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D:\สงกรานต์\งาน สนง.เขตสุขภาพที่ 8\แผนการเงิน เริ่มทำ ปี 2569\แผนเงินบำรุง\2569\แผนโครงการอบรม\ประชุมชี้แจงฟอร์มกำกับแผนเงินบำรุง 2569 วันที่ 26พย2568\"/>
    </mc:Choice>
  </mc:AlternateContent>
  <xr:revisionPtr revIDLastSave="0" documentId="13_ncr:1_{232817E4-F292-48DE-AF12-31BABB4CA57A}" xr6:coauthVersionLast="47" xr6:coauthVersionMax="47" xr10:uidLastSave="{00000000-0000-0000-0000-000000000000}"/>
  <bookViews>
    <workbookView xWindow="-108" yWindow="-108" windowWidth="23256" windowHeight="12456" tabRatio="874" firstSheet="7" activeTab="7" xr2:uid="{00000000-000D-0000-FFFF-FFFF00000000}"/>
  </bookViews>
  <sheets>
    <sheet name="คำนิยาม" sheetId="1" r:id="rId1"/>
    <sheet name="1.บึงกาฬ" sheetId="3" r:id="rId2"/>
    <sheet name="2.เซกา" sheetId="4" r:id="rId3"/>
    <sheet name="3.โซ่พิสัย" sheetId="5" r:id="rId4"/>
    <sheet name="4.บึงโขงหลง" sheetId="6" r:id="rId5"/>
    <sheet name="5.บุ่งคล้า" sheetId="7" r:id="rId6"/>
    <sheet name="6.ปากคาด" sheetId="8" r:id="rId7"/>
    <sheet name="7.พรเจริญ" sheetId="9" r:id="rId8"/>
    <sheet name="8.ศรีวิไล" sheetId="10" r:id="rId9"/>
    <sheet name="1.เลย" sheetId="11" r:id="rId10"/>
    <sheet name="2.เชียงคาน ใส่แค่ปี68มา" sheetId="12" r:id="rId11"/>
    <sheet name="3.ด่านซ้าย" sheetId="13" r:id="rId12"/>
    <sheet name="4.ท่าลี่" sheetId="14" r:id="rId13"/>
    <sheet name="5.นาด้วง" sheetId="15" r:id="rId14"/>
    <sheet name="6.นาแห้ว ส่งทุกเดือน" sheetId="16" r:id="rId15"/>
    <sheet name="7.ปากชม" sheetId="17" r:id="rId16"/>
    <sheet name="8.ผาขาว" sheetId="18" r:id="rId17"/>
    <sheet name="9.ภูกระดึง" sheetId="19" r:id="rId18"/>
    <sheet name="12.วังสะพุง" sheetId="20" r:id="rId19"/>
    <sheet name="10.ภูเรือ" sheetId="21" r:id="rId20"/>
    <sheet name="11.ภูหลวง" sheetId="22" r:id="rId21"/>
    <sheet name="13.หนองหิน" sheetId="23" r:id="rId22"/>
    <sheet name="14.เอราวัณ" sheetId="24" r:id="rId23"/>
    <sheet name="1.สกลนคร ใส่เดือน พย มาด้วย" sheetId="25" r:id="rId24"/>
    <sheet name="2.กุสุมาลย์" sheetId="26" r:id="rId25"/>
    <sheet name="3.กุดบาก" sheetId="27" r:id="rId26"/>
    <sheet name="4.พระอาจารย์ฝั้น " sheetId="28" r:id="rId27"/>
    <sheet name="5.พังโคน ใส่มา 12 เดือน" sheetId="29" r:id="rId28"/>
    <sheet name="6.วาริชภูมิ" sheetId="30" r:id="rId29"/>
    <sheet name="7.นิคมน้ำอูน" sheetId="31" r:id="rId30"/>
    <sheet name="8.วานรนิวาส" sheetId="32" r:id="rId31"/>
    <sheet name="9.คำตากล้า" sheetId="33" r:id="rId32"/>
    <sheet name="10.พระอาจารย์มั่น" sheetId="34" r:id="rId33"/>
    <sheet name="11.อากาศอำนวย" sheetId="35" r:id="rId34"/>
    <sheet name="12.พระอาจารย์วัน" sheetId="36" r:id="rId35"/>
    <sheet name="13.เต่างอย" sheetId="37" r:id="rId36"/>
    <sheet name="14.โคกศรีสุพรรณ" sheetId="38" r:id="rId37"/>
    <sheet name="15.เจริญศิลป์" sheetId="39" r:id="rId38"/>
    <sheet name="16.โพนนาแก้ว" sheetId="40" r:id="rId39"/>
    <sheet name="17.สว่างแดนดิน" sheetId="41" r:id="rId40"/>
    <sheet name="18.พระอาจารย์แบน" sheetId="42" r:id="rId41"/>
    <sheet name="1.อุดรธานี" sheetId="43" r:id="rId42"/>
    <sheet name="2.เพ็ญ" sheetId="44" r:id="rId43"/>
    <sheet name="3.ศรีธาตุ" sheetId="45" r:id="rId44"/>
    <sheet name="4.กุดจับ" sheetId="46" r:id="rId45"/>
    <sheet name="6.วังสามหมอ กรอกแค่ปี 69มา" sheetId="47" r:id="rId46"/>
    <sheet name="5.น้ำโสม กรอกมา 12 เดือน" sheetId="48" r:id="rId47"/>
    <sheet name="7.ไชยวาน" sheetId="51" r:id="rId48"/>
    <sheet name="8.ห้วยเกิ้ง กรอกแค่ปี 69มา" sheetId="52" r:id="rId49"/>
    <sheet name="9.ประจักษ์ศิลปาคม" sheetId="53" r:id="rId50"/>
    <sheet name="10.สร้างคอม กรอกแค่ปี 69มา" sheetId="54" r:id="rId51"/>
    <sheet name="11.ทุ่งฝน ใส่12เดือนมา" sheetId="55" r:id="rId52"/>
    <sheet name="12.นายูง กรอกแค่ปี 69มา" sheetId="56" r:id="rId53"/>
    <sheet name="13.หนองวัวซอ" sheetId="57" r:id="rId54"/>
    <sheet name="14.พิบูลย์รักษ์" sheetId="58" r:id="rId55"/>
    <sheet name="15.หนองหาน" sheetId="59" r:id="rId56"/>
    <sheet name="16.กุมภวาปี กรอกแค่ปี 69มา" sheetId="60" r:id="rId57"/>
    <sheet name="17.กู่แก้ว" sheetId="61" r:id="rId58"/>
    <sheet name="18.บ้านดุง กรอกแค่ปี 69มา" sheetId="62" r:id="rId59"/>
    <sheet name="19.หนองแสง กรอกแค่ปี 69มา" sheetId="64" r:id="rId60"/>
    <sheet name="20.บ้านผือ " sheetId="65" r:id="rId61"/>
    <sheet name="21.โนนสะอาด" sheetId="66" r:id="rId62"/>
    <sheet name="1.หนองคาย" sheetId="67" r:id="rId63"/>
    <sheet name="2.เฝ้าไร่ รด,คชจ1เดือน&gt;แผน" sheetId="68" r:id="rId64"/>
    <sheet name="3.โพธิ์ตาก รด,คชจ1เดือน&gt;แผน" sheetId="69" r:id="rId65"/>
    <sheet name="4.โพนพิสัย" sheetId="70" r:id="rId66"/>
    <sheet name="5.รัตนวาปี" sheetId="71" r:id="rId67"/>
    <sheet name="6.ศรีเชียงใหม่ รด,คชจ1เดือน&gt;แผน" sheetId="72" r:id="rId68"/>
    <sheet name="7.สระใคร รด,คชจ1เดือน&gt;แผน" sheetId="73" r:id="rId69"/>
    <sheet name="8.สังคม" sheetId="74" r:id="rId70"/>
    <sheet name="9.ท่าบ่อ" sheetId="76" r:id="rId71"/>
    <sheet name="1.หนองบัวลำภู" sheetId="77" r:id="rId72"/>
    <sheet name="2.โนนสัง" sheetId="78" r:id="rId73"/>
    <sheet name="3.ศรีบุญเรือง" sheetId="79" r:id="rId74"/>
    <sheet name="4.สุวรรณคูหา" sheetId="80" r:id="rId75"/>
    <sheet name="5.นาวัง" sheetId="81" r:id="rId76"/>
    <sheet name="6.นากลาง" sheetId="82" r:id="rId77"/>
    <sheet name="1. นครพนม กรอกตัวหนังสือมา" sheetId="83" r:id="rId78"/>
    <sheet name="2.ปลาปาก รด,คชจ1เดือน&gt;แผน" sheetId="84" r:id="rId79"/>
    <sheet name="3.ท่าอุเทน ใส่แค่ปี 68มา" sheetId="85" r:id="rId80"/>
    <sheet name="4.บ้านแพง ใส่แค่ปี 68มา" sheetId="86" r:id="rId81"/>
    <sheet name="5.นาทม" sheetId="87" r:id="rId82"/>
    <sheet name="6.เรณูนคร ใส่แค่ปี 68มา" sheetId="88" r:id="rId83"/>
    <sheet name=" 7.นาแก ใส่แค่ปี 69มา" sheetId="89" r:id="rId84"/>
    <sheet name="8.ศรีสงคราม" sheetId="90" r:id="rId85"/>
    <sheet name="9.นาหว้า" sheetId="91" r:id="rId86"/>
    <sheet name="10.โพนสวรรค์ ใส่แค่ปี 68มา" sheetId="92" r:id="rId87"/>
    <sheet name="11.วังยาง" sheetId="93" r:id="rId88"/>
    <sheet name="12.ธาตุพนม" sheetId="94" r:id="rId89"/>
    <sheet name="รวม นครพนม" sheetId="95" r:id="rId90"/>
    <sheet name="รวม จังหวัดเลย" sheetId="96" r:id="rId91"/>
    <sheet name="รวม จังหวัดสกล" sheetId="97" r:id="rId92"/>
    <sheet name="รวม จ.บึงกาฬ" sheetId="98" r:id="rId93"/>
    <sheet name="รวม อุดรธานี" sheetId="99" r:id="rId94"/>
    <sheet name="รวม หนองคาย" sheetId="100" r:id="rId95"/>
    <sheet name="รวม หนองบัวลำภู" sheetId="101" r:id="rId96"/>
    <sheet name="ภาพรวมเขต" sheetId="102" r:id="rId97"/>
  </sheets>
  <calcPr calcId="191029"/>
</workbook>
</file>

<file path=xl/calcChain.xml><?xml version="1.0" encoding="utf-8"?>
<calcChain xmlns="http://schemas.openxmlformats.org/spreadsheetml/2006/main">
  <c r="G84" i="9" l="1"/>
  <c r="AC80" i="101" l="1"/>
  <c r="U80" i="101"/>
  <c r="O80" i="101"/>
  <c r="M80" i="101"/>
  <c r="E80" i="101"/>
  <c r="AC79" i="101"/>
  <c r="AB79" i="101"/>
  <c r="AA79" i="101"/>
  <c r="Z79" i="101"/>
  <c r="Y79" i="101"/>
  <c r="X79" i="101"/>
  <c r="W79" i="101"/>
  <c r="V79" i="101"/>
  <c r="U79" i="101"/>
  <c r="T79" i="101"/>
  <c r="S79" i="101"/>
  <c r="R79" i="101"/>
  <c r="Q79" i="101"/>
  <c r="P79" i="101"/>
  <c r="O79" i="101"/>
  <c r="N79" i="101"/>
  <c r="M79" i="101"/>
  <c r="L79" i="101"/>
  <c r="K79" i="101"/>
  <c r="J79" i="101"/>
  <c r="I79" i="101"/>
  <c r="H79" i="101"/>
  <c r="G79" i="101"/>
  <c r="F79" i="101"/>
  <c r="E79" i="101"/>
  <c r="AC78" i="101"/>
  <c r="AB78" i="101"/>
  <c r="AA78" i="101"/>
  <c r="Z78" i="101"/>
  <c r="Y78" i="101"/>
  <c r="X78" i="101"/>
  <c r="W78" i="101"/>
  <c r="W80" i="101" s="1"/>
  <c r="V78" i="101"/>
  <c r="U78" i="101"/>
  <c r="T78" i="101"/>
  <c r="S78" i="101"/>
  <c r="R78" i="101"/>
  <c r="Q78" i="101"/>
  <c r="P78" i="101"/>
  <c r="O78" i="101"/>
  <c r="N78" i="101"/>
  <c r="M78" i="101"/>
  <c r="L78" i="101"/>
  <c r="K78" i="101"/>
  <c r="J78" i="101"/>
  <c r="I78" i="101"/>
  <c r="H78" i="101"/>
  <c r="G78" i="101"/>
  <c r="G80" i="101" s="1"/>
  <c r="F78" i="101"/>
  <c r="E78" i="101"/>
  <c r="AC77" i="101"/>
  <c r="AB77" i="101"/>
  <c r="AA77" i="101"/>
  <c r="Z77" i="101"/>
  <c r="Y77" i="101"/>
  <c r="X77" i="101"/>
  <c r="W77" i="101"/>
  <c r="V77" i="101"/>
  <c r="U77" i="101"/>
  <c r="T77" i="101"/>
  <c r="S77" i="101"/>
  <c r="R77" i="101"/>
  <c r="Q77" i="101"/>
  <c r="P77" i="101"/>
  <c r="O77" i="101"/>
  <c r="N77" i="101"/>
  <c r="M77" i="101"/>
  <c r="L77" i="101"/>
  <c r="K77" i="101"/>
  <c r="J77" i="101"/>
  <c r="I77" i="101"/>
  <c r="H77" i="101"/>
  <c r="G77" i="101"/>
  <c r="F77" i="101"/>
  <c r="E77" i="101"/>
  <c r="AC75" i="101"/>
  <c r="AB75" i="101"/>
  <c r="AA75" i="101"/>
  <c r="Z75" i="101"/>
  <c r="Y75" i="101"/>
  <c r="X75" i="101"/>
  <c r="W75" i="101"/>
  <c r="V75" i="101"/>
  <c r="U75" i="101"/>
  <c r="T75" i="101"/>
  <c r="S75" i="101"/>
  <c r="R75" i="101"/>
  <c r="Q75" i="101"/>
  <c r="P75" i="101"/>
  <c r="O75" i="101"/>
  <c r="N75" i="101"/>
  <c r="M75" i="101"/>
  <c r="L75" i="101"/>
  <c r="K75" i="101"/>
  <c r="J75" i="101"/>
  <c r="I75" i="101"/>
  <c r="H75" i="101"/>
  <c r="G75" i="101"/>
  <c r="F75" i="101"/>
  <c r="E75" i="101"/>
  <c r="AC74" i="101"/>
  <c r="AB74" i="101"/>
  <c r="AB80" i="101" s="1"/>
  <c r="AA74" i="101"/>
  <c r="Z74" i="101"/>
  <c r="Z80" i="101" s="1"/>
  <c r="Y74" i="101"/>
  <c r="X74" i="101"/>
  <c r="W74" i="101"/>
  <c r="V74" i="101"/>
  <c r="V80" i="101" s="1"/>
  <c r="U74" i="101"/>
  <c r="T74" i="101"/>
  <c r="T80" i="101" s="1"/>
  <c r="S74" i="101"/>
  <c r="R74" i="101"/>
  <c r="R80" i="101" s="1"/>
  <c r="Q74" i="101"/>
  <c r="P74" i="101"/>
  <c r="O74" i="101"/>
  <c r="N74" i="101"/>
  <c r="N80" i="101" s="1"/>
  <c r="M74" i="101"/>
  <c r="L74" i="101"/>
  <c r="L80" i="101" s="1"/>
  <c r="K74" i="101"/>
  <c r="J74" i="101"/>
  <c r="J80" i="101" s="1"/>
  <c r="I74" i="101"/>
  <c r="H74" i="101"/>
  <c r="G74" i="101"/>
  <c r="F74" i="101"/>
  <c r="F80" i="101" s="1"/>
  <c r="E74" i="101"/>
  <c r="AC70" i="101"/>
  <c r="AB70" i="101"/>
  <c r="AA70" i="101"/>
  <c r="Z70" i="101"/>
  <c r="Y70" i="101"/>
  <c r="X70" i="101"/>
  <c r="W70" i="101"/>
  <c r="V70" i="101"/>
  <c r="U70" i="101"/>
  <c r="T70" i="101"/>
  <c r="S70" i="101"/>
  <c r="R70" i="101"/>
  <c r="Q70" i="101"/>
  <c r="P70" i="101"/>
  <c r="O70" i="101"/>
  <c r="N70" i="101"/>
  <c r="M70" i="101"/>
  <c r="L70" i="101"/>
  <c r="K70" i="101"/>
  <c r="J70" i="101"/>
  <c r="I70" i="101"/>
  <c r="H70" i="101"/>
  <c r="G70" i="101"/>
  <c r="F70" i="101"/>
  <c r="AD70" i="101" s="1"/>
  <c r="AE70" i="101" s="1"/>
  <c r="E70" i="101"/>
  <c r="AC69" i="101"/>
  <c r="AB69" i="101"/>
  <c r="AA69" i="101"/>
  <c r="Z69" i="101"/>
  <c r="Y69" i="101"/>
  <c r="X69" i="101"/>
  <c r="W69" i="101"/>
  <c r="V69" i="101"/>
  <c r="U69" i="101"/>
  <c r="T69" i="101"/>
  <c r="S69" i="101"/>
  <c r="R69" i="101"/>
  <c r="Q69" i="101"/>
  <c r="P69" i="101"/>
  <c r="O69" i="101"/>
  <c r="N69" i="101"/>
  <c r="M69" i="101"/>
  <c r="L69" i="101"/>
  <c r="K69" i="101"/>
  <c r="J69" i="101"/>
  <c r="I69" i="101"/>
  <c r="H69" i="101"/>
  <c r="G69" i="101"/>
  <c r="F69" i="101"/>
  <c r="E69" i="101"/>
  <c r="AC68" i="101"/>
  <c r="AB68" i="101"/>
  <c r="AA68" i="101"/>
  <c r="Z68" i="101"/>
  <c r="Y68" i="101"/>
  <c r="X68" i="101"/>
  <c r="W68" i="101"/>
  <c r="V68" i="101"/>
  <c r="U68" i="101"/>
  <c r="T68" i="101"/>
  <c r="S68" i="101"/>
  <c r="R68" i="101"/>
  <c r="Q68" i="101"/>
  <c r="P68" i="101"/>
  <c r="O68" i="101"/>
  <c r="N68" i="101"/>
  <c r="M68" i="101"/>
  <c r="L68" i="101"/>
  <c r="K68" i="101"/>
  <c r="J68" i="101"/>
  <c r="I68" i="101"/>
  <c r="H68" i="101"/>
  <c r="G68" i="101"/>
  <c r="F68" i="101"/>
  <c r="AD68" i="101" s="1"/>
  <c r="E68" i="101"/>
  <c r="AC65" i="101"/>
  <c r="AB65" i="101"/>
  <c r="AA65" i="101"/>
  <c r="Z65" i="101"/>
  <c r="Y65" i="101"/>
  <c r="X65" i="101"/>
  <c r="W65" i="101"/>
  <c r="V65" i="101"/>
  <c r="U65" i="101"/>
  <c r="T65" i="101"/>
  <c r="S65" i="101"/>
  <c r="R65" i="101"/>
  <c r="Q65" i="101"/>
  <c r="P65" i="101"/>
  <c r="O65" i="101"/>
  <c r="N65" i="101"/>
  <c r="M65" i="101"/>
  <c r="L65" i="101"/>
  <c r="K65" i="101"/>
  <c r="J65" i="101"/>
  <c r="I65" i="101"/>
  <c r="H65" i="101"/>
  <c r="G65" i="101"/>
  <c r="F65" i="101"/>
  <c r="E65" i="101"/>
  <c r="AC64" i="101"/>
  <c r="AB64" i="101"/>
  <c r="AA64" i="101"/>
  <c r="Z64" i="101"/>
  <c r="Y64" i="101"/>
  <c r="X64" i="101"/>
  <c r="W64" i="101"/>
  <c r="V64" i="101"/>
  <c r="U64" i="101"/>
  <c r="T64" i="101"/>
  <c r="S64" i="101"/>
  <c r="R64" i="101"/>
  <c r="Q64" i="101"/>
  <c r="P64" i="101"/>
  <c r="O64" i="101"/>
  <c r="N64" i="101"/>
  <c r="M64" i="101"/>
  <c r="L64" i="101"/>
  <c r="K64" i="101"/>
  <c r="J64" i="101"/>
  <c r="I64" i="101"/>
  <c r="H64" i="101"/>
  <c r="G64" i="101"/>
  <c r="F64" i="101"/>
  <c r="AD64" i="101" s="1"/>
  <c r="AE64" i="101" s="1"/>
  <c r="E64" i="101"/>
  <c r="AC62" i="101"/>
  <c r="AB62" i="101"/>
  <c r="AA62" i="101"/>
  <c r="Z62" i="101"/>
  <c r="Y62" i="101"/>
  <c r="X62" i="101"/>
  <c r="W62" i="101"/>
  <c r="V62" i="101"/>
  <c r="U62" i="101"/>
  <c r="T62" i="101"/>
  <c r="S62" i="101"/>
  <c r="R62" i="101"/>
  <c r="Q62" i="101"/>
  <c r="P62" i="101"/>
  <c r="O62" i="101"/>
  <c r="N62" i="101"/>
  <c r="M62" i="101"/>
  <c r="L62" i="101"/>
  <c r="K62" i="101"/>
  <c r="J62" i="101"/>
  <c r="I62" i="101"/>
  <c r="H62" i="101"/>
  <c r="G62" i="101"/>
  <c r="F62" i="101"/>
  <c r="E62" i="101"/>
  <c r="AC61" i="101"/>
  <c r="AB61" i="101"/>
  <c r="AA61" i="101"/>
  <c r="Z61" i="101"/>
  <c r="Y61" i="101"/>
  <c r="X61" i="101"/>
  <c r="W61" i="101"/>
  <c r="V61" i="101"/>
  <c r="U61" i="101"/>
  <c r="T61" i="101"/>
  <c r="S61" i="101"/>
  <c r="R61" i="101"/>
  <c r="Q61" i="101"/>
  <c r="P61" i="101"/>
  <c r="O61" i="101"/>
  <c r="N61" i="101"/>
  <c r="M61" i="101"/>
  <c r="L61" i="101"/>
  <c r="K61" i="101"/>
  <c r="J61" i="101"/>
  <c r="I61" i="101"/>
  <c r="H61" i="101"/>
  <c r="G61" i="101"/>
  <c r="F61" i="101"/>
  <c r="AD61" i="101" s="1"/>
  <c r="AE61" i="101" s="1"/>
  <c r="E61" i="101"/>
  <c r="AC60" i="101"/>
  <c r="AB60" i="101"/>
  <c r="AA60" i="101"/>
  <c r="Z60" i="101"/>
  <c r="Y60" i="101"/>
  <c r="X60" i="101"/>
  <c r="W60" i="101"/>
  <c r="V60" i="101"/>
  <c r="U60" i="101"/>
  <c r="T60" i="101"/>
  <c r="S60" i="101"/>
  <c r="R60" i="101"/>
  <c r="Q60" i="101"/>
  <c r="P60" i="101"/>
  <c r="O60" i="101"/>
  <c r="N60" i="101"/>
  <c r="M60" i="101"/>
  <c r="L60" i="101"/>
  <c r="K60" i="101"/>
  <c r="J60" i="101"/>
  <c r="I60" i="101"/>
  <c r="H60" i="101"/>
  <c r="G60" i="101"/>
  <c r="F60" i="101"/>
  <c r="E60" i="101"/>
  <c r="AC58" i="101"/>
  <c r="AB58" i="101"/>
  <c r="AA58" i="101"/>
  <c r="Z58" i="101"/>
  <c r="Y58" i="101"/>
  <c r="X58" i="101"/>
  <c r="W58" i="101"/>
  <c r="V58" i="101"/>
  <c r="U58" i="101"/>
  <c r="T58" i="101"/>
  <c r="S58" i="101"/>
  <c r="R58" i="101"/>
  <c r="Q58" i="101"/>
  <c r="P58" i="101"/>
  <c r="O58" i="101"/>
  <c r="N58" i="101"/>
  <c r="M58" i="101"/>
  <c r="L58" i="101"/>
  <c r="K58" i="101"/>
  <c r="J58" i="101"/>
  <c r="I58" i="101"/>
  <c r="H58" i="101"/>
  <c r="G58" i="101"/>
  <c r="F58" i="101"/>
  <c r="AD58" i="101" s="1"/>
  <c r="E58" i="101"/>
  <c r="AC57" i="101"/>
  <c r="AB57" i="101"/>
  <c r="AA57" i="101"/>
  <c r="Z57" i="101"/>
  <c r="Y57" i="101"/>
  <c r="X57" i="101"/>
  <c r="W57" i="101"/>
  <c r="V57" i="101"/>
  <c r="U57" i="101"/>
  <c r="T57" i="101"/>
  <c r="S57" i="101"/>
  <c r="R57" i="101"/>
  <c r="Q57" i="101"/>
  <c r="P57" i="101"/>
  <c r="O57" i="101"/>
  <c r="N57" i="101"/>
  <c r="M57" i="101"/>
  <c r="L57" i="101"/>
  <c r="K57" i="101"/>
  <c r="J57" i="101"/>
  <c r="I57" i="101"/>
  <c r="H57" i="101"/>
  <c r="G57" i="101"/>
  <c r="F57" i="101"/>
  <c r="E57" i="101"/>
  <c r="AC56" i="101"/>
  <c r="AB56" i="101"/>
  <c r="AA56" i="101"/>
  <c r="Z56" i="101"/>
  <c r="Y56" i="101"/>
  <c r="X56" i="101"/>
  <c r="W56" i="101"/>
  <c r="V56" i="101"/>
  <c r="U56" i="101"/>
  <c r="T56" i="101"/>
  <c r="S56" i="101"/>
  <c r="R56" i="101"/>
  <c r="Q56" i="101"/>
  <c r="P56" i="101"/>
  <c r="O56" i="101"/>
  <c r="N56" i="101"/>
  <c r="M56" i="101"/>
  <c r="L56" i="101"/>
  <c r="K56" i="101"/>
  <c r="J56" i="101"/>
  <c r="I56" i="101"/>
  <c r="H56" i="101"/>
  <c r="G56" i="101"/>
  <c r="F56" i="101"/>
  <c r="E56" i="101"/>
  <c r="AC53" i="101"/>
  <c r="AB53" i="101"/>
  <c r="AA53" i="101"/>
  <c r="Z53" i="101"/>
  <c r="Y53" i="101"/>
  <c r="X53" i="101"/>
  <c r="W53" i="101"/>
  <c r="V53" i="101"/>
  <c r="U53" i="101"/>
  <c r="T53" i="101"/>
  <c r="S53" i="101"/>
  <c r="R53" i="101"/>
  <c r="Q53" i="101"/>
  <c r="P53" i="101"/>
  <c r="O53" i="101"/>
  <c r="N53" i="101"/>
  <c r="M53" i="101"/>
  <c r="L53" i="101"/>
  <c r="K53" i="101"/>
  <c r="J53" i="101"/>
  <c r="I53" i="101"/>
  <c r="H53" i="101"/>
  <c r="G53" i="101"/>
  <c r="F53" i="101"/>
  <c r="E53" i="101"/>
  <c r="AC52" i="101"/>
  <c r="AB52" i="101"/>
  <c r="AA52" i="101"/>
  <c r="Z52" i="101"/>
  <c r="Y52" i="101"/>
  <c r="X52" i="101"/>
  <c r="W52" i="101"/>
  <c r="V52" i="101"/>
  <c r="U52" i="101"/>
  <c r="T52" i="101"/>
  <c r="S52" i="101"/>
  <c r="R52" i="101"/>
  <c r="Q52" i="101"/>
  <c r="P52" i="101"/>
  <c r="O52" i="101"/>
  <c r="N52" i="101"/>
  <c r="M52" i="101"/>
  <c r="L52" i="101"/>
  <c r="K52" i="101"/>
  <c r="J52" i="101"/>
  <c r="I52" i="101"/>
  <c r="H52" i="101"/>
  <c r="G52" i="101"/>
  <c r="F52" i="101"/>
  <c r="AD52" i="101" s="1"/>
  <c r="AE52" i="101" s="1"/>
  <c r="E52" i="101"/>
  <c r="AC51" i="101"/>
  <c r="AB51" i="101"/>
  <c r="AA51" i="101"/>
  <c r="Z51" i="101"/>
  <c r="Y51" i="101"/>
  <c r="X51" i="101"/>
  <c r="W51" i="101"/>
  <c r="V51" i="101"/>
  <c r="U51" i="101"/>
  <c r="T51" i="101"/>
  <c r="S51" i="101"/>
  <c r="R51" i="101"/>
  <c r="Q51" i="101"/>
  <c r="P51" i="101"/>
  <c r="O51" i="101"/>
  <c r="N51" i="101"/>
  <c r="M51" i="101"/>
  <c r="L51" i="101"/>
  <c r="K51" i="101"/>
  <c r="J51" i="101"/>
  <c r="I51" i="101"/>
  <c r="H51" i="101"/>
  <c r="G51" i="101"/>
  <c r="F51" i="101"/>
  <c r="E51" i="101"/>
  <c r="AC50" i="101"/>
  <c r="AB50" i="101"/>
  <c r="AA50" i="101"/>
  <c r="Z50" i="101"/>
  <c r="Y50" i="101"/>
  <c r="X50" i="101"/>
  <c r="W50" i="101"/>
  <c r="V50" i="101"/>
  <c r="U50" i="101"/>
  <c r="T50" i="101"/>
  <c r="S50" i="101"/>
  <c r="R50" i="101"/>
  <c r="Q50" i="101"/>
  <c r="P50" i="101"/>
  <c r="O50" i="101"/>
  <c r="N50" i="101"/>
  <c r="M50" i="101"/>
  <c r="L50" i="101"/>
  <c r="K50" i="101"/>
  <c r="J50" i="101"/>
  <c r="I50" i="101"/>
  <c r="H50" i="101"/>
  <c r="G50" i="101"/>
  <c r="F50" i="101"/>
  <c r="AD50" i="101" s="1"/>
  <c r="AE50" i="101" s="1"/>
  <c r="E50" i="101"/>
  <c r="AC49" i="101"/>
  <c r="AB49" i="101"/>
  <c r="AA49" i="101"/>
  <c r="Z49" i="101"/>
  <c r="Y49" i="101"/>
  <c r="X49" i="101"/>
  <c r="W49" i="101"/>
  <c r="V49" i="101"/>
  <c r="U49" i="101"/>
  <c r="T49" i="101"/>
  <c r="S49" i="101"/>
  <c r="R49" i="101"/>
  <c r="Q49" i="101"/>
  <c r="P49" i="101"/>
  <c r="O49" i="101"/>
  <c r="N49" i="101"/>
  <c r="M49" i="101"/>
  <c r="L49" i="101"/>
  <c r="K49" i="101"/>
  <c r="J49" i="101"/>
  <c r="I49" i="101"/>
  <c r="H49" i="101"/>
  <c r="G49" i="101"/>
  <c r="F49" i="101"/>
  <c r="E49" i="101"/>
  <c r="AC48" i="101"/>
  <c r="AB48" i="101"/>
  <c r="AA48" i="101"/>
  <c r="Z48" i="101"/>
  <c r="Y48" i="101"/>
  <c r="X48" i="101"/>
  <c r="W48" i="101"/>
  <c r="V48" i="101"/>
  <c r="U48" i="101"/>
  <c r="T48" i="101"/>
  <c r="S48" i="101"/>
  <c r="R48" i="101"/>
  <c r="Q48" i="101"/>
  <c r="P48" i="101"/>
  <c r="O48" i="101"/>
  <c r="N48" i="101"/>
  <c r="M48" i="101"/>
  <c r="L48" i="101"/>
  <c r="K48" i="101"/>
  <c r="J48" i="101"/>
  <c r="I48" i="101"/>
  <c r="H48" i="101"/>
  <c r="G48" i="101"/>
  <c r="F48" i="101"/>
  <c r="AD48" i="101" s="1"/>
  <c r="E48" i="101"/>
  <c r="AC47" i="101"/>
  <c r="AB47" i="101"/>
  <c r="AA47" i="101"/>
  <c r="Z47" i="101"/>
  <c r="Y47" i="101"/>
  <c r="X47" i="101"/>
  <c r="W47" i="101"/>
  <c r="V47" i="101"/>
  <c r="U47" i="101"/>
  <c r="T47" i="101"/>
  <c r="S47" i="101"/>
  <c r="R47" i="101"/>
  <c r="Q47" i="101"/>
  <c r="P47" i="101"/>
  <c r="O47" i="101"/>
  <c r="N47" i="101"/>
  <c r="M47" i="101"/>
  <c r="L47" i="101"/>
  <c r="K47" i="101"/>
  <c r="J47" i="101"/>
  <c r="I47" i="101"/>
  <c r="H47" i="101"/>
  <c r="G47" i="101"/>
  <c r="F47" i="101"/>
  <c r="E47" i="101"/>
  <c r="AC46" i="101"/>
  <c r="AB46" i="101"/>
  <c r="AA46" i="101"/>
  <c r="Z46" i="101"/>
  <c r="Y46" i="101"/>
  <c r="X46" i="101"/>
  <c r="W46" i="101"/>
  <c r="V46" i="101"/>
  <c r="U46" i="101"/>
  <c r="T46" i="101"/>
  <c r="S46" i="101"/>
  <c r="R46" i="101"/>
  <c r="Q46" i="101"/>
  <c r="P46" i="101"/>
  <c r="O46" i="101"/>
  <c r="N46" i="101"/>
  <c r="M46" i="101"/>
  <c r="L46" i="101"/>
  <c r="K46" i="101"/>
  <c r="J46" i="101"/>
  <c r="I46" i="101"/>
  <c r="H46" i="101"/>
  <c r="G46" i="101"/>
  <c r="F46" i="101"/>
  <c r="E46" i="101"/>
  <c r="AC45" i="101"/>
  <c r="AB45" i="101"/>
  <c r="AA45" i="101"/>
  <c r="Z45" i="101"/>
  <c r="Y45" i="101"/>
  <c r="X45" i="101"/>
  <c r="W45" i="101"/>
  <c r="V45" i="101"/>
  <c r="U45" i="101"/>
  <c r="T45" i="101"/>
  <c r="S45" i="101"/>
  <c r="R45" i="101"/>
  <c r="Q45" i="101"/>
  <c r="P45" i="101"/>
  <c r="O45" i="101"/>
  <c r="N45" i="101"/>
  <c r="M45" i="101"/>
  <c r="L45" i="101"/>
  <c r="K45" i="101"/>
  <c r="J45" i="101"/>
  <c r="I45" i="101"/>
  <c r="H45" i="101"/>
  <c r="G45" i="101"/>
  <c r="F45" i="101"/>
  <c r="E45" i="101"/>
  <c r="AC43" i="101"/>
  <c r="AB43" i="101"/>
  <c r="AA43" i="101"/>
  <c r="Z43" i="101"/>
  <c r="Y43" i="101"/>
  <c r="X43" i="101"/>
  <c r="W43" i="101"/>
  <c r="V43" i="101"/>
  <c r="U43" i="101"/>
  <c r="T43" i="101"/>
  <c r="S43" i="101"/>
  <c r="R43" i="101"/>
  <c r="Q43" i="101"/>
  <c r="P43" i="101"/>
  <c r="O43" i="101"/>
  <c r="N43" i="101"/>
  <c r="M43" i="101"/>
  <c r="L43" i="101"/>
  <c r="K43" i="101"/>
  <c r="J43" i="101"/>
  <c r="I43" i="101"/>
  <c r="H43" i="101"/>
  <c r="G43" i="101"/>
  <c r="F43" i="101"/>
  <c r="AD43" i="101" s="1"/>
  <c r="AE43" i="101" s="1"/>
  <c r="E43" i="101"/>
  <c r="AC41" i="101"/>
  <c r="AB41" i="101"/>
  <c r="AA41" i="101"/>
  <c r="Z41" i="101"/>
  <c r="Y41" i="101"/>
  <c r="X41" i="101"/>
  <c r="W41" i="101"/>
  <c r="V41" i="101"/>
  <c r="U41" i="101"/>
  <c r="T41" i="101"/>
  <c r="S41" i="101"/>
  <c r="R41" i="101"/>
  <c r="Q41" i="101"/>
  <c r="P41" i="101"/>
  <c r="O41" i="101"/>
  <c r="N41" i="101"/>
  <c r="M41" i="101"/>
  <c r="L41" i="101"/>
  <c r="K41" i="101"/>
  <c r="J41" i="101"/>
  <c r="I41" i="101"/>
  <c r="H41" i="101"/>
  <c r="G41" i="101"/>
  <c r="F41" i="101"/>
  <c r="E41" i="101"/>
  <c r="AC40" i="101"/>
  <c r="AB40" i="101"/>
  <c r="AA40" i="101"/>
  <c r="Z40" i="101"/>
  <c r="Y40" i="101"/>
  <c r="X40" i="101"/>
  <c r="W40" i="101"/>
  <c r="V40" i="101"/>
  <c r="U40" i="101"/>
  <c r="T40" i="101"/>
  <c r="S40" i="101"/>
  <c r="R40" i="101"/>
  <c r="Q40" i="101"/>
  <c r="P40" i="101"/>
  <c r="O40" i="101"/>
  <c r="N40" i="101"/>
  <c r="M40" i="101"/>
  <c r="L40" i="101"/>
  <c r="K40" i="101"/>
  <c r="J40" i="101"/>
  <c r="I40" i="101"/>
  <c r="H40" i="101"/>
  <c r="G40" i="101"/>
  <c r="F40" i="101"/>
  <c r="AD40" i="101" s="1"/>
  <c r="AE40" i="101" s="1"/>
  <c r="E40" i="101"/>
  <c r="AC39" i="101"/>
  <c r="AB39" i="101"/>
  <c r="AA39" i="101"/>
  <c r="Z39" i="101"/>
  <c r="Y39" i="101"/>
  <c r="X39" i="101"/>
  <c r="W39" i="101"/>
  <c r="V39" i="101"/>
  <c r="U39" i="101"/>
  <c r="T39" i="101"/>
  <c r="S39" i="101"/>
  <c r="R39" i="101"/>
  <c r="Q39" i="101"/>
  <c r="P39" i="101"/>
  <c r="O39" i="101"/>
  <c r="N39" i="101"/>
  <c r="M39" i="101"/>
  <c r="L39" i="101"/>
  <c r="K39" i="101"/>
  <c r="J39" i="101"/>
  <c r="I39" i="101"/>
  <c r="H39" i="101"/>
  <c r="G39" i="101"/>
  <c r="F39" i="101"/>
  <c r="E39" i="101"/>
  <c r="AC38" i="101"/>
  <c r="AB38" i="101"/>
  <c r="AA38" i="101"/>
  <c r="Z38" i="101"/>
  <c r="Y38" i="101"/>
  <c r="X38" i="101"/>
  <c r="W38" i="101"/>
  <c r="V38" i="101"/>
  <c r="U38" i="101"/>
  <c r="T38" i="101"/>
  <c r="S38" i="101"/>
  <c r="R38" i="101"/>
  <c r="Q38" i="101"/>
  <c r="P38" i="101"/>
  <c r="O38" i="101"/>
  <c r="N38" i="101"/>
  <c r="M38" i="101"/>
  <c r="L38" i="101"/>
  <c r="K38" i="101"/>
  <c r="J38" i="101"/>
  <c r="I38" i="101"/>
  <c r="H38" i="101"/>
  <c r="G38" i="101"/>
  <c r="F38" i="101"/>
  <c r="AD38" i="101" s="1"/>
  <c r="E38" i="101"/>
  <c r="AC37" i="101"/>
  <c r="AB37" i="101"/>
  <c r="AA37" i="101"/>
  <c r="Z37" i="101"/>
  <c r="Y37" i="101"/>
  <c r="X37" i="101"/>
  <c r="W37" i="101"/>
  <c r="V37" i="101"/>
  <c r="U37" i="101"/>
  <c r="T37" i="101"/>
  <c r="S37" i="101"/>
  <c r="R37" i="101"/>
  <c r="Q37" i="101"/>
  <c r="P37" i="101"/>
  <c r="O37" i="101"/>
  <c r="N37" i="101"/>
  <c r="M37" i="101"/>
  <c r="L37" i="101"/>
  <c r="K37" i="101"/>
  <c r="J37" i="101"/>
  <c r="I37" i="101"/>
  <c r="H37" i="101"/>
  <c r="G37" i="101"/>
  <c r="F37" i="101"/>
  <c r="E37" i="101"/>
  <c r="AC36" i="101"/>
  <c r="AB36" i="101"/>
  <c r="AA36" i="101"/>
  <c r="Z36" i="101"/>
  <c r="Z66" i="101" s="1"/>
  <c r="Y36" i="101"/>
  <c r="X36" i="101"/>
  <c r="W36" i="101"/>
  <c r="V36" i="101"/>
  <c r="U36" i="101"/>
  <c r="T36" i="101"/>
  <c r="S36" i="101"/>
  <c r="R36" i="101"/>
  <c r="Q36" i="101"/>
  <c r="P36" i="101"/>
  <c r="O36" i="101"/>
  <c r="N36" i="101"/>
  <c r="M36" i="101"/>
  <c r="L36" i="101"/>
  <c r="K36" i="101"/>
  <c r="J36" i="101"/>
  <c r="I36" i="101"/>
  <c r="H36" i="101"/>
  <c r="G36" i="101"/>
  <c r="F36" i="101"/>
  <c r="E36" i="101"/>
  <c r="AC35" i="101"/>
  <c r="AB35" i="101"/>
  <c r="AA35" i="101"/>
  <c r="Z35" i="101"/>
  <c r="Y35" i="101"/>
  <c r="X35" i="101"/>
  <c r="W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AC34" i="101"/>
  <c r="AB34" i="101"/>
  <c r="AA34" i="101"/>
  <c r="Z34" i="101"/>
  <c r="Y34" i="101"/>
  <c r="X34" i="101"/>
  <c r="W34" i="101"/>
  <c r="V34" i="101"/>
  <c r="U34" i="101"/>
  <c r="T34" i="101"/>
  <c r="S34" i="101"/>
  <c r="R34" i="101"/>
  <c r="R66" i="101" s="1"/>
  <c r="Q34" i="101"/>
  <c r="P34" i="101"/>
  <c r="O34" i="101"/>
  <c r="N34" i="101"/>
  <c r="M34" i="101"/>
  <c r="L34" i="101"/>
  <c r="K34" i="101"/>
  <c r="J34" i="101"/>
  <c r="J66" i="101" s="1"/>
  <c r="I34" i="101"/>
  <c r="H34" i="101"/>
  <c r="G34" i="101"/>
  <c r="F34" i="101"/>
  <c r="AD34" i="101" s="1"/>
  <c r="AE34" i="101" s="1"/>
  <c r="E34" i="101"/>
  <c r="AC33" i="101"/>
  <c r="AB33" i="101"/>
  <c r="AA33" i="101"/>
  <c r="Z33" i="101"/>
  <c r="Y33" i="101"/>
  <c r="X33" i="101"/>
  <c r="W33" i="101"/>
  <c r="V33" i="101"/>
  <c r="U33" i="101"/>
  <c r="T33" i="101"/>
  <c r="S33" i="101"/>
  <c r="R33" i="101"/>
  <c r="Q33" i="101"/>
  <c r="P33" i="101"/>
  <c r="O33" i="101"/>
  <c r="N33" i="101"/>
  <c r="M33" i="101"/>
  <c r="L33" i="101"/>
  <c r="K33" i="101"/>
  <c r="J33" i="101"/>
  <c r="I33" i="101"/>
  <c r="H33" i="101"/>
  <c r="G33" i="101"/>
  <c r="F33" i="101"/>
  <c r="E33" i="101"/>
  <c r="AC32" i="101"/>
  <c r="AB32" i="101"/>
  <c r="AA32" i="101"/>
  <c r="Z32" i="101"/>
  <c r="Y32" i="101"/>
  <c r="X32" i="101"/>
  <c r="W32" i="101"/>
  <c r="V32" i="101"/>
  <c r="U32" i="101"/>
  <c r="T32" i="101"/>
  <c r="S32" i="101"/>
  <c r="R32" i="101"/>
  <c r="Q32" i="101"/>
  <c r="P32" i="101"/>
  <c r="O32" i="101"/>
  <c r="N32" i="101"/>
  <c r="M32" i="101"/>
  <c r="L32" i="101"/>
  <c r="K32" i="101"/>
  <c r="J32" i="101"/>
  <c r="I32" i="101"/>
  <c r="H32" i="101"/>
  <c r="G32" i="101"/>
  <c r="F32" i="101"/>
  <c r="AD32" i="101" s="1"/>
  <c r="AE32" i="101" s="1"/>
  <c r="E32" i="101"/>
  <c r="AC31" i="101"/>
  <c r="AB31" i="101"/>
  <c r="AA31" i="101"/>
  <c r="Z31" i="101"/>
  <c r="Y31" i="101"/>
  <c r="X31" i="101"/>
  <c r="W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AC30" i="101"/>
  <c r="AB30" i="101"/>
  <c r="AB66" i="101" s="1"/>
  <c r="AA30" i="101"/>
  <c r="Z30" i="101"/>
  <c r="Y30" i="101"/>
  <c r="X30" i="101"/>
  <c r="X66" i="101" s="1"/>
  <c r="W30" i="101"/>
  <c r="W66" i="101" s="1"/>
  <c r="V30" i="101"/>
  <c r="V66" i="101" s="1"/>
  <c r="U30" i="101"/>
  <c r="T30" i="101"/>
  <c r="T66" i="101" s="1"/>
  <c r="S30" i="101"/>
  <c r="R30" i="101"/>
  <c r="Q30" i="101"/>
  <c r="P30" i="101"/>
  <c r="P66" i="101" s="1"/>
  <c r="O30" i="101"/>
  <c r="O66" i="101" s="1"/>
  <c r="N30" i="101"/>
  <c r="N66" i="101" s="1"/>
  <c r="M30" i="101"/>
  <c r="L30" i="101"/>
  <c r="L66" i="101" s="1"/>
  <c r="K30" i="101"/>
  <c r="J30" i="101"/>
  <c r="I30" i="101"/>
  <c r="H30" i="101"/>
  <c r="H66" i="101" s="1"/>
  <c r="G30" i="101"/>
  <c r="G66" i="101" s="1"/>
  <c r="F30" i="101"/>
  <c r="F66" i="101" s="1"/>
  <c r="E30" i="101"/>
  <c r="AC26" i="101"/>
  <c r="AB26" i="101"/>
  <c r="AA26" i="101"/>
  <c r="Z26" i="101"/>
  <c r="Y26" i="101"/>
  <c r="X26" i="101"/>
  <c r="W26" i="101"/>
  <c r="V26" i="101"/>
  <c r="U26" i="101"/>
  <c r="T26" i="101"/>
  <c r="S26" i="101"/>
  <c r="R26" i="101"/>
  <c r="Q26" i="101"/>
  <c r="P26" i="101"/>
  <c r="O26" i="101"/>
  <c r="N26" i="101"/>
  <c r="M26" i="101"/>
  <c r="L26" i="101"/>
  <c r="K26" i="101"/>
  <c r="J26" i="101"/>
  <c r="I26" i="101"/>
  <c r="H26" i="101"/>
  <c r="G26" i="101"/>
  <c r="F26" i="101"/>
  <c r="E26" i="101"/>
  <c r="AC25" i="101"/>
  <c r="AB25" i="101"/>
  <c r="AA25" i="101"/>
  <c r="Z25" i="101"/>
  <c r="Y25" i="101"/>
  <c r="X25" i="101"/>
  <c r="W25" i="101"/>
  <c r="V25" i="101"/>
  <c r="U25" i="101"/>
  <c r="T25" i="101"/>
  <c r="S25" i="101"/>
  <c r="R25" i="101"/>
  <c r="Q25" i="101"/>
  <c r="P25" i="101"/>
  <c r="O25" i="101"/>
  <c r="N25" i="101"/>
  <c r="M25" i="101"/>
  <c r="L25" i="101"/>
  <c r="K25" i="101"/>
  <c r="J25" i="101"/>
  <c r="I25" i="101"/>
  <c r="H25" i="101"/>
  <c r="G25" i="101"/>
  <c r="F25" i="101"/>
  <c r="E25" i="101"/>
  <c r="AC24" i="101"/>
  <c r="AB24" i="101"/>
  <c r="AA24" i="101"/>
  <c r="Z24" i="101"/>
  <c r="Y24" i="101"/>
  <c r="X24" i="101"/>
  <c r="W24" i="101"/>
  <c r="V24" i="101"/>
  <c r="U24" i="101"/>
  <c r="T24" i="101"/>
  <c r="S24" i="101"/>
  <c r="R24" i="101"/>
  <c r="Q24" i="101"/>
  <c r="P24" i="101"/>
  <c r="O24" i="101"/>
  <c r="N24" i="101"/>
  <c r="M24" i="101"/>
  <c r="L24" i="101"/>
  <c r="K24" i="101"/>
  <c r="J24" i="101"/>
  <c r="I24" i="101"/>
  <c r="H24" i="101"/>
  <c r="G24" i="101"/>
  <c r="F24" i="101"/>
  <c r="E24" i="101"/>
  <c r="AC23" i="101"/>
  <c r="AB23" i="101"/>
  <c r="AA23" i="101"/>
  <c r="Z23" i="101"/>
  <c r="Y23" i="101"/>
  <c r="X23" i="101"/>
  <c r="W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AC22" i="101"/>
  <c r="AB22" i="101"/>
  <c r="AA22" i="101"/>
  <c r="Z22" i="101"/>
  <c r="Y22" i="101"/>
  <c r="X22" i="101"/>
  <c r="W22" i="101"/>
  <c r="V22" i="101"/>
  <c r="U22" i="101"/>
  <c r="T22" i="101"/>
  <c r="S22" i="101"/>
  <c r="R22" i="101"/>
  <c r="Q22" i="101"/>
  <c r="P22" i="101"/>
  <c r="O22" i="101"/>
  <c r="N22" i="101"/>
  <c r="M22" i="101"/>
  <c r="L22" i="101"/>
  <c r="K22" i="101"/>
  <c r="J22" i="101"/>
  <c r="I22" i="101"/>
  <c r="H22" i="101"/>
  <c r="G22" i="101"/>
  <c r="F22" i="101"/>
  <c r="AD22" i="101" s="1"/>
  <c r="AE22" i="101" s="1"/>
  <c r="E22" i="101"/>
  <c r="AC21" i="101"/>
  <c r="AB21" i="101"/>
  <c r="AA21" i="101"/>
  <c r="Z21" i="101"/>
  <c r="Y21" i="101"/>
  <c r="X21" i="101"/>
  <c r="W21" i="101"/>
  <c r="V21" i="101"/>
  <c r="U21" i="101"/>
  <c r="T21" i="101"/>
  <c r="S21" i="101"/>
  <c r="R21" i="101"/>
  <c r="Q21" i="101"/>
  <c r="P21" i="101"/>
  <c r="O21" i="101"/>
  <c r="N21" i="101"/>
  <c r="M21" i="101"/>
  <c r="L21" i="101"/>
  <c r="K21" i="101"/>
  <c r="J21" i="101"/>
  <c r="I21" i="101"/>
  <c r="H21" i="101"/>
  <c r="G21" i="101"/>
  <c r="F21" i="101"/>
  <c r="E21" i="101"/>
  <c r="AC19" i="101"/>
  <c r="AB19" i="101"/>
  <c r="AA19" i="101"/>
  <c r="Z19" i="101"/>
  <c r="Y19" i="101"/>
  <c r="X19" i="101"/>
  <c r="W19" i="101"/>
  <c r="V19" i="101"/>
  <c r="U19" i="101"/>
  <c r="T19" i="101"/>
  <c r="S19" i="101"/>
  <c r="R19" i="101"/>
  <c r="Q19" i="101"/>
  <c r="P19" i="101"/>
  <c r="O19" i="101"/>
  <c r="N19" i="101"/>
  <c r="M19" i="101"/>
  <c r="L19" i="101"/>
  <c r="K19" i="101"/>
  <c r="J19" i="101"/>
  <c r="I19" i="101"/>
  <c r="H19" i="101"/>
  <c r="G19" i="101"/>
  <c r="F19" i="101"/>
  <c r="AD19" i="101" s="1"/>
  <c r="E19" i="101"/>
  <c r="AC18" i="101"/>
  <c r="AB18" i="101"/>
  <c r="AA18" i="101"/>
  <c r="Z18" i="101"/>
  <c r="Y18" i="101"/>
  <c r="X18" i="101"/>
  <c r="W18" i="101"/>
  <c r="V18" i="101"/>
  <c r="U18" i="101"/>
  <c r="T18" i="101"/>
  <c r="S18" i="101"/>
  <c r="R18" i="101"/>
  <c r="Q18" i="101"/>
  <c r="P18" i="101"/>
  <c r="O18" i="101"/>
  <c r="N18" i="101"/>
  <c r="M18" i="101"/>
  <c r="L18" i="101"/>
  <c r="K18" i="101"/>
  <c r="J18" i="101"/>
  <c r="I18" i="101"/>
  <c r="H18" i="101"/>
  <c r="G18" i="101"/>
  <c r="F18" i="101"/>
  <c r="E18" i="101"/>
  <c r="AC17" i="101"/>
  <c r="AB17" i="101"/>
  <c r="AA17" i="101"/>
  <c r="Z17" i="101"/>
  <c r="Y17" i="101"/>
  <c r="X17" i="101"/>
  <c r="W17" i="101"/>
  <c r="V17" i="101"/>
  <c r="U17" i="101"/>
  <c r="T17" i="101"/>
  <c r="S17" i="101"/>
  <c r="R17" i="101"/>
  <c r="Q17" i="101"/>
  <c r="P17" i="101"/>
  <c r="O17" i="101"/>
  <c r="N17" i="101"/>
  <c r="M17" i="101"/>
  <c r="L17" i="101"/>
  <c r="K17" i="101"/>
  <c r="J17" i="101"/>
  <c r="I17" i="101"/>
  <c r="H17" i="101"/>
  <c r="G17" i="101"/>
  <c r="F17" i="101"/>
  <c r="E17" i="101"/>
  <c r="AC16" i="101"/>
  <c r="AB16" i="101"/>
  <c r="AA16" i="101"/>
  <c r="Z16" i="101"/>
  <c r="Y16" i="101"/>
  <c r="X16" i="101"/>
  <c r="W16" i="101"/>
  <c r="V16" i="101"/>
  <c r="U16" i="101"/>
  <c r="T16" i="101"/>
  <c r="S16" i="101"/>
  <c r="R16" i="101"/>
  <c r="Q16" i="101"/>
  <c r="P16" i="101"/>
  <c r="O16" i="101"/>
  <c r="N16" i="101"/>
  <c r="M16" i="101"/>
  <c r="L16" i="101"/>
  <c r="K16" i="101"/>
  <c r="J16" i="101"/>
  <c r="I16" i="101"/>
  <c r="H16" i="101"/>
  <c r="G16" i="101"/>
  <c r="F16" i="101"/>
  <c r="AD16" i="101" s="1"/>
  <c r="E16" i="101"/>
  <c r="AC15" i="101"/>
  <c r="AB15" i="101"/>
  <c r="AA15" i="101"/>
  <c r="Z15" i="101"/>
  <c r="Y15" i="101"/>
  <c r="X15" i="101"/>
  <c r="W15" i="101"/>
  <c r="V15" i="101"/>
  <c r="U15" i="101"/>
  <c r="T15" i="101"/>
  <c r="S15" i="101"/>
  <c r="R15" i="101"/>
  <c r="Q15" i="101"/>
  <c r="P15" i="101"/>
  <c r="O15" i="101"/>
  <c r="N15" i="101"/>
  <c r="M15" i="101"/>
  <c r="M27" i="101" s="1"/>
  <c r="L15" i="101"/>
  <c r="K15" i="101"/>
  <c r="J15" i="101"/>
  <c r="I15" i="101"/>
  <c r="H15" i="101"/>
  <c r="G15" i="101"/>
  <c r="F15" i="101"/>
  <c r="AD15" i="101" s="1"/>
  <c r="AE15" i="101" s="1"/>
  <c r="E15" i="101"/>
  <c r="AF15" i="101" s="1"/>
  <c r="AG15" i="101" s="1"/>
  <c r="AC14" i="101"/>
  <c r="AB14" i="101"/>
  <c r="AA14" i="101"/>
  <c r="Z14" i="101"/>
  <c r="Y14" i="101"/>
  <c r="X14" i="101"/>
  <c r="W14" i="101"/>
  <c r="V14" i="101"/>
  <c r="U14" i="101"/>
  <c r="T14" i="101"/>
  <c r="S14" i="101"/>
  <c r="R14" i="101"/>
  <c r="Q14" i="101"/>
  <c r="P14" i="101"/>
  <c r="O14" i="101"/>
  <c r="N14" i="101"/>
  <c r="M14" i="101"/>
  <c r="L14" i="101"/>
  <c r="K14" i="101"/>
  <c r="J14" i="101"/>
  <c r="I14" i="101"/>
  <c r="H14" i="101"/>
  <c r="G14" i="101"/>
  <c r="F14" i="101"/>
  <c r="AD14" i="101" s="1"/>
  <c r="E14" i="101"/>
  <c r="AC13" i="101"/>
  <c r="AB13" i="101"/>
  <c r="AA13" i="101"/>
  <c r="Z13" i="101"/>
  <c r="Y13" i="101"/>
  <c r="X13" i="101"/>
  <c r="W13" i="101"/>
  <c r="V13" i="101"/>
  <c r="U13" i="101"/>
  <c r="T13" i="101"/>
  <c r="S13" i="101"/>
  <c r="R13" i="101"/>
  <c r="Q13" i="101"/>
  <c r="P13" i="101"/>
  <c r="O13" i="101"/>
  <c r="N13" i="101"/>
  <c r="M13" i="101"/>
  <c r="L13" i="101"/>
  <c r="K13" i="101"/>
  <c r="J13" i="101"/>
  <c r="I13" i="101"/>
  <c r="H13" i="101"/>
  <c r="G13" i="101"/>
  <c r="F13" i="101"/>
  <c r="AD13" i="101" s="1"/>
  <c r="AE13" i="101" s="1"/>
  <c r="E13" i="101"/>
  <c r="E27" i="101" s="1"/>
  <c r="AC12" i="101"/>
  <c r="AB12" i="101"/>
  <c r="AA12" i="101"/>
  <c r="Z12" i="101"/>
  <c r="Y12" i="101"/>
  <c r="X12" i="101"/>
  <c r="W12" i="101"/>
  <c r="V12" i="101"/>
  <c r="U12" i="101"/>
  <c r="T12" i="101"/>
  <c r="S12" i="101"/>
  <c r="R12" i="101"/>
  <c r="Q12" i="101"/>
  <c r="P12" i="101"/>
  <c r="O12" i="101"/>
  <c r="N12" i="101"/>
  <c r="M12" i="101"/>
  <c r="L12" i="101"/>
  <c r="K12" i="101"/>
  <c r="K27" i="101" s="1"/>
  <c r="J12" i="101"/>
  <c r="I12" i="101"/>
  <c r="H12" i="101"/>
  <c r="G12" i="101"/>
  <c r="F12" i="101"/>
  <c r="E12" i="101"/>
  <c r="AC11" i="101"/>
  <c r="AC27" i="101" s="1"/>
  <c r="AB11" i="101"/>
  <c r="AA11" i="101"/>
  <c r="AA27" i="101" s="1"/>
  <c r="Z11" i="101"/>
  <c r="Y11" i="101"/>
  <c r="Y27" i="101" s="1"/>
  <c r="X11" i="101"/>
  <c r="W11" i="101"/>
  <c r="V11" i="101"/>
  <c r="U11" i="101"/>
  <c r="U27" i="101" s="1"/>
  <c r="T11" i="101"/>
  <c r="S11" i="101"/>
  <c r="S27" i="101" s="1"/>
  <c r="R11" i="101"/>
  <c r="Q11" i="101"/>
  <c r="Q27" i="101" s="1"/>
  <c r="P11" i="101"/>
  <c r="O11" i="101"/>
  <c r="N11" i="101"/>
  <c r="M11" i="101"/>
  <c r="L11" i="101"/>
  <c r="K11" i="101"/>
  <c r="J11" i="101"/>
  <c r="I11" i="101"/>
  <c r="I27" i="101" s="1"/>
  <c r="H11" i="101"/>
  <c r="G11" i="101"/>
  <c r="AD11" i="101" s="1"/>
  <c r="E11" i="101"/>
  <c r="Y80" i="100"/>
  <c r="X80" i="100"/>
  <c r="W80" i="100"/>
  <c r="Q80" i="100"/>
  <c r="P80" i="100"/>
  <c r="O80" i="100"/>
  <c r="I80" i="100"/>
  <c r="H80" i="100"/>
  <c r="G80" i="100"/>
  <c r="AC79" i="100"/>
  <c r="AB79" i="100"/>
  <c r="AA79" i="100"/>
  <c r="Z79" i="100"/>
  <c r="Y79" i="100"/>
  <c r="X79" i="100"/>
  <c r="W79" i="100"/>
  <c r="V79" i="100"/>
  <c r="U79" i="100"/>
  <c r="T79" i="100"/>
  <c r="S79" i="100"/>
  <c r="R79" i="100"/>
  <c r="Q79" i="100"/>
  <c r="P79" i="100"/>
  <c r="O79" i="100"/>
  <c r="N79" i="100"/>
  <c r="M79" i="100"/>
  <c r="L79" i="100"/>
  <c r="K79" i="100"/>
  <c r="J79" i="100"/>
  <c r="I79" i="100"/>
  <c r="H79" i="100"/>
  <c r="G79" i="100"/>
  <c r="F79" i="100"/>
  <c r="E79" i="100"/>
  <c r="AC78" i="100"/>
  <c r="AB78" i="100"/>
  <c r="AA78" i="100"/>
  <c r="Z78" i="100"/>
  <c r="Y78" i="100"/>
  <c r="X78" i="100"/>
  <c r="W78" i="100"/>
  <c r="V78" i="100"/>
  <c r="U78" i="100"/>
  <c r="T78" i="100"/>
  <c r="S78" i="100"/>
  <c r="R78" i="100"/>
  <c r="Q78" i="100"/>
  <c r="P78" i="100"/>
  <c r="O78" i="100"/>
  <c r="N78" i="100"/>
  <c r="M78" i="100"/>
  <c r="L78" i="100"/>
  <c r="K78" i="100"/>
  <c r="J78" i="100"/>
  <c r="I78" i="100"/>
  <c r="H78" i="100"/>
  <c r="G78" i="100"/>
  <c r="F78" i="100"/>
  <c r="E78" i="100"/>
  <c r="AC77" i="100"/>
  <c r="AB77" i="100"/>
  <c r="AA77" i="100"/>
  <c r="Z77" i="100"/>
  <c r="Y77" i="100"/>
  <c r="X77" i="100"/>
  <c r="W77" i="100"/>
  <c r="V77" i="100"/>
  <c r="U77" i="100"/>
  <c r="T77" i="100"/>
  <c r="S77" i="100"/>
  <c r="R77" i="100"/>
  <c r="Q77" i="100"/>
  <c r="P77" i="100"/>
  <c r="O77" i="100"/>
  <c r="N77" i="100"/>
  <c r="M77" i="100"/>
  <c r="L77" i="100"/>
  <c r="K77" i="100"/>
  <c r="J77" i="100"/>
  <c r="I77" i="100"/>
  <c r="H77" i="100"/>
  <c r="G77" i="100"/>
  <c r="F77" i="100"/>
  <c r="E77" i="100"/>
  <c r="AC75" i="100"/>
  <c r="AB75" i="100"/>
  <c r="AA75" i="100"/>
  <c r="Z75" i="100"/>
  <c r="Y75" i="100"/>
  <c r="X75" i="100"/>
  <c r="W75" i="100"/>
  <c r="V75" i="100"/>
  <c r="U75" i="100"/>
  <c r="T75" i="100"/>
  <c r="S75" i="100"/>
  <c r="R75" i="100"/>
  <c r="Q75" i="100"/>
  <c r="P75" i="100"/>
  <c r="O75" i="100"/>
  <c r="N75" i="100"/>
  <c r="M75" i="100"/>
  <c r="L75" i="100"/>
  <c r="K75" i="100"/>
  <c r="J75" i="100"/>
  <c r="I75" i="100"/>
  <c r="H75" i="100"/>
  <c r="G75" i="100"/>
  <c r="F75" i="100"/>
  <c r="E75" i="100"/>
  <c r="AC74" i="100"/>
  <c r="AC80" i="100" s="1"/>
  <c r="AB74" i="100"/>
  <c r="AB80" i="100" s="1"/>
  <c r="AA74" i="100"/>
  <c r="AA80" i="100" s="1"/>
  <c r="Z74" i="100"/>
  <c r="Z80" i="100" s="1"/>
  <c r="Y74" i="100"/>
  <c r="X74" i="100"/>
  <c r="W74" i="100"/>
  <c r="V74" i="100"/>
  <c r="V80" i="100" s="1"/>
  <c r="U74" i="100"/>
  <c r="U80" i="100" s="1"/>
  <c r="T74" i="100"/>
  <c r="T80" i="100" s="1"/>
  <c r="S74" i="100"/>
  <c r="S80" i="100" s="1"/>
  <c r="R74" i="100"/>
  <c r="R80" i="100" s="1"/>
  <c r="Q74" i="100"/>
  <c r="P74" i="100"/>
  <c r="O74" i="100"/>
  <c r="N74" i="100"/>
  <c r="N80" i="100" s="1"/>
  <c r="M74" i="100"/>
  <c r="M80" i="100" s="1"/>
  <c r="L74" i="100"/>
  <c r="L80" i="100" s="1"/>
  <c r="K74" i="100"/>
  <c r="K80" i="100" s="1"/>
  <c r="J74" i="100"/>
  <c r="J80" i="100" s="1"/>
  <c r="I74" i="100"/>
  <c r="H74" i="100"/>
  <c r="G74" i="100"/>
  <c r="F74" i="100"/>
  <c r="F80" i="100" s="1"/>
  <c r="E74" i="100"/>
  <c r="E80" i="100" s="1"/>
  <c r="AC70" i="100"/>
  <c r="AB70" i="100"/>
  <c r="AA70" i="100"/>
  <c r="Z70" i="100"/>
  <c r="Y70" i="100"/>
  <c r="X70" i="100"/>
  <c r="W70" i="100"/>
  <c r="V70" i="100"/>
  <c r="U70" i="100"/>
  <c r="T70" i="100"/>
  <c r="S70" i="100"/>
  <c r="R70" i="100"/>
  <c r="Q70" i="100"/>
  <c r="P70" i="100"/>
  <c r="O70" i="100"/>
  <c r="N70" i="100"/>
  <c r="M70" i="100"/>
  <c r="L70" i="100"/>
  <c r="K70" i="100"/>
  <c r="J70" i="100"/>
  <c r="I70" i="100"/>
  <c r="H70" i="100"/>
  <c r="G70" i="100"/>
  <c r="F70" i="100"/>
  <c r="AD70" i="100" s="1"/>
  <c r="E70" i="100"/>
  <c r="AC69" i="100"/>
  <c r="AB69" i="100"/>
  <c r="AA69" i="100"/>
  <c r="Z69" i="100"/>
  <c r="Y69" i="100"/>
  <c r="X69" i="100"/>
  <c r="W69" i="100"/>
  <c r="V69" i="100"/>
  <c r="U69" i="100"/>
  <c r="T69" i="100"/>
  <c r="S69" i="100"/>
  <c r="R69" i="100"/>
  <c r="Q69" i="100"/>
  <c r="P69" i="100"/>
  <c r="O69" i="100"/>
  <c r="N69" i="100"/>
  <c r="M69" i="100"/>
  <c r="L69" i="100"/>
  <c r="K69" i="100"/>
  <c r="J69" i="100"/>
  <c r="I69" i="100"/>
  <c r="H69" i="100"/>
  <c r="G69" i="100"/>
  <c r="F69" i="100"/>
  <c r="AD69" i="100" s="1"/>
  <c r="AE69" i="100" s="1"/>
  <c r="E69" i="100"/>
  <c r="AF69" i="100" s="1"/>
  <c r="AG69" i="100" s="1"/>
  <c r="AC68" i="100"/>
  <c r="AB68" i="100"/>
  <c r="AA68" i="100"/>
  <c r="Z68" i="100"/>
  <c r="Y68" i="100"/>
  <c r="X68" i="100"/>
  <c r="W68" i="100"/>
  <c r="V68" i="100"/>
  <c r="U68" i="100"/>
  <c r="T68" i="100"/>
  <c r="S68" i="100"/>
  <c r="R68" i="100"/>
  <c r="Q68" i="100"/>
  <c r="P68" i="100"/>
  <c r="O68" i="100"/>
  <c r="N68" i="100"/>
  <c r="M68" i="100"/>
  <c r="L68" i="100"/>
  <c r="K68" i="100"/>
  <c r="J68" i="100"/>
  <c r="I68" i="100"/>
  <c r="H68" i="100"/>
  <c r="G68" i="100"/>
  <c r="F68" i="100"/>
  <c r="AD68" i="100" s="1"/>
  <c r="E68" i="100"/>
  <c r="AC65" i="100"/>
  <c r="AB65" i="100"/>
  <c r="AA65" i="100"/>
  <c r="Z65" i="100"/>
  <c r="Y65" i="100"/>
  <c r="X65" i="100"/>
  <c r="W65" i="100"/>
  <c r="V65" i="100"/>
  <c r="U65" i="100"/>
  <c r="T65" i="100"/>
  <c r="S65" i="100"/>
  <c r="R65" i="100"/>
  <c r="Q65" i="100"/>
  <c r="P65" i="100"/>
  <c r="O65" i="100"/>
  <c r="N65" i="100"/>
  <c r="M65" i="100"/>
  <c r="L65" i="100"/>
  <c r="K65" i="100"/>
  <c r="J65" i="100"/>
  <c r="I65" i="100"/>
  <c r="H65" i="100"/>
  <c r="G65" i="100"/>
  <c r="F65" i="100"/>
  <c r="AD65" i="100" s="1"/>
  <c r="E65" i="100"/>
  <c r="AC64" i="100"/>
  <c r="AB64" i="100"/>
  <c r="AA64" i="100"/>
  <c r="Z64" i="100"/>
  <c r="Y64" i="100"/>
  <c r="X64" i="100"/>
  <c r="W64" i="100"/>
  <c r="V64" i="100"/>
  <c r="U64" i="100"/>
  <c r="T64" i="100"/>
  <c r="S64" i="100"/>
  <c r="R64" i="100"/>
  <c r="Q64" i="100"/>
  <c r="P64" i="100"/>
  <c r="O64" i="100"/>
  <c r="N64" i="100"/>
  <c r="M64" i="100"/>
  <c r="L64" i="100"/>
  <c r="K64" i="100"/>
  <c r="J64" i="100"/>
  <c r="I64" i="100"/>
  <c r="H64" i="100"/>
  <c r="G64" i="100"/>
  <c r="F64" i="100"/>
  <c r="AD64" i="100" s="1"/>
  <c r="AE64" i="100" s="1"/>
  <c r="E64" i="100"/>
  <c r="AC62" i="100"/>
  <c r="AB62" i="100"/>
  <c r="AA62" i="100"/>
  <c r="Z62" i="100"/>
  <c r="Y62" i="100"/>
  <c r="X62" i="100"/>
  <c r="W62" i="100"/>
  <c r="V62" i="100"/>
  <c r="U62" i="100"/>
  <c r="T62" i="100"/>
  <c r="S62" i="100"/>
  <c r="R62" i="100"/>
  <c r="Q62" i="100"/>
  <c r="P62" i="100"/>
  <c r="O62" i="100"/>
  <c r="N62" i="100"/>
  <c r="M62" i="100"/>
  <c r="L62" i="100"/>
  <c r="K62" i="100"/>
  <c r="J62" i="100"/>
  <c r="I62" i="100"/>
  <c r="H62" i="100"/>
  <c r="G62" i="100"/>
  <c r="F62" i="100"/>
  <c r="AD62" i="100" s="1"/>
  <c r="AE62" i="100" s="1"/>
  <c r="E62" i="100"/>
  <c r="AC61" i="100"/>
  <c r="AB61" i="100"/>
  <c r="AA61" i="100"/>
  <c r="Z61" i="100"/>
  <c r="Y61" i="100"/>
  <c r="X61" i="100"/>
  <c r="W61" i="100"/>
  <c r="V61" i="100"/>
  <c r="U61" i="100"/>
  <c r="T61" i="100"/>
  <c r="S61" i="100"/>
  <c r="R61" i="100"/>
  <c r="Q61" i="100"/>
  <c r="P61" i="100"/>
  <c r="O61" i="100"/>
  <c r="N61" i="100"/>
  <c r="M61" i="100"/>
  <c r="L61" i="100"/>
  <c r="K61" i="100"/>
  <c r="J61" i="100"/>
  <c r="I61" i="100"/>
  <c r="H61" i="100"/>
  <c r="G61" i="100"/>
  <c r="F61" i="100"/>
  <c r="AD61" i="100" s="1"/>
  <c r="E61" i="100"/>
  <c r="AC60" i="100"/>
  <c r="AB60" i="100"/>
  <c r="AA60" i="100"/>
  <c r="Z60" i="100"/>
  <c r="Y60" i="100"/>
  <c r="X60" i="100"/>
  <c r="W60" i="100"/>
  <c r="V60" i="100"/>
  <c r="U60" i="100"/>
  <c r="T60" i="100"/>
  <c r="S60" i="100"/>
  <c r="R60" i="100"/>
  <c r="Q60" i="100"/>
  <c r="P60" i="100"/>
  <c r="O60" i="100"/>
  <c r="N60" i="100"/>
  <c r="M60" i="100"/>
  <c r="L60" i="100"/>
  <c r="K60" i="100"/>
  <c r="J60" i="100"/>
  <c r="I60" i="100"/>
  <c r="H60" i="100"/>
  <c r="G60" i="100"/>
  <c r="F60" i="100"/>
  <c r="AD60" i="100" s="1"/>
  <c r="AE60" i="100" s="1"/>
  <c r="E60" i="100"/>
  <c r="AC58" i="100"/>
  <c r="AB58" i="100"/>
  <c r="AA58" i="100"/>
  <c r="Z58" i="100"/>
  <c r="Y58" i="100"/>
  <c r="X58" i="100"/>
  <c r="W58" i="100"/>
  <c r="V58" i="100"/>
  <c r="U58" i="100"/>
  <c r="T58" i="100"/>
  <c r="S58" i="100"/>
  <c r="R58" i="100"/>
  <c r="Q58" i="100"/>
  <c r="P58" i="100"/>
  <c r="O58" i="100"/>
  <c r="N58" i="100"/>
  <c r="M58" i="100"/>
  <c r="L58" i="100"/>
  <c r="K58" i="100"/>
  <c r="J58" i="100"/>
  <c r="I58" i="100"/>
  <c r="H58" i="100"/>
  <c r="G58" i="100"/>
  <c r="F58" i="100"/>
  <c r="AD58" i="100" s="1"/>
  <c r="E58" i="100"/>
  <c r="AC57" i="100"/>
  <c r="AB57" i="100"/>
  <c r="AA57" i="100"/>
  <c r="Z57" i="100"/>
  <c r="Y57" i="100"/>
  <c r="X57" i="100"/>
  <c r="W57" i="100"/>
  <c r="V57" i="100"/>
  <c r="U57" i="100"/>
  <c r="T57" i="100"/>
  <c r="S57" i="100"/>
  <c r="R57" i="100"/>
  <c r="Q57" i="100"/>
  <c r="P57" i="100"/>
  <c r="O57" i="100"/>
  <c r="N57" i="100"/>
  <c r="M57" i="100"/>
  <c r="L57" i="100"/>
  <c r="K57" i="100"/>
  <c r="J57" i="100"/>
  <c r="I57" i="100"/>
  <c r="H57" i="100"/>
  <c r="G57" i="100"/>
  <c r="F57" i="100"/>
  <c r="AD57" i="100" s="1"/>
  <c r="AE57" i="100" s="1"/>
  <c r="E57" i="100"/>
  <c r="AF57" i="100" s="1"/>
  <c r="AG57" i="100" s="1"/>
  <c r="AC56" i="100"/>
  <c r="AB56" i="100"/>
  <c r="AA56" i="100"/>
  <c r="Z56" i="100"/>
  <c r="Y56" i="100"/>
  <c r="X56" i="100"/>
  <c r="W56" i="100"/>
  <c r="V56" i="100"/>
  <c r="U56" i="100"/>
  <c r="T56" i="100"/>
  <c r="S56" i="100"/>
  <c r="R56" i="100"/>
  <c r="Q56" i="100"/>
  <c r="P56" i="100"/>
  <c r="O56" i="100"/>
  <c r="N56" i="100"/>
  <c r="M56" i="100"/>
  <c r="L56" i="100"/>
  <c r="K56" i="100"/>
  <c r="J56" i="100"/>
  <c r="I56" i="100"/>
  <c r="H56" i="100"/>
  <c r="G56" i="100"/>
  <c r="F56" i="100"/>
  <c r="AD56" i="100" s="1"/>
  <c r="E56" i="100"/>
  <c r="AC53" i="100"/>
  <c r="AB53" i="100"/>
  <c r="AA53" i="100"/>
  <c r="Z53" i="100"/>
  <c r="Y53" i="100"/>
  <c r="X53" i="100"/>
  <c r="W53" i="100"/>
  <c r="V53" i="100"/>
  <c r="U53" i="100"/>
  <c r="T53" i="100"/>
  <c r="S53" i="100"/>
  <c r="R53" i="100"/>
  <c r="Q53" i="100"/>
  <c r="P53" i="100"/>
  <c r="O53" i="100"/>
  <c r="N53" i="100"/>
  <c r="M53" i="100"/>
  <c r="L53" i="100"/>
  <c r="K53" i="100"/>
  <c r="J53" i="100"/>
  <c r="I53" i="100"/>
  <c r="H53" i="100"/>
  <c r="G53" i="100"/>
  <c r="F53" i="100"/>
  <c r="AD53" i="100" s="1"/>
  <c r="E53" i="100"/>
  <c r="AC52" i="100"/>
  <c r="AB52" i="100"/>
  <c r="AA52" i="100"/>
  <c r="Z52" i="100"/>
  <c r="Y52" i="100"/>
  <c r="X52" i="100"/>
  <c r="W52" i="100"/>
  <c r="V52" i="100"/>
  <c r="U52" i="100"/>
  <c r="T52" i="100"/>
  <c r="S52" i="100"/>
  <c r="R52" i="100"/>
  <c r="Q52" i="100"/>
  <c r="P52" i="100"/>
  <c r="O52" i="100"/>
  <c r="N52" i="100"/>
  <c r="M52" i="100"/>
  <c r="L52" i="100"/>
  <c r="K52" i="100"/>
  <c r="J52" i="100"/>
  <c r="I52" i="100"/>
  <c r="H52" i="100"/>
  <c r="G52" i="100"/>
  <c r="F52" i="100"/>
  <c r="AD52" i="100" s="1"/>
  <c r="AE52" i="100" s="1"/>
  <c r="E52" i="100"/>
  <c r="AC51" i="100"/>
  <c r="AB51" i="100"/>
  <c r="AA51" i="100"/>
  <c r="Z51" i="100"/>
  <c r="Y51" i="100"/>
  <c r="X51" i="100"/>
  <c r="W51" i="100"/>
  <c r="V51" i="100"/>
  <c r="U51" i="100"/>
  <c r="T51" i="100"/>
  <c r="S51" i="100"/>
  <c r="R51" i="100"/>
  <c r="Q51" i="100"/>
  <c r="P51" i="100"/>
  <c r="O51" i="100"/>
  <c r="N51" i="100"/>
  <c r="M51" i="100"/>
  <c r="L51" i="100"/>
  <c r="K51" i="100"/>
  <c r="J51" i="100"/>
  <c r="I51" i="100"/>
  <c r="H51" i="100"/>
  <c r="G51" i="100"/>
  <c r="F51" i="100"/>
  <c r="AD51" i="100" s="1"/>
  <c r="AE51" i="100" s="1"/>
  <c r="E51" i="100"/>
  <c r="AC50" i="100"/>
  <c r="AB50" i="100"/>
  <c r="AA50" i="100"/>
  <c r="Z50" i="100"/>
  <c r="Y50" i="100"/>
  <c r="X50" i="100"/>
  <c r="W50" i="100"/>
  <c r="V50" i="100"/>
  <c r="U50" i="100"/>
  <c r="T50" i="100"/>
  <c r="S50" i="100"/>
  <c r="R50" i="100"/>
  <c r="Q50" i="100"/>
  <c r="P50" i="100"/>
  <c r="O50" i="100"/>
  <c r="N50" i="100"/>
  <c r="M50" i="100"/>
  <c r="L50" i="100"/>
  <c r="K50" i="100"/>
  <c r="J50" i="100"/>
  <c r="I50" i="100"/>
  <c r="H50" i="100"/>
  <c r="G50" i="100"/>
  <c r="F50" i="100"/>
  <c r="AD50" i="100" s="1"/>
  <c r="E50" i="100"/>
  <c r="AC49" i="100"/>
  <c r="AB49" i="100"/>
  <c r="AA49" i="100"/>
  <c r="Z49" i="100"/>
  <c r="Y49" i="100"/>
  <c r="X49" i="100"/>
  <c r="W49" i="100"/>
  <c r="V49" i="100"/>
  <c r="U49" i="100"/>
  <c r="T49" i="100"/>
  <c r="S49" i="100"/>
  <c r="R49" i="100"/>
  <c r="Q49" i="100"/>
  <c r="P49" i="100"/>
  <c r="O49" i="100"/>
  <c r="N49" i="100"/>
  <c r="M49" i="100"/>
  <c r="L49" i="100"/>
  <c r="K49" i="100"/>
  <c r="J49" i="100"/>
  <c r="I49" i="100"/>
  <c r="H49" i="100"/>
  <c r="G49" i="100"/>
  <c r="F49" i="100"/>
  <c r="AD49" i="100" s="1"/>
  <c r="AE49" i="100" s="1"/>
  <c r="E49" i="100"/>
  <c r="AC48" i="100"/>
  <c r="AB48" i="100"/>
  <c r="AA48" i="100"/>
  <c r="Z48" i="100"/>
  <c r="Y48" i="100"/>
  <c r="X48" i="100"/>
  <c r="W48" i="100"/>
  <c r="V48" i="100"/>
  <c r="U48" i="100"/>
  <c r="T48" i="100"/>
  <c r="S48" i="100"/>
  <c r="R48" i="100"/>
  <c r="Q48" i="100"/>
  <c r="P48" i="100"/>
  <c r="O48" i="100"/>
  <c r="N48" i="100"/>
  <c r="M48" i="100"/>
  <c r="L48" i="100"/>
  <c r="K48" i="100"/>
  <c r="J48" i="100"/>
  <c r="I48" i="100"/>
  <c r="H48" i="100"/>
  <c r="G48" i="100"/>
  <c r="F48" i="100"/>
  <c r="AD48" i="100" s="1"/>
  <c r="E48" i="100"/>
  <c r="AC47" i="100"/>
  <c r="AB47" i="100"/>
  <c r="AA47" i="100"/>
  <c r="Z47" i="100"/>
  <c r="Y47" i="100"/>
  <c r="X47" i="100"/>
  <c r="W47" i="100"/>
  <c r="V47" i="100"/>
  <c r="U47" i="100"/>
  <c r="T47" i="100"/>
  <c r="S47" i="100"/>
  <c r="R47" i="100"/>
  <c r="Q47" i="100"/>
  <c r="P47" i="100"/>
  <c r="O47" i="100"/>
  <c r="N47" i="100"/>
  <c r="M47" i="100"/>
  <c r="L47" i="100"/>
  <c r="K47" i="100"/>
  <c r="J47" i="100"/>
  <c r="I47" i="100"/>
  <c r="H47" i="100"/>
  <c r="G47" i="100"/>
  <c r="F47" i="100"/>
  <c r="AD47" i="100" s="1"/>
  <c r="AE47" i="100" s="1"/>
  <c r="E47" i="100"/>
  <c r="AF47" i="100" s="1"/>
  <c r="AG47" i="100" s="1"/>
  <c r="AC46" i="100"/>
  <c r="AB46" i="100"/>
  <c r="AA46" i="100"/>
  <c r="Z46" i="100"/>
  <c r="Y46" i="100"/>
  <c r="X46" i="100"/>
  <c r="W46" i="100"/>
  <c r="V46" i="100"/>
  <c r="U46" i="100"/>
  <c r="T46" i="100"/>
  <c r="S46" i="100"/>
  <c r="R46" i="100"/>
  <c r="Q46" i="100"/>
  <c r="P46" i="100"/>
  <c r="O46" i="100"/>
  <c r="N46" i="100"/>
  <c r="M46" i="100"/>
  <c r="L46" i="100"/>
  <c r="K46" i="100"/>
  <c r="J46" i="100"/>
  <c r="I46" i="100"/>
  <c r="H46" i="100"/>
  <c r="G46" i="100"/>
  <c r="F46" i="100"/>
  <c r="AD46" i="100" s="1"/>
  <c r="E46" i="100"/>
  <c r="AC45" i="100"/>
  <c r="AB45" i="100"/>
  <c r="AA45" i="100"/>
  <c r="Z45" i="100"/>
  <c r="Y45" i="100"/>
  <c r="X45" i="100"/>
  <c r="W45" i="100"/>
  <c r="V45" i="100"/>
  <c r="U45" i="100"/>
  <c r="T45" i="100"/>
  <c r="S45" i="100"/>
  <c r="R45" i="100"/>
  <c r="Q45" i="100"/>
  <c r="P45" i="100"/>
  <c r="O45" i="100"/>
  <c r="N45" i="100"/>
  <c r="M45" i="100"/>
  <c r="L45" i="100"/>
  <c r="K45" i="100"/>
  <c r="J45" i="100"/>
  <c r="I45" i="100"/>
  <c r="H45" i="100"/>
  <c r="G45" i="100"/>
  <c r="F45" i="100"/>
  <c r="AD45" i="100" s="1"/>
  <c r="E45" i="100"/>
  <c r="AC43" i="100"/>
  <c r="AB43" i="100"/>
  <c r="AA43" i="100"/>
  <c r="Z43" i="100"/>
  <c r="Y43" i="100"/>
  <c r="X43" i="100"/>
  <c r="W43" i="100"/>
  <c r="V43" i="100"/>
  <c r="U43" i="100"/>
  <c r="T43" i="100"/>
  <c r="S43" i="100"/>
  <c r="R43" i="100"/>
  <c r="Q43" i="100"/>
  <c r="P43" i="100"/>
  <c r="O43" i="100"/>
  <c r="N43" i="100"/>
  <c r="M43" i="100"/>
  <c r="L43" i="100"/>
  <c r="K43" i="100"/>
  <c r="J43" i="100"/>
  <c r="I43" i="100"/>
  <c r="H43" i="100"/>
  <c r="G43" i="100"/>
  <c r="F43" i="100"/>
  <c r="AD43" i="100" s="1"/>
  <c r="AE43" i="100" s="1"/>
  <c r="E43" i="100"/>
  <c r="AC41" i="100"/>
  <c r="AB41" i="100"/>
  <c r="AA41" i="100"/>
  <c r="Z41" i="100"/>
  <c r="Y41" i="100"/>
  <c r="X41" i="100"/>
  <c r="W41" i="100"/>
  <c r="V41" i="100"/>
  <c r="U41" i="100"/>
  <c r="T41" i="100"/>
  <c r="S41" i="100"/>
  <c r="R41" i="100"/>
  <c r="Q41" i="100"/>
  <c r="P41" i="100"/>
  <c r="O41" i="100"/>
  <c r="N41" i="100"/>
  <c r="M41" i="100"/>
  <c r="L41" i="100"/>
  <c r="K41" i="100"/>
  <c r="J41" i="100"/>
  <c r="I41" i="100"/>
  <c r="H41" i="100"/>
  <c r="G41" i="100"/>
  <c r="F41" i="100"/>
  <c r="AD41" i="100" s="1"/>
  <c r="AE41" i="100" s="1"/>
  <c r="E41" i="100"/>
  <c r="AC40" i="100"/>
  <c r="AB40" i="100"/>
  <c r="AA40" i="100"/>
  <c r="Z40" i="100"/>
  <c r="Y40" i="100"/>
  <c r="X40" i="100"/>
  <c r="W40" i="100"/>
  <c r="V40" i="100"/>
  <c r="U40" i="100"/>
  <c r="T40" i="100"/>
  <c r="S40" i="100"/>
  <c r="R40" i="100"/>
  <c r="Q40" i="100"/>
  <c r="P40" i="100"/>
  <c r="O40" i="100"/>
  <c r="N40" i="100"/>
  <c r="M40" i="100"/>
  <c r="L40" i="100"/>
  <c r="K40" i="100"/>
  <c r="J40" i="100"/>
  <c r="I40" i="100"/>
  <c r="H40" i="100"/>
  <c r="G40" i="100"/>
  <c r="F40" i="100"/>
  <c r="AD40" i="100" s="1"/>
  <c r="E40" i="100"/>
  <c r="AC39" i="100"/>
  <c r="AB39" i="100"/>
  <c r="AA39" i="100"/>
  <c r="Z39" i="100"/>
  <c r="Y39" i="100"/>
  <c r="X39" i="100"/>
  <c r="W39" i="100"/>
  <c r="V39" i="100"/>
  <c r="U39" i="100"/>
  <c r="T39" i="100"/>
  <c r="S39" i="100"/>
  <c r="R39" i="100"/>
  <c r="Q39" i="100"/>
  <c r="P39" i="100"/>
  <c r="O39" i="100"/>
  <c r="N39" i="100"/>
  <c r="M39" i="100"/>
  <c r="L39" i="100"/>
  <c r="K39" i="100"/>
  <c r="J39" i="100"/>
  <c r="I39" i="100"/>
  <c r="H39" i="100"/>
  <c r="G39" i="100"/>
  <c r="F39" i="100"/>
  <c r="AD39" i="100" s="1"/>
  <c r="AE39" i="100" s="1"/>
  <c r="E39" i="100"/>
  <c r="AC38" i="100"/>
  <c r="AB38" i="100"/>
  <c r="AA38" i="100"/>
  <c r="Z38" i="100"/>
  <c r="Y38" i="100"/>
  <c r="X38" i="100"/>
  <c r="W38" i="100"/>
  <c r="V38" i="100"/>
  <c r="U38" i="100"/>
  <c r="T38" i="100"/>
  <c r="S38" i="100"/>
  <c r="R38" i="100"/>
  <c r="Q38" i="100"/>
  <c r="P38" i="100"/>
  <c r="O38" i="100"/>
  <c r="N38" i="100"/>
  <c r="M38" i="100"/>
  <c r="L38" i="100"/>
  <c r="K38" i="100"/>
  <c r="J38" i="100"/>
  <c r="I38" i="100"/>
  <c r="H38" i="100"/>
  <c r="G38" i="100"/>
  <c r="F38" i="100"/>
  <c r="AD38" i="100" s="1"/>
  <c r="E38" i="100"/>
  <c r="AC37" i="100"/>
  <c r="AB37" i="100"/>
  <c r="AA37" i="100"/>
  <c r="Z37" i="100"/>
  <c r="Y37" i="100"/>
  <c r="X37" i="100"/>
  <c r="W37" i="100"/>
  <c r="V37" i="100"/>
  <c r="U37" i="100"/>
  <c r="T37" i="100"/>
  <c r="S37" i="100"/>
  <c r="R37" i="100"/>
  <c r="Q37" i="100"/>
  <c r="P37" i="100"/>
  <c r="O37" i="100"/>
  <c r="N37" i="100"/>
  <c r="M37" i="100"/>
  <c r="L37" i="100"/>
  <c r="K37" i="100"/>
  <c r="J37" i="100"/>
  <c r="I37" i="100"/>
  <c r="H37" i="100"/>
  <c r="G37" i="100"/>
  <c r="F37" i="100"/>
  <c r="AD37" i="100" s="1"/>
  <c r="AE37" i="100" s="1"/>
  <c r="E37" i="100"/>
  <c r="AF37" i="100" s="1"/>
  <c r="AG37" i="100" s="1"/>
  <c r="AC36" i="100"/>
  <c r="AB36" i="100"/>
  <c r="AB66" i="100" s="1"/>
  <c r="AA36" i="100"/>
  <c r="Z36" i="100"/>
  <c r="Y36" i="100"/>
  <c r="X36" i="100"/>
  <c r="W36" i="100"/>
  <c r="V36" i="100"/>
  <c r="U36" i="100"/>
  <c r="T36" i="100"/>
  <c r="T66" i="100" s="1"/>
  <c r="S36" i="100"/>
  <c r="R36" i="100"/>
  <c r="Q36" i="100"/>
  <c r="P36" i="100"/>
  <c r="O36" i="100"/>
  <c r="N36" i="100"/>
  <c r="M36" i="100"/>
  <c r="L36" i="100"/>
  <c r="L66" i="100" s="1"/>
  <c r="K36" i="100"/>
  <c r="J36" i="100"/>
  <c r="I36" i="100"/>
  <c r="H36" i="100"/>
  <c r="G36" i="100"/>
  <c r="F36" i="100"/>
  <c r="AD36" i="100" s="1"/>
  <c r="E36" i="100"/>
  <c r="AC35" i="100"/>
  <c r="AB35" i="100"/>
  <c r="AA35" i="100"/>
  <c r="Z35" i="100"/>
  <c r="Y35" i="100"/>
  <c r="X35" i="100"/>
  <c r="W35" i="100"/>
  <c r="V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AD35" i="100" s="1"/>
  <c r="E35" i="100"/>
  <c r="AC34" i="100"/>
  <c r="AB34" i="100"/>
  <c r="AA34" i="100"/>
  <c r="Z34" i="100"/>
  <c r="Y34" i="100"/>
  <c r="X34" i="100"/>
  <c r="W34" i="100"/>
  <c r="V34" i="100"/>
  <c r="U34" i="100"/>
  <c r="T34" i="100"/>
  <c r="S34" i="100"/>
  <c r="R34" i="100"/>
  <c r="Q34" i="100"/>
  <c r="P34" i="100"/>
  <c r="O34" i="100"/>
  <c r="N34" i="100"/>
  <c r="M34" i="100"/>
  <c r="L34" i="100"/>
  <c r="K34" i="100"/>
  <c r="J34" i="100"/>
  <c r="I34" i="100"/>
  <c r="H34" i="100"/>
  <c r="G34" i="100"/>
  <c r="F34" i="100"/>
  <c r="AD34" i="100" s="1"/>
  <c r="AE34" i="100" s="1"/>
  <c r="E34" i="100"/>
  <c r="AC33" i="100"/>
  <c r="AB33" i="100"/>
  <c r="AA33" i="100"/>
  <c r="AA66" i="100" s="1"/>
  <c r="Z33" i="100"/>
  <c r="Y33" i="100"/>
  <c r="X33" i="100"/>
  <c r="W33" i="100"/>
  <c r="V33" i="100"/>
  <c r="U33" i="100"/>
  <c r="T33" i="100"/>
  <c r="S33" i="100"/>
  <c r="S66" i="100" s="1"/>
  <c r="R33" i="100"/>
  <c r="Q33" i="100"/>
  <c r="P33" i="100"/>
  <c r="O33" i="100"/>
  <c r="N33" i="100"/>
  <c r="M33" i="100"/>
  <c r="L33" i="100"/>
  <c r="K33" i="100"/>
  <c r="K66" i="100" s="1"/>
  <c r="J33" i="100"/>
  <c r="I33" i="100"/>
  <c r="H33" i="100"/>
  <c r="G33" i="100"/>
  <c r="F33" i="100"/>
  <c r="AD33" i="100" s="1"/>
  <c r="AE33" i="100" s="1"/>
  <c r="E33" i="100"/>
  <c r="AC32" i="100"/>
  <c r="AB32" i="100"/>
  <c r="AA32" i="100"/>
  <c r="Z32" i="100"/>
  <c r="Y32" i="100"/>
  <c r="X32" i="100"/>
  <c r="W32" i="100"/>
  <c r="V32" i="100"/>
  <c r="U32" i="100"/>
  <c r="T32" i="100"/>
  <c r="S32" i="100"/>
  <c r="R32" i="100"/>
  <c r="Q32" i="100"/>
  <c r="P32" i="100"/>
  <c r="O32" i="100"/>
  <c r="N32" i="100"/>
  <c r="M32" i="100"/>
  <c r="L32" i="100"/>
  <c r="K32" i="100"/>
  <c r="J32" i="100"/>
  <c r="I32" i="100"/>
  <c r="H32" i="100"/>
  <c r="G32" i="100"/>
  <c r="F32" i="100"/>
  <c r="AD32" i="100" s="1"/>
  <c r="E32" i="100"/>
  <c r="AC31" i="100"/>
  <c r="AB31" i="100"/>
  <c r="AA31" i="100"/>
  <c r="Z31" i="100"/>
  <c r="Y31" i="100"/>
  <c r="X31" i="100"/>
  <c r="W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AD31" i="100" s="1"/>
  <c r="AE31" i="100" s="1"/>
  <c r="E31" i="100"/>
  <c r="AF31" i="100" s="1"/>
  <c r="AG31" i="100" s="1"/>
  <c r="AC30" i="100"/>
  <c r="AC66" i="100" s="1"/>
  <c r="AB30" i="100"/>
  <c r="AA30" i="100"/>
  <c r="Z30" i="100"/>
  <c r="Z66" i="100" s="1"/>
  <c r="Y30" i="100"/>
  <c r="Y66" i="100" s="1"/>
  <c r="X30" i="100"/>
  <c r="X66" i="100" s="1"/>
  <c r="W30" i="100"/>
  <c r="W66" i="100" s="1"/>
  <c r="V30" i="100"/>
  <c r="V66" i="100" s="1"/>
  <c r="U30" i="100"/>
  <c r="U66" i="100" s="1"/>
  <c r="T30" i="100"/>
  <c r="S30" i="100"/>
  <c r="R30" i="100"/>
  <c r="R66" i="100" s="1"/>
  <c r="Q30" i="100"/>
  <c r="Q66" i="100" s="1"/>
  <c r="P30" i="100"/>
  <c r="P66" i="100" s="1"/>
  <c r="O30" i="100"/>
  <c r="O66" i="100" s="1"/>
  <c r="N30" i="100"/>
  <c r="N66" i="100" s="1"/>
  <c r="M30" i="100"/>
  <c r="M66" i="100" s="1"/>
  <c r="L30" i="100"/>
  <c r="K30" i="100"/>
  <c r="J30" i="100"/>
  <c r="J66" i="100" s="1"/>
  <c r="I30" i="100"/>
  <c r="I66" i="100" s="1"/>
  <c r="H30" i="100"/>
  <c r="H66" i="100" s="1"/>
  <c r="G30" i="100"/>
  <c r="G66" i="100" s="1"/>
  <c r="F30" i="100"/>
  <c r="AD30" i="100" s="1"/>
  <c r="E30" i="100"/>
  <c r="E66" i="100" s="1"/>
  <c r="AC26" i="100"/>
  <c r="AB26" i="100"/>
  <c r="AA26" i="100"/>
  <c r="Z26" i="100"/>
  <c r="Y26" i="100"/>
  <c r="X26" i="100"/>
  <c r="W26" i="100"/>
  <c r="V26" i="100"/>
  <c r="U26" i="100"/>
  <c r="T26" i="100"/>
  <c r="S26" i="100"/>
  <c r="R26" i="100"/>
  <c r="Q26" i="100"/>
  <c r="P26" i="100"/>
  <c r="O26" i="100"/>
  <c r="N26" i="100"/>
  <c r="M26" i="100"/>
  <c r="L26" i="100"/>
  <c r="K26" i="100"/>
  <c r="J26" i="100"/>
  <c r="I26" i="100"/>
  <c r="H26" i="100"/>
  <c r="G26" i="100"/>
  <c r="F26" i="100"/>
  <c r="AD26" i="100" s="1"/>
  <c r="E26" i="100"/>
  <c r="AC25" i="100"/>
  <c r="AB25" i="100"/>
  <c r="AA25" i="100"/>
  <c r="Z25" i="100"/>
  <c r="Y25" i="100"/>
  <c r="X25" i="100"/>
  <c r="W25" i="100"/>
  <c r="V25" i="100"/>
  <c r="U25" i="100"/>
  <c r="T25" i="100"/>
  <c r="S25" i="100"/>
  <c r="R25" i="100"/>
  <c r="Q25" i="100"/>
  <c r="P25" i="100"/>
  <c r="O25" i="100"/>
  <c r="N25" i="100"/>
  <c r="M25" i="100"/>
  <c r="L25" i="100"/>
  <c r="K25" i="100"/>
  <c r="J25" i="100"/>
  <c r="I25" i="100"/>
  <c r="H25" i="100"/>
  <c r="G25" i="100"/>
  <c r="F25" i="100"/>
  <c r="AD25" i="100" s="1"/>
  <c r="E25" i="100"/>
  <c r="AC24" i="100"/>
  <c r="AB24" i="100"/>
  <c r="AA24" i="100"/>
  <c r="Z24" i="100"/>
  <c r="Y24" i="100"/>
  <c r="X24" i="100"/>
  <c r="W24" i="100"/>
  <c r="V24" i="100"/>
  <c r="U24" i="100"/>
  <c r="T24" i="100"/>
  <c r="S24" i="100"/>
  <c r="R24" i="100"/>
  <c r="Q24" i="100"/>
  <c r="P24" i="100"/>
  <c r="O24" i="100"/>
  <c r="N24" i="100"/>
  <c r="M24" i="100"/>
  <c r="L24" i="100"/>
  <c r="K24" i="100"/>
  <c r="J24" i="100"/>
  <c r="I24" i="100"/>
  <c r="H24" i="100"/>
  <c r="G24" i="100"/>
  <c r="F24" i="100"/>
  <c r="AD24" i="100" s="1"/>
  <c r="AE24" i="100" s="1"/>
  <c r="E24" i="100"/>
  <c r="AC23" i="100"/>
  <c r="AB23" i="100"/>
  <c r="AA23" i="100"/>
  <c r="Z23" i="100"/>
  <c r="Y23" i="100"/>
  <c r="X23" i="100"/>
  <c r="W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AD23" i="100" s="1"/>
  <c r="AE23" i="100" s="1"/>
  <c r="E23" i="100"/>
  <c r="AC22" i="100"/>
  <c r="AB22" i="100"/>
  <c r="AA22" i="100"/>
  <c r="Z22" i="100"/>
  <c r="Y22" i="100"/>
  <c r="X22" i="100"/>
  <c r="W22" i="100"/>
  <c r="V22" i="100"/>
  <c r="U22" i="100"/>
  <c r="T22" i="100"/>
  <c r="S22" i="100"/>
  <c r="R22" i="100"/>
  <c r="Q22" i="100"/>
  <c r="P22" i="100"/>
  <c r="O22" i="100"/>
  <c r="N22" i="100"/>
  <c r="M22" i="100"/>
  <c r="L22" i="100"/>
  <c r="K22" i="100"/>
  <c r="J22" i="100"/>
  <c r="I22" i="100"/>
  <c r="H22" i="100"/>
  <c r="G22" i="100"/>
  <c r="F22" i="100"/>
  <c r="AD22" i="100" s="1"/>
  <c r="E22" i="100"/>
  <c r="AC21" i="100"/>
  <c r="AB21" i="100"/>
  <c r="AA21" i="100"/>
  <c r="Z21" i="100"/>
  <c r="Y21" i="100"/>
  <c r="X21" i="100"/>
  <c r="W21" i="100"/>
  <c r="V21" i="100"/>
  <c r="U21" i="100"/>
  <c r="T21" i="100"/>
  <c r="S21" i="100"/>
  <c r="R21" i="100"/>
  <c r="Q21" i="100"/>
  <c r="P21" i="100"/>
  <c r="O21" i="100"/>
  <c r="N21" i="100"/>
  <c r="M21" i="100"/>
  <c r="L21" i="100"/>
  <c r="K21" i="100"/>
  <c r="J21" i="100"/>
  <c r="I21" i="100"/>
  <c r="H21" i="100"/>
  <c r="G21" i="100"/>
  <c r="F21" i="100"/>
  <c r="AD21" i="100" s="1"/>
  <c r="AE21" i="100" s="1"/>
  <c r="E21" i="100"/>
  <c r="AC19" i="100"/>
  <c r="AB19" i="100"/>
  <c r="AA19" i="100"/>
  <c r="Z19" i="100"/>
  <c r="Y19" i="100"/>
  <c r="X19" i="100"/>
  <c r="W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AD19" i="100" s="1"/>
  <c r="E19" i="100"/>
  <c r="AC18" i="100"/>
  <c r="AB18" i="100"/>
  <c r="AA18" i="100"/>
  <c r="Z18" i="100"/>
  <c r="Y18" i="100"/>
  <c r="X18" i="100"/>
  <c r="W18" i="100"/>
  <c r="W27" i="100" s="1"/>
  <c r="V18" i="100"/>
  <c r="U18" i="100"/>
  <c r="T18" i="100"/>
  <c r="S18" i="100"/>
  <c r="R18" i="100"/>
  <c r="Q18" i="100"/>
  <c r="P18" i="100"/>
  <c r="O18" i="100"/>
  <c r="O27" i="100" s="1"/>
  <c r="N18" i="100"/>
  <c r="M18" i="100"/>
  <c r="L18" i="100"/>
  <c r="K18" i="100"/>
  <c r="J18" i="100"/>
  <c r="I18" i="100"/>
  <c r="H18" i="100"/>
  <c r="G18" i="100"/>
  <c r="F18" i="100"/>
  <c r="AD18" i="100" s="1"/>
  <c r="AE18" i="100" s="1"/>
  <c r="E18" i="100"/>
  <c r="AC17" i="100"/>
  <c r="AB17" i="100"/>
  <c r="AA17" i="100"/>
  <c r="Z17" i="100"/>
  <c r="Y17" i="100"/>
  <c r="X17" i="100"/>
  <c r="W17" i="100"/>
  <c r="V17" i="100"/>
  <c r="U17" i="100"/>
  <c r="T17" i="100"/>
  <c r="S17" i="100"/>
  <c r="R17" i="100"/>
  <c r="Q17" i="100"/>
  <c r="P17" i="100"/>
  <c r="O17" i="100"/>
  <c r="N17" i="100"/>
  <c r="M17" i="100"/>
  <c r="L17" i="100"/>
  <c r="K17" i="100"/>
  <c r="J17" i="100"/>
  <c r="I17" i="100"/>
  <c r="H17" i="100"/>
  <c r="G17" i="100"/>
  <c r="F17" i="100"/>
  <c r="AD17" i="100" s="1"/>
  <c r="E17" i="100"/>
  <c r="AC16" i="100"/>
  <c r="AB16" i="100"/>
  <c r="AA16" i="100"/>
  <c r="Z16" i="100"/>
  <c r="Y16" i="100"/>
  <c r="X16" i="100"/>
  <c r="W16" i="100"/>
  <c r="V16" i="100"/>
  <c r="U16" i="100"/>
  <c r="T16" i="100"/>
  <c r="S16" i="100"/>
  <c r="R16" i="100"/>
  <c r="Q16" i="100"/>
  <c r="P16" i="100"/>
  <c r="O16" i="100"/>
  <c r="N16" i="100"/>
  <c r="M16" i="100"/>
  <c r="L16" i="100"/>
  <c r="K16" i="100"/>
  <c r="J16" i="100"/>
  <c r="I16" i="100"/>
  <c r="H16" i="100"/>
  <c r="G16" i="100"/>
  <c r="F16" i="100"/>
  <c r="AD16" i="100" s="1"/>
  <c r="E16" i="100"/>
  <c r="AC15" i="100"/>
  <c r="AB15" i="100"/>
  <c r="AA15" i="100"/>
  <c r="Z15" i="100"/>
  <c r="Y15" i="100"/>
  <c r="X15" i="100"/>
  <c r="W15" i="100"/>
  <c r="V15" i="100"/>
  <c r="V27" i="100" s="1"/>
  <c r="U15" i="100"/>
  <c r="T15" i="100"/>
  <c r="S15" i="100"/>
  <c r="R15" i="100"/>
  <c r="Q15" i="100"/>
  <c r="P15" i="100"/>
  <c r="O15" i="100"/>
  <c r="N15" i="100"/>
  <c r="N27" i="100" s="1"/>
  <c r="M15" i="100"/>
  <c r="L15" i="100"/>
  <c r="K15" i="100"/>
  <c r="J15" i="100"/>
  <c r="I15" i="100"/>
  <c r="H15" i="100"/>
  <c r="G15" i="100"/>
  <c r="F15" i="100"/>
  <c r="AD15" i="100" s="1"/>
  <c r="AE15" i="100" s="1"/>
  <c r="E15" i="100"/>
  <c r="AC14" i="100"/>
  <c r="AB14" i="100"/>
  <c r="AA14" i="100"/>
  <c r="Z14" i="100"/>
  <c r="Y14" i="100"/>
  <c r="X14" i="100"/>
  <c r="W14" i="100"/>
  <c r="V14" i="100"/>
  <c r="U14" i="100"/>
  <c r="T14" i="100"/>
  <c r="S14" i="100"/>
  <c r="R14" i="100"/>
  <c r="Q14" i="100"/>
  <c r="P14" i="100"/>
  <c r="O14" i="100"/>
  <c r="N14" i="100"/>
  <c r="M14" i="100"/>
  <c r="L14" i="100"/>
  <c r="K14" i="100"/>
  <c r="J14" i="100"/>
  <c r="I14" i="100"/>
  <c r="H14" i="100"/>
  <c r="G14" i="100"/>
  <c r="F14" i="100"/>
  <c r="AD14" i="100" s="1"/>
  <c r="AE14" i="100" s="1"/>
  <c r="E14" i="100"/>
  <c r="AC13" i="100"/>
  <c r="AB13" i="100"/>
  <c r="AA13" i="100"/>
  <c r="Z13" i="100"/>
  <c r="Y13" i="100"/>
  <c r="X13" i="100"/>
  <c r="W13" i="100"/>
  <c r="V13" i="100"/>
  <c r="U13" i="100"/>
  <c r="T13" i="100"/>
  <c r="S13" i="100"/>
  <c r="R13" i="100"/>
  <c r="Q13" i="100"/>
  <c r="P13" i="100"/>
  <c r="O13" i="100"/>
  <c r="N13" i="100"/>
  <c r="M13" i="100"/>
  <c r="L13" i="100"/>
  <c r="K13" i="100"/>
  <c r="J13" i="100"/>
  <c r="I13" i="100"/>
  <c r="H13" i="100"/>
  <c r="G13" i="100"/>
  <c r="F13" i="100"/>
  <c r="AD13" i="100" s="1"/>
  <c r="E13" i="100"/>
  <c r="AC12" i="100"/>
  <c r="AB12" i="100"/>
  <c r="AA12" i="100"/>
  <c r="Z12" i="100"/>
  <c r="Y12" i="100"/>
  <c r="X12" i="100"/>
  <c r="W12" i="100"/>
  <c r="V12" i="100"/>
  <c r="U12" i="100"/>
  <c r="T12" i="100"/>
  <c r="S12" i="100"/>
  <c r="R12" i="100"/>
  <c r="Q12" i="100"/>
  <c r="P12" i="100"/>
  <c r="O12" i="100"/>
  <c r="N12" i="100"/>
  <c r="M12" i="100"/>
  <c r="L12" i="100"/>
  <c r="K12" i="100"/>
  <c r="J12" i="100"/>
  <c r="I12" i="100"/>
  <c r="H12" i="100"/>
  <c r="G12" i="100"/>
  <c r="G27" i="100" s="1"/>
  <c r="F12" i="100"/>
  <c r="AD12" i="100" s="1"/>
  <c r="AE12" i="100" s="1"/>
  <c r="E12" i="100"/>
  <c r="AC11" i="100"/>
  <c r="AC27" i="100" s="1"/>
  <c r="AB11" i="100"/>
  <c r="AB27" i="100" s="1"/>
  <c r="AA11" i="100"/>
  <c r="AA27" i="100" s="1"/>
  <c r="Z11" i="100"/>
  <c r="Z27" i="100" s="1"/>
  <c r="Y11" i="100"/>
  <c r="Y27" i="100" s="1"/>
  <c r="X11" i="100"/>
  <c r="X27" i="100" s="1"/>
  <c r="W11" i="100"/>
  <c r="V11" i="100"/>
  <c r="U11" i="100"/>
  <c r="U27" i="100" s="1"/>
  <c r="T11" i="100"/>
  <c r="T27" i="100" s="1"/>
  <c r="S11" i="100"/>
  <c r="S27" i="100" s="1"/>
  <c r="R11" i="100"/>
  <c r="R27" i="100" s="1"/>
  <c r="Q11" i="100"/>
  <c r="Q27" i="100" s="1"/>
  <c r="P11" i="100"/>
  <c r="P27" i="100" s="1"/>
  <c r="O11" i="100"/>
  <c r="N11" i="100"/>
  <c r="M11" i="100"/>
  <c r="M27" i="100" s="1"/>
  <c r="L11" i="100"/>
  <c r="L27" i="100" s="1"/>
  <c r="K11" i="100"/>
  <c r="K27" i="100" s="1"/>
  <c r="J11" i="100"/>
  <c r="J27" i="100" s="1"/>
  <c r="I11" i="100"/>
  <c r="I27" i="100" s="1"/>
  <c r="H11" i="100"/>
  <c r="H27" i="100" s="1"/>
  <c r="G11" i="100"/>
  <c r="F11" i="100"/>
  <c r="E11" i="100"/>
  <c r="E27" i="100" s="1"/>
  <c r="AC80" i="99"/>
  <c r="U80" i="99"/>
  <c r="M80" i="99"/>
  <c r="E80" i="99"/>
  <c r="AC79" i="99"/>
  <c r="AB79" i="99"/>
  <c r="AA79" i="99"/>
  <c r="Z79" i="99"/>
  <c r="Y79" i="99"/>
  <c r="X79" i="99"/>
  <c r="W79" i="99"/>
  <c r="V79" i="99"/>
  <c r="U79" i="99"/>
  <c r="T79" i="99"/>
  <c r="S79" i="99"/>
  <c r="R79" i="99"/>
  <c r="Q79" i="99"/>
  <c r="P79" i="99"/>
  <c r="O79" i="99"/>
  <c r="N79" i="99"/>
  <c r="M79" i="99"/>
  <c r="L79" i="99"/>
  <c r="K79" i="99"/>
  <c r="J79" i="99"/>
  <c r="I79" i="99"/>
  <c r="H79" i="99"/>
  <c r="G79" i="99"/>
  <c r="F79" i="99"/>
  <c r="E79" i="99"/>
  <c r="AC78" i="99"/>
  <c r="AB78" i="99"/>
  <c r="AA78" i="99"/>
  <c r="Z78" i="99"/>
  <c r="Y78" i="99"/>
  <c r="X78" i="99"/>
  <c r="W78" i="99"/>
  <c r="V78" i="99"/>
  <c r="U78" i="99"/>
  <c r="T78" i="99"/>
  <c r="S78" i="99"/>
  <c r="R78" i="99"/>
  <c r="Q78" i="99"/>
  <c r="P78" i="99"/>
  <c r="O78" i="99"/>
  <c r="N78" i="99"/>
  <c r="M78" i="99"/>
  <c r="L78" i="99"/>
  <c r="K78" i="99"/>
  <c r="J78" i="99"/>
  <c r="I78" i="99"/>
  <c r="H78" i="99"/>
  <c r="G78" i="99"/>
  <c r="F78" i="99"/>
  <c r="E78" i="99"/>
  <c r="AC77" i="99"/>
  <c r="AB77" i="99"/>
  <c r="AA77" i="99"/>
  <c r="Z77" i="99"/>
  <c r="Y77" i="99"/>
  <c r="X77" i="99"/>
  <c r="W77" i="99"/>
  <c r="V77" i="99"/>
  <c r="U77" i="99"/>
  <c r="T77" i="99"/>
  <c r="S77" i="99"/>
  <c r="R77" i="99"/>
  <c r="Q77" i="99"/>
  <c r="P77" i="99"/>
  <c r="O77" i="99"/>
  <c r="N77" i="99"/>
  <c r="M77" i="99"/>
  <c r="L77" i="99"/>
  <c r="K77" i="99"/>
  <c r="J77" i="99"/>
  <c r="I77" i="99"/>
  <c r="H77" i="99"/>
  <c r="G77" i="99"/>
  <c r="F77" i="99"/>
  <c r="E77" i="99"/>
  <c r="AC75" i="99"/>
  <c r="AB75" i="99"/>
  <c r="AA75" i="99"/>
  <c r="AA80" i="99" s="1"/>
  <c r="Z75" i="99"/>
  <c r="Y75" i="99"/>
  <c r="Y80" i="99" s="1"/>
  <c r="X75" i="99"/>
  <c r="W75" i="99"/>
  <c r="V75" i="99"/>
  <c r="U75" i="99"/>
  <c r="T75" i="99"/>
  <c r="S75" i="99"/>
  <c r="S80" i="99" s="1"/>
  <c r="R75" i="99"/>
  <c r="Q75" i="99"/>
  <c r="Q80" i="99" s="1"/>
  <c r="P75" i="99"/>
  <c r="O75" i="99"/>
  <c r="N75" i="99"/>
  <c r="M75" i="99"/>
  <c r="L75" i="99"/>
  <c r="K75" i="99"/>
  <c r="K80" i="99" s="1"/>
  <c r="J75" i="99"/>
  <c r="I75" i="99"/>
  <c r="I80" i="99" s="1"/>
  <c r="H75" i="99"/>
  <c r="G75" i="99"/>
  <c r="F75" i="99"/>
  <c r="E75" i="99"/>
  <c r="AC74" i="99"/>
  <c r="AB74" i="99"/>
  <c r="AB80" i="99" s="1"/>
  <c r="AA74" i="99"/>
  <c r="Z74" i="99"/>
  <c r="Z80" i="99" s="1"/>
  <c r="Y74" i="99"/>
  <c r="X74" i="99"/>
  <c r="X80" i="99" s="1"/>
  <c r="W74" i="99"/>
  <c r="V74" i="99"/>
  <c r="V80" i="99" s="1"/>
  <c r="U74" i="99"/>
  <c r="T74" i="99"/>
  <c r="T80" i="99" s="1"/>
  <c r="S74" i="99"/>
  <c r="R74" i="99"/>
  <c r="R80" i="99" s="1"/>
  <c r="Q74" i="99"/>
  <c r="P74" i="99"/>
  <c r="P80" i="99" s="1"/>
  <c r="O74" i="99"/>
  <c r="N74" i="99"/>
  <c r="N80" i="99" s="1"/>
  <c r="M74" i="99"/>
  <c r="L74" i="99"/>
  <c r="L80" i="99" s="1"/>
  <c r="K74" i="99"/>
  <c r="J74" i="99"/>
  <c r="J80" i="99" s="1"/>
  <c r="I74" i="99"/>
  <c r="H74" i="99"/>
  <c r="H80" i="99" s="1"/>
  <c r="G74" i="99"/>
  <c r="F74" i="99"/>
  <c r="F80" i="99" s="1"/>
  <c r="E74" i="99"/>
  <c r="AC70" i="99"/>
  <c r="AB70" i="99"/>
  <c r="AA70" i="99"/>
  <c r="Z70" i="99"/>
  <c r="Y70" i="99"/>
  <c r="X70" i="99"/>
  <c r="W70" i="99"/>
  <c r="V70" i="99"/>
  <c r="U70" i="99"/>
  <c r="T70" i="99"/>
  <c r="S70" i="99"/>
  <c r="R70" i="99"/>
  <c r="Q70" i="99"/>
  <c r="P70" i="99"/>
  <c r="O70" i="99"/>
  <c r="N70" i="99"/>
  <c r="M70" i="99"/>
  <c r="L70" i="99"/>
  <c r="K70" i="99"/>
  <c r="J70" i="99"/>
  <c r="I70" i="99"/>
  <c r="H70" i="99"/>
  <c r="G70" i="99"/>
  <c r="F70" i="99"/>
  <c r="E70" i="99"/>
  <c r="AC69" i="99"/>
  <c r="AB69" i="99"/>
  <c r="AA69" i="99"/>
  <c r="Z69" i="99"/>
  <c r="Y69" i="99"/>
  <c r="X69" i="99"/>
  <c r="W69" i="99"/>
  <c r="V69" i="99"/>
  <c r="U69" i="99"/>
  <c r="T69" i="99"/>
  <c r="S69" i="99"/>
  <c r="R69" i="99"/>
  <c r="Q69" i="99"/>
  <c r="P69" i="99"/>
  <c r="O69" i="99"/>
  <c r="N69" i="99"/>
  <c r="M69" i="99"/>
  <c r="L69" i="99"/>
  <c r="K69" i="99"/>
  <c r="J69" i="99"/>
  <c r="I69" i="99"/>
  <c r="H69" i="99"/>
  <c r="F69" i="99"/>
  <c r="E69" i="99"/>
  <c r="AC68" i="99"/>
  <c r="AB68" i="99"/>
  <c r="AA68" i="99"/>
  <c r="Z68" i="99"/>
  <c r="Y68" i="99"/>
  <c r="X68" i="99"/>
  <c r="W68" i="99"/>
  <c r="V68" i="99"/>
  <c r="U68" i="99"/>
  <c r="T68" i="99"/>
  <c r="S68" i="99"/>
  <c r="R68" i="99"/>
  <c r="Q68" i="99"/>
  <c r="P68" i="99"/>
  <c r="O68" i="99"/>
  <c r="N68" i="99"/>
  <c r="M68" i="99"/>
  <c r="L68" i="99"/>
  <c r="K68" i="99"/>
  <c r="J68" i="99"/>
  <c r="I68" i="99"/>
  <c r="H68" i="99"/>
  <c r="F68" i="99"/>
  <c r="E68" i="99"/>
  <c r="AC65" i="99"/>
  <c r="AB65" i="99"/>
  <c r="AA65" i="99"/>
  <c r="Z65" i="99"/>
  <c r="Y65" i="99"/>
  <c r="X65" i="99"/>
  <c r="W65" i="99"/>
  <c r="V65" i="99"/>
  <c r="U65" i="99"/>
  <c r="T65" i="99"/>
  <c r="S65" i="99"/>
  <c r="R65" i="99"/>
  <c r="Q65" i="99"/>
  <c r="P65" i="99"/>
  <c r="O65" i="99"/>
  <c r="N65" i="99"/>
  <c r="M65" i="99"/>
  <c r="L65" i="99"/>
  <c r="K65" i="99"/>
  <c r="J65" i="99"/>
  <c r="I65" i="99"/>
  <c r="H65" i="99"/>
  <c r="G65" i="99"/>
  <c r="E65" i="99"/>
  <c r="AC64" i="99"/>
  <c r="AB64" i="99"/>
  <c r="AA64" i="99"/>
  <c r="Z64" i="99"/>
  <c r="Y64" i="99"/>
  <c r="X64" i="99"/>
  <c r="W64" i="99"/>
  <c r="V64" i="99"/>
  <c r="U64" i="99"/>
  <c r="T64" i="99"/>
  <c r="S64" i="99"/>
  <c r="R64" i="99"/>
  <c r="Q64" i="99"/>
  <c r="P64" i="99"/>
  <c r="O64" i="99"/>
  <c r="N64" i="99"/>
  <c r="M64" i="99"/>
  <c r="L64" i="99"/>
  <c r="K64" i="99"/>
  <c r="J64" i="99"/>
  <c r="I64" i="99"/>
  <c r="H64" i="99"/>
  <c r="G64" i="99"/>
  <c r="F64" i="99"/>
  <c r="AD64" i="99" s="1"/>
  <c r="E64" i="99"/>
  <c r="AC62" i="99"/>
  <c r="AB62" i="99"/>
  <c r="AA62" i="99"/>
  <c r="Z62" i="99"/>
  <c r="Y62" i="99"/>
  <c r="X62" i="99"/>
  <c r="W62" i="99"/>
  <c r="V62" i="99"/>
  <c r="U62" i="99"/>
  <c r="T62" i="99"/>
  <c r="S62" i="99"/>
  <c r="R62" i="99"/>
  <c r="Q62" i="99"/>
  <c r="P62" i="99"/>
  <c r="O62" i="99"/>
  <c r="N62" i="99"/>
  <c r="M62" i="99"/>
  <c r="L62" i="99"/>
  <c r="K62" i="99"/>
  <c r="J62" i="99"/>
  <c r="I62" i="99"/>
  <c r="H62" i="99"/>
  <c r="G62" i="99"/>
  <c r="F62" i="99"/>
  <c r="AD62" i="99" s="1"/>
  <c r="AE62" i="99" s="1"/>
  <c r="E62" i="99"/>
  <c r="AF62" i="99" s="1"/>
  <c r="AG62" i="99" s="1"/>
  <c r="AC61" i="99"/>
  <c r="AB61" i="99"/>
  <c r="AA61" i="99"/>
  <c r="Z61" i="99"/>
  <c r="Y61" i="99"/>
  <c r="X61" i="99"/>
  <c r="W61" i="99"/>
  <c r="V61" i="99"/>
  <c r="U61" i="99"/>
  <c r="T61" i="99"/>
  <c r="S61" i="99"/>
  <c r="R61" i="99"/>
  <c r="Q61" i="99"/>
  <c r="P61" i="99"/>
  <c r="O61" i="99"/>
  <c r="N61" i="99"/>
  <c r="M61" i="99"/>
  <c r="L61" i="99"/>
  <c r="K61" i="99"/>
  <c r="J61" i="99"/>
  <c r="I61" i="99"/>
  <c r="H61" i="99"/>
  <c r="G61" i="99"/>
  <c r="F61" i="99"/>
  <c r="AD61" i="99" s="1"/>
  <c r="E61" i="99"/>
  <c r="AC60" i="99"/>
  <c r="AB60" i="99"/>
  <c r="AA60" i="99"/>
  <c r="Z60" i="99"/>
  <c r="Y60" i="99"/>
  <c r="X60" i="99"/>
  <c r="W60" i="99"/>
  <c r="V60" i="99"/>
  <c r="U60" i="99"/>
  <c r="T60" i="99"/>
  <c r="S60" i="99"/>
  <c r="R60" i="99"/>
  <c r="Q60" i="99"/>
  <c r="P60" i="99"/>
  <c r="O60" i="99"/>
  <c r="N60" i="99"/>
  <c r="M60" i="99"/>
  <c r="L60" i="99"/>
  <c r="K60" i="99"/>
  <c r="J60" i="99"/>
  <c r="I60" i="99"/>
  <c r="H60" i="99"/>
  <c r="G60" i="99"/>
  <c r="F60" i="99"/>
  <c r="AD60" i="99" s="1"/>
  <c r="AE60" i="99" s="1"/>
  <c r="E60" i="99"/>
  <c r="AC58" i="99"/>
  <c r="AB58" i="99"/>
  <c r="AA58" i="99"/>
  <c r="Z58" i="99"/>
  <c r="Y58" i="99"/>
  <c r="X58" i="99"/>
  <c r="W58" i="99"/>
  <c r="V58" i="99"/>
  <c r="U58" i="99"/>
  <c r="T58" i="99"/>
  <c r="S58" i="99"/>
  <c r="R58" i="99"/>
  <c r="Q58" i="99"/>
  <c r="P58" i="99"/>
  <c r="O58" i="99"/>
  <c r="N58" i="99"/>
  <c r="M58" i="99"/>
  <c r="L58" i="99"/>
  <c r="K58" i="99"/>
  <c r="J58" i="99"/>
  <c r="I58" i="99"/>
  <c r="H58" i="99"/>
  <c r="G58" i="99"/>
  <c r="F58" i="99"/>
  <c r="AD58" i="99" s="1"/>
  <c r="AC57" i="99"/>
  <c r="AB57" i="99"/>
  <c r="AA57" i="99"/>
  <c r="Z57" i="99"/>
  <c r="Y57" i="99"/>
  <c r="X57" i="99"/>
  <c r="W57" i="99"/>
  <c r="V57" i="99"/>
  <c r="U57" i="99"/>
  <c r="T57" i="99"/>
  <c r="S57" i="99"/>
  <c r="R57" i="99"/>
  <c r="Q57" i="99"/>
  <c r="P57" i="99"/>
  <c r="O57" i="99"/>
  <c r="N57" i="99"/>
  <c r="M57" i="99"/>
  <c r="L57" i="99"/>
  <c r="K57" i="99"/>
  <c r="J57" i="99"/>
  <c r="I57" i="99"/>
  <c r="H57" i="99"/>
  <c r="G57" i="99"/>
  <c r="F57" i="99"/>
  <c r="AD57" i="99" s="1"/>
  <c r="E57" i="99"/>
  <c r="AC56" i="99"/>
  <c r="AB56" i="99"/>
  <c r="AA56" i="99"/>
  <c r="Z56" i="99"/>
  <c r="Y56" i="99"/>
  <c r="X56" i="99"/>
  <c r="W56" i="99"/>
  <c r="V56" i="99"/>
  <c r="U56" i="99"/>
  <c r="T56" i="99"/>
  <c r="S56" i="99"/>
  <c r="R56" i="99"/>
  <c r="Q56" i="99"/>
  <c r="P56" i="99"/>
  <c r="O56" i="99"/>
  <c r="N56" i="99"/>
  <c r="M56" i="99"/>
  <c r="L56" i="99"/>
  <c r="K56" i="99"/>
  <c r="J56" i="99"/>
  <c r="I56" i="99"/>
  <c r="H56" i="99"/>
  <c r="G56" i="99"/>
  <c r="F56" i="99"/>
  <c r="AD56" i="99" s="1"/>
  <c r="AF56" i="99" s="1"/>
  <c r="AG56" i="99" s="1"/>
  <c r="E56" i="99"/>
  <c r="AC53" i="99"/>
  <c r="AB53" i="99"/>
  <c r="AA53" i="99"/>
  <c r="Z53" i="99"/>
  <c r="Y53" i="99"/>
  <c r="X53" i="99"/>
  <c r="W53" i="99"/>
  <c r="V53" i="99"/>
  <c r="U53" i="99"/>
  <c r="T53" i="99"/>
  <c r="S53" i="99"/>
  <c r="R53" i="99"/>
  <c r="Q53" i="99"/>
  <c r="P53" i="99"/>
  <c r="O53" i="99"/>
  <c r="N53" i="99"/>
  <c r="M53" i="99"/>
  <c r="L53" i="99"/>
  <c r="K53" i="99"/>
  <c r="J53" i="99"/>
  <c r="I53" i="99"/>
  <c r="H53" i="99"/>
  <c r="G53" i="99"/>
  <c r="F53" i="99"/>
  <c r="AD53" i="99" s="1"/>
  <c r="E53" i="99"/>
  <c r="AF53" i="99" s="1"/>
  <c r="AG53" i="99" s="1"/>
  <c r="AC52" i="99"/>
  <c r="AB52" i="99"/>
  <c r="AA52" i="99"/>
  <c r="Z52" i="99"/>
  <c r="Y52" i="99"/>
  <c r="X52" i="99"/>
  <c r="W52" i="99"/>
  <c r="V52" i="99"/>
  <c r="U52" i="99"/>
  <c r="T52" i="99"/>
  <c r="S52" i="99"/>
  <c r="R52" i="99"/>
  <c r="Q52" i="99"/>
  <c r="P52" i="99"/>
  <c r="O52" i="99"/>
  <c r="N52" i="99"/>
  <c r="M52" i="99"/>
  <c r="L52" i="99"/>
  <c r="K52" i="99"/>
  <c r="J52" i="99"/>
  <c r="I52" i="99"/>
  <c r="H52" i="99"/>
  <c r="E52" i="99"/>
  <c r="AC51" i="99"/>
  <c r="AB51" i="99"/>
  <c r="AA51" i="99"/>
  <c r="Z51" i="99"/>
  <c r="Y51" i="99"/>
  <c r="X51" i="99"/>
  <c r="W51" i="99"/>
  <c r="V51" i="99"/>
  <c r="U51" i="99"/>
  <c r="T51" i="99"/>
  <c r="S51" i="99"/>
  <c r="R51" i="99"/>
  <c r="Q51" i="99"/>
  <c r="P51" i="99"/>
  <c r="O51" i="99"/>
  <c r="N51" i="99"/>
  <c r="M51" i="99"/>
  <c r="L51" i="99"/>
  <c r="K51" i="99"/>
  <c r="J51" i="99"/>
  <c r="I51" i="99"/>
  <c r="H51" i="99"/>
  <c r="F51" i="99"/>
  <c r="AD51" i="99" s="1"/>
  <c r="AE51" i="99" s="1"/>
  <c r="E51" i="99"/>
  <c r="AC50" i="99"/>
  <c r="AB50" i="99"/>
  <c r="AA50" i="99"/>
  <c r="Z50" i="99"/>
  <c r="Y50" i="99"/>
  <c r="X50" i="99"/>
  <c r="W50" i="99"/>
  <c r="V50" i="99"/>
  <c r="U50" i="99"/>
  <c r="T50" i="99"/>
  <c r="S50" i="99"/>
  <c r="R50" i="99"/>
  <c r="Q50" i="99"/>
  <c r="P50" i="99"/>
  <c r="O50" i="99"/>
  <c r="N50" i="99"/>
  <c r="M50" i="99"/>
  <c r="L50" i="99"/>
  <c r="K50" i="99"/>
  <c r="J50" i="99"/>
  <c r="I50" i="99"/>
  <c r="H50" i="99"/>
  <c r="E50" i="99"/>
  <c r="AC49" i="99"/>
  <c r="AB49" i="99"/>
  <c r="AA49" i="99"/>
  <c r="Z49" i="99"/>
  <c r="Y49" i="99"/>
  <c r="X49" i="99"/>
  <c r="W49" i="99"/>
  <c r="V49" i="99"/>
  <c r="U49" i="99"/>
  <c r="T49" i="99"/>
  <c r="S49" i="99"/>
  <c r="R49" i="99"/>
  <c r="Q49" i="99"/>
  <c r="P49" i="99"/>
  <c r="O49" i="99"/>
  <c r="N49" i="99"/>
  <c r="M49" i="99"/>
  <c r="L49" i="99"/>
  <c r="K49" i="99"/>
  <c r="J49" i="99"/>
  <c r="I49" i="99"/>
  <c r="H49" i="99"/>
  <c r="G49" i="99"/>
  <c r="F49" i="99"/>
  <c r="AD49" i="99" s="1"/>
  <c r="AE49" i="99" s="1"/>
  <c r="E49" i="99"/>
  <c r="AC48" i="99"/>
  <c r="AB48" i="99"/>
  <c r="AA48" i="99"/>
  <c r="Z48" i="99"/>
  <c r="Y48" i="99"/>
  <c r="X48" i="99"/>
  <c r="W48" i="99"/>
  <c r="V48" i="99"/>
  <c r="U48" i="99"/>
  <c r="T48" i="99"/>
  <c r="S48" i="99"/>
  <c r="R48" i="99"/>
  <c r="Q48" i="99"/>
  <c r="P48" i="99"/>
  <c r="O48" i="99"/>
  <c r="N48" i="99"/>
  <c r="M48" i="99"/>
  <c r="L48" i="99"/>
  <c r="K48" i="99"/>
  <c r="J48" i="99"/>
  <c r="I48" i="99"/>
  <c r="H48" i="99"/>
  <c r="G48" i="99"/>
  <c r="F48" i="99"/>
  <c r="AD48" i="99" s="1"/>
  <c r="AE48" i="99" s="1"/>
  <c r="E48" i="99"/>
  <c r="AC47" i="99"/>
  <c r="AB47" i="99"/>
  <c r="AA47" i="99"/>
  <c r="Z47" i="99"/>
  <c r="Y47" i="99"/>
  <c r="X47" i="99"/>
  <c r="W47" i="99"/>
  <c r="V47" i="99"/>
  <c r="U47" i="99"/>
  <c r="T47" i="99"/>
  <c r="S47" i="99"/>
  <c r="R47" i="99"/>
  <c r="Q47" i="99"/>
  <c r="P47" i="99"/>
  <c r="O47" i="99"/>
  <c r="N47" i="99"/>
  <c r="M47" i="99"/>
  <c r="L47" i="99"/>
  <c r="K47" i="99"/>
  <c r="J47" i="99"/>
  <c r="I47" i="99"/>
  <c r="H47" i="99"/>
  <c r="G47" i="99"/>
  <c r="F47" i="99"/>
  <c r="AD47" i="99" s="1"/>
  <c r="E47" i="99"/>
  <c r="AC46" i="99"/>
  <c r="AB46" i="99"/>
  <c r="AA46" i="99"/>
  <c r="Z46" i="99"/>
  <c r="Y46" i="99"/>
  <c r="X46" i="99"/>
  <c r="W46" i="99"/>
  <c r="V46" i="99"/>
  <c r="U46" i="99"/>
  <c r="T46" i="99"/>
  <c r="S46" i="99"/>
  <c r="R46" i="99"/>
  <c r="Q46" i="99"/>
  <c r="P46" i="99"/>
  <c r="O46" i="99"/>
  <c r="N46" i="99"/>
  <c r="M46" i="99"/>
  <c r="L46" i="99"/>
  <c r="K46" i="99"/>
  <c r="J46" i="99"/>
  <c r="I46" i="99"/>
  <c r="H46" i="99"/>
  <c r="G46" i="99"/>
  <c r="F46" i="99"/>
  <c r="AD46" i="99" s="1"/>
  <c r="AF46" i="99" s="1"/>
  <c r="AG46" i="99" s="1"/>
  <c r="E46" i="99"/>
  <c r="AC45" i="99"/>
  <c r="AB45" i="99"/>
  <c r="AA45" i="99"/>
  <c r="Z45" i="99"/>
  <c r="Y45" i="99"/>
  <c r="X45" i="99"/>
  <c r="W45" i="99"/>
  <c r="V45" i="99"/>
  <c r="U45" i="99"/>
  <c r="T45" i="99"/>
  <c r="S45" i="99"/>
  <c r="R45" i="99"/>
  <c r="Q45" i="99"/>
  <c r="P45" i="99"/>
  <c r="O45" i="99"/>
  <c r="N45" i="99"/>
  <c r="M45" i="99"/>
  <c r="L45" i="99"/>
  <c r="K45" i="99"/>
  <c r="J45" i="99"/>
  <c r="I45" i="99"/>
  <c r="H45" i="99"/>
  <c r="F45" i="99"/>
  <c r="AD45" i="99" s="1"/>
  <c r="AE45" i="99" s="1"/>
  <c r="E45" i="99"/>
  <c r="AC43" i="99"/>
  <c r="AB43" i="99"/>
  <c r="AA43" i="99"/>
  <c r="Z43" i="99"/>
  <c r="Y43" i="99"/>
  <c r="X43" i="99"/>
  <c r="W43" i="99"/>
  <c r="V43" i="99"/>
  <c r="U43" i="99"/>
  <c r="T43" i="99"/>
  <c r="S43" i="99"/>
  <c r="R43" i="99"/>
  <c r="Q43" i="99"/>
  <c r="P43" i="99"/>
  <c r="O43" i="99"/>
  <c r="N43" i="99"/>
  <c r="M43" i="99"/>
  <c r="L43" i="99"/>
  <c r="K43" i="99"/>
  <c r="J43" i="99"/>
  <c r="I43" i="99"/>
  <c r="H43" i="99"/>
  <c r="G43" i="99"/>
  <c r="F43" i="99"/>
  <c r="AD43" i="99" s="1"/>
  <c r="E43" i="99"/>
  <c r="AC41" i="99"/>
  <c r="AB41" i="99"/>
  <c r="AA41" i="99"/>
  <c r="Z41" i="99"/>
  <c r="Y41" i="99"/>
  <c r="X41" i="99"/>
  <c r="W41" i="99"/>
  <c r="V41" i="99"/>
  <c r="U41" i="99"/>
  <c r="T41" i="99"/>
  <c r="S41" i="99"/>
  <c r="R41" i="99"/>
  <c r="Q41" i="99"/>
  <c r="P41" i="99"/>
  <c r="O41" i="99"/>
  <c r="N41" i="99"/>
  <c r="M41" i="99"/>
  <c r="L41" i="99"/>
  <c r="K41" i="99"/>
  <c r="J41" i="99"/>
  <c r="I41" i="99"/>
  <c r="H41" i="99"/>
  <c r="G41" i="99"/>
  <c r="F41" i="99"/>
  <c r="E41" i="99"/>
  <c r="AC40" i="99"/>
  <c r="AB40" i="99"/>
  <c r="AA40" i="99"/>
  <c r="Z40" i="99"/>
  <c r="Y40" i="99"/>
  <c r="X40" i="99"/>
  <c r="W40" i="99"/>
  <c r="V40" i="99"/>
  <c r="U40" i="99"/>
  <c r="T40" i="99"/>
  <c r="S40" i="99"/>
  <c r="R40" i="99"/>
  <c r="Q40" i="99"/>
  <c r="P40" i="99"/>
  <c r="O40" i="99"/>
  <c r="N40" i="99"/>
  <c r="M40" i="99"/>
  <c r="L40" i="99"/>
  <c r="K40" i="99"/>
  <c r="J40" i="99"/>
  <c r="I40" i="99"/>
  <c r="H40" i="99"/>
  <c r="F40" i="99"/>
  <c r="E40" i="99"/>
  <c r="AC39" i="99"/>
  <c r="AB39" i="99"/>
  <c r="AA39" i="99"/>
  <c r="Z39" i="99"/>
  <c r="Y39" i="99"/>
  <c r="X39" i="99"/>
  <c r="W39" i="99"/>
  <c r="V39" i="99"/>
  <c r="U39" i="99"/>
  <c r="T39" i="99"/>
  <c r="S39" i="99"/>
  <c r="R39" i="99"/>
  <c r="Q39" i="99"/>
  <c r="P39" i="99"/>
  <c r="O39" i="99"/>
  <c r="N39" i="99"/>
  <c r="M39" i="99"/>
  <c r="L39" i="99"/>
  <c r="K39" i="99"/>
  <c r="J39" i="99"/>
  <c r="I39" i="99"/>
  <c r="H39" i="99"/>
  <c r="G39" i="99"/>
  <c r="F39" i="99"/>
  <c r="AD39" i="99" s="1"/>
  <c r="AE39" i="99" s="1"/>
  <c r="E39" i="99"/>
  <c r="AC38" i="99"/>
  <c r="AB38" i="99"/>
  <c r="AA38" i="99"/>
  <c r="Z38" i="99"/>
  <c r="Y38" i="99"/>
  <c r="X38" i="99"/>
  <c r="W38" i="99"/>
  <c r="V38" i="99"/>
  <c r="U38" i="99"/>
  <c r="T38" i="99"/>
  <c r="S38" i="99"/>
  <c r="R38" i="99"/>
  <c r="Q38" i="99"/>
  <c r="P38" i="99"/>
  <c r="O38" i="99"/>
  <c r="N38" i="99"/>
  <c r="M38" i="99"/>
  <c r="L38" i="99"/>
  <c r="K38" i="99"/>
  <c r="J38" i="99"/>
  <c r="I38" i="99"/>
  <c r="H38" i="99"/>
  <c r="G38" i="99"/>
  <c r="F38" i="99"/>
  <c r="AD38" i="99" s="1"/>
  <c r="AE38" i="99" s="1"/>
  <c r="E38" i="99"/>
  <c r="AC37" i="99"/>
  <c r="AB37" i="99"/>
  <c r="AA37" i="99"/>
  <c r="Z37" i="99"/>
  <c r="Y37" i="99"/>
  <c r="X37" i="99"/>
  <c r="W37" i="99"/>
  <c r="V37" i="99"/>
  <c r="U37" i="99"/>
  <c r="T37" i="99"/>
  <c r="S37" i="99"/>
  <c r="R37" i="99"/>
  <c r="Q37" i="99"/>
  <c r="P37" i="99"/>
  <c r="O37" i="99"/>
  <c r="N37" i="99"/>
  <c r="M37" i="99"/>
  <c r="L37" i="99"/>
  <c r="K37" i="99"/>
  <c r="J37" i="99"/>
  <c r="I37" i="99"/>
  <c r="H37" i="99"/>
  <c r="E37" i="99"/>
  <c r="AC36" i="99"/>
  <c r="AB36" i="99"/>
  <c r="AA36" i="99"/>
  <c r="Z36" i="99"/>
  <c r="Y36" i="99"/>
  <c r="X36" i="99"/>
  <c r="W36" i="99"/>
  <c r="V36" i="99"/>
  <c r="U36" i="99"/>
  <c r="T36" i="99"/>
  <c r="S36" i="99"/>
  <c r="R36" i="99"/>
  <c r="Q36" i="99"/>
  <c r="P36" i="99"/>
  <c r="O36" i="99"/>
  <c r="N36" i="99"/>
  <c r="M36" i="99"/>
  <c r="L36" i="99"/>
  <c r="K36" i="99"/>
  <c r="J36" i="99"/>
  <c r="I36" i="99"/>
  <c r="H36" i="99"/>
  <c r="G36" i="99"/>
  <c r="F36" i="99"/>
  <c r="AD36" i="99" s="1"/>
  <c r="AF36" i="99" s="1"/>
  <c r="AG36" i="99" s="1"/>
  <c r="E36" i="99"/>
  <c r="AC35" i="99"/>
  <c r="AB35" i="99"/>
  <c r="AA35" i="99"/>
  <c r="Z35" i="99"/>
  <c r="Y35" i="99"/>
  <c r="X35" i="99"/>
  <c r="W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AD35" i="99" s="1"/>
  <c r="E35" i="99"/>
  <c r="AF35" i="99" s="1"/>
  <c r="AG35" i="99" s="1"/>
  <c r="AC34" i="99"/>
  <c r="AB34" i="99"/>
  <c r="AA34" i="99"/>
  <c r="Y34" i="99"/>
  <c r="X34" i="99"/>
  <c r="W34" i="99"/>
  <c r="U34" i="99"/>
  <c r="T34" i="99"/>
  <c r="S34" i="99"/>
  <c r="R34" i="99"/>
  <c r="Q34" i="99"/>
  <c r="P34" i="99"/>
  <c r="O34" i="99"/>
  <c r="N34" i="99"/>
  <c r="M34" i="99"/>
  <c r="K34" i="99"/>
  <c r="J34" i="99"/>
  <c r="I34" i="99"/>
  <c r="F34" i="99"/>
  <c r="E34" i="99"/>
  <c r="AC33" i="99"/>
  <c r="AB33" i="99"/>
  <c r="AA33" i="99"/>
  <c r="Z33" i="99"/>
  <c r="Y33" i="99"/>
  <c r="X33" i="99"/>
  <c r="W33" i="99"/>
  <c r="V33" i="99"/>
  <c r="U33" i="99"/>
  <c r="T33" i="99"/>
  <c r="S33" i="99"/>
  <c r="R33" i="99"/>
  <c r="Q33" i="99"/>
  <c r="P33" i="99"/>
  <c r="O33" i="99"/>
  <c r="N33" i="99"/>
  <c r="M33" i="99"/>
  <c r="L33" i="99"/>
  <c r="K33" i="99"/>
  <c r="J33" i="99"/>
  <c r="I33" i="99"/>
  <c r="H33" i="99"/>
  <c r="F33" i="99"/>
  <c r="E33" i="99"/>
  <c r="AC32" i="99"/>
  <c r="AB32" i="99"/>
  <c r="AA32" i="99"/>
  <c r="Z32" i="99"/>
  <c r="Y32" i="99"/>
  <c r="X32" i="99"/>
  <c r="W32" i="99"/>
  <c r="V32" i="99"/>
  <c r="U32" i="99"/>
  <c r="T32" i="99"/>
  <c r="S32" i="99"/>
  <c r="R32" i="99"/>
  <c r="Q32" i="99"/>
  <c r="P32" i="99"/>
  <c r="O32" i="99"/>
  <c r="N32" i="99"/>
  <c r="M32" i="99"/>
  <c r="L32" i="99"/>
  <c r="K32" i="99"/>
  <c r="J32" i="99"/>
  <c r="I32" i="99"/>
  <c r="H32" i="99"/>
  <c r="G32" i="99"/>
  <c r="F32" i="99"/>
  <c r="E32" i="99"/>
  <c r="AC31" i="99"/>
  <c r="AB31" i="99"/>
  <c r="AA31" i="99"/>
  <c r="Z31" i="99"/>
  <c r="Y31" i="99"/>
  <c r="X31" i="99"/>
  <c r="X66" i="99" s="1"/>
  <c r="W31" i="99"/>
  <c r="V31" i="99"/>
  <c r="U31" i="99"/>
  <c r="T31" i="99"/>
  <c r="S31" i="99"/>
  <c r="R31" i="99"/>
  <c r="Q31" i="99"/>
  <c r="P31" i="99"/>
  <c r="P66" i="99" s="1"/>
  <c r="O31" i="99"/>
  <c r="N31" i="99"/>
  <c r="M31" i="99"/>
  <c r="L31" i="99"/>
  <c r="K31" i="99"/>
  <c r="J31" i="99"/>
  <c r="I31" i="99"/>
  <c r="H31" i="99"/>
  <c r="G31" i="99"/>
  <c r="F31" i="99"/>
  <c r="AD31" i="99" s="1"/>
  <c r="AE31" i="99" s="1"/>
  <c r="E31" i="99"/>
  <c r="AC30" i="99"/>
  <c r="AB30" i="99"/>
  <c r="AB66" i="99" s="1"/>
  <c r="AA30" i="99"/>
  <c r="Z30" i="99"/>
  <c r="Y30" i="99"/>
  <c r="X30" i="99"/>
  <c r="W30" i="99"/>
  <c r="V30" i="99"/>
  <c r="U30" i="99"/>
  <c r="T30" i="99"/>
  <c r="T66" i="99" s="1"/>
  <c r="S30" i="99"/>
  <c r="R30" i="99"/>
  <c r="Q30" i="99"/>
  <c r="P30" i="99"/>
  <c r="O30" i="99"/>
  <c r="N30" i="99"/>
  <c r="N66" i="99" s="1"/>
  <c r="M30" i="99"/>
  <c r="L30" i="99"/>
  <c r="K30" i="99"/>
  <c r="J30" i="99"/>
  <c r="J66" i="99" s="1"/>
  <c r="I30" i="99"/>
  <c r="H30" i="99"/>
  <c r="E30" i="99"/>
  <c r="Z27" i="99"/>
  <c r="R27" i="99"/>
  <c r="AC26" i="99"/>
  <c r="AB26" i="99"/>
  <c r="AA26" i="99"/>
  <c r="Z26" i="99"/>
  <c r="Y26" i="99"/>
  <c r="X26" i="99"/>
  <c r="W26" i="99"/>
  <c r="V26" i="99"/>
  <c r="U26" i="99"/>
  <c r="T26" i="99"/>
  <c r="S26" i="99"/>
  <c r="R26" i="99"/>
  <c r="Q26" i="99"/>
  <c r="P26" i="99"/>
  <c r="O26" i="99"/>
  <c r="N26" i="99"/>
  <c r="M26" i="99"/>
  <c r="L26" i="99"/>
  <c r="K26" i="99"/>
  <c r="J26" i="99"/>
  <c r="I26" i="99"/>
  <c r="H26" i="99"/>
  <c r="G26" i="99"/>
  <c r="F26" i="99"/>
  <c r="AD26" i="99" s="1"/>
  <c r="AF26" i="99" s="1"/>
  <c r="AG26" i="99" s="1"/>
  <c r="E26" i="99"/>
  <c r="AC25" i="99"/>
  <c r="AB25" i="99"/>
  <c r="AA25" i="99"/>
  <c r="Z25" i="99"/>
  <c r="Y25" i="99"/>
  <c r="X25" i="99"/>
  <c r="W25" i="99"/>
  <c r="V25" i="99"/>
  <c r="U25" i="99"/>
  <c r="T25" i="99"/>
  <c r="S25" i="99"/>
  <c r="R25" i="99"/>
  <c r="Q25" i="99"/>
  <c r="P25" i="99"/>
  <c r="O25" i="99"/>
  <c r="N25" i="99"/>
  <c r="M25" i="99"/>
  <c r="L25" i="99"/>
  <c r="K25" i="99"/>
  <c r="J25" i="99"/>
  <c r="I25" i="99"/>
  <c r="H25" i="99"/>
  <c r="G25" i="99"/>
  <c r="F25" i="99"/>
  <c r="AD25" i="99" s="1"/>
  <c r="E25" i="99"/>
  <c r="AF25" i="99" s="1"/>
  <c r="AG25" i="99" s="1"/>
  <c r="AC24" i="99"/>
  <c r="AB24" i="99"/>
  <c r="AA24" i="99"/>
  <c r="Z24" i="99"/>
  <c r="Y24" i="99"/>
  <c r="X24" i="99"/>
  <c r="W24" i="99"/>
  <c r="V24" i="99"/>
  <c r="U24" i="99"/>
  <c r="T24" i="99"/>
  <c r="S24" i="99"/>
  <c r="R24" i="99"/>
  <c r="Q24" i="99"/>
  <c r="P24" i="99"/>
  <c r="O24" i="99"/>
  <c r="N24" i="99"/>
  <c r="M24" i="99"/>
  <c r="L24" i="99"/>
  <c r="K24" i="99"/>
  <c r="J24" i="99"/>
  <c r="I24" i="99"/>
  <c r="H24" i="99"/>
  <c r="G24" i="99"/>
  <c r="F24" i="99"/>
  <c r="AD24" i="99" s="1"/>
  <c r="AE24" i="99" s="1"/>
  <c r="E24" i="99"/>
  <c r="AF24" i="99" s="1"/>
  <c r="AG24" i="99" s="1"/>
  <c r="AC23" i="99"/>
  <c r="AB23" i="99"/>
  <c r="AA23" i="99"/>
  <c r="Z23" i="99"/>
  <c r="Y23" i="99"/>
  <c r="X23" i="99"/>
  <c r="W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AD23" i="99" s="1"/>
  <c r="AE23" i="99" s="1"/>
  <c r="E23" i="99"/>
  <c r="AC22" i="99"/>
  <c r="AB22" i="99"/>
  <c r="AA22" i="99"/>
  <c r="Z22" i="99"/>
  <c r="Y22" i="99"/>
  <c r="X22" i="99"/>
  <c r="W22" i="99"/>
  <c r="V22" i="99"/>
  <c r="U22" i="99"/>
  <c r="T22" i="99"/>
  <c r="S22" i="99"/>
  <c r="R22" i="99"/>
  <c r="Q22" i="99"/>
  <c r="O22" i="99"/>
  <c r="N22" i="99"/>
  <c r="M22" i="99"/>
  <c r="L22" i="99"/>
  <c r="K22" i="99"/>
  <c r="J22" i="99"/>
  <c r="I22" i="99"/>
  <c r="H22" i="99"/>
  <c r="G22" i="99"/>
  <c r="F22" i="99"/>
  <c r="AD22" i="99" s="1"/>
  <c r="AE22" i="99" s="1"/>
  <c r="E22" i="99"/>
  <c r="AC21" i="99"/>
  <c r="AB21" i="99"/>
  <c r="AA21" i="99"/>
  <c r="Z21" i="99"/>
  <c r="Y21" i="99"/>
  <c r="X21" i="99"/>
  <c r="W21" i="99"/>
  <c r="V21" i="99"/>
  <c r="U21" i="99"/>
  <c r="T21" i="99"/>
  <c r="S21" i="99"/>
  <c r="R21" i="99"/>
  <c r="Q21" i="99"/>
  <c r="P21" i="99"/>
  <c r="O21" i="99"/>
  <c r="N21" i="99"/>
  <c r="M21" i="99"/>
  <c r="L21" i="99"/>
  <c r="K21" i="99"/>
  <c r="J21" i="99"/>
  <c r="I21" i="99"/>
  <c r="H21" i="99"/>
  <c r="G21" i="99"/>
  <c r="F21" i="99"/>
  <c r="AD21" i="99" s="1"/>
  <c r="AE21" i="99" s="1"/>
  <c r="E21" i="99"/>
  <c r="AC19" i="99"/>
  <c r="AB19" i="99"/>
  <c r="AA19" i="99"/>
  <c r="Z19" i="99"/>
  <c r="Y19" i="99"/>
  <c r="X19" i="99"/>
  <c r="W19" i="99"/>
  <c r="V19" i="99"/>
  <c r="U19" i="99"/>
  <c r="T19" i="99"/>
  <c r="S19" i="99"/>
  <c r="R19" i="99"/>
  <c r="Q19" i="99"/>
  <c r="P19" i="99"/>
  <c r="O19" i="99"/>
  <c r="N19" i="99"/>
  <c r="M19" i="99"/>
  <c r="L19" i="99"/>
  <c r="K19" i="99"/>
  <c r="J19" i="99"/>
  <c r="I19" i="99"/>
  <c r="H19" i="99"/>
  <c r="E19" i="99"/>
  <c r="AC18" i="99"/>
  <c r="AB18" i="99"/>
  <c r="AA18" i="99"/>
  <c r="Z18" i="99"/>
  <c r="Y18" i="99"/>
  <c r="X18" i="99"/>
  <c r="W18" i="99"/>
  <c r="V18" i="99"/>
  <c r="U18" i="99"/>
  <c r="T18" i="99"/>
  <c r="S18" i="99"/>
  <c r="R18" i="99"/>
  <c r="Q18" i="99"/>
  <c r="P18" i="99"/>
  <c r="O18" i="99"/>
  <c r="N18" i="99"/>
  <c r="M18" i="99"/>
  <c r="L18" i="99"/>
  <c r="K18" i="99"/>
  <c r="J18" i="99"/>
  <c r="I18" i="99"/>
  <c r="H18" i="99"/>
  <c r="G18" i="99"/>
  <c r="F18" i="99"/>
  <c r="AD18" i="99" s="1"/>
  <c r="AE18" i="99" s="1"/>
  <c r="E18" i="99"/>
  <c r="AC17" i="99"/>
  <c r="AB17" i="99"/>
  <c r="AA17" i="99"/>
  <c r="Z17" i="99"/>
  <c r="Y17" i="99"/>
  <c r="X17" i="99"/>
  <c r="W17" i="99"/>
  <c r="V17" i="99"/>
  <c r="U17" i="99"/>
  <c r="T17" i="99"/>
  <c r="S17" i="99"/>
  <c r="R17" i="99"/>
  <c r="Q17" i="99"/>
  <c r="P17" i="99"/>
  <c r="O17" i="99"/>
  <c r="N17" i="99"/>
  <c r="M17" i="99"/>
  <c r="L17" i="99"/>
  <c r="K17" i="99"/>
  <c r="J17" i="99"/>
  <c r="I17" i="99"/>
  <c r="H17" i="99"/>
  <c r="F17" i="99"/>
  <c r="E17" i="99"/>
  <c r="AC16" i="99"/>
  <c r="AB16" i="99"/>
  <c r="AA16" i="99"/>
  <c r="Z16" i="99"/>
  <c r="Y16" i="99"/>
  <c r="X16" i="99"/>
  <c r="W16" i="99"/>
  <c r="V16" i="99"/>
  <c r="U16" i="99"/>
  <c r="T16" i="99"/>
  <c r="S16" i="99"/>
  <c r="R16" i="99"/>
  <c r="Q16" i="99"/>
  <c r="P16" i="99"/>
  <c r="O16" i="99"/>
  <c r="N16" i="99"/>
  <c r="M16" i="99"/>
  <c r="L16" i="99"/>
  <c r="K16" i="99"/>
  <c r="J16" i="99"/>
  <c r="I16" i="99"/>
  <c r="G16" i="99"/>
  <c r="F16" i="99"/>
  <c r="E16" i="99"/>
  <c r="AC15" i="99"/>
  <c r="AB15" i="99"/>
  <c r="AA15" i="99"/>
  <c r="Z15" i="99"/>
  <c r="Y15" i="99"/>
  <c r="X15" i="99"/>
  <c r="W15" i="99"/>
  <c r="V15" i="99"/>
  <c r="U15" i="99"/>
  <c r="T15" i="99"/>
  <c r="S15" i="99"/>
  <c r="R15" i="99"/>
  <c r="Q15" i="99"/>
  <c r="P15" i="99"/>
  <c r="O15" i="99"/>
  <c r="N15" i="99"/>
  <c r="M15" i="99"/>
  <c r="L15" i="99"/>
  <c r="K15" i="99"/>
  <c r="J15" i="99"/>
  <c r="I15" i="99"/>
  <c r="H15" i="99"/>
  <c r="G15" i="99"/>
  <c r="F15" i="99"/>
  <c r="AD15" i="99" s="1"/>
  <c r="AE15" i="99" s="1"/>
  <c r="E15" i="99"/>
  <c r="AC14" i="99"/>
  <c r="AB14" i="99"/>
  <c r="AA14" i="99"/>
  <c r="Z14" i="99"/>
  <c r="Y14" i="99"/>
  <c r="X14" i="99"/>
  <c r="W14" i="99"/>
  <c r="V14" i="99"/>
  <c r="U14" i="99"/>
  <c r="T14" i="99"/>
  <c r="S14" i="99"/>
  <c r="R14" i="99"/>
  <c r="Q14" i="99"/>
  <c r="P14" i="99"/>
  <c r="O14" i="99"/>
  <c r="N14" i="99"/>
  <c r="M14" i="99"/>
  <c r="L14" i="99"/>
  <c r="K14" i="99"/>
  <c r="J14" i="99"/>
  <c r="I14" i="99"/>
  <c r="H14" i="99"/>
  <c r="G14" i="99"/>
  <c r="F14" i="99"/>
  <c r="AD14" i="99" s="1"/>
  <c r="AE14" i="99" s="1"/>
  <c r="E14" i="99"/>
  <c r="AC13" i="99"/>
  <c r="AB13" i="99"/>
  <c r="AA13" i="99"/>
  <c r="Z13" i="99"/>
  <c r="Y13" i="99"/>
  <c r="X13" i="99"/>
  <c r="W13" i="99"/>
  <c r="V13" i="99"/>
  <c r="U13" i="99"/>
  <c r="T13" i="99"/>
  <c r="S13" i="99"/>
  <c r="R13" i="99"/>
  <c r="Q13" i="99"/>
  <c r="P13" i="99"/>
  <c r="O13" i="99"/>
  <c r="N13" i="99"/>
  <c r="M13" i="99"/>
  <c r="L13" i="99"/>
  <c r="K13" i="99"/>
  <c r="J13" i="99"/>
  <c r="I13" i="99"/>
  <c r="H13" i="99"/>
  <c r="G13" i="99"/>
  <c r="F13" i="99"/>
  <c r="AD13" i="99" s="1"/>
  <c r="AE13" i="99" s="1"/>
  <c r="E13" i="99"/>
  <c r="AF13" i="99" s="1"/>
  <c r="AG13" i="99" s="1"/>
  <c r="AC12" i="99"/>
  <c r="AB12" i="99"/>
  <c r="AA12" i="99"/>
  <c r="Z12" i="99"/>
  <c r="Y12" i="99"/>
  <c r="X12" i="99"/>
  <c r="W12" i="99"/>
  <c r="V12" i="99"/>
  <c r="U12" i="99"/>
  <c r="T12" i="99"/>
  <c r="S12" i="99"/>
  <c r="R12" i="99"/>
  <c r="Q12" i="99"/>
  <c r="P12" i="99"/>
  <c r="O12" i="99"/>
  <c r="N12" i="99"/>
  <c r="M12" i="99"/>
  <c r="L12" i="99"/>
  <c r="K12" i="99"/>
  <c r="J12" i="99"/>
  <c r="I12" i="99"/>
  <c r="H12" i="99"/>
  <c r="G12" i="99"/>
  <c r="F12" i="99"/>
  <c r="AD12" i="99" s="1"/>
  <c r="E12" i="99"/>
  <c r="AC11" i="99"/>
  <c r="AB11" i="99"/>
  <c r="AB27" i="99" s="1"/>
  <c r="AA11" i="99"/>
  <c r="AA27" i="99" s="1"/>
  <c r="Z11" i="99"/>
  <c r="Y11" i="99"/>
  <c r="X11" i="99"/>
  <c r="X27" i="99" s="1"/>
  <c r="W11" i="99"/>
  <c r="U11" i="99"/>
  <c r="T11" i="99"/>
  <c r="T27" i="99" s="1"/>
  <c r="S11" i="99"/>
  <c r="S27" i="99" s="1"/>
  <c r="R11" i="99"/>
  <c r="Q11" i="99"/>
  <c r="P11" i="99"/>
  <c r="P27" i="99" s="1"/>
  <c r="O11" i="99"/>
  <c r="N11" i="99"/>
  <c r="M11" i="99"/>
  <c r="K11" i="99"/>
  <c r="I11" i="99"/>
  <c r="E11" i="99"/>
  <c r="AB80" i="98"/>
  <c r="N80" i="98"/>
  <c r="AC79" i="98"/>
  <c r="AB79" i="98"/>
  <c r="AA79" i="98"/>
  <c r="Z79" i="98"/>
  <c r="Y79" i="98"/>
  <c r="X79" i="98"/>
  <c r="W79" i="98"/>
  <c r="V79" i="98"/>
  <c r="U79" i="98"/>
  <c r="T79" i="98"/>
  <c r="S79" i="98"/>
  <c r="R79" i="98"/>
  <c r="Q79" i="98"/>
  <c r="P79" i="98"/>
  <c r="O79" i="98"/>
  <c r="N79" i="98"/>
  <c r="M79" i="98"/>
  <c r="L79" i="98"/>
  <c r="K79" i="98"/>
  <c r="J79" i="98"/>
  <c r="I79" i="98"/>
  <c r="H79" i="98"/>
  <c r="G79" i="98"/>
  <c r="F79" i="98"/>
  <c r="E79" i="98"/>
  <c r="AC78" i="98"/>
  <c r="AB78" i="98"/>
  <c r="AA78" i="98"/>
  <c r="Z78" i="98"/>
  <c r="Y78" i="98"/>
  <c r="X78" i="98"/>
  <c r="W78" i="98"/>
  <c r="V78" i="98"/>
  <c r="V80" i="98" s="1"/>
  <c r="U78" i="98"/>
  <c r="T78" i="98"/>
  <c r="S78" i="98"/>
  <c r="R78" i="98"/>
  <c r="Q78" i="98"/>
  <c r="P78" i="98"/>
  <c r="O78" i="98"/>
  <c r="N78" i="98"/>
  <c r="M78" i="98"/>
  <c r="L78" i="98"/>
  <c r="K78" i="98"/>
  <c r="J78" i="98"/>
  <c r="I78" i="98"/>
  <c r="H78" i="98"/>
  <c r="E78" i="98"/>
  <c r="AC77" i="98"/>
  <c r="AB77" i="98"/>
  <c r="AA77" i="98"/>
  <c r="Z77" i="98"/>
  <c r="Y77" i="98"/>
  <c r="X77" i="98"/>
  <c r="W77" i="98"/>
  <c r="V77" i="98"/>
  <c r="U77" i="98"/>
  <c r="T77" i="98"/>
  <c r="S77" i="98"/>
  <c r="R77" i="98"/>
  <c r="Q77" i="98"/>
  <c r="P77" i="98"/>
  <c r="O77" i="98"/>
  <c r="N77" i="98"/>
  <c r="M77" i="98"/>
  <c r="L77" i="98"/>
  <c r="K77" i="98"/>
  <c r="J77" i="98"/>
  <c r="I77" i="98"/>
  <c r="H77" i="98"/>
  <c r="G77" i="98"/>
  <c r="F77" i="98"/>
  <c r="E77" i="98"/>
  <c r="AC75" i="98"/>
  <c r="AB75" i="98"/>
  <c r="AA75" i="98"/>
  <c r="Z75" i="98"/>
  <c r="Y75" i="98"/>
  <c r="X75" i="98"/>
  <c r="W75" i="98"/>
  <c r="V75" i="98"/>
  <c r="U75" i="98"/>
  <c r="T75" i="98"/>
  <c r="S75" i="98"/>
  <c r="R75" i="98"/>
  <c r="Q75" i="98"/>
  <c r="P75" i="98"/>
  <c r="O75" i="98"/>
  <c r="N75" i="98"/>
  <c r="M75" i="98"/>
  <c r="L75" i="98"/>
  <c r="K75" i="98"/>
  <c r="J75" i="98"/>
  <c r="I75" i="98"/>
  <c r="H75" i="98"/>
  <c r="G75" i="98"/>
  <c r="F75" i="98"/>
  <c r="E75" i="98"/>
  <c r="AC74" i="98"/>
  <c r="AB74" i="98"/>
  <c r="AA74" i="98"/>
  <c r="Z74" i="98"/>
  <c r="Y74" i="98"/>
  <c r="X74" i="98"/>
  <c r="W74" i="98"/>
  <c r="V74" i="98"/>
  <c r="U74" i="98"/>
  <c r="T74" i="98"/>
  <c r="S74" i="98"/>
  <c r="R74" i="98"/>
  <c r="Q74" i="98"/>
  <c r="P74" i="98"/>
  <c r="O74" i="98"/>
  <c r="N74" i="98"/>
  <c r="M74" i="98"/>
  <c r="L74" i="98"/>
  <c r="K74" i="98"/>
  <c r="J74" i="98"/>
  <c r="I74" i="98"/>
  <c r="H74" i="98"/>
  <c r="G74" i="98"/>
  <c r="F74" i="98"/>
  <c r="E74" i="98"/>
  <c r="AC70" i="98"/>
  <c r="AB70" i="98"/>
  <c r="AA70" i="98"/>
  <c r="Z70" i="98"/>
  <c r="Z70" i="102" s="1"/>
  <c r="Y70" i="98"/>
  <c r="X70" i="98"/>
  <c r="W70" i="98"/>
  <c r="V70" i="98"/>
  <c r="U70" i="98"/>
  <c r="T70" i="98"/>
  <c r="S70" i="98"/>
  <c r="R70" i="98"/>
  <c r="R70" i="102" s="1"/>
  <c r="Q70" i="98"/>
  <c r="P70" i="98"/>
  <c r="O70" i="98"/>
  <c r="N70" i="98"/>
  <c r="M70" i="98"/>
  <c r="L70" i="98"/>
  <c r="K70" i="98"/>
  <c r="J70" i="98"/>
  <c r="J70" i="102" s="1"/>
  <c r="I70" i="98"/>
  <c r="H70" i="98"/>
  <c r="G70" i="98"/>
  <c r="F70" i="98"/>
  <c r="E70" i="98"/>
  <c r="AC69" i="98"/>
  <c r="AB69" i="98"/>
  <c r="AA69" i="98"/>
  <c r="Z69" i="98"/>
  <c r="Y69" i="98"/>
  <c r="X69" i="98"/>
  <c r="W69" i="98"/>
  <c r="V69" i="98"/>
  <c r="U69" i="98"/>
  <c r="T69" i="98"/>
  <c r="S69" i="98"/>
  <c r="R69" i="98"/>
  <c r="Q69" i="98"/>
  <c r="P69" i="98"/>
  <c r="O69" i="98"/>
  <c r="N69" i="98"/>
  <c r="M69" i="98"/>
  <c r="L69" i="98"/>
  <c r="K69" i="98"/>
  <c r="J69" i="98"/>
  <c r="I69" i="98"/>
  <c r="H69" i="98"/>
  <c r="F69" i="98"/>
  <c r="E69" i="98"/>
  <c r="AC68" i="98"/>
  <c r="AB68" i="98"/>
  <c r="AA68" i="98"/>
  <c r="Z68" i="98"/>
  <c r="Y68" i="98"/>
  <c r="X68" i="98"/>
  <c r="W68" i="98"/>
  <c r="V68" i="98"/>
  <c r="U68" i="98"/>
  <c r="T68" i="98"/>
  <c r="S68" i="98"/>
  <c r="R68" i="98"/>
  <c r="Q68" i="98"/>
  <c r="P68" i="98"/>
  <c r="O68" i="98"/>
  <c r="N68" i="98"/>
  <c r="M68" i="98"/>
  <c r="L68" i="98"/>
  <c r="K68" i="98"/>
  <c r="J68" i="98"/>
  <c r="I68" i="98"/>
  <c r="H68" i="98"/>
  <c r="F68" i="98"/>
  <c r="E68" i="98"/>
  <c r="AC65" i="98"/>
  <c r="AB65" i="98"/>
  <c r="AA65" i="98"/>
  <c r="Z65" i="98"/>
  <c r="Y65" i="98"/>
  <c r="X65" i="98"/>
  <c r="W65" i="98"/>
  <c r="V65" i="98"/>
  <c r="U65" i="98"/>
  <c r="T65" i="98"/>
  <c r="S65" i="98"/>
  <c r="R65" i="98"/>
  <c r="Q65" i="98"/>
  <c r="P65" i="98"/>
  <c r="O65" i="98"/>
  <c r="N65" i="98"/>
  <c r="M65" i="98"/>
  <c r="L65" i="98"/>
  <c r="K65" i="98"/>
  <c r="J65" i="98"/>
  <c r="I65" i="98"/>
  <c r="H65" i="98"/>
  <c r="G65" i="98"/>
  <c r="E65" i="98"/>
  <c r="AC64" i="98"/>
  <c r="AB64" i="98"/>
  <c r="AA64" i="98"/>
  <c r="Z64" i="98"/>
  <c r="Y64" i="98"/>
  <c r="X64" i="98"/>
  <c r="W64" i="98"/>
  <c r="V64" i="98"/>
  <c r="U64" i="98"/>
  <c r="T64" i="98"/>
  <c r="S64" i="98"/>
  <c r="R64" i="98"/>
  <c r="Q64" i="98"/>
  <c r="P64" i="98"/>
  <c r="O64" i="98"/>
  <c r="N64" i="98"/>
  <c r="M64" i="98"/>
  <c r="L64" i="98"/>
  <c r="K64" i="98"/>
  <c r="J64" i="98"/>
  <c r="I64" i="98"/>
  <c r="H64" i="98"/>
  <c r="G64" i="98"/>
  <c r="F64" i="98"/>
  <c r="E64" i="98"/>
  <c r="AC62" i="98"/>
  <c r="AB62" i="98"/>
  <c r="AA62" i="98"/>
  <c r="Z62" i="98"/>
  <c r="Y62" i="98"/>
  <c r="X62" i="98"/>
  <c r="W62" i="98"/>
  <c r="V62" i="98"/>
  <c r="U62" i="98"/>
  <c r="T62" i="98"/>
  <c r="S62" i="98"/>
  <c r="R62" i="98"/>
  <c r="Q62" i="98"/>
  <c r="P62" i="98"/>
  <c r="O62" i="98"/>
  <c r="N62" i="98"/>
  <c r="M62" i="98"/>
  <c r="L62" i="98"/>
  <c r="K62" i="98"/>
  <c r="J62" i="98"/>
  <c r="I62" i="98"/>
  <c r="H62" i="98"/>
  <c r="G62" i="98"/>
  <c r="F62" i="98"/>
  <c r="E62" i="98"/>
  <c r="AC61" i="98"/>
  <c r="AB61" i="98"/>
  <c r="AA61" i="98"/>
  <c r="Z61" i="98"/>
  <c r="Y61" i="98"/>
  <c r="X61" i="98"/>
  <c r="W61" i="98"/>
  <c r="V61" i="98"/>
  <c r="U61" i="98"/>
  <c r="T61" i="98"/>
  <c r="S61" i="98"/>
  <c r="R61" i="98"/>
  <c r="Q61" i="98"/>
  <c r="P61" i="98"/>
  <c r="O61" i="98"/>
  <c r="N61" i="98"/>
  <c r="M61" i="98"/>
  <c r="L61" i="98"/>
  <c r="K61" i="98"/>
  <c r="J61" i="98"/>
  <c r="I61" i="98"/>
  <c r="H61" i="98"/>
  <c r="G61" i="98"/>
  <c r="F61" i="98"/>
  <c r="E61" i="98"/>
  <c r="AC60" i="98"/>
  <c r="AB60" i="98"/>
  <c r="AA60" i="98"/>
  <c r="Z60" i="98"/>
  <c r="Y60" i="98"/>
  <c r="X60" i="98"/>
  <c r="W60" i="98"/>
  <c r="V60" i="98"/>
  <c r="U60" i="98"/>
  <c r="T60" i="98"/>
  <c r="S60" i="98"/>
  <c r="R60" i="98"/>
  <c r="Q60" i="98"/>
  <c r="P60" i="98"/>
  <c r="O60" i="98"/>
  <c r="N60" i="98"/>
  <c r="M60" i="98"/>
  <c r="L60" i="98"/>
  <c r="K60" i="98"/>
  <c r="J60" i="98"/>
  <c r="I60" i="98"/>
  <c r="H60" i="98"/>
  <c r="G60" i="98"/>
  <c r="F60" i="98"/>
  <c r="E60" i="98"/>
  <c r="AC58" i="98"/>
  <c r="AB58" i="98"/>
  <c r="AB58" i="102" s="1"/>
  <c r="AA58" i="98"/>
  <c r="Z58" i="98"/>
  <c r="Y58" i="98"/>
  <c r="X58" i="98"/>
  <c r="W58" i="98"/>
  <c r="V58" i="98"/>
  <c r="U58" i="98"/>
  <c r="T58" i="98"/>
  <c r="T58" i="102" s="1"/>
  <c r="S58" i="98"/>
  <c r="R58" i="98"/>
  <c r="Q58" i="98"/>
  <c r="P58" i="98"/>
  <c r="O58" i="98"/>
  <c r="N58" i="98"/>
  <c r="M58" i="98"/>
  <c r="L58" i="98"/>
  <c r="L58" i="102" s="1"/>
  <c r="K58" i="98"/>
  <c r="J58" i="98"/>
  <c r="I58" i="98"/>
  <c r="H58" i="98"/>
  <c r="G58" i="98"/>
  <c r="F58" i="98"/>
  <c r="E58" i="98"/>
  <c r="AC57" i="98"/>
  <c r="AB57" i="98"/>
  <c r="AA57" i="98"/>
  <c r="Z57" i="98"/>
  <c r="Y57" i="98"/>
  <c r="X57" i="98"/>
  <c r="W57" i="98"/>
  <c r="V57" i="98"/>
  <c r="U57" i="98"/>
  <c r="T57" i="98"/>
  <c r="S57" i="98"/>
  <c r="R57" i="98"/>
  <c r="Q57" i="98"/>
  <c r="P57" i="98"/>
  <c r="O57" i="98"/>
  <c r="N57" i="98"/>
  <c r="M57" i="98"/>
  <c r="L57" i="98"/>
  <c r="K57" i="98"/>
  <c r="J57" i="98"/>
  <c r="I57" i="98"/>
  <c r="H57" i="98"/>
  <c r="G57" i="98"/>
  <c r="F57" i="98"/>
  <c r="E57" i="98"/>
  <c r="AC56" i="98"/>
  <c r="AB56" i="98"/>
  <c r="AA56" i="98"/>
  <c r="Z56" i="98"/>
  <c r="Y56" i="98"/>
  <c r="X56" i="98"/>
  <c r="W56" i="98"/>
  <c r="V56" i="98"/>
  <c r="U56" i="98"/>
  <c r="T56" i="98"/>
  <c r="S56" i="98"/>
  <c r="R56" i="98"/>
  <c r="Q56" i="98"/>
  <c r="P56" i="98"/>
  <c r="O56" i="98"/>
  <c r="N56" i="98"/>
  <c r="M56" i="98"/>
  <c r="L56" i="98"/>
  <c r="K56" i="98"/>
  <c r="J56" i="98"/>
  <c r="I56" i="98"/>
  <c r="H56" i="98"/>
  <c r="G56" i="98"/>
  <c r="F56" i="98"/>
  <c r="E56" i="98"/>
  <c r="AC53" i="98"/>
  <c r="AB53" i="98"/>
  <c r="AA53" i="98"/>
  <c r="Z53" i="98"/>
  <c r="Y53" i="98"/>
  <c r="X53" i="98"/>
  <c r="W53" i="98"/>
  <c r="V53" i="98"/>
  <c r="U53" i="98"/>
  <c r="T53" i="98"/>
  <c r="S53" i="98"/>
  <c r="R53" i="98"/>
  <c r="Q53" i="98"/>
  <c r="P53" i="98"/>
  <c r="O53" i="98"/>
  <c r="N53" i="98"/>
  <c r="M53" i="98"/>
  <c r="L53" i="98"/>
  <c r="K53" i="98"/>
  <c r="J53" i="98"/>
  <c r="I53" i="98"/>
  <c r="H53" i="98"/>
  <c r="G53" i="98"/>
  <c r="E53" i="98"/>
  <c r="AC52" i="98"/>
  <c r="AB52" i="98"/>
  <c r="AA52" i="98"/>
  <c r="Z52" i="98"/>
  <c r="Y52" i="98"/>
  <c r="X52" i="98"/>
  <c r="W52" i="98"/>
  <c r="V52" i="98"/>
  <c r="U52" i="98"/>
  <c r="T52" i="98"/>
  <c r="S52" i="98"/>
  <c r="R52" i="98"/>
  <c r="Q52" i="98"/>
  <c r="P52" i="98"/>
  <c r="O52" i="98"/>
  <c r="N52" i="98"/>
  <c r="M52" i="98"/>
  <c r="L52" i="98"/>
  <c r="K52" i="98"/>
  <c r="J52" i="98"/>
  <c r="I52" i="98"/>
  <c r="H52" i="98"/>
  <c r="E52" i="98"/>
  <c r="AC51" i="98"/>
  <c r="AB51" i="98"/>
  <c r="AA51" i="98"/>
  <c r="Z51" i="98"/>
  <c r="Y51" i="98"/>
  <c r="X51" i="98"/>
  <c r="W51" i="98"/>
  <c r="V51" i="98"/>
  <c r="U51" i="98"/>
  <c r="T51" i="98"/>
  <c r="S51" i="98"/>
  <c r="R51" i="98"/>
  <c r="Q51" i="98"/>
  <c r="P51" i="98"/>
  <c r="O51" i="98"/>
  <c r="N51" i="98"/>
  <c r="M51" i="98"/>
  <c r="L51" i="98"/>
  <c r="K51" i="98"/>
  <c r="J51" i="98"/>
  <c r="I51" i="98"/>
  <c r="H51" i="98"/>
  <c r="G51" i="98"/>
  <c r="E51" i="98"/>
  <c r="AC50" i="98"/>
  <c r="AB50" i="98"/>
  <c r="AA50" i="98"/>
  <c r="Z50" i="98"/>
  <c r="Y50" i="98"/>
  <c r="X50" i="98"/>
  <c r="W50" i="98"/>
  <c r="V50" i="98"/>
  <c r="U50" i="98"/>
  <c r="T50" i="98"/>
  <c r="S50" i="98"/>
  <c r="R50" i="98"/>
  <c r="Q50" i="98"/>
  <c r="P50" i="98"/>
  <c r="O50" i="98"/>
  <c r="N50" i="98"/>
  <c r="M50" i="98"/>
  <c r="L50" i="98"/>
  <c r="K50" i="98"/>
  <c r="J50" i="98"/>
  <c r="I50" i="98"/>
  <c r="H50" i="98"/>
  <c r="G50" i="98"/>
  <c r="E50" i="98"/>
  <c r="AC49" i="98"/>
  <c r="AB49" i="98"/>
  <c r="AA49" i="98"/>
  <c r="Z49" i="98"/>
  <c r="Y49" i="98"/>
  <c r="X49" i="98"/>
  <c r="W49" i="98"/>
  <c r="V49" i="98"/>
  <c r="U49" i="98"/>
  <c r="T49" i="98"/>
  <c r="S49" i="98"/>
  <c r="R49" i="98"/>
  <c r="Q49" i="98"/>
  <c r="P49" i="98"/>
  <c r="O49" i="98"/>
  <c r="N49" i="98"/>
  <c r="M49" i="98"/>
  <c r="L49" i="98"/>
  <c r="K49" i="98"/>
  <c r="J49" i="98"/>
  <c r="I49" i="98"/>
  <c r="H49" i="98"/>
  <c r="G49" i="98"/>
  <c r="F49" i="98"/>
  <c r="E49" i="98"/>
  <c r="AC48" i="98"/>
  <c r="AB48" i="98"/>
  <c r="AA48" i="98"/>
  <c r="Z48" i="98"/>
  <c r="Y48" i="98"/>
  <c r="X48" i="98"/>
  <c r="W48" i="98"/>
  <c r="V48" i="98"/>
  <c r="U48" i="98"/>
  <c r="T48" i="98"/>
  <c r="S48" i="98"/>
  <c r="R48" i="98"/>
  <c r="Q48" i="98"/>
  <c r="P48" i="98"/>
  <c r="O48" i="98"/>
  <c r="N48" i="98"/>
  <c r="M48" i="98"/>
  <c r="L48" i="98"/>
  <c r="K48" i="98"/>
  <c r="J48" i="98"/>
  <c r="I48" i="98"/>
  <c r="H48" i="98"/>
  <c r="G48" i="98"/>
  <c r="F48" i="98"/>
  <c r="E48" i="98"/>
  <c r="AC47" i="98"/>
  <c r="AB47" i="98"/>
  <c r="AA47" i="98"/>
  <c r="Z47" i="98"/>
  <c r="Z47" i="102" s="1"/>
  <c r="Y47" i="98"/>
  <c r="X47" i="98"/>
  <c r="W47" i="98"/>
  <c r="V47" i="98"/>
  <c r="U47" i="98"/>
  <c r="T47" i="98"/>
  <c r="S47" i="98"/>
  <c r="R47" i="98"/>
  <c r="R47" i="102" s="1"/>
  <c r="Q47" i="98"/>
  <c r="P47" i="98"/>
  <c r="O47" i="98"/>
  <c r="N47" i="98"/>
  <c r="M47" i="98"/>
  <c r="L47" i="98"/>
  <c r="K47" i="98"/>
  <c r="J47" i="98"/>
  <c r="J47" i="102" s="1"/>
  <c r="I47" i="98"/>
  <c r="H47" i="98"/>
  <c r="G47" i="98"/>
  <c r="F47" i="98"/>
  <c r="E47" i="98"/>
  <c r="AC46" i="98"/>
  <c r="AB46" i="98"/>
  <c r="AA46" i="98"/>
  <c r="Z46" i="98"/>
  <c r="Y46" i="98"/>
  <c r="X46" i="98"/>
  <c r="W46" i="98"/>
  <c r="V46" i="98"/>
  <c r="V46" i="102" s="1"/>
  <c r="U46" i="98"/>
  <c r="T46" i="98"/>
  <c r="S46" i="98"/>
  <c r="R46" i="98"/>
  <c r="Q46" i="98"/>
  <c r="P46" i="98"/>
  <c r="O46" i="98"/>
  <c r="N46" i="98"/>
  <c r="N46" i="102" s="1"/>
  <c r="M46" i="98"/>
  <c r="L46" i="98"/>
  <c r="K46" i="98"/>
  <c r="J46" i="98"/>
  <c r="I46" i="98"/>
  <c r="H46" i="98"/>
  <c r="G46" i="98"/>
  <c r="E46" i="98"/>
  <c r="AC45" i="98"/>
  <c r="AB45" i="98"/>
  <c r="AA45" i="98"/>
  <c r="Z45" i="98"/>
  <c r="Y45" i="98"/>
  <c r="X45" i="98"/>
  <c r="W45" i="98"/>
  <c r="V45" i="98"/>
  <c r="U45" i="98"/>
  <c r="T45" i="98"/>
  <c r="S45" i="98"/>
  <c r="R45" i="98"/>
  <c r="Q45" i="98"/>
  <c r="P45" i="98"/>
  <c r="O45" i="98"/>
  <c r="N45" i="98"/>
  <c r="M45" i="98"/>
  <c r="L45" i="98"/>
  <c r="K45" i="98"/>
  <c r="J45" i="98"/>
  <c r="I45" i="98"/>
  <c r="H45" i="98"/>
  <c r="G45" i="98"/>
  <c r="E45" i="98"/>
  <c r="AC43" i="98"/>
  <c r="AB43" i="98"/>
  <c r="AA43" i="98"/>
  <c r="Z43" i="98"/>
  <c r="Y43" i="98"/>
  <c r="X43" i="98"/>
  <c r="W43" i="98"/>
  <c r="V43" i="98"/>
  <c r="U43" i="98"/>
  <c r="T43" i="98"/>
  <c r="S43" i="98"/>
  <c r="R43" i="98"/>
  <c r="Q43" i="98"/>
  <c r="P43" i="98"/>
  <c r="O43" i="98"/>
  <c r="N43" i="98"/>
  <c r="M43" i="98"/>
  <c r="L43" i="98"/>
  <c r="K43" i="98"/>
  <c r="J43" i="98"/>
  <c r="I43" i="98"/>
  <c r="H43" i="98"/>
  <c r="G43" i="98"/>
  <c r="F43" i="98"/>
  <c r="E43" i="98"/>
  <c r="AC41" i="98"/>
  <c r="AB41" i="98"/>
  <c r="AA41" i="98"/>
  <c r="Z41" i="98"/>
  <c r="Z41" i="102" s="1"/>
  <c r="Y41" i="98"/>
  <c r="X41" i="98"/>
  <c r="W41" i="98"/>
  <c r="V41" i="98"/>
  <c r="U41" i="98"/>
  <c r="T41" i="98"/>
  <c r="S41" i="98"/>
  <c r="R41" i="98"/>
  <c r="R41" i="102" s="1"/>
  <c r="Q41" i="98"/>
  <c r="P41" i="98"/>
  <c r="O41" i="98"/>
  <c r="N41" i="98"/>
  <c r="M41" i="98"/>
  <c r="L41" i="98"/>
  <c r="K41" i="98"/>
  <c r="J41" i="98"/>
  <c r="J41" i="102" s="1"/>
  <c r="I41" i="98"/>
  <c r="H41" i="98"/>
  <c r="G41" i="98"/>
  <c r="F41" i="98"/>
  <c r="E41" i="98"/>
  <c r="AC40" i="98"/>
  <c r="AB40" i="98"/>
  <c r="AB40" i="102" s="1"/>
  <c r="AA40" i="98"/>
  <c r="Z40" i="98"/>
  <c r="Y40" i="98"/>
  <c r="X40" i="98"/>
  <c r="W40" i="98"/>
  <c r="V40" i="98"/>
  <c r="U40" i="98"/>
  <c r="T40" i="98"/>
  <c r="T40" i="102" s="1"/>
  <c r="S40" i="98"/>
  <c r="R40" i="98"/>
  <c r="Q40" i="98"/>
  <c r="P40" i="98"/>
  <c r="O40" i="98"/>
  <c r="N40" i="98"/>
  <c r="M40" i="98"/>
  <c r="L40" i="98"/>
  <c r="L40" i="102" s="1"/>
  <c r="K40" i="98"/>
  <c r="J40" i="98"/>
  <c r="I40" i="98"/>
  <c r="H40" i="98"/>
  <c r="G40" i="98"/>
  <c r="F40" i="98"/>
  <c r="E40" i="98"/>
  <c r="AC39" i="98"/>
  <c r="AB39" i="98"/>
  <c r="AA39" i="98"/>
  <c r="Z39" i="98"/>
  <c r="Y39" i="98"/>
  <c r="X39" i="98"/>
  <c r="W39" i="98"/>
  <c r="V39" i="98"/>
  <c r="U39" i="98"/>
  <c r="T39" i="98"/>
  <c r="S39" i="98"/>
  <c r="R39" i="98"/>
  <c r="Q39" i="98"/>
  <c r="P39" i="98"/>
  <c r="O39" i="98"/>
  <c r="N39" i="98"/>
  <c r="M39" i="98"/>
  <c r="L39" i="98"/>
  <c r="K39" i="98"/>
  <c r="J39" i="98"/>
  <c r="I39" i="98"/>
  <c r="H39" i="98"/>
  <c r="G39" i="98"/>
  <c r="E39" i="98"/>
  <c r="AC38" i="98"/>
  <c r="AB38" i="98"/>
  <c r="AA38" i="98"/>
  <c r="Z38" i="98"/>
  <c r="Y38" i="98"/>
  <c r="X38" i="98"/>
  <c r="W38" i="98"/>
  <c r="V38" i="98"/>
  <c r="U38" i="98"/>
  <c r="T38" i="98"/>
  <c r="S38" i="98"/>
  <c r="R38" i="98"/>
  <c r="Q38" i="98"/>
  <c r="P38" i="98"/>
  <c r="O38" i="98"/>
  <c r="N38" i="98"/>
  <c r="M38" i="98"/>
  <c r="L38" i="98"/>
  <c r="K38" i="98"/>
  <c r="J38" i="98"/>
  <c r="I38" i="98"/>
  <c r="H38" i="98"/>
  <c r="G38" i="98"/>
  <c r="F38" i="98"/>
  <c r="E38" i="98"/>
  <c r="AC37" i="98"/>
  <c r="AB37" i="98"/>
  <c r="AA37" i="98"/>
  <c r="Z37" i="98"/>
  <c r="Y37" i="98"/>
  <c r="Y37" i="102" s="1"/>
  <c r="X37" i="98"/>
  <c r="W37" i="98"/>
  <c r="V37" i="98"/>
  <c r="U37" i="98"/>
  <c r="T37" i="98"/>
  <c r="S37" i="98"/>
  <c r="R37" i="98"/>
  <c r="Q37" i="98"/>
  <c r="Q37" i="102" s="1"/>
  <c r="P37" i="98"/>
  <c r="O37" i="98"/>
  <c r="N37" i="98"/>
  <c r="M37" i="98"/>
  <c r="L37" i="98"/>
  <c r="K37" i="98"/>
  <c r="J37" i="98"/>
  <c r="I37" i="98"/>
  <c r="I37" i="102" s="1"/>
  <c r="H37" i="98"/>
  <c r="G37" i="98"/>
  <c r="E37" i="98"/>
  <c r="AC36" i="98"/>
  <c r="AB36" i="98"/>
  <c r="AA36" i="98"/>
  <c r="Z36" i="98"/>
  <c r="Y36" i="98"/>
  <c r="X36" i="98"/>
  <c r="W36" i="98"/>
  <c r="V36" i="98"/>
  <c r="U36" i="98"/>
  <c r="T36" i="98"/>
  <c r="S36" i="98"/>
  <c r="R36" i="98"/>
  <c r="Q36" i="98"/>
  <c r="P36" i="98"/>
  <c r="O36" i="98"/>
  <c r="N36" i="98"/>
  <c r="M36" i="98"/>
  <c r="L36" i="98"/>
  <c r="K36" i="98"/>
  <c r="J36" i="98"/>
  <c r="I36" i="98"/>
  <c r="H36" i="98"/>
  <c r="G36" i="98"/>
  <c r="F36" i="98"/>
  <c r="E36" i="98"/>
  <c r="AC35" i="98"/>
  <c r="AB35" i="98"/>
  <c r="AA35" i="98"/>
  <c r="Z35" i="98"/>
  <c r="Y35" i="98"/>
  <c r="X35" i="98"/>
  <c r="W35" i="98"/>
  <c r="V35" i="98"/>
  <c r="U35" i="98"/>
  <c r="T35" i="98"/>
  <c r="S35" i="98"/>
  <c r="R35" i="98"/>
  <c r="Q35" i="98"/>
  <c r="P35" i="98"/>
  <c r="O35" i="98"/>
  <c r="N35" i="98"/>
  <c r="M35" i="98"/>
  <c r="L35" i="98"/>
  <c r="K35" i="98"/>
  <c r="J35" i="98"/>
  <c r="I35" i="98"/>
  <c r="H35" i="98"/>
  <c r="G35" i="98"/>
  <c r="F35" i="98"/>
  <c r="E35" i="98"/>
  <c r="AC34" i="98"/>
  <c r="AB34" i="98"/>
  <c r="AA34" i="98"/>
  <c r="Z34" i="98"/>
  <c r="Y34" i="98"/>
  <c r="X34" i="98"/>
  <c r="W34" i="98"/>
  <c r="V34" i="98"/>
  <c r="U34" i="98"/>
  <c r="T34" i="98"/>
  <c r="S34" i="98"/>
  <c r="R34" i="98"/>
  <c r="Q34" i="98"/>
  <c r="P34" i="98"/>
  <c r="O34" i="98"/>
  <c r="N34" i="98"/>
  <c r="M34" i="98"/>
  <c r="L34" i="98"/>
  <c r="K34" i="98"/>
  <c r="J34" i="98"/>
  <c r="I34" i="98"/>
  <c r="H34" i="98"/>
  <c r="G34" i="98"/>
  <c r="E34" i="98"/>
  <c r="AC33" i="98"/>
  <c r="AB33" i="98"/>
  <c r="AA33" i="98"/>
  <c r="Z33" i="98"/>
  <c r="Y33" i="98"/>
  <c r="Y33" i="102" s="1"/>
  <c r="X33" i="98"/>
  <c r="W33" i="98"/>
  <c r="V33" i="98"/>
  <c r="U33" i="98"/>
  <c r="T33" i="98"/>
  <c r="S33" i="98"/>
  <c r="R33" i="98"/>
  <c r="Q33" i="98"/>
  <c r="Q33" i="102" s="1"/>
  <c r="P33" i="98"/>
  <c r="O33" i="98"/>
  <c r="N33" i="98"/>
  <c r="M33" i="98"/>
  <c r="L33" i="98"/>
  <c r="K33" i="98"/>
  <c r="J33" i="98"/>
  <c r="I33" i="98"/>
  <c r="I33" i="102" s="1"/>
  <c r="H33" i="98"/>
  <c r="G33" i="98"/>
  <c r="F33" i="98"/>
  <c r="E33" i="98"/>
  <c r="AC32" i="98"/>
  <c r="AB32" i="98"/>
  <c r="AA32" i="98"/>
  <c r="Z32" i="98"/>
  <c r="Y32" i="98"/>
  <c r="X32" i="98"/>
  <c r="W32" i="98"/>
  <c r="V32" i="98"/>
  <c r="U32" i="98"/>
  <c r="T32" i="98"/>
  <c r="S32" i="98"/>
  <c r="R32" i="98"/>
  <c r="Q32" i="98"/>
  <c r="P32" i="98"/>
  <c r="O32" i="98"/>
  <c r="N32" i="98"/>
  <c r="M32" i="98"/>
  <c r="L32" i="98"/>
  <c r="K32" i="98"/>
  <c r="J32" i="98"/>
  <c r="I32" i="98"/>
  <c r="H32" i="98"/>
  <c r="G32" i="98"/>
  <c r="F32" i="98"/>
  <c r="E32" i="98"/>
  <c r="AC31" i="98"/>
  <c r="AB31" i="98"/>
  <c r="AA31" i="98"/>
  <c r="AA66" i="98" s="1"/>
  <c r="Z31" i="98"/>
  <c r="Y31" i="98"/>
  <c r="X31" i="98"/>
  <c r="W31" i="98"/>
  <c r="V31" i="98"/>
  <c r="U31" i="98"/>
  <c r="T31" i="98"/>
  <c r="S31" i="98"/>
  <c r="R31" i="98"/>
  <c r="Q31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AC30" i="98"/>
  <c r="AB30" i="98"/>
  <c r="AA30" i="98"/>
  <c r="Z30" i="98"/>
  <c r="Y30" i="98"/>
  <c r="X30" i="98"/>
  <c r="W30" i="98"/>
  <c r="V30" i="98"/>
  <c r="U30" i="98"/>
  <c r="T30" i="98"/>
  <c r="S30" i="98"/>
  <c r="R30" i="98"/>
  <c r="Q30" i="98"/>
  <c r="P30" i="98"/>
  <c r="O30" i="98"/>
  <c r="N30" i="98"/>
  <c r="M30" i="98"/>
  <c r="L30" i="98"/>
  <c r="K30" i="98"/>
  <c r="J30" i="98"/>
  <c r="I30" i="98"/>
  <c r="H30" i="98"/>
  <c r="F30" i="98"/>
  <c r="E30" i="98"/>
  <c r="AC26" i="98"/>
  <c r="AB26" i="98"/>
  <c r="AA26" i="98"/>
  <c r="Z26" i="98"/>
  <c r="Y26" i="98"/>
  <c r="X26" i="98"/>
  <c r="W26" i="98"/>
  <c r="V26" i="98"/>
  <c r="U26" i="98"/>
  <c r="T26" i="98"/>
  <c r="S26" i="98"/>
  <c r="R26" i="98"/>
  <c r="Q26" i="98"/>
  <c r="P26" i="98"/>
  <c r="O26" i="98"/>
  <c r="N26" i="98"/>
  <c r="M26" i="98"/>
  <c r="L26" i="98"/>
  <c r="K26" i="98"/>
  <c r="J26" i="98"/>
  <c r="I26" i="98"/>
  <c r="H26" i="98"/>
  <c r="G26" i="98"/>
  <c r="F26" i="98"/>
  <c r="E26" i="98"/>
  <c r="AC25" i="98"/>
  <c r="AB25" i="98"/>
  <c r="AA25" i="98"/>
  <c r="Z25" i="98"/>
  <c r="Y25" i="98"/>
  <c r="X25" i="98"/>
  <c r="W25" i="98"/>
  <c r="V25" i="98"/>
  <c r="U25" i="98"/>
  <c r="T25" i="98"/>
  <c r="S25" i="98"/>
  <c r="R25" i="98"/>
  <c r="Q25" i="98"/>
  <c r="P25" i="98"/>
  <c r="O25" i="98"/>
  <c r="N25" i="98"/>
  <c r="M25" i="98"/>
  <c r="L25" i="98"/>
  <c r="K25" i="98"/>
  <c r="J25" i="98"/>
  <c r="I25" i="98"/>
  <c r="H25" i="98"/>
  <c r="F25" i="98"/>
  <c r="E25" i="98"/>
  <c r="AC24" i="98"/>
  <c r="AB24" i="98"/>
  <c r="AA24" i="98"/>
  <c r="Z24" i="98"/>
  <c r="Y24" i="98"/>
  <c r="X24" i="98"/>
  <c r="W24" i="98"/>
  <c r="V24" i="98"/>
  <c r="U24" i="98"/>
  <c r="T24" i="98"/>
  <c r="S24" i="98"/>
  <c r="R24" i="98"/>
  <c r="Q24" i="98"/>
  <c r="P24" i="98"/>
  <c r="O24" i="98"/>
  <c r="N24" i="98"/>
  <c r="M24" i="98"/>
  <c r="L24" i="98"/>
  <c r="K24" i="98"/>
  <c r="J24" i="98"/>
  <c r="I24" i="98"/>
  <c r="H24" i="98"/>
  <c r="G24" i="98"/>
  <c r="F24" i="98"/>
  <c r="E24" i="98"/>
  <c r="AC23" i="98"/>
  <c r="AB23" i="98"/>
  <c r="AA23" i="98"/>
  <c r="Z23" i="98"/>
  <c r="Y23" i="98"/>
  <c r="X23" i="98"/>
  <c r="W23" i="98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AC22" i="98"/>
  <c r="AB22" i="98"/>
  <c r="AA22" i="98"/>
  <c r="Z22" i="98"/>
  <c r="Y22" i="98"/>
  <c r="X22" i="98"/>
  <c r="W22" i="98"/>
  <c r="V22" i="98"/>
  <c r="U22" i="98"/>
  <c r="T22" i="98"/>
  <c r="S22" i="98"/>
  <c r="R22" i="98"/>
  <c r="Q22" i="98"/>
  <c r="P22" i="98"/>
  <c r="O22" i="98"/>
  <c r="N22" i="98"/>
  <c r="M22" i="98"/>
  <c r="L22" i="98"/>
  <c r="K22" i="98"/>
  <c r="J22" i="98"/>
  <c r="I22" i="98"/>
  <c r="H22" i="98"/>
  <c r="G22" i="98"/>
  <c r="F22" i="98"/>
  <c r="E22" i="98"/>
  <c r="AC21" i="98"/>
  <c r="AB21" i="98"/>
  <c r="AA21" i="98"/>
  <c r="Z21" i="98"/>
  <c r="Y21" i="98"/>
  <c r="X21" i="98"/>
  <c r="W21" i="98"/>
  <c r="V21" i="98"/>
  <c r="U21" i="98"/>
  <c r="T21" i="98"/>
  <c r="S21" i="98"/>
  <c r="R21" i="98"/>
  <c r="Q21" i="98"/>
  <c r="P21" i="98"/>
  <c r="O21" i="98"/>
  <c r="N21" i="98"/>
  <c r="M21" i="98"/>
  <c r="L21" i="98"/>
  <c r="K21" i="98"/>
  <c r="J21" i="98"/>
  <c r="I21" i="98"/>
  <c r="H21" i="98"/>
  <c r="G21" i="98"/>
  <c r="F21" i="98"/>
  <c r="E21" i="98"/>
  <c r="AC19" i="98"/>
  <c r="AB19" i="98"/>
  <c r="AA19" i="98"/>
  <c r="Z19" i="98"/>
  <c r="Y19" i="98"/>
  <c r="X19" i="98"/>
  <c r="W19" i="98"/>
  <c r="V19" i="98"/>
  <c r="U19" i="98"/>
  <c r="T19" i="98"/>
  <c r="S19" i="98"/>
  <c r="R19" i="98"/>
  <c r="Q19" i="98"/>
  <c r="P19" i="98"/>
  <c r="O19" i="98"/>
  <c r="N19" i="98"/>
  <c r="M19" i="98"/>
  <c r="L19" i="98"/>
  <c r="K19" i="98"/>
  <c r="J19" i="98"/>
  <c r="I19" i="98"/>
  <c r="H19" i="98"/>
  <c r="F19" i="98"/>
  <c r="E19" i="98"/>
  <c r="AC18" i="98"/>
  <c r="AB18" i="98"/>
  <c r="AA18" i="98"/>
  <c r="Z18" i="98"/>
  <c r="Y18" i="98"/>
  <c r="X18" i="98"/>
  <c r="W18" i="98"/>
  <c r="V18" i="98"/>
  <c r="U18" i="98"/>
  <c r="T18" i="98"/>
  <c r="S18" i="98"/>
  <c r="R18" i="98"/>
  <c r="Q18" i="98"/>
  <c r="P18" i="98"/>
  <c r="O18" i="98"/>
  <c r="N18" i="98"/>
  <c r="M18" i="98"/>
  <c r="L18" i="98"/>
  <c r="K18" i="98"/>
  <c r="J18" i="98"/>
  <c r="I18" i="98"/>
  <c r="H18" i="98"/>
  <c r="G18" i="98"/>
  <c r="F18" i="98"/>
  <c r="E18" i="98"/>
  <c r="AC17" i="98"/>
  <c r="AB17" i="98"/>
  <c r="AA17" i="98"/>
  <c r="Z17" i="98"/>
  <c r="Y17" i="98"/>
  <c r="X17" i="98"/>
  <c r="W17" i="98"/>
  <c r="V17" i="98"/>
  <c r="U17" i="98"/>
  <c r="T17" i="98"/>
  <c r="S17" i="98"/>
  <c r="R17" i="98"/>
  <c r="Q17" i="98"/>
  <c r="P17" i="98"/>
  <c r="O17" i="98"/>
  <c r="N17" i="98"/>
  <c r="M17" i="98"/>
  <c r="L17" i="98"/>
  <c r="K17" i="98"/>
  <c r="J17" i="98"/>
  <c r="I17" i="98"/>
  <c r="H17" i="98"/>
  <c r="G17" i="98"/>
  <c r="F17" i="98"/>
  <c r="E17" i="98"/>
  <c r="AC16" i="98"/>
  <c r="AB16" i="98"/>
  <c r="AA16" i="98"/>
  <c r="Z16" i="98"/>
  <c r="Y16" i="98"/>
  <c r="X16" i="98"/>
  <c r="W16" i="98"/>
  <c r="V16" i="98"/>
  <c r="U16" i="98"/>
  <c r="T16" i="98"/>
  <c r="S16" i="98"/>
  <c r="R16" i="98"/>
  <c r="Q16" i="98"/>
  <c r="P16" i="98"/>
  <c r="O16" i="98"/>
  <c r="N16" i="98"/>
  <c r="M16" i="98"/>
  <c r="L16" i="98"/>
  <c r="K16" i="98"/>
  <c r="J16" i="98"/>
  <c r="I16" i="98"/>
  <c r="H16" i="98"/>
  <c r="G16" i="98"/>
  <c r="F16" i="98"/>
  <c r="E16" i="98"/>
  <c r="AC15" i="98"/>
  <c r="AB15" i="98"/>
  <c r="AA15" i="98"/>
  <c r="Z15" i="98"/>
  <c r="Y15" i="98"/>
  <c r="X15" i="98"/>
  <c r="W15" i="98"/>
  <c r="V15" i="98"/>
  <c r="U15" i="98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AC14" i="98"/>
  <c r="AB14" i="98"/>
  <c r="AA14" i="98"/>
  <c r="Z14" i="98"/>
  <c r="Y14" i="98"/>
  <c r="X14" i="98"/>
  <c r="W14" i="98"/>
  <c r="V14" i="98"/>
  <c r="U14" i="98"/>
  <c r="T14" i="98"/>
  <c r="S14" i="98"/>
  <c r="R14" i="98"/>
  <c r="Q14" i="98"/>
  <c r="P14" i="98"/>
  <c r="O14" i="98"/>
  <c r="N14" i="98"/>
  <c r="M14" i="98"/>
  <c r="L14" i="98"/>
  <c r="K14" i="98"/>
  <c r="J14" i="98"/>
  <c r="I14" i="98"/>
  <c r="H14" i="98"/>
  <c r="G14" i="98"/>
  <c r="E14" i="98"/>
  <c r="AC13" i="98"/>
  <c r="AB13" i="98"/>
  <c r="AA13" i="98"/>
  <c r="Z13" i="98"/>
  <c r="Y13" i="98"/>
  <c r="X13" i="98"/>
  <c r="W13" i="98"/>
  <c r="W13" i="102" s="1"/>
  <c r="V13" i="98"/>
  <c r="U13" i="98"/>
  <c r="T13" i="98"/>
  <c r="S13" i="98"/>
  <c r="R13" i="98"/>
  <c r="Q13" i="98"/>
  <c r="P13" i="98"/>
  <c r="O13" i="98"/>
  <c r="O13" i="102" s="1"/>
  <c r="N13" i="98"/>
  <c r="M13" i="98"/>
  <c r="L13" i="98"/>
  <c r="K13" i="98"/>
  <c r="J13" i="98"/>
  <c r="I13" i="98"/>
  <c r="H13" i="98"/>
  <c r="G13" i="98"/>
  <c r="G13" i="102" s="1"/>
  <c r="F13" i="98"/>
  <c r="E13" i="98"/>
  <c r="AC12" i="98"/>
  <c r="AB12" i="98"/>
  <c r="AA12" i="98"/>
  <c r="Z12" i="98"/>
  <c r="Y12" i="98"/>
  <c r="X12" i="98"/>
  <c r="W12" i="98"/>
  <c r="V12" i="98"/>
  <c r="U12" i="98"/>
  <c r="T12" i="98"/>
  <c r="S12" i="98"/>
  <c r="R12" i="98"/>
  <c r="Q12" i="98"/>
  <c r="P12" i="98"/>
  <c r="O12" i="98"/>
  <c r="N12" i="98"/>
  <c r="M12" i="98"/>
  <c r="L12" i="98"/>
  <c r="K12" i="98"/>
  <c r="J12" i="98"/>
  <c r="I12" i="98"/>
  <c r="H12" i="98"/>
  <c r="G12" i="98"/>
  <c r="F12" i="98"/>
  <c r="E12" i="98"/>
  <c r="AC11" i="98"/>
  <c r="AB11" i="98"/>
  <c r="AA11" i="98"/>
  <c r="Z11" i="98"/>
  <c r="Y11" i="98"/>
  <c r="X11" i="98"/>
  <c r="W11" i="98"/>
  <c r="V11" i="98"/>
  <c r="U11" i="98"/>
  <c r="T11" i="98"/>
  <c r="S11" i="98"/>
  <c r="R11" i="98"/>
  <c r="R27" i="98" s="1"/>
  <c r="Q11" i="98"/>
  <c r="P11" i="98"/>
  <c r="O11" i="98"/>
  <c r="N11" i="98"/>
  <c r="M11" i="98"/>
  <c r="L11" i="98"/>
  <c r="K11" i="98"/>
  <c r="J11" i="98"/>
  <c r="J27" i="98" s="1"/>
  <c r="I11" i="98"/>
  <c r="H11" i="98"/>
  <c r="G11" i="98"/>
  <c r="E11" i="98"/>
  <c r="AA80" i="97"/>
  <c r="Z80" i="97"/>
  <c r="R80" i="97"/>
  <c r="J80" i="97"/>
  <c r="AC79" i="97"/>
  <c r="AB79" i="97"/>
  <c r="AA79" i="97"/>
  <c r="Z79" i="97"/>
  <c r="Y79" i="97"/>
  <c r="X79" i="97"/>
  <c r="W79" i="97"/>
  <c r="V79" i="97"/>
  <c r="U79" i="97"/>
  <c r="T79" i="97"/>
  <c r="S79" i="97"/>
  <c r="S80" i="97" s="1"/>
  <c r="R79" i="97"/>
  <c r="Q79" i="97"/>
  <c r="P79" i="97"/>
  <c r="O79" i="97"/>
  <c r="N79" i="97"/>
  <c r="M79" i="97"/>
  <c r="L79" i="97"/>
  <c r="K79" i="97"/>
  <c r="K80" i="97" s="1"/>
  <c r="J79" i="97"/>
  <c r="I79" i="97"/>
  <c r="H79" i="97"/>
  <c r="G79" i="97"/>
  <c r="F79" i="97"/>
  <c r="E79" i="97"/>
  <c r="AC78" i="97"/>
  <c r="AB78" i="97"/>
  <c r="AA78" i="97"/>
  <c r="Z78" i="97"/>
  <c r="Y78" i="97"/>
  <c r="X78" i="97"/>
  <c r="W78" i="97"/>
  <c r="V78" i="97"/>
  <c r="U78" i="97"/>
  <c r="T78" i="97"/>
  <c r="S78" i="97"/>
  <c r="R78" i="97"/>
  <c r="Q78" i="97"/>
  <c r="P78" i="97"/>
  <c r="O78" i="97"/>
  <c r="N78" i="97"/>
  <c r="M78" i="97"/>
  <c r="L78" i="97"/>
  <c r="K78" i="97"/>
  <c r="J78" i="97"/>
  <c r="I78" i="97"/>
  <c r="H78" i="97"/>
  <c r="E78" i="97"/>
  <c r="AC77" i="97"/>
  <c r="AB77" i="97"/>
  <c r="AA77" i="97"/>
  <c r="Z77" i="97"/>
  <c r="Y77" i="97"/>
  <c r="X77" i="97"/>
  <c r="W77" i="97"/>
  <c r="V77" i="97"/>
  <c r="U77" i="97"/>
  <c r="T77" i="97"/>
  <c r="S77" i="97"/>
  <c r="R77" i="97"/>
  <c r="Q77" i="97"/>
  <c r="P77" i="97"/>
  <c r="O77" i="97"/>
  <c r="N77" i="97"/>
  <c r="M77" i="97"/>
  <c r="L77" i="97"/>
  <c r="K77" i="97"/>
  <c r="J77" i="97"/>
  <c r="I77" i="97"/>
  <c r="H77" i="97"/>
  <c r="G77" i="97"/>
  <c r="F77" i="97"/>
  <c r="E77" i="97"/>
  <c r="AC75" i="97"/>
  <c r="AB75" i="97"/>
  <c r="AA75" i="97"/>
  <c r="Z75" i="97"/>
  <c r="Y75" i="97"/>
  <c r="X75" i="97"/>
  <c r="W75" i="97"/>
  <c r="V75" i="97"/>
  <c r="U75" i="97"/>
  <c r="T75" i="97"/>
  <c r="S75" i="97"/>
  <c r="R75" i="97"/>
  <c r="Q75" i="97"/>
  <c r="P75" i="97"/>
  <c r="O75" i="97"/>
  <c r="N75" i="97"/>
  <c r="M75" i="97"/>
  <c r="L75" i="97"/>
  <c r="K75" i="97"/>
  <c r="J75" i="97"/>
  <c r="I75" i="97"/>
  <c r="H75" i="97"/>
  <c r="G75" i="97"/>
  <c r="F75" i="97"/>
  <c r="AC74" i="97"/>
  <c r="AB74" i="97"/>
  <c r="AA74" i="97"/>
  <c r="Z74" i="97"/>
  <c r="Y74" i="97"/>
  <c r="Y80" i="97" s="1"/>
  <c r="X74" i="97"/>
  <c r="X80" i="97" s="1"/>
  <c r="W74" i="97"/>
  <c r="W80" i="97" s="1"/>
  <c r="V74" i="97"/>
  <c r="V80" i="97" s="1"/>
  <c r="U74" i="97"/>
  <c r="T74" i="97"/>
  <c r="S74" i="97"/>
  <c r="R74" i="97"/>
  <c r="Q74" i="97"/>
  <c r="Q80" i="97" s="1"/>
  <c r="P74" i="97"/>
  <c r="P80" i="97" s="1"/>
  <c r="O74" i="97"/>
  <c r="O80" i="97" s="1"/>
  <c r="N74" i="97"/>
  <c r="N80" i="97" s="1"/>
  <c r="M74" i="97"/>
  <c r="L74" i="97"/>
  <c r="K74" i="97"/>
  <c r="J74" i="97"/>
  <c r="I74" i="97"/>
  <c r="I80" i="97" s="1"/>
  <c r="H74" i="97"/>
  <c r="H80" i="97" s="1"/>
  <c r="G74" i="97"/>
  <c r="F74" i="97"/>
  <c r="E74" i="97"/>
  <c r="AC70" i="97"/>
  <c r="AB70" i="97"/>
  <c r="AA70" i="97"/>
  <c r="Z70" i="97"/>
  <c r="Y70" i="97"/>
  <c r="X70" i="97"/>
  <c r="W70" i="97"/>
  <c r="V70" i="97"/>
  <c r="U70" i="97"/>
  <c r="T70" i="97"/>
  <c r="S70" i="97"/>
  <c r="R70" i="97"/>
  <c r="Q70" i="97"/>
  <c r="P70" i="97"/>
  <c r="O70" i="97"/>
  <c r="N70" i="97"/>
  <c r="M70" i="97"/>
  <c r="L70" i="97"/>
  <c r="K70" i="97"/>
  <c r="J70" i="97"/>
  <c r="I70" i="97"/>
  <c r="H70" i="97"/>
  <c r="G70" i="97"/>
  <c r="F70" i="97"/>
  <c r="E70" i="97"/>
  <c r="AC69" i="97"/>
  <c r="AB69" i="97"/>
  <c r="AA69" i="97"/>
  <c r="Z69" i="97"/>
  <c r="Y69" i="97"/>
  <c r="X69" i="97"/>
  <c r="W69" i="97"/>
  <c r="V69" i="97"/>
  <c r="U69" i="97"/>
  <c r="T69" i="97"/>
  <c r="S69" i="97"/>
  <c r="R69" i="97"/>
  <c r="Q69" i="97"/>
  <c r="P69" i="97"/>
  <c r="O69" i="97"/>
  <c r="N69" i="97"/>
  <c r="M69" i="97"/>
  <c r="L69" i="97"/>
  <c r="K69" i="97"/>
  <c r="J69" i="97"/>
  <c r="I69" i="97"/>
  <c r="H69" i="97"/>
  <c r="G69" i="97"/>
  <c r="F69" i="97"/>
  <c r="E69" i="97"/>
  <c r="AC68" i="97"/>
  <c r="AB68" i="97"/>
  <c r="AA68" i="97"/>
  <c r="Z68" i="97"/>
  <c r="Y68" i="97"/>
  <c r="X68" i="97"/>
  <c r="W68" i="97"/>
  <c r="V68" i="97"/>
  <c r="U68" i="97"/>
  <c r="T68" i="97"/>
  <c r="S68" i="97"/>
  <c r="R68" i="97"/>
  <c r="Q68" i="97"/>
  <c r="P68" i="97"/>
  <c r="O68" i="97"/>
  <c r="N68" i="97"/>
  <c r="M68" i="97"/>
  <c r="L68" i="97"/>
  <c r="K68" i="97"/>
  <c r="J68" i="97"/>
  <c r="I68" i="97"/>
  <c r="H68" i="97"/>
  <c r="G68" i="97"/>
  <c r="F68" i="97"/>
  <c r="E68" i="97"/>
  <c r="AC65" i="97"/>
  <c r="AB65" i="97"/>
  <c r="AA65" i="97"/>
  <c r="Z65" i="97"/>
  <c r="Y65" i="97"/>
  <c r="X65" i="97"/>
  <c r="W65" i="97"/>
  <c r="V65" i="97"/>
  <c r="U65" i="97"/>
  <c r="T65" i="97"/>
  <c r="S65" i="97"/>
  <c r="R65" i="97"/>
  <c r="Q65" i="97"/>
  <c r="P65" i="97"/>
  <c r="O65" i="97"/>
  <c r="N65" i="97"/>
  <c r="M65" i="97"/>
  <c r="L65" i="97"/>
  <c r="K65" i="97"/>
  <c r="J65" i="97"/>
  <c r="I65" i="97"/>
  <c r="H65" i="97"/>
  <c r="G65" i="97"/>
  <c r="F65" i="97"/>
  <c r="E65" i="97"/>
  <c r="AC64" i="97"/>
  <c r="AB64" i="97"/>
  <c r="AA64" i="97"/>
  <c r="Z64" i="97"/>
  <c r="Y64" i="97"/>
  <c r="X64" i="97"/>
  <c r="W64" i="97"/>
  <c r="V64" i="97"/>
  <c r="U64" i="97"/>
  <c r="T64" i="97"/>
  <c r="S64" i="97"/>
  <c r="R64" i="97"/>
  <c r="Q64" i="97"/>
  <c r="P64" i="97"/>
  <c r="O64" i="97"/>
  <c r="N64" i="97"/>
  <c r="M64" i="97"/>
  <c r="L64" i="97"/>
  <c r="K64" i="97"/>
  <c r="J64" i="97"/>
  <c r="I64" i="97"/>
  <c r="H64" i="97"/>
  <c r="G64" i="97"/>
  <c r="F64" i="97"/>
  <c r="AD64" i="97" s="1"/>
  <c r="AF64" i="97" s="1"/>
  <c r="AG64" i="97" s="1"/>
  <c r="E64" i="97"/>
  <c r="AC62" i="97"/>
  <c r="AB62" i="97"/>
  <c r="AA62" i="97"/>
  <c r="Z62" i="97"/>
  <c r="Y62" i="97"/>
  <c r="X62" i="97"/>
  <c r="W62" i="97"/>
  <c r="V62" i="97"/>
  <c r="U62" i="97"/>
  <c r="T62" i="97"/>
  <c r="S62" i="97"/>
  <c r="R62" i="97"/>
  <c r="Q62" i="97"/>
  <c r="P62" i="97"/>
  <c r="O62" i="97"/>
  <c r="N62" i="97"/>
  <c r="M62" i="97"/>
  <c r="L62" i="97"/>
  <c r="K62" i="97"/>
  <c r="J62" i="97"/>
  <c r="I62" i="97"/>
  <c r="H62" i="97"/>
  <c r="G62" i="97"/>
  <c r="F62" i="97"/>
  <c r="AD62" i="97" s="1"/>
  <c r="AE62" i="97" s="1"/>
  <c r="E62" i="97"/>
  <c r="AC61" i="97"/>
  <c r="AB61" i="97"/>
  <c r="AA61" i="97"/>
  <c r="Z61" i="97"/>
  <c r="Y61" i="97"/>
  <c r="X61" i="97"/>
  <c r="W61" i="97"/>
  <c r="V61" i="97"/>
  <c r="U61" i="97"/>
  <c r="T61" i="97"/>
  <c r="S61" i="97"/>
  <c r="R61" i="97"/>
  <c r="Q61" i="97"/>
  <c r="P61" i="97"/>
  <c r="O61" i="97"/>
  <c r="N61" i="97"/>
  <c r="M61" i="97"/>
  <c r="L61" i="97"/>
  <c r="K61" i="97"/>
  <c r="J61" i="97"/>
  <c r="I61" i="97"/>
  <c r="H61" i="97"/>
  <c r="G61" i="97"/>
  <c r="F61" i="97"/>
  <c r="AD61" i="97" s="1"/>
  <c r="AE61" i="97" s="1"/>
  <c r="E61" i="97"/>
  <c r="AF61" i="97" s="1"/>
  <c r="AG61" i="97" s="1"/>
  <c r="AC60" i="97"/>
  <c r="AB60" i="97"/>
  <c r="AA60" i="97"/>
  <c r="Z60" i="97"/>
  <c r="Y60" i="97"/>
  <c r="X60" i="97"/>
  <c r="W60" i="97"/>
  <c r="V60" i="97"/>
  <c r="U60" i="97"/>
  <c r="T60" i="97"/>
  <c r="S60" i="97"/>
  <c r="R60" i="97"/>
  <c r="Q60" i="97"/>
  <c r="P60" i="97"/>
  <c r="O60" i="97"/>
  <c r="N60" i="97"/>
  <c r="M60" i="97"/>
  <c r="L60" i="97"/>
  <c r="K60" i="97"/>
  <c r="J60" i="97"/>
  <c r="I60" i="97"/>
  <c r="H60" i="97"/>
  <c r="G60" i="97"/>
  <c r="F60" i="97"/>
  <c r="AD60" i="97" s="1"/>
  <c r="E60" i="97"/>
  <c r="AC58" i="97"/>
  <c r="AB58" i="97"/>
  <c r="AA58" i="97"/>
  <c r="Z58" i="97"/>
  <c r="Y58" i="97"/>
  <c r="X58" i="97"/>
  <c r="W58" i="97"/>
  <c r="V58" i="97"/>
  <c r="U58" i="97"/>
  <c r="T58" i="97"/>
  <c r="S58" i="97"/>
  <c r="R58" i="97"/>
  <c r="Q58" i="97"/>
  <c r="P58" i="97"/>
  <c r="O58" i="97"/>
  <c r="N58" i="97"/>
  <c r="M58" i="97"/>
  <c r="L58" i="97"/>
  <c r="K58" i="97"/>
  <c r="J58" i="97"/>
  <c r="I58" i="97"/>
  <c r="H58" i="97"/>
  <c r="F58" i="97"/>
  <c r="E58" i="97"/>
  <c r="AC57" i="97"/>
  <c r="AB57" i="97"/>
  <c r="AA57" i="97"/>
  <c r="Z57" i="97"/>
  <c r="Y57" i="97"/>
  <c r="X57" i="97"/>
  <c r="W57" i="97"/>
  <c r="V57" i="97"/>
  <c r="U57" i="97"/>
  <c r="T57" i="97"/>
  <c r="S57" i="97"/>
  <c r="R57" i="97"/>
  <c r="Q57" i="97"/>
  <c r="P57" i="97"/>
  <c r="O57" i="97"/>
  <c r="N57" i="97"/>
  <c r="M57" i="97"/>
  <c r="L57" i="97"/>
  <c r="K57" i="97"/>
  <c r="J57" i="97"/>
  <c r="I57" i="97"/>
  <c r="H57" i="97"/>
  <c r="G57" i="97"/>
  <c r="E57" i="97"/>
  <c r="AC56" i="97"/>
  <c r="AB56" i="97"/>
  <c r="AA56" i="97"/>
  <c r="Z56" i="97"/>
  <c r="Y56" i="97"/>
  <c r="X56" i="97"/>
  <c r="W56" i="97"/>
  <c r="V56" i="97"/>
  <c r="U56" i="97"/>
  <c r="T56" i="97"/>
  <c r="S56" i="97"/>
  <c r="R56" i="97"/>
  <c r="Q56" i="97"/>
  <c r="P56" i="97"/>
  <c r="O56" i="97"/>
  <c r="N56" i="97"/>
  <c r="M56" i="97"/>
  <c r="L56" i="97"/>
  <c r="K56" i="97"/>
  <c r="J56" i="97"/>
  <c r="I56" i="97"/>
  <c r="H56" i="97"/>
  <c r="G56" i="97"/>
  <c r="F56" i="97"/>
  <c r="AD56" i="97" s="1"/>
  <c r="AE56" i="97" s="1"/>
  <c r="E56" i="97"/>
  <c r="AC53" i="97"/>
  <c r="AB53" i="97"/>
  <c r="AA53" i="97"/>
  <c r="Z53" i="97"/>
  <c r="Y53" i="97"/>
  <c r="X53" i="97"/>
  <c r="W53" i="97"/>
  <c r="V53" i="97"/>
  <c r="U53" i="97"/>
  <c r="T53" i="97"/>
  <c r="S53" i="97"/>
  <c r="R53" i="97"/>
  <c r="Q53" i="97"/>
  <c r="P53" i="97"/>
  <c r="O53" i="97"/>
  <c r="N53" i="97"/>
  <c r="M53" i="97"/>
  <c r="L53" i="97"/>
  <c r="K53" i="97"/>
  <c r="J53" i="97"/>
  <c r="I53" i="97"/>
  <c r="H53" i="97"/>
  <c r="E53" i="97"/>
  <c r="AC52" i="97"/>
  <c r="AB52" i="97"/>
  <c r="AA52" i="97"/>
  <c r="Z52" i="97"/>
  <c r="Y52" i="97"/>
  <c r="X52" i="97"/>
  <c r="W52" i="97"/>
  <c r="V52" i="97"/>
  <c r="U52" i="97"/>
  <c r="T52" i="97"/>
  <c r="S52" i="97"/>
  <c r="R52" i="97"/>
  <c r="Q52" i="97"/>
  <c r="P52" i="97"/>
  <c r="O52" i="97"/>
  <c r="N52" i="97"/>
  <c r="M52" i="97"/>
  <c r="L52" i="97"/>
  <c r="K52" i="97"/>
  <c r="J52" i="97"/>
  <c r="I52" i="97"/>
  <c r="H52" i="97"/>
  <c r="E52" i="97"/>
  <c r="AC51" i="97"/>
  <c r="AB51" i="97"/>
  <c r="AA51" i="97"/>
  <c r="Z51" i="97"/>
  <c r="Y51" i="97"/>
  <c r="X51" i="97"/>
  <c r="W51" i="97"/>
  <c r="V51" i="97"/>
  <c r="U51" i="97"/>
  <c r="T51" i="97"/>
  <c r="S51" i="97"/>
  <c r="R51" i="97"/>
  <c r="Q51" i="97"/>
  <c r="P51" i="97"/>
  <c r="O51" i="97"/>
  <c r="N51" i="97"/>
  <c r="M51" i="97"/>
  <c r="L51" i="97"/>
  <c r="K51" i="97"/>
  <c r="J51" i="97"/>
  <c r="I51" i="97"/>
  <c r="H51" i="97"/>
  <c r="E51" i="97"/>
  <c r="AC50" i="97"/>
  <c r="AB50" i="97"/>
  <c r="AA50" i="97"/>
  <c r="Z50" i="97"/>
  <c r="Y50" i="97"/>
  <c r="X50" i="97"/>
  <c r="W50" i="97"/>
  <c r="V50" i="97"/>
  <c r="U50" i="97"/>
  <c r="T50" i="97"/>
  <c r="S50" i="97"/>
  <c r="R50" i="97"/>
  <c r="Q50" i="97"/>
  <c r="P50" i="97"/>
  <c r="O50" i="97"/>
  <c r="N50" i="97"/>
  <c r="M50" i="97"/>
  <c r="L50" i="97"/>
  <c r="K50" i="97"/>
  <c r="J50" i="97"/>
  <c r="I50" i="97"/>
  <c r="H50" i="97"/>
  <c r="G50" i="97"/>
  <c r="E50" i="97"/>
  <c r="AC49" i="97"/>
  <c r="AB49" i="97"/>
  <c r="AA49" i="97"/>
  <c r="Z49" i="97"/>
  <c r="Y49" i="97"/>
  <c r="X49" i="97"/>
  <c r="W49" i="97"/>
  <c r="V49" i="97"/>
  <c r="U49" i="97"/>
  <c r="T49" i="97"/>
  <c r="S49" i="97"/>
  <c r="R49" i="97"/>
  <c r="Q49" i="97"/>
  <c r="P49" i="97"/>
  <c r="O49" i="97"/>
  <c r="N49" i="97"/>
  <c r="M49" i="97"/>
  <c r="L49" i="97"/>
  <c r="K49" i="97"/>
  <c r="J49" i="97"/>
  <c r="I49" i="97"/>
  <c r="H49" i="97"/>
  <c r="G49" i="97"/>
  <c r="F49" i="97"/>
  <c r="AD49" i="97" s="1"/>
  <c r="E49" i="97"/>
  <c r="AC48" i="97"/>
  <c r="AB48" i="97"/>
  <c r="AA48" i="97"/>
  <c r="Z48" i="97"/>
  <c r="Y48" i="97"/>
  <c r="X48" i="97"/>
  <c r="W48" i="97"/>
  <c r="V48" i="97"/>
  <c r="U48" i="97"/>
  <c r="T48" i="97"/>
  <c r="S48" i="97"/>
  <c r="R48" i="97"/>
  <c r="Q48" i="97"/>
  <c r="P48" i="97"/>
  <c r="O48" i="97"/>
  <c r="N48" i="97"/>
  <c r="M48" i="97"/>
  <c r="L48" i="97"/>
  <c r="K48" i="97"/>
  <c r="J48" i="97"/>
  <c r="I48" i="97"/>
  <c r="H48" i="97"/>
  <c r="G48" i="97"/>
  <c r="F48" i="97"/>
  <c r="AD48" i="97" s="1"/>
  <c r="AE48" i="97" s="1"/>
  <c r="E48" i="97"/>
  <c r="AF47" i="97"/>
  <c r="AG47" i="97" s="1"/>
  <c r="AC47" i="97"/>
  <c r="AB47" i="97"/>
  <c r="AA47" i="97"/>
  <c r="Z47" i="97"/>
  <c r="Y47" i="97"/>
  <c r="X47" i="97"/>
  <c r="W47" i="97"/>
  <c r="V47" i="97"/>
  <c r="U47" i="97"/>
  <c r="T47" i="97"/>
  <c r="S47" i="97"/>
  <c r="R47" i="97"/>
  <c r="Q47" i="97"/>
  <c r="P47" i="97"/>
  <c r="O47" i="97"/>
  <c r="N47" i="97"/>
  <c r="M47" i="97"/>
  <c r="L47" i="97"/>
  <c r="K47" i="97"/>
  <c r="J47" i="97"/>
  <c r="I47" i="97"/>
  <c r="H47" i="97"/>
  <c r="F47" i="97"/>
  <c r="AD47" i="97" s="1"/>
  <c r="AE47" i="97" s="1"/>
  <c r="E47" i="97"/>
  <c r="AC46" i="97"/>
  <c r="AB46" i="97"/>
  <c r="AA46" i="97"/>
  <c r="Z46" i="97"/>
  <c r="Y46" i="97"/>
  <c r="X46" i="97"/>
  <c r="W46" i="97"/>
  <c r="V46" i="97"/>
  <c r="U46" i="97"/>
  <c r="T46" i="97"/>
  <c r="S46" i="97"/>
  <c r="R46" i="97"/>
  <c r="Q46" i="97"/>
  <c r="P46" i="97"/>
  <c r="O46" i="97"/>
  <c r="N46" i="97"/>
  <c r="M46" i="97"/>
  <c r="L46" i="97"/>
  <c r="K46" i="97"/>
  <c r="J46" i="97"/>
  <c r="I46" i="97"/>
  <c r="H46" i="97"/>
  <c r="G46" i="97"/>
  <c r="F46" i="97"/>
  <c r="AD46" i="97" s="1"/>
  <c r="AE46" i="97" s="1"/>
  <c r="E46" i="97"/>
  <c r="AC45" i="97"/>
  <c r="AB45" i="97"/>
  <c r="AA45" i="97"/>
  <c r="Z45" i="97"/>
  <c r="Y45" i="97"/>
  <c r="X45" i="97"/>
  <c r="W45" i="97"/>
  <c r="V45" i="97"/>
  <c r="U45" i="97"/>
  <c r="T45" i="97"/>
  <c r="S45" i="97"/>
  <c r="R45" i="97"/>
  <c r="Q45" i="97"/>
  <c r="P45" i="97"/>
  <c r="O45" i="97"/>
  <c r="N45" i="97"/>
  <c r="M45" i="97"/>
  <c r="L45" i="97"/>
  <c r="K45" i="97"/>
  <c r="J45" i="97"/>
  <c r="I45" i="97"/>
  <c r="H45" i="97"/>
  <c r="E45" i="97"/>
  <c r="AC43" i="97"/>
  <c r="AB43" i="97"/>
  <c r="AA43" i="97"/>
  <c r="Z43" i="97"/>
  <c r="Y43" i="97"/>
  <c r="X43" i="97"/>
  <c r="W43" i="97"/>
  <c r="V43" i="97"/>
  <c r="U43" i="97"/>
  <c r="T43" i="97"/>
  <c r="S43" i="97"/>
  <c r="R43" i="97"/>
  <c r="Q43" i="97"/>
  <c r="P43" i="97"/>
  <c r="O43" i="97"/>
  <c r="N43" i="97"/>
  <c r="M43" i="97"/>
  <c r="L43" i="97"/>
  <c r="K43" i="97"/>
  <c r="J43" i="97"/>
  <c r="I43" i="97"/>
  <c r="H43" i="97"/>
  <c r="E43" i="97"/>
  <c r="AC41" i="97"/>
  <c r="AB41" i="97"/>
  <c r="AA41" i="97"/>
  <c r="Z41" i="97"/>
  <c r="Y41" i="97"/>
  <c r="X41" i="97"/>
  <c r="W41" i="97"/>
  <c r="V41" i="97"/>
  <c r="U41" i="97"/>
  <c r="T41" i="97"/>
  <c r="S41" i="97"/>
  <c r="R41" i="97"/>
  <c r="Q41" i="97"/>
  <c r="P41" i="97"/>
  <c r="O41" i="97"/>
  <c r="N41" i="97"/>
  <c r="M41" i="97"/>
  <c r="L41" i="97"/>
  <c r="K41" i="97"/>
  <c r="J41" i="97"/>
  <c r="I41" i="97"/>
  <c r="H41" i="97"/>
  <c r="G41" i="97"/>
  <c r="F41" i="97"/>
  <c r="E41" i="97"/>
  <c r="AC40" i="97"/>
  <c r="AB40" i="97"/>
  <c r="AA40" i="97"/>
  <c r="Z40" i="97"/>
  <c r="Y40" i="97"/>
  <c r="X40" i="97"/>
  <c r="W40" i="97"/>
  <c r="V40" i="97"/>
  <c r="U40" i="97"/>
  <c r="T40" i="97"/>
  <c r="S40" i="97"/>
  <c r="R40" i="97"/>
  <c r="Q40" i="97"/>
  <c r="P40" i="97"/>
  <c r="O40" i="97"/>
  <c r="N40" i="97"/>
  <c r="M40" i="97"/>
  <c r="L40" i="97"/>
  <c r="K40" i="97"/>
  <c r="J40" i="97"/>
  <c r="I40" i="97"/>
  <c r="H40" i="97"/>
  <c r="E40" i="97"/>
  <c r="AC39" i="97"/>
  <c r="AB39" i="97"/>
  <c r="AA39" i="97"/>
  <c r="Z39" i="97"/>
  <c r="Y39" i="97"/>
  <c r="X39" i="97"/>
  <c r="W39" i="97"/>
  <c r="V39" i="97"/>
  <c r="U39" i="97"/>
  <c r="T39" i="97"/>
  <c r="S39" i="97"/>
  <c r="R39" i="97"/>
  <c r="Q39" i="97"/>
  <c r="P39" i="97"/>
  <c r="O39" i="97"/>
  <c r="N39" i="97"/>
  <c r="M39" i="97"/>
  <c r="L39" i="97"/>
  <c r="K39" i="97"/>
  <c r="J39" i="97"/>
  <c r="I39" i="97"/>
  <c r="H39" i="97"/>
  <c r="E39" i="97"/>
  <c r="AC38" i="97"/>
  <c r="AB38" i="97"/>
  <c r="AA38" i="97"/>
  <c r="Z38" i="97"/>
  <c r="Y38" i="97"/>
  <c r="X38" i="97"/>
  <c r="W38" i="97"/>
  <c r="V38" i="97"/>
  <c r="U38" i="97"/>
  <c r="T38" i="97"/>
  <c r="S38" i="97"/>
  <c r="R38" i="97"/>
  <c r="Q38" i="97"/>
  <c r="P38" i="97"/>
  <c r="O38" i="97"/>
  <c r="N38" i="97"/>
  <c r="M38" i="97"/>
  <c r="L38" i="97"/>
  <c r="K38" i="97"/>
  <c r="J38" i="97"/>
  <c r="I38" i="97"/>
  <c r="H38" i="97"/>
  <c r="G38" i="97"/>
  <c r="F38" i="97"/>
  <c r="AD38" i="97" s="1"/>
  <c r="AE38" i="97" s="1"/>
  <c r="E38" i="97"/>
  <c r="AC37" i="97"/>
  <c r="AA37" i="97"/>
  <c r="Y37" i="97"/>
  <c r="W37" i="97"/>
  <c r="U37" i="97"/>
  <c r="S37" i="97"/>
  <c r="Q37" i="97"/>
  <c r="O37" i="97"/>
  <c r="M37" i="97"/>
  <c r="K37" i="97"/>
  <c r="I37" i="97"/>
  <c r="E37" i="97"/>
  <c r="AC36" i="97"/>
  <c r="AB36" i="97"/>
  <c r="AA36" i="97"/>
  <c r="Z36" i="97"/>
  <c r="Y36" i="97"/>
  <c r="X36" i="97"/>
  <c r="W36" i="97"/>
  <c r="V36" i="97"/>
  <c r="U36" i="97"/>
  <c r="T36" i="97"/>
  <c r="S36" i="97"/>
  <c r="R36" i="97"/>
  <c r="Q36" i="97"/>
  <c r="P36" i="97"/>
  <c r="O36" i="97"/>
  <c r="N36" i="97"/>
  <c r="M36" i="97"/>
  <c r="L36" i="97"/>
  <c r="K36" i="97"/>
  <c r="J36" i="97"/>
  <c r="I36" i="97"/>
  <c r="H36" i="97"/>
  <c r="E36" i="97"/>
  <c r="AC35" i="97"/>
  <c r="AB35" i="97"/>
  <c r="AA35" i="97"/>
  <c r="Z35" i="97"/>
  <c r="Y35" i="97"/>
  <c r="X35" i="97"/>
  <c r="W35" i="97"/>
  <c r="V35" i="97"/>
  <c r="U35" i="97"/>
  <c r="T35" i="97"/>
  <c r="S35" i="97"/>
  <c r="R35" i="97"/>
  <c r="Q35" i="97"/>
  <c r="P35" i="97"/>
  <c r="O35" i="97"/>
  <c r="N35" i="97"/>
  <c r="M35" i="97"/>
  <c r="L35" i="97"/>
  <c r="K35" i="97"/>
  <c r="J35" i="97"/>
  <c r="I35" i="97"/>
  <c r="H35" i="97"/>
  <c r="G35" i="97"/>
  <c r="F35" i="97"/>
  <c r="AD35" i="97" s="1"/>
  <c r="AE35" i="97" s="1"/>
  <c r="E35" i="97"/>
  <c r="AC34" i="97"/>
  <c r="AB34" i="97"/>
  <c r="AA34" i="97"/>
  <c r="Z34" i="97"/>
  <c r="Y34" i="97"/>
  <c r="X34" i="97"/>
  <c r="W34" i="97"/>
  <c r="V34" i="97"/>
  <c r="U34" i="97"/>
  <c r="T34" i="97"/>
  <c r="S34" i="97"/>
  <c r="R34" i="97"/>
  <c r="Q34" i="97"/>
  <c r="P34" i="97"/>
  <c r="O34" i="97"/>
  <c r="N34" i="97"/>
  <c r="M34" i="97"/>
  <c r="L34" i="97"/>
  <c r="K34" i="97"/>
  <c r="J34" i="97"/>
  <c r="I34" i="97"/>
  <c r="H34" i="97"/>
  <c r="E34" i="97"/>
  <c r="AC33" i="97"/>
  <c r="AB33" i="97"/>
  <c r="AA33" i="97"/>
  <c r="Z33" i="97"/>
  <c r="Y33" i="97"/>
  <c r="X33" i="97"/>
  <c r="W33" i="97"/>
  <c r="V33" i="97"/>
  <c r="U33" i="97"/>
  <c r="T33" i="97"/>
  <c r="S33" i="97"/>
  <c r="R33" i="97"/>
  <c r="Q33" i="97"/>
  <c r="P33" i="97"/>
  <c r="O33" i="97"/>
  <c r="N33" i="97"/>
  <c r="M33" i="97"/>
  <c r="L33" i="97"/>
  <c r="K33" i="97"/>
  <c r="J33" i="97"/>
  <c r="I33" i="97"/>
  <c r="H33" i="97"/>
  <c r="E33" i="97"/>
  <c r="AC32" i="97"/>
  <c r="AB32" i="97"/>
  <c r="AA32" i="97"/>
  <c r="Z32" i="97"/>
  <c r="Y32" i="97"/>
  <c r="X32" i="97"/>
  <c r="W32" i="97"/>
  <c r="V32" i="97"/>
  <c r="U32" i="97"/>
  <c r="T32" i="97"/>
  <c r="S32" i="97"/>
  <c r="R32" i="97"/>
  <c r="Q32" i="97"/>
  <c r="P32" i="97"/>
  <c r="O32" i="97"/>
  <c r="N32" i="97"/>
  <c r="M32" i="97"/>
  <c r="L32" i="97"/>
  <c r="K32" i="97"/>
  <c r="J32" i="97"/>
  <c r="I32" i="97"/>
  <c r="H32" i="97"/>
  <c r="G32" i="97"/>
  <c r="F32" i="97"/>
  <c r="AD32" i="97" s="1"/>
  <c r="E32" i="97"/>
  <c r="AC31" i="97"/>
  <c r="AB31" i="97"/>
  <c r="AA31" i="97"/>
  <c r="Z31" i="97"/>
  <c r="Y31" i="97"/>
  <c r="X31" i="97"/>
  <c r="W31" i="97"/>
  <c r="V31" i="97"/>
  <c r="U31" i="97"/>
  <c r="T31" i="97"/>
  <c r="S31" i="97"/>
  <c r="R31" i="97"/>
  <c r="Q31" i="97"/>
  <c r="P31" i="97"/>
  <c r="O31" i="97"/>
  <c r="N31" i="97"/>
  <c r="M31" i="97"/>
  <c r="L31" i="97"/>
  <c r="K31" i="97"/>
  <c r="J31" i="97"/>
  <c r="I31" i="97"/>
  <c r="H31" i="97"/>
  <c r="F31" i="97"/>
  <c r="E31" i="97"/>
  <c r="AC30" i="97"/>
  <c r="AC66" i="97" s="1"/>
  <c r="AB30" i="97"/>
  <c r="AA30" i="97"/>
  <c r="Z30" i="97"/>
  <c r="Y30" i="97"/>
  <c r="X30" i="97"/>
  <c r="W30" i="97"/>
  <c r="V30" i="97"/>
  <c r="U30" i="97"/>
  <c r="U66" i="97" s="1"/>
  <c r="T30" i="97"/>
  <c r="S30" i="97"/>
  <c r="R30" i="97"/>
  <c r="Q30" i="97"/>
  <c r="P30" i="97"/>
  <c r="O30" i="97"/>
  <c r="N30" i="97"/>
  <c r="M30" i="97"/>
  <c r="M66" i="97" s="1"/>
  <c r="L30" i="97"/>
  <c r="K30" i="97"/>
  <c r="J30" i="97"/>
  <c r="I30" i="97"/>
  <c r="H30" i="97"/>
  <c r="E30" i="97"/>
  <c r="X27" i="97"/>
  <c r="P27" i="97"/>
  <c r="AC26" i="97"/>
  <c r="AB26" i="97"/>
  <c r="AA26" i="97"/>
  <c r="Z26" i="97"/>
  <c r="Y26" i="97"/>
  <c r="X26" i="97"/>
  <c r="W26" i="97"/>
  <c r="V26" i="97"/>
  <c r="U26" i="97"/>
  <c r="T26" i="97"/>
  <c r="S26" i="97"/>
  <c r="R26" i="97"/>
  <c r="Q26" i="97"/>
  <c r="P26" i="97"/>
  <c r="O26" i="97"/>
  <c r="N26" i="97"/>
  <c r="M26" i="97"/>
  <c r="L26" i="97"/>
  <c r="K26" i="97"/>
  <c r="J26" i="97"/>
  <c r="I26" i="97"/>
  <c r="H26" i="97"/>
  <c r="G26" i="97"/>
  <c r="F26" i="97"/>
  <c r="E26" i="97"/>
  <c r="AC25" i="97"/>
  <c r="AB25" i="97"/>
  <c r="AA25" i="97"/>
  <c r="Z25" i="97"/>
  <c r="Y25" i="97"/>
  <c r="X25" i="97"/>
  <c r="W25" i="97"/>
  <c r="V25" i="97"/>
  <c r="U25" i="97"/>
  <c r="T25" i="97"/>
  <c r="S25" i="97"/>
  <c r="R25" i="97"/>
  <c r="Q25" i="97"/>
  <c r="P25" i="97"/>
  <c r="O25" i="97"/>
  <c r="N25" i="97"/>
  <c r="M25" i="97"/>
  <c r="L25" i="97"/>
  <c r="K25" i="97"/>
  <c r="J25" i="97"/>
  <c r="I25" i="97"/>
  <c r="H25" i="97"/>
  <c r="E25" i="97"/>
  <c r="AC24" i="97"/>
  <c r="AB24" i="97"/>
  <c r="AA24" i="97"/>
  <c r="Z24" i="97"/>
  <c r="Y24" i="97"/>
  <c r="X24" i="97"/>
  <c r="W24" i="97"/>
  <c r="V24" i="97"/>
  <c r="U24" i="97"/>
  <c r="T24" i="97"/>
  <c r="S24" i="97"/>
  <c r="R24" i="97"/>
  <c r="Q24" i="97"/>
  <c r="P24" i="97"/>
  <c r="O24" i="97"/>
  <c r="N24" i="97"/>
  <c r="M24" i="97"/>
  <c r="L24" i="97"/>
  <c r="K24" i="97"/>
  <c r="J24" i="97"/>
  <c r="I24" i="97"/>
  <c r="H24" i="97"/>
  <c r="G24" i="97"/>
  <c r="F24" i="97"/>
  <c r="AD24" i="97" s="1"/>
  <c r="AF24" i="97" s="1"/>
  <c r="AG24" i="97" s="1"/>
  <c r="E24" i="97"/>
  <c r="AC23" i="97"/>
  <c r="AB23" i="97"/>
  <c r="AA23" i="97"/>
  <c r="Z23" i="97"/>
  <c r="Y23" i="97"/>
  <c r="X23" i="97"/>
  <c r="W23" i="97"/>
  <c r="V23" i="97"/>
  <c r="U23" i="97"/>
  <c r="T23" i="97"/>
  <c r="S23" i="97"/>
  <c r="R23" i="97"/>
  <c r="Q23" i="97"/>
  <c r="P23" i="97"/>
  <c r="O23" i="97"/>
  <c r="N23" i="97"/>
  <c r="M23" i="97"/>
  <c r="L23" i="97"/>
  <c r="K23" i="97"/>
  <c r="J23" i="97"/>
  <c r="I23" i="97"/>
  <c r="H23" i="97"/>
  <c r="G23" i="97"/>
  <c r="F23" i="97"/>
  <c r="AD23" i="97" s="1"/>
  <c r="AE23" i="97" s="1"/>
  <c r="E23" i="97"/>
  <c r="AC22" i="97"/>
  <c r="AB22" i="97"/>
  <c r="AA22" i="97"/>
  <c r="Z22" i="97"/>
  <c r="Y22" i="97"/>
  <c r="X22" i="97"/>
  <c r="W22" i="97"/>
  <c r="V22" i="97"/>
  <c r="U22" i="97"/>
  <c r="T22" i="97"/>
  <c r="S22" i="97"/>
  <c r="R22" i="97"/>
  <c r="Q22" i="97"/>
  <c r="P22" i="97"/>
  <c r="O22" i="97"/>
  <c r="N22" i="97"/>
  <c r="M22" i="97"/>
  <c r="L22" i="97"/>
  <c r="K22" i="97"/>
  <c r="J22" i="97"/>
  <c r="I22" i="97"/>
  <c r="H22" i="97"/>
  <c r="G22" i="97"/>
  <c r="F22" i="97"/>
  <c r="AD22" i="97" s="1"/>
  <c r="E22" i="97"/>
  <c r="AC21" i="97"/>
  <c r="AB21" i="97"/>
  <c r="AA21" i="97"/>
  <c r="Z21" i="97"/>
  <c r="Y21" i="97"/>
  <c r="X21" i="97"/>
  <c r="W21" i="97"/>
  <c r="V21" i="97"/>
  <c r="U21" i="97"/>
  <c r="T21" i="97"/>
  <c r="S21" i="97"/>
  <c r="R21" i="97"/>
  <c r="Q21" i="97"/>
  <c r="P21" i="97"/>
  <c r="O21" i="97"/>
  <c r="N21" i="97"/>
  <c r="M21" i="97"/>
  <c r="L21" i="97"/>
  <c r="K21" i="97"/>
  <c r="J21" i="97"/>
  <c r="I21" i="97"/>
  <c r="H21" i="97"/>
  <c r="G21" i="97"/>
  <c r="F21" i="97"/>
  <c r="AD21" i="97" s="1"/>
  <c r="E21" i="97"/>
  <c r="AC19" i="97"/>
  <c r="AB19" i="97"/>
  <c r="AA19" i="97"/>
  <c r="Z19" i="97"/>
  <c r="Y19" i="97"/>
  <c r="X19" i="97"/>
  <c r="W19" i="97"/>
  <c r="V19" i="97"/>
  <c r="U19" i="97"/>
  <c r="T19" i="97"/>
  <c r="S19" i="97"/>
  <c r="R19" i="97"/>
  <c r="Q19" i="97"/>
  <c r="P19" i="97"/>
  <c r="O19" i="97"/>
  <c r="N19" i="97"/>
  <c r="M19" i="97"/>
  <c r="L19" i="97"/>
  <c r="K19" i="97"/>
  <c r="J19" i="97"/>
  <c r="I19" i="97"/>
  <c r="H19" i="97"/>
  <c r="E19" i="97"/>
  <c r="AC18" i="97"/>
  <c r="AB18" i="97"/>
  <c r="AA18" i="97"/>
  <c r="Z18" i="97"/>
  <c r="Y18" i="97"/>
  <c r="X18" i="97"/>
  <c r="W18" i="97"/>
  <c r="V18" i="97"/>
  <c r="U18" i="97"/>
  <c r="T18" i="97"/>
  <c r="S18" i="97"/>
  <c r="R18" i="97"/>
  <c r="Q18" i="97"/>
  <c r="P18" i="97"/>
  <c r="O18" i="97"/>
  <c r="N18" i="97"/>
  <c r="M18" i="97"/>
  <c r="L18" i="97"/>
  <c r="K18" i="97"/>
  <c r="J18" i="97"/>
  <c r="I18" i="97"/>
  <c r="H18" i="97"/>
  <c r="H27" i="97" s="1"/>
  <c r="G18" i="97"/>
  <c r="F18" i="97"/>
  <c r="AD18" i="97" s="1"/>
  <c r="AE18" i="97" s="1"/>
  <c r="E18" i="97"/>
  <c r="AC17" i="97"/>
  <c r="AB17" i="97"/>
  <c r="AA17" i="97"/>
  <c r="Z17" i="97"/>
  <c r="Y17" i="97"/>
  <c r="X17" i="97"/>
  <c r="W17" i="97"/>
  <c r="V17" i="97"/>
  <c r="U17" i="97"/>
  <c r="T17" i="97"/>
  <c r="S17" i="97"/>
  <c r="R17" i="97"/>
  <c r="Q17" i="97"/>
  <c r="P17" i="97"/>
  <c r="O17" i="97"/>
  <c r="N17" i="97"/>
  <c r="M17" i="97"/>
  <c r="L17" i="97"/>
  <c r="K17" i="97"/>
  <c r="J17" i="97"/>
  <c r="I17" i="97"/>
  <c r="H17" i="97"/>
  <c r="E17" i="97"/>
  <c r="AC16" i="97"/>
  <c r="AB16" i="97"/>
  <c r="AA16" i="97"/>
  <c r="Z16" i="97"/>
  <c r="Y16" i="97"/>
  <c r="X16" i="97"/>
  <c r="W16" i="97"/>
  <c r="V16" i="97"/>
  <c r="U16" i="97"/>
  <c r="T16" i="97"/>
  <c r="S16" i="97"/>
  <c r="R16" i="97"/>
  <c r="Q16" i="97"/>
  <c r="P16" i="97"/>
  <c r="O16" i="97"/>
  <c r="N16" i="97"/>
  <c r="M16" i="97"/>
  <c r="L16" i="97"/>
  <c r="K16" i="97"/>
  <c r="J16" i="97"/>
  <c r="I16" i="97"/>
  <c r="H16" i="97"/>
  <c r="E16" i="97"/>
  <c r="AC15" i="97"/>
  <c r="AB15" i="97"/>
  <c r="AA15" i="97"/>
  <c r="Z15" i="97"/>
  <c r="Y15" i="97"/>
  <c r="X15" i="97"/>
  <c r="W15" i="97"/>
  <c r="V15" i="97"/>
  <c r="U15" i="97"/>
  <c r="T15" i="97"/>
  <c r="S15" i="97"/>
  <c r="R15" i="97"/>
  <c r="Q15" i="97"/>
  <c r="P15" i="97"/>
  <c r="O15" i="97"/>
  <c r="N15" i="97"/>
  <c r="M15" i="97"/>
  <c r="L15" i="97"/>
  <c r="K15" i="97"/>
  <c r="J15" i="97"/>
  <c r="I15" i="97"/>
  <c r="H15" i="97"/>
  <c r="G15" i="97"/>
  <c r="F15" i="97"/>
  <c r="AD15" i="97" s="1"/>
  <c r="AF15" i="97" s="1"/>
  <c r="E15" i="97"/>
  <c r="AC14" i="97"/>
  <c r="AB14" i="97"/>
  <c r="AA14" i="97"/>
  <c r="Z14" i="97"/>
  <c r="Y14" i="97"/>
  <c r="X14" i="97"/>
  <c r="W14" i="97"/>
  <c r="V14" i="97"/>
  <c r="U14" i="97"/>
  <c r="T14" i="97"/>
  <c r="S14" i="97"/>
  <c r="R14" i="97"/>
  <c r="Q14" i="97"/>
  <c r="P14" i="97"/>
  <c r="O14" i="97"/>
  <c r="N14" i="97"/>
  <c r="M14" i="97"/>
  <c r="L14" i="97"/>
  <c r="K14" i="97"/>
  <c r="J14" i="97"/>
  <c r="I14" i="97"/>
  <c r="H14" i="97"/>
  <c r="E14" i="97"/>
  <c r="AC13" i="97"/>
  <c r="AB13" i="97"/>
  <c r="AA13" i="97"/>
  <c r="Z13" i="97"/>
  <c r="Y13" i="97"/>
  <c r="X13" i="97"/>
  <c r="W13" i="97"/>
  <c r="V13" i="97"/>
  <c r="U13" i="97"/>
  <c r="T13" i="97"/>
  <c r="S13" i="97"/>
  <c r="R13" i="97"/>
  <c r="Q13" i="97"/>
  <c r="P13" i="97"/>
  <c r="O13" i="97"/>
  <c r="N13" i="97"/>
  <c r="M13" i="97"/>
  <c r="L13" i="97"/>
  <c r="K13" i="97"/>
  <c r="J13" i="97"/>
  <c r="I13" i="97"/>
  <c r="H13" i="97"/>
  <c r="G13" i="97"/>
  <c r="F13" i="97"/>
  <c r="AD13" i="97" s="1"/>
  <c r="E13" i="97"/>
  <c r="AC12" i="97"/>
  <c r="AB12" i="97"/>
  <c r="AA12" i="97"/>
  <c r="Z12" i="97"/>
  <c r="Y12" i="97"/>
  <c r="X12" i="97"/>
  <c r="W12" i="97"/>
  <c r="V12" i="97"/>
  <c r="U12" i="97"/>
  <c r="T12" i="97"/>
  <c r="S12" i="97"/>
  <c r="R12" i="97"/>
  <c r="Q12" i="97"/>
  <c r="P12" i="97"/>
  <c r="O12" i="97"/>
  <c r="N12" i="97"/>
  <c r="M12" i="97"/>
  <c r="L12" i="97"/>
  <c r="K12" i="97"/>
  <c r="J12" i="97"/>
  <c r="I12" i="97"/>
  <c r="H12" i="97"/>
  <c r="G12" i="97"/>
  <c r="F12" i="97"/>
  <c r="AD12" i="97" s="1"/>
  <c r="E12" i="97"/>
  <c r="AC11" i="97"/>
  <c r="AB11" i="97"/>
  <c r="AA11" i="97"/>
  <c r="AA27" i="97" s="1"/>
  <c r="Z11" i="97"/>
  <c r="Y11" i="97"/>
  <c r="X11" i="97"/>
  <c r="W11" i="97"/>
  <c r="V11" i="97"/>
  <c r="U11" i="97"/>
  <c r="T11" i="97"/>
  <c r="S11" i="97"/>
  <c r="S27" i="97" s="1"/>
  <c r="R11" i="97"/>
  <c r="Q11" i="97"/>
  <c r="P11" i="97"/>
  <c r="O11" i="97"/>
  <c r="N11" i="97"/>
  <c r="M11" i="97"/>
  <c r="L11" i="97"/>
  <c r="K11" i="97"/>
  <c r="K27" i="97" s="1"/>
  <c r="J11" i="97"/>
  <c r="I11" i="97"/>
  <c r="H11" i="97"/>
  <c r="E11" i="97"/>
  <c r="AB80" i="96"/>
  <c r="T80" i="96"/>
  <c r="L80" i="96"/>
  <c r="AC79" i="96"/>
  <c r="AC80" i="96" s="1"/>
  <c r="AB79" i="96"/>
  <c r="AA79" i="96"/>
  <c r="Z79" i="96"/>
  <c r="Y79" i="96"/>
  <c r="X79" i="96"/>
  <c r="W79" i="96"/>
  <c r="V79" i="96"/>
  <c r="U79" i="96"/>
  <c r="U80" i="96" s="1"/>
  <c r="T79" i="96"/>
  <c r="S79" i="96"/>
  <c r="R79" i="96"/>
  <c r="Q79" i="96"/>
  <c r="P79" i="96"/>
  <c r="O79" i="96"/>
  <c r="N79" i="96"/>
  <c r="M79" i="96"/>
  <c r="M80" i="96" s="1"/>
  <c r="L79" i="96"/>
  <c r="K79" i="96"/>
  <c r="J79" i="96"/>
  <c r="I79" i="96"/>
  <c r="H79" i="96"/>
  <c r="G79" i="96"/>
  <c r="F79" i="96"/>
  <c r="E79" i="96"/>
  <c r="E80" i="96" s="1"/>
  <c r="AC78" i="96"/>
  <c r="AB78" i="96"/>
  <c r="AA78" i="96"/>
  <c r="Z78" i="96"/>
  <c r="Y78" i="96"/>
  <c r="X78" i="96"/>
  <c r="W78" i="96"/>
  <c r="V78" i="96"/>
  <c r="V80" i="96" s="1"/>
  <c r="U78" i="96"/>
  <c r="T78" i="96"/>
  <c r="S78" i="96"/>
  <c r="R78" i="96"/>
  <c r="Q78" i="96"/>
  <c r="P78" i="96"/>
  <c r="O78" i="96"/>
  <c r="N78" i="96"/>
  <c r="N80" i="96" s="1"/>
  <c r="M78" i="96"/>
  <c r="L78" i="96"/>
  <c r="K78" i="96"/>
  <c r="J78" i="96"/>
  <c r="I78" i="96"/>
  <c r="H78" i="96"/>
  <c r="F78" i="96"/>
  <c r="F80" i="96" s="1"/>
  <c r="E78" i="96"/>
  <c r="AC77" i="96"/>
  <c r="AB77" i="96"/>
  <c r="AA77" i="96"/>
  <c r="Z77" i="96"/>
  <c r="Y77" i="96"/>
  <c r="X77" i="96"/>
  <c r="W77" i="96"/>
  <c r="V77" i="96"/>
  <c r="U77" i="96"/>
  <c r="T77" i="96"/>
  <c r="S77" i="96"/>
  <c r="R77" i="96"/>
  <c r="Q77" i="96"/>
  <c r="P77" i="96"/>
  <c r="O77" i="96"/>
  <c r="N77" i="96"/>
  <c r="M77" i="96"/>
  <c r="L77" i="96"/>
  <c r="K77" i="96"/>
  <c r="J77" i="96"/>
  <c r="I77" i="96"/>
  <c r="H77" i="96"/>
  <c r="G77" i="96"/>
  <c r="F77" i="96"/>
  <c r="E77" i="96"/>
  <c r="AC75" i="96"/>
  <c r="AB75" i="96"/>
  <c r="AA75" i="96"/>
  <c r="Z75" i="96"/>
  <c r="Y75" i="96"/>
  <c r="X75" i="96"/>
  <c r="W75" i="96"/>
  <c r="V75" i="96"/>
  <c r="U75" i="96"/>
  <c r="T75" i="96"/>
  <c r="S75" i="96"/>
  <c r="R75" i="96"/>
  <c r="Q75" i="96"/>
  <c r="P75" i="96"/>
  <c r="O75" i="96"/>
  <c r="N75" i="96"/>
  <c r="M75" i="96"/>
  <c r="L75" i="96"/>
  <c r="K75" i="96"/>
  <c r="J75" i="96"/>
  <c r="I75" i="96"/>
  <c r="H75" i="96"/>
  <c r="G75" i="96"/>
  <c r="F75" i="96"/>
  <c r="E75" i="96"/>
  <c r="AC74" i="96"/>
  <c r="AB74" i="96"/>
  <c r="AA74" i="96"/>
  <c r="AA80" i="96" s="1"/>
  <c r="Z74" i="96"/>
  <c r="Z80" i="96" s="1"/>
  <c r="Y74" i="96"/>
  <c r="Y80" i="96" s="1"/>
  <c r="X74" i="96"/>
  <c r="X80" i="96" s="1"/>
  <c r="W74" i="96"/>
  <c r="W80" i="96" s="1"/>
  <c r="V74" i="96"/>
  <c r="U74" i="96"/>
  <c r="T74" i="96"/>
  <c r="S74" i="96"/>
  <c r="S80" i="96" s="1"/>
  <c r="R74" i="96"/>
  <c r="R80" i="96" s="1"/>
  <c r="Q74" i="96"/>
  <c r="Q80" i="96" s="1"/>
  <c r="P74" i="96"/>
  <c r="P80" i="96" s="1"/>
  <c r="O74" i="96"/>
  <c r="N74" i="96"/>
  <c r="M74" i="96"/>
  <c r="L74" i="96"/>
  <c r="K74" i="96"/>
  <c r="K80" i="96" s="1"/>
  <c r="J74" i="96"/>
  <c r="J80" i="96" s="1"/>
  <c r="I74" i="96"/>
  <c r="I80" i="96" s="1"/>
  <c r="H74" i="96"/>
  <c r="H80" i="96" s="1"/>
  <c r="G74" i="96"/>
  <c r="F74" i="96"/>
  <c r="E74" i="96"/>
  <c r="AC70" i="96"/>
  <c r="AB70" i="96"/>
  <c r="AA70" i="96"/>
  <c r="Z70" i="96"/>
  <c r="Y70" i="96"/>
  <c r="X70" i="96"/>
  <c r="W70" i="96"/>
  <c r="V70" i="96"/>
  <c r="U70" i="96"/>
  <c r="T70" i="96"/>
  <c r="S70" i="96"/>
  <c r="R70" i="96"/>
  <c r="Q70" i="96"/>
  <c r="P70" i="96"/>
  <c r="O70" i="96"/>
  <c r="N70" i="96"/>
  <c r="M70" i="96"/>
  <c r="L70" i="96"/>
  <c r="K70" i="96"/>
  <c r="J70" i="96"/>
  <c r="I70" i="96"/>
  <c r="H70" i="96"/>
  <c r="G70" i="96"/>
  <c r="F70" i="96"/>
  <c r="AD70" i="96" s="1"/>
  <c r="AE70" i="96" s="1"/>
  <c r="E70" i="96"/>
  <c r="AF70" i="96" s="1"/>
  <c r="AG70" i="96" s="1"/>
  <c r="AC69" i="96"/>
  <c r="AB69" i="96"/>
  <c r="AA69" i="96"/>
  <c r="Z69" i="96"/>
  <c r="Y69" i="96"/>
  <c r="X69" i="96"/>
  <c r="W69" i="96"/>
  <c r="V69" i="96"/>
  <c r="U69" i="96"/>
  <c r="T69" i="96"/>
  <c r="S69" i="96"/>
  <c r="R69" i="96"/>
  <c r="Q69" i="96"/>
  <c r="P69" i="96"/>
  <c r="O69" i="96"/>
  <c r="N69" i="96"/>
  <c r="M69" i="96"/>
  <c r="L69" i="96"/>
  <c r="K69" i="96"/>
  <c r="J69" i="96"/>
  <c r="I69" i="96"/>
  <c r="H69" i="96"/>
  <c r="F69" i="96"/>
  <c r="E69" i="96"/>
  <c r="AC68" i="96"/>
  <c r="AB68" i="96"/>
  <c r="AA68" i="96"/>
  <c r="Z68" i="96"/>
  <c r="Y68" i="96"/>
  <c r="X68" i="96"/>
  <c r="W68" i="96"/>
  <c r="V68" i="96"/>
  <c r="U68" i="96"/>
  <c r="T68" i="96"/>
  <c r="S68" i="96"/>
  <c r="R68" i="96"/>
  <c r="Q68" i="96"/>
  <c r="P68" i="96"/>
  <c r="O68" i="96"/>
  <c r="N68" i="96"/>
  <c r="M68" i="96"/>
  <c r="L68" i="96"/>
  <c r="K68" i="96"/>
  <c r="J68" i="96"/>
  <c r="I68" i="96"/>
  <c r="H68" i="96"/>
  <c r="E68" i="96"/>
  <c r="AC65" i="96"/>
  <c r="AB65" i="96"/>
  <c r="AA65" i="96"/>
  <c r="Z65" i="96"/>
  <c r="Y65" i="96"/>
  <c r="X65" i="96"/>
  <c r="W65" i="96"/>
  <c r="V65" i="96"/>
  <c r="U65" i="96"/>
  <c r="T65" i="96"/>
  <c r="S65" i="96"/>
  <c r="R65" i="96"/>
  <c r="Q65" i="96"/>
  <c r="P65" i="96"/>
  <c r="O65" i="96"/>
  <c r="N65" i="96"/>
  <c r="M65" i="96"/>
  <c r="L65" i="96"/>
  <c r="K65" i="96"/>
  <c r="J65" i="96"/>
  <c r="I65" i="96"/>
  <c r="H65" i="96"/>
  <c r="G65" i="96"/>
  <c r="F65" i="96"/>
  <c r="AD65" i="96" s="1"/>
  <c r="AE65" i="96" s="1"/>
  <c r="E65" i="96"/>
  <c r="AF65" i="96" s="1"/>
  <c r="AG65" i="96" s="1"/>
  <c r="AC64" i="96"/>
  <c r="AB64" i="96"/>
  <c r="AA64" i="96"/>
  <c r="Z64" i="96"/>
  <c r="Y64" i="96"/>
  <c r="X64" i="96"/>
  <c r="W64" i="96"/>
  <c r="V64" i="96"/>
  <c r="U64" i="96"/>
  <c r="T64" i="96"/>
  <c r="S64" i="96"/>
  <c r="R64" i="96"/>
  <c r="Q64" i="96"/>
  <c r="P64" i="96"/>
  <c r="O64" i="96"/>
  <c r="N64" i="96"/>
  <c r="M64" i="96"/>
  <c r="L64" i="96"/>
  <c r="K64" i="96"/>
  <c r="J64" i="96"/>
  <c r="I64" i="96"/>
  <c r="H64" i="96"/>
  <c r="F64" i="96"/>
  <c r="E64" i="96"/>
  <c r="AC62" i="96"/>
  <c r="AB62" i="96"/>
  <c r="AA62" i="96"/>
  <c r="Z62" i="96"/>
  <c r="Y62" i="96"/>
  <c r="X62" i="96"/>
  <c r="W62" i="96"/>
  <c r="V62" i="96"/>
  <c r="U62" i="96"/>
  <c r="T62" i="96"/>
  <c r="S62" i="96"/>
  <c r="R62" i="96"/>
  <c r="Q62" i="96"/>
  <c r="P62" i="96"/>
  <c r="O62" i="96"/>
  <c r="N62" i="96"/>
  <c r="M62" i="96"/>
  <c r="L62" i="96"/>
  <c r="K62" i="96"/>
  <c r="J62" i="96"/>
  <c r="I62" i="96"/>
  <c r="H62" i="96"/>
  <c r="G62" i="96"/>
  <c r="F62" i="96"/>
  <c r="AD62" i="96" s="1"/>
  <c r="E62" i="96"/>
  <c r="AC61" i="96"/>
  <c r="AB61" i="96"/>
  <c r="AA61" i="96"/>
  <c r="Z61" i="96"/>
  <c r="Y61" i="96"/>
  <c r="X61" i="96"/>
  <c r="W61" i="96"/>
  <c r="V61" i="96"/>
  <c r="U61" i="96"/>
  <c r="T61" i="96"/>
  <c r="S61" i="96"/>
  <c r="R61" i="96"/>
  <c r="Q61" i="96"/>
  <c r="P61" i="96"/>
  <c r="O61" i="96"/>
  <c r="N61" i="96"/>
  <c r="M61" i="96"/>
  <c r="L61" i="96"/>
  <c r="K61" i="96"/>
  <c r="J61" i="96"/>
  <c r="I61" i="96"/>
  <c r="H61" i="96"/>
  <c r="G61" i="96"/>
  <c r="F61" i="96"/>
  <c r="AD61" i="96" s="1"/>
  <c r="AE61" i="96" s="1"/>
  <c r="E61" i="96"/>
  <c r="AC60" i="96"/>
  <c r="AB60" i="96"/>
  <c r="AA60" i="96"/>
  <c r="Z60" i="96"/>
  <c r="Y60" i="96"/>
  <c r="X60" i="96"/>
  <c r="W60" i="96"/>
  <c r="V60" i="96"/>
  <c r="U60" i="96"/>
  <c r="T60" i="96"/>
  <c r="S60" i="96"/>
  <c r="R60" i="96"/>
  <c r="Q60" i="96"/>
  <c r="P60" i="96"/>
  <c r="O60" i="96"/>
  <c r="N60" i="96"/>
  <c r="M60" i="96"/>
  <c r="L60" i="96"/>
  <c r="K60" i="96"/>
  <c r="J60" i="96"/>
  <c r="I60" i="96"/>
  <c r="H60" i="96"/>
  <c r="G60" i="96"/>
  <c r="F60" i="96"/>
  <c r="E60" i="96"/>
  <c r="AC58" i="96"/>
  <c r="AB58" i="96"/>
  <c r="AA58" i="96"/>
  <c r="Z58" i="96"/>
  <c r="Y58" i="96"/>
  <c r="X58" i="96"/>
  <c r="W58" i="96"/>
  <c r="V58" i="96"/>
  <c r="U58" i="96"/>
  <c r="T58" i="96"/>
  <c r="S58" i="96"/>
  <c r="R58" i="96"/>
  <c r="Q58" i="96"/>
  <c r="P58" i="96"/>
  <c r="O58" i="96"/>
  <c r="N58" i="96"/>
  <c r="M58" i="96"/>
  <c r="L58" i="96"/>
  <c r="K58" i="96"/>
  <c r="J58" i="96"/>
  <c r="I58" i="96"/>
  <c r="H58" i="96"/>
  <c r="G58" i="96"/>
  <c r="F58" i="96"/>
  <c r="E58" i="96"/>
  <c r="AC57" i="96"/>
  <c r="AB57" i="96"/>
  <c r="AA57" i="96"/>
  <c r="Z57" i="96"/>
  <c r="Y57" i="96"/>
  <c r="X57" i="96"/>
  <c r="W57" i="96"/>
  <c r="V57" i="96"/>
  <c r="U57" i="96"/>
  <c r="T57" i="96"/>
  <c r="S57" i="96"/>
  <c r="R57" i="96"/>
  <c r="Q57" i="96"/>
  <c r="P57" i="96"/>
  <c r="O57" i="96"/>
  <c r="N57" i="96"/>
  <c r="M57" i="96"/>
  <c r="L57" i="96"/>
  <c r="K57" i="96"/>
  <c r="J57" i="96"/>
  <c r="I57" i="96"/>
  <c r="H57" i="96"/>
  <c r="G57" i="96"/>
  <c r="F57" i="96"/>
  <c r="E57" i="96"/>
  <c r="AC56" i="96"/>
  <c r="AB56" i="96"/>
  <c r="AA56" i="96"/>
  <c r="Z56" i="96"/>
  <c r="Y56" i="96"/>
  <c r="X56" i="96"/>
  <c r="W56" i="96"/>
  <c r="W66" i="96" s="1"/>
  <c r="V56" i="96"/>
  <c r="U56" i="96"/>
  <c r="T56" i="96"/>
  <c r="S56" i="96"/>
  <c r="R56" i="96"/>
  <c r="Q56" i="96"/>
  <c r="P56" i="96"/>
  <c r="O56" i="96"/>
  <c r="N56" i="96"/>
  <c r="M56" i="96"/>
  <c r="L56" i="96"/>
  <c r="K56" i="96"/>
  <c r="J56" i="96"/>
  <c r="I56" i="96"/>
  <c r="H56" i="96"/>
  <c r="G56" i="96"/>
  <c r="F56" i="96"/>
  <c r="E56" i="96"/>
  <c r="AC53" i="96"/>
  <c r="AB53" i="96"/>
  <c r="AA53" i="96"/>
  <c r="Z53" i="96"/>
  <c r="Y53" i="96"/>
  <c r="X53" i="96"/>
  <c r="W53" i="96"/>
  <c r="V53" i="96"/>
  <c r="U53" i="96"/>
  <c r="T53" i="96"/>
  <c r="S53" i="96"/>
  <c r="R53" i="96"/>
  <c r="Q53" i="96"/>
  <c r="P53" i="96"/>
  <c r="O53" i="96"/>
  <c r="N53" i="96"/>
  <c r="M53" i="96"/>
  <c r="L53" i="96"/>
  <c r="K53" i="96"/>
  <c r="J53" i="96"/>
  <c r="I53" i="96"/>
  <c r="H53" i="96"/>
  <c r="G53" i="96"/>
  <c r="F53" i="96"/>
  <c r="E53" i="96"/>
  <c r="AC52" i="96"/>
  <c r="AB52" i="96"/>
  <c r="AA52" i="96"/>
  <c r="Z52" i="96"/>
  <c r="Y52" i="96"/>
  <c r="X52" i="96"/>
  <c r="W52" i="96"/>
  <c r="V52" i="96"/>
  <c r="U52" i="96"/>
  <c r="T52" i="96"/>
  <c r="S52" i="96"/>
  <c r="R52" i="96"/>
  <c r="Q52" i="96"/>
  <c r="P52" i="96"/>
  <c r="O52" i="96"/>
  <c r="N52" i="96"/>
  <c r="M52" i="96"/>
  <c r="L52" i="96"/>
  <c r="K52" i="96"/>
  <c r="J52" i="96"/>
  <c r="I52" i="96"/>
  <c r="H52" i="96"/>
  <c r="F52" i="96"/>
  <c r="E52" i="96"/>
  <c r="AC51" i="96"/>
  <c r="AB51" i="96"/>
  <c r="AA51" i="96"/>
  <c r="Z51" i="96"/>
  <c r="Y51" i="96"/>
  <c r="X51" i="96"/>
  <c r="W51" i="96"/>
  <c r="V51" i="96"/>
  <c r="U51" i="96"/>
  <c r="T51" i="96"/>
  <c r="S51" i="96"/>
  <c r="R51" i="96"/>
  <c r="Q51" i="96"/>
  <c r="P51" i="96"/>
  <c r="O51" i="96"/>
  <c r="N51" i="96"/>
  <c r="M51" i="96"/>
  <c r="L51" i="96"/>
  <c r="K51" i="96"/>
  <c r="J51" i="96"/>
  <c r="I51" i="96"/>
  <c r="H51" i="96"/>
  <c r="G51" i="96"/>
  <c r="F51" i="96"/>
  <c r="AD51" i="96" s="1"/>
  <c r="E51" i="96"/>
  <c r="AC50" i="96"/>
  <c r="AB50" i="96"/>
  <c r="AA50" i="96"/>
  <c r="Z50" i="96"/>
  <c r="Y50" i="96"/>
  <c r="X50" i="96"/>
  <c r="W50" i="96"/>
  <c r="V50" i="96"/>
  <c r="U50" i="96"/>
  <c r="T50" i="96"/>
  <c r="S50" i="96"/>
  <c r="R50" i="96"/>
  <c r="Q50" i="96"/>
  <c r="P50" i="96"/>
  <c r="O50" i="96"/>
  <c r="N50" i="96"/>
  <c r="M50" i="96"/>
  <c r="L50" i="96"/>
  <c r="K50" i="96"/>
  <c r="J50" i="96"/>
  <c r="I50" i="96"/>
  <c r="H50" i="96"/>
  <c r="F50" i="96"/>
  <c r="E50" i="96"/>
  <c r="AC49" i="96"/>
  <c r="AB49" i="96"/>
  <c r="AA49" i="96"/>
  <c r="Z49" i="96"/>
  <c r="Y49" i="96"/>
  <c r="X49" i="96"/>
  <c r="W49" i="96"/>
  <c r="V49" i="96"/>
  <c r="U49" i="96"/>
  <c r="T49" i="96"/>
  <c r="S49" i="96"/>
  <c r="R49" i="96"/>
  <c r="Q49" i="96"/>
  <c r="P49" i="96"/>
  <c r="O49" i="96"/>
  <c r="N49" i="96"/>
  <c r="M49" i="96"/>
  <c r="L49" i="96"/>
  <c r="K49" i="96"/>
  <c r="J49" i="96"/>
  <c r="I49" i="96"/>
  <c r="H49" i="96"/>
  <c r="G49" i="96"/>
  <c r="F49" i="96"/>
  <c r="AD49" i="96" s="1"/>
  <c r="AE49" i="96" s="1"/>
  <c r="E49" i="96"/>
  <c r="AC48" i="96"/>
  <c r="AB48" i="96"/>
  <c r="AA48" i="96"/>
  <c r="Z48" i="96"/>
  <c r="Y48" i="96"/>
  <c r="X48" i="96"/>
  <c r="W48" i="96"/>
  <c r="V48" i="96"/>
  <c r="U48" i="96"/>
  <c r="T48" i="96"/>
  <c r="S48" i="96"/>
  <c r="R48" i="96"/>
  <c r="Q48" i="96"/>
  <c r="P48" i="96"/>
  <c r="O48" i="96"/>
  <c r="N48" i="96"/>
  <c r="M48" i="96"/>
  <c r="L48" i="96"/>
  <c r="K48" i="96"/>
  <c r="J48" i="96"/>
  <c r="I48" i="96"/>
  <c r="H48" i="96"/>
  <c r="G48" i="96"/>
  <c r="F48" i="96"/>
  <c r="AD48" i="96" s="1"/>
  <c r="AE48" i="96" s="1"/>
  <c r="E48" i="96"/>
  <c r="AC47" i="96"/>
  <c r="AB47" i="96"/>
  <c r="AA47" i="96"/>
  <c r="Z47" i="96"/>
  <c r="Y47" i="96"/>
  <c r="X47" i="96"/>
  <c r="W47" i="96"/>
  <c r="V47" i="96"/>
  <c r="U47" i="96"/>
  <c r="T47" i="96"/>
  <c r="S47" i="96"/>
  <c r="R47" i="96"/>
  <c r="Q47" i="96"/>
  <c r="P47" i="96"/>
  <c r="O47" i="96"/>
  <c r="N47" i="96"/>
  <c r="M47" i="96"/>
  <c r="L47" i="96"/>
  <c r="K47" i="96"/>
  <c r="J47" i="96"/>
  <c r="I47" i="96"/>
  <c r="H47" i="96"/>
  <c r="G47" i="96"/>
  <c r="F47" i="96"/>
  <c r="E47" i="96"/>
  <c r="AC46" i="96"/>
  <c r="AB46" i="96"/>
  <c r="AA46" i="96"/>
  <c r="Z46" i="96"/>
  <c r="Y46" i="96"/>
  <c r="X46" i="96"/>
  <c r="W46" i="96"/>
  <c r="V46" i="96"/>
  <c r="U46" i="96"/>
  <c r="T46" i="96"/>
  <c r="S46" i="96"/>
  <c r="R46" i="96"/>
  <c r="Q46" i="96"/>
  <c r="P46" i="96"/>
  <c r="O46" i="96"/>
  <c r="N46" i="96"/>
  <c r="M46" i="96"/>
  <c r="L46" i="96"/>
  <c r="K46" i="96"/>
  <c r="J46" i="96"/>
  <c r="I46" i="96"/>
  <c r="H46" i="96"/>
  <c r="G46" i="96"/>
  <c r="F46" i="96"/>
  <c r="AD46" i="96" s="1"/>
  <c r="AF46" i="96" s="1"/>
  <c r="AG46" i="96" s="1"/>
  <c r="E46" i="96"/>
  <c r="AC45" i="96"/>
  <c r="AB45" i="96"/>
  <c r="AA45" i="96"/>
  <c r="Z45" i="96"/>
  <c r="Y45" i="96"/>
  <c r="X45" i="96"/>
  <c r="W45" i="96"/>
  <c r="V45" i="96"/>
  <c r="U45" i="96"/>
  <c r="T45" i="96"/>
  <c r="S45" i="96"/>
  <c r="R45" i="96"/>
  <c r="Q45" i="96"/>
  <c r="P45" i="96"/>
  <c r="O45" i="96"/>
  <c r="N45" i="96"/>
  <c r="M45" i="96"/>
  <c r="L45" i="96"/>
  <c r="K45" i="96"/>
  <c r="J45" i="96"/>
  <c r="I45" i="96"/>
  <c r="H45" i="96"/>
  <c r="F45" i="96"/>
  <c r="E45" i="96"/>
  <c r="AC43" i="96"/>
  <c r="AB43" i="96"/>
  <c r="AA43" i="96"/>
  <c r="Z43" i="96"/>
  <c r="Y43" i="96"/>
  <c r="X43" i="96"/>
  <c r="W43" i="96"/>
  <c r="V43" i="96"/>
  <c r="U43" i="96"/>
  <c r="T43" i="96"/>
  <c r="S43" i="96"/>
  <c r="R43" i="96"/>
  <c r="Q43" i="96"/>
  <c r="P43" i="96"/>
  <c r="O43" i="96"/>
  <c r="N43" i="96"/>
  <c r="M43" i="96"/>
  <c r="L43" i="96"/>
  <c r="K43" i="96"/>
  <c r="J43" i="96"/>
  <c r="I43" i="96"/>
  <c r="H43" i="96"/>
  <c r="G43" i="96"/>
  <c r="F43" i="96"/>
  <c r="AD43" i="96" s="1"/>
  <c r="AE43" i="96" s="1"/>
  <c r="E43" i="96"/>
  <c r="AC41" i="96"/>
  <c r="AB41" i="96"/>
  <c r="AA41" i="96"/>
  <c r="Z41" i="96"/>
  <c r="Y41" i="96"/>
  <c r="X41" i="96"/>
  <c r="W41" i="96"/>
  <c r="V41" i="96"/>
  <c r="U41" i="96"/>
  <c r="T41" i="96"/>
  <c r="S41" i="96"/>
  <c r="R41" i="96"/>
  <c r="Q41" i="96"/>
  <c r="P41" i="96"/>
  <c r="O41" i="96"/>
  <c r="N41" i="96"/>
  <c r="M41" i="96"/>
  <c r="L41" i="96"/>
  <c r="K41" i="96"/>
  <c r="J41" i="96"/>
  <c r="I41" i="96"/>
  <c r="H41" i="96"/>
  <c r="G41" i="96"/>
  <c r="F41" i="96"/>
  <c r="AD41" i="96" s="1"/>
  <c r="E41" i="96"/>
  <c r="AC40" i="96"/>
  <c r="AB40" i="96"/>
  <c r="AA40" i="96"/>
  <c r="Z40" i="96"/>
  <c r="Y40" i="96"/>
  <c r="X40" i="96"/>
  <c r="W40" i="96"/>
  <c r="V40" i="96"/>
  <c r="U40" i="96"/>
  <c r="T40" i="96"/>
  <c r="S40" i="96"/>
  <c r="R40" i="96"/>
  <c r="Q40" i="96"/>
  <c r="P40" i="96"/>
  <c r="O40" i="96"/>
  <c r="N40" i="96"/>
  <c r="M40" i="96"/>
  <c r="L40" i="96"/>
  <c r="K40" i="96"/>
  <c r="J40" i="96"/>
  <c r="I40" i="96"/>
  <c r="H40" i="96"/>
  <c r="F40" i="96"/>
  <c r="E40" i="96"/>
  <c r="AC39" i="96"/>
  <c r="AB39" i="96"/>
  <c r="AA39" i="96"/>
  <c r="Z39" i="96"/>
  <c r="Y39" i="96"/>
  <c r="X39" i="96"/>
  <c r="W39" i="96"/>
  <c r="V39" i="96"/>
  <c r="U39" i="96"/>
  <c r="T39" i="96"/>
  <c r="S39" i="96"/>
  <c r="R39" i="96"/>
  <c r="Q39" i="96"/>
  <c r="P39" i="96"/>
  <c r="O39" i="96"/>
  <c r="N39" i="96"/>
  <c r="M39" i="96"/>
  <c r="L39" i="96"/>
  <c r="K39" i="96"/>
  <c r="J39" i="96"/>
  <c r="I39" i="96"/>
  <c r="H39" i="96"/>
  <c r="F39" i="96"/>
  <c r="E39" i="96"/>
  <c r="AC38" i="96"/>
  <c r="AB38" i="96"/>
  <c r="AA38" i="96"/>
  <c r="Z38" i="96"/>
  <c r="Y38" i="96"/>
  <c r="X38" i="96"/>
  <c r="W38" i="96"/>
  <c r="V38" i="96"/>
  <c r="U38" i="96"/>
  <c r="T38" i="96"/>
  <c r="S38" i="96"/>
  <c r="R38" i="96"/>
  <c r="Q38" i="96"/>
  <c r="P38" i="96"/>
  <c r="O38" i="96"/>
  <c r="N38" i="96"/>
  <c r="M38" i="96"/>
  <c r="L38" i="96"/>
  <c r="K38" i="96"/>
  <c r="J38" i="96"/>
  <c r="I38" i="96"/>
  <c r="H38" i="96"/>
  <c r="G38" i="96"/>
  <c r="F38" i="96"/>
  <c r="AD38" i="96" s="1"/>
  <c r="AE38" i="96" s="1"/>
  <c r="E38" i="96"/>
  <c r="AC37" i="96"/>
  <c r="AB37" i="96"/>
  <c r="AA37" i="96"/>
  <c r="Z37" i="96"/>
  <c r="Y37" i="96"/>
  <c r="X37" i="96"/>
  <c r="W37" i="96"/>
  <c r="V37" i="96"/>
  <c r="U37" i="96"/>
  <c r="T37" i="96"/>
  <c r="S37" i="96"/>
  <c r="R37" i="96"/>
  <c r="Q37" i="96"/>
  <c r="P37" i="96"/>
  <c r="O37" i="96"/>
  <c r="N37" i="96"/>
  <c r="M37" i="96"/>
  <c r="L37" i="96"/>
  <c r="K37" i="96"/>
  <c r="J37" i="96"/>
  <c r="I37" i="96"/>
  <c r="H37" i="96"/>
  <c r="F37" i="96"/>
  <c r="E37" i="96"/>
  <c r="AC36" i="96"/>
  <c r="AB36" i="96"/>
  <c r="AA36" i="96"/>
  <c r="Z36" i="96"/>
  <c r="Y36" i="96"/>
  <c r="X36" i="96"/>
  <c r="W36" i="96"/>
  <c r="V36" i="96"/>
  <c r="U36" i="96"/>
  <c r="T36" i="96"/>
  <c r="S36" i="96"/>
  <c r="R36" i="96"/>
  <c r="Q36" i="96"/>
  <c r="P36" i="96"/>
  <c r="O36" i="96"/>
  <c r="N36" i="96"/>
  <c r="M36" i="96"/>
  <c r="L36" i="96"/>
  <c r="K36" i="96"/>
  <c r="J36" i="96"/>
  <c r="I36" i="96"/>
  <c r="H36" i="96"/>
  <c r="G36" i="96"/>
  <c r="F36" i="96"/>
  <c r="AD36" i="96" s="1"/>
  <c r="AF36" i="96" s="1"/>
  <c r="AG36" i="96" s="1"/>
  <c r="E36" i="96"/>
  <c r="AC35" i="96"/>
  <c r="AB35" i="96"/>
  <c r="AA35" i="96"/>
  <c r="Z35" i="96"/>
  <c r="Y35" i="96"/>
  <c r="X35" i="96"/>
  <c r="W35" i="96"/>
  <c r="V35" i="96"/>
  <c r="U35" i="96"/>
  <c r="T35" i="96"/>
  <c r="S35" i="96"/>
  <c r="R35" i="96"/>
  <c r="Q35" i="96"/>
  <c r="P35" i="96"/>
  <c r="O35" i="96"/>
  <c r="N35" i="96"/>
  <c r="M35" i="96"/>
  <c r="L35" i="96"/>
  <c r="K35" i="96"/>
  <c r="J35" i="96"/>
  <c r="I35" i="96"/>
  <c r="H35" i="96"/>
  <c r="G35" i="96"/>
  <c r="F35" i="96"/>
  <c r="AD35" i="96" s="1"/>
  <c r="AE35" i="96" s="1"/>
  <c r="E35" i="96"/>
  <c r="AC34" i="96"/>
  <c r="AB34" i="96"/>
  <c r="AA34" i="96"/>
  <c r="Z34" i="96"/>
  <c r="Y34" i="96"/>
  <c r="X34" i="96"/>
  <c r="W34" i="96"/>
  <c r="V34" i="96"/>
  <c r="U34" i="96"/>
  <c r="T34" i="96"/>
  <c r="S34" i="96"/>
  <c r="R34" i="96"/>
  <c r="Q34" i="96"/>
  <c r="P34" i="96"/>
  <c r="O34" i="96"/>
  <c r="N34" i="96"/>
  <c r="M34" i="96"/>
  <c r="L34" i="96"/>
  <c r="K34" i="96"/>
  <c r="J34" i="96"/>
  <c r="I34" i="96"/>
  <c r="H34" i="96"/>
  <c r="F34" i="96"/>
  <c r="E34" i="96"/>
  <c r="AC33" i="96"/>
  <c r="AB33" i="96"/>
  <c r="AA33" i="96"/>
  <c r="Z33" i="96"/>
  <c r="Y33" i="96"/>
  <c r="X33" i="96"/>
  <c r="W33" i="96"/>
  <c r="V33" i="96"/>
  <c r="U33" i="96"/>
  <c r="T33" i="96"/>
  <c r="S33" i="96"/>
  <c r="R33" i="96"/>
  <c r="Q33" i="96"/>
  <c r="P33" i="96"/>
  <c r="O33" i="96"/>
  <c r="N33" i="96"/>
  <c r="M33" i="96"/>
  <c r="L33" i="96"/>
  <c r="K33" i="96"/>
  <c r="J33" i="96"/>
  <c r="I33" i="96"/>
  <c r="H33" i="96"/>
  <c r="F33" i="96"/>
  <c r="E33" i="96"/>
  <c r="AC32" i="96"/>
  <c r="AB32" i="96"/>
  <c r="AA32" i="96"/>
  <c r="Z32" i="96"/>
  <c r="Y32" i="96"/>
  <c r="X32" i="96"/>
  <c r="W32" i="96"/>
  <c r="V32" i="96"/>
  <c r="U32" i="96"/>
  <c r="T32" i="96"/>
  <c r="S32" i="96"/>
  <c r="R32" i="96"/>
  <c r="Q32" i="96"/>
  <c r="P32" i="96"/>
  <c r="O32" i="96"/>
  <c r="N32" i="96"/>
  <c r="M32" i="96"/>
  <c r="L32" i="96"/>
  <c r="K32" i="96"/>
  <c r="J32" i="96"/>
  <c r="I32" i="96"/>
  <c r="H32" i="96"/>
  <c r="G32" i="96"/>
  <c r="F32" i="96"/>
  <c r="AD32" i="96" s="1"/>
  <c r="AE32" i="96" s="1"/>
  <c r="E32" i="96"/>
  <c r="AF32" i="96" s="1"/>
  <c r="AG32" i="96" s="1"/>
  <c r="AC31" i="96"/>
  <c r="AB31" i="96"/>
  <c r="AA31" i="96"/>
  <c r="Z31" i="96"/>
  <c r="Y31" i="96"/>
  <c r="X31" i="96"/>
  <c r="W31" i="96"/>
  <c r="V31" i="96"/>
  <c r="U31" i="96"/>
  <c r="T31" i="96"/>
  <c r="S31" i="96"/>
  <c r="R31" i="96"/>
  <c r="Q31" i="96"/>
  <c r="P31" i="96"/>
  <c r="O31" i="96"/>
  <c r="N31" i="96"/>
  <c r="M31" i="96"/>
  <c r="L31" i="96"/>
  <c r="K31" i="96"/>
  <c r="J31" i="96"/>
  <c r="I31" i="96"/>
  <c r="H31" i="96"/>
  <c r="G31" i="96"/>
  <c r="F31" i="96"/>
  <c r="E31" i="96"/>
  <c r="AC30" i="96"/>
  <c r="AC66" i="96" s="1"/>
  <c r="AB30" i="96"/>
  <c r="AB66" i="96" s="1"/>
  <c r="AA30" i="96"/>
  <c r="Z30" i="96"/>
  <c r="Y30" i="96"/>
  <c r="X30" i="96"/>
  <c r="X66" i="96" s="1"/>
  <c r="W30" i="96"/>
  <c r="V30" i="96"/>
  <c r="U30" i="96"/>
  <c r="U66" i="96" s="1"/>
  <c r="T30" i="96"/>
  <c r="T66" i="96" s="1"/>
  <c r="S30" i="96"/>
  <c r="R30" i="96"/>
  <c r="Q30" i="96"/>
  <c r="P30" i="96"/>
  <c r="P66" i="96" s="1"/>
  <c r="O30" i="96"/>
  <c r="N30" i="96"/>
  <c r="M30" i="96"/>
  <c r="M66" i="96" s="1"/>
  <c r="L30" i="96"/>
  <c r="L66" i="96" s="1"/>
  <c r="K30" i="96"/>
  <c r="J30" i="96"/>
  <c r="I30" i="96"/>
  <c r="H30" i="96"/>
  <c r="H66" i="96" s="1"/>
  <c r="G30" i="96"/>
  <c r="F30" i="96"/>
  <c r="E30" i="96"/>
  <c r="Z27" i="96"/>
  <c r="R27" i="96"/>
  <c r="AC26" i="96"/>
  <c r="AB26" i="96"/>
  <c r="AA26" i="96"/>
  <c r="Z26" i="96"/>
  <c r="Y26" i="96"/>
  <c r="X26" i="96"/>
  <c r="W26" i="96"/>
  <c r="V26" i="96"/>
  <c r="U26" i="96"/>
  <c r="T26" i="96"/>
  <c r="S26" i="96"/>
  <c r="R26" i="96"/>
  <c r="Q26" i="96"/>
  <c r="P26" i="96"/>
  <c r="O26" i="96"/>
  <c r="N26" i="96"/>
  <c r="M26" i="96"/>
  <c r="L26" i="96"/>
  <c r="K26" i="96"/>
  <c r="J26" i="96"/>
  <c r="I26" i="96"/>
  <c r="H26" i="96"/>
  <c r="G26" i="96"/>
  <c r="F26" i="96"/>
  <c r="AD26" i="96" s="1"/>
  <c r="AF26" i="96" s="1"/>
  <c r="AG26" i="96" s="1"/>
  <c r="E26" i="96"/>
  <c r="AC25" i="96"/>
  <c r="AB25" i="96"/>
  <c r="AA25" i="96"/>
  <c r="Z25" i="96"/>
  <c r="Y25" i="96"/>
  <c r="X25" i="96"/>
  <c r="W25" i="96"/>
  <c r="V25" i="96"/>
  <c r="U25" i="96"/>
  <c r="T25" i="96"/>
  <c r="S25" i="96"/>
  <c r="R25" i="96"/>
  <c r="Q25" i="96"/>
  <c r="P25" i="96"/>
  <c r="O25" i="96"/>
  <c r="N25" i="96"/>
  <c r="M25" i="96"/>
  <c r="L25" i="96"/>
  <c r="K25" i="96"/>
  <c r="J25" i="96"/>
  <c r="I25" i="96"/>
  <c r="H25" i="96"/>
  <c r="F25" i="96"/>
  <c r="E25" i="96"/>
  <c r="AC24" i="96"/>
  <c r="AB24" i="96"/>
  <c r="AA24" i="96"/>
  <c r="Z24" i="96"/>
  <c r="Y24" i="96"/>
  <c r="X24" i="96"/>
  <c r="W24" i="96"/>
  <c r="V24" i="96"/>
  <c r="U24" i="96"/>
  <c r="T24" i="96"/>
  <c r="S24" i="96"/>
  <c r="R24" i="96"/>
  <c r="Q24" i="96"/>
  <c r="P24" i="96"/>
  <c r="O24" i="96"/>
  <c r="N24" i="96"/>
  <c r="M24" i="96"/>
  <c r="L24" i="96"/>
  <c r="K24" i="96"/>
  <c r="J24" i="96"/>
  <c r="I24" i="96"/>
  <c r="H24" i="96"/>
  <c r="G24" i="96"/>
  <c r="F24" i="96"/>
  <c r="E24" i="96"/>
  <c r="AC23" i="96"/>
  <c r="AB23" i="96"/>
  <c r="AA23" i="96"/>
  <c r="Z23" i="96"/>
  <c r="Y23" i="96"/>
  <c r="X23" i="96"/>
  <c r="W23" i="96"/>
  <c r="V23" i="96"/>
  <c r="U23" i="96"/>
  <c r="T23" i="96"/>
  <c r="S23" i="96"/>
  <c r="R23" i="96"/>
  <c r="Q23" i="96"/>
  <c r="P23" i="96"/>
  <c r="O23" i="96"/>
  <c r="N23" i="96"/>
  <c r="M23" i="96"/>
  <c r="L23" i="96"/>
  <c r="K23" i="96"/>
  <c r="J23" i="96"/>
  <c r="I23" i="96"/>
  <c r="H23" i="96"/>
  <c r="F23" i="96"/>
  <c r="E23" i="96"/>
  <c r="AC22" i="96"/>
  <c r="AB22" i="96"/>
  <c r="AA22" i="96"/>
  <c r="Z22" i="96"/>
  <c r="Y22" i="96"/>
  <c r="X22" i="96"/>
  <c r="W22" i="96"/>
  <c r="V22" i="96"/>
  <c r="U22" i="96"/>
  <c r="T22" i="96"/>
  <c r="S22" i="96"/>
  <c r="R22" i="96"/>
  <c r="Q22" i="96"/>
  <c r="P22" i="96"/>
  <c r="O22" i="96"/>
  <c r="N22" i="96"/>
  <c r="M22" i="96"/>
  <c r="L22" i="96"/>
  <c r="K22" i="96"/>
  <c r="J22" i="96"/>
  <c r="I22" i="96"/>
  <c r="H22" i="96"/>
  <c r="G22" i="96"/>
  <c r="F22" i="96"/>
  <c r="AD22" i="96" s="1"/>
  <c r="AE22" i="96" s="1"/>
  <c r="E22" i="96"/>
  <c r="AC21" i="96"/>
  <c r="AB21" i="96"/>
  <c r="AA21" i="96"/>
  <c r="Z21" i="96"/>
  <c r="Y21" i="96"/>
  <c r="X21" i="96"/>
  <c r="W21" i="96"/>
  <c r="V21" i="96"/>
  <c r="U21" i="96"/>
  <c r="T21" i="96"/>
  <c r="S21" i="96"/>
  <c r="R21" i="96"/>
  <c r="Q21" i="96"/>
  <c r="P21" i="96"/>
  <c r="O21" i="96"/>
  <c r="N21" i="96"/>
  <c r="M21" i="96"/>
  <c r="L21" i="96"/>
  <c r="K21" i="96"/>
  <c r="J21" i="96"/>
  <c r="I21" i="96"/>
  <c r="H21" i="96"/>
  <c r="G21" i="96"/>
  <c r="F21" i="96"/>
  <c r="E21" i="96"/>
  <c r="AC19" i="96"/>
  <c r="AB19" i="96"/>
  <c r="AA19" i="96"/>
  <c r="Z19" i="96"/>
  <c r="Y19" i="96"/>
  <c r="X19" i="96"/>
  <c r="W19" i="96"/>
  <c r="V19" i="96"/>
  <c r="U19" i="96"/>
  <c r="T19" i="96"/>
  <c r="S19" i="96"/>
  <c r="R19" i="96"/>
  <c r="Q19" i="96"/>
  <c r="P19" i="96"/>
  <c r="O19" i="96"/>
  <c r="N19" i="96"/>
  <c r="M19" i="96"/>
  <c r="L19" i="96"/>
  <c r="K19" i="96"/>
  <c r="J19" i="96"/>
  <c r="I19" i="96"/>
  <c r="H19" i="96"/>
  <c r="F19" i="96"/>
  <c r="E19" i="96"/>
  <c r="AC18" i="96"/>
  <c r="AB18" i="96"/>
  <c r="AA18" i="96"/>
  <c r="Z18" i="96"/>
  <c r="Y18" i="96"/>
  <c r="X18" i="96"/>
  <c r="W18" i="96"/>
  <c r="V18" i="96"/>
  <c r="U18" i="96"/>
  <c r="T18" i="96"/>
  <c r="S18" i="96"/>
  <c r="R18" i="96"/>
  <c r="Q18" i="96"/>
  <c r="P18" i="96"/>
  <c r="O18" i="96"/>
  <c r="N18" i="96"/>
  <c r="M18" i="96"/>
  <c r="L18" i="96"/>
  <c r="K18" i="96"/>
  <c r="J18" i="96"/>
  <c r="J27" i="96" s="1"/>
  <c r="I18" i="96"/>
  <c r="H18" i="96"/>
  <c r="G18" i="96"/>
  <c r="F18" i="96"/>
  <c r="AD18" i="96" s="1"/>
  <c r="AE18" i="96" s="1"/>
  <c r="E18" i="96"/>
  <c r="AF18" i="96" s="1"/>
  <c r="AG18" i="96" s="1"/>
  <c r="AC17" i="96"/>
  <c r="AB17" i="96"/>
  <c r="AA17" i="96"/>
  <c r="Z17" i="96"/>
  <c r="Y17" i="96"/>
  <c r="X17" i="96"/>
  <c r="W17" i="96"/>
  <c r="V17" i="96"/>
  <c r="U17" i="96"/>
  <c r="T17" i="96"/>
  <c r="S17" i="96"/>
  <c r="R17" i="96"/>
  <c r="Q17" i="96"/>
  <c r="P17" i="96"/>
  <c r="O17" i="96"/>
  <c r="N17" i="96"/>
  <c r="M17" i="96"/>
  <c r="L17" i="96"/>
  <c r="K17" i="96"/>
  <c r="J17" i="96"/>
  <c r="I17" i="96"/>
  <c r="H17" i="96"/>
  <c r="G17" i="96"/>
  <c r="F17" i="96"/>
  <c r="AD17" i="96" s="1"/>
  <c r="AF17" i="96" s="1"/>
  <c r="AG17" i="96" s="1"/>
  <c r="E17" i="96"/>
  <c r="AC16" i="96"/>
  <c r="AB16" i="96"/>
  <c r="AA16" i="96"/>
  <c r="Z16" i="96"/>
  <c r="Y16" i="96"/>
  <c r="X16" i="96"/>
  <c r="W16" i="96"/>
  <c r="V16" i="96"/>
  <c r="U16" i="96"/>
  <c r="T16" i="96"/>
  <c r="S16" i="96"/>
  <c r="R16" i="96"/>
  <c r="Q16" i="96"/>
  <c r="P16" i="96"/>
  <c r="O16" i="96"/>
  <c r="N16" i="96"/>
  <c r="M16" i="96"/>
  <c r="L16" i="96"/>
  <c r="K16" i="96"/>
  <c r="J16" i="96"/>
  <c r="I16" i="96"/>
  <c r="H16" i="96"/>
  <c r="F16" i="96"/>
  <c r="E16" i="96"/>
  <c r="AC15" i="96"/>
  <c r="AB15" i="96"/>
  <c r="AA15" i="96"/>
  <c r="Z15" i="96"/>
  <c r="Y15" i="96"/>
  <c r="X15" i="96"/>
  <c r="W15" i="96"/>
  <c r="V15" i="96"/>
  <c r="U15" i="96"/>
  <c r="T15" i="96"/>
  <c r="S15" i="96"/>
  <c r="R15" i="96"/>
  <c r="Q15" i="96"/>
  <c r="P15" i="96"/>
  <c r="O15" i="96"/>
  <c r="N15" i="96"/>
  <c r="M15" i="96"/>
  <c r="L15" i="96"/>
  <c r="K15" i="96"/>
  <c r="J15" i="96"/>
  <c r="I15" i="96"/>
  <c r="H15" i="96"/>
  <c r="G15" i="96"/>
  <c r="F15" i="96"/>
  <c r="E15" i="96"/>
  <c r="AC14" i="96"/>
  <c r="AB14" i="96"/>
  <c r="AA14" i="96"/>
  <c r="Z14" i="96"/>
  <c r="Y14" i="96"/>
  <c r="X14" i="96"/>
  <c r="W14" i="96"/>
  <c r="V14" i="96"/>
  <c r="U14" i="96"/>
  <c r="T14" i="96"/>
  <c r="S14" i="96"/>
  <c r="R14" i="96"/>
  <c r="Q14" i="96"/>
  <c r="P14" i="96"/>
  <c r="O14" i="96"/>
  <c r="N14" i="96"/>
  <c r="M14" i="96"/>
  <c r="L14" i="96"/>
  <c r="K14" i="96"/>
  <c r="J14" i="96"/>
  <c r="I14" i="96"/>
  <c r="H14" i="96"/>
  <c r="F14" i="96"/>
  <c r="E14" i="96"/>
  <c r="AC13" i="96"/>
  <c r="AB13" i="96"/>
  <c r="AA13" i="96"/>
  <c r="Z13" i="96"/>
  <c r="Y13" i="96"/>
  <c r="X13" i="96"/>
  <c r="W13" i="96"/>
  <c r="V13" i="96"/>
  <c r="U13" i="96"/>
  <c r="T13" i="96"/>
  <c r="S13" i="96"/>
  <c r="R13" i="96"/>
  <c r="Q13" i="96"/>
  <c r="P13" i="96"/>
  <c r="O13" i="96"/>
  <c r="N13" i="96"/>
  <c r="M13" i="96"/>
  <c r="L13" i="96"/>
  <c r="K13" i="96"/>
  <c r="J13" i="96"/>
  <c r="I13" i="96"/>
  <c r="H13" i="96"/>
  <c r="G13" i="96"/>
  <c r="F13" i="96"/>
  <c r="E13" i="96"/>
  <c r="AC12" i="96"/>
  <c r="AB12" i="96"/>
  <c r="AB27" i="96" s="1"/>
  <c r="AA12" i="96"/>
  <c r="Z12" i="96"/>
  <c r="Y12" i="96"/>
  <c r="X12" i="96"/>
  <c r="W12" i="96"/>
  <c r="V12" i="96"/>
  <c r="U12" i="96"/>
  <c r="T12" i="96"/>
  <c r="T27" i="96" s="1"/>
  <c r="S12" i="96"/>
  <c r="R12" i="96"/>
  <c r="Q12" i="96"/>
  <c r="P12" i="96"/>
  <c r="O12" i="96"/>
  <c r="N12" i="96"/>
  <c r="M12" i="96"/>
  <c r="L12" i="96"/>
  <c r="L27" i="96" s="1"/>
  <c r="K12" i="96"/>
  <c r="J12" i="96"/>
  <c r="I12" i="96"/>
  <c r="H12" i="96"/>
  <c r="G12" i="96"/>
  <c r="F12" i="96"/>
  <c r="E12" i="96"/>
  <c r="AC11" i="96"/>
  <c r="AC27" i="96" s="1"/>
  <c r="AB11" i="96"/>
  <c r="AA11" i="96"/>
  <c r="Z11" i="96"/>
  <c r="Y11" i="96"/>
  <c r="Y27" i="96" s="1"/>
  <c r="X11" i="96"/>
  <c r="W11" i="96"/>
  <c r="V11" i="96"/>
  <c r="U11" i="96"/>
  <c r="U27" i="96" s="1"/>
  <c r="T11" i="96"/>
  <c r="S11" i="96"/>
  <c r="R11" i="96"/>
  <c r="Q11" i="96"/>
  <c r="Q27" i="96" s="1"/>
  <c r="P11" i="96"/>
  <c r="O11" i="96"/>
  <c r="N11" i="96"/>
  <c r="M11" i="96"/>
  <c r="M27" i="96" s="1"/>
  <c r="L11" i="96"/>
  <c r="K11" i="96"/>
  <c r="J11" i="96"/>
  <c r="I11" i="96"/>
  <c r="I27" i="96" s="1"/>
  <c r="H11" i="96"/>
  <c r="G11" i="96"/>
  <c r="F11" i="96"/>
  <c r="E11" i="96"/>
  <c r="V80" i="95"/>
  <c r="N80" i="95"/>
  <c r="F80" i="95"/>
  <c r="AC79" i="95"/>
  <c r="AB79" i="95"/>
  <c r="AA79" i="95"/>
  <c r="Z79" i="95"/>
  <c r="Y79" i="95"/>
  <c r="X79" i="95"/>
  <c r="W79" i="95"/>
  <c r="W80" i="95" s="1"/>
  <c r="V79" i="95"/>
  <c r="U79" i="95"/>
  <c r="T79" i="95"/>
  <c r="S79" i="95"/>
  <c r="R79" i="95"/>
  <c r="Q79" i="95"/>
  <c r="P79" i="95"/>
  <c r="O79" i="95"/>
  <c r="O80" i="95" s="1"/>
  <c r="N79" i="95"/>
  <c r="M79" i="95"/>
  <c r="L79" i="95"/>
  <c r="K79" i="95"/>
  <c r="J79" i="95"/>
  <c r="I79" i="95"/>
  <c r="H79" i="95"/>
  <c r="G79" i="95"/>
  <c r="G80" i="95" s="1"/>
  <c r="F79" i="95"/>
  <c r="E79" i="95"/>
  <c r="AC78" i="95"/>
  <c r="AB78" i="95"/>
  <c r="AA78" i="95"/>
  <c r="Z78" i="95"/>
  <c r="Y78" i="95"/>
  <c r="X78" i="95"/>
  <c r="X80" i="95" s="1"/>
  <c r="W78" i="95"/>
  <c r="V78" i="95"/>
  <c r="U78" i="95"/>
  <c r="T78" i="95"/>
  <c r="S78" i="95"/>
  <c r="R78" i="95"/>
  <c r="Q78" i="95"/>
  <c r="P78" i="95"/>
  <c r="P80" i="95" s="1"/>
  <c r="O78" i="95"/>
  <c r="N78" i="95"/>
  <c r="M78" i="95"/>
  <c r="L78" i="95"/>
  <c r="K78" i="95"/>
  <c r="J78" i="95"/>
  <c r="I78" i="95"/>
  <c r="H78" i="95"/>
  <c r="H80" i="95" s="1"/>
  <c r="G78" i="95"/>
  <c r="F78" i="95"/>
  <c r="E78" i="95"/>
  <c r="AC77" i="95"/>
  <c r="AB77" i="95"/>
  <c r="AA77" i="95"/>
  <c r="Z77" i="95"/>
  <c r="Y77" i="95"/>
  <c r="X77" i="95"/>
  <c r="W77" i="95"/>
  <c r="V77" i="95"/>
  <c r="U77" i="95"/>
  <c r="T77" i="95"/>
  <c r="S77" i="95"/>
  <c r="R77" i="95"/>
  <c r="Q77" i="95"/>
  <c r="P77" i="95"/>
  <c r="O77" i="95"/>
  <c r="N77" i="95"/>
  <c r="M77" i="95"/>
  <c r="L77" i="95"/>
  <c r="K77" i="95"/>
  <c r="J77" i="95"/>
  <c r="I77" i="95"/>
  <c r="H77" i="95"/>
  <c r="G77" i="95"/>
  <c r="F77" i="95"/>
  <c r="E77" i="95"/>
  <c r="AC75" i="95"/>
  <c r="AB75" i="95"/>
  <c r="AA75" i="95"/>
  <c r="Z75" i="95"/>
  <c r="Z80" i="95" s="1"/>
  <c r="Y75" i="95"/>
  <c r="X75" i="95"/>
  <c r="W75" i="95"/>
  <c r="V75" i="95"/>
  <c r="U75" i="95"/>
  <c r="T75" i="95"/>
  <c r="S75" i="95"/>
  <c r="R75" i="95"/>
  <c r="R80" i="95" s="1"/>
  <c r="Q75" i="95"/>
  <c r="P75" i="95"/>
  <c r="O75" i="95"/>
  <c r="N75" i="95"/>
  <c r="M75" i="95"/>
  <c r="L75" i="95"/>
  <c r="K75" i="95"/>
  <c r="J75" i="95"/>
  <c r="J80" i="95" s="1"/>
  <c r="I75" i="95"/>
  <c r="H75" i="95"/>
  <c r="G75" i="95"/>
  <c r="F75" i="95"/>
  <c r="E75" i="95"/>
  <c r="AC74" i="95"/>
  <c r="AC80" i="95" s="1"/>
  <c r="AB74" i="95"/>
  <c r="AB80" i="95" s="1"/>
  <c r="AA74" i="95"/>
  <c r="AA80" i="95" s="1"/>
  <c r="Z74" i="95"/>
  <c r="Y74" i="95"/>
  <c r="Y80" i="95" s="1"/>
  <c r="X74" i="95"/>
  <c r="W74" i="95"/>
  <c r="V74" i="95"/>
  <c r="U74" i="95"/>
  <c r="U80" i="95" s="1"/>
  <c r="T74" i="95"/>
  <c r="T80" i="95" s="1"/>
  <c r="S74" i="95"/>
  <c r="S80" i="95" s="1"/>
  <c r="R74" i="95"/>
  <c r="Q74" i="95"/>
  <c r="Q80" i="95" s="1"/>
  <c r="P74" i="95"/>
  <c r="O74" i="95"/>
  <c r="N74" i="95"/>
  <c r="M74" i="95"/>
  <c r="M80" i="95" s="1"/>
  <c r="L74" i="95"/>
  <c r="L80" i="95" s="1"/>
  <c r="K74" i="95"/>
  <c r="K80" i="95" s="1"/>
  <c r="J74" i="95"/>
  <c r="I74" i="95"/>
  <c r="I80" i="95" s="1"/>
  <c r="H74" i="95"/>
  <c r="G74" i="95"/>
  <c r="F74" i="95"/>
  <c r="E74" i="95"/>
  <c r="E80" i="95" s="1"/>
  <c r="AC70" i="95"/>
  <c r="AB70" i="95"/>
  <c r="AA70" i="95"/>
  <c r="Z70" i="95"/>
  <c r="Y70" i="95"/>
  <c r="X70" i="95"/>
  <c r="W70" i="95"/>
  <c r="V70" i="95"/>
  <c r="U70" i="95"/>
  <c r="T70" i="95"/>
  <c r="S70" i="95"/>
  <c r="R70" i="95"/>
  <c r="Q70" i="95"/>
  <c r="P70" i="95"/>
  <c r="O70" i="95"/>
  <c r="N70" i="95"/>
  <c r="M70" i="95"/>
  <c r="L70" i="95"/>
  <c r="K70" i="95"/>
  <c r="J70" i="95"/>
  <c r="I70" i="95"/>
  <c r="H70" i="95"/>
  <c r="G70" i="95"/>
  <c r="F70" i="95"/>
  <c r="AD70" i="95" s="1"/>
  <c r="AE70" i="95" s="1"/>
  <c r="E70" i="95"/>
  <c r="AC69" i="95"/>
  <c r="AB69" i="95"/>
  <c r="AA69" i="95"/>
  <c r="Z69" i="95"/>
  <c r="Y69" i="95"/>
  <c r="X69" i="95"/>
  <c r="W69" i="95"/>
  <c r="V69" i="95"/>
  <c r="U69" i="95"/>
  <c r="T69" i="95"/>
  <c r="S69" i="95"/>
  <c r="R69" i="95"/>
  <c r="Q69" i="95"/>
  <c r="P69" i="95"/>
  <c r="O69" i="95"/>
  <c r="N69" i="95"/>
  <c r="M69" i="95"/>
  <c r="L69" i="95"/>
  <c r="K69" i="95"/>
  <c r="J69" i="95"/>
  <c r="I69" i="95"/>
  <c r="H69" i="95"/>
  <c r="G69" i="95"/>
  <c r="F69" i="95"/>
  <c r="AD69" i="95" s="1"/>
  <c r="AE69" i="95" s="1"/>
  <c r="E69" i="95"/>
  <c r="AC68" i="95"/>
  <c r="AB68" i="95"/>
  <c r="AA68" i="95"/>
  <c r="Z68" i="95"/>
  <c r="Y68" i="95"/>
  <c r="X68" i="95"/>
  <c r="W68" i="95"/>
  <c r="V68" i="95"/>
  <c r="U68" i="95"/>
  <c r="T68" i="95"/>
  <c r="S68" i="95"/>
  <c r="R68" i="95"/>
  <c r="Q68" i="95"/>
  <c r="P68" i="95"/>
  <c r="O68" i="95"/>
  <c r="N68" i="95"/>
  <c r="M68" i="95"/>
  <c r="L68" i="95"/>
  <c r="K68" i="95"/>
  <c r="J68" i="95"/>
  <c r="I68" i="95"/>
  <c r="H68" i="95"/>
  <c r="G68" i="95"/>
  <c r="F68" i="95"/>
  <c r="AD68" i="95" s="1"/>
  <c r="AF68" i="95" s="1"/>
  <c r="AG68" i="95" s="1"/>
  <c r="E68" i="95"/>
  <c r="AC65" i="95"/>
  <c r="AB65" i="95"/>
  <c r="AA65" i="95"/>
  <c r="Z65" i="95"/>
  <c r="Y65" i="95"/>
  <c r="X65" i="95"/>
  <c r="W65" i="95"/>
  <c r="V65" i="95"/>
  <c r="U65" i="95"/>
  <c r="T65" i="95"/>
  <c r="S65" i="95"/>
  <c r="R65" i="95"/>
  <c r="Q65" i="95"/>
  <c r="P65" i="95"/>
  <c r="O65" i="95"/>
  <c r="N65" i="95"/>
  <c r="M65" i="95"/>
  <c r="L65" i="95"/>
  <c r="K65" i="95"/>
  <c r="J65" i="95"/>
  <c r="I65" i="95"/>
  <c r="H65" i="95"/>
  <c r="G65" i="95"/>
  <c r="F65" i="95"/>
  <c r="AD65" i="95" s="1"/>
  <c r="E65" i="95"/>
  <c r="AC64" i="95"/>
  <c r="AB64" i="95"/>
  <c r="AA64" i="95"/>
  <c r="Z64" i="95"/>
  <c r="Y64" i="95"/>
  <c r="X64" i="95"/>
  <c r="W64" i="95"/>
  <c r="V64" i="95"/>
  <c r="U64" i="95"/>
  <c r="T64" i="95"/>
  <c r="S64" i="95"/>
  <c r="R64" i="95"/>
  <c r="Q64" i="95"/>
  <c r="P64" i="95"/>
  <c r="O64" i="95"/>
  <c r="N64" i="95"/>
  <c r="M64" i="95"/>
  <c r="L64" i="95"/>
  <c r="K64" i="95"/>
  <c r="J64" i="95"/>
  <c r="I64" i="95"/>
  <c r="H64" i="95"/>
  <c r="G64" i="95"/>
  <c r="F64" i="95"/>
  <c r="E64" i="95"/>
  <c r="AC62" i="95"/>
  <c r="AB62" i="95"/>
  <c r="AA62" i="95"/>
  <c r="Z62" i="95"/>
  <c r="Y62" i="95"/>
  <c r="X62" i="95"/>
  <c r="W62" i="95"/>
  <c r="V62" i="95"/>
  <c r="U62" i="95"/>
  <c r="T62" i="95"/>
  <c r="S62" i="95"/>
  <c r="R62" i="95"/>
  <c r="Q62" i="95"/>
  <c r="P62" i="95"/>
  <c r="O62" i="95"/>
  <c r="N62" i="95"/>
  <c r="M62" i="95"/>
  <c r="L62" i="95"/>
  <c r="K62" i="95"/>
  <c r="J62" i="95"/>
  <c r="I62" i="95"/>
  <c r="H62" i="95"/>
  <c r="G62" i="95"/>
  <c r="F62" i="95"/>
  <c r="AD62" i="95" s="1"/>
  <c r="AE62" i="95" s="1"/>
  <c r="E62" i="95"/>
  <c r="AC61" i="95"/>
  <c r="AB61" i="95"/>
  <c r="AA61" i="95"/>
  <c r="Z61" i="95"/>
  <c r="Y61" i="95"/>
  <c r="X61" i="95"/>
  <c r="W61" i="95"/>
  <c r="V61" i="95"/>
  <c r="U61" i="95"/>
  <c r="T61" i="95"/>
  <c r="S61" i="95"/>
  <c r="R61" i="95"/>
  <c r="Q61" i="95"/>
  <c r="P61" i="95"/>
  <c r="O61" i="95"/>
  <c r="N61" i="95"/>
  <c r="M61" i="95"/>
  <c r="L61" i="95"/>
  <c r="K61" i="95"/>
  <c r="J61" i="95"/>
  <c r="I61" i="95"/>
  <c r="H61" i="95"/>
  <c r="G61" i="95"/>
  <c r="F61" i="95"/>
  <c r="AD61" i="95" s="1"/>
  <c r="AE61" i="95" s="1"/>
  <c r="E61" i="95"/>
  <c r="AC60" i="95"/>
  <c r="AB60" i="95"/>
  <c r="AA60" i="95"/>
  <c r="Z60" i="95"/>
  <c r="Y60" i="95"/>
  <c r="X60" i="95"/>
  <c r="W60" i="95"/>
  <c r="V60" i="95"/>
  <c r="U60" i="95"/>
  <c r="T60" i="95"/>
  <c r="S60" i="95"/>
  <c r="R60" i="95"/>
  <c r="Q60" i="95"/>
  <c r="P60" i="95"/>
  <c r="O60" i="95"/>
  <c r="N60" i="95"/>
  <c r="M60" i="95"/>
  <c r="L60" i="95"/>
  <c r="K60" i="95"/>
  <c r="J60" i="95"/>
  <c r="I60" i="95"/>
  <c r="H60" i="95"/>
  <c r="G60" i="95"/>
  <c r="F60" i="95"/>
  <c r="AD60" i="95" s="1"/>
  <c r="AE60" i="95" s="1"/>
  <c r="E60" i="95"/>
  <c r="AC58" i="95"/>
  <c r="AB58" i="95"/>
  <c r="AA58" i="95"/>
  <c r="Z58" i="95"/>
  <c r="Y58" i="95"/>
  <c r="X58" i="95"/>
  <c r="W58" i="95"/>
  <c r="V58" i="95"/>
  <c r="U58" i="95"/>
  <c r="T58" i="95"/>
  <c r="S58" i="95"/>
  <c r="R58" i="95"/>
  <c r="Q58" i="95"/>
  <c r="P58" i="95"/>
  <c r="O58" i="95"/>
  <c r="N58" i="95"/>
  <c r="M58" i="95"/>
  <c r="L58" i="95"/>
  <c r="K58" i="95"/>
  <c r="J58" i="95"/>
  <c r="I58" i="95"/>
  <c r="H58" i="95"/>
  <c r="G58" i="95"/>
  <c r="F58" i="95"/>
  <c r="AD58" i="95" s="1"/>
  <c r="AF58" i="95" s="1"/>
  <c r="AG58" i="95" s="1"/>
  <c r="E58" i="95"/>
  <c r="AC57" i="95"/>
  <c r="AB57" i="95"/>
  <c r="AA57" i="95"/>
  <c r="Z57" i="95"/>
  <c r="Y57" i="95"/>
  <c r="X57" i="95"/>
  <c r="W57" i="95"/>
  <c r="V57" i="95"/>
  <c r="U57" i="95"/>
  <c r="T57" i="95"/>
  <c r="S57" i="95"/>
  <c r="R57" i="95"/>
  <c r="Q57" i="95"/>
  <c r="P57" i="95"/>
  <c r="O57" i="95"/>
  <c r="N57" i="95"/>
  <c r="M57" i="95"/>
  <c r="L57" i="95"/>
  <c r="K57" i="95"/>
  <c r="J57" i="95"/>
  <c r="I57" i="95"/>
  <c r="H57" i="95"/>
  <c r="G57" i="95"/>
  <c r="F57" i="95"/>
  <c r="AD57" i="95" s="1"/>
  <c r="AE57" i="95" s="1"/>
  <c r="E57" i="95"/>
  <c r="AC56" i="95"/>
  <c r="AB56" i="95"/>
  <c r="AA56" i="95"/>
  <c r="Z56" i="95"/>
  <c r="Y56" i="95"/>
  <c r="X56" i="95"/>
  <c r="W56" i="95"/>
  <c r="V56" i="95"/>
  <c r="U56" i="95"/>
  <c r="T56" i="95"/>
  <c r="S56" i="95"/>
  <c r="R56" i="95"/>
  <c r="Q56" i="95"/>
  <c r="P56" i="95"/>
  <c r="O56" i="95"/>
  <c r="N56" i="95"/>
  <c r="M56" i="95"/>
  <c r="L56" i="95"/>
  <c r="K56" i="95"/>
  <c r="J56" i="95"/>
  <c r="I56" i="95"/>
  <c r="H56" i="95"/>
  <c r="G56" i="95"/>
  <c r="F56" i="95"/>
  <c r="E56" i="95"/>
  <c r="AC53" i="95"/>
  <c r="AB53" i="95"/>
  <c r="AA53" i="95"/>
  <c r="Z53" i="95"/>
  <c r="Y53" i="95"/>
  <c r="X53" i="95"/>
  <c r="W53" i="95"/>
  <c r="V53" i="95"/>
  <c r="U53" i="95"/>
  <c r="T53" i="95"/>
  <c r="S53" i="95"/>
  <c r="R53" i="95"/>
  <c r="Q53" i="95"/>
  <c r="P53" i="95"/>
  <c r="O53" i="95"/>
  <c r="N53" i="95"/>
  <c r="M53" i="95"/>
  <c r="L53" i="95"/>
  <c r="K53" i="95"/>
  <c r="J53" i="95"/>
  <c r="I53" i="95"/>
  <c r="H53" i="95"/>
  <c r="G53" i="95"/>
  <c r="F53" i="95"/>
  <c r="AD53" i="95" s="1"/>
  <c r="E53" i="95"/>
  <c r="AC52" i="95"/>
  <c r="AB52" i="95"/>
  <c r="AA52" i="95"/>
  <c r="Z52" i="95"/>
  <c r="Y52" i="95"/>
  <c r="X52" i="95"/>
  <c r="W52" i="95"/>
  <c r="V52" i="95"/>
  <c r="U52" i="95"/>
  <c r="T52" i="95"/>
  <c r="S52" i="95"/>
  <c r="R52" i="95"/>
  <c r="Q52" i="95"/>
  <c r="P52" i="95"/>
  <c r="O52" i="95"/>
  <c r="N52" i="95"/>
  <c r="M52" i="95"/>
  <c r="L52" i="95"/>
  <c r="K52" i="95"/>
  <c r="J52" i="95"/>
  <c r="I52" i="95"/>
  <c r="H52" i="95"/>
  <c r="G52" i="95"/>
  <c r="F52" i="95"/>
  <c r="E52" i="95"/>
  <c r="AC51" i="95"/>
  <c r="AB51" i="95"/>
  <c r="AA51" i="95"/>
  <c r="Z51" i="95"/>
  <c r="Y51" i="95"/>
  <c r="X51" i="95"/>
  <c r="W51" i="95"/>
  <c r="V51" i="95"/>
  <c r="U51" i="95"/>
  <c r="T51" i="95"/>
  <c r="S51" i="95"/>
  <c r="R51" i="95"/>
  <c r="Q51" i="95"/>
  <c r="P51" i="95"/>
  <c r="O51" i="95"/>
  <c r="N51" i="95"/>
  <c r="M51" i="95"/>
  <c r="L51" i="95"/>
  <c r="K51" i="95"/>
  <c r="J51" i="95"/>
  <c r="I51" i="95"/>
  <c r="H51" i="95"/>
  <c r="G51" i="95"/>
  <c r="F51" i="95"/>
  <c r="AD51" i="95" s="1"/>
  <c r="AE51" i="95" s="1"/>
  <c r="E51" i="95"/>
  <c r="AC50" i="95"/>
  <c r="AB50" i="95"/>
  <c r="AA50" i="95"/>
  <c r="Z50" i="95"/>
  <c r="Y50" i="95"/>
  <c r="X50" i="95"/>
  <c r="W50" i="95"/>
  <c r="V50" i="95"/>
  <c r="U50" i="95"/>
  <c r="T50" i="95"/>
  <c r="S50" i="95"/>
  <c r="R50" i="95"/>
  <c r="Q50" i="95"/>
  <c r="P50" i="95"/>
  <c r="O50" i="95"/>
  <c r="N50" i="95"/>
  <c r="M50" i="95"/>
  <c r="L50" i="95"/>
  <c r="K50" i="95"/>
  <c r="J50" i="95"/>
  <c r="I50" i="95"/>
  <c r="H50" i="95"/>
  <c r="G50" i="95"/>
  <c r="F50" i="95"/>
  <c r="AD50" i="95" s="1"/>
  <c r="AE50" i="95" s="1"/>
  <c r="E50" i="95"/>
  <c r="AC49" i="95"/>
  <c r="AB49" i="95"/>
  <c r="AA49" i="95"/>
  <c r="Z49" i="95"/>
  <c r="Y49" i="95"/>
  <c r="X49" i="95"/>
  <c r="W49" i="95"/>
  <c r="V49" i="95"/>
  <c r="U49" i="95"/>
  <c r="T49" i="95"/>
  <c r="S49" i="95"/>
  <c r="R49" i="95"/>
  <c r="Q49" i="95"/>
  <c r="P49" i="95"/>
  <c r="O49" i="95"/>
  <c r="N49" i="95"/>
  <c r="M49" i="95"/>
  <c r="L49" i="95"/>
  <c r="K49" i="95"/>
  <c r="J49" i="95"/>
  <c r="I49" i="95"/>
  <c r="H49" i="95"/>
  <c r="G49" i="95"/>
  <c r="F49" i="95"/>
  <c r="E49" i="95"/>
  <c r="AC48" i="95"/>
  <c r="AB48" i="95"/>
  <c r="AA48" i="95"/>
  <c r="Z48" i="95"/>
  <c r="Y48" i="95"/>
  <c r="X48" i="95"/>
  <c r="W48" i="95"/>
  <c r="V48" i="95"/>
  <c r="U48" i="95"/>
  <c r="T48" i="95"/>
  <c r="S48" i="95"/>
  <c r="R48" i="95"/>
  <c r="Q48" i="95"/>
  <c r="P48" i="95"/>
  <c r="O48" i="95"/>
  <c r="N48" i="95"/>
  <c r="M48" i="95"/>
  <c r="L48" i="95"/>
  <c r="K48" i="95"/>
  <c r="J48" i="95"/>
  <c r="I48" i="95"/>
  <c r="H48" i="95"/>
  <c r="G48" i="95"/>
  <c r="F48" i="95"/>
  <c r="AD48" i="95" s="1"/>
  <c r="AF48" i="95" s="1"/>
  <c r="AG48" i="95" s="1"/>
  <c r="E48" i="95"/>
  <c r="AC47" i="95"/>
  <c r="AB47" i="95"/>
  <c r="AA47" i="95"/>
  <c r="Z47" i="95"/>
  <c r="Y47" i="95"/>
  <c r="X47" i="95"/>
  <c r="W47" i="95"/>
  <c r="V47" i="95"/>
  <c r="U47" i="95"/>
  <c r="T47" i="95"/>
  <c r="S47" i="95"/>
  <c r="R47" i="95"/>
  <c r="Q47" i="95"/>
  <c r="P47" i="95"/>
  <c r="O47" i="95"/>
  <c r="N47" i="95"/>
  <c r="M47" i="95"/>
  <c r="L47" i="95"/>
  <c r="K47" i="95"/>
  <c r="J47" i="95"/>
  <c r="I47" i="95"/>
  <c r="H47" i="95"/>
  <c r="G47" i="95"/>
  <c r="F47" i="95"/>
  <c r="AD47" i="95" s="1"/>
  <c r="AE47" i="95" s="1"/>
  <c r="E47" i="95"/>
  <c r="AC46" i="95"/>
  <c r="AB46" i="95"/>
  <c r="AA46" i="95"/>
  <c r="Z46" i="95"/>
  <c r="Y46" i="95"/>
  <c r="X46" i="95"/>
  <c r="W46" i="95"/>
  <c r="V46" i="95"/>
  <c r="U46" i="95"/>
  <c r="T46" i="95"/>
  <c r="S46" i="95"/>
  <c r="R46" i="95"/>
  <c r="Q46" i="95"/>
  <c r="P46" i="95"/>
  <c r="O46" i="95"/>
  <c r="N46" i="95"/>
  <c r="M46" i="95"/>
  <c r="L46" i="95"/>
  <c r="K46" i="95"/>
  <c r="J46" i="95"/>
  <c r="I46" i="95"/>
  <c r="H46" i="95"/>
  <c r="G46" i="95"/>
  <c r="F46" i="95"/>
  <c r="E46" i="95"/>
  <c r="AC45" i="95"/>
  <c r="AB45" i="95"/>
  <c r="AA45" i="95"/>
  <c r="Z45" i="95"/>
  <c r="Y45" i="95"/>
  <c r="X45" i="95"/>
  <c r="W45" i="95"/>
  <c r="V45" i="95"/>
  <c r="U45" i="95"/>
  <c r="T45" i="95"/>
  <c r="S45" i="95"/>
  <c r="R45" i="95"/>
  <c r="Q45" i="95"/>
  <c r="P45" i="95"/>
  <c r="O45" i="95"/>
  <c r="N45" i="95"/>
  <c r="M45" i="95"/>
  <c r="L45" i="95"/>
  <c r="K45" i="95"/>
  <c r="J45" i="95"/>
  <c r="I45" i="95"/>
  <c r="H45" i="95"/>
  <c r="G45" i="95"/>
  <c r="F45" i="95"/>
  <c r="AD45" i="95" s="1"/>
  <c r="E45" i="95"/>
  <c r="AC43" i="95"/>
  <c r="AB43" i="95"/>
  <c r="AA43" i="95"/>
  <c r="Z43" i="95"/>
  <c r="Y43" i="95"/>
  <c r="X43" i="95"/>
  <c r="W43" i="95"/>
  <c r="V43" i="95"/>
  <c r="U43" i="95"/>
  <c r="T43" i="95"/>
  <c r="S43" i="95"/>
  <c r="R43" i="95"/>
  <c r="Q43" i="95"/>
  <c r="P43" i="95"/>
  <c r="O43" i="95"/>
  <c r="N43" i="95"/>
  <c r="M43" i="95"/>
  <c r="L43" i="95"/>
  <c r="K43" i="95"/>
  <c r="J43" i="95"/>
  <c r="I43" i="95"/>
  <c r="H43" i="95"/>
  <c r="G43" i="95"/>
  <c r="F43" i="95"/>
  <c r="E43" i="95"/>
  <c r="AC41" i="95"/>
  <c r="AB41" i="95"/>
  <c r="AA41" i="95"/>
  <c r="Z41" i="95"/>
  <c r="Y41" i="95"/>
  <c r="X41" i="95"/>
  <c r="W41" i="95"/>
  <c r="V41" i="95"/>
  <c r="U41" i="95"/>
  <c r="T41" i="95"/>
  <c r="S41" i="95"/>
  <c r="R41" i="95"/>
  <c r="Q41" i="95"/>
  <c r="P41" i="95"/>
  <c r="O41" i="95"/>
  <c r="N41" i="95"/>
  <c r="M41" i="95"/>
  <c r="L41" i="95"/>
  <c r="K41" i="95"/>
  <c r="J41" i="95"/>
  <c r="I41" i="95"/>
  <c r="H41" i="95"/>
  <c r="G41" i="95"/>
  <c r="F41" i="95"/>
  <c r="AD41" i="95" s="1"/>
  <c r="AE41" i="95" s="1"/>
  <c r="E41" i="95"/>
  <c r="AC40" i="95"/>
  <c r="AB40" i="95"/>
  <c r="AA40" i="95"/>
  <c r="Z40" i="95"/>
  <c r="Y40" i="95"/>
  <c r="X40" i="95"/>
  <c r="W40" i="95"/>
  <c r="V40" i="95"/>
  <c r="U40" i="95"/>
  <c r="T40" i="95"/>
  <c r="S40" i="95"/>
  <c r="R40" i="95"/>
  <c r="Q40" i="95"/>
  <c r="P40" i="95"/>
  <c r="O40" i="95"/>
  <c r="N40" i="95"/>
  <c r="M40" i="95"/>
  <c r="L40" i="95"/>
  <c r="K40" i="95"/>
  <c r="J40" i="95"/>
  <c r="I40" i="95"/>
  <c r="H40" i="95"/>
  <c r="G40" i="95"/>
  <c r="F40" i="95"/>
  <c r="AD40" i="95" s="1"/>
  <c r="AE40" i="95" s="1"/>
  <c r="E40" i="95"/>
  <c r="AC39" i="95"/>
  <c r="AB39" i="95"/>
  <c r="AA39" i="95"/>
  <c r="Z39" i="95"/>
  <c r="Y39" i="95"/>
  <c r="X39" i="95"/>
  <c r="W39" i="95"/>
  <c r="V39" i="95"/>
  <c r="U39" i="95"/>
  <c r="T39" i="95"/>
  <c r="S39" i="95"/>
  <c r="R39" i="95"/>
  <c r="Q39" i="95"/>
  <c r="P39" i="95"/>
  <c r="O39" i="95"/>
  <c r="N39" i="95"/>
  <c r="M39" i="95"/>
  <c r="L39" i="95"/>
  <c r="K39" i="95"/>
  <c r="J39" i="95"/>
  <c r="I39" i="95"/>
  <c r="H39" i="95"/>
  <c r="G39" i="95"/>
  <c r="F39" i="95"/>
  <c r="E39" i="95"/>
  <c r="AC38" i="95"/>
  <c r="AB38" i="95"/>
  <c r="AA38" i="95"/>
  <c r="Z38" i="95"/>
  <c r="Y38" i="95"/>
  <c r="X38" i="95"/>
  <c r="W38" i="95"/>
  <c r="V38" i="95"/>
  <c r="U38" i="95"/>
  <c r="T38" i="95"/>
  <c r="S38" i="95"/>
  <c r="R38" i="95"/>
  <c r="Q38" i="95"/>
  <c r="P38" i="95"/>
  <c r="O38" i="95"/>
  <c r="N38" i="95"/>
  <c r="M38" i="95"/>
  <c r="L38" i="95"/>
  <c r="K38" i="95"/>
  <c r="J38" i="95"/>
  <c r="I38" i="95"/>
  <c r="H38" i="95"/>
  <c r="G38" i="95"/>
  <c r="F38" i="95"/>
  <c r="E38" i="95"/>
  <c r="AC37" i="95"/>
  <c r="AB37" i="95"/>
  <c r="AA37" i="95"/>
  <c r="Z37" i="95"/>
  <c r="Y37" i="95"/>
  <c r="X37" i="95"/>
  <c r="W37" i="95"/>
  <c r="V37" i="95"/>
  <c r="U37" i="95"/>
  <c r="T37" i="95"/>
  <c r="S37" i="95"/>
  <c r="R37" i="95"/>
  <c r="Q37" i="95"/>
  <c r="P37" i="95"/>
  <c r="O37" i="95"/>
  <c r="N37" i="95"/>
  <c r="M37" i="95"/>
  <c r="L37" i="95"/>
  <c r="K37" i="95"/>
  <c r="J37" i="95"/>
  <c r="I37" i="95"/>
  <c r="H37" i="95"/>
  <c r="G37" i="95"/>
  <c r="F37" i="95"/>
  <c r="AD37" i="95" s="1"/>
  <c r="AE37" i="95" s="1"/>
  <c r="E37" i="95"/>
  <c r="AC36" i="95"/>
  <c r="AB36" i="95"/>
  <c r="AA36" i="95"/>
  <c r="Z36" i="95"/>
  <c r="Y36" i="95"/>
  <c r="X36" i="95"/>
  <c r="W36" i="95"/>
  <c r="V36" i="95"/>
  <c r="U36" i="95"/>
  <c r="T36" i="95"/>
  <c r="S36" i="95"/>
  <c r="R36" i="95"/>
  <c r="Q36" i="95"/>
  <c r="P36" i="95"/>
  <c r="O36" i="95"/>
  <c r="N36" i="95"/>
  <c r="M36" i="95"/>
  <c r="L36" i="95"/>
  <c r="K36" i="95"/>
  <c r="J36" i="95"/>
  <c r="I36" i="95"/>
  <c r="H36" i="95"/>
  <c r="G36" i="95"/>
  <c r="F36" i="95"/>
  <c r="E36" i="95"/>
  <c r="AC35" i="95"/>
  <c r="AB35" i="95"/>
  <c r="AA35" i="95"/>
  <c r="Z35" i="95"/>
  <c r="Y35" i="95"/>
  <c r="X35" i="95"/>
  <c r="W35" i="95"/>
  <c r="V35" i="95"/>
  <c r="U35" i="95"/>
  <c r="T35" i="95"/>
  <c r="S35" i="95"/>
  <c r="R35" i="95"/>
  <c r="Q35" i="95"/>
  <c r="P35" i="95"/>
  <c r="O35" i="95"/>
  <c r="N35" i="95"/>
  <c r="M35" i="95"/>
  <c r="L35" i="95"/>
  <c r="K35" i="95"/>
  <c r="J35" i="95"/>
  <c r="I35" i="95"/>
  <c r="H35" i="95"/>
  <c r="G35" i="95"/>
  <c r="F35" i="95"/>
  <c r="AD35" i="95" s="1"/>
  <c r="E35" i="95"/>
  <c r="AC34" i="95"/>
  <c r="AB34" i="95"/>
  <c r="AA34" i="95"/>
  <c r="Z34" i="95"/>
  <c r="Y34" i="95"/>
  <c r="X34" i="95"/>
  <c r="W34" i="95"/>
  <c r="V34" i="95"/>
  <c r="U34" i="95"/>
  <c r="T34" i="95"/>
  <c r="S34" i="95"/>
  <c r="R34" i="95"/>
  <c r="Q34" i="95"/>
  <c r="P34" i="95"/>
  <c r="O34" i="95"/>
  <c r="N34" i="95"/>
  <c r="M34" i="95"/>
  <c r="L34" i="95"/>
  <c r="K34" i="95"/>
  <c r="J34" i="95"/>
  <c r="I34" i="95"/>
  <c r="H34" i="95"/>
  <c r="G34" i="95"/>
  <c r="F34" i="95"/>
  <c r="E34" i="95"/>
  <c r="AC33" i="95"/>
  <c r="AB33" i="95"/>
  <c r="AA33" i="95"/>
  <c r="Z33" i="95"/>
  <c r="Y33" i="95"/>
  <c r="X33" i="95"/>
  <c r="W33" i="95"/>
  <c r="V33" i="95"/>
  <c r="U33" i="95"/>
  <c r="T33" i="95"/>
  <c r="S33" i="95"/>
  <c r="R33" i="95"/>
  <c r="Q33" i="95"/>
  <c r="P33" i="95"/>
  <c r="O33" i="95"/>
  <c r="N33" i="95"/>
  <c r="M33" i="95"/>
  <c r="L33" i="95"/>
  <c r="K33" i="95"/>
  <c r="J33" i="95"/>
  <c r="I33" i="95"/>
  <c r="H33" i="95"/>
  <c r="G33" i="95"/>
  <c r="F33" i="95"/>
  <c r="E33" i="95"/>
  <c r="AC32" i="95"/>
  <c r="AB32" i="95"/>
  <c r="AA32" i="95"/>
  <c r="Z32" i="95"/>
  <c r="Y32" i="95"/>
  <c r="X32" i="95"/>
  <c r="W32" i="95"/>
  <c r="V32" i="95"/>
  <c r="U32" i="95"/>
  <c r="T32" i="95"/>
  <c r="S32" i="95"/>
  <c r="R32" i="95"/>
  <c r="Q32" i="95"/>
  <c r="P32" i="95"/>
  <c r="O32" i="95"/>
  <c r="N32" i="95"/>
  <c r="M32" i="95"/>
  <c r="L32" i="95"/>
  <c r="K32" i="95"/>
  <c r="J32" i="95"/>
  <c r="I32" i="95"/>
  <c r="H32" i="95"/>
  <c r="G32" i="95"/>
  <c r="F32" i="95"/>
  <c r="E32" i="95"/>
  <c r="AC31" i="95"/>
  <c r="AB31" i="95"/>
  <c r="AA31" i="95"/>
  <c r="Z31" i="95"/>
  <c r="Y31" i="95"/>
  <c r="X31" i="95"/>
  <c r="W31" i="95"/>
  <c r="V31" i="95"/>
  <c r="U31" i="95"/>
  <c r="T31" i="95"/>
  <c r="S31" i="95"/>
  <c r="R31" i="95"/>
  <c r="Q31" i="95"/>
  <c r="P31" i="95"/>
  <c r="O31" i="95"/>
  <c r="N31" i="95"/>
  <c r="M31" i="95"/>
  <c r="L31" i="95"/>
  <c r="K31" i="95"/>
  <c r="J31" i="95"/>
  <c r="I31" i="95"/>
  <c r="H31" i="95"/>
  <c r="G31" i="95"/>
  <c r="F31" i="95"/>
  <c r="E31" i="95"/>
  <c r="AC30" i="95"/>
  <c r="AB30" i="95"/>
  <c r="AA30" i="95"/>
  <c r="Z30" i="95"/>
  <c r="Y30" i="95"/>
  <c r="Y66" i="95" s="1"/>
  <c r="X30" i="95"/>
  <c r="W30" i="95"/>
  <c r="V30" i="95"/>
  <c r="U30" i="95"/>
  <c r="T30" i="95"/>
  <c r="S30" i="95"/>
  <c r="R30" i="95"/>
  <c r="Q30" i="95"/>
  <c r="Q66" i="95" s="1"/>
  <c r="P30" i="95"/>
  <c r="O30" i="95"/>
  <c r="N30" i="95"/>
  <c r="M30" i="95"/>
  <c r="L30" i="95"/>
  <c r="K30" i="95"/>
  <c r="J30" i="95"/>
  <c r="I30" i="95"/>
  <c r="I66" i="95" s="1"/>
  <c r="H30" i="95"/>
  <c r="G30" i="95"/>
  <c r="F30" i="95"/>
  <c r="E30" i="95"/>
  <c r="AC26" i="95"/>
  <c r="AB26" i="95"/>
  <c r="AA26" i="95"/>
  <c r="Z26" i="95"/>
  <c r="Y26" i="95"/>
  <c r="X26" i="95"/>
  <c r="W26" i="95"/>
  <c r="V26" i="95"/>
  <c r="U26" i="95"/>
  <c r="T26" i="95"/>
  <c r="S26" i="95"/>
  <c r="R26" i="95"/>
  <c r="Q26" i="95"/>
  <c r="P26" i="95"/>
  <c r="O26" i="95"/>
  <c r="N26" i="95"/>
  <c r="M26" i="95"/>
  <c r="L26" i="95"/>
  <c r="K26" i="95"/>
  <c r="J26" i="95"/>
  <c r="I26" i="95"/>
  <c r="H26" i="95"/>
  <c r="G26" i="95"/>
  <c r="F26" i="95"/>
  <c r="AD26" i="95" s="1"/>
  <c r="AE26" i="95" s="1"/>
  <c r="E26" i="95"/>
  <c r="AC25" i="95"/>
  <c r="AB25" i="95"/>
  <c r="AA25" i="95"/>
  <c r="Z25" i="95"/>
  <c r="Y25" i="95"/>
  <c r="X25" i="95"/>
  <c r="W25" i="95"/>
  <c r="V25" i="95"/>
  <c r="U25" i="95"/>
  <c r="T25" i="95"/>
  <c r="S25" i="95"/>
  <c r="R25" i="95"/>
  <c r="Q25" i="95"/>
  <c r="P25" i="95"/>
  <c r="O25" i="95"/>
  <c r="N25" i="95"/>
  <c r="M25" i="95"/>
  <c r="L25" i="95"/>
  <c r="K25" i="95"/>
  <c r="J25" i="95"/>
  <c r="I25" i="95"/>
  <c r="H25" i="95"/>
  <c r="G25" i="95"/>
  <c r="F25" i="95"/>
  <c r="E25" i="95"/>
  <c r="AC24" i="95"/>
  <c r="AB24" i="95"/>
  <c r="AA24" i="95"/>
  <c r="Z24" i="95"/>
  <c r="Y24" i="95"/>
  <c r="X24" i="95"/>
  <c r="W24" i="95"/>
  <c r="V24" i="95"/>
  <c r="U24" i="95"/>
  <c r="T24" i="95"/>
  <c r="S24" i="95"/>
  <c r="R24" i="95"/>
  <c r="Q24" i="95"/>
  <c r="P24" i="95"/>
  <c r="O24" i="95"/>
  <c r="N24" i="95"/>
  <c r="M24" i="95"/>
  <c r="L24" i="95"/>
  <c r="L27" i="95" s="1"/>
  <c r="K24" i="95"/>
  <c r="J24" i="95"/>
  <c r="I24" i="95"/>
  <c r="H24" i="95"/>
  <c r="G24" i="95"/>
  <c r="F24" i="95"/>
  <c r="E24" i="95"/>
  <c r="AC23" i="95"/>
  <c r="AB23" i="95"/>
  <c r="AA23" i="95"/>
  <c r="Z23" i="95"/>
  <c r="Y23" i="95"/>
  <c r="X23" i="95"/>
  <c r="W23" i="95"/>
  <c r="V23" i="95"/>
  <c r="U23" i="95"/>
  <c r="T23" i="95"/>
  <c r="S23" i="95"/>
  <c r="R23" i="95"/>
  <c r="Q23" i="95"/>
  <c r="P23" i="95"/>
  <c r="O23" i="95"/>
  <c r="N23" i="95"/>
  <c r="M23" i="95"/>
  <c r="L23" i="95"/>
  <c r="K23" i="95"/>
  <c r="J23" i="95"/>
  <c r="I23" i="95"/>
  <c r="H23" i="95"/>
  <c r="G23" i="95"/>
  <c r="F23" i="95"/>
  <c r="AD23" i="95" s="1"/>
  <c r="AE23" i="95" s="1"/>
  <c r="E23" i="95"/>
  <c r="AC22" i="95"/>
  <c r="AB22" i="95"/>
  <c r="AA22" i="95"/>
  <c r="Z22" i="95"/>
  <c r="Y22" i="95"/>
  <c r="X22" i="95"/>
  <c r="W22" i="95"/>
  <c r="V22" i="95"/>
  <c r="U22" i="95"/>
  <c r="T22" i="95"/>
  <c r="S22" i="95"/>
  <c r="R22" i="95"/>
  <c r="Q22" i="95"/>
  <c r="P22" i="95"/>
  <c r="O22" i="95"/>
  <c r="N22" i="95"/>
  <c r="M22" i="95"/>
  <c r="L22" i="95"/>
  <c r="K22" i="95"/>
  <c r="J22" i="95"/>
  <c r="I22" i="95"/>
  <c r="H22" i="95"/>
  <c r="G22" i="95"/>
  <c r="F22" i="95"/>
  <c r="E22" i="95"/>
  <c r="AC21" i="95"/>
  <c r="AB21" i="95"/>
  <c r="AA21" i="95"/>
  <c r="Z21" i="95"/>
  <c r="Y21" i="95"/>
  <c r="X21" i="95"/>
  <c r="W21" i="95"/>
  <c r="V21" i="95"/>
  <c r="U21" i="95"/>
  <c r="T21" i="95"/>
  <c r="S21" i="95"/>
  <c r="R21" i="95"/>
  <c r="Q21" i="95"/>
  <c r="P21" i="95"/>
  <c r="O21" i="95"/>
  <c r="N21" i="95"/>
  <c r="M21" i="95"/>
  <c r="L21" i="95"/>
  <c r="K21" i="95"/>
  <c r="J21" i="95"/>
  <c r="I21" i="95"/>
  <c r="H21" i="95"/>
  <c r="G21" i="95"/>
  <c r="F21" i="95"/>
  <c r="AD21" i="95" s="1"/>
  <c r="AE21" i="95" s="1"/>
  <c r="E21" i="95"/>
  <c r="AC19" i="95"/>
  <c r="AB19" i="95"/>
  <c r="AA19" i="95"/>
  <c r="Z19" i="95"/>
  <c r="Y19" i="95"/>
  <c r="X19" i="95"/>
  <c r="W19" i="95"/>
  <c r="V19" i="95"/>
  <c r="U19" i="95"/>
  <c r="T19" i="95"/>
  <c r="S19" i="95"/>
  <c r="R19" i="95"/>
  <c r="Q19" i="95"/>
  <c r="P19" i="95"/>
  <c r="O19" i="95"/>
  <c r="N19" i="95"/>
  <c r="M19" i="95"/>
  <c r="L19" i="95"/>
  <c r="K19" i="95"/>
  <c r="J19" i="95"/>
  <c r="I19" i="95"/>
  <c r="H19" i="95"/>
  <c r="G19" i="95"/>
  <c r="E19" i="95"/>
  <c r="AC18" i="95"/>
  <c r="AB18" i="95"/>
  <c r="AA18" i="95"/>
  <c r="Z18" i="95"/>
  <c r="Y18" i="95"/>
  <c r="X18" i="95"/>
  <c r="W18" i="95"/>
  <c r="V18" i="95"/>
  <c r="U18" i="95"/>
  <c r="T18" i="95"/>
  <c r="S18" i="95"/>
  <c r="R18" i="95"/>
  <c r="Q18" i="95"/>
  <c r="P18" i="95"/>
  <c r="O18" i="95"/>
  <c r="N18" i="95"/>
  <c r="M18" i="95"/>
  <c r="L18" i="95"/>
  <c r="K18" i="95"/>
  <c r="J18" i="95"/>
  <c r="I18" i="95"/>
  <c r="H18" i="95"/>
  <c r="G18" i="95"/>
  <c r="F18" i="95"/>
  <c r="AD18" i="95" s="1"/>
  <c r="AE18" i="95" s="1"/>
  <c r="E18" i="95"/>
  <c r="AC17" i="95"/>
  <c r="AB17" i="95"/>
  <c r="AA17" i="95"/>
  <c r="Z17" i="95"/>
  <c r="Y17" i="95"/>
  <c r="X17" i="95"/>
  <c r="W17" i="95"/>
  <c r="V17" i="95"/>
  <c r="U17" i="95"/>
  <c r="T17" i="95"/>
  <c r="S17" i="95"/>
  <c r="R17" i="95"/>
  <c r="Q17" i="95"/>
  <c r="P17" i="95"/>
  <c r="O17" i="95"/>
  <c r="N17" i="95"/>
  <c r="M17" i="95"/>
  <c r="L17" i="95"/>
  <c r="K17" i="95"/>
  <c r="J17" i="95"/>
  <c r="I17" i="95"/>
  <c r="H17" i="95"/>
  <c r="G17" i="95"/>
  <c r="F17" i="95"/>
  <c r="AD17" i="95" s="1"/>
  <c r="E17" i="95"/>
  <c r="AF17" i="95" s="1"/>
  <c r="AG17" i="95" s="1"/>
  <c r="AC16" i="95"/>
  <c r="AB16" i="95"/>
  <c r="AA16" i="95"/>
  <c r="Z16" i="95"/>
  <c r="Y16" i="95"/>
  <c r="X16" i="95"/>
  <c r="W16" i="95"/>
  <c r="V16" i="95"/>
  <c r="U16" i="95"/>
  <c r="T16" i="95"/>
  <c r="S16" i="95"/>
  <c r="R16" i="95"/>
  <c r="Q16" i="95"/>
  <c r="P16" i="95"/>
  <c r="O16" i="95"/>
  <c r="N16" i="95"/>
  <c r="M16" i="95"/>
  <c r="L16" i="95"/>
  <c r="K16" i="95"/>
  <c r="J16" i="95"/>
  <c r="I16" i="95"/>
  <c r="H16" i="95"/>
  <c r="G16" i="95"/>
  <c r="F16" i="95"/>
  <c r="E16" i="95"/>
  <c r="AC15" i="95"/>
  <c r="AB15" i="95"/>
  <c r="AA15" i="95"/>
  <c r="Z15" i="95"/>
  <c r="Y15" i="95"/>
  <c r="X15" i="95"/>
  <c r="W15" i="95"/>
  <c r="V15" i="95"/>
  <c r="U15" i="95"/>
  <c r="T15" i="95"/>
  <c r="S15" i="95"/>
  <c r="R15" i="95"/>
  <c r="Q15" i="95"/>
  <c r="P15" i="95"/>
  <c r="O15" i="95"/>
  <c r="O27" i="95" s="1"/>
  <c r="N15" i="95"/>
  <c r="M15" i="95"/>
  <c r="L15" i="95"/>
  <c r="K15" i="95"/>
  <c r="J15" i="95"/>
  <c r="I15" i="95"/>
  <c r="H15" i="95"/>
  <c r="G15" i="95"/>
  <c r="F15" i="95"/>
  <c r="E15" i="95"/>
  <c r="AC14" i="95"/>
  <c r="AB14" i="95"/>
  <c r="AA14" i="95"/>
  <c r="Z14" i="95"/>
  <c r="Y14" i="95"/>
  <c r="X14" i="95"/>
  <c r="W14" i="95"/>
  <c r="V14" i="95"/>
  <c r="U14" i="95"/>
  <c r="T14" i="95"/>
  <c r="S14" i="95"/>
  <c r="R14" i="95"/>
  <c r="Q14" i="95"/>
  <c r="P14" i="95"/>
  <c r="O14" i="95"/>
  <c r="N14" i="95"/>
  <c r="M14" i="95"/>
  <c r="L14" i="95"/>
  <c r="K14" i="95"/>
  <c r="J14" i="95"/>
  <c r="I14" i="95"/>
  <c r="H14" i="95"/>
  <c r="G14" i="95"/>
  <c r="F14" i="95"/>
  <c r="AD14" i="95" s="1"/>
  <c r="E14" i="95"/>
  <c r="AC13" i="95"/>
  <c r="AB13" i="95"/>
  <c r="AA13" i="95"/>
  <c r="Z13" i="95"/>
  <c r="Y13" i="95"/>
  <c r="X13" i="95"/>
  <c r="W13" i="95"/>
  <c r="V13" i="95"/>
  <c r="U13" i="95"/>
  <c r="T13" i="95"/>
  <c r="S13" i="95"/>
  <c r="R13" i="95"/>
  <c r="Q13" i="95"/>
  <c r="P13" i="95"/>
  <c r="O13" i="95"/>
  <c r="N13" i="95"/>
  <c r="M13" i="95"/>
  <c r="L13" i="95"/>
  <c r="K13" i="95"/>
  <c r="J13" i="95"/>
  <c r="I13" i="95"/>
  <c r="H13" i="95"/>
  <c r="G13" i="95"/>
  <c r="F13" i="95"/>
  <c r="AD13" i="95" s="1"/>
  <c r="AE13" i="95" s="1"/>
  <c r="E13" i="95"/>
  <c r="AC12" i="95"/>
  <c r="AB12" i="95"/>
  <c r="AA12" i="95"/>
  <c r="Z12" i="95"/>
  <c r="Y12" i="95"/>
  <c r="X12" i="95"/>
  <c r="W12" i="95"/>
  <c r="V12" i="95"/>
  <c r="U12" i="95"/>
  <c r="T12" i="95"/>
  <c r="S12" i="95"/>
  <c r="R12" i="95"/>
  <c r="Q12" i="95"/>
  <c r="P12" i="95"/>
  <c r="O12" i="95"/>
  <c r="N12" i="95"/>
  <c r="M12" i="95"/>
  <c r="L12" i="95"/>
  <c r="K12" i="95"/>
  <c r="J12" i="95"/>
  <c r="I12" i="95"/>
  <c r="H12" i="95"/>
  <c r="G12" i="95"/>
  <c r="F12" i="95"/>
  <c r="E12" i="95"/>
  <c r="AC11" i="95"/>
  <c r="AB11" i="95"/>
  <c r="AA11" i="95"/>
  <c r="Z11" i="95"/>
  <c r="Z27" i="95" s="1"/>
  <c r="Y11" i="95"/>
  <c r="X11" i="95"/>
  <c r="X27" i="95" s="1"/>
  <c r="W11" i="95"/>
  <c r="V11" i="95"/>
  <c r="U11" i="95"/>
  <c r="T11" i="95"/>
  <c r="S11" i="95"/>
  <c r="R11" i="95"/>
  <c r="R27" i="95" s="1"/>
  <c r="Q11" i="95"/>
  <c r="P11" i="95"/>
  <c r="P27" i="95" s="1"/>
  <c r="O11" i="95"/>
  <c r="N11" i="95"/>
  <c r="M11" i="95"/>
  <c r="L11" i="95"/>
  <c r="K11" i="95"/>
  <c r="J11" i="95"/>
  <c r="J27" i="95" s="1"/>
  <c r="I11" i="95"/>
  <c r="H11" i="95"/>
  <c r="H27" i="95" s="1"/>
  <c r="G11" i="95"/>
  <c r="G27" i="95" s="1"/>
  <c r="F11" i="95"/>
  <c r="E11" i="95"/>
  <c r="AC80" i="94"/>
  <c r="AB80" i="94"/>
  <c r="AA80" i="94"/>
  <c r="Z80" i="94"/>
  <c r="Y80" i="94"/>
  <c r="X80" i="94"/>
  <c r="W80" i="94"/>
  <c r="V80" i="94"/>
  <c r="U80" i="94"/>
  <c r="T80" i="94"/>
  <c r="S80" i="94"/>
  <c r="R80" i="94"/>
  <c r="Q80" i="94"/>
  <c r="P80" i="94"/>
  <c r="O80" i="94"/>
  <c r="N80" i="94"/>
  <c r="M80" i="94"/>
  <c r="L80" i="94"/>
  <c r="K80" i="94"/>
  <c r="J80" i="94"/>
  <c r="I80" i="94"/>
  <c r="H80" i="94"/>
  <c r="G80" i="94"/>
  <c r="F80" i="94"/>
  <c r="E80" i="94"/>
  <c r="AC71" i="94"/>
  <c r="Y71" i="94"/>
  <c r="V71" i="94"/>
  <c r="U71" i="94"/>
  <c r="N71" i="94"/>
  <c r="M71" i="94"/>
  <c r="F71" i="94"/>
  <c r="E71" i="94"/>
  <c r="AD70" i="94"/>
  <c r="AD69" i="94"/>
  <c r="AF69" i="94" s="1"/>
  <c r="AG69" i="94" s="1"/>
  <c r="AD68" i="94"/>
  <c r="AC67" i="94"/>
  <c r="Z67" i="94"/>
  <c r="V67" i="94"/>
  <c r="U67" i="94"/>
  <c r="R67" i="94"/>
  <c r="N67" i="94"/>
  <c r="M67" i="94"/>
  <c r="J67" i="94"/>
  <c r="F67" i="94"/>
  <c r="E67" i="94"/>
  <c r="AC66" i="94"/>
  <c r="AB66" i="94"/>
  <c r="AA66" i="94"/>
  <c r="AA67" i="94" s="1"/>
  <c r="Z66" i="94"/>
  <c r="Z71" i="94" s="1"/>
  <c r="Y66" i="94"/>
  <c r="X66" i="94"/>
  <c r="W66" i="94"/>
  <c r="W67" i="94" s="1"/>
  <c r="V66" i="94"/>
  <c r="U66" i="94"/>
  <c r="T66" i="94"/>
  <c r="S66" i="94"/>
  <c r="S67" i="94" s="1"/>
  <c r="R66" i="94"/>
  <c r="R71" i="94" s="1"/>
  <c r="Q66" i="94"/>
  <c r="P66" i="94"/>
  <c r="O66" i="94"/>
  <c r="O67" i="94" s="1"/>
  <c r="N66" i="94"/>
  <c r="M66" i="94"/>
  <c r="L66" i="94"/>
  <c r="K66" i="94"/>
  <c r="K67" i="94" s="1"/>
  <c r="J66" i="94"/>
  <c r="J71" i="94" s="1"/>
  <c r="I66" i="94"/>
  <c r="H66" i="94"/>
  <c r="G66" i="94"/>
  <c r="G67" i="94" s="1"/>
  <c r="F66" i="94"/>
  <c r="E66" i="94"/>
  <c r="AG65" i="94"/>
  <c r="AF65" i="94"/>
  <c r="AE65" i="94"/>
  <c r="AD65" i="94"/>
  <c r="AF64" i="94"/>
  <c r="AG64" i="94" s="1"/>
  <c r="AD64" i="94"/>
  <c r="AE64" i="94" s="1"/>
  <c r="AG62" i="94"/>
  <c r="AF62" i="94"/>
  <c r="AE62" i="94"/>
  <c r="AD62" i="94"/>
  <c r="AF61" i="94"/>
  <c r="AG61" i="94" s="1"/>
  <c r="AD61" i="94"/>
  <c r="AE61" i="94" s="1"/>
  <c r="AF60" i="94"/>
  <c r="AG60" i="94" s="1"/>
  <c r="AE60" i="94"/>
  <c r="AD60" i="94"/>
  <c r="AF58" i="94"/>
  <c r="AG58" i="94" s="1"/>
  <c r="AD58" i="94"/>
  <c r="AE58" i="94" s="1"/>
  <c r="AG57" i="94"/>
  <c r="AF57" i="94"/>
  <c r="AE57" i="94"/>
  <c r="AD57" i="94"/>
  <c r="AF56" i="94"/>
  <c r="AG56" i="94" s="1"/>
  <c r="AD56" i="94"/>
  <c r="AE56" i="94" s="1"/>
  <c r="AG53" i="94"/>
  <c r="AF53" i="94"/>
  <c r="AE53" i="94"/>
  <c r="AD53" i="94"/>
  <c r="AF52" i="94"/>
  <c r="AG52" i="94" s="1"/>
  <c r="AD52" i="94"/>
  <c r="AE52" i="94" s="1"/>
  <c r="AG51" i="94"/>
  <c r="AF51" i="94"/>
  <c r="AE51" i="94"/>
  <c r="AD51" i="94"/>
  <c r="AF50" i="94"/>
  <c r="AG50" i="94" s="1"/>
  <c r="AD50" i="94"/>
  <c r="AE50" i="94" s="1"/>
  <c r="AF49" i="94"/>
  <c r="AG49" i="94" s="1"/>
  <c r="AE49" i="94"/>
  <c r="AD49" i="94"/>
  <c r="AF48" i="94"/>
  <c r="AG48" i="94" s="1"/>
  <c r="AD48" i="94"/>
  <c r="AE48" i="94" s="1"/>
  <c r="AG47" i="94"/>
  <c r="AF47" i="94"/>
  <c r="AE47" i="94"/>
  <c r="AD47" i="94"/>
  <c r="AF46" i="94"/>
  <c r="AG46" i="94" s="1"/>
  <c r="AD46" i="94"/>
  <c r="AE46" i="94" s="1"/>
  <c r="AG45" i="94"/>
  <c r="AF45" i="94"/>
  <c r="AE45" i="94"/>
  <c r="AD45" i="94"/>
  <c r="AF43" i="94"/>
  <c r="AG43" i="94" s="1"/>
  <c r="AD43" i="94"/>
  <c r="AE43" i="94" s="1"/>
  <c r="AG41" i="94"/>
  <c r="AF41" i="94"/>
  <c r="AE41" i="94"/>
  <c r="AD41" i="94"/>
  <c r="AF40" i="94"/>
  <c r="AG40" i="94" s="1"/>
  <c r="AD40" i="94"/>
  <c r="AE40" i="94" s="1"/>
  <c r="AF39" i="94"/>
  <c r="AG39" i="94" s="1"/>
  <c r="AE39" i="94"/>
  <c r="AD39" i="94"/>
  <c r="AF38" i="94"/>
  <c r="AG38" i="94" s="1"/>
  <c r="AD38" i="94"/>
  <c r="AE38" i="94" s="1"/>
  <c r="AG37" i="94"/>
  <c r="AF37" i="94"/>
  <c r="AE37" i="94"/>
  <c r="AD37" i="94"/>
  <c r="AF36" i="94"/>
  <c r="AG36" i="94" s="1"/>
  <c r="AD36" i="94"/>
  <c r="AE36" i="94" s="1"/>
  <c r="AG35" i="94"/>
  <c r="AF35" i="94"/>
  <c r="AE35" i="94"/>
  <c r="AD35" i="94"/>
  <c r="AF34" i="94"/>
  <c r="AG34" i="94" s="1"/>
  <c r="AD34" i="94"/>
  <c r="AE34" i="94" s="1"/>
  <c r="AG33" i="94"/>
  <c r="AF33" i="94"/>
  <c r="AE33" i="94"/>
  <c r="AD33" i="94"/>
  <c r="AF32" i="94"/>
  <c r="AG32" i="94" s="1"/>
  <c r="AD32" i="94"/>
  <c r="AE32" i="94" s="1"/>
  <c r="AF31" i="94"/>
  <c r="AG31" i="94" s="1"/>
  <c r="AE31" i="94"/>
  <c r="AD31" i="94"/>
  <c r="AF30" i="94"/>
  <c r="AG30" i="94" s="1"/>
  <c r="AD30" i="94"/>
  <c r="AE30" i="94" s="1"/>
  <c r="AC27" i="94"/>
  <c r="AB27" i="94"/>
  <c r="AA27" i="94"/>
  <c r="AA71" i="94" s="1"/>
  <c r="Z27" i="94"/>
  <c r="Y27" i="94"/>
  <c r="Y67" i="94" s="1"/>
  <c r="X27" i="94"/>
  <c r="W27" i="94"/>
  <c r="W71" i="94" s="1"/>
  <c r="V27" i="94"/>
  <c r="U27" i="94"/>
  <c r="T27" i="94"/>
  <c r="S27" i="94"/>
  <c r="S71" i="94" s="1"/>
  <c r="R27" i="94"/>
  <c r="Q27" i="94"/>
  <c r="P27" i="94"/>
  <c r="O27" i="94"/>
  <c r="O71" i="94" s="1"/>
  <c r="N27" i="94"/>
  <c r="M27" i="94"/>
  <c r="L27" i="94"/>
  <c r="K27" i="94"/>
  <c r="K71" i="94" s="1"/>
  <c r="J27" i="94"/>
  <c r="I27" i="94"/>
  <c r="I67" i="94" s="1"/>
  <c r="H27" i="94"/>
  <c r="G27" i="94"/>
  <c r="G71" i="94" s="1"/>
  <c r="F27" i="94"/>
  <c r="E27" i="94"/>
  <c r="AD26" i="94"/>
  <c r="AG25" i="94"/>
  <c r="AF25" i="94"/>
  <c r="AD25" i="94"/>
  <c r="AE25" i="94" s="1"/>
  <c r="AD24" i="94"/>
  <c r="AG23" i="94"/>
  <c r="AF23" i="94"/>
  <c r="AD23" i="94"/>
  <c r="AE23" i="94" s="1"/>
  <c r="AD22" i="94"/>
  <c r="AG21" i="94"/>
  <c r="AF21" i="94"/>
  <c r="AD21" i="94"/>
  <c r="AE21" i="94" s="1"/>
  <c r="AD19" i="94"/>
  <c r="AG18" i="94"/>
  <c r="AF18" i="94"/>
  <c r="AD18" i="94"/>
  <c r="AE18" i="94" s="1"/>
  <c r="AD17" i="94"/>
  <c r="AG16" i="94"/>
  <c r="AF16" i="94"/>
  <c r="AD16" i="94"/>
  <c r="AE16" i="94" s="1"/>
  <c r="AD15" i="94"/>
  <c r="AG14" i="94"/>
  <c r="AF14" i="94"/>
  <c r="AD14" i="94"/>
  <c r="AE14" i="94" s="1"/>
  <c r="AD13" i="94"/>
  <c r="AG12" i="94"/>
  <c r="AF12" i="94"/>
  <c r="AD12" i="94"/>
  <c r="AE12" i="94" s="1"/>
  <c r="AD11" i="94"/>
  <c r="AC80" i="93"/>
  <c r="AB80" i="93"/>
  <c r="AA80" i="93"/>
  <c r="Z80" i="93"/>
  <c r="Y80" i="93"/>
  <c r="X80" i="93"/>
  <c r="W80" i="93"/>
  <c r="V80" i="93"/>
  <c r="U80" i="93"/>
  <c r="T80" i="93"/>
  <c r="S80" i="93"/>
  <c r="R80" i="93"/>
  <c r="Q80" i="93"/>
  <c r="P80" i="93"/>
  <c r="O80" i="93"/>
  <c r="N80" i="93"/>
  <c r="M80" i="93"/>
  <c r="L80" i="93"/>
  <c r="K80" i="93"/>
  <c r="J80" i="93"/>
  <c r="I80" i="93"/>
  <c r="H80" i="93"/>
  <c r="G80" i="93"/>
  <c r="F80" i="93"/>
  <c r="E80" i="93"/>
  <c r="AA71" i="93"/>
  <c r="Z71" i="93"/>
  <c r="S71" i="93"/>
  <c r="R71" i="93"/>
  <c r="K71" i="93"/>
  <c r="J71" i="93"/>
  <c r="AF70" i="93"/>
  <c r="AG70" i="93" s="1"/>
  <c r="AE70" i="93"/>
  <c r="AD70" i="93"/>
  <c r="AF69" i="93"/>
  <c r="AG69" i="93" s="1"/>
  <c r="AE69" i="93"/>
  <c r="AD69" i="93"/>
  <c r="AF68" i="93"/>
  <c r="AG68" i="93" s="1"/>
  <c r="AE68" i="93"/>
  <c r="AD68" i="93"/>
  <c r="AA67" i="93"/>
  <c r="Z67" i="93"/>
  <c r="W67" i="93"/>
  <c r="S67" i="93"/>
  <c r="R67" i="93"/>
  <c r="O67" i="93"/>
  <c r="K67" i="93"/>
  <c r="J67" i="93"/>
  <c r="G67" i="93"/>
  <c r="AC66" i="93"/>
  <c r="AB66" i="93"/>
  <c r="AB67" i="93" s="1"/>
  <c r="AA66" i="93"/>
  <c r="Z66" i="93"/>
  <c r="Y66" i="93"/>
  <c r="X66" i="93"/>
  <c r="X67" i="93" s="1"/>
  <c r="W66" i="93"/>
  <c r="W71" i="93" s="1"/>
  <c r="V66" i="93"/>
  <c r="U66" i="93"/>
  <c r="T66" i="93"/>
  <c r="T67" i="93" s="1"/>
  <c r="S66" i="93"/>
  <c r="R66" i="93"/>
  <c r="Q66" i="93"/>
  <c r="P66" i="93"/>
  <c r="P67" i="93" s="1"/>
  <c r="O66" i="93"/>
  <c r="O71" i="93" s="1"/>
  <c r="N66" i="93"/>
  <c r="M66" i="93"/>
  <c r="L66" i="93"/>
  <c r="L67" i="93" s="1"/>
  <c r="K66" i="93"/>
  <c r="J66" i="93"/>
  <c r="I66" i="93"/>
  <c r="H66" i="93"/>
  <c r="H67" i="93" s="1"/>
  <c r="G66" i="93"/>
  <c r="G71" i="93" s="1"/>
  <c r="F66" i="93"/>
  <c r="E66" i="93"/>
  <c r="AD65" i="93"/>
  <c r="AG64" i="93"/>
  <c r="AF64" i="93"/>
  <c r="AD64" i="93"/>
  <c r="AE64" i="93" s="1"/>
  <c r="AD62" i="93"/>
  <c r="AG61" i="93"/>
  <c r="AF61" i="93"/>
  <c r="AD61" i="93"/>
  <c r="AE61" i="93" s="1"/>
  <c r="AD60" i="93"/>
  <c r="AG58" i="93"/>
  <c r="AF58" i="93"/>
  <c r="AD58" i="93"/>
  <c r="AE58" i="93" s="1"/>
  <c r="AD57" i="93"/>
  <c r="AG56" i="93"/>
  <c r="AF56" i="93"/>
  <c r="AD56" i="93"/>
  <c r="AE56" i="93" s="1"/>
  <c r="AD53" i="93"/>
  <c r="AG52" i="93"/>
  <c r="AF52" i="93"/>
  <c r="AD52" i="93"/>
  <c r="AE52" i="93" s="1"/>
  <c r="AD51" i="93"/>
  <c r="AG50" i="93"/>
  <c r="AF50" i="93"/>
  <c r="AD50" i="93"/>
  <c r="AE50" i="93" s="1"/>
  <c r="AD49" i="93"/>
  <c r="AG48" i="93"/>
  <c r="AF48" i="93"/>
  <c r="AD48" i="93"/>
  <c r="AE48" i="93" s="1"/>
  <c r="AD47" i="93"/>
  <c r="AG46" i="93"/>
  <c r="AF46" i="93"/>
  <c r="AD46" i="93"/>
  <c r="AE46" i="93" s="1"/>
  <c r="AD45" i="93"/>
  <c r="AG43" i="93"/>
  <c r="AF43" i="93"/>
  <c r="AD43" i="93"/>
  <c r="AE43" i="93" s="1"/>
  <c r="AD41" i="93"/>
  <c r="AG40" i="93"/>
  <c r="AF40" i="93"/>
  <c r="AD40" i="93"/>
  <c r="AE40" i="93" s="1"/>
  <c r="AD39" i="93"/>
  <c r="AG38" i="93"/>
  <c r="AF38" i="93"/>
  <c r="AD38" i="93"/>
  <c r="AE38" i="93" s="1"/>
  <c r="AD37" i="93"/>
  <c r="AG36" i="93"/>
  <c r="AF36" i="93"/>
  <c r="AD36" i="93"/>
  <c r="AE36" i="93" s="1"/>
  <c r="AD35" i="93"/>
  <c r="AG34" i="93"/>
  <c r="AF34" i="93"/>
  <c r="AD34" i="93"/>
  <c r="AE34" i="93" s="1"/>
  <c r="AD33" i="93"/>
  <c r="AG32" i="93"/>
  <c r="AF32" i="93"/>
  <c r="AD32" i="93"/>
  <c r="AE32" i="93" s="1"/>
  <c r="AD31" i="93"/>
  <c r="AG30" i="93"/>
  <c r="AF30" i="93"/>
  <c r="AD30" i="93"/>
  <c r="AE30" i="93" s="1"/>
  <c r="AC27" i="93"/>
  <c r="AB27" i="93"/>
  <c r="AA27" i="93"/>
  <c r="Z27" i="93"/>
  <c r="Y27" i="93"/>
  <c r="X27" i="93"/>
  <c r="W27" i="93"/>
  <c r="V27" i="93"/>
  <c r="U27" i="93"/>
  <c r="T27" i="93"/>
  <c r="S27" i="93"/>
  <c r="R27" i="93"/>
  <c r="Q27" i="93"/>
  <c r="P27" i="93"/>
  <c r="O27" i="93"/>
  <c r="N27" i="93"/>
  <c r="M27" i="93"/>
  <c r="L27" i="93"/>
  <c r="K27" i="93"/>
  <c r="J27" i="93"/>
  <c r="I27" i="93"/>
  <c r="H27" i="93"/>
  <c r="G27" i="93"/>
  <c r="F27" i="93"/>
  <c r="E27" i="93"/>
  <c r="AD26" i="93"/>
  <c r="AD25" i="93"/>
  <c r="AF25" i="93" s="1"/>
  <c r="AG25" i="93" s="1"/>
  <c r="AD24" i="93"/>
  <c r="AE23" i="93"/>
  <c r="AD23" i="93"/>
  <c r="AF23" i="93" s="1"/>
  <c r="AG23" i="93" s="1"/>
  <c r="AD22" i="93"/>
  <c r="AE21" i="93"/>
  <c r="AD21" i="93"/>
  <c r="AF21" i="93" s="1"/>
  <c r="AG21" i="93" s="1"/>
  <c r="AD19" i="93"/>
  <c r="AE18" i="93"/>
  <c r="AD18" i="93"/>
  <c r="AF18" i="93" s="1"/>
  <c r="AG18" i="93" s="1"/>
  <c r="AD17" i="93"/>
  <c r="AD16" i="93"/>
  <c r="AD15" i="93"/>
  <c r="AD14" i="93"/>
  <c r="AF14" i="93" s="1"/>
  <c r="AG14" i="93" s="1"/>
  <c r="AD13" i="93"/>
  <c r="AD12" i="93"/>
  <c r="AD11" i="93"/>
  <c r="AC80" i="92"/>
  <c r="AB80" i="92"/>
  <c r="AA80" i="92"/>
  <c r="Z80" i="92"/>
  <c r="Y80" i="92"/>
  <c r="X80" i="92"/>
  <c r="W80" i="92"/>
  <c r="V80" i="92"/>
  <c r="U80" i="92"/>
  <c r="T80" i="92"/>
  <c r="S80" i="92"/>
  <c r="R80" i="92"/>
  <c r="Q80" i="92"/>
  <c r="P80" i="92"/>
  <c r="O80" i="92"/>
  <c r="N80" i="92"/>
  <c r="M80" i="92"/>
  <c r="L80" i="92"/>
  <c r="K80" i="92"/>
  <c r="J80" i="92"/>
  <c r="I80" i="92"/>
  <c r="H80" i="92"/>
  <c r="G80" i="92"/>
  <c r="F80" i="92"/>
  <c r="E80" i="92"/>
  <c r="X71" i="92"/>
  <c r="W71" i="92"/>
  <c r="S71" i="92"/>
  <c r="P71" i="92"/>
  <c r="O71" i="92"/>
  <c r="H71" i="92"/>
  <c r="G71" i="92"/>
  <c r="AF70" i="92"/>
  <c r="AG70" i="92" s="1"/>
  <c r="AD70" i="92"/>
  <c r="AE70" i="92" s="1"/>
  <c r="AG69" i="92"/>
  <c r="AF69" i="92"/>
  <c r="AE69" i="92"/>
  <c r="AD69" i="92"/>
  <c r="AF68" i="92"/>
  <c r="AG68" i="92" s="1"/>
  <c r="AD68" i="92"/>
  <c r="AE68" i="92" s="1"/>
  <c r="AB67" i="92"/>
  <c r="X67" i="92"/>
  <c r="W67" i="92"/>
  <c r="T67" i="92"/>
  <c r="P67" i="92"/>
  <c r="O67" i="92"/>
  <c r="L67" i="92"/>
  <c r="H67" i="92"/>
  <c r="G67" i="92"/>
  <c r="AC66" i="92"/>
  <c r="AC67" i="92" s="1"/>
  <c r="AB66" i="92"/>
  <c r="AB71" i="92" s="1"/>
  <c r="AA66" i="92"/>
  <c r="Z66" i="92"/>
  <c r="Y66" i="92"/>
  <c r="Y67" i="92" s="1"/>
  <c r="X66" i="92"/>
  <c r="W66" i="92"/>
  <c r="V66" i="92"/>
  <c r="U66" i="92"/>
  <c r="U67" i="92" s="1"/>
  <c r="T66" i="92"/>
  <c r="T71" i="92" s="1"/>
  <c r="S66" i="92"/>
  <c r="R66" i="92"/>
  <c r="Q66" i="92"/>
  <c r="P66" i="92"/>
  <c r="O66" i="92"/>
  <c r="N66" i="92"/>
  <c r="M66" i="92"/>
  <c r="M67" i="92" s="1"/>
  <c r="L66" i="92"/>
  <c r="L71" i="92" s="1"/>
  <c r="K66" i="92"/>
  <c r="J66" i="92"/>
  <c r="I66" i="92"/>
  <c r="I67" i="92" s="1"/>
  <c r="H66" i="92"/>
  <c r="G66" i="92"/>
  <c r="F66" i="92"/>
  <c r="E66" i="92"/>
  <c r="AD65" i="92"/>
  <c r="AE64" i="92"/>
  <c r="AD64" i="92"/>
  <c r="AF64" i="92" s="1"/>
  <c r="AG64" i="92" s="1"/>
  <c r="AD62" i="92"/>
  <c r="AE61" i="92"/>
  <c r="AD61" i="92"/>
  <c r="AF61" i="92" s="1"/>
  <c r="AG61" i="92" s="1"/>
  <c r="AD60" i="92"/>
  <c r="AE58" i="92"/>
  <c r="AD58" i="92"/>
  <c r="AF58" i="92" s="1"/>
  <c r="AG58" i="92" s="1"/>
  <c r="AD57" i="92"/>
  <c r="AD56" i="92"/>
  <c r="AD53" i="92"/>
  <c r="AD52" i="92"/>
  <c r="AF52" i="92" s="1"/>
  <c r="AG52" i="92" s="1"/>
  <c r="AD51" i="92"/>
  <c r="AD50" i="92"/>
  <c r="AD49" i="92"/>
  <c r="AE48" i="92"/>
  <c r="AD48" i="92"/>
  <c r="AF48" i="92" s="1"/>
  <c r="AG48" i="92" s="1"/>
  <c r="AD47" i="92"/>
  <c r="AD46" i="92"/>
  <c r="AF46" i="92" s="1"/>
  <c r="AG46" i="92" s="1"/>
  <c r="AD45" i="92"/>
  <c r="AE43" i="92"/>
  <c r="AD43" i="92"/>
  <c r="AF43" i="92" s="1"/>
  <c r="AG43" i="92" s="1"/>
  <c r="AD41" i="92"/>
  <c r="AE40" i="92"/>
  <c r="AD40" i="92"/>
  <c r="AF40" i="92" s="1"/>
  <c r="AG40" i="92" s="1"/>
  <c r="AD39" i="92"/>
  <c r="AE38" i="92"/>
  <c r="AD38" i="92"/>
  <c r="AF38" i="92" s="1"/>
  <c r="AG38" i="92" s="1"/>
  <c r="AD37" i="92"/>
  <c r="AD36" i="92"/>
  <c r="AD35" i="92"/>
  <c r="AD34" i="92"/>
  <c r="AF34" i="92" s="1"/>
  <c r="AG34" i="92" s="1"/>
  <c r="AD33" i="92"/>
  <c r="AD32" i="92"/>
  <c r="AD31" i="92"/>
  <c r="AD30" i="92"/>
  <c r="AF30" i="92" s="1"/>
  <c r="AG30" i="92" s="1"/>
  <c r="AC27" i="92"/>
  <c r="AB27" i="92"/>
  <c r="AA27" i="92"/>
  <c r="AA67" i="92" s="1"/>
  <c r="Z27" i="92"/>
  <c r="Y27" i="92"/>
  <c r="X27" i="92"/>
  <c r="W27" i="92"/>
  <c r="V27" i="92"/>
  <c r="U27" i="92"/>
  <c r="T27" i="92"/>
  <c r="S27" i="92"/>
  <c r="S67" i="92" s="1"/>
  <c r="R27" i="92"/>
  <c r="Q27" i="92"/>
  <c r="P27" i="92"/>
  <c r="O27" i="92"/>
  <c r="N27" i="92"/>
  <c r="M27" i="92"/>
  <c r="L27" i="92"/>
  <c r="K27" i="92"/>
  <c r="K67" i="92" s="1"/>
  <c r="J27" i="92"/>
  <c r="I27" i="92"/>
  <c r="H27" i="92"/>
  <c r="G27" i="92"/>
  <c r="F27" i="92"/>
  <c r="E27" i="92"/>
  <c r="AF26" i="92"/>
  <c r="AG26" i="92" s="1"/>
  <c r="AE26" i="92"/>
  <c r="AD26" i="92"/>
  <c r="AF25" i="92"/>
  <c r="AG25" i="92" s="1"/>
  <c r="AE25" i="92"/>
  <c r="AD25" i="92"/>
  <c r="AD24" i="92"/>
  <c r="AE24" i="92" s="1"/>
  <c r="AF23" i="92"/>
  <c r="AG23" i="92" s="1"/>
  <c r="AE23" i="92"/>
  <c r="AD23" i="92"/>
  <c r="AD22" i="92"/>
  <c r="AF21" i="92"/>
  <c r="AG21" i="92" s="1"/>
  <c r="AE21" i="92"/>
  <c r="AD21" i="92"/>
  <c r="AD19" i="92"/>
  <c r="AF19" i="92" s="1"/>
  <c r="AG19" i="92" s="1"/>
  <c r="F19" i="92"/>
  <c r="F19" i="95" s="1"/>
  <c r="AF18" i="92"/>
  <c r="AG18" i="92" s="1"/>
  <c r="AD18" i="92"/>
  <c r="AE18" i="92" s="1"/>
  <c r="AG17" i="92"/>
  <c r="AF17" i="92"/>
  <c r="AE17" i="92"/>
  <c r="AD17" i="92"/>
  <c r="AF16" i="92"/>
  <c r="AG16" i="92" s="1"/>
  <c r="AD16" i="92"/>
  <c r="AE16" i="92" s="1"/>
  <c r="AG15" i="92"/>
  <c r="AF15" i="92"/>
  <c r="AE15" i="92"/>
  <c r="AD15" i="92"/>
  <c r="AF14" i="92"/>
  <c r="AG14" i="92" s="1"/>
  <c r="AD14" i="92"/>
  <c r="AE14" i="92" s="1"/>
  <c r="AG13" i="92"/>
  <c r="AF13" i="92"/>
  <c r="AE13" i="92"/>
  <c r="AD13" i="92"/>
  <c r="AF12" i="92"/>
  <c r="AG12" i="92" s="1"/>
  <c r="AD12" i="92"/>
  <c r="AE12" i="92" s="1"/>
  <c r="AF11" i="92"/>
  <c r="AE11" i="92"/>
  <c r="AD11" i="92"/>
  <c r="AC80" i="91"/>
  <c r="AB80" i="91"/>
  <c r="AA80" i="91"/>
  <c r="Z80" i="91"/>
  <c r="Y80" i="91"/>
  <c r="X80" i="91"/>
  <c r="W80" i="91"/>
  <c r="V80" i="91"/>
  <c r="U80" i="91"/>
  <c r="T80" i="91"/>
  <c r="S80" i="91"/>
  <c r="R80" i="91"/>
  <c r="Q80" i="91"/>
  <c r="P80" i="91"/>
  <c r="O80" i="91"/>
  <c r="N80" i="91"/>
  <c r="M80" i="91"/>
  <c r="L80" i="91"/>
  <c r="K80" i="91"/>
  <c r="J80" i="91"/>
  <c r="I80" i="91"/>
  <c r="H80" i="91"/>
  <c r="G80" i="91"/>
  <c r="F80" i="91"/>
  <c r="E80" i="91"/>
  <c r="AC71" i="91"/>
  <c r="V71" i="91"/>
  <c r="U71" i="91"/>
  <c r="T71" i="91"/>
  <c r="N71" i="91"/>
  <c r="M71" i="91"/>
  <c r="F71" i="91"/>
  <c r="E71" i="91"/>
  <c r="AD70" i="91"/>
  <c r="AE69" i="91"/>
  <c r="AD69" i="91"/>
  <c r="AF69" i="91" s="1"/>
  <c r="AG69" i="91" s="1"/>
  <c r="AD68" i="91"/>
  <c r="AC67" i="91"/>
  <c r="V67" i="91"/>
  <c r="U67" i="91"/>
  <c r="N67" i="91"/>
  <c r="M67" i="91"/>
  <c r="F67" i="91"/>
  <c r="E67" i="91"/>
  <c r="AC66" i="91"/>
  <c r="AB66" i="91"/>
  <c r="AA66" i="91"/>
  <c r="AA67" i="91" s="1"/>
  <c r="Z66" i="91"/>
  <c r="Z67" i="91" s="1"/>
  <c r="Y66" i="91"/>
  <c r="X66" i="91"/>
  <c r="W66" i="91"/>
  <c r="V66" i="91"/>
  <c r="U66" i="91"/>
  <c r="T66" i="91"/>
  <c r="S66" i="91"/>
  <c r="S67" i="91" s="1"/>
  <c r="R66" i="91"/>
  <c r="R67" i="91" s="1"/>
  <c r="Q66" i="91"/>
  <c r="P66" i="91"/>
  <c r="O66" i="91"/>
  <c r="N66" i="91"/>
  <c r="M66" i="91"/>
  <c r="L66" i="91"/>
  <c r="K66" i="91"/>
  <c r="K67" i="91" s="1"/>
  <c r="J66" i="91"/>
  <c r="J67" i="91" s="1"/>
  <c r="I66" i="91"/>
  <c r="H66" i="91"/>
  <c r="G66" i="91"/>
  <c r="F66" i="91"/>
  <c r="E66" i="91"/>
  <c r="AF65" i="91"/>
  <c r="AG65" i="91" s="1"/>
  <c r="AE65" i="91"/>
  <c r="AD65" i="91"/>
  <c r="AF64" i="91"/>
  <c r="AG64" i="91" s="1"/>
  <c r="AD64" i="91"/>
  <c r="AE64" i="91" s="1"/>
  <c r="AF62" i="91"/>
  <c r="AG62" i="91" s="1"/>
  <c r="AE62" i="91"/>
  <c r="AD62" i="91"/>
  <c r="AF61" i="91"/>
  <c r="AG61" i="91" s="1"/>
  <c r="AD61" i="91"/>
  <c r="AE61" i="91" s="1"/>
  <c r="AG60" i="91"/>
  <c r="AF60" i="91"/>
  <c r="AE60" i="91"/>
  <c r="AD60" i="91"/>
  <c r="AF58" i="91"/>
  <c r="AG58" i="91" s="1"/>
  <c r="AD58" i="91"/>
  <c r="AE58" i="91" s="1"/>
  <c r="AF57" i="91"/>
  <c r="AG57" i="91" s="1"/>
  <c r="AE57" i="91"/>
  <c r="AD57" i="91"/>
  <c r="AF56" i="91"/>
  <c r="AG56" i="91" s="1"/>
  <c r="AD56" i="91"/>
  <c r="AE56" i="91" s="1"/>
  <c r="AF53" i="91"/>
  <c r="AG53" i="91" s="1"/>
  <c r="AE53" i="91"/>
  <c r="AD53" i="91"/>
  <c r="AF52" i="91"/>
  <c r="AG52" i="91" s="1"/>
  <c r="AD52" i="91"/>
  <c r="AE52" i="91" s="1"/>
  <c r="AF51" i="91"/>
  <c r="AG51" i="91" s="1"/>
  <c r="AE51" i="91"/>
  <c r="AD51" i="91"/>
  <c r="AF50" i="91"/>
  <c r="AG50" i="91" s="1"/>
  <c r="AD50" i="91"/>
  <c r="AE50" i="91" s="1"/>
  <c r="AG49" i="91"/>
  <c r="AF49" i="91"/>
  <c r="AE49" i="91"/>
  <c r="AD49" i="91"/>
  <c r="AF48" i="91"/>
  <c r="AG48" i="91" s="1"/>
  <c r="AD48" i="91"/>
  <c r="AE48" i="91" s="1"/>
  <c r="AF47" i="91"/>
  <c r="AG47" i="91" s="1"/>
  <c r="AE47" i="91"/>
  <c r="AD47" i="91"/>
  <c r="AF46" i="91"/>
  <c r="AG46" i="91" s="1"/>
  <c r="AD46" i="91"/>
  <c r="AE46" i="91" s="1"/>
  <c r="AF45" i="91"/>
  <c r="AG45" i="91" s="1"/>
  <c r="AE45" i="91"/>
  <c r="AD45" i="91"/>
  <c r="AF43" i="91"/>
  <c r="AG43" i="91" s="1"/>
  <c r="AD43" i="91"/>
  <c r="AE43" i="91" s="1"/>
  <c r="AF41" i="91"/>
  <c r="AG41" i="91" s="1"/>
  <c r="AE41" i="91"/>
  <c r="AD41" i="91"/>
  <c r="AF40" i="91"/>
  <c r="AG40" i="91" s="1"/>
  <c r="AD40" i="91"/>
  <c r="AE40" i="91" s="1"/>
  <c r="AG39" i="91"/>
  <c r="AF39" i="91"/>
  <c r="AE39" i="91"/>
  <c r="AD39" i="91"/>
  <c r="AF38" i="91"/>
  <c r="AG38" i="91" s="1"/>
  <c r="AD38" i="91"/>
  <c r="AE38" i="91" s="1"/>
  <c r="AF37" i="91"/>
  <c r="AG37" i="91" s="1"/>
  <c r="AE37" i="91"/>
  <c r="AD37" i="91"/>
  <c r="AF36" i="91"/>
  <c r="AG36" i="91" s="1"/>
  <c r="AD36" i="91"/>
  <c r="AE36" i="91" s="1"/>
  <c r="AF35" i="91"/>
  <c r="AG35" i="91" s="1"/>
  <c r="AE35" i="91"/>
  <c r="AD35" i="91"/>
  <c r="AF34" i="91"/>
  <c r="AG34" i="91" s="1"/>
  <c r="AD34" i="91"/>
  <c r="AE34" i="91" s="1"/>
  <c r="AF33" i="91"/>
  <c r="AG33" i="91" s="1"/>
  <c r="AE33" i="91"/>
  <c r="AD33" i="91"/>
  <c r="AF32" i="91"/>
  <c r="AG32" i="91" s="1"/>
  <c r="AD32" i="91"/>
  <c r="AE32" i="91" s="1"/>
  <c r="AG31" i="91"/>
  <c r="AF31" i="91"/>
  <c r="AE31" i="91"/>
  <c r="AD31" i="91"/>
  <c r="AF30" i="91"/>
  <c r="AG30" i="91" s="1"/>
  <c r="AD30" i="91"/>
  <c r="AE30" i="91" s="1"/>
  <c r="AC27" i="91"/>
  <c r="AB27" i="91"/>
  <c r="AB67" i="91" s="1"/>
  <c r="AA27" i="91"/>
  <c r="Z27" i="91"/>
  <c r="Y27" i="91"/>
  <c r="X27" i="91"/>
  <c r="W27" i="91"/>
  <c r="W71" i="91" s="1"/>
  <c r="V27" i="91"/>
  <c r="U27" i="91"/>
  <c r="T27" i="91"/>
  <c r="T67" i="91" s="1"/>
  <c r="S27" i="91"/>
  <c r="R27" i="91"/>
  <c r="Q27" i="91"/>
  <c r="P27" i="91"/>
  <c r="O27" i="91"/>
  <c r="N27" i="91"/>
  <c r="M27" i="91"/>
  <c r="L27" i="91"/>
  <c r="L67" i="91" s="1"/>
  <c r="K27" i="91"/>
  <c r="J27" i="91"/>
  <c r="I27" i="91"/>
  <c r="H27" i="91"/>
  <c r="G27" i="91"/>
  <c r="G71" i="91" s="1"/>
  <c r="F27" i="91"/>
  <c r="E27" i="91"/>
  <c r="AD26" i="91"/>
  <c r="AF25" i="91"/>
  <c r="AG25" i="91" s="1"/>
  <c r="AD25" i="91"/>
  <c r="AE25" i="91" s="1"/>
  <c r="AD24" i="91"/>
  <c r="AF23" i="91"/>
  <c r="AG23" i="91" s="1"/>
  <c r="AD23" i="91"/>
  <c r="AE23" i="91" s="1"/>
  <c r="AD22" i="91"/>
  <c r="AF21" i="91"/>
  <c r="AG21" i="91" s="1"/>
  <c r="AD21" i="91"/>
  <c r="AE21" i="91" s="1"/>
  <c r="AD19" i="91"/>
  <c r="AG18" i="91"/>
  <c r="AF18" i="91"/>
  <c r="AD18" i="91"/>
  <c r="AE18" i="91" s="1"/>
  <c r="AD17" i="91"/>
  <c r="AG16" i="91"/>
  <c r="AF16" i="91"/>
  <c r="AD16" i="91"/>
  <c r="AE16" i="91" s="1"/>
  <c r="AD15" i="91"/>
  <c r="AG14" i="91"/>
  <c r="AF14" i="91"/>
  <c r="AD14" i="91"/>
  <c r="AE14" i="91" s="1"/>
  <c r="AD13" i="91"/>
  <c r="AF12" i="91"/>
  <c r="AG12" i="91" s="1"/>
  <c r="AD12" i="91"/>
  <c r="AE12" i="91" s="1"/>
  <c r="AD11" i="91"/>
  <c r="AC80" i="90"/>
  <c r="AB80" i="90"/>
  <c r="AA80" i="90"/>
  <c r="Z80" i="90"/>
  <c r="Y80" i="90"/>
  <c r="X80" i="90"/>
  <c r="W80" i="90"/>
  <c r="V80" i="90"/>
  <c r="U80" i="90"/>
  <c r="T80" i="90"/>
  <c r="S80" i="90"/>
  <c r="R80" i="90"/>
  <c r="Q80" i="90"/>
  <c r="P80" i="90"/>
  <c r="O80" i="90"/>
  <c r="N80" i="90"/>
  <c r="M80" i="90"/>
  <c r="L80" i="90"/>
  <c r="K80" i="90"/>
  <c r="J80" i="90"/>
  <c r="I80" i="90"/>
  <c r="H80" i="90"/>
  <c r="G80" i="90"/>
  <c r="F80" i="90"/>
  <c r="E80" i="90"/>
  <c r="Z71" i="90"/>
  <c r="V71" i="90"/>
  <c r="R71" i="90"/>
  <c r="J71" i="90"/>
  <c r="F71" i="90"/>
  <c r="AF70" i="90"/>
  <c r="AG70" i="90" s="1"/>
  <c r="AE70" i="90"/>
  <c r="AD70" i="90"/>
  <c r="AF69" i="90"/>
  <c r="AG69" i="90" s="1"/>
  <c r="AE69" i="90"/>
  <c r="AD69" i="90"/>
  <c r="AE68" i="90"/>
  <c r="AD68" i="90"/>
  <c r="AF68" i="90" s="1"/>
  <c r="AG68" i="90" s="1"/>
  <c r="Z67" i="90"/>
  <c r="S67" i="90"/>
  <c r="R67" i="90"/>
  <c r="J67" i="90"/>
  <c r="AC66" i="90"/>
  <c r="AB66" i="90"/>
  <c r="AA66" i="90"/>
  <c r="Z66" i="90"/>
  <c r="Y66" i="90"/>
  <c r="X66" i="90"/>
  <c r="W66" i="90"/>
  <c r="V66" i="90"/>
  <c r="U66" i="90"/>
  <c r="T66" i="90"/>
  <c r="S66" i="90"/>
  <c r="R66" i="90"/>
  <c r="Q66" i="90"/>
  <c r="P66" i="90"/>
  <c r="O66" i="90"/>
  <c r="N66" i="90"/>
  <c r="M66" i="90"/>
  <c r="L66" i="90"/>
  <c r="K66" i="90"/>
  <c r="J66" i="90"/>
  <c r="I66" i="90"/>
  <c r="H66" i="90"/>
  <c r="G66" i="90"/>
  <c r="F66" i="90"/>
  <c r="E66" i="90"/>
  <c r="AD65" i="90"/>
  <c r="AF64" i="90"/>
  <c r="AG64" i="90" s="1"/>
  <c r="AD64" i="90"/>
  <c r="AE64" i="90" s="1"/>
  <c r="AD62" i="90"/>
  <c r="AG61" i="90"/>
  <c r="AF61" i="90"/>
  <c r="AD61" i="90"/>
  <c r="AE61" i="90" s="1"/>
  <c r="AD60" i="90"/>
  <c r="AF58" i="90"/>
  <c r="AG58" i="90" s="1"/>
  <c r="AD58" i="90"/>
  <c r="AE58" i="90" s="1"/>
  <c r="AD57" i="90"/>
  <c r="AD56" i="90"/>
  <c r="AE56" i="90" s="1"/>
  <c r="AD53" i="90"/>
  <c r="AF52" i="90"/>
  <c r="AG52" i="90" s="1"/>
  <c r="AD52" i="90"/>
  <c r="AE52" i="90" s="1"/>
  <c r="AD51" i="90"/>
  <c r="AD50" i="90"/>
  <c r="AD49" i="90"/>
  <c r="AD48" i="90"/>
  <c r="AE48" i="90" s="1"/>
  <c r="AD47" i="90"/>
  <c r="AD46" i="90"/>
  <c r="AD45" i="90"/>
  <c r="AF43" i="90"/>
  <c r="AG43" i="90" s="1"/>
  <c r="AD43" i="90"/>
  <c r="AE43" i="90" s="1"/>
  <c r="AD41" i="90"/>
  <c r="AG40" i="90"/>
  <c r="AD40" i="90"/>
  <c r="AF40" i="90" s="1"/>
  <c r="AD39" i="90"/>
  <c r="AG38" i="90"/>
  <c r="AF38" i="90"/>
  <c r="AE38" i="90"/>
  <c r="AD38" i="90"/>
  <c r="AD37" i="90"/>
  <c r="AF37" i="90" s="1"/>
  <c r="AG37" i="90" s="1"/>
  <c r="AF36" i="90"/>
  <c r="AG36" i="90" s="1"/>
  <c r="AD36" i="90"/>
  <c r="AE36" i="90" s="1"/>
  <c r="AD35" i="90"/>
  <c r="AF35" i="90" s="1"/>
  <c r="AG35" i="90" s="1"/>
  <c r="AE34" i="90"/>
  <c r="AD34" i="90"/>
  <c r="AF34" i="90" s="1"/>
  <c r="AG34" i="90" s="1"/>
  <c r="AG33" i="90"/>
  <c r="AE33" i="90"/>
  <c r="AD33" i="90"/>
  <c r="AF33" i="90" s="1"/>
  <c r="AD32" i="90"/>
  <c r="AG31" i="90"/>
  <c r="AE31" i="90"/>
  <c r="AD31" i="90"/>
  <c r="AF31" i="90" s="1"/>
  <c r="AF30" i="90"/>
  <c r="AG30" i="90" s="1"/>
  <c r="AE30" i="90"/>
  <c r="AD30" i="90"/>
  <c r="AC27" i="90"/>
  <c r="AB27" i="90"/>
  <c r="AB71" i="90" s="1"/>
  <c r="AA27" i="90"/>
  <c r="AA67" i="90" s="1"/>
  <c r="Z27" i="90"/>
  <c r="Y27" i="90"/>
  <c r="X27" i="90"/>
  <c r="W27" i="90"/>
  <c r="V27" i="90"/>
  <c r="V67" i="90" s="1"/>
  <c r="U27" i="90"/>
  <c r="T27" i="90"/>
  <c r="T71" i="90" s="1"/>
  <c r="S27" i="90"/>
  <c r="S71" i="90" s="1"/>
  <c r="R27" i="90"/>
  <c r="Q27" i="90"/>
  <c r="P27" i="90"/>
  <c r="O27" i="90"/>
  <c r="O71" i="90" s="1"/>
  <c r="N27" i="90"/>
  <c r="N67" i="90" s="1"/>
  <c r="M27" i="90"/>
  <c r="L27" i="90"/>
  <c r="L71" i="90" s="1"/>
  <c r="K27" i="90"/>
  <c r="K67" i="90" s="1"/>
  <c r="J27" i="90"/>
  <c r="I27" i="90"/>
  <c r="H27" i="90"/>
  <c r="G27" i="90"/>
  <c r="F27" i="90"/>
  <c r="F67" i="90" s="1"/>
  <c r="E27" i="90"/>
  <c r="AD26" i="90"/>
  <c r="AF25" i="90"/>
  <c r="AG25" i="90" s="1"/>
  <c r="AE25" i="90"/>
  <c r="AD25" i="90"/>
  <c r="AD24" i="90"/>
  <c r="AF23" i="90"/>
  <c r="AG23" i="90" s="1"/>
  <c r="AE23" i="90"/>
  <c r="AD23" i="90"/>
  <c r="AD22" i="90"/>
  <c r="AF21" i="90"/>
  <c r="AG21" i="90" s="1"/>
  <c r="AE21" i="90"/>
  <c r="AD21" i="90"/>
  <c r="AD19" i="90"/>
  <c r="AF18" i="90"/>
  <c r="AG18" i="90" s="1"/>
  <c r="AE18" i="90"/>
  <c r="AD18" i="90"/>
  <c r="AD17" i="90"/>
  <c r="AF16" i="90"/>
  <c r="AG16" i="90" s="1"/>
  <c r="AE16" i="90"/>
  <c r="AD16" i="90"/>
  <c r="AD15" i="90"/>
  <c r="AF14" i="90"/>
  <c r="AG14" i="90" s="1"/>
  <c r="AE14" i="90"/>
  <c r="AD14" i="90"/>
  <c r="AD13" i="90"/>
  <c r="AF12" i="90"/>
  <c r="AG12" i="90" s="1"/>
  <c r="AE12" i="90"/>
  <c r="AD12" i="90"/>
  <c r="AD11" i="90"/>
  <c r="AC80" i="89"/>
  <c r="AB80" i="89"/>
  <c r="AA80" i="89"/>
  <c r="Z80" i="89"/>
  <c r="Y80" i="89"/>
  <c r="X80" i="89"/>
  <c r="W80" i="89"/>
  <c r="V80" i="89"/>
  <c r="U80" i="89"/>
  <c r="T80" i="89"/>
  <c r="S80" i="89"/>
  <c r="R80" i="89"/>
  <c r="Q80" i="89"/>
  <c r="P80" i="89"/>
  <c r="O80" i="89"/>
  <c r="N80" i="89"/>
  <c r="M80" i="89"/>
  <c r="L80" i="89"/>
  <c r="K80" i="89"/>
  <c r="J80" i="89"/>
  <c r="I80" i="89"/>
  <c r="H80" i="89"/>
  <c r="G80" i="89"/>
  <c r="F80" i="89"/>
  <c r="E80" i="89"/>
  <c r="AC71" i="89"/>
  <c r="AA71" i="89"/>
  <c r="Z71" i="89"/>
  <c r="Y71" i="89"/>
  <c r="U71" i="89"/>
  <c r="S71" i="89"/>
  <c r="R71" i="89"/>
  <c r="M71" i="89"/>
  <c r="K71" i="89"/>
  <c r="J71" i="89"/>
  <c r="I71" i="89"/>
  <c r="E71" i="89"/>
  <c r="AD70" i="89"/>
  <c r="AE70" i="89" s="1"/>
  <c r="AD69" i="89"/>
  <c r="AF69" i="89" s="1"/>
  <c r="AG69" i="89" s="1"/>
  <c r="AD68" i="89"/>
  <c r="Z67" i="89"/>
  <c r="R67" i="89"/>
  <c r="J67" i="89"/>
  <c r="AC66" i="89"/>
  <c r="AB66" i="89"/>
  <c r="AA66" i="89"/>
  <c r="AA67" i="89" s="1"/>
  <c r="Z66" i="89"/>
  <c r="Y66" i="89"/>
  <c r="X66" i="89"/>
  <c r="W66" i="89"/>
  <c r="W67" i="89" s="1"/>
  <c r="V66" i="89"/>
  <c r="U66" i="89"/>
  <c r="T66" i="89"/>
  <c r="S66" i="89"/>
  <c r="S67" i="89" s="1"/>
  <c r="R66" i="89"/>
  <c r="Q66" i="89"/>
  <c r="Q71" i="89" s="1"/>
  <c r="P66" i="89"/>
  <c r="O66" i="89"/>
  <c r="O67" i="89" s="1"/>
  <c r="N66" i="89"/>
  <c r="M66" i="89"/>
  <c r="L66" i="89"/>
  <c r="K66" i="89"/>
  <c r="K67" i="89" s="1"/>
  <c r="J66" i="89"/>
  <c r="I66" i="89"/>
  <c r="H66" i="89"/>
  <c r="G66" i="89"/>
  <c r="G67" i="89" s="1"/>
  <c r="F66" i="89"/>
  <c r="AD66" i="89" s="1"/>
  <c r="AF66" i="89" s="1"/>
  <c r="AG66" i="89" s="1"/>
  <c r="E66" i="89"/>
  <c r="AD65" i="89"/>
  <c r="AF64" i="89"/>
  <c r="AG64" i="89" s="1"/>
  <c r="AE64" i="89"/>
  <c r="AD64" i="89"/>
  <c r="AD62" i="89"/>
  <c r="AF61" i="89"/>
  <c r="AG61" i="89" s="1"/>
  <c r="AE61" i="89"/>
  <c r="AD61" i="89"/>
  <c r="AD60" i="89"/>
  <c r="AF58" i="89"/>
  <c r="AG58" i="89" s="1"/>
  <c r="AE58" i="89"/>
  <c r="AD58" i="89"/>
  <c r="AD57" i="89"/>
  <c r="AF56" i="89"/>
  <c r="AG56" i="89" s="1"/>
  <c r="AE56" i="89"/>
  <c r="AD56" i="89"/>
  <c r="AD53" i="89"/>
  <c r="AF52" i="89"/>
  <c r="AG52" i="89" s="1"/>
  <c r="AE52" i="89"/>
  <c r="AD52" i="89"/>
  <c r="AD51" i="89"/>
  <c r="AF50" i="89"/>
  <c r="AG50" i="89" s="1"/>
  <c r="AE50" i="89"/>
  <c r="AD50" i="89"/>
  <c r="AD49" i="89"/>
  <c r="AF48" i="89"/>
  <c r="AG48" i="89" s="1"/>
  <c r="AE48" i="89"/>
  <c r="AD48" i="89"/>
  <c r="AD47" i="89"/>
  <c r="AF46" i="89"/>
  <c r="AG46" i="89" s="1"/>
  <c r="AE46" i="89"/>
  <c r="AD46" i="89"/>
  <c r="AD45" i="89"/>
  <c r="AF43" i="89"/>
  <c r="AG43" i="89" s="1"/>
  <c r="AE43" i="89"/>
  <c r="AD43" i="89"/>
  <c r="AD41" i="89"/>
  <c r="AF40" i="89"/>
  <c r="AG40" i="89" s="1"/>
  <c r="AE40" i="89"/>
  <c r="AD40" i="89"/>
  <c r="AD39" i="89"/>
  <c r="AF38" i="89"/>
  <c r="AG38" i="89" s="1"/>
  <c r="AE38" i="89"/>
  <c r="AD38" i="89"/>
  <c r="AD37" i="89"/>
  <c r="AF36" i="89"/>
  <c r="AG36" i="89" s="1"/>
  <c r="AE36" i="89"/>
  <c r="AD36" i="89"/>
  <c r="AD35" i="89"/>
  <c r="AF34" i="89"/>
  <c r="AG34" i="89" s="1"/>
  <c r="AE34" i="89"/>
  <c r="AD34" i="89"/>
  <c r="AD33" i="89"/>
  <c r="AF32" i="89"/>
  <c r="AG32" i="89" s="1"/>
  <c r="AE32" i="89"/>
  <c r="AD32" i="89"/>
  <c r="AD31" i="89"/>
  <c r="AF30" i="89"/>
  <c r="AG30" i="89" s="1"/>
  <c r="AE30" i="89"/>
  <c r="AD30" i="89"/>
  <c r="AD27" i="89"/>
  <c r="AE27" i="89" s="1"/>
  <c r="AC27" i="89"/>
  <c r="AC67" i="89" s="1"/>
  <c r="AB27" i="89"/>
  <c r="AA27" i="89"/>
  <c r="Z27" i="89"/>
  <c r="Y27" i="89"/>
  <c r="X27" i="89"/>
  <c r="X71" i="89" s="1"/>
  <c r="W27" i="89"/>
  <c r="W71" i="89" s="1"/>
  <c r="V27" i="89"/>
  <c r="U27" i="89"/>
  <c r="U67" i="89" s="1"/>
  <c r="T27" i="89"/>
  <c r="S27" i="89"/>
  <c r="R27" i="89"/>
  <c r="Q27" i="89"/>
  <c r="P27" i="89"/>
  <c r="P71" i="89" s="1"/>
  <c r="O27" i="89"/>
  <c r="O71" i="89" s="1"/>
  <c r="N27" i="89"/>
  <c r="M27" i="89"/>
  <c r="M67" i="89" s="1"/>
  <c r="L27" i="89"/>
  <c r="K27" i="89"/>
  <c r="J27" i="89"/>
  <c r="I27" i="89"/>
  <c r="H27" i="89"/>
  <c r="H71" i="89" s="1"/>
  <c r="G27" i="89"/>
  <c r="G71" i="89" s="1"/>
  <c r="F27" i="89"/>
  <c r="E27" i="89"/>
  <c r="E67" i="89" s="1"/>
  <c r="AG26" i="89"/>
  <c r="AD26" i="89"/>
  <c r="AF26" i="89" s="1"/>
  <c r="AE25" i="89"/>
  <c r="AD25" i="89"/>
  <c r="AF25" i="89" s="1"/>
  <c r="AG25" i="89" s="1"/>
  <c r="AD24" i="89"/>
  <c r="AF24" i="89" s="1"/>
  <c r="AG24" i="89" s="1"/>
  <c r="AE23" i="89"/>
  <c r="AD23" i="89"/>
  <c r="AF23" i="89" s="1"/>
  <c r="AG23" i="89" s="1"/>
  <c r="AG22" i="89"/>
  <c r="AD22" i="89"/>
  <c r="AF22" i="89" s="1"/>
  <c r="AE21" i="89"/>
  <c r="AD21" i="89"/>
  <c r="AF21" i="89" s="1"/>
  <c r="AG21" i="89" s="1"/>
  <c r="AD19" i="89"/>
  <c r="AF19" i="89" s="1"/>
  <c r="AG19" i="89" s="1"/>
  <c r="AE18" i="89"/>
  <c r="AD18" i="89"/>
  <c r="AF18" i="89" s="1"/>
  <c r="AG18" i="89" s="1"/>
  <c r="AG17" i="89"/>
  <c r="AD17" i="89"/>
  <c r="AF17" i="89" s="1"/>
  <c r="AE16" i="89"/>
  <c r="AD16" i="89"/>
  <c r="AF16" i="89" s="1"/>
  <c r="AG16" i="89" s="1"/>
  <c r="AD15" i="89"/>
  <c r="AF15" i="89" s="1"/>
  <c r="AG15" i="89" s="1"/>
  <c r="AE14" i="89"/>
  <c r="AD14" i="89"/>
  <c r="AF14" i="89" s="1"/>
  <c r="AG14" i="89" s="1"/>
  <c r="AG13" i="89"/>
  <c r="AD13" i="89"/>
  <c r="AF13" i="89" s="1"/>
  <c r="AE12" i="89"/>
  <c r="AD12" i="89"/>
  <c r="AF12" i="89" s="1"/>
  <c r="AG12" i="89" s="1"/>
  <c r="AD11" i="89"/>
  <c r="AF11" i="89" s="1"/>
  <c r="AC80" i="88"/>
  <c r="AB80" i="88"/>
  <c r="AA80" i="88"/>
  <c r="Z80" i="88"/>
  <c r="Y80" i="88"/>
  <c r="X80" i="88"/>
  <c r="W80" i="88"/>
  <c r="V80" i="88"/>
  <c r="U80" i="88"/>
  <c r="T80" i="88"/>
  <c r="S80" i="88"/>
  <c r="R80" i="88"/>
  <c r="Q80" i="88"/>
  <c r="P80" i="88"/>
  <c r="O80" i="88"/>
  <c r="N80" i="88"/>
  <c r="M80" i="88"/>
  <c r="L80" i="88"/>
  <c r="K80" i="88"/>
  <c r="J80" i="88"/>
  <c r="I80" i="88"/>
  <c r="H80" i="88"/>
  <c r="G80" i="88"/>
  <c r="F80" i="88"/>
  <c r="E80" i="88"/>
  <c r="Z71" i="88"/>
  <c r="X71" i="88"/>
  <c r="W71" i="88"/>
  <c r="V71" i="88"/>
  <c r="R71" i="88"/>
  <c r="P71" i="88"/>
  <c r="O71" i="88"/>
  <c r="N71" i="88"/>
  <c r="J71" i="88"/>
  <c r="H71" i="88"/>
  <c r="G71" i="88"/>
  <c r="F71" i="88"/>
  <c r="AF70" i="88"/>
  <c r="AG70" i="88" s="1"/>
  <c r="AE70" i="88"/>
  <c r="AD70" i="88"/>
  <c r="AG69" i="88"/>
  <c r="AF69" i="88"/>
  <c r="AE69" i="88"/>
  <c r="AD69" i="88"/>
  <c r="AF68" i="88"/>
  <c r="AG68" i="88" s="1"/>
  <c r="AE68" i="88"/>
  <c r="AD68" i="88"/>
  <c r="W67" i="88"/>
  <c r="O67" i="88"/>
  <c r="G67" i="88"/>
  <c r="AC66" i="88"/>
  <c r="AB66" i="88"/>
  <c r="AB67" i="88" s="1"/>
  <c r="AA66" i="88"/>
  <c r="Z66" i="88"/>
  <c r="Y66" i="88"/>
  <c r="X66" i="88"/>
  <c r="X67" i="88" s="1"/>
  <c r="W66" i="88"/>
  <c r="V66" i="88"/>
  <c r="U66" i="88"/>
  <c r="T66" i="88"/>
  <c r="T67" i="88" s="1"/>
  <c r="S66" i="88"/>
  <c r="R66" i="88"/>
  <c r="Q66" i="88"/>
  <c r="P66" i="88"/>
  <c r="P67" i="88" s="1"/>
  <c r="O66" i="88"/>
  <c r="N66" i="88"/>
  <c r="M66" i="88"/>
  <c r="L66" i="88"/>
  <c r="L67" i="88" s="1"/>
  <c r="K66" i="88"/>
  <c r="J66" i="88"/>
  <c r="I66" i="88"/>
  <c r="H66" i="88"/>
  <c r="H67" i="88" s="1"/>
  <c r="G66" i="88"/>
  <c r="F66" i="88"/>
  <c r="AD66" i="88" s="1"/>
  <c r="E66" i="88"/>
  <c r="AD65" i="88"/>
  <c r="AF65" i="88" s="1"/>
  <c r="AG65" i="88" s="1"/>
  <c r="AE64" i="88"/>
  <c r="AD64" i="88"/>
  <c r="AF64" i="88" s="1"/>
  <c r="AG64" i="88" s="1"/>
  <c r="AG62" i="88"/>
  <c r="AD62" i="88"/>
  <c r="AF62" i="88" s="1"/>
  <c r="AE61" i="88"/>
  <c r="AD61" i="88"/>
  <c r="AF61" i="88" s="1"/>
  <c r="AG61" i="88" s="1"/>
  <c r="AD60" i="88"/>
  <c r="AF60" i="88" s="1"/>
  <c r="AG60" i="88" s="1"/>
  <c r="AE58" i="88"/>
  <c r="AD58" i="88"/>
  <c r="AF58" i="88" s="1"/>
  <c r="AG58" i="88" s="1"/>
  <c r="AG57" i="88"/>
  <c r="AD57" i="88"/>
  <c r="AF57" i="88" s="1"/>
  <c r="AE56" i="88"/>
  <c r="AD56" i="88"/>
  <c r="AF56" i="88" s="1"/>
  <c r="AG56" i="88" s="1"/>
  <c r="AD53" i="88"/>
  <c r="AF53" i="88" s="1"/>
  <c r="AG53" i="88" s="1"/>
  <c r="AE52" i="88"/>
  <c r="AD52" i="88"/>
  <c r="AF52" i="88" s="1"/>
  <c r="AG52" i="88" s="1"/>
  <c r="AG51" i="88"/>
  <c r="AD51" i="88"/>
  <c r="AF51" i="88" s="1"/>
  <c r="AE50" i="88"/>
  <c r="AD50" i="88"/>
  <c r="AF50" i="88" s="1"/>
  <c r="AG50" i="88" s="1"/>
  <c r="AD49" i="88"/>
  <c r="AF49" i="88" s="1"/>
  <c r="AG49" i="88" s="1"/>
  <c r="AE48" i="88"/>
  <c r="AD48" i="88"/>
  <c r="AF48" i="88" s="1"/>
  <c r="AG48" i="88" s="1"/>
  <c r="AG47" i="88"/>
  <c r="AD47" i="88"/>
  <c r="AF47" i="88" s="1"/>
  <c r="AE46" i="88"/>
  <c r="AD46" i="88"/>
  <c r="AF46" i="88" s="1"/>
  <c r="AG46" i="88" s="1"/>
  <c r="AD45" i="88"/>
  <c r="AF45" i="88" s="1"/>
  <c r="AG45" i="88" s="1"/>
  <c r="AE43" i="88"/>
  <c r="AD43" i="88"/>
  <c r="AF43" i="88" s="1"/>
  <c r="AG43" i="88" s="1"/>
  <c r="AG41" i="88"/>
  <c r="AD41" i="88"/>
  <c r="AF41" i="88" s="1"/>
  <c r="AE40" i="88"/>
  <c r="AD40" i="88"/>
  <c r="AF40" i="88" s="1"/>
  <c r="AG40" i="88" s="1"/>
  <c r="AD39" i="88"/>
  <c r="AF39" i="88" s="1"/>
  <c r="AG39" i="88" s="1"/>
  <c r="AE38" i="88"/>
  <c r="AD38" i="88"/>
  <c r="AF38" i="88" s="1"/>
  <c r="AG38" i="88" s="1"/>
  <c r="AG37" i="88"/>
  <c r="AD37" i="88"/>
  <c r="AF37" i="88" s="1"/>
  <c r="AE36" i="88"/>
  <c r="AD36" i="88"/>
  <c r="AF36" i="88" s="1"/>
  <c r="AG36" i="88" s="1"/>
  <c r="AD35" i="88"/>
  <c r="AF35" i="88" s="1"/>
  <c r="AG35" i="88" s="1"/>
  <c r="AE34" i="88"/>
  <c r="AD34" i="88"/>
  <c r="AF34" i="88" s="1"/>
  <c r="AG34" i="88" s="1"/>
  <c r="AG33" i="88"/>
  <c r="AD33" i="88"/>
  <c r="AF33" i="88" s="1"/>
  <c r="AE32" i="88"/>
  <c r="AD32" i="88"/>
  <c r="AF32" i="88" s="1"/>
  <c r="AG32" i="88" s="1"/>
  <c r="AD31" i="88"/>
  <c r="AF31" i="88" s="1"/>
  <c r="AG31" i="88" s="1"/>
  <c r="AE30" i="88"/>
  <c r="AD30" i="88"/>
  <c r="AF30" i="88" s="1"/>
  <c r="AG30" i="88" s="1"/>
  <c r="AC27" i="88"/>
  <c r="AC71" i="88" s="1"/>
  <c r="AB27" i="88"/>
  <c r="AA27" i="88"/>
  <c r="Z27" i="88"/>
  <c r="Z67" i="88" s="1"/>
  <c r="Y27" i="88"/>
  <c r="X27" i="88"/>
  <c r="W27" i="88"/>
  <c r="V27" i="88"/>
  <c r="V67" i="88" s="1"/>
  <c r="U27" i="88"/>
  <c r="U71" i="88" s="1"/>
  <c r="T27" i="88"/>
  <c r="S27" i="88"/>
  <c r="R27" i="88"/>
  <c r="R67" i="88" s="1"/>
  <c r="Q27" i="88"/>
  <c r="P27" i="88"/>
  <c r="O27" i="88"/>
  <c r="N27" i="88"/>
  <c r="N67" i="88" s="1"/>
  <c r="M27" i="88"/>
  <c r="M71" i="88" s="1"/>
  <c r="L27" i="88"/>
  <c r="K27" i="88"/>
  <c r="J27" i="88"/>
  <c r="J67" i="88" s="1"/>
  <c r="I27" i="88"/>
  <c r="H27" i="88"/>
  <c r="G27" i="88"/>
  <c r="F27" i="88"/>
  <c r="F67" i="88" s="1"/>
  <c r="E27" i="88"/>
  <c r="E71" i="88" s="1"/>
  <c r="AD26" i="88"/>
  <c r="AD25" i="88"/>
  <c r="AF25" i="88" s="1"/>
  <c r="AG25" i="88" s="1"/>
  <c r="AF24" i="88"/>
  <c r="AG24" i="88" s="1"/>
  <c r="AD24" i="88"/>
  <c r="AE24" i="88" s="1"/>
  <c r="AD23" i="88"/>
  <c r="AF23" i="88" s="1"/>
  <c r="AG23" i="88" s="1"/>
  <c r="AF22" i="88"/>
  <c r="AG22" i="88" s="1"/>
  <c r="AD22" i="88"/>
  <c r="AE22" i="88" s="1"/>
  <c r="AD21" i="88"/>
  <c r="AF21" i="88" s="1"/>
  <c r="AG21" i="88" s="1"/>
  <c r="AF19" i="88"/>
  <c r="AG19" i="88" s="1"/>
  <c r="AD19" i="88"/>
  <c r="AE19" i="88" s="1"/>
  <c r="AD18" i="88"/>
  <c r="AF18" i="88" s="1"/>
  <c r="AG18" i="88" s="1"/>
  <c r="AD17" i="88"/>
  <c r="AE17" i="88" s="1"/>
  <c r="AD16" i="88"/>
  <c r="AF16" i="88" s="1"/>
  <c r="AG16" i="88" s="1"/>
  <c r="AF15" i="88"/>
  <c r="AG15" i="88" s="1"/>
  <c r="AD15" i="88"/>
  <c r="AE15" i="88" s="1"/>
  <c r="AD14" i="88"/>
  <c r="AF14" i="88" s="1"/>
  <c r="AG14" i="88" s="1"/>
  <c r="AD13" i="88"/>
  <c r="AD12" i="88"/>
  <c r="AF12" i="88" s="1"/>
  <c r="AG12" i="88" s="1"/>
  <c r="AD11" i="88"/>
  <c r="AC80" i="87"/>
  <c r="AB80" i="87"/>
  <c r="AA80" i="87"/>
  <c r="Z80" i="87"/>
  <c r="Y80" i="87"/>
  <c r="X80" i="87"/>
  <c r="W80" i="87"/>
  <c r="V80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I80" i="87"/>
  <c r="H80" i="87"/>
  <c r="G80" i="87"/>
  <c r="F80" i="87"/>
  <c r="E80" i="87"/>
  <c r="AC71" i="87"/>
  <c r="AB71" i="87"/>
  <c r="AA71" i="87"/>
  <c r="W71" i="87"/>
  <c r="U71" i="87"/>
  <c r="T71" i="87"/>
  <c r="O71" i="87"/>
  <c r="M71" i="87"/>
  <c r="L71" i="87"/>
  <c r="K71" i="87"/>
  <c r="G71" i="87"/>
  <c r="E71" i="87"/>
  <c r="AF70" i="87"/>
  <c r="AG70" i="87" s="1"/>
  <c r="AE70" i="87"/>
  <c r="AD70" i="87"/>
  <c r="AD69" i="87"/>
  <c r="AF68" i="87"/>
  <c r="AG68" i="87" s="1"/>
  <c r="AE68" i="87"/>
  <c r="AD68" i="87"/>
  <c r="AB67" i="87"/>
  <c r="T67" i="87"/>
  <c r="L67" i="87"/>
  <c r="AC66" i="87"/>
  <c r="AC67" i="87" s="1"/>
  <c r="AB66" i="87"/>
  <c r="AA66" i="87"/>
  <c r="Z66" i="87"/>
  <c r="Y66" i="87"/>
  <c r="Y67" i="87" s="1"/>
  <c r="X66" i="87"/>
  <c r="W66" i="87"/>
  <c r="V66" i="87"/>
  <c r="U66" i="87"/>
  <c r="U67" i="87" s="1"/>
  <c r="T66" i="87"/>
  <c r="S66" i="87"/>
  <c r="S71" i="87" s="1"/>
  <c r="R66" i="87"/>
  <c r="Q66" i="87"/>
  <c r="Q67" i="87" s="1"/>
  <c r="P66" i="87"/>
  <c r="O66" i="87"/>
  <c r="N66" i="87"/>
  <c r="M66" i="87"/>
  <c r="M67" i="87" s="1"/>
  <c r="L66" i="87"/>
  <c r="K66" i="87"/>
  <c r="J66" i="87"/>
  <c r="I66" i="87"/>
  <c r="I67" i="87" s="1"/>
  <c r="H66" i="87"/>
  <c r="G66" i="87"/>
  <c r="F66" i="87"/>
  <c r="AD66" i="87" s="1"/>
  <c r="AE66" i="87" s="1"/>
  <c r="E66" i="87"/>
  <c r="AD65" i="87"/>
  <c r="AE65" i="87" s="1"/>
  <c r="AD64" i="87"/>
  <c r="AF64" i="87" s="1"/>
  <c r="AG64" i="87" s="1"/>
  <c r="AD62" i="87"/>
  <c r="AD61" i="87"/>
  <c r="AF61" i="87" s="1"/>
  <c r="AG61" i="87" s="1"/>
  <c r="AF60" i="87"/>
  <c r="AG60" i="87" s="1"/>
  <c r="AD60" i="87"/>
  <c r="AE60" i="87" s="1"/>
  <c r="AD58" i="87"/>
  <c r="AF58" i="87" s="1"/>
  <c r="AG58" i="87" s="1"/>
  <c r="AF57" i="87"/>
  <c r="AG57" i="87" s="1"/>
  <c r="AD57" i="87"/>
  <c r="AE57" i="87" s="1"/>
  <c r="AD56" i="87"/>
  <c r="AF56" i="87" s="1"/>
  <c r="AG56" i="87" s="1"/>
  <c r="AF53" i="87"/>
  <c r="AG53" i="87" s="1"/>
  <c r="AD53" i="87"/>
  <c r="AE53" i="87" s="1"/>
  <c r="AD52" i="87"/>
  <c r="AF52" i="87" s="1"/>
  <c r="AG52" i="87" s="1"/>
  <c r="AD51" i="87"/>
  <c r="AE51" i="87" s="1"/>
  <c r="AD50" i="87"/>
  <c r="AF50" i="87" s="1"/>
  <c r="AG50" i="87" s="1"/>
  <c r="AF49" i="87"/>
  <c r="AG49" i="87" s="1"/>
  <c r="AD49" i="87"/>
  <c r="AE49" i="87" s="1"/>
  <c r="AD48" i="87"/>
  <c r="AF48" i="87" s="1"/>
  <c r="AG48" i="87" s="1"/>
  <c r="AD47" i="87"/>
  <c r="AD46" i="87"/>
  <c r="AF46" i="87" s="1"/>
  <c r="AG46" i="87" s="1"/>
  <c r="AD45" i="87"/>
  <c r="AE45" i="87" s="1"/>
  <c r="AD43" i="87"/>
  <c r="AF43" i="87" s="1"/>
  <c r="AG43" i="87" s="1"/>
  <c r="AD41" i="87"/>
  <c r="AD40" i="87"/>
  <c r="AF40" i="87" s="1"/>
  <c r="AG40" i="87" s="1"/>
  <c r="AF39" i="87"/>
  <c r="AG39" i="87" s="1"/>
  <c r="AD39" i="87"/>
  <c r="AE39" i="87" s="1"/>
  <c r="AD38" i="87"/>
  <c r="AF38" i="87" s="1"/>
  <c r="AG38" i="87" s="1"/>
  <c r="AF37" i="87"/>
  <c r="AG37" i="87" s="1"/>
  <c r="AD37" i="87"/>
  <c r="AE37" i="87" s="1"/>
  <c r="AD36" i="87"/>
  <c r="AF36" i="87" s="1"/>
  <c r="AG36" i="87" s="1"/>
  <c r="AF35" i="87"/>
  <c r="AG35" i="87" s="1"/>
  <c r="AD35" i="87"/>
  <c r="AE35" i="87" s="1"/>
  <c r="AD34" i="87"/>
  <c r="AF34" i="87" s="1"/>
  <c r="AG34" i="87" s="1"/>
  <c r="AD33" i="87"/>
  <c r="AE33" i="87" s="1"/>
  <c r="AD32" i="87"/>
  <c r="AF32" i="87" s="1"/>
  <c r="AG32" i="87" s="1"/>
  <c r="AF31" i="87"/>
  <c r="AG31" i="87" s="1"/>
  <c r="AD31" i="87"/>
  <c r="AE31" i="87" s="1"/>
  <c r="AD30" i="87"/>
  <c r="AF30" i="87" s="1"/>
  <c r="AG30" i="87" s="1"/>
  <c r="AF27" i="87"/>
  <c r="AG27" i="87" s="1"/>
  <c r="AD27" i="87"/>
  <c r="AE27" i="87" s="1"/>
  <c r="AC27" i="87"/>
  <c r="AB27" i="87"/>
  <c r="AA27" i="87"/>
  <c r="AA67" i="87" s="1"/>
  <c r="Z27" i="87"/>
  <c r="Z71" i="87" s="1"/>
  <c r="Y27" i="87"/>
  <c r="Y71" i="87" s="1"/>
  <c r="X27" i="87"/>
  <c r="W27" i="87"/>
  <c r="W67" i="87" s="1"/>
  <c r="V27" i="87"/>
  <c r="U27" i="87"/>
  <c r="T27" i="87"/>
  <c r="S27" i="87"/>
  <c r="S67" i="87" s="1"/>
  <c r="R27" i="87"/>
  <c r="R71" i="87" s="1"/>
  <c r="Q27" i="87"/>
  <c r="Q71" i="87" s="1"/>
  <c r="P27" i="87"/>
  <c r="O27" i="87"/>
  <c r="O67" i="87" s="1"/>
  <c r="N27" i="87"/>
  <c r="M27" i="87"/>
  <c r="L27" i="87"/>
  <c r="K27" i="87"/>
  <c r="K67" i="87" s="1"/>
  <c r="J27" i="87"/>
  <c r="J71" i="87" s="1"/>
  <c r="I27" i="87"/>
  <c r="I71" i="87" s="1"/>
  <c r="H27" i="87"/>
  <c r="G27" i="87"/>
  <c r="G67" i="87" s="1"/>
  <c r="F27" i="87"/>
  <c r="E27" i="87"/>
  <c r="AF26" i="87"/>
  <c r="AG26" i="87" s="1"/>
  <c r="AE26" i="87"/>
  <c r="AD26" i="87"/>
  <c r="AG25" i="87"/>
  <c r="AF25" i="87"/>
  <c r="AE25" i="87"/>
  <c r="AD25" i="87"/>
  <c r="AF24" i="87"/>
  <c r="AG24" i="87" s="1"/>
  <c r="AE24" i="87"/>
  <c r="AD24" i="87"/>
  <c r="AG23" i="87"/>
  <c r="AF23" i="87"/>
  <c r="AE23" i="87"/>
  <c r="AD23" i="87"/>
  <c r="AF22" i="87"/>
  <c r="AG22" i="87" s="1"/>
  <c r="AE22" i="87"/>
  <c r="AD22" i="87"/>
  <c r="AG21" i="87"/>
  <c r="AF21" i="87"/>
  <c r="AE21" i="87"/>
  <c r="AD21" i="87"/>
  <c r="AF19" i="87"/>
  <c r="AG19" i="87" s="1"/>
  <c r="AE19" i="87"/>
  <c r="AD19" i="87"/>
  <c r="AG18" i="87"/>
  <c r="AF18" i="87"/>
  <c r="AE18" i="87"/>
  <c r="AD18" i="87"/>
  <c r="AF17" i="87"/>
  <c r="AG17" i="87" s="1"/>
  <c r="AE17" i="87"/>
  <c r="AD17" i="87"/>
  <c r="AG16" i="87"/>
  <c r="AF16" i="87"/>
  <c r="AE16" i="87"/>
  <c r="AD16" i="87"/>
  <c r="AF15" i="87"/>
  <c r="AG15" i="87" s="1"/>
  <c r="AE15" i="87"/>
  <c r="AD15" i="87"/>
  <c r="AG14" i="87"/>
  <c r="AF14" i="87"/>
  <c r="AE14" i="87"/>
  <c r="AD14" i="87"/>
  <c r="AF13" i="87"/>
  <c r="AG13" i="87" s="1"/>
  <c r="AE13" i="87"/>
  <c r="AD13" i="87"/>
  <c r="AG12" i="87"/>
  <c r="AF12" i="87"/>
  <c r="AE12" i="87"/>
  <c r="AD12" i="87"/>
  <c r="AF11" i="87"/>
  <c r="AG11" i="87" s="1"/>
  <c r="AE11" i="87"/>
  <c r="AD11" i="87"/>
  <c r="AC80" i="86"/>
  <c r="AB80" i="86"/>
  <c r="AA80" i="86"/>
  <c r="Z80" i="86"/>
  <c r="Y80" i="86"/>
  <c r="X80" i="86"/>
  <c r="W80" i="86"/>
  <c r="V80" i="86"/>
  <c r="U80" i="86"/>
  <c r="T80" i="86"/>
  <c r="S80" i="86"/>
  <c r="R80" i="86"/>
  <c r="Q80" i="86"/>
  <c r="P80" i="86"/>
  <c r="O80" i="86"/>
  <c r="N80" i="86"/>
  <c r="M80" i="86"/>
  <c r="L80" i="86"/>
  <c r="K80" i="86"/>
  <c r="J80" i="86"/>
  <c r="I80" i="86"/>
  <c r="H80" i="86"/>
  <c r="G80" i="86"/>
  <c r="F80" i="86"/>
  <c r="E80" i="86"/>
  <c r="AB71" i="86"/>
  <c r="Z71" i="86"/>
  <c r="X71" i="86"/>
  <c r="T71" i="86"/>
  <c r="R71" i="86"/>
  <c r="L71" i="86"/>
  <c r="J71" i="86"/>
  <c r="H71" i="86"/>
  <c r="AE70" i="86"/>
  <c r="AD70" i="86"/>
  <c r="AF70" i="86" s="1"/>
  <c r="AG70" i="86" s="1"/>
  <c r="AG69" i="86"/>
  <c r="AD69" i="86"/>
  <c r="AF69" i="86" s="1"/>
  <c r="AE68" i="86"/>
  <c r="AD68" i="86"/>
  <c r="AF68" i="86" s="1"/>
  <c r="AG68" i="86" s="1"/>
  <c r="AA67" i="86"/>
  <c r="Y67" i="86"/>
  <c r="S67" i="86"/>
  <c r="Q67" i="86"/>
  <c r="I67" i="86"/>
  <c r="AC66" i="86"/>
  <c r="AB66" i="86"/>
  <c r="AA66" i="86"/>
  <c r="Z66" i="86"/>
  <c r="Y66" i="86"/>
  <c r="X66" i="86"/>
  <c r="W66" i="86"/>
  <c r="V66" i="86"/>
  <c r="U66" i="86"/>
  <c r="T66" i="86"/>
  <c r="S66" i="86"/>
  <c r="R66" i="86"/>
  <c r="Q66" i="86"/>
  <c r="P66" i="86"/>
  <c r="P71" i="86" s="1"/>
  <c r="O66" i="86"/>
  <c r="N66" i="86"/>
  <c r="M66" i="86"/>
  <c r="L66" i="86"/>
  <c r="K66" i="86"/>
  <c r="J66" i="86"/>
  <c r="I66" i="86"/>
  <c r="H66" i="86"/>
  <c r="G66" i="86"/>
  <c r="F66" i="86"/>
  <c r="AD66" i="86" s="1"/>
  <c r="AE66" i="86" s="1"/>
  <c r="E66" i="86"/>
  <c r="AF65" i="86"/>
  <c r="AG65" i="86" s="1"/>
  <c r="AE65" i="86"/>
  <c r="AD65" i="86"/>
  <c r="AG64" i="86"/>
  <c r="AF64" i="86"/>
  <c r="AE64" i="86"/>
  <c r="AD64" i="86"/>
  <c r="AF62" i="86"/>
  <c r="AG62" i="86" s="1"/>
  <c r="AE62" i="86"/>
  <c r="AD62" i="86"/>
  <c r="AG61" i="86"/>
  <c r="AF61" i="86"/>
  <c r="AE61" i="86"/>
  <c r="AD61" i="86"/>
  <c r="AF60" i="86"/>
  <c r="AG60" i="86" s="1"/>
  <c r="AE60" i="86"/>
  <c r="AD60" i="86"/>
  <c r="AG58" i="86"/>
  <c r="AF58" i="86"/>
  <c r="AE58" i="86"/>
  <c r="AD58" i="86"/>
  <c r="AF57" i="86"/>
  <c r="AG57" i="86" s="1"/>
  <c r="AE57" i="86"/>
  <c r="AD57" i="86"/>
  <c r="AG56" i="86"/>
  <c r="AF56" i="86"/>
  <c r="AE56" i="86"/>
  <c r="AD56" i="86"/>
  <c r="AF53" i="86"/>
  <c r="AG53" i="86" s="1"/>
  <c r="AE53" i="86"/>
  <c r="AD53" i="86"/>
  <c r="AG52" i="86"/>
  <c r="AF52" i="86"/>
  <c r="AE52" i="86"/>
  <c r="AD52" i="86"/>
  <c r="AF51" i="86"/>
  <c r="AG51" i="86" s="1"/>
  <c r="AE51" i="86"/>
  <c r="AD51" i="86"/>
  <c r="AG50" i="86"/>
  <c r="AF50" i="86"/>
  <c r="AE50" i="86"/>
  <c r="AD50" i="86"/>
  <c r="AF49" i="86"/>
  <c r="AG49" i="86" s="1"/>
  <c r="AE49" i="86"/>
  <c r="AD49" i="86"/>
  <c r="AG48" i="86"/>
  <c r="AF48" i="86"/>
  <c r="AE48" i="86"/>
  <c r="AD48" i="86"/>
  <c r="AF47" i="86"/>
  <c r="AG47" i="86" s="1"/>
  <c r="AE47" i="86"/>
  <c r="AD47" i="86"/>
  <c r="AG46" i="86"/>
  <c r="AF46" i="86"/>
  <c r="AE46" i="86"/>
  <c r="AD46" i="86"/>
  <c r="AF45" i="86"/>
  <c r="AG45" i="86" s="1"/>
  <c r="AE45" i="86"/>
  <c r="AD45" i="86"/>
  <c r="AG43" i="86"/>
  <c r="AF43" i="86"/>
  <c r="AE43" i="86"/>
  <c r="AD43" i="86"/>
  <c r="AF41" i="86"/>
  <c r="AG41" i="86" s="1"/>
  <c r="AE41" i="86"/>
  <c r="AD41" i="86"/>
  <c r="AG40" i="86"/>
  <c r="AF40" i="86"/>
  <c r="AE40" i="86"/>
  <c r="AD40" i="86"/>
  <c r="AF39" i="86"/>
  <c r="AG39" i="86" s="1"/>
  <c r="AE39" i="86"/>
  <c r="AD39" i="86"/>
  <c r="AG38" i="86"/>
  <c r="AF38" i="86"/>
  <c r="AE38" i="86"/>
  <c r="AD38" i="86"/>
  <c r="AF37" i="86"/>
  <c r="AG37" i="86" s="1"/>
  <c r="AE37" i="86"/>
  <c r="AD37" i="86"/>
  <c r="AG36" i="86"/>
  <c r="AF36" i="86"/>
  <c r="AE36" i="86"/>
  <c r="AD36" i="86"/>
  <c r="AF35" i="86"/>
  <c r="AG35" i="86" s="1"/>
  <c r="AE35" i="86"/>
  <c r="AD35" i="86"/>
  <c r="AG34" i="86"/>
  <c r="AF34" i="86"/>
  <c r="AE34" i="86"/>
  <c r="AD34" i="86"/>
  <c r="AF33" i="86"/>
  <c r="AG33" i="86" s="1"/>
  <c r="AE33" i="86"/>
  <c r="AD33" i="86"/>
  <c r="AG32" i="86"/>
  <c r="AF32" i="86"/>
  <c r="AE32" i="86"/>
  <c r="AD32" i="86"/>
  <c r="AF31" i="86"/>
  <c r="AG31" i="86" s="1"/>
  <c r="AE31" i="86"/>
  <c r="AD31" i="86"/>
  <c r="AG30" i="86"/>
  <c r="AF30" i="86"/>
  <c r="AE30" i="86"/>
  <c r="AD30" i="86"/>
  <c r="AC27" i="86"/>
  <c r="AB27" i="86"/>
  <c r="AB67" i="86" s="1"/>
  <c r="AA27" i="86"/>
  <c r="AA71" i="86" s="1"/>
  <c r="Z27" i="86"/>
  <c r="Z67" i="86" s="1"/>
  <c r="Y27" i="86"/>
  <c r="Y71" i="86" s="1"/>
  <c r="X27" i="86"/>
  <c r="X67" i="86" s="1"/>
  <c r="W27" i="86"/>
  <c r="V27" i="86"/>
  <c r="U27" i="86"/>
  <c r="T27" i="86"/>
  <c r="T67" i="86" s="1"/>
  <c r="S27" i="86"/>
  <c r="S71" i="86" s="1"/>
  <c r="R27" i="86"/>
  <c r="R67" i="86" s="1"/>
  <c r="Q27" i="86"/>
  <c r="Q71" i="86" s="1"/>
  <c r="P27" i="86"/>
  <c r="P67" i="86" s="1"/>
  <c r="O27" i="86"/>
  <c r="N27" i="86"/>
  <c r="M27" i="86"/>
  <c r="L27" i="86"/>
  <c r="L67" i="86" s="1"/>
  <c r="K27" i="86"/>
  <c r="K71" i="86" s="1"/>
  <c r="J27" i="86"/>
  <c r="J67" i="86" s="1"/>
  <c r="I27" i="86"/>
  <c r="I71" i="86" s="1"/>
  <c r="H27" i="86"/>
  <c r="H67" i="86" s="1"/>
  <c r="G27" i="86"/>
  <c r="F27" i="86"/>
  <c r="E27" i="86"/>
  <c r="AF26" i="86"/>
  <c r="AG26" i="86" s="1"/>
  <c r="AE26" i="86"/>
  <c r="AD26" i="86"/>
  <c r="AD25" i="86"/>
  <c r="AF24" i="86"/>
  <c r="AG24" i="86" s="1"/>
  <c r="AE24" i="86"/>
  <c r="AD24" i="86"/>
  <c r="AF23" i="86"/>
  <c r="AG23" i="86" s="1"/>
  <c r="AD23" i="86"/>
  <c r="AE23" i="86" s="1"/>
  <c r="AF22" i="86"/>
  <c r="AG22" i="86" s="1"/>
  <c r="AE22" i="86"/>
  <c r="AD22" i="86"/>
  <c r="AD21" i="86"/>
  <c r="AE21" i="86" s="1"/>
  <c r="AF19" i="86"/>
  <c r="AG19" i="86" s="1"/>
  <c r="AE19" i="86"/>
  <c r="AD19" i="86"/>
  <c r="AF18" i="86"/>
  <c r="AG18" i="86" s="1"/>
  <c r="AD18" i="86"/>
  <c r="AE18" i="86" s="1"/>
  <c r="AF17" i="86"/>
  <c r="AG17" i="86" s="1"/>
  <c r="AE17" i="86"/>
  <c r="AD17" i="86"/>
  <c r="AF16" i="86"/>
  <c r="AG16" i="86" s="1"/>
  <c r="AD16" i="86"/>
  <c r="AE16" i="86" s="1"/>
  <c r="AF15" i="86"/>
  <c r="AG15" i="86" s="1"/>
  <c r="AE15" i="86"/>
  <c r="AD15" i="86"/>
  <c r="AF14" i="86"/>
  <c r="AG14" i="86" s="1"/>
  <c r="AD14" i="86"/>
  <c r="AE14" i="86" s="1"/>
  <c r="AF13" i="86"/>
  <c r="AG13" i="86" s="1"/>
  <c r="AE13" i="86"/>
  <c r="AD13" i="86"/>
  <c r="AD12" i="86"/>
  <c r="AF11" i="86"/>
  <c r="AE11" i="86"/>
  <c r="AD11" i="86"/>
  <c r="AC80" i="85"/>
  <c r="AB80" i="85"/>
  <c r="AA80" i="85"/>
  <c r="Z80" i="85"/>
  <c r="Y80" i="85"/>
  <c r="X80" i="85"/>
  <c r="W80" i="85"/>
  <c r="V80" i="85"/>
  <c r="U80" i="85"/>
  <c r="T80" i="85"/>
  <c r="S80" i="85"/>
  <c r="R80" i="85"/>
  <c r="Q80" i="85"/>
  <c r="P80" i="85"/>
  <c r="O80" i="85"/>
  <c r="N80" i="85"/>
  <c r="M80" i="85"/>
  <c r="L80" i="85"/>
  <c r="K80" i="85"/>
  <c r="J80" i="85"/>
  <c r="I80" i="85"/>
  <c r="H80" i="85"/>
  <c r="G80" i="85"/>
  <c r="F80" i="85"/>
  <c r="Y71" i="85"/>
  <c r="W71" i="85"/>
  <c r="Q71" i="85"/>
  <c r="I71" i="85"/>
  <c r="AD70" i="85"/>
  <c r="AD69" i="85"/>
  <c r="AD68" i="85"/>
  <c r="V67" i="85"/>
  <c r="P67" i="85"/>
  <c r="N67" i="85"/>
  <c r="H67" i="85"/>
  <c r="F67" i="85"/>
  <c r="AC66" i="85"/>
  <c r="AC71" i="85" s="1"/>
  <c r="AB66" i="85"/>
  <c r="AA66" i="85"/>
  <c r="Z66" i="85"/>
  <c r="Y66" i="85"/>
  <c r="X66" i="85"/>
  <c r="W66" i="85"/>
  <c r="V66" i="85"/>
  <c r="U66" i="85"/>
  <c r="U71" i="85" s="1"/>
  <c r="T66" i="85"/>
  <c r="S66" i="85"/>
  <c r="R66" i="85"/>
  <c r="Q66" i="85"/>
  <c r="P66" i="85"/>
  <c r="O66" i="85"/>
  <c r="O71" i="85" s="1"/>
  <c r="N66" i="85"/>
  <c r="M66" i="85"/>
  <c r="M71" i="85" s="1"/>
  <c r="L66" i="85"/>
  <c r="K66" i="85"/>
  <c r="J66" i="85"/>
  <c r="I66" i="85"/>
  <c r="H66" i="85"/>
  <c r="G66" i="85"/>
  <c r="G71" i="85" s="1"/>
  <c r="F66" i="85"/>
  <c r="E66" i="85"/>
  <c r="AF65" i="85"/>
  <c r="AG65" i="85" s="1"/>
  <c r="AD65" i="85"/>
  <c r="AE65" i="85" s="1"/>
  <c r="AD64" i="85"/>
  <c r="AE64" i="85" s="1"/>
  <c r="AF62" i="85"/>
  <c r="AG62" i="85" s="1"/>
  <c r="AD62" i="85"/>
  <c r="AE62" i="85" s="1"/>
  <c r="AD61" i="85"/>
  <c r="AF60" i="85"/>
  <c r="AG60" i="85" s="1"/>
  <c r="AD60" i="85"/>
  <c r="AE60" i="85" s="1"/>
  <c r="AD58" i="85"/>
  <c r="AE58" i="85" s="1"/>
  <c r="AF57" i="85"/>
  <c r="AG57" i="85" s="1"/>
  <c r="AD57" i="85"/>
  <c r="AE57" i="85" s="1"/>
  <c r="AD56" i="85"/>
  <c r="AF53" i="85"/>
  <c r="AG53" i="85" s="1"/>
  <c r="AD53" i="85"/>
  <c r="AE53" i="85" s="1"/>
  <c r="AD52" i="85"/>
  <c r="AE52" i="85" s="1"/>
  <c r="AF51" i="85"/>
  <c r="AG51" i="85" s="1"/>
  <c r="AD51" i="85"/>
  <c r="AE51" i="85" s="1"/>
  <c r="AD50" i="85"/>
  <c r="AF49" i="85"/>
  <c r="AG49" i="85" s="1"/>
  <c r="AD49" i="85"/>
  <c r="AE49" i="85" s="1"/>
  <c r="AD48" i="85"/>
  <c r="AE48" i="85" s="1"/>
  <c r="AF47" i="85"/>
  <c r="AG47" i="85" s="1"/>
  <c r="AD47" i="85"/>
  <c r="AE47" i="85" s="1"/>
  <c r="AD46" i="85"/>
  <c r="AF45" i="85"/>
  <c r="AG45" i="85" s="1"/>
  <c r="AD45" i="85"/>
  <c r="AE45" i="85" s="1"/>
  <c r="AD43" i="85"/>
  <c r="AE43" i="85" s="1"/>
  <c r="AF41" i="85"/>
  <c r="AG41" i="85" s="1"/>
  <c r="AD41" i="85"/>
  <c r="AE41" i="85" s="1"/>
  <c r="AD40" i="85"/>
  <c r="AF39" i="85"/>
  <c r="AG39" i="85" s="1"/>
  <c r="AD39" i="85"/>
  <c r="AE39" i="85" s="1"/>
  <c r="AD38" i="85"/>
  <c r="AE38" i="85" s="1"/>
  <c r="AF37" i="85"/>
  <c r="AG37" i="85" s="1"/>
  <c r="AD37" i="85"/>
  <c r="AE37" i="85" s="1"/>
  <c r="AD36" i="85"/>
  <c r="AF35" i="85"/>
  <c r="AG35" i="85" s="1"/>
  <c r="AD35" i="85"/>
  <c r="AE35" i="85" s="1"/>
  <c r="AD34" i="85"/>
  <c r="AE34" i="85" s="1"/>
  <c r="AF33" i="85"/>
  <c r="AG33" i="85" s="1"/>
  <c r="AD33" i="85"/>
  <c r="AE33" i="85" s="1"/>
  <c r="AD32" i="85"/>
  <c r="AF31" i="85"/>
  <c r="AG31" i="85" s="1"/>
  <c r="AD31" i="85"/>
  <c r="AE31" i="85" s="1"/>
  <c r="AD30" i="85"/>
  <c r="AE30" i="85" s="1"/>
  <c r="AC27" i="85"/>
  <c r="AB27" i="85"/>
  <c r="AA27" i="85"/>
  <c r="Z27" i="85"/>
  <c r="Z71" i="85" s="1"/>
  <c r="Y27" i="85"/>
  <c r="Y67" i="85" s="1"/>
  <c r="X27" i="85"/>
  <c r="X71" i="85" s="1"/>
  <c r="W27" i="85"/>
  <c r="W67" i="85" s="1"/>
  <c r="V27" i="85"/>
  <c r="V71" i="85" s="1"/>
  <c r="U27" i="85"/>
  <c r="T27" i="85"/>
  <c r="S27" i="85"/>
  <c r="R27" i="85"/>
  <c r="R71" i="85" s="1"/>
  <c r="Q27" i="85"/>
  <c r="Q67" i="85" s="1"/>
  <c r="P27" i="85"/>
  <c r="P71" i="85" s="1"/>
  <c r="O27" i="85"/>
  <c r="O67" i="85" s="1"/>
  <c r="N27" i="85"/>
  <c r="N71" i="85" s="1"/>
  <c r="M27" i="85"/>
  <c r="L27" i="85"/>
  <c r="K27" i="85"/>
  <c r="J27" i="85"/>
  <c r="J71" i="85" s="1"/>
  <c r="I27" i="85"/>
  <c r="I67" i="85" s="1"/>
  <c r="H27" i="85"/>
  <c r="H71" i="85" s="1"/>
  <c r="G27" i="85"/>
  <c r="G67" i="85" s="1"/>
  <c r="F27" i="85"/>
  <c r="F71" i="85" s="1"/>
  <c r="E27" i="85"/>
  <c r="AG26" i="85"/>
  <c r="AF26" i="85"/>
  <c r="AE26" i="85"/>
  <c r="AD26" i="85"/>
  <c r="AD25" i="85"/>
  <c r="AF25" i="85" s="1"/>
  <c r="AG25" i="85" s="1"/>
  <c r="AG24" i="85"/>
  <c r="AF24" i="85"/>
  <c r="AE24" i="85"/>
  <c r="AD24" i="85"/>
  <c r="AD23" i="85"/>
  <c r="AF23" i="85" s="1"/>
  <c r="AG23" i="85" s="1"/>
  <c r="AG22" i="85"/>
  <c r="AF22" i="85"/>
  <c r="AE22" i="85"/>
  <c r="AD22" i="85"/>
  <c r="AD21" i="85"/>
  <c r="AF21" i="85" s="1"/>
  <c r="AG21" i="85" s="1"/>
  <c r="AG19" i="85"/>
  <c r="AF19" i="85"/>
  <c r="AE19" i="85"/>
  <c r="AD19" i="85"/>
  <c r="AG18" i="85"/>
  <c r="AD18" i="85"/>
  <c r="AF18" i="85" s="1"/>
  <c r="AG17" i="85"/>
  <c r="AF17" i="85"/>
  <c r="AE17" i="85"/>
  <c r="AD17" i="85"/>
  <c r="AD16" i="85"/>
  <c r="AF16" i="85" s="1"/>
  <c r="AG16" i="85" s="1"/>
  <c r="AG15" i="85"/>
  <c r="AF15" i="85"/>
  <c r="AE15" i="85"/>
  <c r="AD15" i="85"/>
  <c r="AD14" i="85"/>
  <c r="AF14" i="85" s="1"/>
  <c r="AG14" i="85" s="1"/>
  <c r="AG13" i="85"/>
  <c r="AF13" i="85"/>
  <c r="AE13" i="85"/>
  <c r="AD13" i="85"/>
  <c r="AD12" i="85"/>
  <c r="AF12" i="85" s="1"/>
  <c r="AG11" i="85"/>
  <c r="AF11" i="85"/>
  <c r="AE11" i="85"/>
  <c r="AD11" i="85"/>
  <c r="AD27" i="85" s="1"/>
  <c r="AE27" i="85" s="1"/>
  <c r="AC80" i="84"/>
  <c r="AB80" i="84"/>
  <c r="AA80" i="84"/>
  <c r="Z80" i="84"/>
  <c r="Y80" i="84"/>
  <c r="X80" i="84"/>
  <c r="W80" i="84"/>
  <c r="V80" i="84"/>
  <c r="U80" i="84"/>
  <c r="T80" i="84"/>
  <c r="S80" i="84"/>
  <c r="R80" i="84"/>
  <c r="Q80" i="84"/>
  <c r="P80" i="84"/>
  <c r="O80" i="84"/>
  <c r="N80" i="84"/>
  <c r="M80" i="84"/>
  <c r="L80" i="84"/>
  <c r="K80" i="84"/>
  <c r="J80" i="84"/>
  <c r="I80" i="84"/>
  <c r="H80" i="84"/>
  <c r="G80" i="84"/>
  <c r="F80" i="84"/>
  <c r="Z71" i="84"/>
  <c r="V71" i="84"/>
  <c r="T71" i="84"/>
  <c r="N71" i="84"/>
  <c r="F71" i="84"/>
  <c r="AE70" i="84"/>
  <c r="AD70" i="84"/>
  <c r="AF70" i="84" s="1"/>
  <c r="AG70" i="84" s="1"/>
  <c r="AE69" i="84"/>
  <c r="AD69" i="84"/>
  <c r="AF69" i="84" s="1"/>
  <c r="AG69" i="84" s="1"/>
  <c r="AG68" i="84"/>
  <c r="AE68" i="84"/>
  <c r="AD68" i="84"/>
  <c r="AF68" i="84" s="1"/>
  <c r="AA67" i="84"/>
  <c r="S67" i="84"/>
  <c r="K67" i="84"/>
  <c r="G67" i="84"/>
  <c r="E67" i="84"/>
  <c r="AC66" i="84"/>
  <c r="AB66" i="84"/>
  <c r="AB71" i="84" s="1"/>
  <c r="AA66" i="84"/>
  <c r="Z66" i="84"/>
  <c r="Y66" i="84"/>
  <c r="X66" i="84"/>
  <c r="W66" i="84"/>
  <c r="V66" i="84"/>
  <c r="U66" i="84"/>
  <c r="T66" i="84"/>
  <c r="S66" i="84"/>
  <c r="R66" i="84"/>
  <c r="Q66" i="84"/>
  <c r="P66" i="84"/>
  <c r="O66" i="84"/>
  <c r="N66" i="84"/>
  <c r="M66" i="84"/>
  <c r="L66" i="84"/>
  <c r="L71" i="84" s="1"/>
  <c r="K66" i="84"/>
  <c r="J66" i="84"/>
  <c r="I66" i="84"/>
  <c r="H66" i="84"/>
  <c r="G66" i="84"/>
  <c r="F66" i="84"/>
  <c r="E66" i="84"/>
  <c r="AG65" i="84"/>
  <c r="AF65" i="84"/>
  <c r="AE65" i="84"/>
  <c r="AD65" i="84"/>
  <c r="AD64" i="84"/>
  <c r="AF64" i="84" s="1"/>
  <c r="AG64" i="84" s="1"/>
  <c r="AG62" i="84"/>
  <c r="AF62" i="84"/>
  <c r="AE62" i="84"/>
  <c r="AD62" i="84"/>
  <c r="AD61" i="84"/>
  <c r="AF61" i="84" s="1"/>
  <c r="AG61" i="84" s="1"/>
  <c r="AG60" i="84"/>
  <c r="AF60" i="84"/>
  <c r="AE60" i="84"/>
  <c r="AD60" i="84"/>
  <c r="AG58" i="84"/>
  <c r="AD58" i="84"/>
  <c r="AF58" i="84" s="1"/>
  <c r="AG57" i="84"/>
  <c r="AF57" i="84"/>
  <c r="AE57" i="84"/>
  <c r="AD57" i="84"/>
  <c r="AD56" i="84"/>
  <c r="AF56" i="84" s="1"/>
  <c r="AG56" i="84" s="1"/>
  <c r="AG53" i="84"/>
  <c r="AF53" i="84"/>
  <c r="AE53" i="84"/>
  <c r="AD53" i="84"/>
  <c r="AD52" i="84"/>
  <c r="AF52" i="84" s="1"/>
  <c r="AG52" i="84" s="1"/>
  <c r="AG51" i="84"/>
  <c r="AF51" i="84"/>
  <c r="AE51" i="84"/>
  <c r="AD51" i="84"/>
  <c r="AD50" i="84"/>
  <c r="AF50" i="84" s="1"/>
  <c r="AG50" i="84" s="1"/>
  <c r="AG49" i="84"/>
  <c r="AF49" i="84"/>
  <c r="AE49" i="84"/>
  <c r="AD49" i="84"/>
  <c r="AG48" i="84"/>
  <c r="AD48" i="84"/>
  <c r="AF48" i="84" s="1"/>
  <c r="AG47" i="84"/>
  <c r="AF47" i="84"/>
  <c r="AE47" i="84"/>
  <c r="AD47" i="84"/>
  <c r="AD46" i="84"/>
  <c r="AF46" i="84" s="1"/>
  <c r="AG46" i="84" s="1"/>
  <c r="AG45" i="84"/>
  <c r="AF45" i="84"/>
  <c r="AE45" i="84"/>
  <c r="AD45" i="84"/>
  <c r="AD43" i="84"/>
  <c r="AF43" i="84" s="1"/>
  <c r="AG43" i="84" s="1"/>
  <c r="AG41" i="84"/>
  <c r="AF41" i="84"/>
  <c r="AE41" i="84"/>
  <c r="AD41" i="84"/>
  <c r="AD40" i="84"/>
  <c r="AF40" i="84" s="1"/>
  <c r="AG40" i="84" s="1"/>
  <c r="AG39" i="84"/>
  <c r="AF39" i="84"/>
  <c r="AE39" i="84"/>
  <c r="AD39" i="84"/>
  <c r="AG38" i="84"/>
  <c r="AD38" i="84"/>
  <c r="AF38" i="84" s="1"/>
  <c r="AG37" i="84"/>
  <c r="AF37" i="84"/>
  <c r="AE37" i="84"/>
  <c r="AD37" i="84"/>
  <c r="AD36" i="84"/>
  <c r="AF36" i="84" s="1"/>
  <c r="AG36" i="84" s="1"/>
  <c r="AG35" i="84"/>
  <c r="AF35" i="84"/>
  <c r="AE35" i="84"/>
  <c r="AD35" i="84"/>
  <c r="AD34" i="84"/>
  <c r="AF34" i="84" s="1"/>
  <c r="AG34" i="84" s="1"/>
  <c r="AG33" i="84"/>
  <c r="AF33" i="84"/>
  <c r="AE33" i="84"/>
  <c r="AD33" i="84"/>
  <c r="AD32" i="84"/>
  <c r="AF32" i="84" s="1"/>
  <c r="AG32" i="84" s="1"/>
  <c r="AG31" i="84"/>
  <c r="AF31" i="84"/>
  <c r="AE31" i="84"/>
  <c r="AD31" i="84"/>
  <c r="AD30" i="84"/>
  <c r="AC27" i="84"/>
  <c r="AC71" i="84" s="1"/>
  <c r="AB27" i="84"/>
  <c r="AB67" i="84" s="1"/>
  <c r="AA27" i="84"/>
  <c r="AA71" i="84" s="1"/>
  <c r="Z27" i="84"/>
  <c r="Z67" i="84" s="1"/>
  <c r="Y27" i="84"/>
  <c r="X27" i="84"/>
  <c r="W27" i="84"/>
  <c r="W71" i="84" s="1"/>
  <c r="V27" i="84"/>
  <c r="V67" i="84" s="1"/>
  <c r="U27" i="84"/>
  <c r="U71" i="84" s="1"/>
  <c r="T27" i="84"/>
  <c r="T67" i="84" s="1"/>
  <c r="S27" i="84"/>
  <c r="S71" i="84" s="1"/>
  <c r="R27" i="84"/>
  <c r="R67" i="84" s="1"/>
  <c r="Q27" i="84"/>
  <c r="P27" i="84"/>
  <c r="O27" i="84"/>
  <c r="O71" i="84" s="1"/>
  <c r="N27" i="84"/>
  <c r="N67" i="84" s="1"/>
  <c r="M27" i="84"/>
  <c r="M71" i="84" s="1"/>
  <c r="L27" i="84"/>
  <c r="L67" i="84" s="1"/>
  <c r="K27" i="84"/>
  <c r="K71" i="84" s="1"/>
  <c r="J27" i="84"/>
  <c r="J67" i="84" s="1"/>
  <c r="I27" i="84"/>
  <c r="H27" i="84"/>
  <c r="G27" i="84"/>
  <c r="G71" i="84" s="1"/>
  <c r="F27" i="84"/>
  <c r="F67" i="84" s="1"/>
  <c r="E27" i="84"/>
  <c r="E80" i="84" s="1"/>
  <c r="AE26" i="84"/>
  <c r="AD26" i="84"/>
  <c r="AF26" i="84" s="1"/>
  <c r="AG26" i="84" s="1"/>
  <c r="AF25" i="84"/>
  <c r="AG25" i="84" s="1"/>
  <c r="AD25" i="84"/>
  <c r="AE25" i="84" s="1"/>
  <c r="AD24" i="84"/>
  <c r="AF23" i="84"/>
  <c r="AG23" i="84" s="1"/>
  <c r="AD23" i="84"/>
  <c r="AE23" i="84" s="1"/>
  <c r="AE22" i="84"/>
  <c r="AD22" i="84"/>
  <c r="AF22" i="84" s="1"/>
  <c r="AG22" i="84" s="1"/>
  <c r="AF21" i="84"/>
  <c r="AG21" i="84" s="1"/>
  <c r="AD21" i="84"/>
  <c r="AE21" i="84" s="1"/>
  <c r="AD19" i="84"/>
  <c r="AF19" i="84" s="1"/>
  <c r="AG19" i="84" s="1"/>
  <c r="AE18" i="84"/>
  <c r="AD18" i="84"/>
  <c r="AF18" i="84" s="1"/>
  <c r="AG18" i="84" s="1"/>
  <c r="AG17" i="84"/>
  <c r="AD17" i="84"/>
  <c r="AF17" i="84" s="1"/>
  <c r="AE16" i="84"/>
  <c r="AD16" i="84"/>
  <c r="AF16" i="84" s="1"/>
  <c r="AG16" i="84" s="1"/>
  <c r="AG15" i="84"/>
  <c r="AD15" i="84"/>
  <c r="AF15" i="84" s="1"/>
  <c r="AE14" i="84"/>
  <c r="AD14" i="84"/>
  <c r="AF14" i="84" s="1"/>
  <c r="AG14" i="84" s="1"/>
  <c r="AG13" i="84"/>
  <c r="AD13" i="84"/>
  <c r="AF13" i="84" s="1"/>
  <c r="AE12" i="84"/>
  <c r="AD12" i="84"/>
  <c r="AF12" i="84" s="1"/>
  <c r="AG12" i="84" s="1"/>
  <c r="AD11" i="84"/>
  <c r="AC80" i="83"/>
  <c r="AB80" i="83"/>
  <c r="AA80" i="83"/>
  <c r="Z80" i="83"/>
  <c r="Y80" i="83"/>
  <c r="X80" i="83"/>
  <c r="W80" i="83"/>
  <c r="V80" i="83"/>
  <c r="U80" i="83"/>
  <c r="T80" i="83"/>
  <c r="S80" i="83"/>
  <c r="R80" i="83"/>
  <c r="Q80" i="83"/>
  <c r="P80" i="83"/>
  <c r="O80" i="83"/>
  <c r="N80" i="83"/>
  <c r="M80" i="83"/>
  <c r="L80" i="83"/>
  <c r="K80" i="83"/>
  <c r="J80" i="83"/>
  <c r="I80" i="83"/>
  <c r="H80" i="83"/>
  <c r="G80" i="83"/>
  <c r="F80" i="83"/>
  <c r="E80" i="83"/>
  <c r="X71" i="83"/>
  <c r="W71" i="83"/>
  <c r="V71" i="83"/>
  <c r="P71" i="83"/>
  <c r="O71" i="83"/>
  <c r="H71" i="83"/>
  <c r="G71" i="83"/>
  <c r="AF70" i="83"/>
  <c r="AG70" i="83" s="1"/>
  <c r="AD70" i="83"/>
  <c r="AE70" i="83" s="1"/>
  <c r="AG69" i="83"/>
  <c r="AF69" i="83"/>
  <c r="AE69" i="83"/>
  <c r="AD69" i="83"/>
  <c r="AF68" i="83"/>
  <c r="AG68" i="83" s="1"/>
  <c r="AD68" i="83"/>
  <c r="AE68" i="83" s="1"/>
  <c r="Y67" i="83"/>
  <c r="X67" i="83"/>
  <c r="W67" i="83"/>
  <c r="P67" i="83"/>
  <c r="O67" i="83"/>
  <c r="H67" i="83"/>
  <c r="G67" i="83"/>
  <c r="AC66" i="83"/>
  <c r="AB66" i="83"/>
  <c r="AB67" i="83" s="1"/>
  <c r="AA66" i="83"/>
  <c r="Z66" i="83"/>
  <c r="Y66" i="83"/>
  <c r="X66" i="83"/>
  <c r="W66" i="83"/>
  <c r="V66" i="83"/>
  <c r="U66" i="83"/>
  <c r="T66" i="83"/>
  <c r="T67" i="83" s="1"/>
  <c r="S66" i="83"/>
  <c r="R66" i="83"/>
  <c r="Q66" i="83"/>
  <c r="P66" i="83"/>
  <c r="O66" i="83"/>
  <c r="N66" i="83"/>
  <c r="N71" i="83" s="1"/>
  <c r="M66" i="83"/>
  <c r="L66" i="83"/>
  <c r="L67" i="83" s="1"/>
  <c r="K66" i="83"/>
  <c r="J66" i="83"/>
  <c r="I66" i="83"/>
  <c r="H66" i="83"/>
  <c r="G66" i="83"/>
  <c r="F66" i="83"/>
  <c r="F71" i="83" s="1"/>
  <c r="E66" i="83"/>
  <c r="AD65" i="83"/>
  <c r="AF65" i="83" s="1"/>
  <c r="AG65" i="83" s="1"/>
  <c r="AE64" i="83"/>
  <c r="AD64" i="83"/>
  <c r="AF64" i="83" s="1"/>
  <c r="AG64" i="83" s="1"/>
  <c r="AG62" i="83"/>
  <c r="AD62" i="83"/>
  <c r="AF62" i="83" s="1"/>
  <c r="AE61" i="83"/>
  <c r="AD61" i="83"/>
  <c r="AF61" i="83" s="1"/>
  <c r="AG61" i="83" s="1"/>
  <c r="AD60" i="83"/>
  <c r="AF60" i="83" s="1"/>
  <c r="AG60" i="83" s="1"/>
  <c r="AE58" i="83"/>
  <c r="AD58" i="83"/>
  <c r="AF58" i="83" s="1"/>
  <c r="AG58" i="83" s="1"/>
  <c r="AD57" i="83"/>
  <c r="AF57" i="83" s="1"/>
  <c r="AG57" i="83" s="1"/>
  <c r="AE56" i="83"/>
  <c r="AD56" i="83"/>
  <c r="AF56" i="83" s="1"/>
  <c r="AG56" i="83" s="1"/>
  <c r="AD53" i="83"/>
  <c r="AF53" i="83" s="1"/>
  <c r="AG53" i="83" s="1"/>
  <c r="AE52" i="83"/>
  <c r="AD52" i="83"/>
  <c r="AF52" i="83" s="1"/>
  <c r="AG52" i="83" s="1"/>
  <c r="AD51" i="83"/>
  <c r="AF51" i="83" s="1"/>
  <c r="AG51" i="83" s="1"/>
  <c r="AE50" i="83"/>
  <c r="AD50" i="83"/>
  <c r="AF50" i="83" s="1"/>
  <c r="AG50" i="83" s="1"/>
  <c r="AD49" i="83"/>
  <c r="AF49" i="83" s="1"/>
  <c r="AG49" i="83" s="1"/>
  <c r="AE48" i="83"/>
  <c r="AD48" i="83"/>
  <c r="AF48" i="83" s="1"/>
  <c r="AG48" i="83" s="1"/>
  <c r="AD47" i="83"/>
  <c r="AF47" i="83" s="1"/>
  <c r="AG47" i="83" s="1"/>
  <c r="AE46" i="83"/>
  <c r="AD46" i="83"/>
  <c r="AF46" i="83" s="1"/>
  <c r="AG46" i="83" s="1"/>
  <c r="AD45" i="83"/>
  <c r="AF45" i="83" s="1"/>
  <c r="AG45" i="83" s="1"/>
  <c r="AE43" i="83"/>
  <c r="AD43" i="83"/>
  <c r="AF43" i="83" s="1"/>
  <c r="AG43" i="83" s="1"/>
  <c r="AD41" i="83"/>
  <c r="AF41" i="83" s="1"/>
  <c r="AG41" i="83" s="1"/>
  <c r="AE40" i="83"/>
  <c r="AD40" i="83"/>
  <c r="AF40" i="83" s="1"/>
  <c r="AG40" i="83" s="1"/>
  <c r="AD39" i="83"/>
  <c r="AF39" i="83" s="1"/>
  <c r="AG39" i="83" s="1"/>
  <c r="AE38" i="83"/>
  <c r="AD38" i="83"/>
  <c r="AF38" i="83" s="1"/>
  <c r="AG38" i="83" s="1"/>
  <c r="AG37" i="83"/>
  <c r="AD37" i="83"/>
  <c r="AF37" i="83" s="1"/>
  <c r="AE36" i="83"/>
  <c r="AD36" i="83"/>
  <c r="AF36" i="83" s="1"/>
  <c r="AG36" i="83" s="1"/>
  <c r="AD35" i="83"/>
  <c r="AF35" i="83" s="1"/>
  <c r="AG35" i="83" s="1"/>
  <c r="AE34" i="83"/>
  <c r="AD34" i="83"/>
  <c r="AF34" i="83" s="1"/>
  <c r="AG34" i="83" s="1"/>
  <c r="AD33" i="83"/>
  <c r="AF33" i="83" s="1"/>
  <c r="AG33" i="83" s="1"/>
  <c r="AE32" i="83"/>
  <c r="AD32" i="83"/>
  <c r="AF32" i="83" s="1"/>
  <c r="AG32" i="83" s="1"/>
  <c r="AD31" i="83"/>
  <c r="AF31" i="83" s="1"/>
  <c r="AG31" i="83" s="1"/>
  <c r="AE30" i="83"/>
  <c r="AD30" i="83"/>
  <c r="AF30" i="83" s="1"/>
  <c r="AG30" i="83" s="1"/>
  <c r="AC27" i="83"/>
  <c r="AC71" i="83" s="1"/>
  <c r="AB27" i="83"/>
  <c r="AB71" i="83" s="1"/>
  <c r="AA27" i="83"/>
  <c r="Z27" i="83"/>
  <c r="Z71" i="83" s="1"/>
  <c r="Y27" i="83"/>
  <c r="Y71" i="83" s="1"/>
  <c r="X27" i="83"/>
  <c r="W27" i="83"/>
  <c r="V27" i="83"/>
  <c r="U27" i="83"/>
  <c r="U71" i="83" s="1"/>
  <c r="T27" i="83"/>
  <c r="T71" i="83" s="1"/>
  <c r="S27" i="83"/>
  <c r="R27" i="83"/>
  <c r="R71" i="83" s="1"/>
  <c r="Q27" i="83"/>
  <c r="Q71" i="83" s="1"/>
  <c r="P27" i="83"/>
  <c r="O27" i="83"/>
  <c r="N27" i="83"/>
  <c r="M27" i="83"/>
  <c r="M71" i="83" s="1"/>
  <c r="L27" i="83"/>
  <c r="L71" i="83" s="1"/>
  <c r="K27" i="83"/>
  <c r="J27" i="83"/>
  <c r="J71" i="83" s="1"/>
  <c r="I27" i="83"/>
  <c r="I71" i="83" s="1"/>
  <c r="H27" i="83"/>
  <c r="G27" i="83"/>
  <c r="F27" i="83"/>
  <c r="E27" i="83"/>
  <c r="E71" i="83" s="1"/>
  <c r="AF26" i="83"/>
  <c r="AG26" i="83" s="1"/>
  <c r="AD26" i="83"/>
  <c r="AE26" i="83" s="1"/>
  <c r="AF25" i="83"/>
  <c r="AG25" i="83" s="1"/>
  <c r="AE25" i="83"/>
  <c r="AD25" i="83"/>
  <c r="AD24" i="83"/>
  <c r="AF23" i="83"/>
  <c r="AG23" i="83" s="1"/>
  <c r="AE23" i="83"/>
  <c r="AD23" i="83"/>
  <c r="AD22" i="83"/>
  <c r="AE22" i="83" s="1"/>
  <c r="AF21" i="83"/>
  <c r="AG21" i="83" s="1"/>
  <c r="AE21" i="83"/>
  <c r="AD21" i="83"/>
  <c r="AF19" i="83"/>
  <c r="AG19" i="83" s="1"/>
  <c r="AD19" i="83"/>
  <c r="AE19" i="83" s="1"/>
  <c r="AF18" i="83"/>
  <c r="AG18" i="83" s="1"/>
  <c r="AE18" i="83"/>
  <c r="AD18" i="83"/>
  <c r="AD17" i="83"/>
  <c r="AE17" i="83" s="1"/>
  <c r="AF16" i="83"/>
  <c r="AG16" i="83" s="1"/>
  <c r="AE16" i="83"/>
  <c r="AD16" i="83"/>
  <c r="AF15" i="83"/>
  <c r="AG15" i="83" s="1"/>
  <c r="AD15" i="83"/>
  <c r="AE15" i="83" s="1"/>
  <c r="AF14" i="83"/>
  <c r="AG14" i="83" s="1"/>
  <c r="AE14" i="83"/>
  <c r="AD14" i="83"/>
  <c r="AD13" i="83"/>
  <c r="AF12" i="83"/>
  <c r="AG12" i="83" s="1"/>
  <c r="AE12" i="83"/>
  <c r="AD12" i="83"/>
  <c r="AF11" i="83"/>
  <c r="AD11" i="83"/>
  <c r="AC80" i="82"/>
  <c r="AB80" i="82"/>
  <c r="AA80" i="82"/>
  <c r="Z80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AC71" i="82"/>
  <c r="AB71" i="82"/>
  <c r="AA71" i="82"/>
  <c r="U71" i="82"/>
  <c r="T71" i="82"/>
  <c r="M71" i="82"/>
  <c r="L71" i="82"/>
  <c r="K71" i="82"/>
  <c r="E71" i="82"/>
  <c r="AF70" i="82"/>
  <c r="AG70" i="82" s="1"/>
  <c r="AD70" i="82"/>
  <c r="AE70" i="82" s="1"/>
  <c r="AD69" i="82"/>
  <c r="AF68" i="82"/>
  <c r="AG68" i="82" s="1"/>
  <c r="AD68" i="82"/>
  <c r="AE68" i="82" s="1"/>
  <c r="AC67" i="82"/>
  <c r="AB67" i="82"/>
  <c r="V67" i="82"/>
  <c r="U67" i="82"/>
  <c r="T67" i="82"/>
  <c r="M67" i="82"/>
  <c r="L67" i="82"/>
  <c r="F67" i="82"/>
  <c r="E67" i="82"/>
  <c r="AC66" i="82"/>
  <c r="AB66" i="82"/>
  <c r="AA66" i="82"/>
  <c r="Z66" i="82"/>
  <c r="Y66" i="82"/>
  <c r="Y67" i="82" s="1"/>
  <c r="X66" i="82"/>
  <c r="W66" i="82"/>
  <c r="V66" i="82"/>
  <c r="U66" i="82"/>
  <c r="T66" i="82"/>
  <c r="S66" i="82"/>
  <c r="S71" i="82" s="1"/>
  <c r="R66" i="82"/>
  <c r="Q66" i="82"/>
  <c r="Q67" i="82" s="1"/>
  <c r="P66" i="82"/>
  <c r="O66" i="82"/>
  <c r="N66" i="82"/>
  <c r="M66" i="82"/>
  <c r="L66" i="82"/>
  <c r="K66" i="82"/>
  <c r="J66" i="82"/>
  <c r="I66" i="82"/>
  <c r="I67" i="82" s="1"/>
  <c r="H66" i="82"/>
  <c r="G66" i="82"/>
  <c r="F66" i="82"/>
  <c r="AD66" i="82" s="1"/>
  <c r="AE66" i="82" s="1"/>
  <c r="E66" i="82"/>
  <c r="AD65" i="82"/>
  <c r="AE65" i="82" s="1"/>
  <c r="AE64" i="82"/>
  <c r="AD64" i="82"/>
  <c r="AF64" i="82" s="1"/>
  <c r="AG64" i="82" s="1"/>
  <c r="AD62" i="82"/>
  <c r="AE62" i="82" s="1"/>
  <c r="AE61" i="82"/>
  <c r="AD61" i="82"/>
  <c r="AF61" i="82" s="1"/>
  <c r="AG61" i="82" s="1"/>
  <c r="AD60" i="82"/>
  <c r="AE60" i="82" s="1"/>
  <c r="AE58" i="82"/>
  <c r="AD58" i="82"/>
  <c r="AF58" i="82" s="1"/>
  <c r="AG58" i="82" s="1"/>
  <c r="AF57" i="82"/>
  <c r="AG57" i="82" s="1"/>
  <c r="AD57" i="82"/>
  <c r="AE57" i="82" s="1"/>
  <c r="AE56" i="82"/>
  <c r="AD56" i="82"/>
  <c r="AF56" i="82" s="1"/>
  <c r="AG56" i="82" s="1"/>
  <c r="AD53" i="82"/>
  <c r="AE53" i="82" s="1"/>
  <c r="AE52" i="82"/>
  <c r="AD52" i="82"/>
  <c r="AF52" i="82" s="1"/>
  <c r="AG52" i="82" s="1"/>
  <c r="AF51" i="82"/>
  <c r="AG51" i="82" s="1"/>
  <c r="AD51" i="82"/>
  <c r="AE51" i="82" s="1"/>
  <c r="AE50" i="82"/>
  <c r="AD50" i="82"/>
  <c r="AF50" i="82" s="1"/>
  <c r="AG50" i="82" s="1"/>
  <c r="AD49" i="82"/>
  <c r="AE49" i="82" s="1"/>
  <c r="AE48" i="82"/>
  <c r="AD48" i="82"/>
  <c r="AF48" i="82" s="1"/>
  <c r="AG48" i="82" s="1"/>
  <c r="AD47" i="82"/>
  <c r="AE46" i="82"/>
  <c r="AD46" i="82"/>
  <c r="AF46" i="82" s="1"/>
  <c r="AG46" i="82" s="1"/>
  <c r="AD45" i="82"/>
  <c r="AE45" i="82" s="1"/>
  <c r="AE43" i="82"/>
  <c r="AD43" i="82"/>
  <c r="AF43" i="82" s="1"/>
  <c r="AG43" i="82" s="1"/>
  <c r="AD41" i="82"/>
  <c r="AE40" i="82"/>
  <c r="AD40" i="82"/>
  <c r="AF40" i="82" s="1"/>
  <c r="AG40" i="82" s="1"/>
  <c r="AD39" i="82"/>
  <c r="AE39" i="82" s="1"/>
  <c r="AE38" i="82"/>
  <c r="AD38" i="82"/>
  <c r="AF38" i="82" s="1"/>
  <c r="AG38" i="82" s="1"/>
  <c r="AD37" i="82"/>
  <c r="AE37" i="82" s="1"/>
  <c r="AE36" i="82"/>
  <c r="AD36" i="82"/>
  <c r="AF36" i="82" s="1"/>
  <c r="AG36" i="82" s="1"/>
  <c r="AD35" i="82"/>
  <c r="AE35" i="82" s="1"/>
  <c r="AE34" i="82"/>
  <c r="AD34" i="82"/>
  <c r="AF34" i="82" s="1"/>
  <c r="AG34" i="82" s="1"/>
  <c r="AD33" i="82"/>
  <c r="AE33" i="82" s="1"/>
  <c r="AE32" i="82"/>
  <c r="AD32" i="82"/>
  <c r="AF32" i="82" s="1"/>
  <c r="AG32" i="82" s="1"/>
  <c r="AD31" i="82"/>
  <c r="AE31" i="82" s="1"/>
  <c r="AE30" i="82"/>
  <c r="AD30" i="82"/>
  <c r="AF30" i="82" s="1"/>
  <c r="AG30" i="82" s="1"/>
  <c r="AF27" i="82"/>
  <c r="AG27" i="82" s="1"/>
  <c r="AD27" i="82"/>
  <c r="AE27" i="82" s="1"/>
  <c r="AC27" i="82"/>
  <c r="AB27" i="82"/>
  <c r="AA27" i="82"/>
  <c r="Z27" i="82"/>
  <c r="Z71" i="82" s="1"/>
  <c r="Y27" i="82"/>
  <c r="X27" i="82"/>
  <c r="W27" i="82"/>
  <c r="W71" i="82" s="1"/>
  <c r="V27" i="82"/>
  <c r="V71" i="82" s="1"/>
  <c r="U27" i="82"/>
  <c r="T27" i="82"/>
  <c r="S27" i="82"/>
  <c r="R27" i="82"/>
  <c r="R71" i="82" s="1"/>
  <c r="Q27" i="82"/>
  <c r="P27" i="82"/>
  <c r="O27" i="82"/>
  <c r="O71" i="82" s="1"/>
  <c r="N27" i="82"/>
  <c r="M27" i="82"/>
  <c r="L27" i="82"/>
  <c r="K27" i="82"/>
  <c r="J27" i="82"/>
  <c r="J71" i="82" s="1"/>
  <c r="I27" i="82"/>
  <c r="H27" i="82"/>
  <c r="G27" i="82"/>
  <c r="G71" i="82" s="1"/>
  <c r="F27" i="82"/>
  <c r="F71" i="82" s="1"/>
  <c r="E27" i="82"/>
  <c r="AF26" i="82"/>
  <c r="AG26" i="82" s="1"/>
  <c r="AE26" i="82"/>
  <c r="AD26" i="82"/>
  <c r="AG25" i="82"/>
  <c r="AF25" i="82"/>
  <c r="AE25" i="82"/>
  <c r="AD25" i="82"/>
  <c r="AF24" i="82"/>
  <c r="AG24" i="82" s="1"/>
  <c r="AE24" i="82"/>
  <c r="AD24" i="82"/>
  <c r="AG23" i="82"/>
  <c r="AF23" i="82"/>
  <c r="AE23" i="82"/>
  <c r="AD23" i="82"/>
  <c r="AF22" i="82"/>
  <c r="AG22" i="82" s="1"/>
  <c r="AE22" i="82"/>
  <c r="AD22" i="82"/>
  <c r="AG21" i="82"/>
  <c r="AF21" i="82"/>
  <c r="AE21" i="82"/>
  <c r="AD21" i="82"/>
  <c r="AF19" i="82"/>
  <c r="AG19" i="82" s="1"/>
  <c r="AE19" i="82"/>
  <c r="AD19" i="82"/>
  <c r="AG18" i="82"/>
  <c r="AF18" i="82"/>
  <c r="AE18" i="82"/>
  <c r="AD18" i="82"/>
  <c r="AF17" i="82"/>
  <c r="AG17" i="82" s="1"/>
  <c r="AE17" i="82"/>
  <c r="AD17" i="82"/>
  <c r="AG16" i="82"/>
  <c r="AF16" i="82"/>
  <c r="AE16" i="82"/>
  <c r="AD16" i="82"/>
  <c r="AF15" i="82"/>
  <c r="AG15" i="82" s="1"/>
  <c r="AE15" i="82"/>
  <c r="AD15" i="82"/>
  <c r="AG14" i="82"/>
  <c r="AF14" i="82"/>
  <c r="AE14" i="82"/>
  <c r="AD14" i="82"/>
  <c r="AF13" i="82"/>
  <c r="AG13" i="82" s="1"/>
  <c r="AE13" i="82"/>
  <c r="AD13" i="82"/>
  <c r="AG12" i="82"/>
  <c r="AF12" i="82"/>
  <c r="AE12" i="82"/>
  <c r="AD12" i="82"/>
  <c r="AF11" i="82"/>
  <c r="AG11" i="82" s="1"/>
  <c r="AE11" i="82"/>
  <c r="AD11" i="82"/>
  <c r="AC80" i="81"/>
  <c r="AB80" i="81"/>
  <c r="AA80" i="81"/>
  <c r="Z80" i="81"/>
  <c r="Y80" i="81"/>
  <c r="X80" i="81"/>
  <c r="W80" i="81"/>
  <c r="V80" i="81"/>
  <c r="U80" i="81"/>
  <c r="T80" i="81"/>
  <c r="S80" i="81"/>
  <c r="R80" i="81"/>
  <c r="Q80" i="81"/>
  <c r="P80" i="81"/>
  <c r="O80" i="81"/>
  <c r="N80" i="81"/>
  <c r="M80" i="81"/>
  <c r="L80" i="81"/>
  <c r="K80" i="81"/>
  <c r="J80" i="81"/>
  <c r="I80" i="81"/>
  <c r="H80" i="81"/>
  <c r="G80" i="81"/>
  <c r="F80" i="81"/>
  <c r="E80" i="81"/>
  <c r="Z71" i="81"/>
  <c r="Y71" i="81"/>
  <c r="R71" i="81"/>
  <c r="Q71" i="81"/>
  <c r="J71" i="81"/>
  <c r="I71" i="81"/>
  <c r="AE70" i="81"/>
  <c r="AD70" i="81"/>
  <c r="AF70" i="81" s="1"/>
  <c r="AG70" i="81" s="1"/>
  <c r="AD69" i="81"/>
  <c r="AF69" i="81" s="1"/>
  <c r="AG69" i="81" s="1"/>
  <c r="AE68" i="81"/>
  <c r="AD68" i="81"/>
  <c r="AF68" i="81" s="1"/>
  <c r="AG68" i="81" s="1"/>
  <c r="Z67" i="81"/>
  <c r="Y67" i="81"/>
  <c r="R67" i="81"/>
  <c r="Q67" i="81"/>
  <c r="J67" i="81"/>
  <c r="I67" i="81"/>
  <c r="AC66" i="81"/>
  <c r="AB66" i="81"/>
  <c r="AA66" i="81"/>
  <c r="Z66" i="81"/>
  <c r="Y66" i="81"/>
  <c r="X66" i="81"/>
  <c r="X71" i="81" s="1"/>
  <c r="W66" i="81"/>
  <c r="V66" i="81"/>
  <c r="V67" i="81" s="1"/>
  <c r="U66" i="81"/>
  <c r="T66" i="81"/>
  <c r="S66" i="81"/>
  <c r="R66" i="81"/>
  <c r="Q66" i="81"/>
  <c r="P66" i="81"/>
  <c r="P71" i="81" s="1"/>
  <c r="O66" i="81"/>
  <c r="N66" i="81"/>
  <c r="N67" i="81" s="1"/>
  <c r="M66" i="81"/>
  <c r="L66" i="81"/>
  <c r="K66" i="81"/>
  <c r="J66" i="81"/>
  <c r="I66" i="81"/>
  <c r="H66" i="81"/>
  <c r="H71" i="81" s="1"/>
  <c r="G66" i="81"/>
  <c r="F66" i="81"/>
  <c r="F67" i="81" s="1"/>
  <c r="E66" i="81"/>
  <c r="AF65" i="81"/>
  <c r="AG65" i="81" s="1"/>
  <c r="AE65" i="81"/>
  <c r="AD65" i="81"/>
  <c r="AG64" i="81"/>
  <c r="AF64" i="81"/>
  <c r="AE64" i="81"/>
  <c r="AD64" i="81"/>
  <c r="AF62" i="81"/>
  <c r="AG62" i="81" s="1"/>
  <c r="AE62" i="81"/>
  <c r="AD62" i="81"/>
  <c r="AG61" i="81"/>
  <c r="AF61" i="81"/>
  <c r="AE61" i="81"/>
  <c r="AD61" i="81"/>
  <c r="AF60" i="81"/>
  <c r="AG60" i="81" s="1"/>
  <c r="AE60" i="81"/>
  <c r="AD60" i="81"/>
  <c r="AG58" i="81"/>
  <c r="AF58" i="81"/>
  <c r="AE58" i="81"/>
  <c r="AD58" i="81"/>
  <c r="AF57" i="81"/>
  <c r="AG57" i="81" s="1"/>
  <c r="AE57" i="81"/>
  <c r="AD57" i="81"/>
  <c r="AG56" i="81"/>
  <c r="AF56" i="81"/>
  <c r="AE56" i="81"/>
  <c r="AD56" i="81"/>
  <c r="AF53" i="81"/>
  <c r="AG53" i="81" s="1"/>
  <c r="AE53" i="81"/>
  <c r="AD53" i="81"/>
  <c r="AG52" i="81"/>
  <c r="AF52" i="81"/>
  <c r="AE52" i="81"/>
  <c r="AD52" i="81"/>
  <c r="AF51" i="81"/>
  <c r="AG51" i="81" s="1"/>
  <c r="AE51" i="81"/>
  <c r="AD51" i="81"/>
  <c r="AG50" i="81"/>
  <c r="AF50" i="81"/>
  <c r="AE50" i="81"/>
  <c r="AD50" i="81"/>
  <c r="AF49" i="81"/>
  <c r="AG49" i="81" s="1"/>
  <c r="AE49" i="81"/>
  <c r="AD49" i="81"/>
  <c r="AG48" i="81"/>
  <c r="AF48" i="81"/>
  <c r="AE48" i="81"/>
  <c r="AD48" i="81"/>
  <c r="AF47" i="81"/>
  <c r="AG47" i="81" s="1"/>
  <c r="AE47" i="81"/>
  <c r="AD47" i="81"/>
  <c r="AG46" i="81"/>
  <c r="AF46" i="81"/>
  <c r="AE46" i="81"/>
  <c r="AD46" i="81"/>
  <c r="AF45" i="81"/>
  <c r="AG45" i="81" s="1"/>
  <c r="AE45" i="81"/>
  <c r="AD45" i="81"/>
  <c r="AG43" i="81"/>
  <c r="AF43" i="81"/>
  <c r="AE43" i="81"/>
  <c r="AD43" i="81"/>
  <c r="AF41" i="81"/>
  <c r="AG41" i="81" s="1"/>
  <c r="AE41" i="81"/>
  <c r="AD41" i="81"/>
  <c r="AG40" i="81"/>
  <c r="AF40" i="81"/>
  <c r="AE40" i="81"/>
  <c r="AD40" i="81"/>
  <c r="AF39" i="81"/>
  <c r="AG39" i="81" s="1"/>
  <c r="AE39" i="81"/>
  <c r="AD39" i="81"/>
  <c r="AG38" i="81"/>
  <c r="AF38" i="81"/>
  <c r="AE38" i="81"/>
  <c r="AD38" i="81"/>
  <c r="AF37" i="81"/>
  <c r="AG37" i="81" s="1"/>
  <c r="AE37" i="81"/>
  <c r="AD37" i="81"/>
  <c r="AG36" i="81"/>
  <c r="AF36" i="81"/>
  <c r="AE36" i="81"/>
  <c r="AD36" i="81"/>
  <c r="AF35" i="81"/>
  <c r="AG35" i="81" s="1"/>
  <c r="AE35" i="81"/>
  <c r="AD35" i="81"/>
  <c r="AG34" i="81"/>
  <c r="AF34" i="81"/>
  <c r="AE34" i="81"/>
  <c r="AD34" i="81"/>
  <c r="AF33" i="81"/>
  <c r="AG33" i="81" s="1"/>
  <c r="AE33" i="81"/>
  <c r="AD33" i="81"/>
  <c r="AG32" i="81"/>
  <c r="AF32" i="81"/>
  <c r="AE32" i="81"/>
  <c r="AD32" i="81"/>
  <c r="AF31" i="81"/>
  <c r="AG31" i="81" s="1"/>
  <c r="AE31" i="81"/>
  <c r="AD31" i="81"/>
  <c r="AG30" i="81"/>
  <c r="AF30" i="81"/>
  <c r="AE30" i="81"/>
  <c r="AD30" i="81"/>
  <c r="AC27" i="81"/>
  <c r="AB27" i="81"/>
  <c r="AB71" i="81" s="1"/>
  <c r="AA27" i="81"/>
  <c r="AA71" i="81" s="1"/>
  <c r="Z27" i="81"/>
  <c r="Y27" i="81"/>
  <c r="X27" i="81"/>
  <c r="W27" i="81"/>
  <c r="W71" i="81" s="1"/>
  <c r="V27" i="81"/>
  <c r="V71" i="81" s="1"/>
  <c r="U27" i="81"/>
  <c r="T27" i="81"/>
  <c r="T71" i="81" s="1"/>
  <c r="S27" i="81"/>
  <c r="R27" i="81"/>
  <c r="Q27" i="81"/>
  <c r="P27" i="81"/>
  <c r="O27" i="81"/>
  <c r="O71" i="81" s="1"/>
  <c r="N27" i="81"/>
  <c r="N71" i="81" s="1"/>
  <c r="M27" i="81"/>
  <c r="L27" i="81"/>
  <c r="L71" i="81" s="1"/>
  <c r="K27" i="81"/>
  <c r="J27" i="81"/>
  <c r="I27" i="81"/>
  <c r="H27" i="81"/>
  <c r="G27" i="81"/>
  <c r="G71" i="81" s="1"/>
  <c r="F27" i="81"/>
  <c r="F71" i="81" s="1"/>
  <c r="E27" i="81"/>
  <c r="AF26" i="81"/>
  <c r="AG26" i="81" s="1"/>
  <c r="AE26" i="81"/>
  <c r="AD26" i="81"/>
  <c r="AD25" i="81"/>
  <c r="AF24" i="81"/>
  <c r="AG24" i="81" s="1"/>
  <c r="AE24" i="81"/>
  <c r="AD24" i="81"/>
  <c r="AD23" i="81"/>
  <c r="AF22" i="81"/>
  <c r="AG22" i="81" s="1"/>
  <c r="AE22" i="81"/>
  <c r="AD22" i="81"/>
  <c r="AD21" i="81"/>
  <c r="AF19" i="81"/>
  <c r="AG19" i="81" s="1"/>
  <c r="AE19" i="81"/>
  <c r="AD19" i="81"/>
  <c r="AD18" i="81"/>
  <c r="AF17" i="81"/>
  <c r="AG17" i="81" s="1"/>
  <c r="AE17" i="81"/>
  <c r="AD17" i="81"/>
  <c r="AD16" i="81"/>
  <c r="AF15" i="81"/>
  <c r="AG15" i="81" s="1"/>
  <c r="AE15" i="81"/>
  <c r="AD15" i="81"/>
  <c r="AD14" i="81"/>
  <c r="AF13" i="81"/>
  <c r="AG13" i="81" s="1"/>
  <c r="AE13" i="81"/>
  <c r="AD13" i="81"/>
  <c r="AD12" i="81"/>
  <c r="AF11" i="81"/>
  <c r="AE11" i="81"/>
  <c r="AD11" i="81"/>
  <c r="AC80" i="80"/>
  <c r="AB80" i="80"/>
  <c r="AA80" i="80"/>
  <c r="Z80" i="80"/>
  <c r="Y80" i="80"/>
  <c r="X80" i="80"/>
  <c r="W80" i="80"/>
  <c r="V80" i="80"/>
  <c r="U80" i="80"/>
  <c r="T80" i="80"/>
  <c r="S80" i="80"/>
  <c r="R80" i="80"/>
  <c r="Q80" i="80"/>
  <c r="P80" i="80"/>
  <c r="O80" i="80"/>
  <c r="N80" i="80"/>
  <c r="M80" i="80"/>
  <c r="L80" i="80"/>
  <c r="K80" i="80"/>
  <c r="J80" i="80"/>
  <c r="I80" i="80"/>
  <c r="H80" i="80"/>
  <c r="G80" i="80"/>
  <c r="F80" i="80"/>
  <c r="E80" i="80"/>
  <c r="AC71" i="80"/>
  <c r="W71" i="80"/>
  <c r="V71" i="80"/>
  <c r="O71" i="80"/>
  <c r="N71" i="80"/>
  <c r="G71" i="80"/>
  <c r="F71" i="80"/>
  <c r="E71" i="80"/>
  <c r="AE70" i="80"/>
  <c r="AD70" i="80"/>
  <c r="AF70" i="80" s="1"/>
  <c r="AG70" i="80" s="1"/>
  <c r="AD69" i="80"/>
  <c r="AE69" i="80" s="1"/>
  <c r="AE68" i="80"/>
  <c r="AD68" i="80"/>
  <c r="AF68" i="80" s="1"/>
  <c r="AG68" i="80" s="1"/>
  <c r="X67" i="80"/>
  <c r="W67" i="80"/>
  <c r="V67" i="80"/>
  <c r="P67" i="80"/>
  <c r="O67" i="80"/>
  <c r="N67" i="80"/>
  <c r="H67" i="80"/>
  <c r="G67" i="80"/>
  <c r="F67" i="80"/>
  <c r="AC66" i="80"/>
  <c r="AB66" i="80"/>
  <c r="AA66" i="80"/>
  <c r="AA67" i="80" s="1"/>
  <c r="Z66" i="80"/>
  <c r="Y66" i="80"/>
  <c r="X66" i="80"/>
  <c r="W66" i="80"/>
  <c r="V66" i="80"/>
  <c r="U66" i="80"/>
  <c r="U71" i="80" s="1"/>
  <c r="T66" i="80"/>
  <c r="S66" i="80"/>
  <c r="S67" i="80" s="1"/>
  <c r="R66" i="80"/>
  <c r="Q66" i="80"/>
  <c r="P66" i="80"/>
  <c r="O66" i="80"/>
  <c r="N66" i="80"/>
  <c r="M66" i="80"/>
  <c r="M71" i="80" s="1"/>
  <c r="L66" i="80"/>
  <c r="K66" i="80"/>
  <c r="K67" i="80" s="1"/>
  <c r="J66" i="80"/>
  <c r="I66" i="80"/>
  <c r="H66" i="80"/>
  <c r="G66" i="80"/>
  <c r="F66" i="80"/>
  <c r="AD66" i="80" s="1"/>
  <c r="AE66" i="80" s="1"/>
  <c r="E66" i="80"/>
  <c r="AF65" i="80"/>
  <c r="AG65" i="80" s="1"/>
  <c r="AE65" i="80"/>
  <c r="AD65" i="80"/>
  <c r="AD64" i="80"/>
  <c r="AF62" i="80"/>
  <c r="AG62" i="80" s="1"/>
  <c r="AE62" i="80"/>
  <c r="AD62" i="80"/>
  <c r="AD61" i="80"/>
  <c r="AF60" i="80"/>
  <c r="AG60" i="80" s="1"/>
  <c r="AE60" i="80"/>
  <c r="AD60" i="80"/>
  <c r="AD58" i="80"/>
  <c r="AF57" i="80"/>
  <c r="AG57" i="80" s="1"/>
  <c r="AE57" i="80"/>
  <c r="AD57" i="80"/>
  <c r="AD56" i="80"/>
  <c r="AF53" i="80"/>
  <c r="AG53" i="80" s="1"/>
  <c r="AE53" i="80"/>
  <c r="AD53" i="80"/>
  <c r="AD52" i="80"/>
  <c r="AF51" i="80"/>
  <c r="AG51" i="80" s="1"/>
  <c r="AE51" i="80"/>
  <c r="AD51" i="80"/>
  <c r="AD50" i="80"/>
  <c r="AF49" i="80"/>
  <c r="AG49" i="80" s="1"/>
  <c r="AE49" i="80"/>
  <c r="AD49" i="80"/>
  <c r="AD48" i="80"/>
  <c r="AF47" i="80"/>
  <c r="AG47" i="80" s="1"/>
  <c r="AE47" i="80"/>
  <c r="AD47" i="80"/>
  <c r="AD46" i="80"/>
  <c r="AF45" i="80"/>
  <c r="AG45" i="80" s="1"/>
  <c r="AE45" i="80"/>
  <c r="AD45" i="80"/>
  <c r="AD43" i="80"/>
  <c r="AF41" i="80"/>
  <c r="AG41" i="80" s="1"/>
  <c r="AE41" i="80"/>
  <c r="AD41" i="80"/>
  <c r="AD40" i="80"/>
  <c r="AF39" i="80"/>
  <c r="AG39" i="80" s="1"/>
  <c r="AE39" i="80"/>
  <c r="AD39" i="80"/>
  <c r="AD38" i="80"/>
  <c r="AF37" i="80"/>
  <c r="AG37" i="80" s="1"/>
  <c r="AE37" i="80"/>
  <c r="AD37" i="80"/>
  <c r="AD36" i="80"/>
  <c r="AF35" i="80"/>
  <c r="AG35" i="80" s="1"/>
  <c r="AE35" i="80"/>
  <c r="AD35" i="80"/>
  <c r="AD34" i="80"/>
  <c r="AF33" i="80"/>
  <c r="AG33" i="80" s="1"/>
  <c r="AE33" i="80"/>
  <c r="AD33" i="80"/>
  <c r="AD32" i="80"/>
  <c r="AF31" i="80"/>
  <c r="AG31" i="80" s="1"/>
  <c r="AE31" i="80"/>
  <c r="AD31" i="80"/>
  <c r="AD30" i="80"/>
  <c r="AC27" i="80"/>
  <c r="AC67" i="80" s="1"/>
  <c r="AB27" i="80"/>
  <c r="AB71" i="80" s="1"/>
  <c r="AA27" i="80"/>
  <c r="Z27" i="80"/>
  <c r="Y27" i="80"/>
  <c r="Y71" i="80" s="1"/>
  <c r="X27" i="80"/>
  <c r="X71" i="80" s="1"/>
  <c r="W27" i="80"/>
  <c r="V27" i="80"/>
  <c r="U27" i="80"/>
  <c r="U67" i="80" s="1"/>
  <c r="T27" i="80"/>
  <c r="T71" i="80" s="1"/>
  <c r="S27" i="80"/>
  <c r="R27" i="80"/>
  <c r="Q27" i="80"/>
  <c r="Q71" i="80" s="1"/>
  <c r="P27" i="80"/>
  <c r="P71" i="80" s="1"/>
  <c r="O27" i="80"/>
  <c r="N27" i="80"/>
  <c r="M27" i="80"/>
  <c r="M67" i="80" s="1"/>
  <c r="L27" i="80"/>
  <c r="L71" i="80" s="1"/>
  <c r="K27" i="80"/>
  <c r="J27" i="80"/>
  <c r="I27" i="80"/>
  <c r="I71" i="80" s="1"/>
  <c r="H27" i="80"/>
  <c r="H71" i="80" s="1"/>
  <c r="G27" i="80"/>
  <c r="F27" i="80"/>
  <c r="E27" i="80"/>
  <c r="E67" i="80" s="1"/>
  <c r="AE26" i="80"/>
  <c r="AD26" i="80"/>
  <c r="AF26" i="80" s="1"/>
  <c r="AG26" i="80" s="1"/>
  <c r="AD25" i="80"/>
  <c r="AF25" i="80" s="1"/>
  <c r="AG25" i="80" s="1"/>
  <c r="AE24" i="80"/>
  <c r="AD24" i="80"/>
  <c r="AF24" i="80" s="1"/>
  <c r="AG24" i="80" s="1"/>
  <c r="AG23" i="80"/>
  <c r="AD23" i="80"/>
  <c r="AF23" i="80" s="1"/>
  <c r="AE22" i="80"/>
  <c r="AD22" i="80"/>
  <c r="AF22" i="80" s="1"/>
  <c r="AG22" i="80" s="1"/>
  <c r="AD21" i="80"/>
  <c r="AF21" i="80" s="1"/>
  <c r="AG21" i="80" s="1"/>
  <c r="AE19" i="80"/>
  <c r="AD19" i="80"/>
  <c r="AF19" i="80" s="1"/>
  <c r="AG19" i="80" s="1"/>
  <c r="AG18" i="80"/>
  <c r="AD18" i="80"/>
  <c r="AF18" i="80" s="1"/>
  <c r="AE17" i="80"/>
  <c r="AD17" i="80"/>
  <c r="AF17" i="80" s="1"/>
  <c r="AG17" i="80" s="1"/>
  <c r="AD16" i="80"/>
  <c r="AF16" i="80" s="1"/>
  <c r="AG16" i="80" s="1"/>
  <c r="AE15" i="80"/>
  <c r="AD15" i="80"/>
  <c r="AF15" i="80" s="1"/>
  <c r="AG15" i="80" s="1"/>
  <c r="AD14" i="80"/>
  <c r="AF14" i="80" s="1"/>
  <c r="AG14" i="80" s="1"/>
  <c r="AE13" i="80"/>
  <c r="AD13" i="80"/>
  <c r="AF13" i="80" s="1"/>
  <c r="AG13" i="80" s="1"/>
  <c r="AD12" i="80"/>
  <c r="AF12" i="80" s="1"/>
  <c r="AG12" i="80" s="1"/>
  <c r="AE11" i="80"/>
  <c r="AD11" i="80"/>
  <c r="AD27" i="80" s="1"/>
  <c r="AE27" i="80" s="1"/>
  <c r="AC80" i="79"/>
  <c r="AB80" i="79"/>
  <c r="AA80" i="79"/>
  <c r="Z80" i="79"/>
  <c r="Y80" i="79"/>
  <c r="X80" i="79"/>
  <c r="W80" i="79"/>
  <c r="V80" i="79"/>
  <c r="U80" i="79"/>
  <c r="T80" i="79"/>
  <c r="S80" i="79"/>
  <c r="R80" i="79"/>
  <c r="Q80" i="79"/>
  <c r="P80" i="79"/>
  <c r="O80" i="79"/>
  <c r="N80" i="79"/>
  <c r="M80" i="79"/>
  <c r="L80" i="79"/>
  <c r="K80" i="79"/>
  <c r="J80" i="79"/>
  <c r="I80" i="79"/>
  <c r="H80" i="79"/>
  <c r="G80" i="79"/>
  <c r="F80" i="79"/>
  <c r="E80" i="79"/>
  <c r="AB71" i="79"/>
  <c r="AA71" i="79"/>
  <c r="T71" i="79"/>
  <c r="S71" i="79"/>
  <c r="L71" i="79"/>
  <c r="K71" i="79"/>
  <c r="J71" i="79"/>
  <c r="AG70" i="79"/>
  <c r="AF70" i="79"/>
  <c r="AE70" i="79"/>
  <c r="AD70" i="79"/>
  <c r="AF69" i="79"/>
  <c r="AG69" i="79" s="1"/>
  <c r="AE69" i="79"/>
  <c r="AD69" i="79"/>
  <c r="AG68" i="79"/>
  <c r="AF68" i="79"/>
  <c r="AE68" i="79"/>
  <c r="AD68" i="79"/>
  <c r="AC67" i="79"/>
  <c r="AB67" i="79"/>
  <c r="AA67" i="79"/>
  <c r="U67" i="79"/>
  <c r="T67" i="79"/>
  <c r="S67" i="79"/>
  <c r="M67" i="79"/>
  <c r="L67" i="79"/>
  <c r="K67" i="79"/>
  <c r="AC66" i="79"/>
  <c r="AB66" i="79"/>
  <c r="AA66" i="79"/>
  <c r="Z66" i="79"/>
  <c r="Z71" i="79" s="1"/>
  <c r="Y66" i="79"/>
  <c r="X66" i="79"/>
  <c r="X67" i="79" s="1"/>
  <c r="W66" i="79"/>
  <c r="V66" i="79"/>
  <c r="U66" i="79"/>
  <c r="T66" i="79"/>
  <c r="S66" i="79"/>
  <c r="R66" i="79"/>
  <c r="R71" i="79" s="1"/>
  <c r="Q66" i="79"/>
  <c r="P66" i="79"/>
  <c r="P67" i="79" s="1"/>
  <c r="O66" i="79"/>
  <c r="N66" i="79"/>
  <c r="M66" i="79"/>
  <c r="L66" i="79"/>
  <c r="K66" i="79"/>
  <c r="J66" i="79"/>
  <c r="I66" i="79"/>
  <c r="H66" i="79"/>
  <c r="H67" i="79" s="1"/>
  <c r="G66" i="79"/>
  <c r="F66" i="79"/>
  <c r="E66" i="79"/>
  <c r="AE65" i="79"/>
  <c r="AD65" i="79"/>
  <c r="AF65" i="79" s="1"/>
  <c r="AG65" i="79" s="1"/>
  <c r="AG64" i="79"/>
  <c r="AD64" i="79"/>
  <c r="AF64" i="79" s="1"/>
  <c r="AE62" i="79"/>
  <c r="AD62" i="79"/>
  <c r="AF62" i="79" s="1"/>
  <c r="AG62" i="79" s="1"/>
  <c r="AD61" i="79"/>
  <c r="AF61" i="79" s="1"/>
  <c r="AG61" i="79" s="1"/>
  <c r="AE60" i="79"/>
  <c r="AD60" i="79"/>
  <c r="AF60" i="79" s="1"/>
  <c r="AG60" i="79" s="1"/>
  <c r="AG58" i="79"/>
  <c r="AD58" i="79"/>
  <c r="AF58" i="79" s="1"/>
  <c r="AE57" i="79"/>
  <c r="AD57" i="79"/>
  <c r="AF57" i="79" s="1"/>
  <c r="AG57" i="79" s="1"/>
  <c r="AD56" i="79"/>
  <c r="AF56" i="79" s="1"/>
  <c r="AG56" i="79" s="1"/>
  <c r="AE53" i="79"/>
  <c r="AD53" i="79"/>
  <c r="AF53" i="79" s="1"/>
  <c r="AG53" i="79" s="1"/>
  <c r="AG52" i="79"/>
  <c r="AD52" i="79"/>
  <c r="AF52" i="79" s="1"/>
  <c r="AE51" i="79"/>
  <c r="AD51" i="79"/>
  <c r="AF51" i="79" s="1"/>
  <c r="AG51" i="79" s="1"/>
  <c r="AD50" i="79"/>
  <c r="AF50" i="79" s="1"/>
  <c r="AG50" i="79" s="1"/>
  <c r="AE49" i="79"/>
  <c r="AD49" i="79"/>
  <c r="AF49" i="79" s="1"/>
  <c r="AG49" i="79" s="1"/>
  <c r="AG48" i="79"/>
  <c r="AD48" i="79"/>
  <c r="AF48" i="79" s="1"/>
  <c r="AE47" i="79"/>
  <c r="AD47" i="79"/>
  <c r="AF47" i="79" s="1"/>
  <c r="AG47" i="79" s="1"/>
  <c r="AD46" i="79"/>
  <c r="AF46" i="79" s="1"/>
  <c r="AG46" i="79" s="1"/>
  <c r="AE45" i="79"/>
  <c r="AD45" i="79"/>
  <c r="AF45" i="79" s="1"/>
  <c r="AG45" i="79" s="1"/>
  <c r="AG43" i="79"/>
  <c r="AD43" i="79"/>
  <c r="AF43" i="79" s="1"/>
  <c r="AE41" i="79"/>
  <c r="AD41" i="79"/>
  <c r="AF41" i="79" s="1"/>
  <c r="AG41" i="79" s="1"/>
  <c r="AD40" i="79"/>
  <c r="AF40" i="79" s="1"/>
  <c r="AG40" i="79" s="1"/>
  <c r="AE39" i="79"/>
  <c r="AD39" i="79"/>
  <c r="AF39" i="79" s="1"/>
  <c r="AG39" i="79" s="1"/>
  <c r="AG38" i="79"/>
  <c r="AD38" i="79"/>
  <c r="AF38" i="79" s="1"/>
  <c r="AE37" i="79"/>
  <c r="AD37" i="79"/>
  <c r="AF37" i="79" s="1"/>
  <c r="AG37" i="79" s="1"/>
  <c r="AD36" i="79"/>
  <c r="AF36" i="79" s="1"/>
  <c r="AG36" i="79" s="1"/>
  <c r="AE35" i="79"/>
  <c r="AD35" i="79"/>
  <c r="AF35" i="79" s="1"/>
  <c r="AG35" i="79" s="1"/>
  <c r="AG34" i="79"/>
  <c r="AD34" i="79"/>
  <c r="AF34" i="79" s="1"/>
  <c r="AE33" i="79"/>
  <c r="AD33" i="79"/>
  <c r="AF33" i="79" s="1"/>
  <c r="AG33" i="79" s="1"/>
  <c r="AD32" i="79"/>
  <c r="AF32" i="79" s="1"/>
  <c r="AG32" i="79" s="1"/>
  <c r="AE31" i="79"/>
  <c r="AD31" i="79"/>
  <c r="AF31" i="79" s="1"/>
  <c r="AG31" i="79" s="1"/>
  <c r="AG30" i="79"/>
  <c r="AD30" i="79"/>
  <c r="AF30" i="79" s="1"/>
  <c r="AC27" i="79"/>
  <c r="AC71" i="79" s="1"/>
  <c r="AB27" i="79"/>
  <c r="AA27" i="79"/>
  <c r="Z27" i="79"/>
  <c r="Z67" i="79" s="1"/>
  <c r="Y27" i="79"/>
  <c r="Y71" i="79" s="1"/>
  <c r="X27" i="79"/>
  <c r="W27" i="79"/>
  <c r="V27" i="79"/>
  <c r="V71" i="79" s="1"/>
  <c r="U27" i="79"/>
  <c r="U71" i="79" s="1"/>
  <c r="T27" i="79"/>
  <c r="S27" i="79"/>
  <c r="R27" i="79"/>
  <c r="R67" i="79" s="1"/>
  <c r="Q27" i="79"/>
  <c r="Q71" i="79" s="1"/>
  <c r="P27" i="79"/>
  <c r="O27" i="79"/>
  <c r="N27" i="79"/>
  <c r="N71" i="79" s="1"/>
  <c r="M27" i="79"/>
  <c r="M71" i="79" s="1"/>
  <c r="L27" i="79"/>
  <c r="K27" i="79"/>
  <c r="J27" i="79"/>
  <c r="J67" i="79" s="1"/>
  <c r="I27" i="79"/>
  <c r="I71" i="79" s="1"/>
  <c r="H27" i="79"/>
  <c r="G27" i="79"/>
  <c r="F27" i="79"/>
  <c r="F71" i="79" s="1"/>
  <c r="E27" i="79"/>
  <c r="E71" i="79" s="1"/>
  <c r="AE26" i="79"/>
  <c r="AD26" i="79"/>
  <c r="AF26" i="79" s="1"/>
  <c r="AG26" i="79" s="1"/>
  <c r="AD25" i="79"/>
  <c r="AE25" i="79" s="1"/>
  <c r="AE24" i="79"/>
  <c r="AD24" i="79"/>
  <c r="AF24" i="79" s="1"/>
  <c r="AG24" i="79" s="1"/>
  <c r="AF23" i="79"/>
  <c r="AG23" i="79" s="1"/>
  <c r="AD23" i="79"/>
  <c r="AE23" i="79" s="1"/>
  <c r="AE22" i="79"/>
  <c r="AD22" i="79"/>
  <c r="AF22" i="79" s="1"/>
  <c r="AG22" i="79" s="1"/>
  <c r="AD21" i="79"/>
  <c r="AE21" i="79" s="1"/>
  <c r="AE19" i="79"/>
  <c r="AD19" i="79"/>
  <c r="AF19" i="79" s="1"/>
  <c r="AG19" i="79" s="1"/>
  <c r="AF18" i="79"/>
  <c r="AG18" i="79" s="1"/>
  <c r="AD18" i="79"/>
  <c r="AE18" i="79" s="1"/>
  <c r="AE17" i="79"/>
  <c r="AD17" i="79"/>
  <c r="AF17" i="79" s="1"/>
  <c r="AG17" i="79" s="1"/>
  <c r="AD16" i="79"/>
  <c r="AE16" i="79" s="1"/>
  <c r="AE15" i="79"/>
  <c r="AD15" i="79"/>
  <c r="AF15" i="79" s="1"/>
  <c r="AG15" i="79" s="1"/>
  <c r="AF14" i="79"/>
  <c r="AG14" i="79" s="1"/>
  <c r="AD14" i="79"/>
  <c r="AE14" i="79" s="1"/>
  <c r="AE13" i="79"/>
  <c r="AD13" i="79"/>
  <c r="AF13" i="79" s="1"/>
  <c r="AG13" i="79" s="1"/>
  <c r="AD12" i="79"/>
  <c r="AE11" i="79"/>
  <c r="AD11" i="79"/>
  <c r="AF11" i="79" s="1"/>
  <c r="AC80" i="78"/>
  <c r="AB80" i="78"/>
  <c r="AA80" i="78"/>
  <c r="Z80" i="78"/>
  <c r="Y80" i="78"/>
  <c r="X80" i="78"/>
  <c r="W80" i="78"/>
  <c r="V80" i="78"/>
  <c r="U80" i="78"/>
  <c r="T80" i="78"/>
  <c r="S80" i="78"/>
  <c r="R80" i="78"/>
  <c r="Q80" i="78"/>
  <c r="P80" i="78"/>
  <c r="O80" i="78"/>
  <c r="N80" i="78"/>
  <c r="M80" i="78"/>
  <c r="L80" i="78"/>
  <c r="K80" i="78"/>
  <c r="J80" i="78"/>
  <c r="I80" i="78"/>
  <c r="H80" i="78"/>
  <c r="G80" i="78"/>
  <c r="F80" i="78"/>
  <c r="E80" i="78"/>
  <c r="Y71" i="78"/>
  <c r="X71" i="78"/>
  <c r="W71" i="78"/>
  <c r="Q71" i="78"/>
  <c r="P71" i="78"/>
  <c r="O71" i="78"/>
  <c r="I71" i="78"/>
  <c r="H71" i="78"/>
  <c r="G71" i="78"/>
  <c r="AD70" i="78"/>
  <c r="AF69" i="78"/>
  <c r="AG69" i="78" s="1"/>
  <c r="AD69" i="78"/>
  <c r="AE69" i="78" s="1"/>
  <c r="AD68" i="78"/>
  <c r="Y67" i="78"/>
  <c r="X67" i="78"/>
  <c r="R67" i="78"/>
  <c r="Q67" i="78"/>
  <c r="P67" i="78"/>
  <c r="I67" i="78"/>
  <c r="H67" i="78"/>
  <c r="AC66" i="78"/>
  <c r="AC67" i="78" s="1"/>
  <c r="AB66" i="78"/>
  <c r="AA66" i="78"/>
  <c r="Z66" i="78"/>
  <c r="Y66" i="78"/>
  <c r="X66" i="78"/>
  <c r="W66" i="78"/>
  <c r="V66" i="78"/>
  <c r="U66" i="78"/>
  <c r="U67" i="78" s="1"/>
  <c r="T66" i="78"/>
  <c r="S66" i="78"/>
  <c r="R66" i="78"/>
  <c r="Q66" i="78"/>
  <c r="P66" i="78"/>
  <c r="O66" i="78"/>
  <c r="N66" i="78"/>
  <c r="M66" i="78"/>
  <c r="M67" i="78" s="1"/>
  <c r="L66" i="78"/>
  <c r="K66" i="78"/>
  <c r="J66" i="78"/>
  <c r="I66" i="78"/>
  <c r="H66" i="78"/>
  <c r="G66" i="78"/>
  <c r="F66" i="78"/>
  <c r="E66" i="78"/>
  <c r="AE65" i="78"/>
  <c r="AD65" i="78"/>
  <c r="AF65" i="78" s="1"/>
  <c r="AG65" i="78" s="1"/>
  <c r="AF64" i="78"/>
  <c r="AG64" i="78" s="1"/>
  <c r="AD64" i="78"/>
  <c r="AE64" i="78" s="1"/>
  <c r="AE62" i="78"/>
  <c r="AD62" i="78"/>
  <c r="AF62" i="78" s="1"/>
  <c r="AG62" i="78" s="1"/>
  <c r="AD61" i="78"/>
  <c r="AE60" i="78"/>
  <c r="AD60" i="78"/>
  <c r="AF60" i="78" s="1"/>
  <c r="AG60" i="78" s="1"/>
  <c r="AF58" i="78"/>
  <c r="AG58" i="78" s="1"/>
  <c r="AD58" i="78"/>
  <c r="AE58" i="78" s="1"/>
  <c r="AE57" i="78"/>
  <c r="AD57" i="78"/>
  <c r="AF57" i="78" s="1"/>
  <c r="AG57" i="78" s="1"/>
  <c r="AD56" i="78"/>
  <c r="AE53" i="78"/>
  <c r="AD53" i="78"/>
  <c r="AF53" i="78" s="1"/>
  <c r="AG53" i="78" s="1"/>
  <c r="AF52" i="78"/>
  <c r="AG52" i="78" s="1"/>
  <c r="AD52" i="78"/>
  <c r="AE52" i="78" s="1"/>
  <c r="AE51" i="78"/>
  <c r="AD51" i="78"/>
  <c r="AF51" i="78" s="1"/>
  <c r="AG51" i="78" s="1"/>
  <c r="AD50" i="78"/>
  <c r="AE49" i="78"/>
  <c r="AD49" i="78"/>
  <c r="AF49" i="78" s="1"/>
  <c r="AG49" i="78" s="1"/>
  <c r="AF48" i="78"/>
  <c r="AG48" i="78" s="1"/>
  <c r="AD48" i="78"/>
  <c r="AE48" i="78" s="1"/>
  <c r="AE47" i="78"/>
  <c r="AD47" i="78"/>
  <c r="AF47" i="78" s="1"/>
  <c r="AG47" i="78" s="1"/>
  <c r="AD46" i="78"/>
  <c r="AE45" i="78"/>
  <c r="AD45" i="78"/>
  <c r="AF45" i="78" s="1"/>
  <c r="AG45" i="78" s="1"/>
  <c r="AF43" i="78"/>
  <c r="AG43" i="78" s="1"/>
  <c r="AD43" i="78"/>
  <c r="AE43" i="78" s="1"/>
  <c r="AE41" i="78"/>
  <c r="AD41" i="78"/>
  <c r="AF41" i="78" s="1"/>
  <c r="AG41" i="78" s="1"/>
  <c r="AD40" i="78"/>
  <c r="AE39" i="78"/>
  <c r="AD39" i="78"/>
  <c r="AF39" i="78" s="1"/>
  <c r="AG39" i="78" s="1"/>
  <c r="AF38" i="78"/>
  <c r="AG38" i="78" s="1"/>
  <c r="AD38" i="78"/>
  <c r="AE38" i="78" s="1"/>
  <c r="AE37" i="78"/>
  <c r="AD37" i="78"/>
  <c r="AF37" i="78" s="1"/>
  <c r="AG37" i="78" s="1"/>
  <c r="AD36" i="78"/>
  <c r="AE35" i="78"/>
  <c r="AD35" i="78"/>
  <c r="AF35" i="78" s="1"/>
  <c r="AG35" i="78" s="1"/>
  <c r="AF34" i="78"/>
  <c r="AG34" i="78" s="1"/>
  <c r="AD34" i="78"/>
  <c r="AE34" i="78" s="1"/>
  <c r="AE33" i="78"/>
  <c r="AD33" i="78"/>
  <c r="AF33" i="78" s="1"/>
  <c r="AG33" i="78" s="1"/>
  <c r="AD32" i="78"/>
  <c r="AE31" i="78"/>
  <c r="AD31" i="78"/>
  <c r="AF31" i="78" s="1"/>
  <c r="AG31" i="78" s="1"/>
  <c r="AF30" i="78"/>
  <c r="AG30" i="78" s="1"/>
  <c r="AD30" i="78"/>
  <c r="AE30" i="78" s="1"/>
  <c r="AC27" i="78"/>
  <c r="AB27" i="78"/>
  <c r="AA27" i="78"/>
  <c r="AA71" i="78" s="1"/>
  <c r="Z27" i="78"/>
  <c r="Y27" i="78"/>
  <c r="X27" i="78"/>
  <c r="W27" i="78"/>
  <c r="W67" i="78" s="1"/>
  <c r="V27" i="78"/>
  <c r="V71" i="78" s="1"/>
  <c r="U27" i="78"/>
  <c r="T27" i="78"/>
  <c r="S27" i="78"/>
  <c r="S71" i="78" s="1"/>
  <c r="R27" i="78"/>
  <c r="R71" i="78" s="1"/>
  <c r="Q27" i="78"/>
  <c r="P27" i="78"/>
  <c r="O27" i="78"/>
  <c r="O67" i="78" s="1"/>
  <c r="N27" i="78"/>
  <c r="N71" i="78" s="1"/>
  <c r="M27" i="78"/>
  <c r="L27" i="78"/>
  <c r="K27" i="78"/>
  <c r="K71" i="78" s="1"/>
  <c r="J27" i="78"/>
  <c r="I27" i="78"/>
  <c r="H27" i="78"/>
  <c r="G27" i="78"/>
  <c r="G67" i="78" s="1"/>
  <c r="F27" i="78"/>
  <c r="F71" i="78" s="1"/>
  <c r="E27" i="78"/>
  <c r="AG26" i="78"/>
  <c r="AF26" i="78"/>
  <c r="AE26" i="78"/>
  <c r="AD26" i="78"/>
  <c r="AF25" i="78"/>
  <c r="AG25" i="78" s="1"/>
  <c r="AE25" i="78"/>
  <c r="AD25" i="78"/>
  <c r="AG24" i="78"/>
  <c r="AF24" i="78"/>
  <c r="AE24" i="78"/>
  <c r="AD24" i="78"/>
  <c r="AF23" i="78"/>
  <c r="AG23" i="78" s="1"/>
  <c r="AE23" i="78"/>
  <c r="AD23" i="78"/>
  <c r="AG22" i="78"/>
  <c r="AF22" i="78"/>
  <c r="AE22" i="78"/>
  <c r="AD22" i="78"/>
  <c r="AF21" i="78"/>
  <c r="AG21" i="78" s="1"/>
  <c r="AE21" i="78"/>
  <c r="AD21" i="78"/>
  <c r="AG19" i="78"/>
  <c r="AF19" i="78"/>
  <c r="AE19" i="78"/>
  <c r="AD19" i="78"/>
  <c r="AF18" i="78"/>
  <c r="AG18" i="78" s="1"/>
  <c r="AE18" i="78"/>
  <c r="AD18" i="78"/>
  <c r="AG17" i="78"/>
  <c r="AF17" i="78"/>
  <c r="AE17" i="78"/>
  <c r="AD17" i="78"/>
  <c r="AF16" i="78"/>
  <c r="AG16" i="78" s="1"/>
  <c r="AE16" i="78"/>
  <c r="AD16" i="78"/>
  <c r="AG15" i="78"/>
  <c r="AF15" i="78"/>
  <c r="AE15" i="78"/>
  <c r="AD15" i="78"/>
  <c r="AF14" i="78"/>
  <c r="AG14" i="78" s="1"/>
  <c r="AE14" i="78"/>
  <c r="AD14" i="78"/>
  <c r="AG13" i="78"/>
  <c r="AF13" i="78"/>
  <c r="AE13" i="78"/>
  <c r="AD13" i="78"/>
  <c r="AF12" i="78"/>
  <c r="AG12" i="78" s="1"/>
  <c r="AE12" i="78"/>
  <c r="AD12" i="78"/>
  <c r="AG11" i="78"/>
  <c r="AF11" i="78"/>
  <c r="AF27" i="78" s="1"/>
  <c r="AG27" i="78" s="1"/>
  <c r="AE11" i="78"/>
  <c r="AD11" i="78"/>
  <c r="AD27" i="78" s="1"/>
  <c r="AE27" i="78" s="1"/>
  <c r="AC80" i="77"/>
  <c r="AB80" i="77"/>
  <c r="AA80" i="77"/>
  <c r="Z80" i="77"/>
  <c r="Y80" i="77"/>
  <c r="X80" i="77"/>
  <c r="W80" i="77"/>
  <c r="V80" i="77"/>
  <c r="U80" i="77"/>
  <c r="T80" i="77"/>
  <c r="S80" i="77"/>
  <c r="R80" i="77"/>
  <c r="Q80" i="77"/>
  <c r="P80" i="77"/>
  <c r="O80" i="77"/>
  <c r="N80" i="77"/>
  <c r="M80" i="77"/>
  <c r="L80" i="77"/>
  <c r="K80" i="77"/>
  <c r="J80" i="77"/>
  <c r="I80" i="77"/>
  <c r="H80" i="77"/>
  <c r="G80" i="77"/>
  <c r="F80" i="77"/>
  <c r="E80" i="77"/>
  <c r="AC71" i="77"/>
  <c r="V71" i="77"/>
  <c r="U71" i="77"/>
  <c r="T71" i="77"/>
  <c r="N71" i="77"/>
  <c r="M71" i="77"/>
  <c r="F71" i="77"/>
  <c r="E71" i="77"/>
  <c r="AD70" i="77"/>
  <c r="AF70" i="77" s="1"/>
  <c r="AG70" i="77" s="1"/>
  <c r="AE69" i="77"/>
  <c r="AD69" i="77"/>
  <c r="AF69" i="77" s="1"/>
  <c r="AG69" i="77" s="1"/>
  <c r="AD68" i="77"/>
  <c r="AF68" i="77" s="1"/>
  <c r="AG68" i="77" s="1"/>
  <c r="AC67" i="77"/>
  <c r="V67" i="77"/>
  <c r="U67" i="77"/>
  <c r="O67" i="77"/>
  <c r="N67" i="77"/>
  <c r="M67" i="77"/>
  <c r="F67" i="77"/>
  <c r="E67" i="77"/>
  <c r="AC66" i="77"/>
  <c r="AB66" i="77"/>
  <c r="AB71" i="77" s="1"/>
  <c r="AA66" i="77"/>
  <c r="Z66" i="77"/>
  <c r="Z67" i="77" s="1"/>
  <c r="Y66" i="77"/>
  <c r="X66" i="77"/>
  <c r="W66" i="77"/>
  <c r="V66" i="77"/>
  <c r="U66" i="77"/>
  <c r="T66" i="77"/>
  <c r="S66" i="77"/>
  <c r="R66" i="77"/>
  <c r="R67" i="77" s="1"/>
  <c r="Q66" i="77"/>
  <c r="P66" i="77"/>
  <c r="O66" i="77"/>
  <c r="N66" i="77"/>
  <c r="M66" i="77"/>
  <c r="L66" i="77"/>
  <c r="L71" i="77" s="1"/>
  <c r="K66" i="77"/>
  <c r="J66" i="77"/>
  <c r="J67" i="77" s="1"/>
  <c r="I66" i="77"/>
  <c r="H66" i="77"/>
  <c r="G66" i="77"/>
  <c r="F66" i="77"/>
  <c r="E66" i="77"/>
  <c r="AG65" i="77"/>
  <c r="AF65" i="77"/>
  <c r="AE65" i="77"/>
  <c r="AD65" i="77"/>
  <c r="AF64" i="77"/>
  <c r="AG64" i="77" s="1"/>
  <c r="AE64" i="77"/>
  <c r="AD64" i="77"/>
  <c r="AG62" i="77"/>
  <c r="AF62" i="77"/>
  <c r="AE62" i="77"/>
  <c r="AD62" i="77"/>
  <c r="AF61" i="77"/>
  <c r="AG61" i="77" s="1"/>
  <c r="AE61" i="77"/>
  <c r="AD61" i="77"/>
  <c r="AG60" i="77"/>
  <c r="AF60" i="77"/>
  <c r="AE60" i="77"/>
  <c r="AD60" i="77"/>
  <c r="AF58" i="77"/>
  <c r="AG58" i="77" s="1"/>
  <c r="AE58" i="77"/>
  <c r="AD58" i="77"/>
  <c r="AG57" i="77"/>
  <c r="AF57" i="77"/>
  <c r="AE57" i="77"/>
  <c r="AD57" i="77"/>
  <c r="AF56" i="77"/>
  <c r="AG56" i="77" s="1"/>
  <c r="AE56" i="77"/>
  <c r="AD56" i="77"/>
  <c r="AG53" i="77"/>
  <c r="AF53" i="77"/>
  <c r="AE53" i="77"/>
  <c r="AD53" i="77"/>
  <c r="AF52" i="77"/>
  <c r="AG52" i="77" s="1"/>
  <c r="AE52" i="77"/>
  <c r="AD52" i="77"/>
  <c r="AG51" i="77"/>
  <c r="AF51" i="77"/>
  <c r="AE51" i="77"/>
  <c r="AD51" i="77"/>
  <c r="AF50" i="77"/>
  <c r="AG50" i="77" s="1"/>
  <c r="AE50" i="77"/>
  <c r="AD50" i="77"/>
  <c r="AG49" i="77"/>
  <c r="AF49" i="77"/>
  <c r="AE49" i="77"/>
  <c r="AD49" i="77"/>
  <c r="AF48" i="77"/>
  <c r="AG48" i="77" s="1"/>
  <c r="AE48" i="77"/>
  <c r="AD48" i="77"/>
  <c r="AG47" i="77"/>
  <c r="AF47" i="77"/>
  <c r="AE47" i="77"/>
  <c r="AD47" i="77"/>
  <c r="AF46" i="77"/>
  <c r="AG46" i="77" s="1"/>
  <c r="AE46" i="77"/>
  <c r="AD46" i="77"/>
  <c r="AG45" i="77"/>
  <c r="AF45" i="77"/>
  <c r="AE45" i="77"/>
  <c r="AD45" i="77"/>
  <c r="AF43" i="77"/>
  <c r="AG43" i="77" s="1"/>
  <c r="AE43" i="77"/>
  <c r="AD43" i="77"/>
  <c r="AG41" i="77"/>
  <c r="AF41" i="77"/>
  <c r="AE41" i="77"/>
  <c r="AD41" i="77"/>
  <c r="AF40" i="77"/>
  <c r="AG40" i="77" s="1"/>
  <c r="AE40" i="77"/>
  <c r="AD40" i="77"/>
  <c r="AG39" i="77"/>
  <c r="AF39" i="77"/>
  <c r="AE39" i="77"/>
  <c r="AD39" i="77"/>
  <c r="AF38" i="77"/>
  <c r="AG38" i="77" s="1"/>
  <c r="AE38" i="77"/>
  <c r="AD38" i="77"/>
  <c r="AG37" i="77"/>
  <c r="AF37" i="77"/>
  <c r="AE37" i="77"/>
  <c r="AD37" i="77"/>
  <c r="AF36" i="77"/>
  <c r="AG36" i="77" s="1"/>
  <c r="AE36" i="77"/>
  <c r="AD36" i="77"/>
  <c r="AG35" i="77"/>
  <c r="AF35" i="77"/>
  <c r="AE35" i="77"/>
  <c r="AD35" i="77"/>
  <c r="AF34" i="77"/>
  <c r="AG34" i="77" s="1"/>
  <c r="AE34" i="77"/>
  <c r="AD34" i="77"/>
  <c r="AG33" i="77"/>
  <c r="AF33" i="77"/>
  <c r="AE33" i="77"/>
  <c r="AD33" i="77"/>
  <c r="AF32" i="77"/>
  <c r="AG32" i="77" s="1"/>
  <c r="AE32" i="77"/>
  <c r="AD32" i="77"/>
  <c r="AG31" i="77"/>
  <c r="AF31" i="77"/>
  <c r="AE31" i="77"/>
  <c r="AD31" i="77"/>
  <c r="AF30" i="77"/>
  <c r="AG30" i="77" s="1"/>
  <c r="AE30" i="77"/>
  <c r="AD30" i="77"/>
  <c r="AC27" i="77"/>
  <c r="AB27" i="77"/>
  <c r="AA27" i="77"/>
  <c r="AA71" i="77" s="1"/>
  <c r="Z27" i="77"/>
  <c r="Z71" i="77" s="1"/>
  <c r="Y27" i="77"/>
  <c r="X27" i="77"/>
  <c r="X71" i="77" s="1"/>
  <c r="W27" i="77"/>
  <c r="V27" i="77"/>
  <c r="U27" i="77"/>
  <c r="T27" i="77"/>
  <c r="S27" i="77"/>
  <c r="S71" i="77" s="1"/>
  <c r="R27" i="77"/>
  <c r="R71" i="77" s="1"/>
  <c r="Q27" i="77"/>
  <c r="P27" i="77"/>
  <c r="P71" i="77" s="1"/>
  <c r="O27" i="77"/>
  <c r="O71" i="77" s="1"/>
  <c r="N27" i="77"/>
  <c r="M27" i="77"/>
  <c r="L27" i="77"/>
  <c r="K27" i="77"/>
  <c r="K71" i="77" s="1"/>
  <c r="J27" i="77"/>
  <c r="J71" i="77" s="1"/>
  <c r="I27" i="77"/>
  <c r="H27" i="77"/>
  <c r="H71" i="77" s="1"/>
  <c r="G27" i="77"/>
  <c r="F27" i="77"/>
  <c r="E27" i="77"/>
  <c r="AD26" i="77"/>
  <c r="AF25" i="77"/>
  <c r="AG25" i="77" s="1"/>
  <c r="AE25" i="77"/>
  <c r="AD25" i="77"/>
  <c r="AD24" i="77"/>
  <c r="AF23" i="77"/>
  <c r="AG23" i="77" s="1"/>
  <c r="AE23" i="77"/>
  <c r="AD23" i="77"/>
  <c r="AD22" i="77"/>
  <c r="AF21" i="77"/>
  <c r="AG21" i="77" s="1"/>
  <c r="AE21" i="77"/>
  <c r="AD21" i="77"/>
  <c r="AD19" i="77"/>
  <c r="AF18" i="77"/>
  <c r="AG18" i="77" s="1"/>
  <c r="AE18" i="77"/>
  <c r="AD18" i="77"/>
  <c r="AD17" i="77"/>
  <c r="AF16" i="77"/>
  <c r="AG16" i="77" s="1"/>
  <c r="AE16" i="77"/>
  <c r="AD16" i="77"/>
  <c r="AD15" i="77"/>
  <c r="AF14" i="77"/>
  <c r="AG14" i="77" s="1"/>
  <c r="AE14" i="77"/>
  <c r="AD14" i="77"/>
  <c r="AD13" i="77"/>
  <c r="AF12" i="77"/>
  <c r="AG12" i="77" s="1"/>
  <c r="AE12" i="77"/>
  <c r="AD12" i="77"/>
  <c r="AD11" i="77"/>
  <c r="AC80" i="76"/>
  <c r="AB80" i="76"/>
  <c r="AA80" i="76"/>
  <c r="Z80" i="76"/>
  <c r="Y80" i="76"/>
  <c r="X80" i="76"/>
  <c r="W80" i="76"/>
  <c r="V80" i="76"/>
  <c r="U80" i="76"/>
  <c r="T80" i="76"/>
  <c r="S80" i="76"/>
  <c r="R80" i="76"/>
  <c r="Q80" i="76"/>
  <c r="P80" i="76"/>
  <c r="O80" i="76"/>
  <c r="N80" i="76"/>
  <c r="M80" i="76"/>
  <c r="L80" i="76"/>
  <c r="K80" i="76"/>
  <c r="J80" i="76"/>
  <c r="I80" i="76"/>
  <c r="H80" i="76"/>
  <c r="G80" i="76"/>
  <c r="F80" i="76"/>
  <c r="AA71" i="76"/>
  <c r="Z71" i="76"/>
  <c r="S71" i="76"/>
  <c r="R71" i="76"/>
  <c r="K71" i="76"/>
  <c r="J71" i="76"/>
  <c r="AD70" i="76"/>
  <c r="AE70" i="76" s="1"/>
  <c r="AE69" i="76"/>
  <c r="AD69" i="76"/>
  <c r="AF69" i="76" s="1"/>
  <c r="AG69" i="76" s="1"/>
  <c r="AF68" i="76"/>
  <c r="AG68" i="76" s="1"/>
  <c r="AD68" i="76"/>
  <c r="AE68" i="76" s="1"/>
  <c r="AB67" i="76"/>
  <c r="AA67" i="76"/>
  <c r="Z67" i="76"/>
  <c r="T67" i="76"/>
  <c r="S67" i="76"/>
  <c r="R67" i="76"/>
  <c r="L67" i="76"/>
  <c r="K67" i="76"/>
  <c r="J67" i="76"/>
  <c r="AC66" i="76"/>
  <c r="AB66" i="76"/>
  <c r="AA66" i="76"/>
  <c r="Z66" i="76"/>
  <c r="Y66" i="76"/>
  <c r="Y71" i="76" s="1"/>
  <c r="X66" i="76"/>
  <c r="W66" i="76"/>
  <c r="V66" i="76"/>
  <c r="U66" i="76"/>
  <c r="T66" i="76"/>
  <c r="S66" i="76"/>
  <c r="R66" i="76"/>
  <c r="Q66" i="76"/>
  <c r="Q71" i="76" s="1"/>
  <c r="P66" i="76"/>
  <c r="O66" i="76"/>
  <c r="N66" i="76"/>
  <c r="M66" i="76"/>
  <c r="L66" i="76"/>
  <c r="K66" i="76"/>
  <c r="J66" i="76"/>
  <c r="I66" i="76"/>
  <c r="I71" i="76" s="1"/>
  <c r="H66" i="76"/>
  <c r="G66" i="76"/>
  <c r="F66" i="76"/>
  <c r="E66" i="76"/>
  <c r="E71" i="76" s="1"/>
  <c r="AD65" i="76"/>
  <c r="AF64" i="76"/>
  <c r="AG64" i="76" s="1"/>
  <c r="AE64" i="76"/>
  <c r="AD64" i="76"/>
  <c r="AD62" i="76"/>
  <c r="AF61" i="76"/>
  <c r="AG61" i="76" s="1"/>
  <c r="AE61" i="76"/>
  <c r="AD61" i="76"/>
  <c r="AD60" i="76"/>
  <c r="AF58" i="76"/>
  <c r="AG58" i="76" s="1"/>
  <c r="AE58" i="76"/>
  <c r="AD58" i="76"/>
  <c r="AD57" i="76"/>
  <c r="AF56" i="76"/>
  <c r="AG56" i="76" s="1"/>
  <c r="AE56" i="76"/>
  <c r="AD56" i="76"/>
  <c r="AD53" i="76"/>
  <c r="AF52" i="76"/>
  <c r="AG52" i="76" s="1"/>
  <c r="AE52" i="76"/>
  <c r="AD52" i="76"/>
  <c r="AD51" i="76"/>
  <c r="AF50" i="76"/>
  <c r="AG50" i="76" s="1"/>
  <c r="AE50" i="76"/>
  <c r="AD50" i="76"/>
  <c r="AD49" i="76"/>
  <c r="AF48" i="76"/>
  <c r="AG48" i="76" s="1"/>
  <c r="AE48" i="76"/>
  <c r="AD48" i="76"/>
  <c r="AD47" i="76"/>
  <c r="AF46" i="76"/>
  <c r="AG46" i="76" s="1"/>
  <c r="AE46" i="76"/>
  <c r="AD46" i="76"/>
  <c r="AD45" i="76"/>
  <c r="AF43" i="76"/>
  <c r="AG43" i="76" s="1"/>
  <c r="AE43" i="76"/>
  <c r="AD43" i="76"/>
  <c r="AD41" i="76"/>
  <c r="AF40" i="76"/>
  <c r="AG40" i="76" s="1"/>
  <c r="AE40" i="76"/>
  <c r="AD40" i="76"/>
  <c r="AD39" i="76"/>
  <c r="AF38" i="76"/>
  <c r="AG38" i="76" s="1"/>
  <c r="AE38" i="76"/>
  <c r="AD38" i="76"/>
  <c r="AD37" i="76"/>
  <c r="AF36" i="76"/>
  <c r="AG36" i="76" s="1"/>
  <c r="AE36" i="76"/>
  <c r="AD36" i="76"/>
  <c r="AD35" i="76"/>
  <c r="AF34" i="76"/>
  <c r="AG34" i="76" s="1"/>
  <c r="AE34" i="76"/>
  <c r="AD34" i="76"/>
  <c r="AD33" i="76"/>
  <c r="AF32" i="76"/>
  <c r="AG32" i="76" s="1"/>
  <c r="AE32" i="76"/>
  <c r="AD32" i="76"/>
  <c r="AD31" i="76"/>
  <c r="AF30" i="76"/>
  <c r="AG30" i="76" s="1"/>
  <c r="AE30" i="76"/>
  <c r="AD30" i="76"/>
  <c r="AD27" i="76"/>
  <c r="AE27" i="76" s="1"/>
  <c r="AC27" i="76"/>
  <c r="AC71" i="76" s="1"/>
  <c r="AB27" i="76"/>
  <c r="AB71" i="76" s="1"/>
  <c r="AA27" i="76"/>
  <c r="Z27" i="76"/>
  <c r="Y27" i="76"/>
  <c r="X27" i="76"/>
  <c r="X71" i="76" s="1"/>
  <c r="W27" i="76"/>
  <c r="W71" i="76" s="1"/>
  <c r="V27" i="76"/>
  <c r="U27" i="76"/>
  <c r="U71" i="76" s="1"/>
  <c r="T27" i="76"/>
  <c r="T71" i="76" s="1"/>
  <c r="S27" i="76"/>
  <c r="R27" i="76"/>
  <c r="Q27" i="76"/>
  <c r="P27" i="76"/>
  <c r="P71" i="76" s="1"/>
  <c r="O27" i="76"/>
  <c r="O71" i="76" s="1"/>
  <c r="N27" i="76"/>
  <c r="M27" i="76"/>
  <c r="M71" i="76" s="1"/>
  <c r="L27" i="76"/>
  <c r="L71" i="76" s="1"/>
  <c r="K27" i="76"/>
  <c r="J27" i="76"/>
  <c r="I27" i="76"/>
  <c r="H27" i="76"/>
  <c r="H71" i="76" s="1"/>
  <c r="G27" i="76"/>
  <c r="G71" i="76" s="1"/>
  <c r="F27" i="76"/>
  <c r="E27" i="76"/>
  <c r="E67" i="76" s="1"/>
  <c r="AD26" i="76"/>
  <c r="AF26" i="76" s="1"/>
  <c r="AG26" i="76" s="1"/>
  <c r="AE25" i="76"/>
  <c r="AD25" i="76"/>
  <c r="AF25" i="76" s="1"/>
  <c r="AG25" i="76" s="1"/>
  <c r="AD24" i="76"/>
  <c r="AF24" i="76" s="1"/>
  <c r="AG24" i="76" s="1"/>
  <c r="AE23" i="76"/>
  <c r="AD23" i="76"/>
  <c r="AF23" i="76" s="1"/>
  <c r="AG23" i="76" s="1"/>
  <c r="AD22" i="76"/>
  <c r="AF22" i="76" s="1"/>
  <c r="AG22" i="76" s="1"/>
  <c r="AE21" i="76"/>
  <c r="AD21" i="76"/>
  <c r="AF21" i="76" s="1"/>
  <c r="AG21" i="76" s="1"/>
  <c r="AD19" i="76"/>
  <c r="AF19" i="76" s="1"/>
  <c r="AG19" i="76" s="1"/>
  <c r="AE18" i="76"/>
  <c r="AD18" i="76"/>
  <c r="AF18" i="76" s="1"/>
  <c r="AG18" i="76" s="1"/>
  <c r="AD17" i="76"/>
  <c r="AF17" i="76" s="1"/>
  <c r="AG17" i="76" s="1"/>
  <c r="AE16" i="76"/>
  <c r="AD16" i="76"/>
  <c r="AF16" i="76" s="1"/>
  <c r="AG16" i="76" s="1"/>
  <c r="AG15" i="76"/>
  <c r="AD15" i="76"/>
  <c r="AF15" i="76" s="1"/>
  <c r="AE14" i="76"/>
  <c r="AD14" i="76"/>
  <c r="AF14" i="76" s="1"/>
  <c r="AG14" i="76" s="1"/>
  <c r="AD13" i="76"/>
  <c r="AF13" i="76" s="1"/>
  <c r="AG13" i="76" s="1"/>
  <c r="AE12" i="76"/>
  <c r="AD12" i="76"/>
  <c r="AF12" i="76" s="1"/>
  <c r="AG12" i="76" s="1"/>
  <c r="AD11" i="76"/>
  <c r="AF11" i="76" s="1"/>
  <c r="AC80" i="74"/>
  <c r="AB80" i="74"/>
  <c r="AA80" i="74"/>
  <c r="Z80" i="74"/>
  <c r="Y80" i="74"/>
  <c r="X80" i="74"/>
  <c r="W80" i="74"/>
  <c r="V80" i="74"/>
  <c r="U80" i="74"/>
  <c r="T80" i="74"/>
  <c r="S80" i="74"/>
  <c r="R80" i="74"/>
  <c r="Q80" i="74"/>
  <c r="P80" i="74"/>
  <c r="O80" i="74"/>
  <c r="N80" i="74"/>
  <c r="M80" i="74"/>
  <c r="L80" i="74"/>
  <c r="K80" i="74"/>
  <c r="J80" i="74"/>
  <c r="I80" i="74"/>
  <c r="H80" i="74"/>
  <c r="G80" i="74"/>
  <c r="F80" i="74"/>
  <c r="X71" i="74"/>
  <c r="W71" i="74"/>
  <c r="P71" i="74"/>
  <c r="O71" i="74"/>
  <c r="H71" i="74"/>
  <c r="G71" i="74"/>
  <c r="AF70" i="74"/>
  <c r="AG70" i="74" s="1"/>
  <c r="AE70" i="74"/>
  <c r="AD70" i="74"/>
  <c r="AG69" i="74"/>
  <c r="AF69" i="74"/>
  <c r="AE69" i="74"/>
  <c r="AD69" i="74"/>
  <c r="AF68" i="74"/>
  <c r="AG68" i="74" s="1"/>
  <c r="AE68" i="74"/>
  <c r="AD68" i="74"/>
  <c r="Y67" i="74"/>
  <c r="X67" i="74"/>
  <c r="W67" i="74"/>
  <c r="P67" i="74"/>
  <c r="O67" i="74"/>
  <c r="H67" i="74"/>
  <c r="G67" i="74"/>
  <c r="AC66" i="74"/>
  <c r="AB66" i="74"/>
  <c r="AA66" i="74"/>
  <c r="Z66" i="74"/>
  <c r="Y66" i="74"/>
  <c r="X66" i="74"/>
  <c r="W66" i="74"/>
  <c r="V66" i="74"/>
  <c r="V71" i="74" s="1"/>
  <c r="U66" i="74"/>
  <c r="T66" i="74"/>
  <c r="S66" i="74"/>
  <c r="R66" i="74"/>
  <c r="Q66" i="74"/>
  <c r="P66" i="74"/>
  <c r="O66" i="74"/>
  <c r="N66" i="74"/>
  <c r="N71" i="74" s="1"/>
  <c r="M66" i="74"/>
  <c r="L66" i="74"/>
  <c r="K66" i="74"/>
  <c r="J66" i="74"/>
  <c r="I66" i="74"/>
  <c r="H66" i="74"/>
  <c r="G66" i="74"/>
  <c r="F66" i="74"/>
  <c r="F71" i="74" s="1"/>
  <c r="E66" i="74"/>
  <c r="AD65" i="74"/>
  <c r="AF65" i="74" s="1"/>
  <c r="AG65" i="74" s="1"/>
  <c r="AE64" i="74"/>
  <c r="AD64" i="74"/>
  <c r="AF64" i="74" s="1"/>
  <c r="AG64" i="74" s="1"/>
  <c r="AG62" i="74"/>
  <c r="AD62" i="74"/>
  <c r="AF62" i="74" s="1"/>
  <c r="AE61" i="74"/>
  <c r="AD61" i="74"/>
  <c r="AF61" i="74" s="1"/>
  <c r="AG61" i="74" s="1"/>
  <c r="AD60" i="74"/>
  <c r="AF60" i="74" s="1"/>
  <c r="AG60" i="74" s="1"/>
  <c r="AE58" i="74"/>
  <c r="AD58" i="74"/>
  <c r="AF58" i="74" s="1"/>
  <c r="AG58" i="74" s="1"/>
  <c r="AD57" i="74"/>
  <c r="AF57" i="74" s="1"/>
  <c r="AG57" i="74" s="1"/>
  <c r="AE56" i="74"/>
  <c r="AD56" i="74"/>
  <c r="AF56" i="74" s="1"/>
  <c r="AG56" i="74" s="1"/>
  <c r="AD53" i="74"/>
  <c r="AF53" i="74" s="1"/>
  <c r="AG53" i="74" s="1"/>
  <c r="AE52" i="74"/>
  <c r="AD52" i="74"/>
  <c r="AF52" i="74" s="1"/>
  <c r="AG52" i="74" s="1"/>
  <c r="AG51" i="74"/>
  <c r="AD51" i="74"/>
  <c r="AF51" i="74" s="1"/>
  <c r="AE50" i="74"/>
  <c r="AD50" i="74"/>
  <c r="AF50" i="74" s="1"/>
  <c r="AG50" i="74" s="1"/>
  <c r="AD49" i="74"/>
  <c r="AF49" i="74" s="1"/>
  <c r="AG49" i="74" s="1"/>
  <c r="AE48" i="74"/>
  <c r="AD48" i="74"/>
  <c r="AF48" i="74" s="1"/>
  <c r="AG48" i="74" s="1"/>
  <c r="AG47" i="74"/>
  <c r="AD47" i="74"/>
  <c r="AF47" i="74" s="1"/>
  <c r="AE46" i="74"/>
  <c r="AD46" i="74"/>
  <c r="AF46" i="74" s="1"/>
  <c r="AG46" i="74" s="1"/>
  <c r="AD45" i="74"/>
  <c r="AF45" i="74" s="1"/>
  <c r="AG45" i="74" s="1"/>
  <c r="AE43" i="74"/>
  <c r="AD43" i="74"/>
  <c r="AF43" i="74" s="1"/>
  <c r="AG43" i="74" s="1"/>
  <c r="AG41" i="74"/>
  <c r="AD41" i="74"/>
  <c r="AF41" i="74" s="1"/>
  <c r="AE40" i="74"/>
  <c r="AD40" i="74"/>
  <c r="AF40" i="74" s="1"/>
  <c r="AG40" i="74" s="1"/>
  <c r="AD39" i="74"/>
  <c r="AF39" i="74" s="1"/>
  <c r="AG39" i="74" s="1"/>
  <c r="AE38" i="74"/>
  <c r="AD38" i="74"/>
  <c r="AF38" i="74" s="1"/>
  <c r="AG38" i="74" s="1"/>
  <c r="AD37" i="74"/>
  <c r="AF37" i="74" s="1"/>
  <c r="AG37" i="74" s="1"/>
  <c r="AE36" i="74"/>
  <c r="AD36" i="74"/>
  <c r="AF36" i="74" s="1"/>
  <c r="AG36" i="74" s="1"/>
  <c r="AD35" i="74"/>
  <c r="AF35" i="74" s="1"/>
  <c r="AG35" i="74" s="1"/>
  <c r="AE34" i="74"/>
  <c r="AD34" i="74"/>
  <c r="AF34" i="74" s="1"/>
  <c r="AG34" i="74" s="1"/>
  <c r="AD33" i="74"/>
  <c r="AF33" i="74" s="1"/>
  <c r="AG33" i="74" s="1"/>
  <c r="AE32" i="74"/>
  <c r="AD32" i="74"/>
  <c r="AF32" i="74" s="1"/>
  <c r="AG32" i="74" s="1"/>
  <c r="AD31" i="74"/>
  <c r="AF31" i="74" s="1"/>
  <c r="AG31" i="74" s="1"/>
  <c r="AE30" i="74"/>
  <c r="AD30" i="74"/>
  <c r="AF30" i="74" s="1"/>
  <c r="AG30" i="74" s="1"/>
  <c r="AC27" i="74"/>
  <c r="AC71" i="74" s="1"/>
  <c r="AB27" i="74"/>
  <c r="AB71" i="74" s="1"/>
  <c r="AA27" i="74"/>
  <c r="Z27" i="74"/>
  <c r="Z71" i="74" s="1"/>
  <c r="Y27" i="74"/>
  <c r="Y71" i="74" s="1"/>
  <c r="X27" i="74"/>
  <c r="W27" i="74"/>
  <c r="V27" i="74"/>
  <c r="U27" i="74"/>
  <c r="U71" i="74" s="1"/>
  <c r="T27" i="74"/>
  <c r="T71" i="74" s="1"/>
  <c r="S27" i="74"/>
  <c r="R27" i="74"/>
  <c r="R71" i="74" s="1"/>
  <c r="Q27" i="74"/>
  <c r="Q71" i="74" s="1"/>
  <c r="P27" i="74"/>
  <c r="O27" i="74"/>
  <c r="N27" i="74"/>
  <c r="M27" i="74"/>
  <c r="M71" i="74" s="1"/>
  <c r="L27" i="74"/>
  <c r="L71" i="74" s="1"/>
  <c r="K27" i="74"/>
  <c r="J27" i="74"/>
  <c r="J71" i="74" s="1"/>
  <c r="I27" i="74"/>
  <c r="I71" i="74" s="1"/>
  <c r="H27" i="74"/>
  <c r="G27" i="74"/>
  <c r="F27" i="74"/>
  <c r="E27" i="74"/>
  <c r="E67" i="74" s="1"/>
  <c r="AF26" i="74"/>
  <c r="AG26" i="74" s="1"/>
  <c r="AD26" i="74"/>
  <c r="AE26" i="74" s="1"/>
  <c r="AE25" i="74"/>
  <c r="AD25" i="74"/>
  <c r="AF25" i="74" s="1"/>
  <c r="AG25" i="74" s="1"/>
  <c r="AD24" i="74"/>
  <c r="AE24" i="74" s="1"/>
  <c r="AE23" i="74"/>
  <c r="AD23" i="74"/>
  <c r="AF23" i="74" s="1"/>
  <c r="AG23" i="74" s="1"/>
  <c r="AF22" i="74"/>
  <c r="AG22" i="74" s="1"/>
  <c r="AD22" i="74"/>
  <c r="AE22" i="74" s="1"/>
  <c r="AE21" i="74"/>
  <c r="AD21" i="74"/>
  <c r="AF21" i="74" s="1"/>
  <c r="AG21" i="74" s="1"/>
  <c r="AD19" i="74"/>
  <c r="AE19" i="74" s="1"/>
  <c r="AE18" i="74"/>
  <c r="AD18" i="74"/>
  <c r="AF18" i="74" s="1"/>
  <c r="AG18" i="74" s="1"/>
  <c r="AF17" i="74"/>
  <c r="AG17" i="74" s="1"/>
  <c r="AD17" i="74"/>
  <c r="AE17" i="74" s="1"/>
  <c r="AE16" i="74"/>
  <c r="AD16" i="74"/>
  <c r="AF16" i="74" s="1"/>
  <c r="AG16" i="74" s="1"/>
  <c r="AD15" i="74"/>
  <c r="AE15" i="74" s="1"/>
  <c r="AE14" i="74"/>
  <c r="AD14" i="74"/>
  <c r="AF14" i="74" s="1"/>
  <c r="AG14" i="74" s="1"/>
  <c r="AF13" i="74"/>
  <c r="AG13" i="74" s="1"/>
  <c r="AD13" i="74"/>
  <c r="AE13" i="74" s="1"/>
  <c r="AE12" i="74"/>
  <c r="AD12" i="74"/>
  <c r="AF12" i="74" s="1"/>
  <c r="AG12" i="74" s="1"/>
  <c r="AD11" i="74"/>
  <c r="AC80" i="73"/>
  <c r="AB80" i="73"/>
  <c r="AA80" i="73"/>
  <c r="Z80" i="73"/>
  <c r="Y80" i="73"/>
  <c r="X80" i="73"/>
  <c r="W80" i="73"/>
  <c r="V80" i="73"/>
  <c r="U80" i="73"/>
  <c r="T80" i="73"/>
  <c r="S80" i="73"/>
  <c r="R80" i="73"/>
  <c r="Q80" i="73"/>
  <c r="P80" i="73"/>
  <c r="O80" i="73"/>
  <c r="N80" i="73"/>
  <c r="M80" i="73"/>
  <c r="L80" i="73"/>
  <c r="K80" i="73"/>
  <c r="J80" i="73"/>
  <c r="I80" i="73"/>
  <c r="H80" i="73"/>
  <c r="G80" i="73"/>
  <c r="F80" i="73"/>
  <c r="AC71" i="73"/>
  <c r="AB71" i="73"/>
  <c r="AA71" i="73"/>
  <c r="U71" i="73"/>
  <c r="T71" i="73"/>
  <c r="M71" i="73"/>
  <c r="L71" i="73"/>
  <c r="K71" i="73"/>
  <c r="E71" i="73"/>
  <c r="AF70" i="73"/>
  <c r="AG70" i="73" s="1"/>
  <c r="AD70" i="73"/>
  <c r="AE70" i="73" s="1"/>
  <c r="AD69" i="73"/>
  <c r="AF68" i="73"/>
  <c r="AG68" i="73" s="1"/>
  <c r="AD68" i="73"/>
  <c r="AE68" i="73" s="1"/>
  <c r="AC67" i="73"/>
  <c r="AB67" i="73"/>
  <c r="V67" i="73"/>
  <c r="U67" i="73"/>
  <c r="T67" i="73"/>
  <c r="M67" i="73"/>
  <c r="L67" i="73"/>
  <c r="E67" i="73"/>
  <c r="AC66" i="73"/>
  <c r="AB66" i="73"/>
  <c r="AA66" i="73"/>
  <c r="Z66" i="73"/>
  <c r="Y66" i="73"/>
  <c r="X66" i="73"/>
  <c r="W66" i="73"/>
  <c r="V66" i="73"/>
  <c r="U66" i="73"/>
  <c r="T66" i="73"/>
  <c r="S66" i="73"/>
  <c r="S71" i="73" s="1"/>
  <c r="R66" i="73"/>
  <c r="Q66" i="73"/>
  <c r="P66" i="73"/>
  <c r="O66" i="73"/>
  <c r="N66" i="73"/>
  <c r="M66" i="73"/>
  <c r="L66" i="73"/>
  <c r="K66" i="73"/>
  <c r="J66" i="73"/>
  <c r="I66" i="73"/>
  <c r="H66" i="73"/>
  <c r="G66" i="73"/>
  <c r="F66" i="73"/>
  <c r="AD66" i="73" s="1"/>
  <c r="AE66" i="73" s="1"/>
  <c r="E66" i="73"/>
  <c r="AD65" i="73"/>
  <c r="AE65" i="73" s="1"/>
  <c r="AE64" i="73"/>
  <c r="AD64" i="73"/>
  <c r="AF64" i="73" s="1"/>
  <c r="AG64" i="73" s="1"/>
  <c r="AD62" i="73"/>
  <c r="AE62" i="73" s="1"/>
  <c r="AE61" i="73"/>
  <c r="AD61" i="73"/>
  <c r="AF61" i="73" s="1"/>
  <c r="AG61" i="73" s="1"/>
  <c r="AD60" i="73"/>
  <c r="AE60" i="73" s="1"/>
  <c r="AE58" i="73"/>
  <c r="AD58" i="73"/>
  <c r="AF58" i="73" s="1"/>
  <c r="AG58" i="73" s="1"/>
  <c r="AF57" i="73"/>
  <c r="AG57" i="73" s="1"/>
  <c r="AD57" i="73"/>
  <c r="AE57" i="73" s="1"/>
  <c r="AE56" i="73"/>
  <c r="AD56" i="73"/>
  <c r="AF56" i="73" s="1"/>
  <c r="AG56" i="73" s="1"/>
  <c r="AD53" i="73"/>
  <c r="AE53" i="73" s="1"/>
  <c r="AE52" i="73"/>
  <c r="AD52" i="73"/>
  <c r="AF52" i="73" s="1"/>
  <c r="AG52" i="73" s="1"/>
  <c r="AD51" i="73"/>
  <c r="AE51" i="73" s="1"/>
  <c r="AE50" i="73"/>
  <c r="AD50" i="73"/>
  <c r="AF50" i="73" s="1"/>
  <c r="AG50" i="73" s="1"/>
  <c r="AD49" i="73"/>
  <c r="AE49" i="73" s="1"/>
  <c r="AE48" i="73"/>
  <c r="AD48" i="73"/>
  <c r="AF48" i="73" s="1"/>
  <c r="AG48" i="73" s="1"/>
  <c r="AF47" i="73"/>
  <c r="AG47" i="73" s="1"/>
  <c r="AD47" i="73"/>
  <c r="AE47" i="73" s="1"/>
  <c r="AE46" i="73"/>
  <c r="AD46" i="73"/>
  <c r="AF46" i="73" s="1"/>
  <c r="AG46" i="73" s="1"/>
  <c r="AD45" i="73"/>
  <c r="AE45" i="73" s="1"/>
  <c r="AE43" i="73"/>
  <c r="AD43" i="73"/>
  <c r="AF43" i="73" s="1"/>
  <c r="AG43" i="73" s="1"/>
  <c r="AF41" i="73"/>
  <c r="AG41" i="73" s="1"/>
  <c r="AD41" i="73"/>
  <c r="AE41" i="73" s="1"/>
  <c r="AE40" i="73"/>
  <c r="AD40" i="73"/>
  <c r="AF40" i="73" s="1"/>
  <c r="AG40" i="73" s="1"/>
  <c r="AD39" i="73"/>
  <c r="AE39" i="73" s="1"/>
  <c r="AE38" i="73"/>
  <c r="AD38" i="73"/>
  <c r="AF38" i="73" s="1"/>
  <c r="AG38" i="73" s="1"/>
  <c r="AF37" i="73"/>
  <c r="AG37" i="73" s="1"/>
  <c r="AD37" i="73"/>
  <c r="AE37" i="73" s="1"/>
  <c r="AE36" i="73"/>
  <c r="AD36" i="73"/>
  <c r="AF36" i="73" s="1"/>
  <c r="AG36" i="73" s="1"/>
  <c r="AD35" i="73"/>
  <c r="AE35" i="73" s="1"/>
  <c r="AE34" i="73"/>
  <c r="AD34" i="73"/>
  <c r="AF34" i="73" s="1"/>
  <c r="AG34" i="73" s="1"/>
  <c r="AD33" i="73"/>
  <c r="AE32" i="73"/>
  <c r="AD32" i="73"/>
  <c r="AF32" i="73" s="1"/>
  <c r="AG32" i="73" s="1"/>
  <c r="AD31" i="73"/>
  <c r="AE31" i="73" s="1"/>
  <c r="AE30" i="73"/>
  <c r="AD30" i="73"/>
  <c r="AF30" i="73" s="1"/>
  <c r="AG30" i="73" s="1"/>
  <c r="AF27" i="73"/>
  <c r="AG27" i="73" s="1"/>
  <c r="AD27" i="73"/>
  <c r="AE27" i="73" s="1"/>
  <c r="AC27" i="73"/>
  <c r="AB27" i="73"/>
  <c r="AA27" i="73"/>
  <c r="Z27" i="73"/>
  <c r="Z71" i="73" s="1"/>
  <c r="Y27" i="73"/>
  <c r="X27" i="73"/>
  <c r="W27" i="73"/>
  <c r="W71" i="73" s="1"/>
  <c r="V27" i="73"/>
  <c r="V71" i="73" s="1"/>
  <c r="U27" i="73"/>
  <c r="T27" i="73"/>
  <c r="S27" i="73"/>
  <c r="R27" i="73"/>
  <c r="R71" i="73" s="1"/>
  <c r="Q27" i="73"/>
  <c r="P27" i="73"/>
  <c r="O27" i="73"/>
  <c r="O71" i="73" s="1"/>
  <c r="N27" i="73"/>
  <c r="M27" i="73"/>
  <c r="L27" i="73"/>
  <c r="K27" i="73"/>
  <c r="J27" i="73"/>
  <c r="J71" i="73" s="1"/>
  <c r="I27" i="73"/>
  <c r="H27" i="73"/>
  <c r="G27" i="73"/>
  <c r="G71" i="73" s="1"/>
  <c r="F27" i="73"/>
  <c r="F71" i="73" s="1"/>
  <c r="E27" i="73"/>
  <c r="E80" i="73" s="1"/>
  <c r="AF26" i="73"/>
  <c r="AG26" i="73" s="1"/>
  <c r="AE26" i="73"/>
  <c r="AD26" i="73"/>
  <c r="AG25" i="73"/>
  <c r="AF25" i="73"/>
  <c r="AE25" i="73"/>
  <c r="AD25" i="73"/>
  <c r="AF24" i="73"/>
  <c r="AG24" i="73" s="1"/>
  <c r="AE24" i="73"/>
  <c r="AD24" i="73"/>
  <c r="AG23" i="73"/>
  <c r="AF23" i="73"/>
  <c r="AE23" i="73"/>
  <c r="AD23" i="73"/>
  <c r="AF22" i="73"/>
  <c r="AG22" i="73" s="1"/>
  <c r="AE22" i="73"/>
  <c r="AD22" i="73"/>
  <c r="AG21" i="73"/>
  <c r="AF21" i="73"/>
  <c r="AE21" i="73"/>
  <c r="AD21" i="73"/>
  <c r="AF19" i="73"/>
  <c r="AG19" i="73" s="1"/>
  <c r="AE19" i="73"/>
  <c r="AD19" i="73"/>
  <c r="AG18" i="73"/>
  <c r="AF18" i="73"/>
  <c r="AE18" i="73"/>
  <c r="AD18" i="73"/>
  <c r="AF17" i="73"/>
  <c r="AG17" i="73" s="1"/>
  <c r="AE17" i="73"/>
  <c r="AD17" i="73"/>
  <c r="AG16" i="73"/>
  <c r="AF16" i="73"/>
  <c r="AE16" i="73"/>
  <c r="AD16" i="73"/>
  <c r="AF15" i="73"/>
  <c r="AG15" i="73" s="1"/>
  <c r="AE15" i="73"/>
  <c r="AD15" i="73"/>
  <c r="AG14" i="73"/>
  <c r="AF14" i="73"/>
  <c r="AE14" i="73"/>
  <c r="AD14" i="73"/>
  <c r="AF13" i="73"/>
  <c r="AG13" i="73" s="1"/>
  <c r="AE13" i="73"/>
  <c r="AD13" i="73"/>
  <c r="AG12" i="73"/>
  <c r="AF12" i="73"/>
  <c r="AE12" i="73"/>
  <c r="AD12" i="73"/>
  <c r="AF11" i="73"/>
  <c r="AG11" i="73" s="1"/>
  <c r="AE11" i="73"/>
  <c r="AD11" i="73"/>
  <c r="AC80" i="72"/>
  <c r="AB80" i="72"/>
  <c r="AA80" i="72"/>
  <c r="Z80" i="72"/>
  <c r="Y80" i="72"/>
  <c r="X80" i="72"/>
  <c r="W80" i="72"/>
  <c r="V80" i="72"/>
  <c r="U80" i="72"/>
  <c r="T80" i="72"/>
  <c r="S80" i="72"/>
  <c r="R80" i="72"/>
  <c r="Q80" i="72"/>
  <c r="P80" i="72"/>
  <c r="O80" i="72"/>
  <c r="N80" i="72"/>
  <c r="M80" i="72"/>
  <c r="L80" i="72"/>
  <c r="K80" i="72"/>
  <c r="J80" i="72"/>
  <c r="I80" i="72"/>
  <c r="H80" i="72"/>
  <c r="G80" i="72"/>
  <c r="F80" i="72"/>
  <c r="Z71" i="72"/>
  <c r="X71" i="72"/>
  <c r="R71" i="72"/>
  <c r="J71" i="72"/>
  <c r="AE70" i="72"/>
  <c r="AD70" i="72"/>
  <c r="AF70" i="72" s="1"/>
  <c r="AG70" i="72" s="1"/>
  <c r="AG69" i="72"/>
  <c r="AD69" i="72"/>
  <c r="AF69" i="72" s="1"/>
  <c r="AE68" i="72"/>
  <c r="AD68" i="72"/>
  <c r="AF68" i="72" s="1"/>
  <c r="AG68" i="72" s="1"/>
  <c r="Y67" i="72"/>
  <c r="S67" i="72"/>
  <c r="Q67" i="72"/>
  <c r="K67" i="72"/>
  <c r="I67" i="72"/>
  <c r="AC66" i="72"/>
  <c r="AB66" i="72"/>
  <c r="AA66" i="72"/>
  <c r="Z66" i="72"/>
  <c r="Y66" i="72"/>
  <c r="X66" i="72"/>
  <c r="W66" i="72"/>
  <c r="V66" i="72"/>
  <c r="U66" i="72"/>
  <c r="T66" i="72"/>
  <c r="S66" i="72"/>
  <c r="R66" i="72"/>
  <c r="Q66" i="72"/>
  <c r="P66" i="72"/>
  <c r="P71" i="72" s="1"/>
  <c r="O66" i="72"/>
  <c r="N66" i="72"/>
  <c r="M66" i="72"/>
  <c r="L66" i="72"/>
  <c r="K66" i="72"/>
  <c r="J66" i="72"/>
  <c r="I66" i="72"/>
  <c r="H66" i="72"/>
  <c r="H71" i="72" s="1"/>
  <c r="G66" i="72"/>
  <c r="F66" i="72"/>
  <c r="AD66" i="72" s="1"/>
  <c r="E66" i="72"/>
  <c r="AF65" i="72"/>
  <c r="AG65" i="72" s="1"/>
  <c r="AE65" i="72"/>
  <c r="AD65" i="72"/>
  <c r="AG64" i="72"/>
  <c r="AF64" i="72"/>
  <c r="AE64" i="72"/>
  <c r="AD64" i="72"/>
  <c r="AF62" i="72"/>
  <c r="AG62" i="72" s="1"/>
  <c r="AE62" i="72"/>
  <c r="AD62" i="72"/>
  <c r="AG61" i="72"/>
  <c r="AF61" i="72"/>
  <c r="AE61" i="72"/>
  <c r="AD61" i="72"/>
  <c r="AF60" i="72"/>
  <c r="AG60" i="72" s="1"/>
  <c r="AE60" i="72"/>
  <c r="AD60" i="72"/>
  <c r="AG58" i="72"/>
  <c r="AF58" i="72"/>
  <c r="AE58" i="72"/>
  <c r="AD58" i="72"/>
  <c r="AF57" i="72"/>
  <c r="AG57" i="72" s="1"/>
  <c r="AE57" i="72"/>
  <c r="AD57" i="72"/>
  <c r="AG56" i="72"/>
  <c r="AF56" i="72"/>
  <c r="AE56" i="72"/>
  <c r="AD56" i="72"/>
  <c r="AF53" i="72"/>
  <c r="AG53" i="72" s="1"/>
  <c r="AE53" i="72"/>
  <c r="AD53" i="72"/>
  <c r="AG52" i="72"/>
  <c r="AF52" i="72"/>
  <c r="AE52" i="72"/>
  <c r="AD52" i="72"/>
  <c r="AF51" i="72"/>
  <c r="AG51" i="72" s="1"/>
  <c r="AE51" i="72"/>
  <c r="AD51" i="72"/>
  <c r="AG50" i="72"/>
  <c r="AF50" i="72"/>
  <c r="AE50" i="72"/>
  <c r="AD50" i="72"/>
  <c r="AF49" i="72"/>
  <c r="AG49" i="72" s="1"/>
  <c r="AE49" i="72"/>
  <c r="AD49" i="72"/>
  <c r="AG48" i="72"/>
  <c r="AF48" i="72"/>
  <c r="AE48" i="72"/>
  <c r="AD48" i="72"/>
  <c r="AF47" i="72"/>
  <c r="AG47" i="72" s="1"/>
  <c r="AE47" i="72"/>
  <c r="AD47" i="72"/>
  <c r="AG46" i="72"/>
  <c r="AF46" i="72"/>
  <c r="AE46" i="72"/>
  <c r="AD46" i="72"/>
  <c r="AF45" i="72"/>
  <c r="AG45" i="72" s="1"/>
  <c r="AE45" i="72"/>
  <c r="AD45" i="72"/>
  <c r="AG43" i="72"/>
  <c r="AF43" i="72"/>
  <c r="AE43" i="72"/>
  <c r="AD43" i="72"/>
  <c r="AF41" i="72"/>
  <c r="AG41" i="72" s="1"/>
  <c r="AE41" i="72"/>
  <c r="AD41" i="72"/>
  <c r="AG40" i="72"/>
  <c r="AF40" i="72"/>
  <c r="AE40" i="72"/>
  <c r="AD40" i="72"/>
  <c r="AF39" i="72"/>
  <c r="AG39" i="72" s="1"/>
  <c r="AE39" i="72"/>
  <c r="AD39" i="72"/>
  <c r="AG38" i="72"/>
  <c r="AF38" i="72"/>
  <c r="AE38" i="72"/>
  <c r="AD38" i="72"/>
  <c r="AF37" i="72"/>
  <c r="AG37" i="72" s="1"/>
  <c r="AE37" i="72"/>
  <c r="AD37" i="72"/>
  <c r="AG36" i="72"/>
  <c r="AF36" i="72"/>
  <c r="AE36" i="72"/>
  <c r="AD36" i="72"/>
  <c r="AF35" i="72"/>
  <c r="AG35" i="72" s="1"/>
  <c r="AE35" i="72"/>
  <c r="AD35" i="72"/>
  <c r="AE34" i="72"/>
  <c r="AD34" i="72"/>
  <c r="AF34" i="72" s="1"/>
  <c r="AG34" i="72" s="1"/>
  <c r="AF33" i="72"/>
  <c r="AG33" i="72" s="1"/>
  <c r="AE33" i="72"/>
  <c r="AD33" i="72"/>
  <c r="AE32" i="72"/>
  <c r="AD32" i="72"/>
  <c r="AF32" i="72" s="1"/>
  <c r="AG32" i="72" s="1"/>
  <c r="AF31" i="72"/>
  <c r="AG31" i="72" s="1"/>
  <c r="AE31" i="72"/>
  <c r="AD31" i="72"/>
  <c r="AG30" i="72"/>
  <c r="AE30" i="72"/>
  <c r="AD30" i="72"/>
  <c r="AF30" i="72" s="1"/>
  <c r="AC27" i="72"/>
  <c r="AB27" i="72"/>
  <c r="AB71" i="72" s="1"/>
  <c r="AA27" i="72"/>
  <c r="AA71" i="72" s="1"/>
  <c r="Z27" i="72"/>
  <c r="Z67" i="72" s="1"/>
  <c r="Y27" i="72"/>
  <c r="Y71" i="72" s="1"/>
  <c r="X27" i="72"/>
  <c r="X67" i="72" s="1"/>
  <c r="W27" i="72"/>
  <c r="W71" i="72" s="1"/>
  <c r="V27" i="72"/>
  <c r="U27" i="72"/>
  <c r="T27" i="72"/>
  <c r="T71" i="72" s="1"/>
  <c r="S27" i="72"/>
  <c r="S71" i="72" s="1"/>
  <c r="R27" i="72"/>
  <c r="R67" i="72" s="1"/>
  <c r="Q27" i="72"/>
  <c r="Q71" i="72" s="1"/>
  <c r="P27" i="72"/>
  <c r="P67" i="72" s="1"/>
  <c r="O27" i="72"/>
  <c r="O71" i="72" s="1"/>
  <c r="N27" i="72"/>
  <c r="M27" i="72"/>
  <c r="L27" i="72"/>
  <c r="L71" i="72" s="1"/>
  <c r="K27" i="72"/>
  <c r="K71" i="72" s="1"/>
  <c r="J27" i="72"/>
  <c r="J67" i="72" s="1"/>
  <c r="I27" i="72"/>
  <c r="I71" i="72" s="1"/>
  <c r="H27" i="72"/>
  <c r="H67" i="72" s="1"/>
  <c r="G27" i="72"/>
  <c r="G71" i="72" s="1"/>
  <c r="F27" i="72"/>
  <c r="E27" i="72"/>
  <c r="E67" i="72" s="1"/>
  <c r="AF26" i="72"/>
  <c r="AG26" i="72" s="1"/>
  <c r="AE26" i="72"/>
  <c r="AD26" i="72"/>
  <c r="AD25" i="72"/>
  <c r="AF24" i="72"/>
  <c r="AG24" i="72" s="1"/>
  <c r="AE24" i="72"/>
  <c r="AD24" i="72"/>
  <c r="AD23" i="72"/>
  <c r="AF22" i="72"/>
  <c r="AG22" i="72" s="1"/>
  <c r="AE22" i="72"/>
  <c r="AD22" i="72"/>
  <c r="AD21" i="72"/>
  <c r="AF19" i="72"/>
  <c r="AG19" i="72" s="1"/>
  <c r="AE19" i="72"/>
  <c r="AD19" i="72"/>
  <c r="AD18" i="72"/>
  <c r="AF17" i="72"/>
  <c r="AG17" i="72" s="1"/>
  <c r="AE17" i="72"/>
  <c r="AD17" i="72"/>
  <c r="AD16" i="72"/>
  <c r="AF15" i="72"/>
  <c r="AG15" i="72" s="1"/>
  <c r="AE15" i="72"/>
  <c r="AD15" i="72"/>
  <c r="AD14" i="72"/>
  <c r="AF13" i="72"/>
  <c r="AG13" i="72" s="1"/>
  <c r="AE13" i="72"/>
  <c r="AD13" i="72"/>
  <c r="AD12" i="72"/>
  <c r="AF11" i="72"/>
  <c r="AE11" i="72"/>
  <c r="AD11" i="72"/>
  <c r="AC80" i="71"/>
  <c r="AB80" i="71"/>
  <c r="AA80" i="71"/>
  <c r="Z80" i="71"/>
  <c r="Y80" i="71"/>
  <c r="X80" i="71"/>
  <c r="W80" i="71"/>
  <c r="V80" i="71"/>
  <c r="U80" i="71"/>
  <c r="T80" i="71"/>
  <c r="S80" i="71"/>
  <c r="R80" i="71"/>
  <c r="Q80" i="71"/>
  <c r="P80" i="71"/>
  <c r="O80" i="71"/>
  <c r="N80" i="71"/>
  <c r="M80" i="71"/>
  <c r="L80" i="71"/>
  <c r="K80" i="71"/>
  <c r="J80" i="71"/>
  <c r="I80" i="71"/>
  <c r="H80" i="71"/>
  <c r="G80" i="71"/>
  <c r="F80" i="71"/>
  <c r="E80" i="71"/>
  <c r="AD70" i="71"/>
  <c r="AF70" i="71" s="1"/>
  <c r="AG70" i="71" s="1"/>
  <c r="AD69" i="71"/>
  <c r="AF69" i="71" s="1"/>
  <c r="AG69" i="71" s="1"/>
  <c r="AE68" i="71"/>
  <c r="AD68" i="71"/>
  <c r="AF68" i="71" s="1"/>
  <c r="AG68" i="71" s="1"/>
  <c r="Z67" i="71"/>
  <c r="Y67" i="71"/>
  <c r="S67" i="71"/>
  <c r="R67" i="71"/>
  <c r="Q67" i="71"/>
  <c r="J67" i="71"/>
  <c r="I67" i="71"/>
  <c r="AC66" i="71"/>
  <c r="AB66" i="71"/>
  <c r="AA66" i="71"/>
  <c r="Z66" i="71"/>
  <c r="Y66" i="71"/>
  <c r="X66" i="71"/>
  <c r="W66" i="71"/>
  <c r="W71" i="71" s="1"/>
  <c r="V66" i="71"/>
  <c r="U66" i="71"/>
  <c r="T66" i="71"/>
  <c r="S66" i="71"/>
  <c r="R66" i="71"/>
  <c r="Q66" i="71"/>
  <c r="P66" i="71"/>
  <c r="O66" i="71"/>
  <c r="N66" i="71"/>
  <c r="M66" i="71"/>
  <c r="L66" i="71"/>
  <c r="K66" i="71"/>
  <c r="J66" i="71"/>
  <c r="I66" i="71"/>
  <c r="H66" i="71"/>
  <c r="G66" i="71"/>
  <c r="F66" i="71"/>
  <c r="AD66" i="71" s="1"/>
  <c r="E66" i="71"/>
  <c r="AF65" i="71"/>
  <c r="AG65" i="71" s="1"/>
  <c r="AD65" i="71"/>
  <c r="AE65" i="71" s="1"/>
  <c r="AG64" i="71"/>
  <c r="AF64" i="71"/>
  <c r="AE64" i="71"/>
  <c r="AD64" i="71"/>
  <c r="AF62" i="71"/>
  <c r="AG62" i="71" s="1"/>
  <c r="AD62" i="71"/>
  <c r="AE62" i="71" s="1"/>
  <c r="AG61" i="71"/>
  <c r="AF61" i="71"/>
  <c r="AE61" i="71"/>
  <c r="AD61" i="71"/>
  <c r="AF60" i="71"/>
  <c r="AG60" i="71" s="1"/>
  <c r="AD60" i="71"/>
  <c r="AE60" i="71" s="1"/>
  <c r="AF58" i="71"/>
  <c r="AG58" i="71" s="1"/>
  <c r="AE58" i="71"/>
  <c r="AD58" i="71"/>
  <c r="AF57" i="71"/>
  <c r="AG57" i="71" s="1"/>
  <c r="AD57" i="71"/>
  <c r="AE57" i="71" s="1"/>
  <c r="AF56" i="71"/>
  <c r="AG56" i="71" s="1"/>
  <c r="AE56" i="71"/>
  <c r="AD56" i="71"/>
  <c r="AF53" i="71"/>
  <c r="AG53" i="71" s="1"/>
  <c r="AD53" i="71"/>
  <c r="AE53" i="71" s="1"/>
  <c r="AG52" i="71"/>
  <c r="AF52" i="71"/>
  <c r="AE52" i="71"/>
  <c r="AD52" i="71"/>
  <c r="AF51" i="71"/>
  <c r="AG51" i="71" s="1"/>
  <c r="AD51" i="71"/>
  <c r="AE51" i="71" s="1"/>
  <c r="AG50" i="71"/>
  <c r="AF50" i="71"/>
  <c r="AE50" i="71"/>
  <c r="AD50" i="71"/>
  <c r="AF49" i="71"/>
  <c r="AG49" i="71" s="1"/>
  <c r="AD49" i="71"/>
  <c r="AE49" i="71" s="1"/>
  <c r="AG48" i="71"/>
  <c r="AF48" i="71"/>
  <c r="AE48" i="71"/>
  <c r="AD48" i="71"/>
  <c r="AF47" i="71"/>
  <c r="AG47" i="71" s="1"/>
  <c r="AD47" i="71"/>
  <c r="AE47" i="71" s="1"/>
  <c r="AF46" i="71"/>
  <c r="AG46" i="71" s="1"/>
  <c r="AE46" i="71"/>
  <c r="AD46" i="71"/>
  <c r="AF45" i="71"/>
  <c r="AG45" i="71" s="1"/>
  <c r="AD45" i="71"/>
  <c r="AE45" i="71" s="1"/>
  <c r="AG43" i="71"/>
  <c r="AF43" i="71"/>
  <c r="AE43" i="71"/>
  <c r="AD43" i="71"/>
  <c r="AF41" i="71"/>
  <c r="AG41" i="71" s="1"/>
  <c r="AD41" i="71"/>
  <c r="AE41" i="71" s="1"/>
  <c r="AG40" i="71"/>
  <c r="AF40" i="71"/>
  <c r="AE40" i="71"/>
  <c r="AD40" i="71"/>
  <c r="AF39" i="71"/>
  <c r="AG39" i="71" s="1"/>
  <c r="AD39" i="71"/>
  <c r="AE39" i="71" s="1"/>
  <c r="AF38" i="71"/>
  <c r="AG38" i="71" s="1"/>
  <c r="AE38" i="71"/>
  <c r="AD38" i="71"/>
  <c r="AF37" i="71"/>
  <c r="AG37" i="71" s="1"/>
  <c r="AD37" i="71"/>
  <c r="AE37" i="71" s="1"/>
  <c r="AF36" i="71"/>
  <c r="AG36" i="71" s="1"/>
  <c r="AE36" i="71"/>
  <c r="AD36" i="71"/>
  <c r="AF35" i="71"/>
  <c r="AG35" i="71" s="1"/>
  <c r="AD35" i="71"/>
  <c r="AE35" i="71" s="1"/>
  <c r="AG34" i="71"/>
  <c r="AF34" i="71"/>
  <c r="AE34" i="71"/>
  <c r="AD34" i="71"/>
  <c r="AF33" i="71"/>
  <c r="AG33" i="71" s="1"/>
  <c r="AD33" i="71"/>
  <c r="AE33" i="71" s="1"/>
  <c r="AG32" i="71"/>
  <c r="AF32" i="71"/>
  <c r="AE32" i="71"/>
  <c r="AD32" i="71"/>
  <c r="AF31" i="71"/>
  <c r="AG31" i="71" s="1"/>
  <c r="AD31" i="71"/>
  <c r="AE31" i="71" s="1"/>
  <c r="AF30" i="71"/>
  <c r="AG30" i="71" s="1"/>
  <c r="AE30" i="71"/>
  <c r="AD30" i="71"/>
  <c r="AC27" i="71"/>
  <c r="AB27" i="71"/>
  <c r="AA27" i="71"/>
  <c r="AA71" i="71" s="1"/>
  <c r="Z27" i="71"/>
  <c r="Z71" i="71" s="1"/>
  <c r="Y27" i="71"/>
  <c r="X27" i="71"/>
  <c r="W27" i="71"/>
  <c r="V27" i="71"/>
  <c r="U27" i="71"/>
  <c r="U67" i="71" s="1"/>
  <c r="T27" i="71"/>
  <c r="T67" i="71" s="1"/>
  <c r="S27" i="71"/>
  <c r="S71" i="71" s="1"/>
  <c r="R27" i="71"/>
  <c r="R71" i="71" s="1"/>
  <c r="Q27" i="71"/>
  <c r="P27" i="71"/>
  <c r="O27" i="71"/>
  <c r="N27" i="71"/>
  <c r="M27" i="71"/>
  <c r="L27" i="71"/>
  <c r="K27" i="71"/>
  <c r="K71" i="71" s="1"/>
  <c r="J27" i="71"/>
  <c r="J71" i="71" s="1"/>
  <c r="I27" i="71"/>
  <c r="H27" i="71"/>
  <c r="G27" i="71"/>
  <c r="F27" i="71"/>
  <c r="E27" i="71"/>
  <c r="AF26" i="71"/>
  <c r="AG26" i="71" s="1"/>
  <c r="AE26" i="71"/>
  <c r="AD26" i="71"/>
  <c r="AD25" i="71"/>
  <c r="AG24" i="71"/>
  <c r="AF24" i="71"/>
  <c r="AE24" i="71"/>
  <c r="AD24" i="71"/>
  <c r="AD23" i="71"/>
  <c r="AF22" i="71"/>
  <c r="AG22" i="71" s="1"/>
  <c r="AE22" i="71"/>
  <c r="AD22" i="71"/>
  <c r="AD21" i="71"/>
  <c r="AG19" i="71"/>
  <c r="AF19" i="71"/>
  <c r="AE19" i="71"/>
  <c r="AD19" i="71"/>
  <c r="AD18" i="71"/>
  <c r="AG17" i="71"/>
  <c r="AF17" i="71"/>
  <c r="AE17" i="71"/>
  <c r="AD17" i="71"/>
  <c r="AD16" i="71"/>
  <c r="AF15" i="71"/>
  <c r="AG15" i="71" s="1"/>
  <c r="AE15" i="71"/>
  <c r="AD15" i="71"/>
  <c r="AD14" i="71"/>
  <c r="AF13" i="71"/>
  <c r="AG13" i="71" s="1"/>
  <c r="AE13" i="71"/>
  <c r="AD13" i="71"/>
  <c r="AD12" i="71"/>
  <c r="AG11" i="71"/>
  <c r="AF11" i="71"/>
  <c r="AE11" i="71"/>
  <c r="AD11" i="71"/>
  <c r="AC80" i="70"/>
  <c r="AB80" i="70"/>
  <c r="AA80" i="70"/>
  <c r="Z80" i="70"/>
  <c r="Y80" i="70"/>
  <c r="X80" i="70"/>
  <c r="W80" i="70"/>
  <c r="V80" i="70"/>
  <c r="U80" i="70"/>
  <c r="T80" i="70"/>
  <c r="S80" i="70"/>
  <c r="R80" i="70"/>
  <c r="Q80" i="70"/>
  <c r="P80" i="70"/>
  <c r="O80" i="70"/>
  <c r="N80" i="70"/>
  <c r="M80" i="70"/>
  <c r="L80" i="70"/>
  <c r="K80" i="70"/>
  <c r="J80" i="70"/>
  <c r="I80" i="70"/>
  <c r="H80" i="70"/>
  <c r="G80" i="70"/>
  <c r="F80" i="70"/>
  <c r="E80" i="70"/>
  <c r="AC71" i="70"/>
  <c r="W71" i="70"/>
  <c r="V71" i="70"/>
  <c r="O71" i="70"/>
  <c r="N71" i="70"/>
  <c r="G71" i="70"/>
  <c r="F71" i="70"/>
  <c r="E71" i="70"/>
  <c r="AE70" i="70"/>
  <c r="AD70" i="70"/>
  <c r="AF70" i="70" s="1"/>
  <c r="AG70" i="70" s="1"/>
  <c r="AE69" i="70"/>
  <c r="AD69" i="70"/>
  <c r="AF69" i="70" s="1"/>
  <c r="AG69" i="70" s="1"/>
  <c r="AE68" i="70"/>
  <c r="AD68" i="70"/>
  <c r="AF68" i="70" s="1"/>
  <c r="AG68" i="70" s="1"/>
  <c r="W67" i="70"/>
  <c r="V67" i="70"/>
  <c r="O67" i="70"/>
  <c r="N67" i="70"/>
  <c r="H67" i="70"/>
  <c r="G67" i="70"/>
  <c r="F67" i="70"/>
  <c r="AC66" i="70"/>
  <c r="AB66" i="70"/>
  <c r="AA66" i="70"/>
  <c r="Z66" i="70"/>
  <c r="Y66" i="70"/>
  <c r="X66" i="70"/>
  <c r="W66" i="70"/>
  <c r="V66" i="70"/>
  <c r="U66" i="70"/>
  <c r="U71" i="70" s="1"/>
  <c r="T66" i="70"/>
  <c r="S66" i="70"/>
  <c r="R66" i="70"/>
  <c r="Q66" i="70"/>
  <c r="P66" i="70"/>
  <c r="O66" i="70"/>
  <c r="N66" i="70"/>
  <c r="M66" i="70"/>
  <c r="M71" i="70" s="1"/>
  <c r="L66" i="70"/>
  <c r="K66" i="70"/>
  <c r="J66" i="70"/>
  <c r="I66" i="70"/>
  <c r="H66" i="70"/>
  <c r="G66" i="70"/>
  <c r="F66" i="70"/>
  <c r="E66" i="70"/>
  <c r="AF65" i="70"/>
  <c r="AG65" i="70" s="1"/>
  <c r="AE65" i="70"/>
  <c r="AD65" i="70"/>
  <c r="AD64" i="70"/>
  <c r="AG62" i="70"/>
  <c r="AF62" i="70"/>
  <c r="AE62" i="70"/>
  <c r="AD62" i="70"/>
  <c r="AD61" i="70"/>
  <c r="AF60" i="70"/>
  <c r="AG60" i="70" s="1"/>
  <c r="AE60" i="70"/>
  <c r="AD60" i="70"/>
  <c r="AD58" i="70"/>
  <c r="AG57" i="70"/>
  <c r="AF57" i="70"/>
  <c r="AE57" i="70"/>
  <c r="AD57" i="70"/>
  <c r="AD56" i="70"/>
  <c r="AG53" i="70"/>
  <c r="AF53" i="70"/>
  <c r="AE53" i="70"/>
  <c r="AD53" i="70"/>
  <c r="AD52" i="70"/>
  <c r="AF51" i="70"/>
  <c r="AG51" i="70" s="1"/>
  <c r="AE51" i="70"/>
  <c r="AD51" i="70"/>
  <c r="AD50" i="70"/>
  <c r="AF49" i="70"/>
  <c r="AG49" i="70" s="1"/>
  <c r="AE49" i="70"/>
  <c r="AD49" i="70"/>
  <c r="AD48" i="70"/>
  <c r="AF47" i="70"/>
  <c r="AG47" i="70" s="1"/>
  <c r="AE47" i="70"/>
  <c r="AD47" i="70"/>
  <c r="AD46" i="70"/>
  <c r="AF45" i="70"/>
  <c r="AG45" i="70" s="1"/>
  <c r="AE45" i="70"/>
  <c r="AD45" i="70"/>
  <c r="AD43" i="70"/>
  <c r="AG41" i="70"/>
  <c r="AF41" i="70"/>
  <c r="AE41" i="70"/>
  <c r="AD41" i="70"/>
  <c r="AD40" i="70"/>
  <c r="AF39" i="70"/>
  <c r="AG39" i="70" s="1"/>
  <c r="AE39" i="70"/>
  <c r="AD39" i="70"/>
  <c r="AD38" i="70"/>
  <c r="AG37" i="70"/>
  <c r="AF37" i="70"/>
  <c r="AE37" i="70"/>
  <c r="AD37" i="70"/>
  <c r="AD36" i="70"/>
  <c r="AG35" i="70"/>
  <c r="AF35" i="70"/>
  <c r="AE35" i="70"/>
  <c r="AD35" i="70"/>
  <c r="AD34" i="70"/>
  <c r="AF33" i="70"/>
  <c r="AG33" i="70" s="1"/>
  <c r="AE33" i="70"/>
  <c r="AD33" i="70"/>
  <c r="AD32" i="70"/>
  <c r="AF31" i="70"/>
  <c r="AG31" i="70" s="1"/>
  <c r="AE31" i="70"/>
  <c r="AD31" i="70"/>
  <c r="AD30" i="70"/>
  <c r="AC27" i="70"/>
  <c r="AB27" i="70"/>
  <c r="AA27" i="70"/>
  <c r="AA71" i="70" s="1"/>
  <c r="Z27" i="70"/>
  <c r="Y27" i="70"/>
  <c r="X27" i="70"/>
  <c r="X71" i="70" s="1"/>
  <c r="W27" i="70"/>
  <c r="V27" i="70"/>
  <c r="U27" i="70"/>
  <c r="T27" i="70"/>
  <c r="S27" i="70"/>
  <c r="S71" i="70" s="1"/>
  <c r="R27" i="70"/>
  <c r="Q27" i="70"/>
  <c r="P27" i="70"/>
  <c r="P71" i="70" s="1"/>
  <c r="O27" i="70"/>
  <c r="N27" i="70"/>
  <c r="M27" i="70"/>
  <c r="L27" i="70"/>
  <c r="K27" i="70"/>
  <c r="K71" i="70" s="1"/>
  <c r="J27" i="70"/>
  <c r="I27" i="70"/>
  <c r="H27" i="70"/>
  <c r="H71" i="70" s="1"/>
  <c r="G27" i="70"/>
  <c r="F27" i="70"/>
  <c r="E27" i="70"/>
  <c r="AD26" i="70"/>
  <c r="AF26" i="70" s="1"/>
  <c r="AG26" i="70" s="1"/>
  <c r="AG25" i="70"/>
  <c r="AF25" i="70"/>
  <c r="AD25" i="70"/>
  <c r="AE25" i="70" s="1"/>
  <c r="AD24" i="70"/>
  <c r="AG23" i="70"/>
  <c r="AF23" i="70"/>
  <c r="AD23" i="70"/>
  <c r="AE23" i="70" s="1"/>
  <c r="AD22" i="70"/>
  <c r="AF22" i="70" s="1"/>
  <c r="AG22" i="70" s="1"/>
  <c r="AG21" i="70"/>
  <c r="AF21" i="70"/>
  <c r="AD21" i="70"/>
  <c r="AE21" i="70" s="1"/>
  <c r="AE19" i="70"/>
  <c r="AD19" i="70"/>
  <c r="AF19" i="70" s="1"/>
  <c r="AG19" i="70" s="1"/>
  <c r="AG18" i="70"/>
  <c r="AF18" i="70"/>
  <c r="AD18" i="70"/>
  <c r="AE18" i="70" s="1"/>
  <c r="AD17" i="70"/>
  <c r="AG16" i="70"/>
  <c r="AF16" i="70"/>
  <c r="AD16" i="70"/>
  <c r="AE16" i="70" s="1"/>
  <c r="AE15" i="70"/>
  <c r="AD15" i="70"/>
  <c r="AF15" i="70" s="1"/>
  <c r="AG15" i="70" s="1"/>
  <c r="AG14" i="70"/>
  <c r="AF14" i="70"/>
  <c r="AD14" i="70"/>
  <c r="AE14" i="70" s="1"/>
  <c r="AE13" i="70"/>
  <c r="AD13" i="70"/>
  <c r="AF13" i="70" s="1"/>
  <c r="AG13" i="70" s="1"/>
  <c r="AG12" i="70"/>
  <c r="AF12" i="70"/>
  <c r="AD12" i="70"/>
  <c r="AE12" i="70" s="1"/>
  <c r="AD11" i="70"/>
  <c r="AC80" i="69"/>
  <c r="AB80" i="69"/>
  <c r="AA80" i="69"/>
  <c r="Z80" i="69"/>
  <c r="Y80" i="69"/>
  <c r="X80" i="69"/>
  <c r="W80" i="69"/>
  <c r="V80" i="69"/>
  <c r="U80" i="69"/>
  <c r="T80" i="69"/>
  <c r="S80" i="69"/>
  <c r="R80" i="69"/>
  <c r="Q80" i="69"/>
  <c r="P80" i="69"/>
  <c r="O80" i="69"/>
  <c r="N80" i="69"/>
  <c r="M80" i="69"/>
  <c r="L80" i="69"/>
  <c r="K80" i="69"/>
  <c r="J80" i="69"/>
  <c r="I80" i="69"/>
  <c r="H80" i="69"/>
  <c r="G80" i="69"/>
  <c r="F80" i="69"/>
  <c r="E80" i="69"/>
  <c r="AB71" i="69"/>
  <c r="AA71" i="69"/>
  <c r="T71" i="69"/>
  <c r="S71" i="69"/>
  <c r="R71" i="69"/>
  <c r="L71" i="69"/>
  <c r="K71" i="69"/>
  <c r="J71" i="69"/>
  <c r="AG70" i="69"/>
  <c r="AF70" i="69"/>
  <c r="AE70" i="69"/>
  <c r="AD70" i="69"/>
  <c r="AF69" i="69"/>
  <c r="AG69" i="69" s="1"/>
  <c r="AD69" i="69"/>
  <c r="AE69" i="69" s="1"/>
  <c r="AG68" i="69"/>
  <c r="AF68" i="69"/>
  <c r="AE68" i="69"/>
  <c r="AD68" i="69"/>
  <c r="AB67" i="69"/>
  <c r="AA67" i="69"/>
  <c r="U67" i="69"/>
  <c r="T67" i="69"/>
  <c r="S67" i="69"/>
  <c r="L67" i="69"/>
  <c r="K67" i="69"/>
  <c r="AC66" i="69"/>
  <c r="AB66" i="69"/>
  <c r="AA66" i="69"/>
  <c r="Z66" i="69"/>
  <c r="Z71" i="69" s="1"/>
  <c r="Y66" i="69"/>
  <c r="X66" i="69"/>
  <c r="W66" i="69"/>
  <c r="V66" i="69"/>
  <c r="U66" i="69"/>
  <c r="T66" i="69"/>
  <c r="S66" i="69"/>
  <c r="R66" i="69"/>
  <c r="Q66" i="69"/>
  <c r="P66" i="69"/>
  <c r="O66" i="69"/>
  <c r="N66" i="69"/>
  <c r="M66" i="69"/>
  <c r="L66" i="69"/>
  <c r="K66" i="69"/>
  <c r="J66" i="69"/>
  <c r="I66" i="69"/>
  <c r="H66" i="69"/>
  <c r="G66" i="69"/>
  <c r="F66" i="69"/>
  <c r="AD66" i="69" s="1"/>
  <c r="AE66" i="69" s="1"/>
  <c r="E66" i="69"/>
  <c r="AE65" i="69"/>
  <c r="AD65" i="69"/>
  <c r="AF65" i="69" s="1"/>
  <c r="AG65" i="69" s="1"/>
  <c r="AG64" i="69"/>
  <c r="AF64" i="69"/>
  <c r="AD64" i="69"/>
  <c r="AE64" i="69" s="1"/>
  <c r="AD62" i="69"/>
  <c r="AF62" i="69" s="1"/>
  <c r="AG62" i="69" s="1"/>
  <c r="AG61" i="69"/>
  <c r="AF61" i="69"/>
  <c r="AD61" i="69"/>
  <c r="AE61" i="69" s="1"/>
  <c r="AD60" i="69"/>
  <c r="AF60" i="69" s="1"/>
  <c r="AG60" i="69" s="1"/>
  <c r="AG58" i="69"/>
  <c r="AF58" i="69"/>
  <c r="AD58" i="69"/>
  <c r="AE58" i="69" s="1"/>
  <c r="AD57" i="69"/>
  <c r="AF57" i="69" s="1"/>
  <c r="AG57" i="69" s="1"/>
  <c r="AG56" i="69"/>
  <c r="AF56" i="69"/>
  <c r="AD56" i="69"/>
  <c r="AE56" i="69" s="1"/>
  <c r="AD53" i="69"/>
  <c r="AF53" i="69" s="1"/>
  <c r="AG53" i="69" s="1"/>
  <c r="AG52" i="69"/>
  <c r="AF52" i="69"/>
  <c r="AD52" i="69"/>
  <c r="AE52" i="69" s="1"/>
  <c r="AE51" i="69"/>
  <c r="AD51" i="69"/>
  <c r="AF51" i="69" s="1"/>
  <c r="AG51" i="69" s="1"/>
  <c r="AG50" i="69"/>
  <c r="AF50" i="69"/>
  <c r="AD50" i="69"/>
  <c r="AE50" i="69" s="1"/>
  <c r="AD49" i="69"/>
  <c r="AG48" i="69"/>
  <c r="AF48" i="69"/>
  <c r="AD48" i="69"/>
  <c r="AE48" i="69" s="1"/>
  <c r="AE47" i="69"/>
  <c r="AD47" i="69"/>
  <c r="AF47" i="69" s="1"/>
  <c r="AG47" i="69" s="1"/>
  <c r="AG46" i="69"/>
  <c r="AF46" i="69"/>
  <c r="AD46" i="69"/>
  <c r="AE46" i="69" s="1"/>
  <c r="AE45" i="69"/>
  <c r="AD45" i="69"/>
  <c r="AF45" i="69" s="1"/>
  <c r="AG45" i="69" s="1"/>
  <c r="AG43" i="69"/>
  <c r="AF43" i="69"/>
  <c r="AD43" i="69"/>
  <c r="AE43" i="69" s="1"/>
  <c r="AD41" i="69"/>
  <c r="AF41" i="69" s="1"/>
  <c r="AG41" i="69" s="1"/>
  <c r="AG40" i="69"/>
  <c r="AF40" i="69"/>
  <c r="AD40" i="69"/>
  <c r="AE40" i="69" s="1"/>
  <c r="AD39" i="69"/>
  <c r="AF39" i="69" s="1"/>
  <c r="AG39" i="69" s="1"/>
  <c r="AG38" i="69"/>
  <c r="AF38" i="69"/>
  <c r="AD38" i="69"/>
  <c r="AE38" i="69" s="1"/>
  <c r="AE37" i="69"/>
  <c r="AD37" i="69"/>
  <c r="AF37" i="69" s="1"/>
  <c r="AG37" i="69" s="1"/>
  <c r="AG36" i="69"/>
  <c r="AF36" i="69"/>
  <c r="AD36" i="69"/>
  <c r="AE36" i="69" s="1"/>
  <c r="AD35" i="69"/>
  <c r="AF35" i="69" s="1"/>
  <c r="AG35" i="69" s="1"/>
  <c r="AG34" i="69"/>
  <c r="AF34" i="69"/>
  <c r="AD34" i="69"/>
  <c r="AE34" i="69" s="1"/>
  <c r="AE33" i="69"/>
  <c r="AD33" i="69"/>
  <c r="AF33" i="69" s="1"/>
  <c r="AG33" i="69" s="1"/>
  <c r="AG32" i="69"/>
  <c r="AF32" i="69"/>
  <c r="AD32" i="69"/>
  <c r="AE32" i="69" s="1"/>
  <c r="AD31" i="69"/>
  <c r="AG30" i="69"/>
  <c r="AF30" i="69"/>
  <c r="AD30" i="69"/>
  <c r="AE30" i="69" s="1"/>
  <c r="AC27" i="69"/>
  <c r="AC71" i="69" s="1"/>
  <c r="AB27" i="69"/>
  <c r="AA27" i="69"/>
  <c r="Z27" i="69"/>
  <c r="Z67" i="69" s="1"/>
  <c r="Y27" i="69"/>
  <c r="X27" i="69"/>
  <c r="W27" i="69"/>
  <c r="V27" i="69"/>
  <c r="U27" i="69"/>
  <c r="U71" i="69" s="1"/>
  <c r="T27" i="69"/>
  <c r="S27" i="69"/>
  <c r="R27" i="69"/>
  <c r="R67" i="69" s="1"/>
  <c r="Q27" i="69"/>
  <c r="P27" i="69"/>
  <c r="O27" i="69"/>
  <c r="N27" i="69"/>
  <c r="M27" i="69"/>
  <c r="M71" i="69" s="1"/>
  <c r="L27" i="69"/>
  <c r="K27" i="69"/>
  <c r="J27" i="69"/>
  <c r="J67" i="69" s="1"/>
  <c r="I27" i="69"/>
  <c r="H27" i="69"/>
  <c r="G27" i="69"/>
  <c r="F27" i="69"/>
  <c r="E27" i="69"/>
  <c r="E71" i="69" s="1"/>
  <c r="AE26" i="69"/>
  <c r="AD26" i="69"/>
  <c r="AF26" i="69" s="1"/>
  <c r="AG26" i="69" s="1"/>
  <c r="AF25" i="69"/>
  <c r="AG25" i="69" s="1"/>
  <c r="AE25" i="69"/>
  <c r="AD25" i="69"/>
  <c r="AE24" i="69"/>
  <c r="AD24" i="69"/>
  <c r="AF24" i="69" s="1"/>
  <c r="AG24" i="69" s="1"/>
  <c r="AD23" i="69"/>
  <c r="AE22" i="69"/>
  <c r="AD22" i="69"/>
  <c r="AF22" i="69" s="1"/>
  <c r="AG22" i="69" s="1"/>
  <c r="AE21" i="69"/>
  <c r="AD21" i="69"/>
  <c r="AF21" i="69" s="1"/>
  <c r="AG21" i="69" s="1"/>
  <c r="AE19" i="69"/>
  <c r="AD19" i="69"/>
  <c r="AF19" i="69" s="1"/>
  <c r="AG19" i="69" s="1"/>
  <c r="AF18" i="69"/>
  <c r="AG18" i="69" s="1"/>
  <c r="AE18" i="69"/>
  <c r="AD18" i="69"/>
  <c r="AE17" i="69"/>
  <c r="AD17" i="69"/>
  <c r="AF17" i="69" s="1"/>
  <c r="AG17" i="69" s="1"/>
  <c r="AD16" i="69"/>
  <c r="AF16" i="69" s="1"/>
  <c r="AG16" i="69" s="1"/>
  <c r="AE15" i="69"/>
  <c r="AD15" i="69"/>
  <c r="AF15" i="69" s="1"/>
  <c r="AG15" i="69" s="1"/>
  <c r="AD14" i="69"/>
  <c r="AF14" i="69" s="1"/>
  <c r="AG14" i="69" s="1"/>
  <c r="AE13" i="69"/>
  <c r="AD13" i="69"/>
  <c r="AF13" i="69" s="1"/>
  <c r="AG13" i="69" s="1"/>
  <c r="AD12" i="69"/>
  <c r="AE11" i="69"/>
  <c r="AD11" i="69"/>
  <c r="AF11" i="69" s="1"/>
  <c r="AC80" i="68"/>
  <c r="AB80" i="68"/>
  <c r="AA80" i="68"/>
  <c r="Z80" i="68"/>
  <c r="Y80" i="68"/>
  <c r="X80" i="68"/>
  <c r="W80" i="68"/>
  <c r="V80" i="68"/>
  <c r="U80" i="68"/>
  <c r="T80" i="68"/>
  <c r="S80" i="68"/>
  <c r="R80" i="68"/>
  <c r="Q80" i="68"/>
  <c r="P80" i="68"/>
  <c r="O80" i="68"/>
  <c r="N80" i="68"/>
  <c r="M80" i="68"/>
  <c r="L80" i="68"/>
  <c r="K80" i="68"/>
  <c r="J80" i="68"/>
  <c r="I80" i="68"/>
  <c r="H80" i="68"/>
  <c r="G80" i="68"/>
  <c r="F80" i="68"/>
  <c r="E80" i="68"/>
  <c r="Y71" i="68"/>
  <c r="X71" i="68"/>
  <c r="Q71" i="68"/>
  <c r="P71" i="68"/>
  <c r="I71" i="68"/>
  <c r="H71" i="68"/>
  <c r="G71" i="68"/>
  <c r="AD70" i="68"/>
  <c r="AG69" i="68"/>
  <c r="AF69" i="68"/>
  <c r="AE69" i="68"/>
  <c r="AD69" i="68"/>
  <c r="AD68" i="68"/>
  <c r="Z67" i="68"/>
  <c r="Y67" i="68"/>
  <c r="X67" i="68"/>
  <c r="Q67" i="68"/>
  <c r="P67" i="68"/>
  <c r="J67" i="68"/>
  <c r="I67" i="68"/>
  <c r="H67" i="68"/>
  <c r="AC66" i="68"/>
  <c r="AB66" i="68"/>
  <c r="AA66" i="68"/>
  <c r="Z66" i="68"/>
  <c r="Y66" i="68"/>
  <c r="X66" i="68"/>
  <c r="W66" i="68"/>
  <c r="W71" i="68" s="1"/>
  <c r="V66" i="68"/>
  <c r="U66" i="68"/>
  <c r="T66" i="68"/>
  <c r="S66" i="68"/>
  <c r="R66" i="68"/>
  <c r="Q66" i="68"/>
  <c r="P66" i="68"/>
  <c r="O66" i="68"/>
  <c r="O71" i="68" s="1"/>
  <c r="N66" i="68"/>
  <c r="M66" i="68"/>
  <c r="L66" i="68"/>
  <c r="K66" i="68"/>
  <c r="J66" i="68"/>
  <c r="I66" i="68"/>
  <c r="H66" i="68"/>
  <c r="G66" i="68"/>
  <c r="F66" i="68"/>
  <c r="AD66" i="68" s="1"/>
  <c r="AE66" i="68" s="1"/>
  <c r="E66" i="68"/>
  <c r="AD65" i="68"/>
  <c r="AF65" i="68" s="1"/>
  <c r="AG65" i="68" s="1"/>
  <c r="AD64" i="68"/>
  <c r="AD62" i="68"/>
  <c r="AF62" i="68" s="1"/>
  <c r="AG62" i="68" s="1"/>
  <c r="AD61" i="68"/>
  <c r="AF61" i="68" s="1"/>
  <c r="AG61" i="68" s="1"/>
  <c r="AD60" i="68"/>
  <c r="AF60" i="68" s="1"/>
  <c r="AG60" i="68" s="1"/>
  <c r="AD58" i="68"/>
  <c r="AD57" i="68"/>
  <c r="AF57" i="68" s="1"/>
  <c r="AG57" i="68" s="1"/>
  <c r="AD56" i="68"/>
  <c r="AF56" i="68" s="1"/>
  <c r="AG56" i="68" s="1"/>
  <c r="AD53" i="68"/>
  <c r="AF53" i="68" s="1"/>
  <c r="AG53" i="68" s="1"/>
  <c r="AD52" i="68"/>
  <c r="AD51" i="68"/>
  <c r="AF51" i="68" s="1"/>
  <c r="AG51" i="68" s="1"/>
  <c r="AD50" i="68"/>
  <c r="AF50" i="68" s="1"/>
  <c r="AG50" i="68" s="1"/>
  <c r="AD49" i="68"/>
  <c r="AF49" i="68" s="1"/>
  <c r="AG49" i="68" s="1"/>
  <c r="AD48" i="68"/>
  <c r="AD47" i="68"/>
  <c r="AF47" i="68" s="1"/>
  <c r="AG47" i="68" s="1"/>
  <c r="AD46" i="68"/>
  <c r="AF46" i="68" s="1"/>
  <c r="AG46" i="68" s="1"/>
  <c r="AD45" i="68"/>
  <c r="AF45" i="68" s="1"/>
  <c r="AG45" i="68" s="1"/>
  <c r="AD43" i="68"/>
  <c r="AD41" i="68"/>
  <c r="AF41" i="68" s="1"/>
  <c r="AG41" i="68" s="1"/>
  <c r="AD40" i="68"/>
  <c r="AF40" i="68" s="1"/>
  <c r="AG40" i="68" s="1"/>
  <c r="AD39" i="68"/>
  <c r="AF39" i="68" s="1"/>
  <c r="AG39" i="68" s="1"/>
  <c r="AD38" i="68"/>
  <c r="AD37" i="68"/>
  <c r="AF37" i="68" s="1"/>
  <c r="AG37" i="68" s="1"/>
  <c r="AD36" i="68"/>
  <c r="AF36" i="68" s="1"/>
  <c r="AG36" i="68" s="1"/>
  <c r="AD35" i="68"/>
  <c r="AF35" i="68" s="1"/>
  <c r="AG35" i="68" s="1"/>
  <c r="AD34" i="68"/>
  <c r="AD33" i="68"/>
  <c r="AF33" i="68" s="1"/>
  <c r="AG33" i="68" s="1"/>
  <c r="AD32" i="68"/>
  <c r="AF32" i="68" s="1"/>
  <c r="AG32" i="68" s="1"/>
  <c r="AD31" i="68"/>
  <c r="AF31" i="68" s="1"/>
  <c r="AG31" i="68" s="1"/>
  <c r="AD30" i="68"/>
  <c r="AC27" i="68"/>
  <c r="AC71" i="68" s="1"/>
  <c r="AB27" i="68"/>
  <c r="AA27" i="68"/>
  <c r="Z27" i="68"/>
  <c r="Z71" i="68" s="1"/>
  <c r="Y27" i="68"/>
  <c r="X27" i="68"/>
  <c r="W27" i="68"/>
  <c r="W67" i="68" s="1"/>
  <c r="V27" i="68"/>
  <c r="V71" i="68" s="1"/>
  <c r="U27" i="68"/>
  <c r="U71" i="68" s="1"/>
  <c r="T27" i="68"/>
  <c r="S27" i="68"/>
  <c r="R27" i="68"/>
  <c r="R71" i="68" s="1"/>
  <c r="Q27" i="68"/>
  <c r="P27" i="68"/>
  <c r="O27" i="68"/>
  <c r="O67" i="68" s="1"/>
  <c r="N27" i="68"/>
  <c r="N71" i="68" s="1"/>
  <c r="M27" i="68"/>
  <c r="M71" i="68" s="1"/>
  <c r="L27" i="68"/>
  <c r="K27" i="68"/>
  <c r="J27" i="68"/>
  <c r="J71" i="68" s="1"/>
  <c r="I27" i="68"/>
  <c r="H27" i="68"/>
  <c r="G27" i="68"/>
  <c r="G67" i="68" s="1"/>
  <c r="F27" i="68"/>
  <c r="F71" i="68" s="1"/>
  <c r="E27" i="68"/>
  <c r="E71" i="68" s="1"/>
  <c r="AG26" i="68"/>
  <c r="AF26" i="68"/>
  <c r="AE26" i="68"/>
  <c r="AD26" i="68"/>
  <c r="AF25" i="68"/>
  <c r="AG25" i="68" s="1"/>
  <c r="AE25" i="68"/>
  <c r="AD25" i="68"/>
  <c r="AG24" i="68"/>
  <c r="AF24" i="68"/>
  <c r="AE24" i="68"/>
  <c r="AD24" i="68"/>
  <c r="AF23" i="68"/>
  <c r="AG23" i="68" s="1"/>
  <c r="AE23" i="68"/>
  <c r="AD23" i="68"/>
  <c r="AF22" i="68"/>
  <c r="AG22" i="68" s="1"/>
  <c r="AE22" i="68"/>
  <c r="AD22" i="68"/>
  <c r="AF21" i="68"/>
  <c r="AG21" i="68" s="1"/>
  <c r="AE21" i="68"/>
  <c r="AD21" i="68"/>
  <c r="AF19" i="68"/>
  <c r="AG19" i="68" s="1"/>
  <c r="AE19" i="68"/>
  <c r="AD19" i="68"/>
  <c r="AF18" i="68"/>
  <c r="AG18" i="68" s="1"/>
  <c r="AE18" i="68"/>
  <c r="AD18" i="68"/>
  <c r="AF17" i="68"/>
  <c r="AG17" i="68" s="1"/>
  <c r="AE17" i="68"/>
  <c r="AD17" i="68"/>
  <c r="AF16" i="68"/>
  <c r="AG16" i="68" s="1"/>
  <c r="AE16" i="68"/>
  <c r="AD16" i="68"/>
  <c r="AF15" i="68"/>
  <c r="AG15" i="68" s="1"/>
  <c r="AE15" i="68"/>
  <c r="AD15" i="68"/>
  <c r="AF14" i="68"/>
  <c r="AG14" i="68" s="1"/>
  <c r="AE14" i="68"/>
  <c r="AD14" i="68"/>
  <c r="AG13" i="68"/>
  <c r="AF13" i="68"/>
  <c r="AE13" i="68"/>
  <c r="AD13" i="68"/>
  <c r="AF12" i="68"/>
  <c r="AG12" i="68" s="1"/>
  <c r="AE12" i="68"/>
  <c r="AD12" i="68"/>
  <c r="AF11" i="68"/>
  <c r="AE11" i="68"/>
  <c r="AD11" i="68"/>
  <c r="AD27" i="68" s="1"/>
  <c r="AE27" i="68" s="1"/>
  <c r="AC80" i="67"/>
  <c r="AB80" i="67"/>
  <c r="AA80" i="67"/>
  <c r="Z80" i="67"/>
  <c r="Y80" i="67"/>
  <c r="X80" i="67"/>
  <c r="W80" i="67"/>
  <c r="V80" i="67"/>
  <c r="U80" i="67"/>
  <c r="T80" i="67"/>
  <c r="S80" i="67"/>
  <c r="R80" i="67"/>
  <c r="Q80" i="67"/>
  <c r="P80" i="67"/>
  <c r="O80" i="67"/>
  <c r="N80" i="67"/>
  <c r="M80" i="67"/>
  <c r="L80" i="67"/>
  <c r="K80" i="67"/>
  <c r="J80" i="67"/>
  <c r="I80" i="67"/>
  <c r="H80" i="67"/>
  <c r="G80" i="67"/>
  <c r="F80" i="67"/>
  <c r="E80" i="67"/>
  <c r="AC71" i="67"/>
  <c r="V71" i="67"/>
  <c r="U71" i="67"/>
  <c r="N71" i="67"/>
  <c r="M71" i="67"/>
  <c r="L71" i="67"/>
  <c r="F71" i="67"/>
  <c r="AD70" i="67"/>
  <c r="AF70" i="67" s="1"/>
  <c r="AG70" i="67" s="1"/>
  <c r="AD69" i="67"/>
  <c r="AF69" i="67" s="1"/>
  <c r="AG69" i="67" s="1"/>
  <c r="AD68" i="67"/>
  <c r="AF68" i="67" s="1"/>
  <c r="AG68" i="67" s="1"/>
  <c r="AC67" i="67"/>
  <c r="W67" i="67"/>
  <c r="V67" i="67"/>
  <c r="U67" i="67"/>
  <c r="O67" i="67"/>
  <c r="N67" i="67"/>
  <c r="M67" i="67"/>
  <c r="F67" i="67"/>
  <c r="E67" i="67"/>
  <c r="AC66" i="67"/>
  <c r="AB66" i="67"/>
  <c r="AB71" i="67" s="1"/>
  <c r="AA66" i="67"/>
  <c r="Z66" i="67"/>
  <c r="Y66" i="67"/>
  <c r="X66" i="67"/>
  <c r="W66" i="67"/>
  <c r="V66" i="67"/>
  <c r="U66" i="67"/>
  <c r="T66" i="67"/>
  <c r="T71" i="67" s="1"/>
  <c r="S66" i="67"/>
  <c r="R66" i="67"/>
  <c r="Q66" i="67"/>
  <c r="P66" i="67"/>
  <c r="O66" i="67"/>
  <c r="N66" i="67"/>
  <c r="M66" i="67"/>
  <c r="L66" i="67"/>
  <c r="K66" i="67"/>
  <c r="J66" i="67"/>
  <c r="I66" i="67"/>
  <c r="H66" i="67"/>
  <c r="G66" i="67"/>
  <c r="F66" i="67"/>
  <c r="E66" i="67"/>
  <c r="AF65" i="67"/>
  <c r="AG65" i="67" s="1"/>
  <c r="AE65" i="67"/>
  <c r="AD65" i="67"/>
  <c r="AD64" i="67"/>
  <c r="AF64" i="67" s="1"/>
  <c r="AG64" i="67" s="1"/>
  <c r="AF62" i="67"/>
  <c r="AG62" i="67" s="1"/>
  <c r="AE62" i="67"/>
  <c r="AD62" i="67"/>
  <c r="AD61" i="67"/>
  <c r="AF61" i="67" s="1"/>
  <c r="AG61" i="67" s="1"/>
  <c r="AF60" i="67"/>
  <c r="AG60" i="67" s="1"/>
  <c r="AE60" i="67"/>
  <c r="AD60" i="67"/>
  <c r="AD58" i="67"/>
  <c r="AF58" i="67" s="1"/>
  <c r="AG58" i="67" s="1"/>
  <c r="AF57" i="67"/>
  <c r="AG57" i="67" s="1"/>
  <c r="AE57" i="67"/>
  <c r="AD57" i="67"/>
  <c r="AD56" i="67"/>
  <c r="AF56" i="67" s="1"/>
  <c r="AG56" i="67" s="1"/>
  <c r="AG53" i="67"/>
  <c r="AF53" i="67"/>
  <c r="AE53" i="67"/>
  <c r="AD53" i="67"/>
  <c r="AD52" i="67"/>
  <c r="AF52" i="67" s="1"/>
  <c r="AG52" i="67" s="1"/>
  <c r="AF51" i="67"/>
  <c r="AG51" i="67" s="1"/>
  <c r="AE51" i="67"/>
  <c r="AD51" i="67"/>
  <c r="AD50" i="67"/>
  <c r="AF50" i="67" s="1"/>
  <c r="AG50" i="67" s="1"/>
  <c r="AG49" i="67"/>
  <c r="AF49" i="67"/>
  <c r="AE49" i="67"/>
  <c r="AD49" i="67"/>
  <c r="AD48" i="67"/>
  <c r="AF48" i="67" s="1"/>
  <c r="AG48" i="67" s="1"/>
  <c r="AG47" i="67"/>
  <c r="AF47" i="67"/>
  <c r="AE47" i="67"/>
  <c r="AD47" i="67"/>
  <c r="AD46" i="67"/>
  <c r="AF46" i="67" s="1"/>
  <c r="AG46" i="67" s="1"/>
  <c r="AF45" i="67"/>
  <c r="AG45" i="67" s="1"/>
  <c r="AE45" i="67"/>
  <c r="AD45" i="67"/>
  <c r="AD43" i="67"/>
  <c r="AF43" i="67" s="1"/>
  <c r="AG43" i="67" s="1"/>
  <c r="AF41" i="67"/>
  <c r="AG41" i="67" s="1"/>
  <c r="AE41" i="67"/>
  <c r="AD41" i="67"/>
  <c r="AD40" i="67"/>
  <c r="AF40" i="67" s="1"/>
  <c r="AG40" i="67" s="1"/>
  <c r="AG39" i="67"/>
  <c r="AF39" i="67"/>
  <c r="AE39" i="67"/>
  <c r="AD39" i="67"/>
  <c r="AD38" i="67"/>
  <c r="AF38" i="67" s="1"/>
  <c r="AG38" i="67" s="1"/>
  <c r="AF37" i="67"/>
  <c r="AG37" i="67" s="1"/>
  <c r="AE37" i="67"/>
  <c r="AD37" i="67"/>
  <c r="AD36" i="67"/>
  <c r="AF36" i="67" s="1"/>
  <c r="AG36" i="67" s="1"/>
  <c r="AG35" i="67"/>
  <c r="AF35" i="67"/>
  <c r="AE35" i="67"/>
  <c r="AD35" i="67"/>
  <c r="AD34" i="67"/>
  <c r="AF34" i="67" s="1"/>
  <c r="AG34" i="67" s="1"/>
  <c r="AF33" i="67"/>
  <c r="AG33" i="67" s="1"/>
  <c r="AE33" i="67"/>
  <c r="AD33" i="67"/>
  <c r="AD32" i="67"/>
  <c r="AF32" i="67" s="1"/>
  <c r="AG32" i="67" s="1"/>
  <c r="AG31" i="67"/>
  <c r="AF31" i="67"/>
  <c r="AE31" i="67"/>
  <c r="AD31" i="67"/>
  <c r="AD30" i="67"/>
  <c r="AF30" i="67" s="1"/>
  <c r="AG30" i="67" s="1"/>
  <c r="AC27" i="67"/>
  <c r="AB27" i="67"/>
  <c r="AA27" i="67"/>
  <c r="Z27" i="67"/>
  <c r="Y27" i="67"/>
  <c r="X27" i="67"/>
  <c r="W27" i="67"/>
  <c r="W71" i="67" s="1"/>
  <c r="V27" i="67"/>
  <c r="U27" i="67"/>
  <c r="T27" i="67"/>
  <c r="S27" i="67"/>
  <c r="R27" i="67"/>
  <c r="Q27" i="67"/>
  <c r="P27" i="67"/>
  <c r="O27" i="67"/>
  <c r="O71" i="67" s="1"/>
  <c r="N27" i="67"/>
  <c r="M27" i="67"/>
  <c r="L27" i="67"/>
  <c r="K27" i="67"/>
  <c r="J27" i="67"/>
  <c r="I27" i="67"/>
  <c r="H27" i="67"/>
  <c r="G27" i="67"/>
  <c r="G71" i="67" s="1"/>
  <c r="F27" i="67"/>
  <c r="E27" i="67"/>
  <c r="AD26" i="67"/>
  <c r="AF25" i="67"/>
  <c r="AG25" i="67" s="1"/>
  <c r="AE25" i="67"/>
  <c r="AD25" i="67"/>
  <c r="AD24" i="67"/>
  <c r="AF23" i="67"/>
  <c r="AG23" i="67" s="1"/>
  <c r="AE23" i="67"/>
  <c r="AD23" i="67"/>
  <c r="AD22" i="67"/>
  <c r="AF21" i="67"/>
  <c r="AG21" i="67" s="1"/>
  <c r="AE21" i="67"/>
  <c r="AD21" i="67"/>
  <c r="AD19" i="67"/>
  <c r="AF18" i="67"/>
  <c r="AG18" i="67" s="1"/>
  <c r="AE18" i="67"/>
  <c r="AD18" i="67"/>
  <c r="AD17" i="67"/>
  <c r="AG16" i="67"/>
  <c r="AF16" i="67"/>
  <c r="AE16" i="67"/>
  <c r="AD16" i="67"/>
  <c r="AD15" i="67"/>
  <c r="AF14" i="67"/>
  <c r="AG14" i="67" s="1"/>
  <c r="AE14" i="67"/>
  <c r="AD14" i="67"/>
  <c r="AD13" i="67"/>
  <c r="AG12" i="67"/>
  <c r="AF12" i="67"/>
  <c r="AE12" i="67"/>
  <c r="AD12" i="67"/>
  <c r="AD11" i="67"/>
  <c r="AC80" i="66"/>
  <c r="AB80" i="66"/>
  <c r="AA80" i="66"/>
  <c r="Z80" i="66"/>
  <c r="Y80" i="66"/>
  <c r="X80" i="66"/>
  <c r="W80" i="66"/>
  <c r="V80" i="66"/>
  <c r="U80" i="66"/>
  <c r="T80" i="66"/>
  <c r="S80" i="66"/>
  <c r="R80" i="66"/>
  <c r="Q80" i="66"/>
  <c r="P80" i="66"/>
  <c r="O80" i="66"/>
  <c r="N80" i="66"/>
  <c r="M80" i="66"/>
  <c r="L80" i="66"/>
  <c r="K80" i="66"/>
  <c r="J80" i="66"/>
  <c r="I80" i="66"/>
  <c r="H80" i="66"/>
  <c r="G80" i="66"/>
  <c r="F80" i="66"/>
  <c r="E80" i="66"/>
  <c r="AA71" i="66"/>
  <c r="Z71" i="66"/>
  <c r="Y71" i="66"/>
  <c r="S71" i="66"/>
  <c r="R71" i="66"/>
  <c r="Q71" i="66"/>
  <c r="K71" i="66"/>
  <c r="J71" i="66"/>
  <c r="AF70" i="66"/>
  <c r="AG70" i="66" s="1"/>
  <c r="AD70" i="66"/>
  <c r="AE70" i="66" s="1"/>
  <c r="AD69" i="66"/>
  <c r="AF69" i="66" s="1"/>
  <c r="AG69" i="66" s="1"/>
  <c r="AF68" i="66"/>
  <c r="AG68" i="66" s="1"/>
  <c r="AE68" i="66"/>
  <c r="AD68" i="66"/>
  <c r="AA67" i="66"/>
  <c r="Z67" i="66"/>
  <c r="S67" i="66"/>
  <c r="R67" i="66"/>
  <c r="L67" i="66"/>
  <c r="K67" i="66"/>
  <c r="J67" i="66"/>
  <c r="AC66" i="66"/>
  <c r="AB66" i="66"/>
  <c r="AA66" i="66"/>
  <c r="Z66" i="66"/>
  <c r="Y66" i="66"/>
  <c r="X66" i="66"/>
  <c r="W66" i="66"/>
  <c r="V66" i="66"/>
  <c r="U66" i="66"/>
  <c r="T66" i="66"/>
  <c r="S66" i="66"/>
  <c r="R66" i="66"/>
  <c r="Q66" i="66"/>
  <c r="P66" i="66"/>
  <c r="O66" i="66"/>
  <c r="N66" i="66"/>
  <c r="M66" i="66"/>
  <c r="L66" i="66"/>
  <c r="K66" i="66"/>
  <c r="J66" i="66"/>
  <c r="I66" i="66"/>
  <c r="I71" i="66" s="1"/>
  <c r="H66" i="66"/>
  <c r="G66" i="66"/>
  <c r="F66" i="66"/>
  <c r="E66" i="66"/>
  <c r="AD65" i="66"/>
  <c r="AG64" i="66"/>
  <c r="AF64" i="66"/>
  <c r="AD64" i="66"/>
  <c r="AE64" i="66" s="1"/>
  <c r="AD62" i="66"/>
  <c r="AF61" i="66"/>
  <c r="AG61" i="66" s="1"/>
  <c r="AD61" i="66"/>
  <c r="AE61" i="66" s="1"/>
  <c r="AD60" i="66"/>
  <c r="AG58" i="66"/>
  <c r="AF58" i="66"/>
  <c r="AD58" i="66"/>
  <c r="AE58" i="66" s="1"/>
  <c r="AD57" i="66"/>
  <c r="AF56" i="66"/>
  <c r="AG56" i="66" s="1"/>
  <c r="AD56" i="66"/>
  <c r="AE56" i="66" s="1"/>
  <c r="AD53" i="66"/>
  <c r="AG52" i="66"/>
  <c r="AF52" i="66"/>
  <c r="AD52" i="66"/>
  <c r="AE52" i="66" s="1"/>
  <c r="AD51" i="66"/>
  <c r="AF50" i="66"/>
  <c r="AG50" i="66" s="1"/>
  <c r="AD50" i="66"/>
  <c r="AE50" i="66" s="1"/>
  <c r="AD49" i="66"/>
  <c r="AG48" i="66"/>
  <c r="AF48" i="66"/>
  <c r="AD48" i="66"/>
  <c r="AE48" i="66" s="1"/>
  <c r="AD47" i="66"/>
  <c r="AF46" i="66"/>
  <c r="AG46" i="66" s="1"/>
  <c r="AD46" i="66"/>
  <c r="AE46" i="66" s="1"/>
  <c r="AD45" i="66"/>
  <c r="AG43" i="66"/>
  <c r="AF43" i="66"/>
  <c r="AD43" i="66"/>
  <c r="AE43" i="66" s="1"/>
  <c r="AD41" i="66"/>
  <c r="AF40" i="66"/>
  <c r="AG40" i="66" s="1"/>
  <c r="AD40" i="66"/>
  <c r="AE40" i="66" s="1"/>
  <c r="AD39" i="66"/>
  <c r="AG38" i="66"/>
  <c r="AF38" i="66"/>
  <c r="AD38" i="66"/>
  <c r="AE38" i="66" s="1"/>
  <c r="AD37" i="66"/>
  <c r="AF36" i="66"/>
  <c r="AG36" i="66" s="1"/>
  <c r="AD36" i="66"/>
  <c r="AE36" i="66" s="1"/>
  <c r="AD35" i="66"/>
  <c r="AG34" i="66"/>
  <c r="AF34" i="66"/>
  <c r="AD34" i="66"/>
  <c r="AE34" i="66" s="1"/>
  <c r="AD33" i="66"/>
  <c r="AF32" i="66"/>
  <c r="AG32" i="66" s="1"/>
  <c r="AD32" i="66"/>
  <c r="AE32" i="66" s="1"/>
  <c r="AD31" i="66"/>
  <c r="AG30" i="66"/>
  <c r="AF30" i="66"/>
  <c r="AD30" i="66"/>
  <c r="AE30" i="66" s="1"/>
  <c r="AC27" i="66"/>
  <c r="AB27" i="66"/>
  <c r="AB71" i="66" s="1"/>
  <c r="AA27" i="66"/>
  <c r="Z27" i="66"/>
  <c r="Y27" i="66"/>
  <c r="Y67" i="66" s="1"/>
  <c r="X27" i="66"/>
  <c r="W27" i="66"/>
  <c r="V27" i="66"/>
  <c r="U27" i="66"/>
  <c r="T27" i="66"/>
  <c r="T71" i="66" s="1"/>
  <c r="S27" i="66"/>
  <c r="R27" i="66"/>
  <c r="Q27" i="66"/>
  <c r="Q67" i="66" s="1"/>
  <c r="P27" i="66"/>
  <c r="O27" i="66"/>
  <c r="N27" i="66"/>
  <c r="M27" i="66"/>
  <c r="L27" i="66"/>
  <c r="L71" i="66" s="1"/>
  <c r="K27" i="66"/>
  <c r="J27" i="66"/>
  <c r="I27" i="66"/>
  <c r="I67" i="66" s="1"/>
  <c r="H27" i="66"/>
  <c r="G27" i="66"/>
  <c r="F27" i="66"/>
  <c r="E27" i="66"/>
  <c r="AD26" i="66"/>
  <c r="AF26" i="66" s="1"/>
  <c r="AG26" i="66" s="1"/>
  <c r="AE25" i="66"/>
  <c r="AD25" i="66"/>
  <c r="AF25" i="66" s="1"/>
  <c r="AG25" i="66" s="1"/>
  <c r="AG24" i="66"/>
  <c r="AD24" i="66"/>
  <c r="AF24" i="66" s="1"/>
  <c r="AE23" i="66"/>
  <c r="AD23" i="66"/>
  <c r="AF23" i="66" s="1"/>
  <c r="AG23" i="66" s="1"/>
  <c r="AD22" i="66"/>
  <c r="AF22" i="66" s="1"/>
  <c r="AG22" i="66" s="1"/>
  <c r="AD21" i="66"/>
  <c r="AG19" i="66"/>
  <c r="AD19" i="66"/>
  <c r="AF19" i="66" s="1"/>
  <c r="AE18" i="66"/>
  <c r="AD18" i="66"/>
  <c r="AF18" i="66" s="1"/>
  <c r="AG18" i="66" s="1"/>
  <c r="AD17" i="66"/>
  <c r="AF17" i="66" s="1"/>
  <c r="AG17" i="66" s="1"/>
  <c r="AE16" i="66"/>
  <c r="AD16" i="66"/>
  <c r="AF16" i="66" s="1"/>
  <c r="AG16" i="66" s="1"/>
  <c r="AG15" i="66"/>
  <c r="AD15" i="66"/>
  <c r="AF15" i="66" s="1"/>
  <c r="AE14" i="66"/>
  <c r="AD14" i="66"/>
  <c r="AF14" i="66" s="1"/>
  <c r="AG14" i="66" s="1"/>
  <c r="AD13" i="66"/>
  <c r="AF13" i="66" s="1"/>
  <c r="AG13" i="66" s="1"/>
  <c r="AD12" i="66"/>
  <c r="AG11" i="66"/>
  <c r="AD11" i="66"/>
  <c r="AF11" i="66" s="1"/>
  <c r="AC80" i="65"/>
  <c r="AB80" i="65"/>
  <c r="AA80" i="65"/>
  <c r="Z80" i="65"/>
  <c r="Y80" i="65"/>
  <c r="X80" i="65"/>
  <c r="W80" i="65"/>
  <c r="V80" i="65"/>
  <c r="U80" i="65"/>
  <c r="T80" i="65"/>
  <c r="S80" i="65"/>
  <c r="R80" i="65"/>
  <c r="Q80" i="65"/>
  <c r="P80" i="65"/>
  <c r="O80" i="65"/>
  <c r="N80" i="65"/>
  <c r="M80" i="65"/>
  <c r="L80" i="65"/>
  <c r="K80" i="65"/>
  <c r="J80" i="65"/>
  <c r="I80" i="65"/>
  <c r="H80" i="65"/>
  <c r="G80" i="65"/>
  <c r="F80" i="65"/>
  <c r="E80" i="65"/>
  <c r="X71" i="65"/>
  <c r="W71" i="65"/>
  <c r="V71" i="65"/>
  <c r="P71" i="65"/>
  <c r="O71" i="65"/>
  <c r="N71" i="65"/>
  <c r="H71" i="65"/>
  <c r="G71" i="65"/>
  <c r="F71" i="65"/>
  <c r="AD70" i="65"/>
  <c r="AF70" i="65" s="1"/>
  <c r="AG70" i="65" s="1"/>
  <c r="AG69" i="65"/>
  <c r="AF69" i="65"/>
  <c r="AE69" i="65"/>
  <c r="AD69" i="65"/>
  <c r="AD68" i="65"/>
  <c r="AF68" i="65" s="1"/>
  <c r="AG68" i="65" s="1"/>
  <c r="X67" i="65"/>
  <c r="W67" i="65"/>
  <c r="P67" i="65"/>
  <c r="O67" i="65"/>
  <c r="I67" i="65"/>
  <c r="H67" i="65"/>
  <c r="G67" i="65"/>
  <c r="AC66" i="65"/>
  <c r="AB66" i="65"/>
  <c r="AA66" i="65"/>
  <c r="Z66" i="65"/>
  <c r="Y66" i="65"/>
  <c r="X66" i="65"/>
  <c r="W66" i="65"/>
  <c r="V66" i="65"/>
  <c r="U66" i="65"/>
  <c r="T66" i="65"/>
  <c r="S66" i="65"/>
  <c r="R66" i="65"/>
  <c r="Q66" i="65"/>
  <c r="P66" i="65"/>
  <c r="O66" i="65"/>
  <c r="N66" i="65"/>
  <c r="M66" i="65"/>
  <c r="L66" i="65"/>
  <c r="K66" i="65"/>
  <c r="J66" i="65"/>
  <c r="I66" i="65"/>
  <c r="H66" i="65"/>
  <c r="G66" i="65"/>
  <c r="F66" i="65"/>
  <c r="AD66" i="65" s="1"/>
  <c r="AE66" i="65" s="1"/>
  <c r="E66" i="65"/>
  <c r="AG65" i="65"/>
  <c r="AF65" i="65"/>
  <c r="AE65" i="65"/>
  <c r="AD65" i="65"/>
  <c r="AE64" i="65"/>
  <c r="AD64" i="65"/>
  <c r="AF64" i="65" s="1"/>
  <c r="AG64" i="65" s="1"/>
  <c r="AG62" i="65"/>
  <c r="AF62" i="65"/>
  <c r="AE62" i="65"/>
  <c r="AD62" i="65"/>
  <c r="AD61" i="65"/>
  <c r="AG60" i="65"/>
  <c r="AF60" i="65"/>
  <c r="AE60" i="65"/>
  <c r="AD60" i="65"/>
  <c r="AD58" i="65"/>
  <c r="AF58" i="65" s="1"/>
  <c r="AG58" i="65" s="1"/>
  <c r="AG57" i="65"/>
  <c r="AF57" i="65"/>
  <c r="AE57" i="65"/>
  <c r="AD57" i="65"/>
  <c r="AD56" i="65"/>
  <c r="AF56" i="65" s="1"/>
  <c r="AG56" i="65" s="1"/>
  <c r="AG53" i="65"/>
  <c r="AF53" i="65"/>
  <c r="AE53" i="65"/>
  <c r="AD53" i="65"/>
  <c r="AE52" i="65"/>
  <c r="AD52" i="65"/>
  <c r="AF52" i="65" s="1"/>
  <c r="AG52" i="65" s="1"/>
  <c r="AG51" i="65"/>
  <c r="AF51" i="65"/>
  <c r="AE51" i="65"/>
  <c r="AD51" i="65"/>
  <c r="AD50" i="65"/>
  <c r="AG49" i="65"/>
  <c r="AF49" i="65"/>
  <c r="AE49" i="65"/>
  <c r="AD49" i="65"/>
  <c r="AD48" i="65"/>
  <c r="AF48" i="65" s="1"/>
  <c r="AG48" i="65" s="1"/>
  <c r="AG47" i="65"/>
  <c r="AF47" i="65"/>
  <c r="AE47" i="65"/>
  <c r="AD47" i="65"/>
  <c r="AD46" i="65"/>
  <c r="AF46" i="65" s="1"/>
  <c r="AG46" i="65" s="1"/>
  <c r="AG45" i="65"/>
  <c r="AF45" i="65"/>
  <c r="AE45" i="65"/>
  <c r="AD45" i="65"/>
  <c r="AE43" i="65"/>
  <c r="AD43" i="65"/>
  <c r="AF43" i="65" s="1"/>
  <c r="AG43" i="65" s="1"/>
  <c r="AG41" i="65"/>
  <c r="AF41" i="65"/>
  <c r="AE41" i="65"/>
  <c r="AD41" i="65"/>
  <c r="AD40" i="65"/>
  <c r="AG39" i="65"/>
  <c r="AF39" i="65"/>
  <c r="AE39" i="65"/>
  <c r="AD39" i="65"/>
  <c r="AD38" i="65"/>
  <c r="AF38" i="65" s="1"/>
  <c r="AG38" i="65" s="1"/>
  <c r="AE37" i="65"/>
  <c r="AD37" i="65"/>
  <c r="AF37" i="65" s="1"/>
  <c r="AG37" i="65" s="1"/>
  <c r="AE36" i="65"/>
  <c r="AD36" i="65"/>
  <c r="AF36" i="65" s="1"/>
  <c r="AG36" i="65" s="1"/>
  <c r="AG35" i="65"/>
  <c r="AE35" i="65"/>
  <c r="AD35" i="65"/>
  <c r="AF35" i="65" s="1"/>
  <c r="AD34" i="65"/>
  <c r="AG33" i="65"/>
  <c r="AE33" i="65"/>
  <c r="AD33" i="65"/>
  <c r="AF33" i="65" s="1"/>
  <c r="AE32" i="65"/>
  <c r="AD32" i="65"/>
  <c r="AF32" i="65" s="1"/>
  <c r="AG32" i="65" s="1"/>
  <c r="AE31" i="65"/>
  <c r="AD31" i="65"/>
  <c r="AF31" i="65" s="1"/>
  <c r="AG31" i="65" s="1"/>
  <c r="AE30" i="65"/>
  <c r="AD30" i="65"/>
  <c r="AF30" i="65" s="1"/>
  <c r="AG30" i="65" s="1"/>
  <c r="AC27" i="65"/>
  <c r="AC71" i="65" s="1"/>
  <c r="AB27" i="65"/>
  <c r="AB71" i="65" s="1"/>
  <c r="AA27" i="65"/>
  <c r="Z27" i="65"/>
  <c r="Y27" i="65"/>
  <c r="X27" i="65"/>
  <c r="W27" i="65"/>
  <c r="V27" i="65"/>
  <c r="V67" i="65" s="1"/>
  <c r="U27" i="65"/>
  <c r="U71" i="65" s="1"/>
  <c r="T27" i="65"/>
  <c r="T71" i="65" s="1"/>
  <c r="S27" i="65"/>
  <c r="R27" i="65"/>
  <c r="Q27" i="65"/>
  <c r="P27" i="65"/>
  <c r="O27" i="65"/>
  <c r="N27" i="65"/>
  <c r="N67" i="65" s="1"/>
  <c r="M27" i="65"/>
  <c r="M71" i="65" s="1"/>
  <c r="L27" i="65"/>
  <c r="L71" i="65" s="1"/>
  <c r="K27" i="65"/>
  <c r="J27" i="65"/>
  <c r="I27" i="65"/>
  <c r="I71" i="65" s="1"/>
  <c r="H27" i="65"/>
  <c r="G27" i="65"/>
  <c r="F27" i="65"/>
  <c r="F67" i="65" s="1"/>
  <c r="E27" i="65"/>
  <c r="E71" i="65" s="1"/>
  <c r="AD26" i="65"/>
  <c r="AF26" i="65" s="1"/>
  <c r="AG26" i="65" s="1"/>
  <c r="AF25" i="65"/>
  <c r="AG25" i="65" s="1"/>
  <c r="AD25" i="65"/>
  <c r="AE25" i="65" s="1"/>
  <c r="AD24" i="65"/>
  <c r="AF24" i="65" s="1"/>
  <c r="AG24" i="65" s="1"/>
  <c r="AF23" i="65"/>
  <c r="AG23" i="65" s="1"/>
  <c r="AD23" i="65"/>
  <c r="AE23" i="65" s="1"/>
  <c r="AD22" i="65"/>
  <c r="AF21" i="65"/>
  <c r="AG21" i="65" s="1"/>
  <c r="AD21" i="65"/>
  <c r="AE21" i="65" s="1"/>
  <c r="AF19" i="65"/>
  <c r="AG19" i="65" s="1"/>
  <c r="AD19" i="65"/>
  <c r="AE19" i="65" s="1"/>
  <c r="AD18" i="65"/>
  <c r="AF18" i="65" s="1"/>
  <c r="AG18" i="65" s="1"/>
  <c r="AF17" i="65"/>
  <c r="AG17" i="65" s="1"/>
  <c r="AE17" i="65"/>
  <c r="AD17" i="65"/>
  <c r="AD16" i="65"/>
  <c r="AF16" i="65" s="1"/>
  <c r="AG16" i="65" s="1"/>
  <c r="AF15" i="65"/>
  <c r="AG15" i="65" s="1"/>
  <c r="AD15" i="65"/>
  <c r="AE15" i="65" s="1"/>
  <c r="AD14" i="65"/>
  <c r="AF14" i="65" s="1"/>
  <c r="AG14" i="65" s="1"/>
  <c r="AF13" i="65"/>
  <c r="AG13" i="65" s="1"/>
  <c r="AE13" i="65"/>
  <c r="AD13" i="65"/>
  <c r="AD12" i="65"/>
  <c r="AF12" i="65" s="1"/>
  <c r="AG12" i="65" s="1"/>
  <c r="AF11" i="65"/>
  <c r="AD11" i="65"/>
  <c r="AC80" i="64"/>
  <c r="AB80" i="64"/>
  <c r="AA80" i="64"/>
  <c r="Z80" i="64"/>
  <c r="Y80" i="64"/>
  <c r="X80" i="64"/>
  <c r="W80" i="64"/>
  <c r="V80" i="64"/>
  <c r="U80" i="64"/>
  <c r="T80" i="64"/>
  <c r="S80" i="64"/>
  <c r="R80" i="64"/>
  <c r="Q80" i="64"/>
  <c r="P80" i="64"/>
  <c r="O80" i="64"/>
  <c r="N80" i="64"/>
  <c r="M80" i="64"/>
  <c r="L80" i="64"/>
  <c r="K80" i="64"/>
  <c r="J80" i="64"/>
  <c r="I80" i="64"/>
  <c r="H80" i="64"/>
  <c r="G80" i="64"/>
  <c r="F80" i="64"/>
  <c r="E80" i="64"/>
  <c r="AC71" i="64"/>
  <c r="AB71" i="64"/>
  <c r="M71" i="64"/>
  <c r="E71" i="64"/>
  <c r="AG70" i="64"/>
  <c r="AF70" i="64"/>
  <c r="AD70" i="64"/>
  <c r="AE70" i="64" s="1"/>
  <c r="G69" i="64"/>
  <c r="G69" i="99" s="1"/>
  <c r="AG68" i="64"/>
  <c r="AF68" i="64"/>
  <c r="AD68" i="64"/>
  <c r="AE68" i="64" s="1"/>
  <c r="AC67" i="64"/>
  <c r="W67" i="64"/>
  <c r="V67" i="64"/>
  <c r="U67" i="64"/>
  <c r="O67" i="64"/>
  <c r="N67" i="64"/>
  <c r="M67" i="64"/>
  <c r="AC66" i="64"/>
  <c r="AB66" i="64"/>
  <c r="AA66" i="64"/>
  <c r="AA71" i="64" s="1"/>
  <c r="Z66" i="64"/>
  <c r="Y66" i="64"/>
  <c r="X66" i="64"/>
  <c r="W66" i="64"/>
  <c r="V66" i="64"/>
  <c r="U66" i="64"/>
  <c r="T66" i="64"/>
  <c r="S66" i="64"/>
  <c r="S71" i="64" s="1"/>
  <c r="R66" i="64"/>
  <c r="Q66" i="64"/>
  <c r="P66" i="64"/>
  <c r="O66" i="64"/>
  <c r="N66" i="64"/>
  <c r="M66" i="64"/>
  <c r="L66" i="64"/>
  <c r="L71" i="64" s="1"/>
  <c r="K66" i="64"/>
  <c r="K71" i="64" s="1"/>
  <c r="J66" i="64"/>
  <c r="I66" i="64"/>
  <c r="H66" i="64"/>
  <c r="F66" i="64"/>
  <c r="E66" i="64"/>
  <c r="AF65" i="64"/>
  <c r="AG65" i="64" s="1"/>
  <c r="AE65" i="64"/>
  <c r="AD65" i="64"/>
  <c r="AD64" i="64"/>
  <c r="AF64" i="64" s="1"/>
  <c r="AG64" i="64" s="1"/>
  <c r="AF62" i="64"/>
  <c r="AG62" i="64" s="1"/>
  <c r="AE62" i="64"/>
  <c r="AD62" i="64"/>
  <c r="AD61" i="64"/>
  <c r="AF61" i="64" s="1"/>
  <c r="AG61" i="64" s="1"/>
  <c r="AF60" i="64"/>
  <c r="AG60" i="64" s="1"/>
  <c r="AE60" i="64"/>
  <c r="AD60" i="64"/>
  <c r="AD58" i="64"/>
  <c r="AF58" i="64" s="1"/>
  <c r="AG58" i="64" s="1"/>
  <c r="AF57" i="64"/>
  <c r="AG57" i="64" s="1"/>
  <c r="AE57" i="64"/>
  <c r="AD57" i="64"/>
  <c r="AD56" i="64"/>
  <c r="AF56" i="64" s="1"/>
  <c r="AG56" i="64" s="1"/>
  <c r="AG53" i="64"/>
  <c r="AF53" i="64"/>
  <c r="AE53" i="64"/>
  <c r="AD53" i="64"/>
  <c r="AD52" i="64"/>
  <c r="AF52" i="64" s="1"/>
  <c r="AG52" i="64" s="1"/>
  <c r="AF51" i="64"/>
  <c r="AG51" i="64" s="1"/>
  <c r="AE51" i="64"/>
  <c r="AD51" i="64"/>
  <c r="G50" i="64"/>
  <c r="AD50" i="64" s="1"/>
  <c r="AG49" i="64"/>
  <c r="AF49" i="64"/>
  <c r="AE49" i="64"/>
  <c r="AD49" i="64"/>
  <c r="AD48" i="64"/>
  <c r="AG47" i="64"/>
  <c r="AF47" i="64"/>
  <c r="AE47" i="64"/>
  <c r="AD47" i="64"/>
  <c r="AD46" i="64"/>
  <c r="AF45" i="64"/>
  <c r="AG45" i="64" s="1"/>
  <c r="AE45" i="64"/>
  <c r="AD45" i="64"/>
  <c r="G45" i="64"/>
  <c r="G45" i="99" s="1"/>
  <c r="AD43" i="64"/>
  <c r="AF43" i="64" s="1"/>
  <c r="AG43" i="64" s="1"/>
  <c r="AD41" i="64"/>
  <c r="AF41" i="64" s="1"/>
  <c r="AG41" i="64" s="1"/>
  <c r="AD40" i="64"/>
  <c r="AG39" i="64"/>
  <c r="AD39" i="64"/>
  <c r="AF39" i="64" s="1"/>
  <c r="AD38" i="64"/>
  <c r="AF38" i="64" s="1"/>
  <c r="AG38" i="64" s="1"/>
  <c r="AD37" i="64"/>
  <c r="AF37" i="64" s="1"/>
  <c r="AG37" i="64" s="1"/>
  <c r="AD36" i="64"/>
  <c r="AG35" i="64"/>
  <c r="AD35" i="64"/>
  <c r="AF35" i="64" s="1"/>
  <c r="AD34" i="64"/>
  <c r="AF34" i="64" s="1"/>
  <c r="AG34" i="64" s="1"/>
  <c r="G34" i="64"/>
  <c r="G33" i="64"/>
  <c r="AD33" i="64" s="1"/>
  <c r="AF32" i="64"/>
  <c r="AG32" i="64" s="1"/>
  <c r="AE32" i="64"/>
  <c r="AD32" i="64"/>
  <c r="AF31" i="64"/>
  <c r="AG31" i="64" s="1"/>
  <c r="AD31" i="64"/>
  <c r="AE31" i="64" s="1"/>
  <c r="AF30" i="64"/>
  <c r="AG30" i="64" s="1"/>
  <c r="AE30" i="64"/>
  <c r="AD30" i="64"/>
  <c r="G30" i="64"/>
  <c r="G66" i="64" s="1"/>
  <c r="AC27" i="64"/>
  <c r="AB27" i="64"/>
  <c r="AA27" i="64"/>
  <c r="Z27" i="64"/>
  <c r="Y27" i="64"/>
  <c r="Y71" i="64" s="1"/>
  <c r="X27" i="64"/>
  <c r="X71" i="64" s="1"/>
  <c r="W27" i="64"/>
  <c r="W71" i="64" s="1"/>
  <c r="V27" i="64"/>
  <c r="V71" i="64" s="1"/>
  <c r="U27" i="64"/>
  <c r="U71" i="64" s="1"/>
  <c r="T27" i="64"/>
  <c r="S27" i="64"/>
  <c r="R27" i="64"/>
  <c r="Q27" i="64"/>
  <c r="Q71" i="64" s="1"/>
  <c r="P27" i="64"/>
  <c r="P71" i="64" s="1"/>
  <c r="O27" i="64"/>
  <c r="O71" i="64" s="1"/>
  <c r="N27" i="64"/>
  <c r="N71" i="64" s="1"/>
  <c r="M27" i="64"/>
  <c r="L27" i="64"/>
  <c r="K27" i="64"/>
  <c r="J27" i="64"/>
  <c r="I27" i="64"/>
  <c r="I71" i="64" s="1"/>
  <c r="H27" i="64"/>
  <c r="H71" i="64" s="1"/>
  <c r="F27" i="64"/>
  <c r="E27" i="64"/>
  <c r="E67" i="64" s="1"/>
  <c r="AD26" i="64"/>
  <c r="AF26" i="64" s="1"/>
  <c r="AG26" i="64" s="1"/>
  <c r="AD25" i="64"/>
  <c r="AF25" i="64" s="1"/>
  <c r="AG25" i="64" s="1"/>
  <c r="AD24" i="64"/>
  <c r="AF24" i="64" s="1"/>
  <c r="AG24" i="64" s="1"/>
  <c r="AE23" i="64"/>
  <c r="AD23" i="64"/>
  <c r="AF23" i="64" s="1"/>
  <c r="AG23" i="64" s="1"/>
  <c r="AD22" i="64"/>
  <c r="AF22" i="64" s="1"/>
  <c r="AG22" i="64" s="1"/>
  <c r="AD21" i="64"/>
  <c r="AF21" i="64" s="1"/>
  <c r="AG21" i="64" s="1"/>
  <c r="AD19" i="64"/>
  <c r="AF19" i="64" s="1"/>
  <c r="AG19" i="64" s="1"/>
  <c r="G19" i="64"/>
  <c r="G19" i="99" s="1"/>
  <c r="AD18" i="64"/>
  <c r="AF18" i="64" s="1"/>
  <c r="AG18" i="64" s="1"/>
  <c r="AE17" i="64"/>
  <c r="AD17" i="64"/>
  <c r="AF17" i="64" s="1"/>
  <c r="AG17" i="64" s="1"/>
  <c r="G17" i="64"/>
  <c r="AG16" i="64"/>
  <c r="AF16" i="64"/>
  <c r="AE16" i="64"/>
  <c r="AD16" i="64"/>
  <c r="AF15" i="64"/>
  <c r="AG15" i="64" s="1"/>
  <c r="AE15" i="64"/>
  <c r="AD15" i="64"/>
  <c r="AF14" i="64"/>
  <c r="AG14" i="64" s="1"/>
  <c r="AE14" i="64"/>
  <c r="AD14" i="64"/>
  <c r="AF13" i="64"/>
  <c r="AG13" i="64" s="1"/>
  <c r="AE13" i="64"/>
  <c r="AD13" i="64"/>
  <c r="AF12" i="64"/>
  <c r="AG12" i="64" s="1"/>
  <c r="AE12" i="64"/>
  <c r="AD12" i="64"/>
  <c r="G11" i="64"/>
  <c r="AC80" i="62"/>
  <c r="AB80" i="62"/>
  <c r="AA80" i="62"/>
  <c r="Z80" i="62"/>
  <c r="Y80" i="62"/>
  <c r="X80" i="62"/>
  <c r="W80" i="62"/>
  <c r="V80" i="62"/>
  <c r="U80" i="62"/>
  <c r="T80" i="62"/>
  <c r="S80" i="62"/>
  <c r="R80" i="62"/>
  <c r="Q80" i="62"/>
  <c r="P80" i="62"/>
  <c r="O80" i="62"/>
  <c r="N80" i="62"/>
  <c r="M80" i="62"/>
  <c r="L80" i="62"/>
  <c r="K80" i="62"/>
  <c r="J80" i="62"/>
  <c r="I80" i="62"/>
  <c r="H80" i="62"/>
  <c r="G80" i="62"/>
  <c r="F80" i="62"/>
  <c r="E80" i="62"/>
  <c r="AA71" i="62"/>
  <c r="Z71" i="62"/>
  <c r="Y71" i="62"/>
  <c r="S71" i="62"/>
  <c r="R71" i="62"/>
  <c r="K71" i="62"/>
  <c r="J71" i="62"/>
  <c r="AD70" i="62"/>
  <c r="AE69" i="62"/>
  <c r="AD69" i="62"/>
  <c r="AF69" i="62" s="1"/>
  <c r="AG69" i="62" s="1"/>
  <c r="AE68" i="62"/>
  <c r="AD68" i="62"/>
  <c r="AF68" i="62" s="1"/>
  <c r="AG68" i="62" s="1"/>
  <c r="AA67" i="62"/>
  <c r="Z67" i="62"/>
  <c r="T67" i="62"/>
  <c r="S67" i="62"/>
  <c r="R67" i="62"/>
  <c r="K67" i="62"/>
  <c r="J67" i="62"/>
  <c r="AC66" i="62"/>
  <c r="AB66" i="62"/>
  <c r="AA66" i="62"/>
  <c r="Z66" i="62"/>
  <c r="Y66" i="62"/>
  <c r="X66" i="62"/>
  <c r="W66" i="62"/>
  <c r="W67" i="62" s="1"/>
  <c r="V66" i="62"/>
  <c r="U66" i="62"/>
  <c r="T66" i="62"/>
  <c r="S66" i="62"/>
  <c r="R66" i="62"/>
  <c r="Q66" i="62"/>
  <c r="Q71" i="62" s="1"/>
  <c r="P66" i="62"/>
  <c r="O66" i="62"/>
  <c r="O67" i="62" s="1"/>
  <c r="N66" i="62"/>
  <c r="M66" i="62"/>
  <c r="L66" i="62"/>
  <c r="K66" i="62"/>
  <c r="J66" i="62"/>
  <c r="I66" i="62"/>
  <c r="I71" i="62" s="1"/>
  <c r="H66" i="62"/>
  <c r="G66" i="62"/>
  <c r="G67" i="62" s="1"/>
  <c r="F66" i="62"/>
  <c r="AD66" i="62" s="1"/>
  <c r="AF66" i="62" s="1"/>
  <c r="AG66" i="62" s="1"/>
  <c r="E66" i="62"/>
  <c r="AD65" i="62"/>
  <c r="AG64" i="62"/>
  <c r="AF64" i="62"/>
  <c r="AE64" i="62"/>
  <c r="AD64" i="62"/>
  <c r="AD62" i="62"/>
  <c r="AG61" i="62"/>
  <c r="AF61" i="62"/>
  <c r="AE61" i="62"/>
  <c r="AD61" i="62"/>
  <c r="AD60" i="62"/>
  <c r="AF58" i="62"/>
  <c r="AG58" i="62" s="1"/>
  <c r="AE58" i="62"/>
  <c r="AD58" i="62"/>
  <c r="AD57" i="62"/>
  <c r="AF56" i="62"/>
  <c r="AG56" i="62" s="1"/>
  <c r="AE56" i="62"/>
  <c r="AD56" i="62"/>
  <c r="AD53" i="62"/>
  <c r="AF52" i="62"/>
  <c r="AG52" i="62" s="1"/>
  <c r="AD52" i="62"/>
  <c r="AE52" i="62" s="1"/>
  <c r="AD51" i="62"/>
  <c r="AG50" i="62"/>
  <c r="AF50" i="62"/>
  <c r="AD50" i="62"/>
  <c r="AE50" i="62" s="1"/>
  <c r="AD49" i="62"/>
  <c r="AF48" i="62"/>
  <c r="AG48" i="62" s="1"/>
  <c r="AE48" i="62"/>
  <c r="AD48" i="62"/>
  <c r="AD47" i="62"/>
  <c r="AF46" i="62"/>
  <c r="AG46" i="62" s="1"/>
  <c r="AE46" i="62"/>
  <c r="AD46" i="62"/>
  <c r="AD45" i="62"/>
  <c r="AG43" i="62"/>
  <c r="AF43" i="62"/>
  <c r="AE43" i="62"/>
  <c r="AD43" i="62"/>
  <c r="AD41" i="62"/>
  <c r="AF40" i="62"/>
  <c r="AG40" i="62" s="1"/>
  <c r="AE40" i="62"/>
  <c r="AD40" i="62"/>
  <c r="AD39" i="62"/>
  <c r="AG38" i="62"/>
  <c r="AF38" i="62"/>
  <c r="AE38" i="62"/>
  <c r="AD38" i="62"/>
  <c r="AD37" i="62"/>
  <c r="AG36" i="62"/>
  <c r="AF36" i="62"/>
  <c r="AE36" i="62"/>
  <c r="AD36" i="62"/>
  <c r="AD35" i="62"/>
  <c r="AF34" i="62"/>
  <c r="AG34" i="62" s="1"/>
  <c r="AE34" i="62"/>
  <c r="AD34" i="62"/>
  <c r="AD33" i="62"/>
  <c r="AF32" i="62"/>
  <c r="AG32" i="62" s="1"/>
  <c r="AE32" i="62"/>
  <c r="AD32" i="62"/>
  <c r="AD31" i="62"/>
  <c r="AF30" i="62"/>
  <c r="AG30" i="62" s="1"/>
  <c r="AE30" i="62"/>
  <c r="AD30" i="62"/>
  <c r="AC27" i="62"/>
  <c r="AB27" i="62"/>
  <c r="AB71" i="62" s="1"/>
  <c r="AA27" i="62"/>
  <c r="Z27" i="62"/>
  <c r="Y27" i="62"/>
  <c r="Y67" i="62" s="1"/>
  <c r="X27" i="62"/>
  <c r="W27" i="62"/>
  <c r="V27" i="62"/>
  <c r="U27" i="62"/>
  <c r="T27" i="62"/>
  <c r="T71" i="62" s="1"/>
  <c r="S27" i="62"/>
  <c r="R27" i="62"/>
  <c r="Q27" i="62"/>
  <c r="Q67" i="62" s="1"/>
  <c r="P27" i="62"/>
  <c r="O27" i="62"/>
  <c r="N27" i="62"/>
  <c r="M27" i="62"/>
  <c r="L27" i="62"/>
  <c r="L71" i="62" s="1"/>
  <c r="K27" i="62"/>
  <c r="J27" i="62"/>
  <c r="I27" i="62"/>
  <c r="I67" i="62" s="1"/>
  <c r="H27" i="62"/>
  <c r="G27" i="62"/>
  <c r="F27" i="62"/>
  <c r="E27" i="62"/>
  <c r="AD26" i="62"/>
  <c r="AF26" i="62" s="1"/>
  <c r="AG26" i="62" s="1"/>
  <c r="AD25" i="62"/>
  <c r="AG24" i="62"/>
  <c r="AD24" i="62"/>
  <c r="AF24" i="62" s="1"/>
  <c r="AE23" i="62"/>
  <c r="AD23" i="62"/>
  <c r="AF23" i="62" s="1"/>
  <c r="AG23" i="62" s="1"/>
  <c r="AD22" i="62"/>
  <c r="AF22" i="62" s="1"/>
  <c r="AG22" i="62" s="1"/>
  <c r="AE21" i="62"/>
  <c r="AD21" i="62"/>
  <c r="AF21" i="62" s="1"/>
  <c r="AG21" i="62" s="1"/>
  <c r="AG19" i="62"/>
  <c r="AD19" i="62"/>
  <c r="AF19" i="62" s="1"/>
  <c r="AE18" i="62"/>
  <c r="AD18" i="62"/>
  <c r="AF18" i="62" s="1"/>
  <c r="AG18" i="62" s="1"/>
  <c r="AD17" i="62"/>
  <c r="AF17" i="62" s="1"/>
  <c r="AG17" i="62" s="1"/>
  <c r="AD16" i="62"/>
  <c r="AF16" i="62" s="1"/>
  <c r="AG16" i="62" s="1"/>
  <c r="AG15" i="62"/>
  <c r="AD15" i="62"/>
  <c r="AF15" i="62" s="1"/>
  <c r="AE14" i="62"/>
  <c r="AD14" i="62"/>
  <c r="AF14" i="62" s="1"/>
  <c r="AG14" i="62" s="1"/>
  <c r="AD13" i="62"/>
  <c r="AF13" i="62" s="1"/>
  <c r="AG13" i="62" s="1"/>
  <c r="AD12" i="62"/>
  <c r="AG11" i="62"/>
  <c r="AD11" i="62"/>
  <c r="AF11" i="62" s="1"/>
  <c r="AC80" i="61"/>
  <c r="AB80" i="61"/>
  <c r="AA80" i="61"/>
  <c r="Z80" i="61"/>
  <c r="Y80" i="61"/>
  <c r="X80" i="61"/>
  <c r="W80" i="61"/>
  <c r="V80" i="61"/>
  <c r="U80" i="61"/>
  <c r="T80" i="61"/>
  <c r="S80" i="61"/>
  <c r="R80" i="61"/>
  <c r="Q80" i="61"/>
  <c r="P80" i="61"/>
  <c r="O80" i="61"/>
  <c r="N80" i="61"/>
  <c r="M80" i="61"/>
  <c r="L80" i="61"/>
  <c r="K80" i="61"/>
  <c r="J80" i="61"/>
  <c r="I80" i="61"/>
  <c r="H80" i="61"/>
  <c r="G80" i="61"/>
  <c r="F80" i="61"/>
  <c r="E80" i="61"/>
  <c r="X71" i="61"/>
  <c r="W71" i="61"/>
  <c r="P71" i="61"/>
  <c r="O71" i="61"/>
  <c r="H71" i="61"/>
  <c r="G71" i="61"/>
  <c r="F71" i="61"/>
  <c r="AF70" i="61"/>
  <c r="AG70" i="61" s="1"/>
  <c r="AE70" i="61"/>
  <c r="AD70" i="61"/>
  <c r="AG69" i="61"/>
  <c r="AF69" i="61"/>
  <c r="AE69" i="61"/>
  <c r="AD69" i="61"/>
  <c r="AF68" i="61"/>
  <c r="AG68" i="61" s="1"/>
  <c r="AE68" i="61"/>
  <c r="AD68" i="61"/>
  <c r="Y67" i="61"/>
  <c r="X67" i="61"/>
  <c r="W67" i="61"/>
  <c r="Q67" i="61"/>
  <c r="P67" i="61"/>
  <c r="O67" i="61"/>
  <c r="I67" i="61"/>
  <c r="H67" i="61"/>
  <c r="G67" i="61"/>
  <c r="AC66" i="61"/>
  <c r="AB66" i="61"/>
  <c r="AA66" i="61"/>
  <c r="Z66" i="61"/>
  <c r="Y66" i="61"/>
  <c r="X66" i="61"/>
  <c r="W66" i="61"/>
  <c r="V66" i="61"/>
  <c r="V71" i="61" s="1"/>
  <c r="U66" i="61"/>
  <c r="T66" i="61"/>
  <c r="S66" i="61"/>
  <c r="R66" i="61"/>
  <c r="Q66" i="61"/>
  <c r="P66" i="61"/>
  <c r="O66" i="61"/>
  <c r="N66" i="61"/>
  <c r="N71" i="61" s="1"/>
  <c r="M66" i="61"/>
  <c r="L66" i="61"/>
  <c r="K66" i="61"/>
  <c r="J66" i="61"/>
  <c r="I66" i="61"/>
  <c r="H66" i="61"/>
  <c r="G66" i="61"/>
  <c r="F66" i="61"/>
  <c r="AD66" i="61" s="1"/>
  <c r="AE66" i="61" s="1"/>
  <c r="E66" i="61"/>
  <c r="AG65" i="61"/>
  <c r="AD65" i="61"/>
  <c r="AF65" i="61" s="1"/>
  <c r="AD64" i="61"/>
  <c r="AF64" i="61" s="1"/>
  <c r="AG64" i="61" s="1"/>
  <c r="AD62" i="61"/>
  <c r="AF62" i="61" s="1"/>
  <c r="AG62" i="61" s="1"/>
  <c r="AD61" i="61"/>
  <c r="AG60" i="61"/>
  <c r="AD60" i="61"/>
  <c r="AF60" i="61" s="1"/>
  <c r="AD58" i="61"/>
  <c r="AF58" i="61" s="1"/>
  <c r="AG58" i="61" s="1"/>
  <c r="AD57" i="61"/>
  <c r="AF57" i="61" s="1"/>
  <c r="AG57" i="61" s="1"/>
  <c r="AD56" i="61"/>
  <c r="AG53" i="61"/>
  <c r="AD53" i="61"/>
  <c r="AF53" i="61" s="1"/>
  <c r="AD52" i="61"/>
  <c r="AF52" i="61" s="1"/>
  <c r="AG52" i="61" s="1"/>
  <c r="AD51" i="61"/>
  <c r="AF51" i="61" s="1"/>
  <c r="AG51" i="61" s="1"/>
  <c r="AD50" i="61"/>
  <c r="AG49" i="61"/>
  <c r="AD49" i="61"/>
  <c r="AF49" i="61" s="1"/>
  <c r="AD48" i="61"/>
  <c r="AF48" i="61" s="1"/>
  <c r="AG48" i="61" s="1"/>
  <c r="AD47" i="61"/>
  <c r="AF47" i="61" s="1"/>
  <c r="AG47" i="61" s="1"/>
  <c r="AD46" i="61"/>
  <c r="AG45" i="61"/>
  <c r="AD45" i="61"/>
  <c r="AF45" i="61" s="1"/>
  <c r="AD43" i="61"/>
  <c r="AF43" i="61" s="1"/>
  <c r="AG43" i="61" s="1"/>
  <c r="AD41" i="61"/>
  <c r="AF41" i="61" s="1"/>
  <c r="AG41" i="61" s="1"/>
  <c r="AD40" i="61"/>
  <c r="AG39" i="61"/>
  <c r="AD39" i="61"/>
  <c r="AF39" i="61" s="1"/>
  <c r="AD38" i="61"/>
  <c r="AF38" i="61" s="1"/>
  <c r="AG38" i="61" s="1"/>
  <c r="AD37" i="61"/>
  <c r="AF37" i="61" s="1"/>
  <c r="AG37" i="61" s="1"/>
  <c r="AD36" i="61"/>
  <c r="AG35" i="61"/>
  <c r="AD35" i="61"/>
  <c r="AF35" i="61" s="1"/>
  <c r="AD34" i="61"/>
  <c r="AF34" i="61" s="1"/>
  <c r="AG34" i="61" s="1"/>
  <c r="AD33" i="61"/>
  <c r="AF33" i="61" s="1"/>
  <c r="AG33" i="61" s="1"/>
  <c r="AD32" i="61"/>
  <c r="AG31" i="61"/>
  <c r="AD31" i="61"/>
  <c r="AF31" i="61" s="1"/>
  <c r="AD30" i="61"/>
  <c r="AF30" i="61" s="1"/>
  <c r="AG30" i="61" s="1"/>
  <c r="AC27" i="61"/>
  <c r="AB27" i="61"/>
  <c r="AA27" i="61"/>
  <c r="Z27" i="61"/>
  <c r="Y27" i="61"/>
  <c r="Y71" i="61" s="1"/>
  <c r="X27" i="61"/>
  <c r="W27" i="61"/>
  <c r="V27" i="61"/>
  <c r="U27" i="61"/>
  <c r="T27" i="61"/>
  <c r="S27" i="61"/>
  <c r="R27" i="61"/>
  <c r="Q27" i="61"/>
  <c r="Q71" i="61" s="1"/>
  <c r="P27" i="61"/>
  <c r="O27" i="61"/>
  <c r="N27" i="61"/>
  <c r="M27" i="61"/>
  <c r="L27" i="61"/>
  <c r="K27" i="61"/>
  <c r="J27" i="61"/>
  <c r="I27" i="61"/>
  <c r="I71" i="61" s="1"/>
  <c r="H27" i="61"/>
  <c r="G27" i="61"/>
  <c r="F27" i="61"/>
  <c r="E27" i="61"/>
  <c r="AE26" i="61"/>
  <c r="AD26" i="61"/>
  <c r="AF26" i="61" s="1"/>
  <c r="AG26" i="61" s="1"/>
  <c r="AE25" i="61"/>
  <c r="AD25" i="61"/>
  <c r="AF25" i="61" s="1"/>
  <c r="AG25" i="61" s="1"/>
  <c r="AD24" i="61"/>
  <c r="AF24" i="61" s="1"/>
  <c r="AG24" i="61" s="1"/>
  <c r="AE23" i="61"/>
  <c r="AD23" i="61"/>
  <c r="AF23" i="61" s="1"/>
  <c r="AG23" i="61" s="1"/>
  <c r="AF22" i="61"/>
  <c r="AG22" i="61" s="1"/>
  <c r="AE22" i="61"/>
  <c r="AD22" i="61"/>
  <c r="AE21" i="61"/>
  <c r="AD21" i="61"/>
  <c r="AF21" i="61" s="1"/>
  <c r="AG21" i="61" s="1"/>
  <c r="AD19" i="61"/>
  <c r="AE18" i="61"/>
  <c r="AD18" i="61"/>
  <c r="AF18" i="61" s="1"/>
  <c r="AG18" i="61" s="1"/>
  <c r="AE17" i="61"/>
  <c r="AD17" i="61"/>
  <c r="AF17" i="61" s="1"/>
  <c r="AG17" i="61" s="1"/>
  <c r="AE16" i="61"/>
  <c r="AD16" i="61"/>
  <c r="AF16" i="61" s="1"/>
  <c r="AG16" i="61" s="1"/>
  <c r="AF15" i="61"/>
  <c r="AG15" i="61" s="1"/>
  <c r="AE15" i="61"/>
  <c r="AD15" i="61"/>
  <c r="AE14" i="61"/>
  <c r="AD14" i="61"/>
  <c r="AF14" i="61" s="1"/>
  <c r="AG14" i="61" s="1"/>
  <c r="AD13" i="61"/>
  <c r="AF13" i="61" s="1"/>
  <c r="AG13" i="61" s="1"/>
  <c r="AE12" i="61"/>
  <c r="AD12" i="61"/>
  <c r="AF12" i="61" s="1"/>
  <c r="AG12" i="61" s="1"/>
  <c r="AD11" i="61"/>
  <c r="AC80" i="60"/>
  <c r="AB80" i="60"/>
  <c r="AA80" i="60"/>
  <c r="Z80" i="60"/>
  <c r="Y80" i="60"/>
  <c r="X80" i="60"/>
  <c r="W80" i="60"/>
  <c r="V80" i="60"/>
  <c r="U80" i="60"/>
  <c r="T80" i="60"/>
  <c r="S80" i="60"/>
  <c r="R80" i="60"/>
  <c r="Q80" i="60"/>
  <c r="P80" i="60"/>
  <c r="O80" i="60"/>
  <c r="N80" i="60"/>
  <c r="M80" i="60"/>
  <c r="L80" i="60"/>
  <c r="K80" i="60"/>
  <c r="J80" i="60"/>
  <c r="I80" i="60"/>
  <c r="H80" i="60"/>
  <c r="G80" i="60"/>
  <c r="F80" i="60"/>
  <c r="E80" i="60"/>
  <c r="AC71" i="60"/>
  <c r="AA71" i="60"/>
  <c r="U71" i="60"/>
  <c r="M71" i="60"/>
  <c r="E71" i="60"/>
  <c r="AF70" i="60"/>
  <c r="AG70" i="60" s="1"/>
  <c r="AD70" i="60"/>
  <c r="AE70" i="60" s="1"/>
  <c r="AD69" i="60"/>
  <c r="AG68" i="60"/>
  <c r="AF68" i="60"/>
  <c r="AD68" i="60"/>
  <c r="AE68" i="60" s="1"/>
  <c r="AC67" i="60"/>
  <c r="AB67" i="60"/>
  <c r="M67" i="60"/>
  <c r="F67" i="60"/>
  <c r="E67" i="60"/>
  <c r="AC66" i="60"/>
  <c r="AB66" i="60"/>
  <c r="AA66" i="60"/>
  <c r="Z66" i="60"/>
  <c r="Y66" i="60"/>
  <c r="X66" i="60"/>
  <c r="W66" i="60"/>
  <c r="V66" i="60"/>
  <c r="U66" i="60"/>
  <c r="T66" i="60"/>
  <c r="S66" i="60"/>
  <c r="R66" i="60"/>
  <c r="Q66" i="60"/>
  <c r="P66" i="60"/>
  <c r="O66" i="60"/>
  <c r="N66" i="60"/>
  <c r="M66" i="60"/>
  <c r="L66" i="60"/>
  <c r="K66" i="60"/>
  <c r="J66" i="60"/>
  <c r="I66" i="60"/>
  <c r="H66" i="60"/>
  <c r="G66" i="60"/>
  <c r="F66" i="60"/>
  <c r="E66" i="60"/>
  <c r="AD65" i="60"/>
  <c r="AF65" i="60" s="1"/>
  <c r="AG65" i="60" s="1"/>
  <c r="AD64" i="60"/>
  <c r="AF64" i="60" s="1"/>
  <c r="AG64" i="60" s="1"/>
  <c r="AF62" i="60"/>
  <c r="AG62" i="60" s="1"/>
  <c r="AE62" i="60"/>
  <c r="AD62" i="60"/>
  <c r="AD61" i="60"/>
  <c r="AF61" i="60" s="1"/>
  <c r="AG61" i="60" s="1"/>
  <c r="AD60" i="60"/>
  <c r="AF60" i="60" s="1"/>
  <c r="AG60" i="60" s="1"/>
  <c r="AD58" i="60"/>
  <c r="AF58" i="60" s="1"/>
  <c r="AG58" i="60" s="1"/>
  <c r="AF57" i="60"/>
  <c r="AG57" i="60" s="1"/>
  <c r="AE57" i="60"/>
  <c r="AD57" i="60"/>
  <c r="AD56" i="60"/>
  <c r="AF56" i="60" s="1"/>
  <c r="AG56" i="60" s="1"/>
  <c r="AD53" i="60"/>
  <c r="AF53" i="60" s="1"/>
  <c r="AG53" i="60" s="1"/>
  <c r="AD52" i="60"/>
  <c r="AF52" i="60" s="1"/>
  <c r="AG52" i="60" s="1"/>
  <c r="AF51" i="60"/>
  <c r="AG51" i="60" s="1"/>
  <c r="AE51" i="60"/>
  <c r="AD51" i="60"/>
  <c r="AD50" i="60"/>
  <c r="AF50" i="60" s="1"/>
  <c r="AG50" i="60" s="1"/>
  <c r="AD49" i="60"/>
  <c r="AF49" i="60" s="1"/>
  <c r="AG49" i="60" s="1"/>
  <c r="AD48" i="60"/>
  <c r="AF48" i="60" s="1"/>
  <c r="AG48" i="60" s="1"/>
  <c r="AF47" i="60"/>
  <c r="AG47" i="60" s="1"/>
  <c r="AE47" i="60"/>
  <c r="AD47" i="60"/>
  <c r="AD46" i="60"/>
  <c r="AF46" i="60" s="1"/>
  <c r="AG46" i="60" s="1"/>
  <c r="AD45" i="60"/>
  <c r="AF45" i="60" s="1"/>
  <c r="AG45" i="60" s="1"/>
  <c r="AD43" i="60"/>
  <c r="AF43" i="60" s="1"/>
  <c r="AG43" i="60" s="1"/>
  <c r="AF41" i="60"/>
  <c r="AG41" i="60" s="1"/>
  <c r="AE41" i="60"/>
  <c r="AD41" i="60"/>
  <c r="AD40" i="60"/>
  <c r="AD39" i="60"/>
  <c r="AF39" i="60" s="1"/>
  <c r="AG39" i="60" s="1"/>
  <c r="AD38" i="60"/>
  <c r="AF37" i="60"/>
  <c r="AG37" i="60" s="1"/>
  <c r="AE37" i="60"/>
  <c r="AD37" i="60"/>
  <c r="AD36" i="60"/>
  <c r="AD35" i="60"/>
  <c r="AF35" i="60" s="1"/>
  <c r="AG35" i="60" s="1"/>
  <c r="AD34" i="60"/>
  <c r="AF33" i="60"/>
  <c r="AG33" i="60" s="1"/>
  <c r="AE33" i="60"/>
  <c r="AD33" i="60"/>
  <c r="AD32" i="60"/>
  <c r="AF32" i="60" s="1"/>
  <c r="AG32" i="60" s="1"/>
  <c r="AD31" i="60"/>
  <c r="AF31" i="60" s="1"/>
  <c r="AG31" i="60" s="1"/>
  <c r="AD30" i="60"/>
  <c r="AF30" i="60" s="1"/>
  <c r="AG30" i="60" s="1"/>
  <c r="AC27" i="60"/>
  <c r="AB27" i="60"/>
  <c r="AB71" i="60" s="1"/>
  <c r="AA27" i="60"/>
  <c r="AA67" i="60" s="1"/>
  <c r="Z27" i="60"/>
  <c r="Y27" i="60"/>
  <c r="X27" i="60"/>
  <c r="W27" i="60"/>
  <c r="V27" i="60"/>
  <c r="V71" i="60" s="1"/>
  <c r="U27" i="60"/>
  <c r="U67" i="60" s="1"/>
  <c r="T27" i="60"/>
  <c r="T71" i="60" s="1"/>
  <c r="S27" i="60"/>
  <c r="S67" i="60" s="1"/>
  <c r="R27" i="60"/>
  <c r="Q27" i="60"/>
  <c r="P27" i="60"/>
  <c r="O27" i="60"/>
  <c r="N27" i="60"/>
  <c r="N71" i="60" s="1"/>
  <c r="M27" i="60"/>
  <c r="L27" i="60"/>
  <c r="L71" i="60" s="1"/>
  <c r="K27" i="60"/>
  <c r="K67" i="60" s="1"/>
  <c r="J27" i="60"/>
  <c r="I27" i="60"/>
  <c r="H27" i="60"/>
  <c r="G27" i="60"/>
  <c r="F27" i="60"/>
  <c r="F71" i="60" s="1"/>
  <c r="E27" i="60"/>
  <c r="AE26" i="60"/>
  <c r="AD26" i="60"/>
  <c r="AF26" i="60" s="1"/>
  <c r="AG26" i="60" s="1"/>
  <c r="AE25" i="60"/>
  <c r="AD25" i="60"/>
  <c r="AF25" i="60" s="1"/>
  <c r="AG25" i="60" s="1"/>
  <c r="AD24" i="60"/>
  <c r="AF24" i="60" s="1"/>
  <c r="AG24" i="60" s="1"/>
  <c r="AE23" i="60"/>
  <c r="AD23" i="60"/>
  <c r="AF23" i="60" s="1"/>
  <c r="AG23" i="60" s="1"/>
  <c r="AE22" i="60"/>
  <c r="AD22" i="60"/>
  <c r="AF22" i="60" s="1"/>
  <c r="AG22" i="60" s="1"/>
  <c r="AE21" i="60"/>
  <c r="AD21" i="60"/>
  <c r="AF21" i="60" s="1"/>
  <c r="AG21" i="60" s="1"/>
  <c r="AD19" i="60"/>
  <c r="AF19" i="60" s="1"/>
  <c r="AG19" i="60" s="1"/>
  <c r="AE18" i="60"/>
  <c r="AD18" i="60"/>
  <c r="AF18" i="60" s="1"/>
  <c r="AG18" i="60" s="1"/>
  <c r="AE17" i="60"/>
  <c r="AD17" i="60"/>
  <c r="AF17" i="60" s="1"/>
  <c r="AG17" i="60" s="1"/>
  <c r="AE16" i="60"/>
  <c r="AD16" i="60"/>
  <c r="AF16" i="60" s="1"/>
  <c r="AG16" i="60" s="1"/>
  <c r="AD15" i="60"/>
  <c r="AF15" i="60" s="1"/>
  <c r="AG15" i="60" s="1"/>
  <c r="AE14" i="60"/>
  <c r="AD14" i="60"/>
  <c r="AF14" i="60" s="1"/>
  <c r="AG14" i="60" s="1"/>
  <c r="AE13" i="60"/>
  <c r="AD13" i="60"/>
  <c r="AF13" i="60" s="1"/>
  <c r="AG13" i="60" s="1"/>
  <c r="AE12" i="60"/>
  <c r="AD12" i="60"/>
  <c r="AF12" i="60" s="1"/>
  <c r="AG12" i="60" s="1"/>
  <c r="AD11" i="60"/>
  <c r="AC80" i="59"/>
  <c r="AB80" i="59"/>
  <c r="AA80" i="59"/>
  <c r="Z80" i="59"/>
  <c r="Y80" i="59"/>
  <c r="X80" i="59"/>
  <c r="W80" i="59"/>
  <c r="V80" i="59"/>
  <c r="U80" i="59"/>
  <c r="T80" i="59"/>
  <c r="S80" i="59"/>
  <c r="R80" i="59"/>
  <c r="Q80" i="59"/>
  <c r="P80" i="59"/>
  <c r="O80" i="59"/>
  <c r="N80" i="59"/>
  <c r="M80" i="59"/>
  <c r="L80" i="59"/>
  <c r="K80" i="59"/>
  <c r="J80" i="59"/>
  <c r="I80" i="59"/>
  <c r="H80" i="59"/>
  <c r="G80" i="59"/>
  <c r="F80" i="59"/>
  <c r="E80" i="59"/>
  <c r="AC71" i="59"/>
  <c r="AB71" i="59"/>
  <c r="AA71" i="59"/>
  <c r="U71" i="59"/>
  <c r="T71" i="59"/>
  <c r="S71" i="59"/>
  <c r="M71" i="59"/>
  <c r="L71" i="59"/>
  <c r="K71" i="59"/>
  <c r="E71" i="59"/>
  <c r="AF70" i="59"/>
  <c r="AG70" i="59" s="1"/>
  <c r="AE70" i="59"/>
  <c r="AD70" i="59"/>
  <c r="AD69" i="59"/>
  <c r="AF69" i="59" s="1"/>
  <c r="AG69" i="59" s="1"/>
  <c r="AG68" i="59"/>
  <c r="AF68" i="59"/>
  <c r="AE68" i="59"/>
  <c r="AD68" i="59"/>
  <c r="AC67" i="59"/>
  <c r="AB67" i="59"/>
  <c r="U67" i="59"/>
  <c r="T67" i="59"/>
  <c r="M67" i="59"/>
  <c r="L67" i="59"/>
  <c r="E67" i="59"/>
  <c r="AC66" i="59"/>
  <c r="AB66" i="59"/>
  <c r="AA66" i="59"/>
  <c r="Z66" i="59"/>
  <c r="Y66" i="59"/>
  <c r="X66" i="59"/>
  <c r="W66" i="59"/>
  <c r="V66" i="59"/>
  <c r="U66" i="59"/>
  <c r="T66" i="59"/>
  <c r="S66" i="59"/>
  <c r="R66" i="59"/>
  <c r="Q66" i="59"/>
  <c r="P66" i="59"/>
  <c r="O66" i="59"/>
  <c r="N66" i="59"/>
  <c r="M66" i="59"/>
  <c r="L66" i="59"/>
  <c r="K66" i="59"/>
  <c r="J66" i="59"/>
  <c r="I66" i="59"/>
  <c r="H66" i="59"/>
  <c r="G66" i="59"/>
  <c r="F66" i="59"/>
  <c r="E66" i="59"/>
  <c r="AE65" i="59"/>
  <c r="AD65" i="59"/>
  <c r="AF65" i="59" s="1"/>
  <c r="AG65" i="59" s="1"/>
  <c r="AE64" i="59"/>
  <c r="AD64" i="59"/>
  <c r="AF64" i="59" s="1"/>
  <c r="AG64" i="59" s="1"/>
  <c r="AD62" i="59"/>
  <c r="AE61" i="59"/>
  <c r="AD61" i="59"/>
  <c r="AF61" i="59" s="1"/>
  <c r="AG61" i="59" s="1"/>
  <c r="AE60" i="59"/>
  <c r="AD60" i="59"/>
  <c r="AF60" i="59" s="1"/>
  <c r="AG60" i="59" s="1"/>
  <c r="AE58" i="59"/>
  <c r="AD58" i="59"/>
  <c r="AF58" i="59" s="1"/>
  <c r="AG58" i="59" s="1"/>
  <c r="AD57" i="59"/>
  <c r="AE56" i="59"/>
  <c r="AD56" i="59"/>
  <c r="AF56" i="59" s="1"/>
  <c r="AG56" i="59" s="1"/>
  <c r="AE53" i="59"/>
  <c r="AD53" i="59"/>
  <c r="AF53" i="59" s="1"/>
  <c r="AG53" i="59" s="1"/>
  <c r="AE52" i="59"/>
  <c r="AD52" i="59"/>
  <c r="AF52" i="59" s="1"/>
  <c r="AG52" i="59" s="1"/>
  <c r="AD51" i="59"/>
  <c r="AE50" i="59"/>
  <c r="AD50" i="59"/>
  <c r="AF50" i="59" s="1"/>
  <c r="AG50" i="59" s="1"/>
  <c r="AE49" i="59"/>
  <c r="AD49" i="59"/>
  <c r="AF49" i="59" s="1"/>
  <c r="AG49" i="59" s="1"/>
  <c r="AE48" i="59"/>
  <c r="AD48" i="59"/>
  <c r="AF48" i="59" s="1"/>
  <c r="AG48" i="59" s="1"/>
  <c r="AD47" i="59"/>
  <c r="AE46" i="59"/>
  <c r="AD46" i="59"/>
  <c r="AF46" i="59" s="1"/>
  <c r="AG46" i="59" s="1"/>
  <c r="AE45" i="59"/>
  <c r="AD45" i="59"/>
  <c r="AF45" i="59" s="1"/>
  <c r="AG45" i="59" s="1"/>
  <c r="AE43" i="59"/>
  <c r="AD43" i="59"/>
  <c r="AF43" i="59" s="1"/>
  <c r="AG43" i="59" s="1"/>
  <c r="AD41" i="59"/>
  <c r="AE40" i="59"/>
  <c r="AD40" i="59"/>
  <c r="AF40" i="59" s="1"/>
  <c r="AG40" i="59" s="1"/>
  <c r="AE39" i="59"/>
  <c r="AD39" i="59"/>
  <c r="AF39" i="59" s="1"/>
  <c r="AG39" i="59" s="1"/>
  <c r="AE38" i="59"/>
  <c r="AD38" i="59"/>
  <c r="AF38" i="59" s="1"/>
  <c r="AG38" i="59" s="1"/>
  <c r="AD37" i="59"/>
  <c r="AE36" i="59"/>
  <c r="AD36" i="59"/>
  <c r="AF36" i="59" s="1"/>
  <c r="AG36" i="59" s="1"/>
  <c r="AE35" i="59"/>
  <c r="AD35" i="59"/>
  <c r="AF35" i="59" s="1"/>
  <c r="AG35" i="59" s="1"/>
  <c r="AE34" i="59"/>
  <c r="AD34" i="59"/>
  <c r="AF34" i="59" s="1"/>
  <c r="AG34" i="59" s="1"/>
  <c r="AD33" i="59"/>
  <c r="AE32" i="59"/>
  <c r="AD32" i="59"/>
  <c r="AF32" i="59" s="1"/>
  <c r="AG32" i="59" s="1"/>
  <c r="AE31" i="59"/>
  <c r="AD31" i="59"/>
  <c r="AF31" i="59" s="1"/>
  <c r="AG31" i="59" s="1"/>
  <c r="AE30" i="59"/>
  <c r="AD30" i="59"/>
  <c r="AF30" i="59" s="1"/>
  <c r="AG30" i="59" s="1"/>
  <c r="AD27" i="59"/>
  <c r="AE27" i="59" s="1"/>
  <c r="AC27" i="59"/>
  <c r="AB27" i="59"/>
  <c r="AA27" i="59"/>
  <c r="AA67" i="59" s="1"/>
  <c r="Z27" i="59"/>
  <c r="Y27" i="59"/>
  <c r="X27" i="59"/>
  <c r="X71" i="59" s="1"/>
  <c r="W27" i="59"/>
  <c r="V27" i="59"/>
  <c r="U27" i="59"/>
  <c r="T27" i="59"/>
  <c r="S27" i="59"/>
  <c r="S67" i="59" s="1"/>
  <c r="R27" i="59"/>
  <c r="Q27" i="59"/>
  <c r="P27" i="59"/>
  <c r="P71" i="59" s="1"/>
  <c r="O27" i="59"/>
  <c r="N27" i="59"/>
  <c r="M27" i="59"/>
  <c r="L27" i="59"/>
  <c r="K27" i="59"/>
  <c r="K67" i="59" s="1"/>
  <c r="J27" i="59"/>
  <c r="I27" i="59"/>
  <c r="H27" i="59"/>
  <c r="H71" i="59" s="1"/>
  <c r="G27" i="59"/>
  <c r="F27" i="59"/>
  <c r="E27" i="59"/>
  <c r="AF26" i="59"/>
  <c r="AG26" i="59" s="1"/>
  <c r="AD26" i="59"/>
  <c r="AE26" i="59" s="1"/>
  <c r="AF25" i="59"/>
  <c r="AG25" i="59" s="1"/>
  <c r="AE25" i="59"/>
  <c r="AD25" i="59"/>
  <c r="AF24" i="59"/>
  <c r="AG24" i="59" s="1"/>
  <c r="AD24" i="59"/>
  <c r="AE24" i="59" s="1"/>
  <c r="AF23" i="59"/>
  <c r="AG23" i="59" s="1"/>
  <c r="AE23" i="59"/>
  <c r="AD23" i="59"/>
  <c r="AF22" i="59"/>
  <c r="AG22" i="59" s="1"/>
  <c r="AD22" i="59"/>
  <c r="AE22" i="59" s="1"/>
  <c r="AF21" i="59"/>
  <c r="AG21" i="59" s="1"/>
  <c r="AE21" i="59"/>
  <c r="AD21" i="59"/>
  <c r="AF19" i="59"/>
  <c r="AG19" i="59" s="1"/>
  <c r="AD19" i="59"/>
  <c r="AE19" i="59" s="1"/>
  <c r="AF18" i="59"/>
  <c r="AG18" i="59" s="1"/>
  <c r="AE18" i="59"/>
  <c r="AD18" i="59"/>
  <c r="AF17" i="59"/>
  <c r="AG17" i="59" s="1"/>
  <c r="AD17" i="59"/>
  <c r="AE17" i="59" s="1"/>
  <c r="AF16" i="59"/>
  <c r="AG16" i="59" s="1"/>
  <c r="AE16" i="59"/>
  <c r="AD16" i="59"/>
  <c r="AF15" i="59"/>
  <c r="AG15" i="59" s="1"/>
  <c r="AD15" i="59"/>
  <c r="AE15" i="59" s="1"/>
  <c r="AF14" i="59"/>
  <c r="AG14" i="59" s="1"/>
  <c r="AE14" i="59"/>
  <c r="AD14" i="59"/>
  <c r="AF13" i="59"/>
  <c r="AG13" i="59" s="1"/>
  <c r="AD13" i="59"/>
  <c r="AE13" i="59" s="1"/>
  <c r="AF12" i="59"/>
  <c r="AE12" i="59"/>
  <c r="AD12" i="59"/>
  <c r="AF11" i="59"/>
  <c r="AG11" i="59" s="1"/>
  <c r="AD11" i="59"/>
  <c r="AE11" i="59" s="1"/>
  <c r="AC80" i="58"/>
  <c r="AB80" i="58"/>
  <c r="AA80" i="58"/>
  <c r="Z80" i="58"/>
  <c r="Y80" i="58"/>
  <c r="X80" i="58"/>
  <c r="W80" i="58"/>
  <c r="V80" i="58"/>
  <c r="U80" i="58"/>
  <c r="T80" i="58"/>
  <c r="S80" i="58"/>
  <c r="R80" i="58"/>
  <c r="Q80" i="58"/>
  <c r="P80" i="58"/>
  <c r="O80" i="58"/>
  <c r="N80" i="58"/>
  <c r="M80" i="58"/>
  <c r="L80" i="58"/>
  <c r="K80" i="58"/>
  <c r="J80" i="58"/>
  <c r="I80" i="58"/>
  <c r="H80" i="58"/>
  <c r="G80" i="58"/>
  <c r="F80" i="58"/>
  <c r="E80" i="58"/>
  <c r="Z71" i="58"/>
  <c r="Y71" i="58"/>
  <c r="X71" i="58"/>
  <c r="R71" i="58"/>
  <c r="Q71" i="58"/>
  <c r="P71" i="58"/>
  <c r="J71" i="58"/>
  <c r="I71" i="58"/>
  <c r="H71" i="58"/>
  <c r="AD70" i="58"/>
  <c r="AD69" i="58"/>
  <c r="AF69" i="58" s="1"/>
  <c r="AG69" i="58" s="1"/>
  <c r="AD68" i="58"/>
  <c r="Z67" i="58"/>
  <c r="Y67" i="58"/>
  <c r="R67" i="58"/>
  <c r="Q67" i="58"/>
  <c r="J67" i="58"/>
  <c r="I67" i="58"/>
  <c r="AC66" i="58"/>
  <c r="AB66" i="58"/>
  <c r="AA66" i="58"/>
  <c r="Z66" i="58"/>
  <c r="Y66" i="58"/>
  <c r="X66" i="58"/>
  <c r="W66" i="58"/>
  <c r="V66" i="58"/>
  <c r="U66" i="58"/>
  <c r="T66" i="58"/>
  <c r="S66" i="58"/>
  <c r="R66" i="58"/>
  <c r="Q66" i="58"/>
  <c r="P66" i="58"/>
  <c r="O66" i="58"/>
  <c r="N66" i="58"/>
  <c r="M66" i="58"/>
  <c r="L66" i="58"/>
  <c r="K66" i="58"/>
  <c r="J66" i="58"/>
  <c r="I66" i="58"/>
  <c r="H66" i="58"/>
  <c r="G66" i="58"/>
  <c r="F66" i="58"/>
  <c r="AD66" i="58" s="1"/>
  <c r="E66" i="58"/>
  <c r="AF65" i="58"/>
  <c r="AG65" i="58" s="1"/>
  <c r="AD65" i="58"/>
  <c r="AE65" i="58" s="1"/>
  <c r="AF64" i="58"/>
  <c r="AG64" i="58" s="1"/>
  <c r="AE64" i="58"/>
  <c r="AD64" i="58"/>
  <c r="AF62" i="58"/>
  <c r="AG62" i="58" s="1"/>
  <c r="AD62" i="58"/>
  <c r="AE62" i="58" s="1"/>
  <c r="AF61" i="58"/>
  <c r="AG61" i="58" s="1"/>
  <c r="AE61" i="58"/>
  <c r="AD61" i="58"/>
  <c r="AF60" i="58"/>
  <c r="AG60" i="58" s="1"/>
  <c r="AD60" i="58"/>
  <c r="AE60" i="58" s="1"/>
  <c r="AF58" i="58"/>
  <c r="AG58" i="58" s="1"/>
  <c r="AE58" i="58"/>
  <c r="AD58" i="58"/>
  <c r="AF57" i="58"/>
  <c r="AG57" i="58" s="1"/>
  <c r="AD57" i="58"/>
  <c r="AE57" i="58" s="1"/>
  <c r="AF56" i="58"/>
  <c r="AG56" i="58" s="1"/>
  <c r="AE56" i="58"/>
  <c r="AD56" i="58"/>
  <c r="AF53" i="58"/>
  <c r="AG53" i="58" s="1"/>
  <c r="AD53" i="58"/>
  <c r="AE53" i="58" s="1"/>
  <c r="AF52" i="58"/>
  <c r="AG52" i="58" s="1"/>
  <c r="AE52" i="58"/>
  <c r="AD52" i="58"/>
  <c r="AF51" i="58"/>
  <c r="AG51" i="58" s="1"/>
  <c r="AD51" i="58"/>
  <c r="AE51" i="58" s="1"/>
  <c r="AF50" i="58"/>
  <c r="AG50" i="58" s="1"/>
  <c r="AE50" i="58"/>
  <c r="AD50" i="58"/>
  <c r="AF49" i="58"/>
  <c r="AG49" i="58" s="1"/>
  <c r="AD49" i="58"/>
  <c r="AE49" i="58" s="1"/>
  <c r="AF48" i="58"/>
  <c r="AG48" i="58" s="1"/>
  <c r="AE48" i="58"/>
  <c r="AD48" i="58"/>
  <c r="AF47" i="58"/>
  <c r="AG47" i="58" s="1"/>
  <c r="AD47" i="58"/>
  <c r="AE47" i="58" s="1"/>
  <c r="AF46" i="58"/>
  <c r="AG46" i="58" s="1"/>
  <c r="AE46" i="58"/>
  <c r="AD46" i="58"/>
  <c r="AF45" i="58"/>
  <c r="AG45" i="58" s="1"/>
  <c r="AD45" i="58"/>
  <c r="AE45" i="58" s="1"/>
  <c r="AF43" i="58"/>
  <c r="AG43" i="58" s="1"/>
  <c r="AE43" i="58"/>
  <c r="AD43" i="58"/>
  <c r="AF41" i="58"/>
  <c r="AG41" i="58" s="1"/>
  <c r="AD41" i="58"/>
  <c r="AE41" i="58" s="1"/>
  <c r="AF40" i="58"/>
  <c r="AG40" i="58" s="1"/>
  <c r="AE40" i="58"/>
  <c r="AD40" i="58"/>
  <c r="AF39" i="58"/>
  <c r="AG39" i="58" s="1"/>
  <c r="AD39" i="58"/>
  <c r="AE39" i="58" s="1"/>
  <c r="AF38" i="58"/>
  <c r="AG38" i="58" s="1"/>
  <c r="AE38" i="58"/>
  <c r="AD38" i="58"/>
  <c r="AF37" i="58"/>
  <c r="AG37" i="58" s="1"/>
  <c r="AD37" i="58"/>
  <c r="AE37" i="58" s="1"/>
  <c r="AF36" i="58"/>
  <c r="AG36" i="58" s="1"/>
  <c r="AE36" i="58"/>
  <c r="AD36" i="58"/>
  <c r="AF35" i="58"/>
  <c r="AG35" i="58" s="1"/>
  <c r="AD35" i="58"/>
  <c r="AE35" i="58" s="1"/>
  <c r="AF34" i="58"/>
  <c r="AG34" i="58" s="1"/>
  <c r="AE34" i="58"/>
  <c r="AD34" i="58"/>
  <c r="AF33" i="58"/>
  <c r="AG33" i="58" s="1"/>
  <c r="AD33" i="58"/>
  <c r="AE33" i="58" s="1"/>
  <c r="AF32" i="58"/>
  <c r="AG32" i="58" s="1"/>
  <c r="AE32" i="58"/>
  <c r="AD32" i="58"/>
  <c r="AF31" i="58"/>
  <c r="AG31" i="58" s="1"/>
  <c r="AD31" i="58"/>
  <c r="AE31" i="58" s="1"/>
  <c r="AF30" i="58"/>
  <c r="AG30" i="58" s="1"/>
  <c r="AE30" i="58"/>
  <c r="AD30" i="58"/>
  <c r="AC27" i="58"/>
  <c r="AC71" i="58" s="1"/>
  <c r="AB27" i="58"/>
  <c r="AA27" i="58"/>
  <c r="Z27" i="58"/>
  <c r="Y27" i="58"/>
  <c r="X27" i="58"/>
  <c r="X67" i="58" s="1"/>
  <c r="W27" i="58"/>
  <c r="W71" i="58" s="1"/>
  <c r="V27" i="58"/>
  <c r="V71" i="58" s="1"/>
  <c r="U27" i="58"/>
  <c r="U71" i="58" s="1"/>
  <c r="T27" i="58"/>
  <c r="S27" i="58"/>
  <c r="R27" i="58"/>
  <c r="Q27" i="58"/>
  <c r="P27" i="58"/>
  <c r="P67" i="58" s="1"/>
  <c r="O27" i="58"/>
  <c r="O71" i="58" s="1"/>
  <c r="N27" i="58"/>
  <c r="N71" i="58" s="1"/>
  <c r="M27" i="58"/>
  <c r="M71" i="58" s="1"/>
  <c r="L27" i="58"/>
  <c r="K27" i="58"/>
  <c r="J27" i="58"/>
  <c r="I27" i="58"/>
  <c r="H27" i="58"/>
  <c r="H67" i="58" s="1"/>
  <c r="G27" i="58"/>
  <c r="G71" i="58" s="1"/>
  <c r="F27" i="58"/>
  <c r="F71" i="58" s="1"/>
  <c r="E27" i="58"/>
  <c r="E71" i="58" s="1"/>
  <c r="AF26" i="58"/>
  <c r="AG26" i="58" s="1"/>
  <c r="AE26" i="58"/>
  <c r="AD26" i="58"/>
  <c r="AD25" i="58"/>
  <c r="AF25" i="58" s="1"/>
  <c r="AG25" i="58" s="1"/>
  <c r="AG24" i="58"/>
  <c r="AF24" i="58"/>
  <c r="AE24" i="58"/>
  <c r="AD24" i="58"/>
  <c r="AD23" i="58"/>
  <c r="AF23" i="58" s="1"/>
  <c r="AG23" i="58" s="1"/>
  <c r="AF22" i="58"/>
  <c r="AG22" i="58" s="1"/>
  <c r="AE22" i="58"/>
  <c r="AD22" i="58"/>
  <c r="AD21" i="58"/>
  <c r="AF21" i="58" s="1"/>
  <c r="AG21" i="58" s="1"/>
  <c r="AF19" i="58"/>
  <c r="AG19" i="58" s="1"/>
  <c r="AE19" i="58"/>
  <c r="AD19" i="58"/>
  <c r="AD18" i="58"/>
  <c r="AF18" i="58" s="1"/>
  <c r="AG18" i="58" s="1"/>
  <c r="AF17" i="58"/>
  <c r="AG17" i="58" s="1"/>
  <c r="AE17" i="58"/>
  <c r="AD17" i="58"/>
  <c r="AD16" i="58"/>
  <c r="AF16" i="58" s="1"/>
  <c r="AG16" i="58" s="1"/>
  <c r="AG15" i="58"/>
  <c r="AF15" i="58"/>
  <c r="AE15" i="58"/>
  <c r="AD15" i="58"/>
  <c r="AD14" i="58"/>
  <c r="AF14" i="58" s="1"/>
  <c r="AG14" i="58" s="1"/>
  <c r="AG13" i="58"/>
  <c r="AF13" i="58"/>
  <c r="AE13" i="58"/>
  <c r="AD13" i="58"/>
  <c r="AD12" i="58"/>
  <c r="AF12" i="58" s="1"/>
  <c r="AG12" i="58" s="1"/>
  <c r="AG11" i="58"/>
  <c r="AF11" i="58"/>
  <c r="AE11" i="58"/>
  <c r="AD11" i="58"/>
  <c r="AC80" i="57"/>
  <c r="AB80" i="57"/>
  <c r="AA80" i="57"/>
  <c r="Z80" i="57"/>
  <c r="Y80" i="57"/>
  <c r="X80" i="57"/>
  <c r="W80" i="57"/>
  <c r="V80" i="57"/>
  <c r="U80" i="57"/>
  <c r="T80" i="57"/>
  <c r="S80" i="57"/>
  <c r="R80" i="57"/>
  <c r="Q80" i="57"/>
  <c r="P80" i="57"/>
  <c r="O80" i="57"/>
  <c r="N80" i="57"/>
  <c r="M80" i="57"/>
  <c r="L80" i="57"/>
  <c r="K80" i="57"/>
  <c r="J80" i="57"/>
  <c r="I80" i="57"/>
  <c r="H80" i="57"/>
  <c r="G80" i="57"/>
  <c r="F80" i="57"/>
  <c r="E80" i="57"/>
  <c r="AC71" i="57"/>
  <c r="W71" i="57"/>
  <c r="V71" i="57"/>
  <c r="U71" i="57"/>
  <c r="O71" i="57"/>
  <c r="N71" i="57"/>
  <c r="M71" i="57"/>
  <c r="G71" i="57"/>
  <c r="F71" i="57"/>
  <c r="E71" i="57"/>
  <c r="AE70" i="57"/>
  <c r="AD70" i="57"/>
  <c r="AF70" i="57" s="1"/>
  <c r="AG70" i="57" s="1"/>
  <c r="AE69" i="57"/>
  <c r="AD69" i="57"/>
  <c r="AF69" i="57" s="1"/>
  <c r="AG69" i="57" s="1"/>
  <c r="AE68" i="57"/>
  <c r="AD68" i="57"/>
  <c r="AF68" i="57" s="1"/>
  <c r="AG68" i="57" s="1"/>
  <c r="W67" i="57"/>
  <c r="V67" i="57"/>
  <c r="O67" i="57"/>
  <c r="N67" i="57"/>
  <c r="G67" i="57"/>
  <c r="F67" i="57"/>
  <c r="AC66" i="57"/>
  <c r="AB66" i="57"/>
  <c r="AA66" i="57"/>
  <c r="Z66" i="57"/>
  <c r="Y66" i="57"/>
  <c r="X66" i="57"/>
  <c r="W66" i="57"/>
  <c r="V66" i="57"/>
  <c r="U66" i="57"/>
  <c r="T66" i="57"/>
  <c r="S66" i="57"/>
  <c r="R66" i="57"/>
  <c r="Q66" i="57"/>
  <c r="P66" i="57"/>
  <c r="O66" i="57"/>
  <c r="N66" i="57"/>
  <c r="M66" i="57"/>
  <c r="L66" i="57"/>
  <c r="K66" i="57"/>
  <c r="J66" i="57"/>
  <c r="I66" i="57"/>
  <c r="H66" i="57"/>
  <c r="G66" i="57"/>
  <c r="F66" i="57"/>
  <c r="E66" i="57"/>
  <c r="AF65" i="57"/>
  <c r="AG65" i="57" s="1"/>
  <c r="AE65" i="57"/>
  <c r="AD65" i="57"/>
  <c r="AD64" i="57"/>
  <c r="AF64" i="57" s="1"/>
  <c r="AG64" i="57" s="1"/>
  <c r="AF62" i="57"/>
  <c r="AG62" i="57" s="1"/>
  <c r="AE62" i="57"/>
  <c r="AD62" i="57"/>
  <c r="AD61" i="57"/>
  <c r="AF61" i="57" s="1"/>
  <c r="AG61" i="57" s="1"/>
  <c r="AF60" i="57"/>
  <c r="AG60" i="57" s="1"/>
  <c r="AE60" i="57"/>
  <c r="AD60" i="57"/>
  <c r="AD58" i="57"/>
  <c r="AF58" i="57" s="1"/>
  <c r="AG58" i="57" s="1"/>
  <c r="AG57" i="57"/>
  <c r="AF57" i="57"/>
  <c r="AE57" i="57"/>
  <c r="AD57" i="57"/>
  <c r="AD56" i="57"/>
  <c r="AF56" i="57" s="1"/>
  <c r="AG56" i="57" s="1"/>
  <c r="AG53" i="57"/>
  <c r="AF53" i="57"/>
  <c r="AE53" i="57"/>
  <c r="AD53" i="57"/>
  <c r="AD52" i="57"/>
  <c r="AF52" i="57" s="1"/>
  <c r="AG52" i="57" s="1"/>
  <c r="AG51" i="57"/>
  <c r="AF51" i="57"/>
  <c r="AE51" i="57"/>
  <c r="AD51" i="57"/>
  <c r="AD50" i="57"/>
  <c r="AF50" i="57" s="1"/>
  <c r="AG50" i="57" s="1"/>
  <c r="AF49" i="57"/>
  <c r="AG49" i="57" s="1"/>
  <c r="AE49" i="57"/>
  <c r="AD49" i="57"/>
  <c r="AD48" i="57"/>
  <c r="AF48" i="57" s="1"/>
  <c r="AG48" i="57" s="1"/>
  <c r="AG47" i="57"/>
  <c r="AF47" i="57"/>
  <c r="AE47" i="57"/>
  <c r="AD47" i="57"/>
  <c r="AD46" i="57"/>
  <c r="AF46" i="57" s="1"/>
  <c r="AG46" i="57" s="1"/>
  <c r="AF45" i="57"/>
  <c r="AG45" i="57" s="1"/>
  <c r="AE45" i="57"/>
  <c r="AD45" i="57"/>
  <c r="AD43" i="57"/>
  <c r="AF43" i="57" s="1"/>
  <c r="AG43" i="57" s="1"/>
  <c r="AF41" i="57"/>
  <c r="AG41" i="57" s="1"/>
  <c r="AE41" i="57"/>
  <c r="AD41" i="57"/>
  <c r="AD40" i="57"/>
  <c r="AF40" i="57" s="1"/>
  <c r="AG40" i="57" s="1"/>
  <c r="AF39" i="57"/>
  <c r="AG39" i="57" s="1"/>
  <c r="AE39" i="57"/>
  <c r="AD39" i="57"/>
  <c r="AD38" i="57"/>
  <c r="AF38" i="57" s="1"/>
  <c r="AG38" i="57" s="1"/>
  <c r="AG37" i="57"/>
  <c r="AF37" i="57"/>
  <c r="AE37" i="57"/>
  <c r="AD37" i="57"/>
  <c r="AD36" i="57"/>
  <c r="AF36" i="57" s="1"/>
  <c r="AG36" i="57" s="1"/>
  <c r="AG35" i="57"/>
  <c r="AF35" i="57"/>
  <c r="AE35" i="57"/>
  <c r="AD35" i="57"/>
  <c r="AD34" i="57"/>
  <c r="AF34" i="57" s="1"/>
  <c r="AG34" i="57" s="1"/>
  <c r="AG33" i="57"/>
  <c r="AF33" i="57"/>
  <c r="AE33" i="57"/>
  <c r="AD33" i="57"/>
  <c r="AD32" i="57"/>
  <c r="AF32" i="57" s="1"/>
  <c r="AG32" i="57" s="1"/>
  <c r="AF31" i="57"/>
  <c r="AG31" i="57" s="1"/>
  <c r="AE31" i="57"/>
  <c r="AD31" i="57"/>
  <c r="AD30" i="57"/>
  <c r="AF30" i="57" s="1"/>
  <c r="AG30" i="57" s="1"/>
  <c r="AC27" i="57"/>
  <c r="AC67" i="57" s="1"/>
  <c r="AB27" i="57"/>
  <c r="AB71" i="57" s="1"/>
  <c r="AA27" i="57"/>
  <c r="Z27" i="57"/>
  <c r="Z71" i="57" s="1"/>
  <c r="Y27" i="57"/>
  <c r="X27" i="57"/>
  <c r="W27" i="57"/>
  <c r="V27" i="57"/>
  <c r="U27" i="57"/>
  <c r="U67" i="57" s="1"/>
  <c r="T27" i="57"/>
  <c r="T71" i="57" s="1"/>
  <c r="S27" i="57"/>
  <c r="R27" i="57"/>
  <c r="R71" i="57" s="1"/>
  <c r="Q27" i="57"/>
  <c r="P27" i="57"/>
  <c r="O27" i="57"/>
  <c r="N27" i="57"/>
  <c r="M27" i="57"/>
  <c r="M67" i="57" s="1"/>
  <c r="L27" i="57"/>
  <c r="L71" i="57" s="1"/>
  <c r="K27" i="57"/>
  <c r="J27" i="57"/>
  <c r="J71" i="57" s="1"/>
  <c r="I27" i="57"/>
  <c r="H27" i="57"/>
  <c r="G27" i="57"/>
  <c r="F27" i="57"/>
  <c r="E27" i="57"/>
  <c r="E67" i="57" s="1"/>
  <c r="AD26" i="57"/>
  <c r="AG25" i="57"/>
  <c r="AD25" i="57"/>
  <c r="AF25" i="57" s="1"/>
  <c r="AD24" i="57"/>
  <c r="AD23" i="57"/>
  <c r="AF23" i="57" s="1"/>
  <c r="AG23" i="57" s="1"/>
  <c r="AD22" i="57"/>
  <c r="AD21" i="57"/>
  <c r="AF21" i="57" s="1"/>
  <c r="AG21" i="57" s="1"/>
  <c r="AD19" i="57"/>
  <c r="AD18" i="57"/>
  <c r="AF18" i="57" s="1"/>
  <c r="AG18" i="57" s="1"/>
  <c r="AD17" i="57"/>
  <c r="AG16" i="57"/>
  <c r="AD16" i="57"/>
  <c r="AF16" i="57" s="1"/>
  <c r="AD15" i="57"/>
  <c r="AD14" i="57"/>
  <c r="AF14" i="57" s="1"/>
  <c r="AG14" i="57" s="1"/>
  <c r="AD13" i="57"/>
  <c r="AG12" i="57"/>
  <c r="AD12" i="57"/>
  <c r="AF12" i="57" s="1"/>
  <c r="AD11" i="57"/>
  <c r="AC80" i="56"/>
  <c r="AB80" i="56"/>
  <c r="AA80" i="56"/>
  <c r="Z80" i="56"/>
  <c r="Y80" i="56"/>
  <c r="X80" i="56"/>
  <c r="W80" i="56"/>
  <c r="V80" i="56"/>
  <c r="U80" i="56"/>
  <c r="T80" i="56"/>
  <c r="S80" i="56"/>
  <c r="R80" i="56"/>
  <c r="Q80" i="56"/>
  <c r="P80" i="56"/>
  <c r="O80" i="56"/>
  <c r="N80" i="56"/>
  <c r="M80" i="56"/>
  <c r="L80" i="56"/>
  <c r="K80" i="56"/>
  <c r="J80" i="56"/>
  <c r="I80" i="56"/>
  <c r="H80" i="56"/>
  <c r="G80" i="56"/>
  <c r="F80" i="56"/>
  <c r="E80" i="56"/>
  <c r="AA71" i="56"/>
  <c r="Z71" i="56"/>
  <c r="S71" i="56"/>
  <c r="R71" i="56"/>
  <c r="K71" i="56"/>
  <c r="J71" i="56"/>
  <c r="AF70" i="56"/>
  <c r="AG70" i="56" s="1"/>
  <c r="AE70" i="56"/>
  <c r="AD70" i="56"/>
  <c r="AF69" i="56"/>
  <c r="AG69" i="56" s="1"/>
  <c r="AD69" i="56"/>
  <c r="AE69" i="56" s="1"/>
  <c r="AF68" i="56"/>
  <c r="AG68" i="56" s="1"/>
  <c r="AE68" i="56"/>
  <c r="AD68" i="56"/>
  <c r="AC67" i="56"/>
  <c r="AB67" i="56"/>
  <c r="AA67" i="56"/>
  <c r="U67" i="56"/>
  <c r="T67" i="56"/>
  <c r="S67" i="56"/>
  <c r="M67" i="56"/>
  <c r="L67" i="56"/>
  <c r="K67" i="56"/>
  <c r="E67" i="56"/>
  <c r="AC66" i="56"/>
  <c r="AC71" i="56" s="1"/>
  <c r="AB66" i="56"/>
  <c r="AA66" i="56"/>
  <c r="Z66" i="56"/>
  <c r="Y66" i="56"/>
  <c r="X66" i="56"/>
  <c r="W66" i="56"/>
  <c r="V66" i="56"/>
  <c r="U66" i="56"/>
  <c r="U71" i="56" s="1"/>
  <c r="T66" i="56"/>
  <c r="S66" i="56"/>
  <c r="R66" i="56"/>
  <c r="Q66" i="56"/>
  <c r="P66" i="56"/>
  <c r="O66" i="56"/>
  <c r="N66" i="56"/>
  <c r="M66" i="56"/>
  <c r="M71" i="56" s="1"/>
  <c r="L66" i="56"/>
  <c r="K66" i="56"/>
  <c r="J66" i="56"/>
  <c r="I66" i="56"/>
  <c r="H66" i="56"/>
  <c r="F66" i="56"/>
  <c r="E66" i="56"/>
  <c r="E71" i="56" s="1"/>
  <c r="AD65" i="56"/>
  <c r="AD64" i="56"/>
  <c r="AF64" i="56" s="1"/>
  <c r="AG64" i="56" s="1"/>
  <c r="AD62" i="56"/>
  <c r="AG61" i="56"/>
  <c r="AD61" i="56"/>
  <c r="AF61" i="56" s="1"/>
  <c r="AD60" i="56"/>
  <c r="AD58" i="56"/>
  <c r="AF58" i="56" s="1"/>
  <c r="AG58" i="56" s="1"/>
  <c r="AD57" i="56"/>
  <c r="AG56" i="56"/>
  <c r="AD56" i="56"/>
  <c r="AF56" i="56" s="1"/>
  <c r="AD53" i="56"/>
  <c r="AG52" i="56"/>
  <c r="AD52" i="56"/>
  <c r="AF52" i="56" s="1"/>
  <c r="AD51" i="56"/>
  <c r="AG50" i="56"/>
  <c r="AD50" i="56"/>
  <c r="AF50" i="56" s="1"/>
  <c r="AD49" i="56"/>
  <c r="AD48" i="56"/>
  <c r="AF48" i="56" s="1"/>
  <c r="AG48" i="56" s="1"/>
  <c r="AD47" i="56"/>
  <c r="AD46" i="56"/>
  <c r="AF46" i="56" s="1"/>
  <c r="AG46" i="56" s="1"/>
  <c r="AD45" i="56"/>
  <c r="AD43" i="56"/>
  <c r="AF43" i="56" s="1"/>
  <c r="AG43" i="56" s="1"/>
  <c r="AD41" i="56"/>
  <c r="AG40" i="56"/>
  <c r="AD40" i="56"/>
  <c r="AF40" i="56" s="1"/>
  <c r="AD39" i="56"/>
  <c r="AD38" i="56"/>
  <c r="AF38" i="56" s="1"/>
  <c r="AG38" i="56" s="1"/>
  <c r="AD37" i="56"/>
  <c r="AG36" i="56"/>
  <c r="AD36" i="56"/>
  <c r="AF36" i="56" s="1"/>
  <c r="AD35" i="56"/>
  <c r="AG34" i="56"/>
  <c r="AD34" i="56"/>
  <c r="AF34" i="56" s="1"/>
  <c r="G34" i="56"/>
  <c r="G34" i="99" s="1"/>
  <c r="AE33" i="56"/>
  <c r="AD33" i="56"/>
  <c r="AF33" i="56" s="1"/>
  <c r="AG33" i="56" s="1"/>
  <c r="G33" i="56"/>
  <c r="G33" i="99" s="1"/>
  <c r="AF32" i="56"/>
  <c r="AG32" i="56" s="1"/>
  <c r="AD32" i="56"/>
  <c r="AE32" i="56" s="1"/>
  <c r="AF31" i="56"/>
  <c r="AG31" i="56" s="1"/>
  <c r="AE31" i="56"/>
  <c r="AD31" i="56"/>
  <c r="AF30" i="56"/>
  <c r="AG30" i="56" s="1"/>
  <c r="AD30" i="56"/>
  <c r="AE30" i="56" s="1"/>
  <c r="AC27" i="56"/>
  <c r="AB27" i="56"/>
  <c r="AB71" i="56" s="1"/>
  <c r="AA27" i="56"/>
  <c r="Z27" i="56"/>
  <c r="Z67" i="56" s="1"/>
  <c r="Y27" i="56"/>
  <c r="X27" i="56"/>
  <c r="W27" i="56"/>
  <c r="V27" i="56"/>
  <c r="V71" i="56" s="1"/>
  <c r="U27" i="56"/>
  <c r="T27" i="56"/>
  <c r="T71" i="56" s="1"/>
  <c r="S27" i="56"/>
  <c r="R27" i="56"/>
  <c r="R67" i="56" s="1"/>
  <c r="Q27" i="56"/>
  <c r="P27" i="56"/>
  <c r="O27" i="56"/>
  <c r="N27" i="56"/>
  <c r="N71" i="56" s="1"/>
  <c r="M27" i="56"/>
  <c r="L27" i="56"/>
  <c r="L71" i="56" s="1"/>
  <c r="K27" i="56"/>
  <c r="J27" i="56"/>
  <c r="J67" i="56" s="1"/>
  <c r="I27" i="56"/>
  <c r="H27" i="56"/>
  <c r="G27" i="56"/>
  <c r="F27" i="56"/>
  <c r="F71" i="56" s="1"/>
  <c r="E27" i="56"/>
  <c r="AD26" i="56"/>
  <c r="AF26" i="56" s="1"/>
  <c r="AG26" i="56" s="1"/>
  <c r="AF25" i="56"/>
  <c r="AG25" i="56" s="1"/>
  <c r="AE25" i="56"/>
  <c r="AD25" i="56"/>
  <c r="AD24" i="56"/>
  <c r="AF24" i="56" s="1"/>
  <c r="AG24" i="56" s="1"/>
  <c r="AF23" i="56"/>
  <c r="AG23" i="56" s="1"/>
  <c r="AE23" i="56"/>
  <c r="AD23" i="56"/>
  <c r="AD22" i="56"/>
  <c r="AF22" i="56" s="1"/>
  <c r="AG22" i="56" s="1"/>
  <c r="AG21" i="56"/>
  <c r="AF21" i="56"/>
  <c r="AE21" i="56"/>
  <c r="AD21" i="56"/>
  <c r="AD19" i="56"/>
  <c r="AF19" i="56" s="1"/>
  <c r="AG19" i="56" s="1"/>
  <c r="AG18" i="56"/>
  <c r="AF18" i="56"/>
  <c r="AE18" i="56"/>
  <c r="AD18" i="56"/>
  <c r="AD17" i="56"/>
  <c r="AF17" i="56" s="1"/>
  <c r="AG17" i="56" s="1"/>
  <c r="AG16" i="56"/>
  <c r="AF16" i="56"/>
  <c r="AE16" i="56"/>
  <c r="AD16" i="56"/>
  <c r="AD15" i="56"/>
  <c r="AF15" i="56" s="1"/>
  <c r="AG15" i="56" s="1"/>
  <c r="AF14" i="56"/>
  <c r="AG14" i="56" s="1"/>
  <c r="AE14" i="56"/>
  <c r="AD14" i="56"/>
  <c r="AD13" i="56"/>
  <c r="AF13" i="56" s="1"/>
  <c r="AG13" i="56" s="1"/>
  <c r="AG12" i="56"/>
  <c r="AF12" i="56"/>
  <c r="AE12" i="56"/>
  <c r="AD12" i="56"/>
  <c r="AD11" i="56"/>
  <c r="AD27" i="56" s="1"/>
  <c r="AE27" i="56" s="1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G80" i="55"/>
  <c r="F80" i="55"/>
  <c r="E80" i="55"/>
  <c r="AD70" i="55"/>
  <c r="AE69" i="55"/>
  <c r="AD69" i="55"/>
  <c r="AF69" i="55" s="1"/>
  <c r="AG69" i="55" s="1"/>
  <c r="AE68" i="55"/>
  <c r="AD68" i="55"/>
  <c r="AF68" i="55" s="1"/>
  <c r="AG68" i="55" s="1"/>
  <c r="G68" i="55"/>
  <c r="G68" i="99" s="1"/>
  <c r="AB67" i="55"/>
  <c r="T67" i="55"/>
  <c r="S67" i="55"/>
  <c r="K67" i="55"/>
  <c r="AC66" i="55"/>
  <c r="AB66" i="55"/>
  <c r="AA66" i="55"/>
  <c r="Z66" i="55"/>
  <c r="Y66" i="55"/>
  <c r="Y71" i="55" s="1"/>
  <c r="X66" i="55"/>
  <c r="W66" i="55"/>
  <c r="U66" i="55"/>
  <c r="T66" i="55"/>
  <c r="S66" i="55"/>
  <c r="R66" i="55"/>
  <c r="Q66" i="55"/>
  <c r="Q71" i="55" s="1"/>
  <c r="P66" i="55"/>
  <c r="O66" i="55"/>
  <c r="N66" i="55"/>
  <c r="M66" i="55"/>
  <c r="K66" i="55"/>
  <c r="J66" i="55"/>
  <c r="I66" i="55"/>
  <c r="I71" i="55" s="1"/>
  <c r="E66" i="55"/>
  <c r="AD65" i="55"/>
  <c r="F65" i="55"/>
  <c r="F65" i="99" s="1"/>
  <c r="AD65" i="99" s="1"/>
  <c r="AE65" i="99" s="1"/>
  <c r="AE64" i="55"/>
  <c r="AD64" i="55"/>
  <c r="AF64" i="55" s="1"/>
  <c r="AG64" i="55" s="1"/>
  <c r="AD62" i="55"/>
  <c r="AE61" i="55"/>
  <c r="AD61" i="55"/>
  <c r="AF61" i="55" s="1"/>
  <c r="AG61" i="55" s="1"/>
  <c r="AE60" i="55"/>
  <c r="AD60" i="55"/>
  <c r="AF60" i="55" s="1"/>
  <c r="AG60" i="55" s="1"/>
  <c r="AE58" i="55"/>
  <c r="AD58" i="55"/>
  <c r="AF58" i="55" s="1"/>
  <c r="AG58" i="55" s="1"/>
  <c r="AD57" i="55"/>
  <c r="AE56" i="55"/>
  <c r="AD56" i="55"/>
  <c r="AF56" i="55" s="1"/>
  <c r="AG56" i="55" s="1"/>
  <c r="AE53" i="55"/>
  <c r="AD53" i="55"/>
  <c r="AF53" i="55" s="1"/>
  <c r="AG53" i="55" s="1"/>
  <c r="AE52" i="55"/>
  <c r="AD52" i="55"/>
  <c r="AF52" i="55" s="1"/>
  <c r="AG52" i="55" s="1"/>
  <c r="G52" i="55"/>
  <c r="G52" i="99" s="1"/>
  <c r="AF51" i="55"/>
  <c r="AG51" i="55" s="1"/>
  <c r="AE51" i="55"/>
  <c r="AD51" i="55"/>
  <c r="G51" i="55"/>
  <c r="G51" i="99" s="1"/>
  <c r="G50" i="55"/>
  <c r="G50" i="99" s="1"/>
  <c r="F50" i="55"/>
  <c r="AE49" i="55"/>
  <c r="AD49" i="55"/>
  <c r="AF49" i="55" s="1"/>
  <c r="AG49" i="55" s="1"/>
  <c r="AE48" i="55"/>
  <c r="AD48" i="55"/>
  <c r="AF48" i="55" s="1"/>
  <c r="AG48" i="55" s="1"/>
  <c r="AE47" i="55"/>
  <c r="AD47" i="55"/>
  <c r="AF47" i="55" s="1"/>
  <c r="AG47" i="55" s="1"/>
  <c r="AE46" i="55"/>
  <c r="AD46" i="55"/>
  <c r="AF46" i="55" s="1"/>
  <c r="AG46" i="55" s="1"/>
  <c r="AE45" i="55"/>
  <c r="AD45" i="55"/>
  <c r="AF45" i="55" s="1"/>
  <c r="AG45" i="55" s="1"/>
  <c r="AE43" i="55"/>
  <c r="AD43" i="55"/>
  <c r="AF43" i="55" s="1"/>
  <c r="AG43" i="55" s="1"/>
  <c r="AE41" i="55"/>
  <c r="AD41" i="55"/>
  <c r="AF41" i="55" s="1"/>
  <c r="AG41" i="55" s="1"/>
  <c r="AD40" i="55"/>
  <c r="AF40" i="55" s="1"/>
  <c r="AG40" i="55" s="1"/>
  <c r="G40" i="55"/>
  <c r="G40" i="99" s="1"/>
  <c r="AF39" i="55"/>
  <c r="AG39" i="55" s="1"/>
  <c r="AD39" i="55"/>
  <c r="AE39" i="55" s="1"/>
  <c r="AF38" i="55"/>
  <c r="AG38" i="55" s="1"/>
  <c r="AE38" i="55"/>
  <c r="AD38" i="55"/>
  <c r="G37" i="55"/>
  <c r="F37" i="55"/>
  <c r="AG36" i="55"/>
  <c r="AF36" i="55"/>
  <c r="AD36" i="55"/>
  <c r="AE36" i="55" s="1"/>
  <c r="AD35" i="55"/>
  <c r="Z34" i="55"/>
  <c r="Z34" i="99" s="1"/>
  <c r="V34" i="55"/>
  <c r="V34" i="99" s="1"/>
  <c r="L34" i="55"/>
  <c r="L34" i="99" s="1"/>
  <c r="H34" i="55"/>
  <c r="H66" i="55" s="1"/>
  <c r="AD33" i="55"/>
  <c r="AF33" i="55" s="1"/>
  <c r="AG33" i="55" s="1"/>
  <c r="AD32" i="55"/>
  <c r="AG31" i="55"/>
  <c r="AD31" i="55"/>
  <c r="AF31" i="55" s="1"/>
  <c r="G30" i="55"/>
  <c r="G66" i="55" s="1"/>
  <c r="AC27" i="55"/>
  <c r="AC71" i="55" s="1"/>
  <c r="AB27" i="55"/>
  <c r="AB71" i="55" s="1"/>
  <c r="AA27" i="55"/>
  <c r="Z27" i="55"/>
  <c r="Z67" i="55" s="1"/>
  <c r="Y27" i="55"/>
  <c r="X27" i="55"/>
  <c r="X71" i="55" s="1"/>
  <c r="W27" i="55"/>
  <c r="W71" i="55" s="1"/>
  <c r="U27" i="55"/>
  <c r="U71" i="55" s="1"/>
  <c r="T27" i="55"/>
  <c r="T71" i="55" s="1"/>
  <c r="S27" i="55"/>
  <c r="S71" i="55" s="1"/>
  <c r="R27" i="55"/>
  <c r="Q27" i="55"/>
  <c r="Q67" i="55" s="1"/>
  <c r="O27" i="55"/>
  <c r="O71" i="55" s="1"/>
  <c r="N27" i="55"/>
  <c r="N71" i="55" s="1"/>
  <c r="M27" i="55"/>
  <c r="M71" i="55" s="1"/>
  <c r="K27" i="55"/>
  <c r="K71" i="55" s="1"/>
  <c r="J27" i="55"/>
  <c r="J67" i="55" s="1"/>
  <c r="I27" i="55"/>
  <c r="G27" i="55"/>
  <c r="G71" i="55" s="1"/>
  <c r="E27" i="55"/>
  <c r="E71" i="55" s="1"/>
  <c r="AF26" i="55"/>
  <c r="AG26" i="55" s="1"/>
  <c r="AE26" i="55"/>
  <c r="AD26" i="55"/>
  <c r="AD25" i="55"/>
  <c r="AF25" i="55" s="1"/>
  <c r="AG25" i="55" s="1"/>
  <c r="AF24" i="55"/>
  <c r="AG24" i="55" s="1"/>
  <c r="AE24" i="55"/>
  <c r="AD24" i="55"/>
  <c r="V23" i="55"/>
  <c r="V23" i="99" s="1"/>
  <c r="P22" i="55"/>
  <c r="P22" i="99" s="1"/>
  <c r="AD21" i="55"/>
  <c r="AG19" i="55"/>
  <c r="AD19" i="55"/>
  <c r="AF19" i="55" s="1"/>
  <c r="F19" i="55"/>
  <c r="F27" i="55" s="1"/>
  <c r="AD18" i="55"/>
  <c r="AE17" i="55"/>
  <c r="AD17" i="55"/>
  <c r="AF17" i="55" s="1"/>
  <c r="AG17" i="55" s="1"/>
  <c r="AD16" i="55"/>
  <c r="AF16" i="55" s="1"/>
  <c r="AG16" i="55" s="1"/>
  <c r="H16" i="55"/>
  <c r="H16" i="99" s="1"/>
  <c r="AD15" i="55"/>
  <c r="AE15" i="55" s="1"/>
  <c r="AF14" i="55"/>
  <c r="AG14" i="55" s="1"/>
  <c r="AE14" i="55"/>
  <c r="AD14" i="55"/>
  <c r="AF13" i="55"/>
  <c r="AG13" i="55" s="1"/>
  <c r="AD13" i="55"/>
  <c r="AE13" i="55" s="1"/>
  <c r="AF12" i="55"/>
  <c r="AG12" i="55" s="1"/>
  <c r="AE12" i="55"/>
  <c r="AD12" i="55"/>
  <c r="V11" i="55"/>
  <c r="V11" i="99" s="1"/>
  <c r="V27" i="99" s="1"/>
  <c r="L11" i="55"/>
  <c r="J11" i="55"/>
  <c r="J11" i="99" s="1"/>
  <c r="J27" i="99" s="1"/>
  <c r="H11" i="55"/>
  <c r="H11" i="99" s="1"/>
  <c r="H27" i="99" s="1"/>
  <c r="F11" i="55"/>
  <c r="F11" i="99" s="1"/>
  <c r="AC80" i="54"/>
  <c r="AB80" i="54"/>
  <c r="AA80" i="54"/>
  <c r="Z80" i="54"/>
  <c r="Y80" i="54"/>
  <c r="X80" i="54"/>
  <c r="W80" i="54"/>
  <c r="V80" i="54"/>
  <c r="U80" i="54"/>
  <c r="T80" i="54"/>
  <c r="S80" i="54"/>
  <c r="R80" i="54"/>
  <c r="Q80" i="54"/>
  <c r="P80" i="54"/>
  <c r="O80" i="54"/>
  <c r="N80" i="54"/>
  <c r="M80" i="54"/>
  <c r="L80" i="54"/>
  <c r="K80" i="54"/>
  <c r="J80" i="54"/>
  <c r="I80" i="54"/>
  <c r="H80" i="54"/>
  <c r="G80" i="54"/>
  <c r="F80" i="54"/>
  <c r="E80" i="54"/>
  <c r="AC71" i="54"/>
  <c r="V71" i="54"/>
  <c r="U71" i="54"/>
  <c r="N71" i="54"/>
  <c r="M71" i="54"/>
  <c r="F71" i="54"/>
  <c r="E71" i="54"/>
  <c r="AE70" i="54"/>
  <c r="AD70" i="54"/>
  <c r="AF70" i="54" s="1"/>
  <c r="AG70" i="54" s="1"/>
  <c r="AE69" i="54"/>
  <c r="AD69" i="54"/>
  <c r="AF69" i="54" s="1"/>
  <c r="AG69" i="54" s="1"/>
  <c r="AE68" i="54"/>
  <c r="AD68" i="54"/>
  <c r="AF68" i="54" s="1"/>
  <c r="AG68" i="54" s="1"/>
  <c r="W67" i="54"/>
  <c r="V67" i="54"/>
  <c r="O67" i="54"/>
  <c r="N67" i="54"/>
  <c r="G67" i="54"/>
  <c r="F67" i="54"/>
  <c r="AC66" i="54"/>
  <c r="AB66" i="54"/>
  <c r="AA66" i="54"/>
  <c r="AA67" i="54" s="1"/>
  <c r="Z66" i="54"/>
  <c r="Y66" i="54"/>
  <c r="X66" i="54"/>
  <c r="W66" i="54"/>
  <c r="V66" i="54"/>
  <c r="U66" i="54"/>
  <c r="T66" i="54"/>
  <c r="S66" i="54"/>
  <c r="R66" i="54"/>
  <c r="Q66" i="54"/>
  <c r="P66" i="54"/>
  <c r="O66" i="54"/>
  <c r="N66" i="54"/>
  <c r="M66" i="54"/>
  <c r="L66" i="54"/>
  <c r="K66" i="54"/>
  <c r="J66" i="54"/>
  <c r="I66" i="54"/>
  <c r="H66" i="54"/>
  <c r="G66" i="54"/>
  <c r="F66" i="54"/>
  <c r="E66" i="54"/>
  <c r="AF65" i="54"/>
  <c r="AG65" i="54" s="1"/>
  <c r="AE65" i="54"/>
  <c r="AD65" i="54"/>
  <c r="AD64" i="54"/>
  <c r="AF64" i="54" s="1"/>
  <c r="AG64" i="54" s="1"/>
  <c r="AG62" i="54"/>
  <c r="AF62" i="54"/>
  <c r="AE62" i="54"/>
  <c r="AD62" i="54"/>
  <c r="AD61" i="54"/>
  <c r="AF61" i="54" s="1"/>
  <c r="AG61" i="54" s="1"/>
  <c r="AF60" i="54"/>
  <c r="AG60" i="54" s="1"/>
  <c r="AE60" i="54"/>
  <c r="AD60" i="54"/>
  <c r="AD58" i="54"/>
  <c r="AF58" i="54" s="1"/>
  <c r="AG58" i="54" s="1"/>
  <c r="AG57" i="54"/>
  <c r="AF57" i="54"/>
  <c r="AE57" i="54"/>
  <c r="AD57" i="54"/>
  <c r="AD56" i="54"/>
  <c r="AF56" i="54" s="1"/>
  <c r="AG56" i="54" s="1"/>
  <c r="AG53" i="54"/>
  <c r="AF53" i="54"/>
  <c r="AE53" i="54"/>
  <c r="AD53" i="54"/>
  <c r="AD52" i="54"/>
  <c r="AF52" i="54" s="1"/>
  <c r="AG52" i="54" s="1"/>
  <c r="AG51" i="54"/>
  <c r="AF51" i="54"/>
  <c r="AE51" i="54"/>
  <c r="AD51" i="54"/>
  <c r="AD50" i="54"/>
  <c r="AF50" i="54" s="1"/>
  <c r="AG50" i="54" s="1"/>
  <c r="AF49" i="54"/>
  <c r="AG49" i="54" s="1"/>
  <c r="AE49" i="54"/>
  <c r="AD49" i="54"/>
  <c r="AD48" i="54"/>
  <c r="AF48" i="54" s="1"/>
  <c r="AG48" i="54" s="1"/>
  <c r="AG47" i="54"/>
  <c r="AF47" i="54"/>
  <c r="AE47" i="54"/>
  <c r="AD47" i="54"/>
  <c r="AD46" i="54"/>
  <c r="AF46" i="54" s="1"/>
  <c r="AG46" i="54" s="1"/>
  <c r="AF45" i="54"/>
  <c r="AG45" i="54" s="1"/>
  <c r="AE45" i="54"/>
  <c r="AD45" i="54"/>
  <c r="AD43" i="54"/>
  <c r="AF43" i="54" s="1"/>
  <c r="AG43" i="54" s="1"/>
  <c r="AG41" i="54"/>
  <c r="AF41" i="54"/>
  <c r="AE41" i="54"/>
  <c r="AD41" i="54"/>
  <c r="AD40" i="54"/>
  <c r="AF40" i="54" s="1"/>
  <c r="AG40" i="54" s="1"/>
  <c r="AF39" i="54"/>
  <c r="AG39" i="54" s="1"/>
  <c r="AE39" i="54"/>
  <c r="AD39" i="54"/>
  <c r="AD38" i="54"/>
  <c r="AF38" i="54" s="1"/>
  <c r="AG38" i="54" s="1"/>
  <c r="AG37" i="54"/>
  <c r="AF37" i="54"/>
  <c r="AE37" i="54"/>
  <c r="AD37" i="54"/>
  <c r="AD36" i="54"/>
  <c r="AF36" i="54" s="1"/>
  <c r="AG36" i="54" s="1"/>
  <c r="AG35" i="54"/>
  <c r="AF35" i="54"/>
  <c r="AE35" i="54"/>
  <c r="AD35" i="54"/>
  <c r="AD34" i="54"/>
  <c r="AF34" i="54" s="1"/>
  <c r="AG34" i="54" s="1"/>
  <c r="AG33" i="54"/>
  <c r="AF33" i="54"/>
  <c r="AE33" i="54"/>
  <c r="AD33" i="54"/>
  <c r="AD32" i="54"/>
  <c r="AF32" i="54" s="1"/>
  <c r="AG32" i="54" s="1"/>
  <c r="AF31" i="54"/>
  <c r="AG31" i="54" s="1"/>
  <c r="AE31" i="54"/>
  <c r="AD31" i="54"/>
  <c r="AD30" i="54"/>
  <c r="AF30" i="54" s="1"/>
  <c r="AG30" i="54" s="1"/>
  <c r="AC27" i="54"/>
  <c r="AC67" i="54" s="1"/>
  <c r="AB27" i="54"/>
  <c r="AB71" i="54" s="1"/>
  <c r="AA27" i="54"/>
  <c r="Z27" i="54"/>
  <c r="Z71" i="54" s="1"/>
  <c r="Y27" i="54"/>
  <c r="X27" i="54"/>
  <c r="W27" i="54"/>
  <c r="W71" i="54" s="1"/>
  <c r="V27" i="54"/>
  <c r="U27" i="54"/>
  <c r="U67" i="54" s="1"/>
  <c r="T27" i="54"/>
  <c r="T71" i="54" s="1"/>
  <c r="S27" i="54"/>
  <c r="R27" i="54"/>
  <c r="R71" i="54" s="1"/>
  <c r="Q27" i="54"/>
  <c r="P27" i="54"/>
  <c r="O27" i="54"/>
  <c r="O71" i="54" s="1"/>
  <c r="N27" i="54"/>
  <c r="M27" i="54"/>
  <c r="M67" i="54" s="1"/>
  <c r="L27" i="54"/>
  <c r="L71" i="54" s="1"/>
  <c r="K27" i="54"/>
  <c r="J27" i="54"/>
  <c r="J71" i="54" s="1"/>
  <c r="I27" i="54"/>
  <c r="H27" i="54"/>
  <c r="G27" i="54"/>
  <c r="G71" i="54" s="1"/>
  <c r="F27" i="54"/>
  <c r="E27" i="54"/>
  <c r="E67" i="54" s="1"/>
  <c r="AD26" i="54"/>
  <c r="AG25" i="54"/>
  <c r="AF25" i="54"/>
  <c r="AD25" i="54"/>
  <c r="AE25" i="54" s="1"/>
  <c r="AD24" i="54"/>
  <c r="AG23" i="54"/>
  <c r="AF23" i="54"/>
  <c r="AD23" i="54"/>
  <c r="AE23" i="54" s="1"/>
  <c r="AD22" i="54"/>
  <c r="AG21" i="54"/>
  <c r="AD21" i="54"/>
  <c r="AF21" i="54" s="1"/>
  <c r="AD19" i="54"/>
  <c r="AD18" i="54"/>
  <c r="AF18" i="54" s="1"/>
  <c r="AG18" i="54" s="1"/>
  <c r="AD17" i="54"/>
  <c r="AG16" i="54"/>
  <c r="AD16" i="54"/>
  <c r="AF16" i="54" s="1"/>
  <c r="AD15" i="54"/>
  <c r="AD14" i="54"/>
  <c r="AF14" i="54" s="1"/>
  <c r="AG14" i="54" s="1"/>
  <c r="AD13" i="54"/>
  <c r="AG12" i="54"/>
  <c r="AD12" i="54"/>
  <c r="AF12" i="54" s="1"/>
  <c r="AD11" i="54"/>
  <c r="AC80" i="53"/>
  <c r="AB80" i="53"/>
  <c r="AA80" i="53"/>
  <c r="Z80" i="53"/>
  <c r="Y80" i="53"/>
  <c r="X80" i="53"/>
  <c r="W80" i="53"/>
  <c r="V80" i="53"/>
  <c r="U80" i="53"/>
  <c r="T80" i="53"/>
  <c r="S80" i="53"/>
  <c r="R80" i="53"/>
  <c r="Q80" i="53"/>
  <c r="P80" i="53"/>
  <c r="O80" i="53"/>
  <c r="N80" i="53"/>
  <c r="M80" i="53"/>
  <c r="L80" i="53"/>
  <c r="K80" i="53"/>
  <c r="J80" i="53"/>
  <c r="I80" i="53"/>
  <c r="H80" i="53"/>
  <c r="G80" i="53"/>
  <c r="F80" i="53"/>
  <c r="E80" i="53"/>
  <c r="AA71" i="53"/>
  <c r="Z71" i="53"/>
  <c r="S71" i="53"/>
  <c r="R71" i="53"/>
  <c r="K71" i="53"/>
  <c r="J71" i="53"/>
  <c r="AF70" i="53"/>
  <c r="AG70" i="53" s="1"/>
  <c r="AE70" i="53"/>
  <c r="AD70" i="53"/>
  <c r="AF69" i="53"/>
  <c r="AG69" i="53" s="1"/>
  <c r="AE69" i="53"/>
  <c r="AD69" i="53"/>
  <c r="AF68" i="53"/>
  <c r="AG68" i="53" s="1"/>
  <c r="AE68" i="53"/>
  <c r="AD68" i="53"/>
  <c r="AB67" i="53"/>
  <c r="AA67" i="53"/>
  <c r="T67" i="53"/>
  <c r="S67" i="53"/>
  <c r="L67" i="53"/>
  <c r="K67" i="53"/>
  <c r="AC66" i="53"/>
  <c r="AB66" i="53"/>
  <c r="AA66" i="53"/>
  <c r="Z66" i="53"/>
  <c r="Y66" i="53"/>
  <c r="X66" i="53"/>
  <c r="W66" i="53"/>
  <c r="V66" i="53"/>
  <c r="U66" i="53"/>
  <c r="T66" i="53"/>
  <c r="S66" i="53"/>
  <c r="R66" i="53"/>
  <c r="Q66" i="53"/>
  <c r="P66" i="53"/>
  <c r="O66" i="53"/>
  <c r="N66" i="53"/>
  <c r="M66" i="53"/>
  <c r="L66" i="53"/>
  <c r="K66" i="53"/>
  <c r="J66" i="53"/>
  <c r="I66" i="53"/>
  <c r="H66" i="53"/>
  <c r="G66" i="53"/>
  <c r="F66" i="53"/>
  <c r="E66" i="53"/>
  <c r="AD65" i="53"/>
  <c r="AD64" i="53"/>
  <c r="AF64" i="53" s="1"/>
  <c r="AG64" i="53" s="1"/>
  <c r="AD62" i="53"/>
  <c r="AG61" i="53"/>
  <c r="AD61" i="53"/>
  <c r="AF61" i="53" s="1"/>
  <c r="AD60" i="53"/>
  <c r="AD58" i="53"/>
  <c r="AF58" i="53" s="1"/>
  <c r="AG58" i="53" s="1"/>
  <c r="AD57" i="53"/>
  <c r="AG56" i="53"/>
  <c r="AD56" i="53"/>
  <c r="AF56" i="53" s="1"/>
  <c r="AD53" i="53"/>
  <c r="AG52" i="53"/>
  <c r="AD52" i="53"/>
  <c r="AF52" i="53" s="1"/>
  <c r="AD51" i="53"/>
  <c r="AG50" i="53"/>
  <c r="AD50" i="53"/>
  <c r="AF50" i="53" s="1"/>
  <c r="AD49" i="53"/>
  <c r="AD48" i="53"/>
  <c r="AF48" i="53" s="1"/>
  <c r="AG48" i="53" s="1"/>
  <c r="AD47" i="53"/>
  <c r="AG46" i="53"/>
  <c r="AD46" i="53"/>
  <c r="AF46" i="53" s="1"/>
  <c r="AD45" i="53"/>
  <c r="AD43" i="53"/>
  <c r="AF43" i="53" s="1"/>
  <c r="AG43" i="53" s="1"/>
  <c r="AD41" i="53"/>
  <c r="AG40" i="53"/>
  <c r="AD40" i="53"/>
  <c r="AF40" i="53" s="1"/>
  <c r="AD39" i="53"/>
  <c r="AD38" i="53"/>
  <c r="AF38" i="53" s="1"/>
  <c r="AG38" i="53" s="1"/>
  <c r="AD37" i="53"/>
  <c r="AG36" i="53"/>
  <c r="AD36" i="53"/>
  <c r="AF36" i="53" s="1"/>
  <c r="AD35" i="53"/>
  <c r="AG34" i="53"/>
  <c r="AD34" i="53"/>
  <c r="AF34" i="53" s="1"/>
  <c r="AD33" i="53"/>
  <c r="AG32" i="53"/>
  <c r="AD32" i="53"/>
  <c r="AF32" i="53" s="1"/>
  <c r="AD31" i="53"/>
  <c r="AD30" i="53"/>
  <c r="AF30" i="53" s="1"/>
  <c r="AG30" i="53" s="1"/>
  <c r="AC27" i="53"/>
  <c r="AB27" i="53"/>
  <c r="AB71" i="53" s="1"/>
  <c r="AA27" i="53"/>
  <c r="Z27" i="53"/>
  <c r="Z67" i="53" s="1"/>
  <c r="Y27" i="53"/>
  <c r="Y71" i="53" s="1"/>
  <c r="X27" i="53"/>
  <c r="W27" i="53"/>
  <c r="W71" i="53" s="1"/>
  <c r="V27" i="53"/>
  <c r="U27" i="53"/>
  <c r="T27" i="53"/>
  <c r="T71" i="53" s="1"/>
  <c r="S27" i="53"/>
  <c r="R27" i="53"/>
  <c r="R67" i="53" s="1"/>
  <c r="Q27" i="53"/>
  <c r="Q71" i="53" s="1"/>
  <c r="P27" i="53"/>
  <c r="O27" i="53"/>
  <c r="O71" i="53" s="1"/>
  <c r="N27" i="53"/>
  <c r="M27" i="53"/>
  <c r="L27" i="53"/>
  <c r="L71" i="53" s="1"/>
  <c r="K27" i="53"/>
  <c r="J27" i="53"/>
  <c r="J67" i="53" s="1"/>
  <c r="I27" i="53"/>
  <c r="I71" i="53" s="1"/>
  <c r="H27" i="53"/>
  <c r="G27" i="53"/>
  <c r="G71" i="53" s="1"/>
  <c r="F27" i="53"/>
  <c r="E27" i="53"/>
  <c r="AE26" i="53"/>
  <c r="AD26" i="53"/>
  <c r="AF26" i="53" s="1"/>
  <c r="AG26" i="53" s="1"/>
  <c r="AD25" i="53"/>
  <c r="AE24" i="53"/>
  <c r="AD24" i="53"/>
  <c r="AF24" i="53" s="1"/>
  <c r="AG24" i="53" s="1"/>
  <c r="AE23" i="53"/>
  <c r="AD23" i="53"/>
  <c r="AF23" i="53" s="1"/>
  <c r="AG23" i="53" s="1"/>
  <c r="AE22" i="53"/>
  <c r="AD22" i="53"/>
  <c r="AF22" i="53" s="1"/>
  <c r="AG22" i="53" s="1"/>
  <c r="AD21" i="53"/>
  <c r="AE19" i="53"/>
  <c r="AD19" i="53"/>
  <c r="AF19" i="53" s="1"/>
  <c r="AG19" i="53" s="1"/>
  <c r="AE18" i="53"/>
  <c r="AD18" i="53"/>
  <c r="AF18" i="53" s="1"/>
  <c r="AG18" i="53" s="1"/>
  <c r="AE17" i="53"/>
  <c r="AD17" i="53"/>
  <c r="AF17" i="53" s="1"/>
  <c r="AG17" i="53" s="1"/>
  <c r="AD16" i="53"/>
  <c r="AE15" i="53"/>
  <c r="AD15" i="53"/>
  <c r="AF15" i="53" s="1"/>
  <c r="AG15" i="53" s="1"/>
  <c r="AE14" i="53"/>
  <c r="AD14" i="53"/>
  <c r="AF14" i="53" s="1"/>
  <c r="AG14" i="53" s="1"/>
  <c r="AE13" i="53"/>
  <c r="AD13" i="53"/>
  <c r="AF13" i="53" s="1"/>
  <c r="AG13" i="53" s="1"/>
  <c r="AD12" i="53"/>
  <c r="AE11" i="53"/>
  <c r="AD11" i="53"/>
  <c r="AF11" i="53" s="1"/>
  <c r="AC80" i="52"/>
  <c r="AB80" i="52"/>
  <c r="AA80" i="52"/>
  <c r="Z80" i="52"/>
  <c r="Y80" i="52"/>
  <c r="X80" i="52"/>
  <c r="W80" i="52"/>
  <c r="V80" i="52"/>
  <c r="U80" i="52"/>
  <c r="T80" i="52"/>
  <c r="S80" i="52"/>
  <c r="R80" i="52"/>
  <c r="Q80" i="52"/>
  <c r="P80" i="52"/>
  <c r="O80" i="52"/>
  <c r="N80" i="52"/>
  <c r="M80" i="52"/>
  <c r="L80" i="52"/>
  <c r="K80" i="52"/>
  <c r="J80" i="52"/>
  <c r="I80" i="52"/>
  <c r="H80" i="52"/>
  <c r="G80" i="52"/>
  <c r="F80" i="52"/>
  <c r="E80" i="52"/>
  <c r="X71" i="52"/>
  <c r="W71" i="52"/>
  <c r="P71" i="52"/>
  <c r="O71" i="52"/>
  <c r="H71" i="52"/>
  <c r="G71" i="52"/>
  <c r="AD70" i="52"/>
  <c r="AF70" i="52" s="1"/>
  <c r="AG70" i="52" s="1"/>
  <c r="AF69" i="52"/>
  <c r="AG69" i="52" s="1"/>
  <c r="AE69" i="52"/>
  <c r="AD69" i="52"/>
  <c r="AD68" i="52"/>
  <c r="AF68" i="52" s="1"/>
  <c r="AG68" i="52" s="1"/>
  <c r="Y67" i="52"/>
  <c r="X67" i="52"/>
  <c r="Q67" i="52"/>
  <c r="P67" i="52"/>
  <c r="I67" i="52"/>
  <c r="H67" i="52"/>
  <c r="AC66" i="52"/>
  <c r="AB66" i="52"/>
  <c r="AA66" i="52"/>
  <c r="Z66" i="52"/>
  <c r="Y66" i="52"/>
  <c r="X66" i="52"/>
  <c r="W66" i="52"/>
  <c r="V66" i="52"/>
  <c r="U66" i="52"/>
  <c r="T66" i="52"/>
  <c r="S66" i="52"/>
  <c r="R66" i="52"/>
  <c r="Q66" i="52"/>
  <c r="P66" i="52"/>
  <c r="O66" i="52"/>
  <c r="N66" i="52"/>
  <c r="M66" i="52"/>
  <c r="L66" i="52"/>
  <c r="K66" i="52"/>
  <c r="J66" i="52"/>
  <c r="I66" i="52"/>
  <c r="H66" i="52"/>
  <c r="G66" i="52"/>
  <c r="F66" i="52"/>
  <c r="AD66" i="52" s="1"/>
  <c r="AE66" i="52" s="1"/>
  <c r="E66" i="52"/>
  <c r="AE65" i="52"/>
  <c r="AD65" i="52"/>
  <c r="AF65" i="52" s="1"/>
  <c r="AG65" i="52" s="1"/>
  <c r="AE64" i="52"/>
  <c r="AD64" i="52"/>
  <c r="AF64" i="52" s="1"/>
  <c r="AG64" i="52" s="1"/>
  <c r="AE62" i="52"/>
  <c r="AD62" i="52"/>
  <c r="AF62" i="52" s="1"/>
  <c r="AG62" i="52" s="1"/>
  <c r="AE61" i="52"/>
  <c r="AD61" i="52"/>
  <c r="AF61" i="52" s="1"/>
  <c r="AG61" i="52" s="1"/>
  <c r="AE60" i="52"/>
  <c r="AD60" i="52"/>
  <c r="AF60" i="52" s="1"/>
  <c r="AG60" i="52" s="1"/>
  <c r="AE58" i="52"/>
  <c r="AD58" i="52"/>
  <c r="AF58" i="52" s="1"/>
  <c r="AG58" i="52" s="1"/>
  <c r="AE57" i="52"/>
  <c r="AD57" i="52"/>
  <c r="AF57" i="52" s="1"/>
  <c r="AG57" i="52" s="1"/>
  <c r="AE56" i="52"/>
  <c r="AD56" i="52"/>
  <c r="AF56" i="52" s="1"/>
  <c r="AG56" i="52" s="1"/>
  <c r="AE53" i="52"/>
  <c r="AD53" i="52"/>
  <c r="AF53" i="52" s="1"/>
  <c r="AG53" i="52" s="1"/>
  <c r="AE52" i="52"/>
  <c r="AD52" i="52"/>
  <c r="AF52" i="52" s="1"/>
  <c r="AG52" i="52" s="1"/>
  <c r="AE51" i="52"/>
  <c r="AD51" i="52"/>
  <c r="AF51" i="52" s="1"/>
  <c r="AG51" i="52" s="1"/>
  <c r="AE50" i="52"/>
  <c r="AD50" i="52"/>
  <c r="AF50" i="52" s="1"/>
  <c r="AG50" i="52" s="1"/>
  <c r="AE49" i="52"/>
  <c r="AD49" i="52"/>
  <c r="AF49" i="52" s="1"/>
  <c r="AG49" i="52" s="1"/>
  <c r="AE48" i="52"/>
  <c r="AD48" i="52"/>
  <c r="AF48" i="52" s="1"/>
  <c r="AG48" i="52" s="1"/>
  <c r="AE47" i="52"/>
  <c r="AD47" i="52"/>
  <c r="AF47" i="52" s="1"/>
  <c r="AG47" i="52" s="1"/>
  <c r="AE46" i="52"/>
  <c r="AD46" i="52"/>
  <c r="AF46" i="52" s="1"/>
  <c r="AG46" i="52" s="1"/>
  <c r="AE45" i="52"/>
  <c r="AD45" i="52"/>
  <c r="AF45" i="52" s="1"/>
  <c r="AG45" i="52" s="1"/>
  <c r="AE43" i="52"/>
  <c r="AD43" i="52"/>
  <c r="AF43" i="52" s="1"/>
  <c r="AG43" i="52" s="1"/>
  <c r="AE41" i="52"/>
  <c r="AD41" i="52"/>
  <c r="AF41" i="52" s="1"/>
  <c r="AG41" i="52" s="1"/>
  <c r="AE40" i="52"/>
  <c r="AD40" i="52"/>
  <c r="AF40" i="52" s="1"/>
  <c r="AG40" i="52" s="1"/>
  <c r="AE39" i="52"/>
  <c r="AD39" i="52"/>
  <c r="AF39" i="52" s="1"/>
  <c r="AG39" i="52" s="1"/>
  <c r="AE38" i="52"/>
  <c r="AD38" i="52"/>
  <c r="AF38" i="52" s="1"/>
  <c r="AG38" i="52" s="1"/>
  <c r="AE37" i="52"/>
  <c r="AD37" i="52"/>
  <c r="AF37" i="52" s="1"/>
  <c r="AG37" i="52" s="1"/>
  <c r="AE36" i="52"/>
  <c r="AD36" i="52"/>
  <c r="AF36" i="52" s="1"/>
  <c r="AG36" i="52" s="1"/>
  <c r="AE35" i="52"/>
  <c r="AD35" i="52"/>
  <c r="AF35" i="52" s="1"/>
  <c r="AG35" i="52" s="1"/>
  <c r="AE34" i="52"/>
  <c r="AD34" i="52"/>
  <c r="AF34" i="52" s="1"/>
  <c r="AG34" i="52" s="1"/>
  <c r="AE33" i="52"/>
  <c r="AD33" i="52"/>
  <c r="AF33" i="52" s="1"/>
  <c r="AG33" i="52" s="1"/>
  <c r="AE32" i="52"/>
  <c r="AD32" i="52"/>
  <c r="AF32" i="52" s="1"/>
  <c r="AG32" i="52" s="1"/>
  <c r="AE31" i="52"/>
  <c r="AD31" i="52"/>
  <c r="AF31" i="52" s="1"/>
  <c r="AG31" i="52" s="1"/>
  <c r="AE30" i="52"/>
  <c r="AD30" i="52"/>
  <c r="AF30" i="52" s="1"/>
  <c r="AG30" i="52" s="1"/>
  <c r="AC27" i="52"/>
  <c r="AC71" i="52" s="1"/>
  <c r="AB27" i="52"/>
  <c r="AB71" i="52" s="1"/>
  <c r="AA27" i="52"/>
  <c r="Z27" i="52"/>
  <c r="Y27" i="52"/>
  <c r="Y71" i="52" s="1"/>
  <c r="X27" i="52"/>
  <c r="W27" i="52"/>
  <c r="W67" i="52" s="1"/>
  <c r="V27" i="52"/>
  <c r="U27" i="52"/>
  <c r="U71" i="52" s="1"/>
  <c r="T27" i="52"/>
  <c r="T71" i="52" s="1"/>
  <c r="S27" i="52"/>
  <c r="R27" i="52"/>
  <c r="Q27" i="52"/>
  <c r="Q71" i="52" s="1"/>
  <c r="P27" i="52"/>
  <c r="O27" i="52"/>
  <c r="O67" i="52" s="1"/>
  <c r="N27" i="52"/>
  <c r="M27" i="52"/>
  <c r="M71" i="52" s="1"/>
  <c r="L27" i="52"/>
  <c r="L71" i="52" s="1"/>
  <c r="K27" i="52"/>
  <c r="J27" i="52"/>
  <c r="I27" i="52"/>
  <c r="I71" i="52" s="1"/>
  <c r="H27" i="52"/>
  <c r="G27" i="52"/>
  <c r="G67" i="52" s="1"/>
  <c r="F27" i="52"/>
  <c r="E27" i="52"/>
  <c r="E71" i="52" s="1"/>
  <c r="AF26" i="52"/>
  <c r="AG26" i="52" s="1"/>
  <c r="AE26" i="52"/>
  <c r="AD26" i="52"/>
  <c r="AF25" i="52"/>
  <c r="AG25" i="52" s="1"/>
  <c r="AE25" i="52"/>
  <c r="AD25" i="52"/>
  <c r="AF24" i="52"/>
  <c r="AG24" i="52" s="1"/>
  <c r="AE24" i="52"/>
  <c r="AD24" i="52"/>
  <c r="AF23" i="52"/>
  <c r="AG23" i="52" s="1"/>
  <c r="AE23" i="52"/>
  <c r="AD23" i="52"/>
  <c r="AF22" i="52"/>
  <c r="AG22" i="52" s="1"/>
  <c r="AE22" i="52"/>
  <c r="AD22" i="52"/>
  <c r="AF21" i="52"/>
  <c r="AG21" i="52" s="1"/>
  <c r="AE21" i="52"/>
  <c r="AD21" i="52"/>
  <c r="AF19" i="52"/>
  <c r="AG19" i="52" s="1"/>
  <c r="AE19" i="52"/>
  <c r="AD19" i="52"/>
  <c r="AF18" i="52"/>
  <c r="AG18" i="52" s="1"/>
  <c r="AE18" i="52"/>
  <c r="AD18" i="52"/>
  <c r="AF17" i="52"/>
  <c r="AG17" i="52" s="1"/>
  <c r="AE17" i="52"/>
  <c r="AD17" i="52"/>
  <c r="AF16" i="52"/>
  <c r="AG16" i="52" s="1"/>
  <c r="AE16" i="52"/>
  <c r="AD16" i="52"/>
  <c r="AF15" i="52"/>
  <c r="AG15" i="52" s="1"/>
  <c r="AE15" i="52"/>
  <c r="AD15" i="52"/>
  <c r="AF14" i="52"/>
  <c r="AG14" i="52" s="1"/>
  <c r="AE14" i="52"/>
  <c r="AD14" i="52"/>
  <c r="AF13" i="52"/>
  <c r="AG13" i="52" s="1"/>
  <c r="AE13" i="52"/>
  <c r="AD13" i="52"/>
  <c r="AF12" i="52"/>
  <c r="AG12" i="52" s="1"/>
  <c r="AE12" i="52"/>
  <c r="AD12" i="52"/>
  <c r="AF11" i="52"/>
  <c r="AE11" i="52"/>
  <c r="AD11" i="52"/>
  <c r="AD27" i="52" s="1"/>
  <c r="AE27" i="52" s="1"/>
  <c r="AC80" i="51"/>
  <c r="AB80" i="51"/>
  <c r="AA80" i="51"/>
  <c r="Z80" i="51"/>
  <c r="Y80" i="51"/>
  <c r="X80" i="51"/>
  <c r="W80" i="51"/>
  <c r="V80" i="51"/>
  <c r="U80" i="51"/>
  <c r="T80" i="51"/>
  <c r="S80" i="51"/>
  <c r="R80" i="51"/>
  <c r="Q80" i="51"/>
  <c r="P80" i="51"/>
  <c r="O80" i="51"/>
  <c r="N80" i="51"/>
  <c r="M80" i="51"/>
  <c r="L80" i="51"/>
  <c r="K80" i="51"/>
  <c r="J80" i="51"/>
  <c r="I80" i="51"/>
  <c r="H80" i="51"/>
  <c r="G80" i="51"/>
  <c r="F80" i="51"/>
  <c r="E80" i="51"/>
  <c r="AC71" i="51"/>
  <c r="AB71" i="51"/>
  <c r="U71" i="51"/>
  <c r="T71" i="51"/>
  <c r="M71" i="51"/>
  <c r="E71" i="51"/>
  <c r="AG70" i="51"/>
  <c r="AD70" i="51"/>
  <c r="AF70" i="51" s="1"/>
  <c r="AD69" i="51"/>
  <c r="AD68" i="51"/>
  <c r="AF68" i="51" s="1"/>
  <c r="AG68" i="51" s="1"/>
  <c r="AC67" i="51"/>
  <c r="V67" i="51"/>
  <c r="U67" i="51"/>
  <c r="N67" i="51"/>
  <c r="M67" i="51"/>
  <c r="F67" i="51"/>
  <c r="E67" i="51"/>
  <c r="AC66" i="51"/>
  <c r="AB66" i="51"/>
  <c r="AA66" i="51"/>
  <c r="Z66" i="51"/>
  <c r="Y66" i="51"/>
  <c r="X66" i="51"/>
  <c r="W66" i="51"/>
  <c r="V66" i="51"/>
  <c r="U66" i="51"/>
  <c r="T66" i="51"/>
  <c r="S66" i="51"/>
  <c r="R66" i="51"/>
  <c r="Q66" i="51"/>
  <c r="P66" i="51"/>
  <c r="O66" i="51"/>
  <c r="N66" i="51"/>
  <c r="M66" i="51"/>
  <c r="L66" i="51"/>
  <c r="K66" i="51"/>
  <c r="J66" i="51"/>
  <c r="I66" i="51"/>
  <c r="H66" i="51"/>
  <c r="G66" i="51"/>
  <c r="F66" i="51"/>
  <c r="AD66" i="51" s="1"/>
  <c r="AE66" i="51" s="1"/>
  <c r="E66" i="51"/>
  <c r="AF65" i="51"/>
  <c r="AG65" i="51" s="1"/>
  <c r="AE65" i="51"/>
  <c r="AD65" i="51"/>
  <c r="AF64" i="51"/>
  <c r="AG64" i="51" s="1"/>
  <c r="AD64" i="51"/>
  <c r="AE64" i="51" s="1"/>
  <c r="AF62" i="51"/>
  <c r="AG62" i="51" s="1"/>
  <c r="AE62" i="51"/>
  <c r="AD62" i="51"/>
  <c r="AF61" i="51"/>
  <c r="AG61" i="51" s="1"/>
  <c r="AD61" i="51"/>
  <c r="AE61" i="51" s="1"/>
  <c r="AF60" i="51"/>
  <c r="AG60" i="51" s="1"/>
  <c r="AE60" i="51"/>
  <c r="AD60" i="51"/>
  <c r="AF58" i="51"/>
  <c r="AG58" i="51" s="1"/>
  <c r="AD58" i="51"/>
  <c r="AE58" i="51" s="1"/>
  <c r="AF57" i="51"/>
  <c r="AG57" i="51" s="1"/>
  <c r="AE57" i="51"/>
  <c r="AD57" i="51"/>
  <c r="AF56" i="51"/>
  <c r="AG56" i="51" s="1"/>
  <c r="AD56" i="51"/>
  <c r="AE56" i="51" s="1"/>
  <c r="AF53" i="51"/>
  <c r="AG53" i="51" s="1"/>
  <c r="AE53" i="51"/>
  <c r="AD53" i="51"/>
  <c r="AF52" i="51"/>
  <c r="AG52" i="51" s="1"/>
  <c r="AD52" i="51"/>
  <c r="AE52" i="51" s="1"/>
  <c r="AF51" i="51"/>
  <c r="AG51" i="51" s="1"/>
  <c r="AE51" i="51"/>
  <c r="AD51" i="51"/>
  <c r="AF50" i="51"/>
  <c r="AG50" i="51" s="1"/>
  <c r="AD50" i="51"/>
  <c r="AE50" i="51" s="1"/>
  <c r="AF49" i="51"/>
  <c r="AG49" i="51" s="1"/>
  <c r="AE49" i="51"/>
  <c r="AD49" i="51"/>
  <c r="AF48" i="51"/>
  <c r="AG48" i="51" s="1"/>
  <c r="AD48" i="51"/>
  <c r="AE48" i="51" s="1"/>
  <c r="AF47" i="51"/>
  <c r="AG47" i="51" s="1"/>
  <c r="AE47" i="51"/>
  <c r="AD47" i="51"/>
  <c r="AF46" i="51"/>
  <c r="AG46" i="51" s="1"/>
  <c r="AD46" i="51"/>
  <c r="AE46" i="51" s="1"/>
  <c r="AF45" i="51"/>
  <c r="AG45" i="51" s="1"/>
  <c r="AE45" i="51"/>
  <c r="AD45" i="51"/>
  <c r="AF43" i="51"/>
  <c r="AG43" i="51" s="1"/>
  <c r="AD43" i="51"/>
  <c r="AE43" i="51" s="1"/>
  <c r="AF41" i="51"/>
  <c r="AG41" i="51" s="1"/>
  <c r="AE41" i="51"/>
  <c r="AD41" i="51"/>
  <c r="AF40" i="51"/>
  <c r="AG40" i="51" s="1"/>
  <c r="AD40" i="51"/>
  <c r="AE40" i="51" s="1"/>
  <c r="AF39" i="51"/>
  <c r="AG39" i="51" s="1"/>
  <c r="AE39" i="51"/>
  <c r="AD39" i="51"/>
  <c r="AD38" i="51"/>
  <c r="AF38" i="51" s="1"/>
  <c r="AG38" i="51" s="1"/>
  <c r="AF37" i="51"/>
  <c r="AG37" i="51" s="1"/>
  <c r="AE37" i="51"/>
  <c r="AD37" i="51"/>
  <c r="AF36" i="51"/>
  <c r="AG36" i="51" s="1"/>
  <c r="AD36" i="51"/>
  <c r="AE36" i="51" s="1"/>
  <c r="AF35" i="51"/>
  <c r="AG35" i="51" s="1"/>
  <c r="AE35" i="51"/>
  <c r="AD35" i="51"/>
  <c r="AF34" i="51"/>
  <c r="AG34" i="51" s="1"/>
  <c r="AD34" i="51"/>
  <c r="AE34" i="51" s="1"/>
  <c r="AF33" i="51"/>
  <c r="AG33" i="51" s="1"/>
  <c r="AE33" i="51"/>
  <c r="AD33" i="51"/>
  <c r="AF32" i="51"/>
  <c r="AG32" i="51" s="1"/>
  <c r="AD32" i="51"/>
  <c r="AE32" i="51" s="1"/>
  <c r="AF31" i="51"/>
  <c r="AG31" i="51" s="1"/>
  <c r="AE31" i="51"/>
  <c r="AD31" i="51"/>
  <c r="AF30" i="51"/>
  <c r="AG30" i="51" s="1"/>
  <c r="AD30" i="51"/>
  <c r="AE30" i="51" s="1"/>
  <c r="AC27" i="51"/>
  <c r="AB27" i="51"/>
  <c r="AB67" i="51" s="1"/>
  <c r="AA27" i="51"/>
  <c r="AA71" i="51" s="1"/>
  <c r="Z27" i="51"/>
  <c r="Z71" i="51" s="1"/>
  <c r="Y27" i="51"/>
  <c r="Y71" i="51" s="1"/>
  <c r="X27" i="51"/>
  <c r="W27" i="51"/>
  <c r="V27" i="51"/>
  <c r="V71" i="51" s="1"/>
  <c r="U27" i="51"/>
  <c r="T27" i="51"/>
  <c r="T67" i="51" s="1"/>
  <c r="S27" i="51"/>
  <c r="S71" i="51" s="1"/>
  <c r="R27" i="51"/>
  <c r="R71" i="51" s="1"/>
  <c r="Q27" i="51"/>
  <c r="Q71" i="51" s="1"/>
  <c r="P27" i="51"/>
  <c r="O27" i="51"/>
  <c r="N27" i="51"/>
  <c r="N71" i="51" s="1"/>
  <c r="M27" i="51"/>
  <c r="L27" i="51"/>
  <c r="L67" i="51" s="1"/>
  <c r="K27" i="51"/>
  <c r="K71" i="51" s="1"/>
  <c r="J27" i="51"/>
  <c r="J71" i="51" s="1"/>
  <c r="I27" i="51"/>
  <c r="I71" i="51" s="1"/>
  <c r="H27" i="51"/>
  <c r="G27" i="51"/>
  <c r="F27" i="51"/>
  <c r="F71" i="51" s="1"/>
  <c r="E27" i="51"/>
  <c r="AE26" i="51"/>
  <c r="AD26" i="51"/>
  <c r="AF26" i="51" s="1"/>
  <c r="AG26" i="51" s="1"/>
  <c r="AF25" i="51"/>
  <c r="AG25" i="51" s="1"/>
  <c r="AE25" i="51"/>
  <c r="AD25" i="51"/>
  <c r="AG24" i="51"/>
  <c r="AE24" i="51"/>
  <c r="AD24" i="51"/>
  <c r="AF24" i="51" s="1"/>
  <c r="AG23" i="51"/>
  <c r="AF23" i="51"/>
  <c r="AE23" i="51"/>
  <c r="AD23" i="51"/>
  <c r="AE22" i="51"/>
  <c r="AD22" i="51"/>
  <c r="AF22" i="51" s="1"/>
  <c r="AG22" i="51" s="1"/>
  <c r="AG21" i="51"/>
  <c r="AF21" i="51"/>
  <c r="AE21" i="51"/>
  <c r="AD21" i="51"/>
  <c r="AE19" i="51"/>
  <c r="AD19" i="51"/>
  <c r="AF19" i="51" s="1"/>
  <c r="AG19" i="51" s="1"/>
  <c r="AF18" i="51"/>
  <c r="AG18" i="51" s="1"/>
  <c r="AE18" i="51"/>
  <c r="AD18" i="51"/>
  <c r="AG17" i="51"/>
  <c r="AE17" i="51"/>
  <c r="AD17" i="51"/>
  <c r="AF17" i="51" s="1"/>
  <c r="AG16" i="51"/>
  <c r="AE16" i="51"/>
  <c r="AD16" i="51"/>
  <c r="AF16" i="51" s="1"/>
  <c r="AF15" i="51"/>
  <c r="AG15" i="51" s="1"/>
  <c r="AE15" i="51"/>
  <c r="AD15" i="51"/>
  <c r="AD14" i="51"/>
  <c r="AF14" i="51" s="1"/>
  <c r="AG14" i="51" s="1"/>
  <c r="AF13" i="51"/>
  <c r="AG13" i="51" s="1"/>
  <c r="AE13" i="51"/>
  <c r="AD13" i="51"/>
  <c r="AG12" i="51"/>
  <c r="AD12" i="51"/>
  <c r="AF12" i="51" s="1"/>
  <c r="AF11" i="51"/>
  <c r="AG11" i="51" s="1"/>
  <c r="AE11" i="51"/>
  <c r="AD11" i="51"/>
  <c r="AC80" i="48"/>
  <c r="AB80" i="48"/>
  <c r="AA80" i="48"/>
  <c r="Z80" i="48"/>
  <c r="Y80" i="48"/>
  <c r="X80" i="48"/>
  <c r="W80" i="48"/>
  <c r="V80" i="48"/>
  <c r="U80" i="48"/>
  <c r="T80" i="48"/>
  <c r="S80" i="48"/>
  <c r="R80" i="48"/>
  <c r="Q80" i="48"/>
  <c r="P80" i="48"/>
  <c r="O80" i="48"/>
  <c r="N80" i="48"/>
  <c r="M80" i="48"/>
  <c r="L80" i="48"/>
  <c r="K80" i="48"/>
  <c r="J80" i="48"/>
  <c r="I80" i="48"/>
  <c r="H80" i="48"/>
  <c r="G80" i="48"/>
  <c r="F80" i="48"/>
  <c r="E80" i="48"/>
  <c r="W71" i="48"/>
  <c r="P71" i="48"/>
  <c r="O71" i="48"/>
  <c r="J71" i="48"/>
  <c r="H71" i="48"/>
  <c r="G71" i="48"/>
  <c r="AE70" i="48"/>
  <c r="AD70" i="48"/>
  <c r="AF70" i="48" s="1"/>
  <c r="AG70" i="48" s="1"/>
  <c r="AF69" i="48"/>
  <c r="AG69" i="48" s="1"/>
  <c r="AD69" i="48"/>
  <c r="AE69" i="48" s="1"/>
  <c r="AE68" i="48"/>
  <c r="AD68" i="48"/>
  <c r="AF68" i="48" s="1"/>
  <c r="AG68" i="48" s="1"/>
  <c r="Y67" i="48"/>
  <c r="X67" i="48"/>
  <c r="S67" i="48"/>
  <c r="Q67" i="48"/>
  <c r="P67" i="48"/>
  <c r="I67" i="48"/>
  <c r="AC66" i="48"/>
  <c r="AB66" i="48"/>
  <c r="AA66" i="48"/>
  <c r="Z66" i="48"/>
  <c r="Y66" i="48"/>
  <c r="X66" i="48"/>
  <c r="X71" i="48" s="1"/>
  <c r="W66" i="48"/>
  <c r="V66" i="48"/>
  <c r="U66" i="48"/>
  <c r="T66" i="48"/>
  <c r="S66" i="48"/>
  <c r="R66" i="48"/>
  <c r="Q66" i="48"/>
  <c r="P66" i="48"/>
  <c r="O66" i="48"/>
  <c r="N66" i="48"/>
  <c r="M66" i="48"/>
  <c r="L66" i="48"/>
  <c r="K66" i="48"/>
  <c r="J66" i="48"/>
  <c r="I66" i="48"/>
  <c r="H66" i="48"/>
  <c r="H67" i="48" s="1"/>
  <c r="G66" i="48"/>
  <c r="F66" i="48"/>
  <c r="AD66" i="48" s="1"/>
  <c r="E66" i="48"/>
  <c r="AF65" i="48"/>
  <c r="AG65" i="48" s="1"/>
  <c r="AE65" i="48"/>
  <c r="AD65" i="48"/>
  <c r="AD64" i="48"/>
  <c r="AF64" i="48" s="1"/>
  <c r="AG64" i="48" s="1"/>
  <c r="AF62" i="48"/>
  <c r="AG62" i="48" s="1"/>
  <c r="AE62" i="48"/>
  <c r="AD62" i="48"/>
  <c r="AG61" i="48"/>
  <c r="AD61" i="48"/>
  <c r="AF61" i="48" s="1"/>
  <c r="AF60" i="48"/>
  <c r="AG60" i="48" s="1"/>
  <c r="AE60" i="48"/>
  <c r="AD60" i="48"/>
  <c r="AG58" i="48"/>
  <c r="AE58" i="48"/>
  <c r="AD58" i="48"/>
  <c r="AF58" i="48" s="1"/>
  <c r="AF57" i="48"/>
  <c r="AG57" i="48" s="1"/>
  <c r="AE57" i="48"/>
  <c r="AD57" i="48"/>
  <c r="AG56" i="48"/>
  <c r="AE56" i="48"/>
  <c r="AD56" i="48"/>
  <c r="AF56" i="48" s="1"/>
  <c r="AF53" i="48"/>
  <c r="AG53" i="48" s="1"/>
  <c r="AE53" i="48"/>
  <c r="AD53" i="48"/>
  <c r="AD52" i="48"/>
  <c r="AF52" i="48" s="1"/>
  <c r="AG52" i="48" s="1"/>
  <c r="AF51" i="48"/>
  <c r="AG51" i="48" s="1"/>
  <c r="AE51" i="48"/>
  <c r="AD51" i="48"/>
  <c r="AG50" i="48"/>
  <c r="AD50" i="48"/>
  <c r="AF50" i="48" s="1"/>
  <c r="AF49" i="48"/>
  <c r="AG49" i="48" s="1"/>
  <c r="AE49" i="48"/>
  <c r="AD49" i="48"/>
  <c r="AG48" i="48"/>
  <c r="AE48" i="48"/>
  <c r="AD48" i="48"/>
  <c r="AF48" i="48" s="1"/>
  <c r="AF47" i="48"/>
  <c r="AG47" i="48" s="1"/>
  <c r="AE47" i="48"/>
  <c r="AD47" i="48"/>
  <c r="AG46" i="48"/>
  <c r="AE46" i="48"/>
  <c r="AD46" i="48"/>
  <c r="AF46" i="48" s="1"/>
  <c r="AF45" i="48"/>
  <c r="AG45" i="48" s="1"/>
  <c r="AE45" i="48"/>
  <c r="AD45" i="48"/>
  <c r="AD43" i="48"/>
  <c r="AF43" i="48" s="1"/>
  <c r="AG43" i="48" s="1"/>
  <c r="AF41" i="48"/>
  <c r="AG41" i="48" s="1"/>
  <c r="AE41" i="48"/>
  <c r="AD41" i="48"/>
  <c r="AG40" i="48"/>
  <c r="AD40" i="48"/>
  <c r="AF40" i="48" s="1"/>
  <c r="AF39" i="48"/>
  <c r="AG39" i="48" s="1"/>
  <c r="AE39" i="48"/>
  <c r="AD39" i="48"/>
  <c r="AG38" i="48"/>
  <c r="AE38" i="48"/>
  <c r="AD38" i="48"/>
  <c r="AF38" i="48" s="1"/>
  <c r="AF37" i="48"/>
  <c r="AG37" i="48" s="1"/>
  <c r="AE37" i="48"/>
  <c r="AD37" i="48"/>
  <c r="AG36" i="48"/>
  <c r="AE36" i="48"/>
  <c r="AD36" i="48"/>
  <c r="AF36" i="48" s="1"/>
  <c r="AF35" i="48"/>
  <c r="AG35" i="48" s="1"/>
  <c r="AE35" i="48"/>
  <c r="AD35" i="48"/>
  <c r="AD34" i="48"/>
  <c r="AF34" i="48" s="1"/>
  <c r="AG34" i="48" s="1"/>
  <c r="AF33" i="48"/>
  <c r="AG33" i="48" s="1"/>
  <c r="AE33" i="48"/>
  <c r="AD33" i="48"/>
  <c r="AG32" i="48"/>
  <c r="AD32" i="48"/>
  <c r="AF32" i="48" s="1"/>
  <c r="AF31" i="48"/>
  <c r="AG31" i="48" s="1"/>
  <c r="AE31" i="48"/>
  <c r="AD31" i="48"/>
  <c r="AG30" i="48"/>
  <c r="AE30" i="48"/>
  <c r="AD30" i="48"/>
  <c r="AF30" i="48" s="1"/>
  <c r="AC27" i="48"/>
  <c r="AB27" i="48"/>
  <c r="AB71" i="48" s="1"/>
  <c r="AA27" i="48"/>
  <c r="AA71" i="48" s="1"/>
  <c r="Z27" i="48"/>
  <c r="Z67" i="48" s="1"/>
  <c r="Y27" i="48"/>
  <c r="Y71" i="48" s="1"/>
  <c r="X27" i="48"/>
  <c r="W27" i="48"/>
  <c r="W67" i="48" s="1"/>
  <c r="V27" i="48"/>
  <c r="U27" i="48"/>
  <c r="T27" i="48"/>
  <c r="T71" i="48" s="1"/>
  <c r="S27" i="48"/>
  <c r="S71" i="48" s="1"/>
  <c r="R27" i="48"/>
  <c r="R67" i="48" s="1"/>
  <c r="Q27" i="48"/>
  <c r="Q71" i="48" s="1"/>
  <c r="P27" i="48"/>
  <c r="O27" i="48"/>
  <c r="O67" i="48" s="1"/>
  <c r="N27" i="48"/>
  <c r="M27" i="48"/>
  <c r="L27" i="48"/>
  <c r="L71" i="48" s="1"/>
  <c r="K27" i="48"/>
  <c r="K71" i="48" s="1"/>
  <c r="J27" i="48"/>
  <c r="J67" i="48" s="1"/>
  <c r="I27" i="48"/>
  <c r="I71" i="48" s="1"/>
  <c r="H27" i="48"/>
  <c r="G27" i="48"/>
  <c r="G67" i="48" s="1"/>
  <c r="F27" i="48"/>
  <c r="E27" i="48"/>
  <c r="AF26" i="48"/>
  <c r="AG26" i="48" s="1"/>
  <c r="AE26" i="48"/>
  <c r="AD26" i="48"/>
  <c r="AD25" i="48"/>
  <c r="AF24" i="48"/>
  <c r="AG24" i="48" s="1"/>
  <c r="AE24" i="48"/>
  <c r="AD24" i="48"/>
  <c r="AD23" i="48"/>
  <c r="AF22" i="48"/>
  <c r="AG22" i="48" s="1"/>
  <c r="AE22" i="48"/>
  <c r="AD22" i="48"/>
  <c r="AD21" i="48"/>
  <c r="AF19" i="48"/>
  <c r="AG19" i="48" s="1"/>
  <c r="AE19" i="48"/>
  <c r="AD19" i="48"/>
  <c r="AD18" i="48"/>
  <c r="AF17" i="48"/>
  <c r="AG17" i="48" s="1"/>
  <c r="AE17" i="48"/>
  <c r="AD17" i="48"/>
  <c r="AD16" i="48"/>
  <c r="AF15" i="48"/>
  <c r="AG15" i="48" s="1"/>
  <c r="AE15" i="48"/>
  <c r="AD15" i="48"/>
  <c r="AD14" i="48"/>
  <c r="AF13" i="48"/>
  <c r="AG13" i="48" s="1"/>
  <c r="AE13" i="48"/>
  <c r="AD13" i="48"/>
  <c r="AD12" i="48"/>
  <c r="AF11" i="48"/>
  <c r="AE11" i="48"/>
  <c r="AD11" i="48"/>
  <c r="AC80" i="47"/>
  <c r="AB80" i="47"/>
  <c r="AA80" i="47"/>
  <c r="Z80" i="47"/>
  <c r="Y80" i="47"/>
  <c r="X80" i="47"/>
  <c r="W80" i="47"/>
  <c r="V80" i="47"/>
  <c r="U80" i="47"/>
  <c r="T80" i="47"/>
  <c r="S80" i="47"/>
  <c r="R80" i="47"/>
  <c r="Q80" i="47"/>
  <c r="P80" i="47"/>
  <c r="O80" i="47"/>
  <c r="N80" i="47"/>
  <c r="M80" i="47"/>
  <c r="L80" i="47"/>
  <c r="K80" i="47"/>
  <c r="J80" i="47"/>
  <c r="I80" i="47"/>
  <c r="H80" i="47"/>
  <c r="G80" i="47"/>
  <c r="F80" i="47"/>
  <c r="E80" i="47"/>
  <c r="AB71" i="47"/>
  <c r="W71" i="47"/>
  <c r="T71" i="47"/>
  <c r="L71" i="47"/>
  <c r="AG70" i="47"/>
  <c r="AD70" i="47"/>
  <c r="AF70" i="47" s="1"/>
  <c r="AF69" i="47"/>
  <c r="AG69" i="47" s="1"/>
  <c r="AD69" i="47"/>
  <c r="AE69" i="47" s="1"/>
  <c r="AD68" i="47"/>
  <c r="AF68" i="47" s="1"/>
  <c r="AG68" i="47" s="1"/>
  <c r="X67" i="47"/>
  <c r="V67" i="47"/>
  <c r="N67" i="47"/>
  <c r="H67" i="47"/>
  <c r="AC66" i="47"/>
  <c r="AC71" i="47" s="1"/>
  <c r="AB66" i="47"/>
  <c r="AA66" i="47"/>
  <c r="Z66" i="47"/>
  <c r="Y66" i="47"/>
  <c r="X66" i="47"/>
  <c r="W66" i="47"/>
  <c r="V66" i="47"/>
  <c r="U66" i="47"/>
  <c r="T66" i="47"/>
  <c r="S66" i="47"/>
  <c r="R66" i="47"/>
  <c r="Q66" i="47"/>
  <c r="P66" i="47"/>
  <c r="O66" i="47"/>
  <c r="N66" i="47"/>
  <c r="M66" i="47"/>
  <c r="L66" i="47"/>
  <c r="K66" i="47"/>
  <c r="J66" i="47"/>
  <c r="I66" i="47"/>
  <c r="H66" i="47"/>
  <c r="G66" i="47"/>
  <c r="F66" i="47"/>
  <c r="E66" i="47"/>
  <c r="AF65" i="47"/>
  <c r="AG65" i="47" s="1"/>
  <c r="AE65" i="47"/>
  <c r="AD65" i="47"/>
  <c r="AD64" i="47"/>
  <c r="AF62" i="47"/>
  <c r="AG62" i="47" s="1"/>
  <c r="AE62" i="47"/>
  <c r="AD62" i="47"/>
  <c r="AD61" i="47"/>
  <c r="AF60" i="47"/>
  <c r="AG60" i="47" s="1"/>
  <c r="AE60" i="47"/>
  <c r="AD60" i="47"/>
  <c r="AD58" i="47"/>
  <c r="AF57" i="47"/>
  <c r="AG57" i="47" s="1"/>
  <c r="AE57" i="47"/>
  <c r="AD57" i="47"/>
  <c r="AD56" i="47"/>
  <c r="AF53" i="47"/>
  <c r="AG53" i="47" s="1"/>
  <c r="AE53" i="47"/>
  <c r="AD53" i="47"/>
  <c r="AD52" i="47"/>
  <c r="AF51" i="47"/>
  <c r="AG51" i="47" s="1"/>
  <c r="AE51" i="47"/>
  <c r="AD51" i="47"/>
  <c r="AD50" i="47"/>
  <c r="AF49" i="47"/>
  <c r="AG49" i="47" s="1"/>
  <c r="AE49" i="47"/>
  <c r="AD49" i="47"/>
  <c r="AD48" i="47"/>
  <c r="AF47" i="47"/>
  <c r="AG47" i="47" s="1"/>
  <c r="AE47" i="47"/>
  <c r="AD47" i="47"/>
  <c r="AD46" i="47"/>
  <c r="AF45" i="47"/>
  <c r="AG45" i="47" s="1"/>
  <c r="AE45" i="47"/>
  <c r="AD45" i="47"/>
  <c r="AD43" i="47"/>
  <c r="AF41" i="47"/>
  <c r="AG41" i="47" s="1"/>
  <c r="AE41" i="47"/>
  <c r="AD41" i="47"/>
  <c r="AD40" i="47"/>
  <c r="AF39" i="47"/>
  <c r="AG39" i="47" s="1"/>
  <c r="AE39" i="47"/>
  <c r="AD39" i="47"/>
  <c r="AD38" i="47"/>
  <c r="AF37" i="47"/>
  <c r="AG37" i="47" s="1"/>
  <c r="AE37" i="47"/>
  <c r="AD37" i="47"/>
  <c r="AD36" i="47"/>
  <c r="AF35" i="47"/>
  <c r="AG35" i="47" s="1"/>
  <c r="AE35" i="47"/>
  <c r="AD35" i="47"/>
  <c r="AD34" i="47"/>
  <c r="AF33" i="47"/>
  <c r="AG33" i="47" s="1"/>
  <c r="AE33" i="47"/>
  <c r="AD33" i="47"/>
  <c r="AD32" i="47"/>
  <c r="AF31" i="47"/>
  <c r="AG31" i="47" s="1"/>
  <c r="AE31" i="47"/>
  <c r="AD31" i="47"/>
  <c r="AD30" i="47"/>
  <c r="AC27" i="47"/>
  <c r="AB27" i="47"/>
  <c r="AB67" i="47" s="1"/>
  <c r="AA27" i="47"/>
  <c r="AA71" i="47" s="1"/>
  <c r="Z27" i="47"/>
  <c r="Y27" i="47"/>
  <c r="Y71" i="47" s="1"/>
  <c r="X27" i="47"/>
  <c r="X71" i="47" s="1"/>
  <c r="W27" i="47"/>
  <c r="W67" i="47" s="1"/>
  <c r="V27" i="47"/>
  <c r="V71" i="47" s="1"/>
  <c r="U27" i="47"/>
  <c r="T27" i="47"/>
  <c r="T67" i="47" s="1"/>
  <c r="S27" i="47"/>
  <c r="S71" i="47" s="1"/>
  <c r="R27" i="47"/>
  <c r="Q27" i="47"/>
  <c r="Q71" i="47" s="1"/>
  <c r="P27" i="47"/>
  <c r="P71" i="47" s="1"/>
  <c r="O27" i="47"/>
  <c r="O67" i="47" s="1"/>
  <c r="N27" i="47"/>
  <c r="N71" i="47" s="1"/>
  <c r="M27" i="47"/>
  <c r="L27" i="47"/>
  <c r="L67" i="47" s="1"/>
  <c r="K27" i="47"/>
  <c r="K71" i="47" s="1"/>
  <c r="J27" i="47"/>
  <c r="I27" i="47"/>
  <c r="I71" i="47" s="1"/>
  <c r="H27" i="47"/>
  <c r="H71" i="47" s="1"/>
  <c r="G27" i="47"/>
  <c r="G67" i="47" s="1"/>
  <c r="F27" i="47"/>
  <c r="F71" i="47" s="1"/>
  <c r="E27" i="47"/>
  <c r="AE26" i="47"/>
  <c r="AD26" i="47"/>
  <c r="AF26" i="47" s="1"/>
  <c r="AG26" i="47" s="1"/>
  <c r="AF25" i="47"/>
  <c r="AG25" i="47" s="1"/>
  <c r="AD25" i="47"/>
  <c r="AE25" i="47" s="1"/>
  <c r="AE24" i="47"/>
  <c r="AD24" i="47"/>
  <c r="AF24" i="47" s="1"/>
  <c r="AG24" i="47" s="1"/>
  <c r="AF23" i="47"/>
  <c r="AG23" i="47" s="1"/>
  <c r="AD23" i="47"/>
  <c r="AE23" i="47" s="1"/>
  <c r="AE22" i="47"/>
  <c r="AD22" i="47"/>
  <c r="AF22" i="47" s="1"/>
  <c r="AG22" i="47" s="1"/>
  <c r="AF21" i="47"/>
  <c r="AG21" i="47" s="1"/>
  <c r="AD21" i="47"/>
  <c r="AE21" i="47" s="1"/>
  <c r="AE19" i="47"/>
  <c r="AD19" i="47"/>
  <c r="AF19" i="47" s="1"/>
  <c r="AG19" i="47" s="1"/>
  <c r="AG18" i="47"/>
  <c r="AF18" i="47"/>
  <c r="AE18" i="47"/>
  <c r="AD18" i="47"/>
  <c r="AE17" i="47"/>
  <c r="AD17" i="47"/>
  <c r="AF17" i="47" s="1"/>
  <c r="AG17" i="47" s="1"/>
  <c r="AF16" i="47"/>
  <c r="AG16" i="47" s="1"/>
  <c r="AE16" i="47"/>
  <c r="AD16" i="47"/>
  <c r="AE15" i="47"/>
  <c r="AD15" i="47"/>
  <c r="AF15" i="47" s="1"/>
  <c r="AG15" i="47" s="1"/>
  <c r="AF14" i="47"/>
  <c r="AG14" i="47" s="1"/>
  <c r="AE14" i="47"/>
  <c r="AD14" i="47"/>
  <c r="AE13" i="47"/>
  <c r="AD13" i="47"/>
  <c r="AF13" i="47" s="1"/>
  <c r="AG13" i="47" s="1"/>
  <c r="AG12" i="47"/>
  <c r="AF12" i="47"/>
  <c r="AE12" i="47"/>
  <c r="AD12" i="47"/>
  <c r="AD11" i="47"/>
  <c r="AD27" i="47" s="1"/>
  <c r="AE27" i="47" s="1"/>
  <c r="AC80" i="46"/>
  <c r="AB80" i="46"/>
  <c r="AA80" i="46"/>
  <c r="Z80" i="46"/>
  <c r="Y80" i="46"/>
  <c r="X80" i="46"/>
  <c r="W80" i="46"/>
  <c r="V80" i="46"/>
  <c r="U80" i="46"/>
  <c r="T80" i="46"/>
  <c r="S80" i="46"/>
  <c r="R80" i="46"/>
  <c r="Q80" i="46"/>
  <c r="P80" i="46"/>
  <c r="O80" i="46"/>
  <c r="N80" i="46"/>
  <c r="M80" i="46"/>
  <c r="L80" i="46"/>
  <c r="K80" i="46"/>
  <c r="J80" i="46"/>
  <c r="I80" i="46"/>
  <c r="H80" i="46"/>
  <c r="G80" i="46"/>
  <c r="F80" i="46"/>
  <c r="E80" i="46"/>
  <c r="Y71" i="46"/>
  <c r="T71" i="46"/>
  <c r="R71" i="46"/>
  <c r="Q71" i="46"/>
  <c r="I71" i="46"/>
  <c r="AD70" i="46"/>
  <c r="AE69" i="46"/>
  <c r="AD69" i="46"/>
  <c r="AF69" i="46" s="1"/>
  <c r="AG69" i="46" s="1"/>
  <c r="AG68" i="46"/>
  <c r="AD68" i="46"/>
  <c r="AF68" i="46" s="1"/>
  <c r="AA67" i="46"/>
  <c r="Z67" i="46"/>
  <c r="U67" i="46"/>
  <c r="S67" i="46"/>
  <c r="R67" i="46"/>
  <c r="K67" i="46"/>
  <c r="E67" i="46"/>
  <c r="AC66" i="46"/>
  <c r="AB66" i="46"/>
  <c r="AA66" i="46"/>
  <c r="Z66" i="46"/>
  <c r="Z71" i="46" s="1"/>
  <c r="Y66" i="46"/>
  <c r="X66" i="46"/>
  <c r="W66" i="46"/>
  <c r="V66" i="46"/>
  <c r="U66" i="46"/>
  <c r="T66" i="46"/>
  <c r="S66" i="46"/>
  <c r="R66" i="46"/>
  <c r="Q66" i="46"/>
  <c r="P66" i="46"/>
  <c r="O66" i="46"/>
  <c r="N66" i="46"/>
  <c r="M66" i="46"/>
  <c r="L66" i="46"/>
  <c r="K66" i="46"/>
  <c r="J66" i="46"/>
  <c r="J71" i="46" s="1"/>
  <c r="I66" i="46"/>
  <c r="H66" i="46"/>
  <c r="G66" i="46"/>
  <c r="F66" i="46"/>
  <c r="E66" i="46"/>
  <c r="AE65" i="46"/>
  <c r="AD65" i="46"/>
  <c r="AF65" i="46" s="1"/>
  <c r="AG65" i="46" s="1"/>
  <c r="AG64" i="46"/>
  <c r="AF64" i="46"/>
  <c r="AD64" i="46"/>
  <c r="AE64" i="46" s="1"/>
  <c r="AE62" i="46"/>
  <c r="AD62" i="46"/>
  <c r="AF62" i="46" s="1"/>
  <c r="AG62" i="46" s="1"/>
  <c r="AG61" i="46"/>
  <c r="AF61" i="46"/>
  <c r="AD61" i="46"/>
  <c r="AE61" i="46" s="1"/>
  <c r="AE60" i="46"/>
  <c r="AD60" i="46"/>
  <c r="AF60" i="46" s="1"/>
  <c r="AG60" i="46" s="1"/>
  <c r="AF58" i="46"/>
  <c r="AG58" i="46" s="1"/>
  <c r="AE58" i="46"/>
  <c r="AD58" i="46"/>
  <c r="AE57" i="46"/>
  <c r="AD57" i="46"/>
  <c r="AF57" i="46" s="1"/>
  <c r="AG57" i="46" s="1"/>
  <c r="AG56" i="46"/>
  <c r="AF56" i="46"/>
  <c r="AE56" i="46"/>
  <c r="AD56" i="46"/>
  <c r="AE53" i="46"/>
  <c r="AD53" i="46"/>
  <c r="AF53" i="46" s="1"/>
  <c r="AG53" i="46" s="1"/>
  <c r="AG52" i="46"/>
  <c r="AF52" i="46"/>
  <c r="AE52" i="46"/>
  <c r="AD52" i="46"/>
  <c r="AE51" i="46"/>
  <c r="AD51" i="46"/>
  <c r="AF51" i="46" s="1"/>
  <c r="AG51" i="46" s="1"/>
  <c r="AF50" i="46"/>
  <c r="AG50" i="46" s="1"/>
  <c r="AE50" i="46"/>
  <c r="AD50" i="46"/>
  <c r="AE49" i="46"/>
  <c r="AD49" i="46"/>
  <c r="AF49" i="46" s="1"/>
  <c r="AG49" i="46" s="1"/>
  <c r="AF48" i="46"/>
  <c r="AG48" i="46" s="1"/>
  <c r="AE48" i="46"/>
  <c r="AD48" i="46"/>
  <c r="AE47" i="46"/>
  <c r="AD47" i="46"/>
  <c r="AF47" i="46" s="1"/>
  <c r="AG47" i="46" s="1"/>
  <c r="AG46" i="46"/>
  <c r="AF46" i="46"/>
  <c r="AE46" i="46"/>
  <c r="AD46" i="46"/>
  <c r="AE45" i="46"/>
  <c r="AD45" i="46"/>
  <c r="AF45" i="46" s="1"/>
  <c r="AG45" i="46" s="1"/>
  <c r="AG43" i="46"/>
  <c r="AF43" i="46"/>
  <c r="AE43" i="46"/>
  <c r="AD43" i="46"/>
  <c r="AE41" i="46"/>
  <c r="AD41" i="46"/>
  <c r="AF41" i="46" s="1"/>
  <c r="AG41" i="46" s="1"/>
  <c r="AF40" i="46"/>
  <c r="AG40" i="46" s="1"/>
  <c r="AE40" i="46"/>
  <c r="AD40" i="46"/>
  <c r="AE39" i="46"/>
  <c r="AD39" i="46"/>
  <c r="AF39" i="46" s="1"/>
  <c r="AG39" i="46" s="1"/>
  <c r="AF38" i="46"/>
  <c r="AG38" i="46" s="1"/>
  <c r="AE38" i="46"/>
  <c r="AD38" i="46"/>
  <c r="AE37" i="46"/>
  <c r="AD37" i="46"/>
  <c r="AF37" i="46" s="1"/>
  <c r="AG37" i="46" s="1"/>
  <c r="AG36" i="46"/>
  <c r="AF36" i="46"/>
  <c r="AE36" i="46"/>
  <c r="AD36" i="46"/>
  <c r="AE35" i="46"/>
  <c r="AD35" i="46"/>
  <c r="AF35" i="46" s="1"/>
  <c r="AG35" i="46" s="1"/>
  <c r="AG34" i="46"/>
  <c r="AF34" i="46"/>
  <c r="AE34" i="46"/>
  <c r="AD34" i="46"/>
  <c r="AE33" i="46"/>
  <c r="AD33" i="46"/>
  <c r="AF33" i="46" s="1"/>
  <c r="AG33" i="46" s="1"/>
  <c r="AF32" i="46"/>
  <c r="AG32" i="46" s="1"/>
  <c r="AE32" i="46"/>
  <c r="AD32" i="46"/>
  <c r="AE31" i="46"/>
  <c r="AD31" i="46"/>
  <c r="AF31" i="46" s="1"/>
  <c r="AG31" i="46" s="1"/>
  <c r="AF30" i="46"/>
  <c r="AG30" i="46" s="1"/>
  <c r="AE30" i="46"/>
  <c r="AD30" i="46"/>
  <c r="AC27" i="46"/>
  <c r="AC71" i="46" s="1"/>
  <c r="AB27" i="46"/>
  <c r="AB67" i="46" s="1"/>
  <c r="AA27" i="46"/>
  <c r="AA71" i="46" s="1"/>
  <c r="Z27" i="46"/>
  <c r="Y27" i="46"/>
  <c r="Y67" i="46" s="1"/>
  <c r="X27" i="46"/>
  <c r="W27" i="46"/>
  <c r="V27" i="46"/>
  <c r="V71" i="46" s="1"/>
  <c r="U27" i="46"/>
  <c r="U71" i="46" s="1"/>
  <c r="T27" i="46"/>
  <c r="T67" i="46" s="1"/>
  <c r="S27" i="46"/>
  <c r="S71" i="46" s="1"/>
  <c r="R27" i="46"/>
  <c r="Q27" i="46"/>
  <c r="Q67" i="46" s="1"/>
  <c r="P27" i="46"/>
  <c r="O27" i="46"/>
  <c r="N27" i="46"/>
  <c r="N71" i="46" s="1"/>
  <c r="M27" i="46"/>
  <c r="M71" i="46" s="1"/>
  <c r="L27" i="46"/>
  <c r="L67" i="46" s="1"/>
  <c r="K27" i="46"/>
  <c r="K71" i="46" s="1"/>
  <c r="J27" i="46"/>
  <c r="I27" i="46"/>
  <c r="I67" i="46" s="1"/>
  <c r="H27" i="46"/>
  <c r="G27" i="46"/>
  <c r="F27" i="46"/>
  <c r="F71" i="46" s="1"/>
  <c r="E27" i="46"/>
  <c r="E71" i="46" s="1"/>
  <c r="AG26" i="46"/>
  <c r="AF26" i="46"/>
  <c r="AD26" i="46"/>
  <c r="AE26" i="46" s="1"/>
  <c r="AF25" i="46"/>
  <c r="AG25" i="46" s="1"/>
  <c r="AD25" i="46"/>
  <c r="AE25" i="46" s="1"/>
  <c r="AG24" i="46"/>
  <c r="AF24" i="46"/>
  <c r="AD24" i="46"/>
  <c r="AE24" i="46" s="1"/>
  <c r="AF23" i="46"/>
  <c r="AG23" i="46" s="1"/>
  <c r="AD23" i="46"/>
  <c r="AE23" i="46" s="1"/>
  <c r="AG22" i="46"/>
  <c r="AF22" i="46"/>
  <c r="AD22" i="46"/>
  <c r="AE22" i="46" s="1"/>
  <c r="AF21" i="46"/>
  <c r="AG21" i="46" s="1"/>
  <c r="AD21" i="46"/>
  <c r="AE21" i="46" s="1"/>
  <c r="AG19" i="46"/>
  <c r="AF19" i="46"/>
  <c r="AD19" i="46"/>
  <c r="AE19" i="46" s="1"/>
  <c r="AD18" i="46"/>
  <c r="AG17" i="46"/>
  <c r="AF17" i="46"/>
  <c r="AD17" i="46"/>
  <c r="AE17" i="46" s="1"/>
  <c r="AD16" i="46"/>
  <c r="AE16" i="46" s="1"/>
  <c r="AG15" i="46"/>
  <c r="AF15" i="46"/>
  <c r="AD15" i="46"/>
  <c r="AE15" i="46" s="1"/>
  <c r="AD14" i="46"/>
  <c r="AG13" i="46"/>
  <c r="AF13" i="46"/>
  <c r="AD13" i="46"/>
  <c r="AE13" i="46" s="1"/>
  <c r="AD12" i="46"/>
  <c r="AE12" i="46" s="1"/>
  <c r="AG11" i="46"/>
  <c r="AD11" i="46"/>
  <c r="AF11" i="46" s="1"/>
  <c r="AC80" i="45"/>
  <c r="AB80" i="45"/>
  <c r="AA80" i="45"/>
  <c r="Z80" i="45"/>
  <c r="Y80" i="45"/>
  <c r="X80" i="45"/>
  <c r="W80" i="45"/>
  <c r="V80" i="45"/>
  <c r="U80" i="45"/>
  <c r="T80" i="45"/>
  <c r="S80" i="45"/>
  <c r="R80" i="45"/>
  <c r="Q80" i="45"/>
  <c r="P80" i="45"/>
  <c r="O80" i="45"/>
  <c r="N80" i="45"/>
  <c r="M80" i="45"/>
  <c r="L80" i="45"/>
  <c r="K80" i="45"/>
  <c r="J80" i="45"/>
  <c r="I80" i="45"/>
  <c r="H80" i="45"/>
  <c r="G80" i="45"/>
  <c r="F80" i="45"/>
  <c r="E80" i="45"/>
  <c r="W71" i="45"/>
  <c r="V71" i="45"/>
  <c r="O71" i="45"/>
  <c r="N71" i="45"/>
  <c r="G71" i="45"/>
  <c r="F71" i="45"/>
  <c r="AD70" i="45"/>
  <c r="AF69" i="45"/>
  <c r="AG69" i="45" s="1"/>
  <c r="AE69" i="45"/>
  <c r="AD69" i="45"/>
  <c r="AD68" i="45"/>
  <c r="X67" i="45"/>
  <c r="W67" i="45"/>
  <c r="P67" i="45"/>
  <c r="O67" i="45"/>
  <c r="H67" i="45"/>
  <c r="AC66" i="45"/>
  <c r="AB66" i="45"/>
  <c r="AA66" i="45"/>
  <c r="Z66" i="45"/>
  <c r="Y66" i="45"/>
  <c r="X66" i="45"/>
  <c r="W66" i="45"/>
  <c r="V66" i="45"/>
  <c r="U66" i="45"/>
  <c r="T66" i="45"/>
  <c r="S66" i="45"/>
  <c r="R66" i="45"/>
  <c r="Q66" i="45"/>
  <c r="P66" i="45"/>
  <c r="O66" i="45"/>
  <c r="N66" i="45"/>
  <c r="M66" i="45"/>
  <c r="L66" i="45"/>
  <c r="K66" i="45"/>
  <c r="J66" i="45"/>
  <c r="I66" i="45"/>
  <c r="H66" i="45"/>
  <c r="G66" i="45"/>
  <c r="G67" i="45" s="1"/>
  <c r="F66" i="45"/>
  <c r="E66" i="45"/>
  <c r="AD65" i="45"/>
  <c r="AF65" i="45" s="1"/>
  <c r="AG65" i="45" s="1"/>
  <c r="AF64" i="45"/>
  <c r="AG64" i="45" s="1"/>
  <c r="AD64" i="45"/>
  <c r="AE64" i="45" s="1"/>
  <c r="AG62" i="45"/>
  <c r="AD62" i="45"/>
  <c r="AF62" i="45" s="1"/>
  <c r="AD61" i="45"/>
  <c r="AD60" i="45"/>
  <c r="AF60" i="45" s="1"/>
  <c r="AG60" i="45" s="1"/>
  <c r="AF58" i="45"/>
  <c r="AG58" i="45" s="1"/>
  <c r="AD58" i="45"/>
  <c r="AE58" i="45" s="1"/>
  <c r="AG57" i="45"/>
  <c r="AD57" i="45"/>
  <c r="AF57" i="45" s="1"/>
  <c r="AD56" i="45"/>
  <c r="AD53" i="45"/>
  <c r="AF53" i="45" s="1"/>
  <c r="AG53" i="45" s="1"/>
  <c r="AF52" i="45"/>
  <c r="AG52" i="45" s="1"/>
  <c r="AD52" i="45"/>
  <c r="AE52" i="45" s="1"/>
  <c r="AG51" i="45"/>
  <c r="AD51" i="45"/>
  <c r="AF51" i="45" s="1"/>
  <c r="AD50" i="45"/>
  <c r="AD49" i="45"/>
  <c r="AF49" i="45" s="1"/>
  <c r="AG49" i="45" s="1"/>
  <c r="AF48" i="45"/>
  <c r="AG48" i="45" s="1"/>
  <c r="AD48" i="45"/>
  <c r="AE48" i="45" s="1"/>
  <c r="AG47" i="45"/>
  <c r="AD47" i="45"/>
  <c r="AF47" i="45" s="1"/>
  <c r="AD46" i="45"/>
  <c r="AD45" i="45"/>
  <c r="AF45" i="45" s="1"/>
  <c r="AG45" i="45" s="1"/>
  <c r="AF43" i="45"/>
  <c r="AG43" i="45" s="1"/>
  <c r="AD43" i="45"/>
  <c r="AE43" i="45" s="1"/>
  <c r="AG41" i="45"/>
  <c r="AD41" i="45"/>
  <c r="AF41" i="45" s="1"/>
  <c r="AD40" i="45"/>
  <c r="AD39" i="45"/>
  <c r="AF39" i="45" s="1"/>
  <c r="AG39" i="45" s="1"/>
  <c r="AF38" i="45"/>
  <c r="AG38" i="45" s="1"/>
  <c r="AD38" i="45"/>
  <c r="AE38" i="45" s="1"/>
  <c r="AG37" i="45"/>
  <c r="AD37" i="45"/>
  <c r="AF37" i="45" s="1"/>
  <c r="AD36" i="45"/>
  <c r="AD35" i="45"/>
  <c r="AF35" i="45" s="1"/>
  <c r="AG35" i="45" s="1"/>
  <c r="AF34" i="45"/>
  <c r="AG34" i="45" s="1"/>
  <c r="AD34" i="45"/>
  <c r="AE34" i="45" s="1"/>
  <c r="AG33" i="45"/>
  <c r="AD33" i="45"/>
  <c r="AF33" i="45" s="1"/>
  <c r="AD32" i="45"/>
  <c r="AD31" i="45"/>
  <c r="AF31" i="45" s="1"/>
  <c r="AG31" i="45" s="1"/>
  <c r="AF30" i="45"/>
  <c r="AG30" i="45" s="1"/>
  <c r="AD30" i="45"/>
  <c r="AE30" i="45" s="1"/>
  <c r="AC27" i="45"/>
  <c r="AB27" i="45"/>
  <c r="AA27" i="45"/>
  <c r="AA71" i="45" s="1"/>
  <c r="Z27" i="45"/>
  <c r="Z71" i="45" s="1"/>
  <c r="Y27" i="45"/>
  <c r="X27" i="45"/>
  <c r="X71" i="45" s="1"/>
  <c r="W27" i="45"/>
  <c r="V27" i="45"/>
  <c r="V67" i="45" s="1"/>
  <c r="U27" i="45"/>
  <c r="T27" i="45"/>
  <c r="S27" i="45"/>
  <c r="S71" i="45" s="1"/>
  <c r="R27" i="45"/>
  <c r="R71" i="45" s="1"/>
  <c r="Q27" i="45"/>
  <c r="P27" i="45"/>
  <c r="P71" i="45" s="1"/>
  <c r="O27" i="45"/>
  <c r="N27" i="45"/>
  <c r="N67" i="45" s="1"/>
  <c r="M27" i="45"/>
  <c r="L27" i="45"/>
  <c r="K27" i="45"/>
  <c r="K71" i="45" s="1"/>
  <c r="J27" i="45"/>
  <c r="J71" i="45" s="1"/>
  <c r="I27" i="45"/>
  <c r="H27" i="45"/>
  <c r="H71" i="45" s="1"/>
  <c r="G27" i="45"/>
  <c r="F27" i="45"/>
  <c r="F67" i="45" s="1"/>
  <c r="E27" i="45"/>
  <c r="AG26" i="45"/>
  <c r="AE26" i="45"/>
  <c r="AD26" i="45"/>
  <c r="AF26" i="45" s="1"/>
  <c r="AE25" i="45"/>
  <c r="AD25" i="45"/>
  <c r="AF25" i="45" s="1"/>
  <c r="AG25" i="45" s="1"/>
  <c r="AG24" i="45"/>
  <c r="AE24" i="45"/>
  <c r="AD24" i="45"/>
  <c r="AF24" i="45" s="1"/>
  <c r="AE23" i="45"/>
  <c r="AD23" i="45"/>
  <c r="AF23" i="45" s="1"/>
  <c r="AG23" i="45" s="1"/>
  <c r="AG22" i="45"/>
  <c r="AE22" i="45"/>
  <c r="AD22" i="45"/>
  <c r="AF22" i="45" s="1"/>
  <c r="AE21" i="45"/>
  <c r="AD21" i="45"/>
  <c r="AF21" i="45" s="1"/>
  <c r="AG21" i="45" s="1"/>
  <c r="AD19" i="45"/>
  <c r="AE18" i="45"/>
  <c r="AD18" i="45"/>
  <c r="AF18" i="45" s="1"/>
  <c r="AG18" i="45" s="1"/>
  <c r="AG17" i="45"/>
  <c r="AD17" i="45"/>
  <c r="AF17" i="45" s="1"/>
  <c r="AE16" i="45"/>
  <c r="AD16" i="45"/>
  <c r="AF16" i="45" s="1"/>
  <c r="AG16" i="45" s="1"/>
  <c r="AD15" i="45"/>
  <c r="AE14" i="45"/>
  <c r="AD14" i="45"/>
  <c r="AF14" i="45" s="1"/>
  <c r="AG14" i="45" s="1"/>
  <c r="AD13" i="45"/>
  <c r="AF13" i="45" s="1"/>
  <c r="AG13" i="45" s="1"/>
  <c r="AE12" i="45"/>
  <c r="AD12" i="45"/>
  <c r="AF12" i="45" s="1"/>
  <c r="AG12" i="45" s="1"/>
  <c r="AE11" i="45"/>
  <c r="AD11" i="45"/>
  <c r="AC80" i="44"/>
  <c r="AB80" i="44"/>
  <c r="AA80" i="44"/>
  <c r="Z80" i="44"/>
  <c r="Y80" i="44"/>
  <c r="X80" i="44"/>
  <c r="W80" i="44"/>
  <c r="V80" i="44"/>
  <c r="U80" i="44"/>
  <c r="T80" i="44"/>
  <c r="S80" i="44"/>
  <c r="R80" i="44"/>
  <c r="Q80" i="44"/>
  <c r="P80" i="44"/>
  <c r="O80" i="44"/>
  <c r="N80" i="44"/>
  <c r="M80" i="44"/>
  <c r="L80" i="44"/>
  <c r="K80" i="44"/>
  <c r="J80" i="44"/>
  <c r="I80" i="44"/>
  <c r="H80" i="44"/>
  <c r="G80" i="44"/>
  <c r="F80" i="44"/>
  <c r="E80" i="44"/>
  <c r="AB71" i="44"/>
  <c r="AA71" i="44"/>
  <c r="T71" i="44"/>
  <c r="AG70" i="44"/>
  <c r="AF70" i="44"/>
  <c r="AD70" i="44"/>
  <c r="AE70" i="44" s="1"/>
  <c r="AE69" i="44"/>
  <c r="AD69" i="44"/>
  <c r="AF69" i="44" s="1"/>
  <c r="AG69" i="44" s="1"/>
  <c r="AG68" i="44"/>
  <c r="AF68" i="44"/>
  <c r="AD68" i="44"/>
  <c r="AE68" i="44" s="1"/>
  <c r="AC67" i="44"/>
  <c r="AB67" i="44"/>
  <c r="W67" i="44"/>
  <c r="U67" i="44"/>
  <c r="O67" i="44"/>
  <c r="M67" i="44"/>
  <c r="L67" i="44"/>
  <c r="AC66" i="44"/>
  <c r="AB66" i="44"/>
  <c r="AA66" i="44"/>
  <c r="Z66" i="44"/>
  <c r="Y66" i="44"/>
  <c r="X66" i="44"/>
  <c r="W66" i="44"/>
  <c r="V66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AG65" i="44"/>
  <c r="AE65" i="44"/>
  <c r="AD65" i="44"/>
  <c r="AF65" i="44" s="1"/>
  <c r="AF64" i="44"/>
  <c r="AG64" i="44" s="1"/>
  <c r="AD64" i="44"/>
  <c r="AE64" i="44" s="1"/>
  <c r="AG62" i="44"/>
  <c r="AE62" i="44"/>
  <c r="AD62" i="44"/>
  <c r="AF62" i="44" s="1"/>
  <c r="AF61" i="44"/>
  <c r="AG61" i="44" s="1"/>
  <c r="AD61" i="44"/>
  <c r="AE61" i="44" s="1"/>
  <c r="AG60" i="44"/>
  <c r="AE60" i="44"/>
  <c r="AD60" i="44"/>
  <c r="AF60" i="44" s="1"/>
  <c r="AD58" i="44"/>
  <c r="E58" i="44"/>
  <c r="AF57" i="44"/>
  <c r="AG57" i="44" s="1"/>
  <c r="AE57" i="44"/>
  <c r="AD57" i="44"/>
  <c r="AD56" i="44"/>
  <c r="AF53" i="44"/>
  <c r="AG53" i="44" s="1"/>
  <c r="AE53" i="44"/>
  <c r="AD53" i="44"/>
  <c r="AD52" i="44"/>
  <c r="F52" i="44"/>
  <c r="F52" i="99" s="1"/>
  <c r="AD52" i="99" s="1"/>
  <c r="AG51" i="44"/>
  <c r="AF51" i="44"/>
  <c r="AD51" i="44"/>
  <c r="AE51" i="44" s="1"/>
  <c r="AE50" i="44"/>
  <c r="AD50" i="44"/>
  <c r="AF50" i="44" s="1"/>
  <c r="AG50" i="44" s="1"/>
  <c r="AF49" i="44"/>
  <c r="AG49" i="44" s="1"/>
  <c r="AD49" i="44"/>
  <c r="AE49" i="44" s="1"/>
  <c r="AE48" i="44"/>
  <c r="AD48" i="44"/>
  <c r="AF48" i="44" s="1"/>
  <c r="AG48" i="44" s="1"/>
  <c r="AF47" i="44"/>
  <c r="AG47" i="44" s="1"/>
  <c r="AD47" i="44"/>
  <c r="AE47" i="44" s="1"/>
  <c r="AE46" i="44"/>
  <c r="AD46" i="44"/>
  <c r="AF46" i="44" s="1"/>
  <c r="AG46" i="44" s="1"/>
  <c r="AF45" i="44"/>
  <c r="AG45" i="44" s="1"/>
  <c r="AD45" i="44"/>
  <c r="AE45" i="44" s="1"/>
  <c r="AE43" i="44"/>
  <c r="AD43" i="44"/>
  <c r="AF43" i="44" s="1"/>
  <c r="AG43" i="44" s="1"/>
  <c r="AF41" i="44"/>
  <c r="AG41" i="44" s="1"/>
  <c r="AD41" i="44"/>
  <c r="AE41" i="44" s="1"/>
  <c r="AE40" i="44"/>
  <c r="AD40" i="44"/>
  <c r="AF40" i="44" s="1"/>
  <c r="AG40" i="44" s="1"/>
  <c r="AG39" i="44"/>
  <c r="AF39" i="44"/>
  <c r="AD39" i="44"/>
  <c r="AE39" i="44" s="1"/>
  <c r="AE38" i="44"/>
  <c r="AD38" i="44"/>
  <c r="AF38" i="44" s="1"/>
  <c r="AG38" i="44" s="1"/>
  <c r="AG37" i="44"/>
  <c r="AF37" i="44"/>
  <c r="AD37" i="44"/>
  <c r="AE37" i="44" s="1"/>
  <c r="G37" i="44"/>
  <c r="G37" i="99" s="1"/>
  <c r="AD36" i="44"/>
  <c r="AE36" i="44" s="1"/>
  <c r="AE35" i="44"/>
  <c r="AD35" i="44"/>
  <c r="AF35" i="44" s="1"/>
  <c r="AG35" i="44" s="1"/>
  <c r="AD34" i="44"/>
  <c r="AG33" i="44"/>
  <c r="AE33" i="44"/>
  <c r="AD33" i="44"/>
  <c r="AF33" i="44" s="1"/>
  <c r="AD32" i="44"/>
  <c r="AE32" i="44" s="1"/>
  <c r="AE31" i="44"/>
  <c r="AD31" i="44"/>
  <c r="AF31" i="44" s="1"/>
  <c r="AG31" i="44" s="1"/>
  <c r="G30" i="44"/>
  <c r="F30" i="44"/>
  <c r="F30" i="99" s="1"/>
  <c r="AC27" i="44"/>
  <c r="AC71" i="44" s="1"/>
  <c r="AB27" i="44"/>
  <c r="AA27" i="44"/>
  <c r="AA67" i="44" s="1"/>
  <c r="Z27" i="44"/>
  <c r="Y27" i="44"/>
  <c r="X27" i="44"/>
  <c r="X71" i="44" s="1"/>
  <c r="W27" i="44"/>
  <c r="W71" i="44" s="1"/>
  <c r="V27" i="44"/>
  <c r="U27" i="44"/>
  <c r="U71" i="44" s="1"/>
  <c r="T27" i="44"/>
  <c r="T67" i="44" s="1"/>
  <c r="S27" i="44"/>
  <c r="R27" i="44"/>
  <c r="Q27" i="44"/>
  <c r="P27" i="44"/>
  <c r="P71" i="44" s="1"/>
  <c r="O27" i="44"/>
  <c r="O71" i="44" s="1"/>
  <c r="N27" i="44"/>
  <c r="M27" i="44"/>
  <c r="M71" i="44" s="1"/>
  <c r="L27" i="44"/>
  <c r="L71" i="44" s="1"/>
  <c r="K27" i="44"/>
  <c r="J27" i="44"/>
  <c r="I27" i="44"/>
  <c r="H27" i="44"/>
  <c r="H71" i="44" s="1"/>
  <c r="F27" i="44"/>
  <c r="E27" i="44"/>
  <c r="AG26" i="44"/>
  <c r="AF26" i="44"/>
  <c r="AD26" i="44"/>
  <c r="AE26" i="44" s="1"/>
  <c r="AE25" i="44"/>
  <c r="AD25" i="44"/>
  <c r="AF25" i="44" s="1"/>
  <c r="AG25" i="44" s="1"/>
  <c r="AG24" i="44"/>
  <c r="AF24" i="44"/>
  <c r="AD24" i="44"/>
  <c r="AE24" i="44" s="1"/>
  <c r="AE23" i="44"/>
  <c r="AD23" i="44"/>
  <c r="AF23" i="44" s="1"/>
  <c r="AG23" i="44" s="1"/>
  <c r="AG22" i="44"/>
  <c r="AF22" i="44"/>
  <c r="AD22" i="44"/>
  <c r="AE22" i="44" s="1"/>
  <c r="AE21" i="44"/>
  <c r="AD21" i="44"/>
  <c r="AF21" i="44" s="1"/>
  <c r="AG21" i="44" s="1"/>
  <c r="AF19" i="44"/>
  <c r="AG19" i="44" s="1"/>
  <c r="AD19" i="44"/>
  <c r="AE19" i="44" s="1"/>
  <c r="F19" i="44"/>
  <c r="F19" i="99" s="1"/>
  <c r="AD19" i="99" s="1"/>
  <c r="AE19" i="99" s="1"/>
  <c r="AF18" i="44"/>
  <c r="AG18" i="44" s="1"/>
  <c r="AD18" i="44"/>
  <c r="AE18" i="44" s="1"/>
  <c r="AE17" i="44"/>
  <c r="AD17" i="44"/>
  <c r="AF17" i="44" s="1"/>
  <c r="AG17" i="44" s="1"/>
  <c r="G17" i="44"/>
  <c r="G17" i="99" s="1"/>
  <c r="AG16" i="44"/>
  <c r="AE16" i="44"/>
  <c r="AD16" i="44"/>
  <c r="AF16" i="44" s="1"/>
  <c r="AF15" i="44"/>
  <c r="AG15" i="44" s="1"/>
  <c r="AE15" i="44"/>
  <c r="AD15" i="44"/>
  <c r="AG14" i="44"/>
  <c r="AE14" i="44"/>
  <c r="AD14" i="44"/>
  <c r="AF14" i="44" s="1"/>
  <c r="AF13" i="44"/>
  <c r="AG13" i="44" s="1"/>
  <c r="AE13" i="44"/>
  <c r="AD13" i="44"/>
  <c r="AD12" i="44"/>
  <c r="AF11" i="44"/>
  <c r="AG11" i="44" s="1"/>
  <c r="AE11" i="44"/>
  <c r="AD11" i="44"/>
  <c r="AC80" i="43"/>
  <c r="AB80" i="43"/>
  <c r="AA80" i="43"/>
  <c r="Z80" i="43"/>
  <c r="Y80" i="43"/>
  <c r="X80" i="43"/>
  <c r="W80" i="43"/>
  <c r="V80" i="43"/>
  <c r="U80" i="43"/>
  <c r="T80" i="43"/>
  <c r="S80" i="43"/>
  <c r="R80" i="43"/>
  <c r="Q80" i="43"/>
  <c r="P80" i="43"/>
  <c r="O80" i="43"/>
  <c r="N80" i="43"/>
  <c r="M80" i="43"/>
  <c r="L80" i="43"/>
  <c r="K80" i="43"/>
  <c r="J80" i="43"/>
  <c r="I80" i="43"/>
  <c r="H80" i="43"/>
  <c r="G80" i="43"/>
  <c r="F80" i="43"/>
  <c r="E80" i="43"/>
  <c r="Y71" i="43"/>
  <c r="X71" i="43"/>
  <c r="W71" i="43"/>
  <c r="R71" i="43"/>
  <c r="Q71" i="43"/>
  <c r="O71" i="43"/>
  <c r="I71" i="43"/>
  <c r="H71" i="43"/>
  <c r="G71" i="43"/>
  <c r="AE70" i="43"/>
  <c r="AD70" i="43"/>
  <c r="AF70" i="43" s="1"/>
  <c r="AG70" i="43" s="1"/>
  <c r="AF69" i="43"/>
  <c r="AG69" i="43" s="1"/>
  <c r="AD69" i="43"/>
  <c r="AE69" i="43" s="1"/>
  <c r="AE68" i="43"/>
  <c r="AD68" i="43"/>
  <c r="AF68" i="43" s="1"/>
  <c r="AG68" i="43" s="1"/>
  <c r="Y67" i="43"/>
  <c r="Q67" i="43"/>
  <c r="P67" i="43"/>
  <c r="K67" i="43"/>
  <c r="I67" i="43"/>
  <c r="AC66" i="43"/>
  <c r="AB66" i="43"/>
  <c r="AA66" i="43"/>
  <c r="Z66" i="43"/>
  <c r="Y66" i="43"/>
  <c r="X66" i="43"/>
  <c r="X67" i="43" s="1"/>
  <c r="W66" i="43"/>
  <c r="V66" i="43"/>
  <c r="V67" i="43" s="1"/>
  <c r="U66" i="43"/>
  <c r="T66" i="43"/>
  <c r="S66" i="43"/>
  <c r="R66" i="43"/>
  <c r="Q66" i="43"/>
  <c r="P66" i="43"/>
  <c r="P71" i="43" s="1"/>
  <c r="O66" i="43"/>
  <c r="N66" i="43"/>
  <c r="N67" i="43" s="1"/>
  <c r="M66" i="43"/>
  <c r="L66" i="43"/>
  <c r="K66" i="43"/>
  <c r="J66" i="43"/>
  <c r="I66" i="43"/>
  <c r="H66" i="43"/>
  <c r="H67" i="43" s="1"/>
  <c r="G66" i="43"/>
  <c r="F66" i="43"/>
  <c r="F67" i="43" s="1"/>
  <c r="E66" i="43"/>
  <c r="AF65" i="43"/>
  <c r="AG65" i="43" s="1"/>
  <c r="AE65" i="43"/>
  <c r="AD65" i="43"/>
  <c r="AG64" i="43"/>
  <c r="AE64" i="43"/>
  <c r="AD64" i="43"/>
  <c r="AF64" i="43" s="1"/>
  <c r="AF62" i="43"/>
  <c r="AG62" i="43" s="1"/>
  <c r="AE62" i="43"/>
  <c r="AD62" i="43"/>
  <c r="AD61" i="43"/>
  <c r="AF60" i="43"/>
  <c r="AG60" i="43" s="1"/>
  <c r="AE60" i="43"/>
  <c r="AD60" i="43"/>
  <c r="AD58" i="43"/>
  <c r="AF58" i="43" s="1"/>
  <c r="AG58" i="43" s="1"/>
  <c r="AF57" i="43"/>
  <c r="AG57" i="43" s="1"/>
  <c r="AE57" i="43"/>
  <c r="AD57" i="43"/>
  <c r="AE56" i="43"/>
  <c r="AD56" i="43"/>
  <c r="AF56" i="43" s="1"/>
  <c r="AG56" i="43" s="1"/>
  <c r="AF53" i="43"/>
  <c r="AG53" i="43" s="1"/>
  <c r="AE53" i="43"/>
  <c r="AD53" i="43"/>
  <c r="AG52" i="43"/>
  <c r="AE52" i="43"/>
  <c r="AD52" i="43"/>
  <c r="AF52" i="43" s="1"/>
  <c r="AF51" i="43"/>
  <c r="AG51" i="43" s="1"/>
  <c r="AE51" i="43"/>
  <c r="AD51" i="43"/>
  <c r="AD50" i="43"/>
  <c r="AF49" i="43"/>
  <c r="AG49" i="43" s="1"/>
  <c r="AE49" i="43"/>
  <c r="AD49" i="43"/>
  <c r="AD48" i="43"/>
  <c r="AF48" i="43" s="1"/>
  <c r="AG48" i="43" s="1"/>
  <c r="AF47" i="43"/>
  <c r="AG47" i="43" s="1"/>
  <c r="AE47" i="43"/>
  <c r="AD47" i="43"/>
  <c r="AE46" i="43"/>
  <c r="AD46" i="43"/>
  <c r="AF46" i="43" s="1"/>
  <c r="AG46" i="43" s="1"/>
  <c r="AF45" i="43"/>
  <c r="AG45" i="43" s="1"/>
  <c r="AE45" i="43"/>
  <c r="AD45" i="43"/>
  <c r="AG43" i="43"/>
  <c r="AE43" i="43"/>
  <c r="AD43" i="43"/>
  <c r="AF43" i="43" s="1"/>
  <c r="AF41" i="43"/>
  <c r="AG41" i="43" s="1"/>
  <c r="AE41" i="43"/>
  <c r="AD41" i="43"/>
  <c r="AD40" i="43"/>
  <c r="AF39" i="43"/>
  <c r="AG39" i="43" s="1"/>
  <c r="AE39" i="43"/>
  <c r="AD39" i="43"/>
  <c r="AD38" i="43"/>
  <c r="AF38" i="43" s="1"/>
  <c r="AG38" i="43" s="1"/>
  <c r="AF37" i="43"/>
  <c r="AG37" i="43" s="1"/>
  <c r="AE37" i="43"/>
  <c r="AD37" i="43"/>
  <c r="AE36" i="43"/>
  <c r="AD36" i="43"/>
  <c r="AF36" i="43" s="1"/>
  <c r="AG36" i="43" s="1"/>
  <c r="AF35" i="43"/>
  <c r="AG35" i="43" s="1"/>
  <c r="AE35" i="43"/>
  <c r="AD35" i="43"/>
  <c r="AG34" i="43"/>
  <c r="AE34" i="43"/>
  <c r="AD34" i="43"/>
  <c r="AF34" i="43" s="1"/>
  <c r="AF33" i="43"/>
  <c r="AG33" i="43" s="1"/>
  <c r="AE33" i="43"/>
  <c r="AD33" i="43"/>
  <c r="AD32" i="43"/>
  <c r="AF31" i="43"/>
  <c r="AG31" i="43" s="1"/>
  <c r="AE31" i="43"/>
  <c r="AD31" i="43"/>
  <c r="AE30" i="43"/>
  <c r="AD30" i="43"/>
  <c r="AF30" i="43" s="1"/>
  <c r="AG30" i="43" s="1"/>
  <c r="AC27" i="43"/>
  <c r="AB27" i="43"/>
  <c r="AB71" i="43" s="1"/>
  <c r="AA27" i="43"/>
  <c r="AA71" i="43" s="1"/>
  <c r="Z27" i="43"/>
  <c r="Z67" i="43" s="1"/>
  <c r="Y27" i="43"/>
  <c r="X27" i="43"/>
  <c r="W27" i="43"/>
  <c r="W67" i="43" s="1"/>
  <c r="V27" i="43"/>
  <c r="V71" i="43" s="1"/>
  <c r="U27" i="43"/>
  <c r="T27" i="43"/>
  <c r="T71" i="43" s="1"/>
  <c r="S27" i="43"/>
  <c r="S71" i="43" s="1"/>
  <c r="R27" i="43"/>
  <c r="R67" i="43" s="1"/>
  <c r="Q27" i="43"/>
  <c r="P27" i="43"/>
  <c r="O27" i="43"/>
  <c r="O67" i="43" s="1"/>
  <c r="N27" i="43"/>
  <c r="N71" i="43" s="1"/>
  <c r="M27" i="43"/>
  <c r="L27" i="43"/>
  <c r="L71" i="43" s="1"/>
  <c r="K27" i="43"/>
  <c r="K71" i="43" s="1"/>
  <c r="J27" i="43"/>
  <c r="J67" i="43" s="1"/>
  <c r="I27" i="43"/>
  <c r="H27" i="43"/>
  <c r="G27" i="43"/>
  <c r="G67" i="43" s="1"/>
  <c r="F27" i="43"/>
  <c r="F71" i="43" s="1"/>
  <c r="E27" i="43"/>
  <c r="AF26" i="43"/>
  <c r="AG26" i="43" s="1"/>
  <c r="AE26" i="43"/>
  <c r="AD26" i="43"/>
  <c r="AD25" i="43"/>
  <c r="AF24" i="43"/>
  <c r="AG24" i="43" s="1"/>
  <c r="AE24" i="43"/>
  <c r="AD24" i="43"/>
  <c r="AD23" i="43"/>
  <c r="AF22" i="43"/>
  <c r="AG22" i="43" s="1"/>
  <c r="AE22" i="43"/>
  <c r="AD22" i="43"/>
  <c r="AD21" i="43"/>
  <c r="AF19" i="43"/>
  <c r="AG19" i="43" s="1"/>
  <c r="AE19" i="43"/>
  <c r="AD19" i="43"/>
  <c r="AD18" i="43"/>
  <c r="AF17" i="43"/>
  <c r="AG17" i="43" s="1"/>
  <c r="AE17" i="43"/>
  <c r="AD17" i="43"/>
  <c r="AD16" i="43"/>
  <c r="AF15" i="43"/>
  <c r="AG15" i="43" s="1"/>
  <c r="AE15" i="43"/>
  <c r="AD15" i="43"/>
  <c r="AD14" i="43"/>
  <c r="AF13" i="43"/>
  <c r="AG13" i="43" s="1"/>
  <c r="AE13" i="43"/>
  <c r="AD13" i="43"/>
  <c r="AD12" i="43"/>
  <c r="AF11" i="43"/>
  <c r="AE11" i="43"/>
  <c r="AD11" i="43"/>
  <c r="AD27" i="43" s="1"/>
  <c r="AE27" i="43" s="1"/>
  <c r="AC80" i="42"/>
  <c r="AB80" i="42"/>
  <c r="AA80" i="42"/>
  <c r="Z80" i="42"/>
  <c r="Y80" i="42"/>
  <c r="X80" i="42"/>
  <c r="W80" i="42"/>
  <c r="V80" i="42"/>
  <c r="U80" i="42"/>
  <c r="T80" i="42"/>
  <c r="S80" i="42"/>
  <c r="R80" i="42"/>
  <c r="Q80" i="42"/>
  <c r="P80" i="42"/>
  <c r="O80" i="42"/>
  <c r="N80" i="42"/>
  <c r="M80" i="42"/>
  <c r="L80" i="42"/>
  <c r="K80" i="42"/>
  <c r="J80" i="42"/>
  <c r="I80" i="42"/>
  <c r="H80" i="42"/>
  <c r="G80" i="42"/>
  <c r="F80" i="42"/>
  <c r="E80" i="42"/>
  <c r="AC71" i="42"/>
  <c r="AB71" i="42"/>
  <c r="W71" i="42"/>
  <c r="V71" i="42"/>
  <c r="U71" i="42"/>
  <c r="T71" i="42"/>
  <c r="O71" i="42"/>
  <c r="N71" i="42"/>
  <c r="M71" i="42"/>
  <c r="L71" i="42"/>
  <c r="F71" i="42"/>
  <c r="E71" i="42"/>
  <c r="AG70" i="42"/>
  <c r="AE70" i="42"/>
  <c r="AD70" i="42"/>
  <c r="AF70" i="42" s="1"/>
  <c r="AF69" i="42"/>
  <c r="AG69" i="42" s="1"/>
  <c r="AD69" i="42"/>
  <c r="AE69" i="42" s="1"/>
  <c r="AE68" i="42"/>
  <c r="AD68" i="42"/>
  <c r="AF68" i="42" s="1"/>
  <c r="AG68" i="42" s="1"/>
  <c r="AC67" i="42"/>
  <c r="X67" i="42"/>
  <c r="W67" i="42"/>
  <c r="V67" i="42"/>
  <c r="P67" i="42"/>
  <c r="O67" i="42"/>
  <c r="N67" i="42"/>
  <c r="M67" i="42"/>
  <c r="H67" i="42"/>
  <c r="F67" i="42"/>
  <c r="AC66" i="42"/>
  <c r="AB66" i="42"/>
  <c r="AA66" i="42"/>
  <c r="Z66" i="42"/>
  <c r="Y66" i="42"/>
  <c r="X66" i="42"/>
  <c r="W66" i="42"/>
  <c r="V66" i="42"/>
  <c r="U66" i="42"/>
  <c r="U67" i="42" s="1"/>
  <c r="T66" i="42"/>
  <c r="S66" i="42"/>
  <c r="R66" i="42"/>
  <c r="Q66" i="42"/>
  <c r="P66" i="42"/>
  <c r="O66" i="42"/>
  <c r="N66" i="42"/>
  <c r="M66" i="42"/>
  <c r="L66" i="42"/>
  <c r="K66" i="42"/>
  <c r="J66" i="42"/>
  <c r="I66" i="42"/>
  <c r="H66" i="42"/>
  <c r="F66" i="42"/>
  <c r="E66" i="42"/>
  <c r="AF65" i="42"/>
  <c r="AG65" i="42" s="1"/>
  <c r="AE65" i="42"/>
  <c r="AD65" i="42"/>
  <c r="AD64" i="42"/>
  <c r="AF62" i="42"/>
  <c r="AG62" i="42" s="1"/>
  <c r="AE62" i="42"/>
  <c r="AD62" i="42"/>
  <c r="AD61" i="42"/>
  <c r="AF60" i="42"/>
  <c r="AG60" i="42" s="1"/>
  <c r="AE60" i="42"/>
  <c r="AD60" i="42"/>
  <c r="AD58" i="42"/>
  <c r="AF57" i="42"/>
  <c r="AG57" i="42" s="1"/>
  <c r="AE57" i="42"/>
  <c r="AD57" i="42"/>
  <c r="AD56" i="42"/>
  <c r="AE53" i="42"/>
  <c r="G53" i="42"/>
  <c r="AD53" i="42" s="1"/>
  <c r="AF53" i="42" s="1"/>
  <c r="AG53" i="42" s="1"/>
  <c r="AE52" i="42"/>
  <c r="AD52" i="42"/>
  <c r="AF52" i="42" s="1"/>
  <c r="AG52" i="42" s="1"/>
  <c r="AG51" i="42"/>
  <c r="AF51" i="42"/>
  <c r="AD51" i="42"/>
  <c r="AE51" i="42" s="1"/>
  <c r="AE50" i="42"/>
  <c r="AD50" i="42"/>
  <c r="AF50" i="42" s="1"/>
  <c r="AG50" i="42" s="1"/>
  <c r="AG49" i="42"/>
  <c r="AF49" i="42"/>
  <c r="AD49" i="42"/>
  <c r="AE49" i="42" s="1"/>
  <c r="AE48" i="42"/>
  <c r="AD48" i="42"/>
  <c r="AF48" i="42" s="1"/>
  <c r="AG48" i="42" s="1"/>
  <c r="AG47" i="42"/>
  <c r="AF47" i="42"/>
  <c r="AD47" i="42"/>
  <c r="AE47" i="42" s="1"/>
  <c r="AE46" i="42"/>
  <c r="AD46" i="42"/>
  <c r="AF46" i="42" s="1"/>
  <c r="AG46" i="42" s="1"/>
  <c r="AG45" i="42"/>
  <c r="AF45" i="42"/>
  <c r="AD45" i="42"/>
  <c r="AE45" i="42" s="1"/>
  <c r="AE43" i="42"/>
  <c r="AD43" i="42"/>
  <c r="AF43" i="42" s="1"/>
  <c r="AG43" i="42" s="1"/>
  <c r="AG41" i="42"/>
  <c r="AF41" i="42"/>
  <c r="AD41" i="42"/>
  <c r="AE41" i="42" s="1"/>
  <c r="AE40" i="42"/>
  <c r="AD40" i="42"/>
  <c r="AF40" i="42" s="1"/>
  <c r="AG40" i="42" s="1"/>
  <c r="AF39" i="42"/>
  <c r="AG39" i="42" s="1"/>
  <c r="AD39" i="42"/>
  <c r="AE39" i="42" s="1"/>
  <c r="AE38" i="42"/>
  <c r="AD38" i="42"/>
  <c r="AF38" i="42" s="1"/>
  <c r="AG38" i="42" s="1"/>
  <c r="AF37" i="42"/>
  <c r="AG37" i="42" s="1"/>
  <c r="AD37" i="42"/>
  <c r="AE37" i="42" s="1"/>
  <c r="AE36" i="42"/>
  <c r="AD36" i="42"/>
  <c r="AF36" i="42" s="1"/>
  <c r="AG36" i="42" s="1"/>
  <c r="AF35" i="42"/>
  <c r="AG35" i="42" s="1"/>
  <c r="AD35" i="42"/>
  <c r="AE35" i="42" s="1"/>
  <c r="AE34" i="42"/>
  <c r="AD34" i="42"/>
  <c r="AF34" i="42" s="1"/>
  <c r="AG34" i="42" s="1"/>
  <c r="AG33" i="42"/>
  <c r="AF33" i="42"/>
  <c r="AD33" i="42"/>
  <c r="AE33" i="42" s="1"/>
  <c r="AE32" i="42"/>
  <c r="AD32" i="42"/>
  <c r="AF32" i="42" s="1"/>
  <c r="AG32" i="42" s="1"/>
  <c r="AG31" i="42"/>
  <c r="AF31" i="42"/>
  <c r="AD31" i="42"/>
  <c r="AE31" i="42" s="1"/>
  <c r="AE30" i="42"/>
  <c r="AD30" i="42"/>
  <c r="AF30" i="42" s="1"/>
  <c r="AG30" i="42" s="1"/>
  <c r="AC27" i="42"/>
  <c r="AB27" i="42"/>
  <c r="AB67" i="42" s="1"/>
  <c r="AA27" i="42"/>
  <c r="Z27" i="42"/>
  <c r="Z71" i="42" s="1"/>
  <c r="Y27" i="42"/>
  <c r="X27" i="42"/>
  <c r="X71" i="42" s="1"/>
  <c r="W27" i="42"/>
  <c r="V27" i="42"/>
  <c r="U27" i="42"/>
  <c r="T27" i="42"/>
  <c r="T67" i="42" s="1"/>
  <c r="S27" i="42"/>
  <c r="R27" i="42"/>
  <c r="R71" i="42" s="1"/>
  <c r="Q27" i="42"/>
  <c r="P27" i="42"/>
  <c r="P71" i="42" s="1"/>
  <c r="O27" i="42"/>
  <c r="N27" i="42"/>
  <c r="M27" i="42"/>
  <c r="L27" i="42"/>
  <c r="L67" i="42" s="1"/>
  <c r="K27" i="42"/>
  <c r="J27" i="42"/>
  <c r="J71" i="42" s="1"/>
  <c r="I27" i="42"/>
  <c r="H27" i="42"/>
  <c r="H71" i="42" s="1"/>
  <c r="G27" i="42"/>
  <c r="F27" i="42"/>
  <c r="E27" i="42"/>
  <c r="AF26" i="42"/>
  <c r="AG26" i="42" s="1"/>
  <c r="AD26" i="42"/>
  <c r="AE26" i="42" s="1"/>
  <c r="AG25" i="42"/>
  <c r="AE25" i="42"/>
  <c r="AD25" i="42"/>
  <c r="AF25" i="42" s="1"/>
  <c r="AF24" i="42"/>
  <c r="AG24" i="42" s="1"/>
  <c r="AD24" i="42"/>
  <c r="AE24" i="42" s="1"/>
  <c r="AG23" i="42"/>
  <c r="AE23" i="42"/>
  <c r="AD23" i="42"/>
  <c r="AF23" i="42" s="1"/>
  <c r="AF22" i="42"/>
  <c r="AG22" i="42" s="1"/>
  <c r="AD22" i="42"/>
  <c r="AE22" i="42" s="1"/>
  <c r="AE21" i="42"/>
  <c r="AD21" i="42"/>
  <c r="AF21" i="42" s="1"/>
  <c r="AG21" i="42" s="1"/>
  <c r="AD19" i="42"/>
  <c r="AE19" i="42" s="1"/>
  <c r="AG18" i="42"/>
  <c r="AE18" i="42"/>
  <c r="AD18" i="42"/>
  <c r="AF18" i="42" s="1"/>
  <c r="AD17" i="42"/>
  <c r="AE17" i="42" s="1"/>
  <c r="AE16" i="42"/>
  <c r="AD16" i="42"/>
  <c r="AF16" i="42" s="1"/>
  <c r="AG16" i="42" s="1"/>
  <c r="AD15" i="42"/>
  <c r="AG14" i="42"/>
  <c r="AE14" i="42"/>
  <c r="AD14" i="42"/>
  <c r="AF14" i="42" s="1"/>
  <c r="AD13" i="42"/>
  <c r="AG12" i="42"/>
  <c r="AE12" i="42"/>
  <c r="AD12" i="42"/>
  <c r="AF12" i="42" s="1"/>
  <c r="AF11" i="42"/>
  <c r="AG11" i="42" s="1"/>
  <c r="AD11" i="42"/>
  <c r="AC80" i="41"/>
  <c r="AB80" i="41"/>
  <c r="AA80" i="41"/>
  <c r="Z80" i="41"/>
  <c r="Y80" i="41"/>
  <c r="X80" i="41"/>
  <c r="W80" i="41"/>
  <c r="V80" i="41"/>
  <c r="U80" i="41"/>
  <c r="T80" i="41"/>
  <c r="S80" i="41"/>
  <c r="R80" i="41"/>
  <c r="Q80" i="41"/>
  <c r="P80" i="41"/>
  <c r="O80" i="41"/>
  <c r="N80" i="41"/>
  <c r="M80" i="41"/>
  <c r="L80" i="41"/>
  <c r="K80" i="41"/>
  <c r="J80" i="41"/>
  <c r="I80" i="41"/>
  <c r="H80" i="41"/>
  <c r="G80" i="41"/>
  <c r="F80" i="41"/>
  <c r="E80" i="41"/>
  <c r="AB71" i="41"/>
  <c r="Z71" i="41"/>
  <c r="U71" i="41"/>
  <c r="T71" i="41"/>
  <c r="R71" i="41"/>
  <c r="L71" i="41"/>
  <c r="J71" i="41"/>
  <c r="E71" i="41"/>
  <c r="AF70" i="41"/>
  <c r="AG70" i="41" s="1"/>
  <c r="AE70" i="41"/>
  <c r="AD70" i="41"/>
  <c r="AD69" i="41"/>
  <c r="AF68" i="41"/>
  <c r="AG68" i="41" s="1"/>
  <c r="AE68" i="41"/>
  <c r="AD68" i="41"/>
  <c r="AB67" i="41"/>
  <c r="T67" i="41"/>
  <c r="N67" i="41"/>
  <c r="L67" i="41"/>
  <c r="AC66" i="41"/>
  <c r="AB66" i="41"/>
  <c r="AA66" i="41"/>
  <c r="AA67" i="41" s="1"/>
  <c r="Z66" i="41"/>
  <c r="Y66" i="41"/>
  <c r="Y67" i="41" s="1"/>
  <c r="X66" i="41"/>
  <c r="W66" i="41"/>
  <c r="V66" i="41"/>
  <c r="U66" i="41"/>
  <c r="T66" i="41"/>
  <c r="S66" i="41"/>
  <c r="R66" i="41"/>
  <c r="Q66" i="41"/>
  <c r="Q67" i="41" s="1"/>
  <c r="P66" i="41"/>
  <c r="O66" i="41"/>
  <c r="N66" i="41"/>
  <c r="M66" i="41"/>
  <c r="L66" i="41"/>
  <c r="K66" i="41"/>
  <c r="J66" i="41"/>
  <c r="I66" i="41"/>
  <c r="I67" i="41" s="1"/>
  <c r="H66" i="41"/>
  <c r="G66" i="41"/>
  <c r="F66" i="41"/>
  <c r="E66" i="41"/>
  <c r="AD65" i="41"/>
  <c r="AE65" i="41" s="1"/>
  <c r="AG64" i="41"/>
  <c r="AE64" i="41"/>
  <c r="AD64" i="41"/>
  <c r="AF64" i="41" s="1"/>
  <c r="AD62" i="41"/>
  <c r="AE62" i="41" s="1"/>
  <c r="AE61" i="41"/>
  <c r="AD61" i="41"/>
  <c r="AF61" i="41" s="1"/>
  <c r="AG61" i="41" s="1"/>
  <c r="AD60" i="41"/>
  <c r="AE60" i="41" s="1"/>
  <c r="AG58" i="41"/>
  <c r="AE58" i="41"/>
  <c r="AD58" i="41"/>
  <c r="AF58" i="41" s="1"/>
  <c r="AD57" i="41"/>
  <c r="AE56" i="41"/>
  <c r="AD56" i="41"/>
  <c r="AF56" i="41" s="1"/>
  <c r="AG56" i="41" s="1"/>
  <c r="AF53" i="41"/>
  <c r="AG53" i="41" s="1"/>
  <c r="AD53" i="41"/>
  <c r="AE53" i="41" s="1"/>
  <c r="AE52" i="41"/>
  <c r="AD52" i="41"/>
  <c r="AF52" i="41" s="1"/>
  <c r="AG52" i="41" s="1"/>
  <c r="AF51" i="41"/>
  <c r="AG51" i="41" s="1"/>
  <c r="AD51" i="41"/>
  <c r="AE51" i="41" s="1"/>
  <c r="AG50" i="41"/>
  <c r="AE50" i="41"/>
  <c r="AD50" i="41"/>
  <c r="AF50" i="41" s="1"/>
  <c r="AF49" i="41"/>
  <c r="AG49" i="41" s="1"/>
  <c r="AD49" i="41"/>
  <c r="AE49" i="41" s="1"/>
  <c r="AG48" i="41"/>
  <c r="AE48" i="41"/>
  <c r="AD48" i="41"/>
  <c r="AF48" i="41" s="1"/>
  <c r="AF47" i="41"/>
  <c r="AG47" i="41" s="1"/>
  <c r="AD47" i="41"/>
  <c r="AE47" i="41" s="1"/>
  <c r="AG46" i="41"/>
  <c r="AE46" i="41"/>
  <c r="AD46" i="41"/>
  <c r="AF46" i="41" s="1"/>
  <c r="AD45" i="41"/>
  <c r="AE45" i="41" s="1"/>
  <c r="AG43" i="41"/>
  <c r="AE43" i="41"/>
  <c r="AD43" i="41"/>
  <c r="AF43" i="41" s="1"/>
  <c r="AD41" i="41"/>
  <c r="AE41" i="41" s="1"/>
  <c r="AE40" i="41"/>
  <c r="AD40" i="41"/>
  <c r="AF40" i="41" s="1"/>
  <c r="AG40" i="41" s="1"/>
  <c r="AD39" i="41"/>
  <c r="AE39" i="41" s="1"/>
  <c r="AG38" i="41"/>
  <c r="AE38" i="41"/>
  <c r="AD38" i="41"/>
  <c r="AF38" i="41" s="1"/>
  <c r="AD37" i="41"/>
  <c r="AG36" i="41"/>
  <c r="AE36" i="41"/>
  <c r="AD36" i="41"/>
  <c r="AF36" i="41" s="1"/>
  <c r="AF35" i="41"/>
  <c r="AG35" i="41" s="1"/>
  <c r="AD35" i="41"/>
  <c r="AE35" i="41" s="1"/>
  <c r="AE34" i="41"/>
  <c r="AD34" i="41"/>
  <c r="AF34" i="41" s="1"/>
  <c r="AG34" i="41" s="1"/>
  <c r="AF33" i="41"/>
  <c r="AG33" i="41" s="1"/>
  <c r="AD33" i="41"/>
  <c r="AE33" i="41" s="1"/>
  <c r="AG32" i="41"/>
  <c r="AE32" i="41"/>
  <c r="AD32" i="41"/>
  <c r="AF32" i="41" s="1"/>
  <c r="AF31" i="41"/>
  <c r="AG31" i="41" s="1"/>
  <c r="AD31" i="41"/>
  <c r="AE31" i="41" s="1"/>
  <c r="AG30" i="41"/>
  <c r="AE30" i="41"/>
  <c r="AD30" i="41"/>
  <c r="AF30" i="41" s="1"/>
  <c r="AC27" i="41"/>
  <c r="AC67" i="41" s="1"/>
  <c r="AB27" i="41"/>
  <c r="AA27" i="41"/>
  <c r="Z27" i="41"/>
  <c r="Z67" i="41" s="1"/>
  <c r="Y27" i="41"/>
  <c r="Y71" i="41" s="1"/>
  <c r="X27" i="41"/>
  <c r="W27" i="41"/>
  <c r="W71" i="41" s="1"/>
  <c r="V27" i="41"/>
  <c r="V71" i="41" s="1"/>
  <c r="U27" i="41"/>
  <c r="U67" i="41" s="1"/>
  <c r="T27" i="41"/>
  <c r="S27" i="41"/>
  <c r="R27" i="41"/>
  <c r="R67" i="41" s="1"/>
  <c r="Q27" i="41"/>
  <c r="Q71" i="41" s="1"/>
  <c r="P27" i="41"/>
  <c r="O27" i="41"/>
  <c r="O71" i="41" s="1"/>
  <c r="N27" i="41"/>
  <c r="N71" i="41" s="1"/>
  <c r="M27" i="41"/>
  <c r="M67" i="41" s="1"/>
  <c r="L27" i="41"/>
  <c r="K27" i="41"/>
  <c r="J27" i="41"/>
  <c r="J67" i="41" s="1"/>
  <c r="I27" i="41"/>
  <c r="I71" i="41" s="1"/>
  <c r="H27" i="41"/>
  <c r="G27" i="41"/>
  <c r="G71" i="41" s="1"/>
  <c r="F27" i="41"/>
  <c r="F71" i="41" s="1"/>
  <c r="E27" i="41"/>
  <c r="E67" i="41" s="1"/>
  <c r="AF26" i="41"/>
  <c r="AG26" i="41" s="1"/>
  <c r="AE26" i="41"/>
  <c r="AD26" i="41"/>
  <c r="AD25" i="41"/>
  <c r="AF25" i="41" s="1"/>
  <c r="AG25" i="41" s="1"/>
  <c r="AF24" i="41"/>
  <c r="AG24" i="41" s="1"/>
  <c r="AE24" i="41"/>
  <c r="AD24" i="41"/>
  <c r="AD23" i="41"/>
  <c r="AF23" i="41" s="1"/>
  <c r="AG23" i="41" s="1"/>
  <c r="AF22" i="41"/>
  <c r="AG22" i="41" s="1"/>
  <c r="AE22" i="41"/>
  <c r="AD22" i="41"/>
  <c r="AG21" i="41"/>
  <c r="AE21" i="41"/>
  <c r="AD21" i="41"/>
  <c r="AF21" i="41" s="1"/>
  <c r="AF19" i="41"/>
  <c r="AG19" i="41" s="1"/>
  <c r="AE19" i="41"/>
  <c r="AD19" i="41"/>
  <c r="AG18" i="41"/>
  <c r="AE18" i="41"/>
  <c r="AD18" i="41"/>
  <c r="AF18" i="41" s="1"/>
  <c r="AF17" i="41"/>
  <c r="AG17" i="41" s="1"/>
  <c r="AE17" i="41"/>
  <c r="AD17" i="41"/>
  <c r="AE16" i="41"/>
  <c r="AD16" i="41"/>
  <c r="AF16" i="41" s="1"/>
  <c r="AG16" i="41" s="1"/>
  <c r="AF15" i="41"/>
  <c r="AG15" i="41" s="1"/>
  <c r="AE15" i="41"/>
  <c r="AD15" i="41"/>
  <c r="AE14" i="41"/>
  <c r="AD14" i="41"/>
  <c r="AF13" i="41"/>
  <c r="AG13" i="41" s="1"/>
  <c r="AE13" i="41"/>
  <c r="AD13" i="41"/>
  <c r="AG12" i="41"/>
  <c r="AE12" i="41"/>
  <c r="AD12" i="41"/>
  <c r="AF12" i="41" s="1"/>
  <c r="AF11" i="41"/>
  <c r="AG11" i="41" s="1"/>
  <c r="AE11" i="41"/>
  <c r="AD11" i="41"/>
  <c r="AC80" i="40"/>
  <c r="AB80" i="40"/>
  <c r="AA80" i="40"/>
  <c r="Z80" i="40"/>
  <c r="Y80" i="40"/>
  <c r="X80" i="40"/>
  <c r="W80" i="40"/>
  <c r="V80" i="40"/>
  <c r="U80" i="40"/>
  <c r="T80" i="40"/>
  <c r="S80" i="40"/>
  <c r="R80" i="40"/>
  <c r="Q80" i="40"/>
  <c r="P80" i="40"/>
  <c r="O80" i="40"/>
  <c r="N80" i="40"/>
  <c r="M80" i="40"/>
  <c r="L80" i="40"/>
  <c r="K80" i="40"/>
  <c r="J80" i="40"/>
  <c r="I80" i="40"/>
  <c r="H80" i="40"/>
  <c r="G80" i="40"/>
  <c r="F80" i="40"/>
  <c r="E80" i="40"/>
  <c r="Y71" i="40"/>
  <c r="X71" i="40"/>
  <c r="W71" i="40"/>
  <c r="R71" i="40"/>
  <c r="Q71" i="40"/>
  <c r="O71" i="40"/>
  <c r="I71" i="40"/>
  <c r="H71" i="40"/>
  <c r="G71" i="40"/>
  <c r="AE70" i="40"/>
  <c r="AD70" i="40"/>
  <c r="AF70" i="40" s="1"/>
  <c r="AG70" i="40" s="1"/>
  <c r="AG69" i="40"/>
  <c r="AF69" i="40"/>
  <c r="AD69" i="40"/>
  <c r="AE69" i="40" s="1"/>
  <c r="AE68" i="40"/>
  <c r="AD68" i="40"/>
  <c r="AF68" i="40" s="1"/>
  <c r="AG68" i="40" s="1"/>
  <c r="Y67" i="40"/>
  <c r="Q67" i="40"/>
  <c r="I67" i="40"/>
  <c r="H67" i="40"/>
  <c r="AC66" i="40"/>
  <c r="AB66" i="40"/>
  <c r="AA66" i="40"/>
  <c r="Z66" i="40"/>
  <c r="Y66" i="40"/>
  <c r="X66" i="40"/>
  <c r="X67" i="40" s="1"/>
  <c r="W66" i="40"/>
  <c r="V66" i="40"/>
  <c r="V67" i="40" s="1"/>
  <c r="U66" i="40"/>
  <c r="T66" i="40"/>
  <c r="S66" i="40"/>
  <c r="R66" i="40"/>
  <c r="Q66" i="40"/>
  <c r="P66" i="40"/>
  <c r="P71" i="40" s="1"/>
  <c r="O66" i="40"/>
  <c r="N66" i="40"/>
  <c r="N67" i="40" s="1"/>
  <c r="M66" i="40"/>
  <c r="L66" i="40"/>
  <c r="K66" i="40"/>
  <c r="J66" i="40"/>
  <c r="I66" i="40"/>
  <c r="H66" i="40"/>
  <c r="G66" i="40"/>
  <c r="F66" i="40"/>
  <c r="F67" i="40" s="1"/>
  <c r="E66" i="40"/>
  <c r="AF65" i="40"/>
  <c r="AG65" i="40" s="1"/>
  <c r="AE65" i="40"/>
  <c r="AD65" i="40"/>
  <c r="AG64" i="40"/>
  <c r="AE64" i="40"/>
  <c r="AD64" i="40"/>
  <c r="AF64" i="40" s="1"/>
  <c r="AF62" i="40"/>
  <c r="AG62" i="40" s="1"/>
  <c r="AE62" i="40"/>
  <c r="AD62" i="40"/>
  <c r="AG61" i="40"/>
  <c r="AE61" i="40"/>
  <c r="AD61" i="40"/>
  <c r="AF61" i="40" s="1"/>
  <c r="AF60" i="40"/>
  <c r="AG60" i="40" s="1"/>
  <c r="AE60" i="40"/>
  <c r="AD60" i="40"/>
  <c r="AD58" i="40"/>
  <c r="AF57" i="40"/>
  <c r="AG57" i="40" s="1"/>
  <c r="AE57" i="40"/>
  <c r="AD57" i="40"/>
  <c r="AD56" i="40"/>
  <c r="AF56" i="40" s="1"/>
  <c r="AG56" i="40" s="1"/>
  <c r="AF53" i="40"/>
  <c r="AG53" i="40" s="1"/>
  <c r="AE53" i="40"/>
  <c r="AD53" i="40"/>
  <c r="AG52" i="40"/>
  <c r="AE52" i="40"/>
  <c r="AD52" i="40"/>
  <c r="AF52" i="40" s="1"/>
  <c r="AF51" i="40"/>
  <c r="AG51" i="40" s="1"/>
  <c r="AE51" i="40"/>
  <c r="AD51" i="40"/>
  <c r="AG50" i="40"/>
  <c r="AD50" i="40"/>
  <c r="AF50" i="40" s="1"/>
  <c r="AF49" i="40"/>
  <c r="AG49" i="40" s="1"/>
  <c r="AE49" i="40"/>
  <c r="AD49" i="40"/>
  <c r="AD48" i="40"/>
  <c r="AF47" i="40"/>
  <c r="AG47" i="40" s="1"/>
  <c r="AE47" i="40"/>
  <c r="AD47" i="40"/>
  <c r="AD46" i="40"/>
  <c r="AF46" i="40" s="1"/>
  <c r="AG46" i="40" s="1"/>
  <c r="AF45" i="40"/>
  <c r="AG45" i="40" s="1"/>
  <c r="AE45" i="40"/>
  <c r="AD45" i="40"/>
  <c r="AG43" i="40"/>
  <c r="AE43" i="40"/>
  <c r="AD43" i="40"/>
  <c r="AF43" i="40" s="1"/>
  <c r="AF41" i="40"/>
  <c r="AG41" i="40" s="1"/>
  <c r="AE41" i="40"/>
  <c r="AD41" i="40"/>
  <c r="AG40" i="40"/>
  <c r="AE40" i="40"/>
  <c r="AD40" i="40"/>
  <c r="AF40" i="40" s="1"/>
  <c r="AF39" i="40"/>
  <c r="AG39" i="40" s="1"/>
  <c r="AE39" i="40"/>
  <c r="AD39" i="40"/>
  <c r="AD38" i="40"/>
  <c r="AF37" i="40"/>
  <c r="AG37" i="40" s="1"/>
  <c r="AE37" i="40"/>
  <c r="AD37" i="40"/>
  <c r="AD36" i="40"/>
  <c r="AF36" i="40" s="1"/>
  <c r="AG36" i="40" s="1"/>
  <c r="AF35" i="40"/>
  <c r="AG35" i="40" s="1"/>
  <c r="AE35" i="40"/>
  <c r="AD35" i="40"/>
  <c r="AG34" i="40"/>
  <c r="AE34" i="40"/>
  <c r="AD34" i="40"/>
  <c r="AF34" i="40" s="1"/>
  <c r="AF33" i="40"/>
  <c r="AG33" i="40" s="1"/>
  <c r="AE33" i="40"/>
  <c r="AD33" i="40"/>
  <c r="AD32" i="40"/>
  <c r="AF32" i="40" s="1"/>
  <c r="AG32" i="40" s="1"/>
  <c r="AF31" i="40"/>
  <c r="AG31" i="40" s="1"/>
  <c r="AE31" i="40"/>
  <c r="AD31" i="40"/>
  <c r="AD30" i="40"/>
  <c r="AC27" i="40"/>
  <c r="AB27" i="40"/>
  <c r="AB71" i="40" s="1"/>
  <c r="AA27" i="40"/>
  <c r="Z27" i="40"/>
  <c r="Z67" i="40" s="1"/>
  <c r="Y27" i="40"/>
  <c r="X27" i="40"/>
  <c r="W27" i="40"/>
  <c r="W67" i="40" s="1"/>
  <c r="V27" i="40"/>
  <c r="V71" i="40" s="1"/>
  <c r="U27" i="40"/>
  <c r="T27" i="40"/>
  <c r="T71" i="40" s="1"/>
  <c r="S27" i="40"/>
  <c r="R27" i="40"/>
  <c r="R67" i="40" s="1"/>
  <c r="Q27" i="40"/>
  <c r="P27" i="40"/>
  <c r="O27" i="40"/>
  <c r="O67" i="40" s="1"/>
  <c r="N27" i="40"/>
  <c r="N71" i="40" s="1"/>
  <c r="M27" i="40"/>
  <c r="L27" i="40"/>
  <c r="L71" i="40" s="1"/>
  <c r="K27" i="40"/>
  <c r="J27" i="40"/>
  <c r="J67" i="40" s="1"/>
  <c r="I27" i="40"/>
  <c r="H27" i="40"/>
  <c r="G27" i="40"/>
  <c r="G67" i="40" s="1"/>
  <c r="F27" i="40"/>
  <c r="F71" i="40" s="1"/>
  <c r="E27" i="40"/>
  <c r="AF26" i="40"/>
  <c r="AG26" i="40" s="1"/>
  <c r="AE26" i="40"/>
  <c r="AD26" i="40"/>
  <c r="AD25" i="40"/>
  <c r="AF24" i="40"/>
  <c r="AG24" i="40" s="1"/>
  <c r="AE24" i="40"/>
  <c r="AD24" i="40"/>
  <c r="AD23" i="40"/>
  <c r="AF22" i="40"/>
  <c r="AG22" i="40" s="1"/>
  <c r="AE22" i="40"/>
  <c r="AD22" i="40"/>
  <c r="AD21" i="40"/>
  <c r="AF19" i="40"/>
  <c r="AG19" i="40" s="1"/>
  <c r="AE19" i="40"/>
  <c r="AD19" i="40"/>
  <c r="AD18" i="40"/>
  <c r="AF17" i="40"/>
  <c r="AG17" i="40" s="1"/>
  <c r="AE17" i="40"/>
  <c r="AD17" i="40"/>
  <c r="AD16" i="40"/>
  <c r="AF15" i="40"/>
  <c r="AG15" i="40" s="1"/>
  <c r="AE15" i="40"/>
  <c r="AD15" i="40"/>
  <c r="AD14" i="40"/>
  <c r="AF13" i="40"/>
  <c r="AG13" i="40" s="1"/>
  <c r="AE13" i="40"/>
  <c r="AD13" i="40"/>
  <c r="AD12" i="40"/>
  <c r="AF11" i="40"/>
  <c r="AE11" i="40"/>
  <c r="AD11" i="40"/>
  <c r="AC80" i="39"/>
  <c r="AB80" i="39"/>
  <c r="AA80" i="39"/>
  <c r="Z80" i="39"/>
  <c r="Y80" i="39"/>
  <c r="X80" i="39"/>
  <c r="W80" i="39"/>
  <c r="V80" i="39"/>
  <c r="U80" i="39"/>
  <c r="T80" i="39"/>
  <c r="S80" i="39"/>
  <c r="R80" i="39"/>
  <c r="Q80" i="39"/>
  <c r="P80" i="39"/>
  <c r="O80" i="39"/>
  <c r="N80" i="39"/>
  <c r="M80" i="39"/>
  <c r="L80" i="39"/>
  <c r="K80" i="39"/>
  <c r="J80" i="39"/>
  <c r="I80" i="39"/>
  <c r="H80" i="39"/>
  <c r="G80" i="39"/>
  <c r="E80" i="39"/>
  <c r="G78" i="39"/>
  <c r="F78" i="39"/>
  <c r="F80" i="39" s="1"/>
  <c r="X71" i="39"/>
  <c r="W71" i="39"/>
  <c r="V71" i="39"/>
  <c r="Q71" i="39"/>
  <c r="P71" i="39"/>
  <c r="N71" i="39"/>
  <c r="H71" i="39"/>
  <c r="G71" i="39"/>
  <c r="F71" i="39"/>
  <c r="AD70" i="39"/>
  <c r="AF69" i="39"/>
  <c r="AG69" i="39" s="1"/>
  <c r="AE69" i="39"/>
  <c r="AD69" i="39"/>
  <c r="AD68" i="39"/>
  <c r="Z67" i="39"/>
  <c r="X67" i="39"/>
  <c r="W67" i="39"/>
  <c r="P67" i="39"/>
  <c r="H67" i="39"/>
  <c r="AC66" i="39"/>
  <c r="AC67" i="39" s="1"/>
  <c r="AB66" i="39"/>
  <c r="AA66" i="39"/>
  <c r="Z66" i="39"/>
  <c r="Y66" i="39"/>
  <c r="X66" i="39"/>
  <c r="W66" i="39"/>
  <c r="V66" i="39"/>
  <c r="U66" i="39"/>
  <c r="U67" i="39" s="1"/>
  <c r="T66" i="39"/>
  <c r="S66" i="39"/>
  <c r="R66" i="39"/>
  <c r="Q66" i="39"/>
  <c r="P66" i="39"/>
  <c r="O66" i="39"/>
  <c r="N66" i="39"/>
  <c r="M66" i="39"/>
  <c r="M67" i="39" s="1"/>
  <c r="L66" i="39"/>
  <c r="K66" i="39"/>
  <c r="J66" i="39"/>
  <c r="I66" i="39"/>
  <c r="H66" i="39"/>
  <c r="G66" i="39"/>
  <c r="G67" i="39" s="1"/>
  <c r="F66" i="39"/>
  <c r="E66" i="39"/>
  <c r="AG65" i="39"/>
  <c r="AE65" i="39"/>
  <c r="AD65" i="39"/>
  <c r="AF65" i="39" s="1"/>
  <c r="AD64" i="39"/>
  <c r="AE62" i="39"/>
  <c r="AD62" i="39"/>
  <c r="AF62" i="39" s="1"/>
  <c r="AG62" i="39" s="1"/>
  <c r="AF61" i="39"/>
  <c r="AG61" i="39" s="1"/>
  <c r="AD61" i="39"/>
  <c r="AE61" i="39" s="1"/>
  <c r="AE60" i="39"/>
  <c r="AD60" i="39"/>
  <c r="AF60" i="39" s="1"/>
  <c r="AG60" i="39" s="1"/>
  <c r="AD58" i="39"/>
  <c r="AE58" i="39" s="1"/>
  <c r="AG57" i="39"/>
  <c r="AE57" i="39"/>
  <c r="AD57" i="39"/>
  <c r="AF57" i="39" s="1"/>
  <c r="AF56" i="39"/>
  <c r="AG56" i="39" s="1"/>
  <c r="AD56" i="39"/>
  <c r="AE56" i="39" s="1"/>
  <c r="AG53" i="39"/>
  <c r="AE53" i="39"/>
  <c r="AD53" i="39"/>
  <c r="AF53" i="39" s="1"/>
  <c r="AF52" i="39"/>
  <c r="AG52" i="39" s="1"/>
  <c r="AD52" i="39"/>
  <c r="AE52" i="39" s="1"/>
  <c r="AG51" i="39"/>
  <c r="AE51" i="39"/>
  <c r="AD51" i="39"/>
  <c r="AF51" i="39" s="1"/>
  <c r="AF50" i="39"/>
  <c r="AG50" i="39" s="1"/>
  <c r="AD50" i="39"/>
  <c r="AE50" i="39" s="1"/>
  <c r="AG49" i="39"/>
  <c r="AE49" i="39"/>
  <c r="AD49" i="39"/>
  <c r="AF49" i="39" s="1"/>
  <c r="AD48" i="39"/>
  <c r="AE48" i="39" s="1"/>
  <c r="AE47" i="39"/>
  <c r="AD47" i="39"/>
  <c r="AF47" i="39" s="1"/>
  <c r="AG47" i="39" s="1"/>
  <c r="AF46" i="39"/>
  <c r="AG46" i="39" s="1"/>
  <c r="AD46" i="39"/>
  <c r="AE46" i="39" s="1"/>
  <c r="AE45" i="39"/>
  <c r="AD45" i="39"/>
  <c r="AF45" i="39" s="1"/>
  <c r="AG45" i="39" s="1"/>
  <c r="AD43" i="39"/>
  <c r="AE41" i="39"/>
  <c r="AD41" i="39"/>
  <c r="AF41" i="39" s="1"/>
  <c r="AG41" i="39" s="1"/>
  <c r="AF40" i="39"/>
  <c r="AG40" i="39" s="1"/>
  <c r="AD40" i="39"/>
  <c r="AE40" i="39" s="1"/>
  <c r="AE39" i="39"/>
  <c r="AD39" i="39"/>
  <c r="AF39" i="39" s="1"/>
  <c r="AG39" i="39" s="1"/>
  <c r="AD38" i="39"/>
  <c r="AG37" i="39"/>
  <c r="AE37" i="39"/>
  <c r="AD37" i="39"/>
  <c r="AF37" i="39" s="1"/>
  <c r="AF36" i="39"/>
  <c r="AG36" i="39" s="1"/>
  <c r="AD36" i="39"/>
  <c r="AE36" i="39" s="1"/>
  <c r="AE35" i="39"/>
  <c r="AD35" i="39"/>
  <c r="AF35" i="39" s="1"/>
  <c r="AG35" i="39" s="1"/>
  <c r="AF34" i="39"/>
  <c r="AG34" i="39" s="1"/>
  <c r="AD34" i="39"/>
  <c r="AE34" i="39" s="1"/>
  <c r="AG33" i="39"/>
  <c r="AE33" i="39"/>
  <c r="AD33" i="39"/>
  <c r="AF33" i="39" s="1"/>
  <c r="AF32" i="39"/>
  <c r="AG32" i="39" s="1"/>
  <c r="AD32" i="39"/>
  <c r="AE32" i="39" s="1"/>
  <c r="AG31" i="39"/>
  <c r="AE31" i="39"/>
  <c r="AD31" i="39"/>
  <c r="AF31" i="39" s="1"/>
  <c r="AD30" i="39"/>
  <c r="AE30" i="39" s="1"/>
  <c r="AC27" i="39"/>
  <c r="AB27" i="39"/>
  <c r="AA27" i="39"/>
  <c r="AA71" i="39" s="1"/>
  <c r="Z27" i="39"/>
  <c r="Z71" i="39" s="1"/>
  <c r="Y27" i="39"/>
  <c r="Y67" i="39" s="1"/>
  <c r="X27" i="39"/>
  <c r="W27" i="39"/>
  <c r="V27" i="39"/>
  <c r="V67" i="39" s="1"/>
  <c r="U27" i="39"/>
  <c r="T27" i="39"/>
  <c r="S27" i="39"/>
  <c r="S71" i="39" s="1"/>
  <c r="R27" i="39"/>
  <c r="Q27" i="39"/>
  <c r="Q67" i="39" s="1"/>
  <c r="P27" i="39"/>
  <c r="O27" i="39"/>
  <c r="N27" i="39"/>
  <c r="N67" i="39" s="1"/>
  <c r="M27" i="39"/>
  <c r="L27" i="39"/>
  <c r="K27" i="39"/>
  <c r="K71" i="39" s="1"/>
  <c r="J27" i="39"/>
  <c r="I27" i="39"/>
  <c r="I67" i="39" s="1"/>
  <c r="H27" i="39"/>
  <c r="G27" i="39"/>
  <c r="F27" i="39"/>
  <c r="F67" i="39" s="1"/>
  <c r="E27" i="39"/>
  <c r="AE26" i="39"/>
  <c r="AD26" i="39"/>
  <c r="AF26" i="39" s="1"/>
  <c r="AG26" i="39" s="1"/>
  <c r="AF25" i="39"/>
  <c r="AG25" i="39" s="1"/>
  <c r="AE25" i="39"/>
  <c r="AD25" i="39"/>
  <c r="AE24" i="39"/>
  <c r="AD24" i="39"/>
  <c r="AF24" i="39" s="1"/>
  <c r="AG24" i="39" s="1"/>
  <c r="AF23" i="39"/>
  <c r="AG23" i="39" s="1"/>
  <c r="AE23" i="39"/>
  <c r="AD23" i="39"/>
  <c r="AG22" i="39"/>
  <c r="AE22" i="39"/>
  <c r="AD22" i="39"/>
  <c r="AF22" i="39" s="1"/>
  <c r="AF21" i="39"/>
  <c r="AG21" i="39" s="1"/>
  <c r="AE21" i="39"/>
  <c r="AD21" i="39"/>
  <c r="AG19" i="39"/>
  <c r="AE19" i="39"/>
  <c r="AD19" i="39"/>
  <c r="AF19" i="39" s="1"/>
  <c r="AF18" i="39"/>
  <c r="AG18" i="39" s="1"/>
  <c r="AE18" i="39"/>
  <c r="AD18" i="39"/>
  <c r="AD17" i="39"/>
  <c r="AF17" i="39" s="1"/>
  <c r="AG17" i="39" s="1"/>
  <c r="AF16" i="39"/>
  <c r="AG16" i="39" s="1"/>
  <c r="AE16" i="39"/>
  <c r="AD16" i="39"/>
  <c r="AE15" i="39"/>
  <c r="AD15" i="39"/>
  <c r="AF15" i="39" s="1"/>
  <c r="AG15" i="39" s="1"/>
  <c r="AF14" i="39"/>
  <c r="AG14" i="39" s="1"/>
  <c r="AE14" i="39"/>
  <c r="AD14" i="39"/>
  <c r="AG13" i="39"/>
  <c r="AE13" i="39"/>
  <c r="AD13" i="39"/>
  <c r="AF13" i="39" s="1"/>
  <c r="AF12" i="39"/>
  <c r="AG12" i="39" s="1"/>
  <c r="AE12" i="39"/>
  <c r="AD12" i="39"/>
  <c r="AE11" i="39"/>
  <c r="AD11" i="39"/>
  <c r="AC80" i="38"/>
  <c r="AB80" i="38"/>
  <c r="AA80" i="38"/>
  <c r="Z80" i="38"/>
  <c r="Y80" i="38"/>
  <c r="X80" i="38"/>
  <c r="W80" i="38"/>
  <c r="V80" i="38"/>
  <c r="U80" i="38"/>
  <c r="T80" i="38"/>
  <c r="S80" i="38"/>
  <c r="R80" i="38"/>
  <c r="Q80" i="38"/>
  <c r="P80" i="38"/>
  <c r="O80" i="38"/>
  <c r="N80" i="38"/>
  <c r="M80" i="38"/>
  <c r="L80" i="38"/>
  <c r="K80" i="38"/>
  <c r="J80" i="38"/>
  <c r="I80" i="38"/>
  <c r="H80" i="38"/>
  <c r="G80" i="38"/>
  <c r="F80" i="38"/>
  <c r="E80" i="38"/>
  <c r="AC71" i="38"/>
  <c r="AB71" i="38"/>
  <c r="AA71" i="38"/>
  <c r="V71" i="38"/>
  <c r="U71" i="38"/>
  <c r="S71" i="38"/>
  <c r="M71" i="38"/>
  <c r="L71" i="38"/>
  <c r="K71" i="38"/>
  <c r="F71" i="38"/>
  <c r="E71" i="38"/>
  <c r="AF70" i="38"/>
  <c r="AG70" i="38" s="1"/>
  <c r="AD70" i="38"/>
  <c r="AE70" i="38" s="1"/>
  <c r="AE69" i="38"/>
  <c r="AD69" i="38"/>
  <c r="AF69" i="38" s="1"/>
  <c r="AG69" i="38" s="1"/>
  <c r="AF68" i="38"/>
  <c r="AG68" i="38" s="1"/>
  <c r="AD68" i="38"/>
  <c r="AE68" i="38" s="1"/>
  <c r="AC67" i="38"/>
  <c r="W67" i="38"/>
  <c r="U67" i="38"/>
  <c r="O67" i="38"/>
  <c r="M67" i="38"/>
  <c r="E67" i="38"/>
  <c r="AC66" i="38"/>
  <c r="AB66" i="38"/>
  <c r="AB67" i="38" s="1"/>
  <c r="AA66" i="38"/>
  <c r="Z66" i="38"/>
  <c r="Z67" i="38" s="1"/>
  <c r="Y66" i="38"/>
  <c r="X66" i="38"/>
  <c r="W66" i="38"/>
  <c r="V66" i="38"/>
  <c r="U66" i="38"/>
  <c r="T66" i="38"/>
  <c r="T71" i="38" s="1"/>
  <c r="S66" i="38"/>
  <c r="R66" i="38"/>
  <c r="R67" i="38" s="1"/>
  <c r="Q66" i="38"/>
  <c r="P66" i="38"/>
  <c r="O66" i="38"/>
  <c r="N66" i="38"/>
  <c r="M66" i="38"/>
  <c r="L66" i="38"/>
  <c r="L67" i="38" s="1"/>
  <c r="K66" i="38"/>
  <c r="J66" i="38"/>
  <c r="J67" i="38" s="1"/>
  <c r="I66" i="38"/>
  <c r="H66" i="38"/>
  <c r="G66" i="38"/>
  <c r="F66" i="38"/>
  <c r="AD66" i="38" s="1"/>
  <c r="AE66" i="38" s="1"/>
  <c r="E66" i="38"/>
  <c r="AG65" i="38"/>
  <c r="AE65" i="38"/>
  <c r="AD65" i="38"/>
  <c r="AF65" i="38" s="1"/>
  <c r="AF64" i="38"/>
  <c r="AG64" i="38" s="1"/>
  <c r="AD64" i="38"/>
  <c r="AE64" i="38" s="1"/>
  <c r="AD62" i="38"/>
  <c r="AF62" i="38" s="1"/>
  <c r="AG62" i="38" s="1"/>
  <c r="AF61" i="38"/>
  <c r="AG61" i="38" s="1"/>
  <c r="AD61" i="38"/>
  <c r="AE61" i="38" s="1"/>
  <c r="AG60" i="38"/>
  <c r="AD60" i="38"/>
  <c r="AF60" i="38" s="1"/>
  <c r="AF58" i="38"/>
  <c r="AG58" i="38" s="1"/>
  <c r="AD58" i="38"/>
  <c r="AE58" i="38" s="1"/>
  <c r="AG57" i="38"/>
  <c r="AE57" i="38"/>
  <c r="AD57" i="38"/>
  <c r="AF57" i="38" s="1"/>
  <c r="AF56" i="38"/>
  <c r="AG56" i="38" s="1"/>
  <c r="AD56" i="38"/>
  <c r="AE56" i="38" s="1"/>
  <c r="AD53" i="38"/>
  <c r="AF52" i="38"/>
  <c r="AG52" i="38" s="1"/>
  <c r="AD52" i="38"/>
  <c r="AE52" i="38" s="1"/>
  <c r="AG51" i="38"/>
  <c r="AE51" i="38"/>
  <c r="AD51" i="38"/>
  <c r="AF51" i="38" s="1"/>
  <c r="AF50" i="38"/>
  <c r="AG50" i="38" s="1"/>
  <c r="AD50" i="38"/>
  <c r="AE50" i="38" s="1"/>
  <c r="AD49" i="38"/>
  <c r="AF48" i="38"/>
  <c r="AG48" i="38" s="1"/>
  <c r="AD48" i="38"/>
  <c r="AE48" i="38" s="1"/>
  <c r="AG47" i="38"/>
  <c r="AE47" i="38"/>
  <c r="AD47" i="38"/>
  <c r="AF47" i="38" s="1"/>
  <c r="AF46" i="38"/>
  <c r="AG46" i="38" s="1"/>
  <c r="AD46" i="38"/>
  <c r="AE46" i="38" s="1"/>
  <c r="AG45" i="38"/>
  <c r="AE45" i="38"/>
  <c r="AD45" i="38"/>
  <c r="AF45" i="38" s="1"/>
  <c r="AF43" i="38"/>
  <c r="AG43" i="38" s="1"/>
  <c r="AD43" i="38"/>
  <c r="AE43" i="38" s="1"/>
  <c r="AD41" i="38"/>
  <c r="AF41" i="38" s="1"/>
  <c r="AG41" i="38" s="1"/>
  <c r="AF40" i="38"/>
  <c r="AG40" i="38" s="1"/>
  <c r="AD40" i="38"/>
  <c r="AE40" i="38" s="1"/>
  <c r="AG39" i="38"/>
  <c r="AD39" i="38"/>
  <c r="AF39" i="38" s="1"/>
  <c r="AF38" i="38"/>
  <c r="AG38" i="38" s="1"/>
  <c r="AD38" i="38"/>
  <c r="AE38" i="38" s="1"/>
  <c r="AE37" i="38"/>
  <c r="AD37" i="38"/>
  <c r="AF37" i="38" s="1"/>
  <c r="AG37" i="38" s="1"/>
  <c r="AF36" i="38"/>
  <c r="AG36" i="38" s="1"/>
  <c r="AD36" i="38"/>
  <c r="AE36" i="38" s="1"/>
  <c r="AD35" i="38"/>
  <c r="AF34" i="38"/>
  <c r="AG34" i="38" s="1"/>
  <c r="AD34" i="38"/>
  <c r="AE34" i="38" s="1"/>
  <c r="AG33" i="38"/>
  <c r="AE33" i="38"/>
  <c r="AD33" i="38"/>
  <c r="AF33" i="38" s="1"/>
  <c r="AF32" i="38"/>
  <c r="AG32" i="38" s="1"/>
  <c r="AD32" i="38"/>
  <c r="AE32" i="38" s="1"/>
  <c r="AG31" i="38"/>
  <c r="AD31" i="38"/>
  <c r="AF31" i="38" s="1"/>
  <c r="AF30" i="38"/>
  <c r="AG30" i="38" s="1"/>
  <c r="AD30" i="38"/>
  <c r="AE30" i="38" s="1"/>
  <c r="AC27" i="38"/>
  <c r="AB27" i="38"/>
  <c r="AA27" i="38"/>
  <c r="AA67" i="38" s="1"/>
  <c r="Z27" i="38"/>
  <c r="Z71" i="38" s="1"/>
  <c r="Y27" i="38"/>
  <c r="X27" i="38"/>
  <c r="X71" i="38" s="1"/>
  <c r="W27" i="38"/>
  <c r="W71" i="38" s="1"/>
  <c r="V27" i="38"/>
  <c r="V67" i="38" s="1"/>
  <c r="U27" i="38"/>
  <c r="T27" i="38"/>
  <c r="S27" i="38"/>
  <c r="S67" i="38" s="1"/>
  <c r="R27" i="38"/>
  <c r="R71" i="38" s="1"/>
  <c r="Q27" i="38"/>
  <c r="P27" i="38"/>
  <c r="P71" i="38" s="1"/>
  <c r="O27" i="38"/>
  <c r="O71" i="38" s="1"/>
  <c r="N27" i="38"/>
  <c r="N67" i="38" s="1"/>
  <c r="M27" i="38"/>
  <c r="L27" i="38"/>
  <c r="K27" i="38"/>
  <c r="K67" i="38" s="1"/>
  <c r="J27" i="38"/>
  <c r="J71" i="38" s="1"/>
  <c r="I27" i="38"/>
  <c r="H27" i="38"/>
  <c r="H71" i="38" s="1"/>
  <c r="G27" i="38"/>
  <c r="G71" i="38" s="1"/>
  <c r="F27" i="38"/>
  <c r="F67" i="38" s="1"/>
  <c r="E27" i="38"/>
  <c r="AD26" i="38"/>
  <c r="AF25" i="38"/>
  <c r="AG25" i="38" s="1"/>
  <c r="AE25" i="38"/>
  <c r="AD25" i="38"/>
  <c r="AD24" i="38"/>
  <c r="AF23" i="38"/>
  <c r="AG23" i="38" s="1"/>
  <c r="AE23" i="38"/>
  <c r="AD23" i="38"/>
  <c r="AD22" i="38"/>
  <c r="AF21" i="38"/>
  <c r="AG21" i="38" s="1"/>
  <c r="AE21" i="38"/>
  <c r="AD21" i="38"/>
  <c r="AD19" i="38"/>
  <c r="AF18" i="38"/>
  <c r="AG18" i="38" s="1"/>
  <c r="AE18" i="38"/>
  <c r="AD18" i="38"/>
  <c r="AD17" i="38"/>
  <c r="AF16" i="38"/>
  <c r="AG16" i="38" s="1"/>
  <c r="AE16" i="38"/>
  <c r="AD16" i="38"/>
  <c r="AD15" i="38"/>
  <c r="AF14" i="38"/>
  <c r="AG14" i="38" s="1"/>
  <c r="AE14" i="38"/>
  <c r="AD14" i="38"/>
  <c r="AD13" i="38"/>
  <c r="AF12" i="38"/>
  <c r="AG12" i="38" s="1"/>
  <c r="AE12" i="38"/>
  <c r="AD12" i="38"/>
  <c r="AD11" i="38"/>
  <c r="AC80" i="37"/>
  <c r="AB80" i="37"/>
  <c r="AA80" i="37"/>
  <c r="Z80" i="37"/>
  <c r="Y80" i="37"/>
  <c r="X80" i="37"/>
  <c r="W80" i="37"/>
  <c r="V80" i="37"/>
  <c r="U80" i="37"/>
  <c r="T80" i="37"/>
  <c r="S80" i="37"/>
  <c r="R80" i="37"/>
  <c r="Q80" i="37"/>
  <c r="P80" i="37"/>
  <c r="O80" i="37"/>
  <c r="N80" i="37"/>
  <c r="M80" i="37"/>
  <c r="L80" i="37"/>
  <c r="K80" i="37"/>
  <c r="J80" i="37"/>
  <c r="I80" i="37"/>
  <c r="H80" i="37"/>
  <c r="G80" i="37"/>
  <c r="F80" i="37"/>
  <c r="E80" i="37"/>
  <c r="AA71" i="37"/>
  <c r="Z71" i="37"/>
  <c r="X71" i="37"/>
  <c r="S71" i="37"/>
  <c r="R71" i="37"/>
  <c r="P71" i="37"/>
  <c r="K71" i="37"/>
  <c r="J71" i="37"/>
  <c r="I71" i="37"/>
  <c r="H71" i="37"/>
  <c r="AD70" i="37"/>
  <c r="AE70" i="37" s="1"/>
  <c r="AG69" i="37"/>
  <c r="AF69" i="37"/>
  <c r="AE69" i="37"/>
  <c r="AD69" i="37"/>
  <c r="AF68" i="37"/>
  <c r="AG68" i="37" s="1"/>
  <c r="AD68" i="37"/>
  <c r="AE68" i="37" s="1"/>
  <c r="AB67" i="37"/>
  <c r="AA67" i="37"/>
  <c r="Z67" i="37"/>
  <c r="T67" i="37"/>
  <c r="S67" i="37"/>
  <c r="R67" i="37"/>
  <c r="L67" i="37"/>
  <c r="K67" i="37"/>
  <c r="J67" i="37"/>
  <c r="AC66" i="37"/>
  <c r="AB66" i="37"/>
  <c r="AA66" i="37"/>
  <c r="Z66" i="37"/>
  <c r="Y66" i="37"/>
  <c r="Y67" i="37" s="1"/>
  <c r="X66" i="37"/>
  <c r="W66" i="37"/>
  <c r="V66" i="37"/>
  <c r="U66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I67" i="37" s="1"/>
  <c r="H66" i="37"/>
  <c r="E66" i="37"/>
  <c r="AD65" i="37"/>
  <c r="AF64" i="37"/>
  <c r="AG64" i="37" s="1"/>
  <c r="AE64" i="37"/>
  <c r="AD64" i="37"/>
  <c r="AD62" i="37"/>
  <c r="AG61" i="37"/>
  <c r="AF61" i="37"/>
  <c r="AE61" i="37"/>
  <c r="AD61" i="37"/>
  <c r="AD60" i="37"/>
  <c r="AG58" i="37"/>
  <c r="AF58" i="37"/>
  <c r="AE58" i="37"/>
  <c r="AD58" i="37"/>
  <c r="AD57" i="37"/>
  <c r="AF56" i="37"/>
  <c r="AG56" i="37" s="1"/>
  <c r="AE56" i="37"/>
  <c r="AD56" i="37"/>
  <c r="AD53" i="37"/>
  <c r="G53" i="37"/>
  <c r="F53" i="37"/>
  <c r="F66" i="37" s="1"/>
  <c r="G52" i="37"/>
  <c r="F52" i="37"/>
  <c r="AD52" i="37" s="1"/>
  <c r="G51" i="37"/>
  <c r="G51" i="97" s="1"/>
  <c r="F51" i="37"/>
  <c r="F51" i="97" s="1"/>
  <c r="AF50" i="37"/>
  <c r="AG50" i="37" s="1"/>
  <c r="AD50" i="37"/>
  <c r="AE50" i="37" s="1"/>
  <c r="AE49" i="37"/>
  <c r="AD49" i="37"/>
  <c r="AF49" i="37" s="1"/>
  <c r="AG49" i="37" s="1"/>
  <c r="AF48" i="37"/>
  <c r="AG48" i="37" s="1"/>
  <c r="AE48" i="37"/>
  <c r="AD48" i="37"/>
  <c r="AG47" i="37"/>
  <c r="AE47" i="37"/>
  <c r="AD47" i="37"/>
  <c r="AF47" i="37" s="1"/>
  <c r="AF46" i="37"/>
  <c r="AG46" i="37" s="1"/>
  <c r="AE46" i="37"/>
  <c r="AD46" i="37"/>
  <c r="AG45" i="37"/>
  <c r="AE45" i="37"/>
  <c r="AD45" i="37"/>
  <c r="AF45" i="37" s="1"/>
  <c r="AD43" i="37"/>
  <c r="AG41" i="37"/>
  <c r="AE41" i="37"/>
  <c r="AD41" i="37"/>
  <c r="AF41" i="37" s="1"/>
  <c r="AF40" i="37"/>
  <c r="AG40" i="37" s="1"/>
  <c r="AD40" i="37"/>
  <c r="AE40" i="37" s="1"/>
  <c r="G40" i="37"/>
  <c r="F40" i="37"/>
  <c r="AD39" i="37"/>
  <c r="AG38" i="37"/>
  <c r="AF38" i="37"/>
  <c r="AE38" i="37"/>
  <c r="AD38" i="37"/>
  <c r="AD37" i="37"/>
  <c r="G37" i="37"/>
  <c r="AF36" i="37"/>
  <c r="AG36" i="37" s="1"/>
  <c r="AD36" i="37"/>
  <c r="AE36" i="37" s="1"/>
  <c r="AE35" i="37"/>
  <c r="AD35" i="37"/>
  <c r="AF35" i="37" s="1"/>
  <c r="AG35" i="37" s="1"/>
  <c r="AF34" i="37"/>
  <c r="AG34" i="37" s="1"/>
  <c r="AD34" i="37"/>
  <c r="AE34" i="37" s="1"/>
  <c r="AD33" i="37"/>
  <c r="AF32" i="37"/>
  <c r="AG32" i="37" s="1"/>
  <c r="AD32" i="37"/>
  <c r="AE32" i="37" s="1"/>
  <c r="AD31" i="37"/>
  <c r="AF31" i="37" s="1"/>
  <c r="AG31" i="37" s="1"/>
  <c r="AF30" i="37"/>
  <c r="AG30" i="37" s="1"/>
  <c r="AD30" i="37"/>
  <c r="AE30" i="37" s="1"/>
  <c r="G30" i="37"/>
  <c r="F30" i="37"/>
  <c r="AC27" i="37"/>
  <c r="AC71" i="37" s="1"/>
  <c r="AB27" i="37"/>
  <c r="AB71" i="37" s="1"/>
  <c r="AA27" i="37"/>
  <c r="Z27" i="37"/>
  <c r="Y27" i="37"/>
  <c r="X27" i="37"/>
  <c r="X67" i="37" s="1"/>
  <c r="W27" i="37"/>
  <c r="V27" i="37"/>
  <c r="U27" i="37"/>
  <c r="U71" i="37" s="1"/>
  <c r="T27" i="37"/>
  <c r="T71" i="37" s="1"/>
  <c r="S27" i="37"/>
  <c r="R27" i="37"/>
  <c r="Q27" i="37"/>
  <c r="P27" i="37"/>
  <c r="P67" i="37" s="1"/>
  <c r="O27" i="37"/>
  <c r="N27" i="37"/>
  <c r="M27" i="37"/>
  <c r="M71" i="37" s="1"/>
  <c r="L27" i="37"/>
  <c r="L71" i="37" s="1"/>
  <c r="K27" i="37"/>
  <c r="J27" i="37"/>
  <c r="I27" i="37"/>
  <c r="H27" i="37"/>
  <c r="H67" i="37" s="1"/>
  <c r="F27" i="37"/>
  <c r="E27" i="37"/>
  <c r="E71" i="37" s="1"/>
  <c r="AD26" i="37"/>
  <c r="G25" i="37"/>
  <c r="G25" i="97" s="1"/>
  <c r="F25" i="37"/>
  <c r="F25" i="97" s="1"/>
  <c r="AD24" i="37"/>
  <c r="AG23" i="37"/>
  <c r="AE23" i="37"/>
  <c r="AD23" i="37"/>
  <c r="AF23" i="37" s="1"/>
  <c r="AD22" i="37"/>
  <c r="AG21" i="37"/>
  <c r="AE21" i="37"/>
  <c r="AD21" i="37"/>
  <c r="AF21" i="37" s="1"/>
  <c r="AD19" i="37"/>
  <c r="AF19" i="37" s="1"/>
  <c r="AG19" i="37" s="1"/>
  <c r="G19" i="37"/>
  <c r="F19" i="37"/>
  <c r="AD18" i="37"/>
  <c r="G17" i="37"/>
  <c r="F17" i="37"/>
  <c r="AF16" i="37"/>
  <c r="AG16" i="37" s="1"/>
  <c r="AD16" i="37"/>
  <c r="AE16" i="37" s="1"/>
  <c r="G16" i="37"/>
  <c r="G16" i="97" s="1"/>
  <c r="F16" i="37"/>
  <c r="F16" i="97" s="1"/>
  <c r="AD15" i="37"/>
  <c r="G14" i="37"/>
  <c r="F14" i="37"/>
  <c r="AD14" i="37" s="1"/>
  <c r="AD13" i="37"/>
  <c r="AF13" i="37" s="1"/>
  <c r="AG13" i="37" s="1"/>
  <c r="AE12" i="37"/>
  <c r="AD12" i="37"/>
  <c r="AF12" i="37" s="1"/>
  <c r="AG12" i="37" s="1"/>
  <c r="AF11" i="37"/>
  <c r="AE11" i="37"/>
  <c r="AD11" i="37"/>
  <c r="G11" i="37"/>
  <c r="F11" i="37"/>
  <c r="AC80" i="36"/>
  <c r="AB80" i="36"/>
  <c r="AA80" i="36"/>
  <c r="Z80" i="36"/>
  <c r="Y80" i="36"/>
  <c r="X80" i="36"/>
  <c r="W80" i="36"/>
  <c r="V80" i="36"/>
  <c r="U80" i="36"/>
  <c r="T80" i="36"/>
  <c r="S80" i="36"/>
  <c r="R80" i="36"/>
  <c r="Q80" i="36"/>
  <c r="P80" i="36"/>
  <c r="O80" i="36"/>
  <c r="N80" i="36"/>
  <c r="M80" i="36"/>
  <c r="L80" i="36"/>
  <c r="K80" i="36"/>
  <c r="J80" i="36"/>
  <c r="I80" i="36"/>
  <c r="H80" i="36"/>
  <c r="G80" i="36"/>
  <c r="F80" i="36"/>
  <c r="E80" i="36"/>
  <c r="AC71" i="36"/>
  <c r="V71" i="36"/>
  <c r="T71" i="36"/>
  <c r="R71" i="36"/>
  <c r="O71" i="36"/>
  <c r="N71" i="36"/>
  <c r="M71" i="36"/>
  <c r="F71" i="36"/>
  <c r="E71" i="36"/>
  <c r="AG70" i="36"/>
  <c r="AE70" i="36"/>
  <c r="AD70" i="36"/>
  <c r="AF70" i="36" s="1"/>
  <c r="AF69" i="36"/>
  <c r="AG69" i="36" s="1"/>
  <c r="AE69" i="36"/>
  <c r="AD69" i="36"/>
  <c r="AG68" i="36"/>
  <c r="AE68" i="36"/>
  <c r="AD68" i="36"/>
  <c r="AF68" i="36" s="1"/>
  <c r="AC67" i="36"/>
  <c r="X67" i="36"/>
  <c r="V67" i="36"/>
  <c r="U67" i="36"/>
  <c r="N67" i="36"/>
  <c r="M67" i="36"/>
  <c r="K67" i="36"/>
  <c r="H67" i="36"/>
  <c r="F67" i="36"/>
  <c r="AC66" i="36"/>
  <c r="AB66" i="36"/>
  <c r="AB71" i="36" s="1"/>
  <c r="AA66" i="36"/>
  <c r="AA67" i="36" s="1"/>
  <c r="Z66" i="36"/>
  <c r="Y66" i="36"/>
  <c r="X66" i="36"/>
  <c r="W66" i="36"/>
  <c r="V66" i="36"/>
  <c r="U66" i="36"/>
  <c r="T66" i="36"/>
  <c r="S66" i="36"/>
  <c r="S67" i="36" s="1"/>
  <c r="R66" i="36"/>
  <c r="Q66" i="36"/>
  <c r="P66" i="36"/>
  <c r="O66" i="36"/>
  <c r="N66" i="36"/>
  <c r="M66" i="36"/>
  <c r="L66" i="36"/>
  <c r="L71" i="36" s="1"/>
  <c r="K66" i="36"/>
  <c r="J66" i="36"/>
  <c r="I66" i="36"/>
  <c r="H66" i="36"/>
  <c r="G66" i="36"/>
  <c r="F66" i="36"/>
  <c r="E66" i="36"/>
  <c r="AG65" i="36"/>
  <c r="AF65" i="36"/>
  <c r="AE65" i="36"/>
  <c r="AD65" i="36"/>
  <c r="AD64" i="36"/>
  <c r="AG62" i="36"/>
  <c r="AF62" i="36"/>
  <c r="AE62" i="36"/>
  <c r="AD62" i="36"/>
  <c r="AD61" i="36"/>
  <c r="AG60" i="36"/>
  <c r="AF60" i="36"/>
  <c r="AE60" i="36"/>
  <c r="AD60" i="36"/>
  <c r="AD58" i="36"/>
  <c r="AF57" i="36"/>
  <c r="AG57" i="36" s="1"/>
  <c r="AE57" i="36"/>
  <c r="AD57" i="36"/>
  <c r="AD56" i="36"/>
  <c r="AG53" i="36"/>
  <c r="AF53" i="36"/>
  <c r="AE53" i="36"/>
  <c r="AD53" i="36"/>
  <c r="AD52" i="36"/>
  <c r="AG51" i="36"/>
  <c r="AF51" i="36"/>
  <c r="AE51" i="36"/>
  <c r="AD51" i="36"/>
  <c r="AD50" i="36"/>
  <c r="AG49" i="36"/>
  <c r="AF49" i="36"/>
  <c r="AE49" i="36"/>
  <c r="AD49" i="36"/>
  <c r="AD48" i="36"/>
  <c r="AF47" i="36"/>
  <c r="AG47" i="36" s="1"/>
  <c r="AE47" i="36"/>
  <c r="AD47" i="36"/>
  <c r="AD46" i="36"/>
  <c r="AF45" i="36"/>
  <c r="AG45" i="36" s="1"/>
  <c r="AE45" i="36"/>
  <c r="AD45" i="36"/>
  <c r="AD43" i="36"/>
  <c r="AG41" i="36"/>
  <c r="AF41" i="36"/>
  <c r="AE41" i="36"/>
  <c r="AD41" i="36"/>
  <c r="AD40" i="36"/>
  <c r="AG39" i="36"/>
  <c r="AF39" i="36"/>
  <c r="AE39" i="36"/>
  <c r="AD39" i="36"/>
  <c r="AD38" i="36"/>
  <c r="AG37" i="36"/>
  <c r="AF37" i="36"/>
  <c r="AE37" i="36"/>
  <c r="AD37" i="36"/>
  <c r="AD36" i="36"/>
  <c r="AF35" i="36"/>
  <c r="AG35" i="36" s="1"/>
  <c r="AE35" i="36"/>
  <c r="AD35" i="36"/>
  <c r="AD34" i="36"/>
  <c r="AG33" i="36"/>
  <c r="AF33" i="36"/>
  <c r="AE33" i="36"/>
  <c r="AD33" i="36"/>
  <c r="AD32" i="36"/>
  <c r="AG31" i="36"/>
  <c r="AF31" i="36"/>
  <c r="AE31" i="36"/>
  <c r="AD31" i="36"/>
  <c r="AD30" i="36"/>
  <c r="AC27" i="36"/>
  <c r="AB27" i="36"/>
  <c r="AA27" i="36"/>
  <c r="Z27" i="36"/>
  <c r="Y27" i="36"/>
  <c r="X27" i="36"/>
  <c r="X71" i="36" s="1"/>
  <c r="W27" i="36"/>
  <c r="V27" i="36"/>
  <c r="U27" i="36"/>
  <c r="U71" i="36" s="1"/>
  <c r="T27" i="36"/>
  <c r="S27" i="36"/>
  <c r="R27" i="36"/>
  <c r="R67" i="36" s="1"/>
  <c r="Q27" i="36"/>
  <c r="P27" i="36"/>
  <c r="O27" i="36"/>
  <c r="O67" i="36" s="1"/>
  <c r="N27" i="36"/>
  <c r="M27" i="36"/>
  <c r="L27" i="36"/>
  <c r="K27" i="36"/>
  <c r="J27" i="36"/>
  <c r="I27" i="36"/>
  <c r="H27" i="36"/>
  <c r="H71" i="36" s="1"/>
  <c r="G27" i="36"/>
  <c r="G71" i="36" s="1"/>
  <c r="F27" i="36"/>
  <c r="E27" i="36"/>
  <c r="E67" i="36" s="1"/>
  <c r="AE26" i="36"/>
  <c r="AD26" i="36"/>
  <c r="AF26" i="36" s="1"/>
  <c r="AG26" i="36" s="1"/>
  <c r="AD25" i="36"/>
  <c r="AE25" i="36" s="1"/>
  <c r="AE24" i="36"/>
  <c r="AD24" i="36"/>
  <c r="AF24" i="36" s="1"/>
  <c r="AG24" i="36" s="1"/>
  <c r="AF23" i="36"/>
  <c r="AG23" i="36" s="1"/>
  <c r="AD23" i="36"/>
  <c r="AE23" i="36" s="1"/>
  <c r="AD22" i="36"/>
  <c r="AF22" i="36" s="1"/>
  <c r="AG22" i="36" s="1"/>
  <c r="AF21" i="36"/>
  <c r="AG21" i="36" s="1"/>
  <c r="AD21" i="36"/>
  <c r="AE21" i="36" s="1"/>
  <c r="AD19" i="36"/>
  <c r="AF19" i="36" s="1"/>
  <c r="AG19" i="36" s="1"/>
  <c r="AF18" i="36"/>
  <c r="AG18" i="36" s="1"/>
  <c r="AD18" i="36"/>
  <c r="AE18" i="36" s="1"/>
  <c r="AD17" i="36"/>
  <c r="AF17" i="36" s="1"/>
  <c r="AG17" i="36" s="1"/>
  <c r="AD16" i="36"/>
  <c r="AE16" i="36" s="1"/>
  <c r="AD15" i="36"/>
  <c r="AF14" i="36"/>
  <c r="AG14" i="36" s="1"/>
  <c r="AD14" i="36"/>
  <c r="AE14" i="36" s="1"/>
  <c r="AE13" i="36"/>
  <c r="AD13" i="36"/>
  <c r="AF13" i="36" s="1"/>
  <c r="AG13" i="36" s="1"/>
  <c r="AD12" i="36"/>
  <c r="AD11" i="36"/>
  <c r="AC80" i="35"/>
  <c r="AB80" i="35"/>
  <c r="AA80" i="35"/>
  <c r="Z80" i="35"/>
  <c r="Y80" i="35"/>
  <c r="X80" i="35"/>
  <c r="W80" i="35"/>
  <c r="V80" i="35"/>
  <c r="U80" i="35"/>
  <c r="T80" i="35"/>
  <c r="S80" i="35"/>
  <c r="R80" i="35"/>
  <c r="Q80" i="35"/>
  <c r="P80" i="35"/>
  <c r="O80" i="35"/>
  <c r="N80" i="35"/>
  <c r="M80" i="35"/>
  <c r="L80" i="35"/>
  <c r="K80" i="35"/>
  <c r="J80" i="35"/>
  <c r="I80" i="35"/>
  <c r="H80" i="35"/>
  <c r="G80" i="35"/>
  <c r="F80" i="35"/>
  <c r="E80" i="35"/>
  <c r="AA71" i="35"/>
  <c r="Y71" i="35"/>
  <c r="N71" i="35"/>
  <c r="AF70" i="35"/>
  <c r="AG70" i="35" s="1"/>
  <c r="AE70" i="35"/>
  <c r="AD70" i="35"/>
  <c r="AF69" i="35"/>
  <c r="AG69" i="35" s="1"/>
  <c r="AE69" i="35"/>
  <c r="AD69" i="35"/>
  <c r="AG68" i="35"/>
  <c r="AF68" i="35"/>
  <c r="AE68" i="35"/>
  <c r="AD68" i="35"/>
  <c r="AA67" i="35"/>
  <c r="Z67" i="35"/>
  <c r="X67" i="35"/>
  <c r="R67" i="35"/>
  <c r="AC66" i="35"/>
  <c r="AB66" i="35"/>
  <c r="AA66" i="35"/>
  <c r="Z66" i="35"/>
  <c r="Z71" i="35" s="1"/>
  <c r="Y66" i="35"/>
  <c r="X66" i="35"/>
  <c r="W66" i="35"/>
  <c r="V66" i="35"/>
  <c r="U66" i="35"/>
  <c r="T66" i="35"/>
  <c r="S66" i="35"/>
  <c r="R66" i="35"/>
  <c r="R71" i="35" s="1"/>
  <c r="Q66" i="35"/>
  <c r="Q71" i="35" s="1"/>
  <c r="P66" i="35"/>
  <c r="P67" i="35" s="1"/>
  <c r="O66" i="35"/>
  <c r="O71" i="35" s="1"/>
  <c r="N66" i="35"/>
  <c r="M66" i="35"/>
  <c r="L66" i="35"/>
  <c r="K66" i="35"/>
  <c r="J66" i="35"/>
  <c r="I66" i="35"/>
  <c r="H66" i="35"/>
  <c r="G66" i="35"/>
  <c r="G71" i="35" s="1"/>
  <c r="F66" i="35"/>
  <c r="E66" i="35"/>
  <c r="AD65" i="35"/>
  <c r="AF65" i="35" s="1"/>
  <c r="AG65" i="35" s="1"/>
  <c r="AF64" i="35"/>
  <c r="AG64" i="35" s="1"/>
  <c r="AE64" i="35"/>
  <c r="AD64" i="35"/>
  <c r="AE62" i="35"/>
  <c r="AD62" i="35"/>
  <c r="AF62" i="35" s="1"/>
  <c r="AG62" i="35" s="1"/>
  <c r="AF61" i="35"/>
  <c r="AG61" i="35" s="1"/>
  <c r="AE61" i="35"/>
  <c r="AD61" i="35"/>
  <c r="AE60" i="35"/>
  <c r="AD60" i="35"/>
  <c r="AF60" i="35" s="1"/>
  <c r="AG60" i="35" s="1"/>
  <c r="AG58" i="35"/>
  <c r="AF58" i="35"/>
  <c r="AE58" i="35"/>
  <c r="AD58" i="35"/>
  <c r="AD57" i="35"/>
  <c r="AF57" i="35" s="1"/>
  <c r="AG57" i="35" s="1"/>
  <c r="AF56" i="35"/>
  <c r="AG56" i="35" s="1"/>
  <c r="AE56" i="35"/>
  <c r="AD56" i="35"/>
  <c r="AD53" i="35"/>
  <c r="AF53" i="35" s="1"/>
  <c r="AG53" i="35" s="1"/>
  <c r="AF52" i="35"/>
  <c r="AG52" i="35" s="1"/>
  <c r="AE52" i="35"/>
  <c r="AD52" i="35"/>
  <c r="AE51" i="35"/>
  <c r="AD51" i="35"/>
  <c r="AF51" i="35" s="1"/>
  <c r="AG51" i="35" s="1"/>
  <c r="AF50" i="35"/>
  <c r="AG50" i="35" s="1"/>
  <c r="AE50" i="35"/>
  <c r="AD50" i="35"/>
  <c r="AE49" i="35"/>
  <c r="AD49" i="35"/>
  <c r="AF49" i="35" s="1"/>
  <c r="AG49" i="35" s="1"/>
  <c r="AG48" i="35"/>
  <c r="AF48" i="35"/>
  <c r="AE48" i="35"/>
  <c r="AD48" i="35"/>
  <c r="AD47" i="35"/>
  <c r="AF47" i="35" s="1"/>
  <c r="AG47" i="35" s="1"/>
  <c r="AF46" i="35"/>
  <c r="AG46" i="35" s="1"/>
  <c r="AE46" i="35"/>
  <c r="AD46" i="35"/>
  <c r="AD45" i="35"/>
  <c r="AF45" i="35" s="1"/>
  <c r="AG45" i="35" s="1"/>
  <c r="AF43" i="35"/>
  <c r="AG43" i="35" s="1"/>
  <c r="AE43" i="35"/>
  <c r="AD43" i="35"/>
  <c r="AE41" i="35"/>
  <c r="AD41" i="35"/>
  <c r="AF41" i="35" s="1"/>
  <c r="AG41" i="35" s="1"/>
  <c r="AF40" i="35"/>
  <c r="AG40" i="35" s="1"/>
  <c r="AE40" i="35"/>
  <c r="AD40" i="35"/>
  <c r="AE39" i="35"/>
  <c r="AD39" i="35"/>
  <c r="AF39" i="35" s="1"/>
  <c r="AG39" i="35" s="1"/>
  <c r="AG38" i="35"/>
  <c r="AF38" i="35"/>
  <c r="AE38" i="35"/>
  <c r="AD38" i="35"/>
  <c r="AD37" i="35"/>
  <c r="AF37" i="35" s="1"/>
  <c r="AG37" i="35" s="1"/>
  <c r="AF36" i="35"/>
  <c r="AG36" i="35" s="1"/>
  <c r="AE36" i="35"/>
  <c r="AD36" i="35"/>
  <c r="AD35" i="35"/>
  <c r="AF35" i="35" s="1"/>
  <c r="AG35" i="35" s="1"/>
  <c r="AF34" i="35"/>
  <c r="AG34" i="35" s="1"/>
  <c r="AE34" i="35"/>
  <c r="AD34" i="35"/>
  <c r="AE33" i="35"/>
  <c r="AD33" i="35"/>
  <c r="AF33" i="35" s="1"/>
  <c r="AG33" i="35" s="1"/>
  <c r="AF32" i="35"/>
  <c r="AG32" i="35" s="1"/>
  <c r="AE32" i="35"/>
  <c r="AD32" i="35"/>
  <c r="AE31" i="35"/>
  <c r="AD31" i="35"/>
  <c r="AF31" i="35" s="1"/>
  <c r="AG31" i="35" s="1"/>
  <c r="AG30" i="35"/>
  <c r="AF30" i="35"/>
  <c r="AE30" i="35"/>
  <c r="AD30" i="35"/>
  <c r="AC27" i="35"/>
  <c r="AB27" i="35"/>
  <c r="AB67" i="35" s="1"/>
  <c r="AA27" i="35"/>
  <c r="Z27" i="35"/>
  <c r="Y27" i="35"/>
  <c r="X27" i="35"/>
  <c r="W27" i="35"/>
  <c r="V27" i="35"/>
  <c r="U27" i="35"/>
  <c r="T27" i="35"/>
  <c r="S27" i="35"/>
  <c r="S71" i="35" s="1"/>
  <c r="R27" i="35"/>
  <c r="Q27" i="35"/>
  <c r="P27" i="35"/>
  <c r="O27" i="35"/>
  <c r="N27" i="35"/>
  <c r="N67" i="35" s="1"/>
  <c r="M27" i="35"/>
  <c r="L27" i="35"/>
  <c r="K27" i="35"/>
  <c r="K71" i="35" s="1"/>
  <c r="J27" i="35"/>
  <c r="I27" i="35"/>
  <c r="I71" i="35" s="1"/>
  <c r="H27" i="35"/>
  <c r="G27" i="35"/>
  <c r="F27" i="35"/>
  <c r="F67" i="35" s="1"/>
  <c r="E27" i="35"/>
  <c r="E71" i="35" s="1"/>
  <c r="AG26" i="35"/>
  <c r="AF26" i="35"/>
  <c r="AD26" i="35"/>
  <c r="AE26" i="35" s="1"/>
  <c r="AE25" i="35"/>
  <c r="AD25" i="35"/>
  <c r="AF25" i="35" s="1"/>
  <c r="AG25" i="35" s="1"/>
  <c r="AG24" i="35"/>
  <c r="AF24" i="35"/>
  <c r="AD24" i="35"/>
  <c r="AE24" i="35" s="1"/>
  <c r="AF23" i="35"/>
  <c r="AG23" i="35" s="1"/>
  <c r="AE23" i="35"/>
  <c r="AD23" i="35"/>
  <c r="AG22" i="35"/>
  <c r="AF22" i="35"/>
  <c r="AD22" i="35"/>
  <c r="AE22" i="35" s="1"/>
  <c r="AD21" i="35"/>
  <c r="AF21" i="35" s="1"/>
  <c r="AG21" i="35" s="1"/>
  <c r="AG19" i="35"/>
  <c r="AF19" i="35"/>
  <c r="AD19" i="35"/>
  <c r="AE19" i="35" s="1"/>
  <c r="AD18" i="35"/>
  <c r="AG17" i="35"/>
  <c r="AF17" i="35"/>
  <c r="AD17" i="35"/>
  <c r="AE17" i="35" s="1"/>
  <c r="AE16" i="35"/>
  <c r="AD16" i="35"/>
  <c r="AF16" i="35" s="1"/>
  <c r="AG16" i="35" s="1"/>
  <c r="AG15" i="35"/>
  <c r="AF15" i="35"/>
  <c r="AD15" i="35"/>
  <c r="AE15" i="35" s="1"/>
  <c r="AF14" i="35"/>
  <c r="AG14" i="35" s="1"/>
  <c r="AE14" i="35"/>
  <c r="AD14" i="35"/>
  <c r="AG13" i="35"/>
  <c r="AF13" i="35"/>
  <c r="AD13" i="35"/>
  <c r="AE13" i="35" s="1"/>
  <c r="AF12" i="35"/>
  <c r="AG12" i="35" s="1"/>
  <c r="AD12" i="35"/>
  <c r="AD27" i="35" s="1"/>
  <c r="AE27" i="35" s="1"/>
  <c r="AG11" i="35"/>
  <c r="AF11" i="35"/>
  <c r="AD11" i="35"/>
  <c r="AE11" i="35" s="1"/>
  <c r="AC80" i="34"/>
  <c r="AB80" i="34"/>
  <c r="AA80" i="34"/>
  <c r="Z80" i="34"/>
  <c r="Y80" i="34"/>
  <c r="X80" i="34"/>
  <c r="W80" i="34"/>
  <c r="V80" i="34"/>
  <c r="U80" i="34"/>
  <c r="T80" i="34"/>
  <c r="S80" i="34"/>
  <c r="R80" i="34"/>
  <c r="Q80" i="34"/>
  <c r="P80" i="34"/>
  <c r="O80" i="34"/>
  <c r="N80" i="34"/>
  <c r="M80" i="34"/>
  <c r="L80" i="34"/>
  <c r="K80" i="34"/>
  <c r="J80" i="34"/>
  <c r="I80" i="34"/>
  <c r="H80" i="34"/>
  <c r="G80" i="34"/>
  <c r="F80" i="34"/>
  <c r="E80" i="34"/>
  <c r="X71" i="34"/>
  <c r="P71" i="34"/>
  <c r="O71" i="34"/>
  <c r="N71" i="34"/>
  <c r="H71" i="34"/>
  <c r="AD70" i="34"/>
  <c r="AG69" i="34"/>
  <c r="AF69" i="34"/>
  <c r="AE69" i="34"/>
  <c r="AD69" i="34"/>
  <c r="AD68" i="34"/>
  <c r="Z67" i="34"/>
  <c r="Y67" i="34"/>
  <c r="X67" i="34"/>
  <c r="W67" i="34"/>
  <c r="P67" i="34"/>
  <c r="O67" i="34"/>
  <c r="J67" i="34"/>
  <c r="I67" i="34"/>
  <c r="H67" i="34"/>
  <c r="G67" i="34"/>
  <c r="AC66" i="34"/>
  <c r="AC71" i="34" s="1"/>
  <c r="AB66" i="34"/>
  <c r="AA66" i="34"/>
  <c r="Z66" i="34"/>
  <c r="Y66" i="34"/>
  <c r="X66" i="34"/>
  <c r="W66" i="34"/>
  <c r="W71" i="34" s="1"/>
  <c r="V66" i="34"/>
  <c r="V71" i="34" s="1"/>
  <c r="U66" i="34"/>
  <c r="U71" i="34" s="1"/>
  <c r="T66" i="34"/>
  <c r="S66" i="34"/>
  <c r="R66" i="34"/>
  <c r="Q66" i="34"/>
  <c r="P66" i="34"/>
  <c r="O66" i="34"/>
  <c r="N66" i="34"/>
  <c r="M66" i="34"/>
  <c r="M71" i="34" s="1"/>
  <c r="L66" i="34"/>
  <c r="K66" i="34"/>
  <c r="J66" i="34"/>
  <c r="I66" i="34"/>
  <c r="H66" i="34"/>
  <c r="G66" i="34"/>
  <c r="G71" i="34" s="1"/>
  <c r="F66" i="34"/>
  <c r="AD66" i="34" s="1"/>
  <c r="AE66" i="34" s="1"/>
  <c r="E66" i="34"/>
  <c r="AD65" i="34"/>
  <c r="AF65" i="34" s="1"/>
  <c r="AG65" i="34" s="1"/>
  <c r="AF64" i="34"/>
  <c r="AG64" i="34" s="1"/>
  <c r="AE64" i="34"/>
  <c r="AD64" i="34"/>
  <c r="AD62" i="34"/>
  <c r="AF62" i="34" s="1"/>
  <c r="AG62" i="34" s="1"/>
  <c r="AD61" i="34"/>
  <c r="AG60" i="34"/>
  <c r="AD60" i="34"/>
  <c r="AF60" i="34" s="1"/>
  <c r="AF58" i="34"/>
  <c r="AG58" i="34" s="1"/>
  <c r="AD58" i="34"/>
  <c r="AE58" i="34" s="1"/>
  <c r="AD57" i="34"/>
  <c r="AF57" i="34" s="1"/>
  <c r="AG57" i="34" s="1"/>
  <c r="AD56" i="34"/>
  <c r="AF56" i="34" s="1"/>
  <c r="AG56" i="34" s="1"/>
  <c r="AG53" i="34"/>
  <c r="AD53" i="34"/>
  <c r="AF53" i="34" s="1"/>
  <c r="AD52" i="34"/>
  <c r="AF52" i="34" s="1"/>
  <c r="AG52" i="34" s="1"/>
  <c r="AD51" i="34"/>
  <c r="AF51" i="34" s="1"/>
  <c r="AG51" i="34" s="1"/>
  <c r="AF50" i="34"/>
  <c r="AG50" i="34" s="1"/>
  <c r="AE50" i="34"/>
  <c r="AD50" i="34"/>
  <c r="AG49" i="34"/>
  <c r="AD49" i="34"/>
  <c r="AF49" i="34" s="1"/>
  <c r="AE48" i="34"/>
  <c r="AD48" i="34"/>
  <c r="AF48" i="34" s="1"/>
  <c r="AG48" i="34" s="1"/>
  <c r="AG47" i="34"/>
  <c r="AD47" i="34"/>
  <c r="AF47" i="34" s="1"/>
  <c r="AE46" i="34"/>
  <c r="AD46" i="34"/>
  <c r="AF46" i="34" s="1"/>
  <c r="AG46" i="34" s="1"/>
  <c r="AD45" i="34"/>
  <c r="AF45" i="34" s="1"/>
  <c r="AG45" i="34" s="1"/>
  <c r="AF43" i="34"/>
  <c r="AG43" i="34" s="1"/>
  <c r="AE43" i="34"/>
  <c r="AD43" i="34"/>
  <c r="AD41" i="34"/>
  <c r="AF41" i="34" s="1"/>
  <c r="AG41" i="34" s="1"/>
  <c r="AD40" i="34"/>
  <c r="AD39" i="34"/>
  <c r="AF39" i="34" s="1"/>
  <c r="AG39" i="34" s="1"/>
  <c r="AF38" i="34"/>
  <c r="AG38" i="34" s="1"/>
  <c r="AD38" i="34"/>
  <c r="AE38" i="34" s="1"/>
  <c r="AD37" i="34"/>
  <c r="AF37" i="34" s="1"/>
  <c r="AG37" i="34" s="1"/>
  <c r="AE36" i="34"/>
  <c r="AD36" i="34"/>
  <c r="AF36" i="34" s="1"/>
  <c r="AG36" i="34" s="1"/>
  <c r="AG35" i="34"/>
  <c r="AD35" i="34"/>
  <c r="AF35" i="34" s="1"/>
  <c r="AD34" i="34"/>
  <c r="AF34" i="34" s="1"/>
  <c r="AG34" i="34" s="1"/>
  <c r="AD33" i="34"/>
  <c r="AF33" i="34" s="1"/>
  <c r="AG33" i="34" s="1"/>
  <c r="AF32" i="34"/>
  <c r="AG32" i="34" s="1"/>
  <c r="AE32" i="34"/>
  <c r="AD32" i="34"/>
  <c r="AG31" i="34"/>
  <c r="AD31" i="34"/>
  <c r="AF31" i="34" s="1"/>
  <c r="AE30" i="34"/>
  <c r="AD30" i="34"/>
  <c r="AF30" i="34" s="1"/>
  <c r="AG30" i="34" s="1"/>
  <c r="AC27" i="34"/>
  <c r="AC67" i="34" s="1"/>
  <c r="AB27" i="34"/>
  <c r="AA27" i="34"/>
  <c r="Z27" i="34"/>
  <c r="Z71" i="34" s="1"/>
  <c r="Y27" i="34"/>
  <c r="Y71" i="34" s="1"/>
  <c r="X27" i="34"/>
  <c r="W27" i="34"/>
  <c r="V27" i="34"/>
  <c r="V67" i="34" s="1"/>
  <c r="U27" i="34"/>
  <c r="U67" i="34" s="1"/>
  <c r="T27" i="34"/>
  <c r="S27" i="34"/>
  <c r="R27" i="34"/>
  <c r="R71" i="34" s="1"/>
  <c r="Q27" i="34"/>
  <c r="Q67" i="34" s="1"/>
  <c r="P27" i="34"/>
  <c r="O27" i="34"/>
  <c r="N27" i="34"/>
  <c r="N67" i="34" s="1"/>
  <c r="M27" i="34"/>
  <c r="M67" i="34" s="1"/>
  <c r="L27" i="34"/>
  <c r="K27" i="34"/>
  <c r="J27" i="34"/>
  <c r="J71" i="34" s="1"/>
  <c r="I27" i="34"/>
  <c r="I71" i="34" s="1"/>
  <c r="H27" i="34"/>
  <c r="G27" i="34"/>
  <c r="F27" i="34"/>
  <c r="F67" i="34" s="1"/>
  <c r="E27" i="34"/>
  <c r="E67" i="34" s="1"/>
  <c r="AE26" i="34"/>
  <c r="AD26" i="34"/>
  <c r="AF26" i="34" s="1"/>
  <c r="AG26" i="34" s="1"/>
  <c r="AE25" i="34"/>
  <c r="AD25" i="34"/>
  <c r="AF25" i="34" s="1"/>
  <c r="AG25" i="34" s="1"/>
  <c r="AG24" i="34"/>
  <c r="AF24" i="34"/>
  <c r="AD24" i="34"/>
  <c r="AE24" i="34" s="1"/>
  <c r="AE23" i="34"/>
  <c r="AD23" i="34"/>
  <c r="AF23" i="34" s="1"/>
  <c r="AG23" i="34" s="1"/>
  <c r="AG22" i="34"/>
  <c r="AF22" i="34"/>
  <c r="AE22" i="34"/>
  <c r="AD22" i="34"/>
  <c r="AE21" i="34"/>
  <c r="AD21" i="34"/>
  <c r="AF21" i="34" s="1"/>
  <c r="AG21" i="34" s="1"/>
  <c r="AD19" i="34"/>
  <c r="AF19" i="34" s="1"/>
  <c r="AG19" i="34" s="1"/>
  <c r="AE18" i="34"/>
  <c r="AD18" i="34"/>
  <c r="AF18" i="34" s="1"/>
  <c r="AG18" i="34" s="1"/>
  <c r="AE17" i="34"/>
  <c r="AD17" i="34"/>
  <c r="AF17" i="34" s="1"/>
  <c r="AG17" i="34" s="1"/>
  <c r="AE16" i="34"/>
  <c r="AD16" i="34"/>
  <c r="AF16" i="34" s="1"/>
  <c r="AG16" i="34" s="1"/>
  <c r="AG15" i="34"/>
  <c r="AF15" i="34"/>
  <c r="AD15" i="34"/>
  <c r="AE15" i="34" s="1"/>
  <c r="AE14" i="34"/>
  <c r="AD14" i="34"/>
  <c r="AF14" i="34" s="1"/>
  <c r="AG14" i="34" s="1"/>
  <c r="AG13" i="34"/>
  <c r="AF13" i="34"/>
  <c r="AE13" i="34"/>
  <c r="AD13" i="34"/>
  <c r="AE12" i="34"/>
  <c r="AD12" i="34"/>
  <c r="AF12" i="34" s="1"/>
  <c r="AG12" i="34" s="1"/>
  <c r="AD11" i="34"/>
  <c r="AC80" i="33"/>
  <c r="AB80" i="33"/>
  <c r="AA80" i="33"/>
  <c r="Z80" i="33"/>
  <c r="Y80" i="33"/>
  <c r="X80" i="33"/>
  <c r="W80" i="33"/>
  <c r="V80" i="33"/>
  <c r="U80" i="33"/>
  <c r="T80" i="33"/>
  <c r="S80" i="33"/>
  <c r="R80" i="33"/>
  <c r="Q80" i="33"/>
  <c r="P80" i="33"/>
  <c r="O80" i="33"/>
  <c r="N80" i="33"/>
  <c r="M80" i="33"/>
  <c r="L80" i="33"/>
  <c r="K80" i="33"/>
  <c r="J80" i="33"/>
  <c r="I80" i="33"/>
  <c r="H80" i="33"/>
  <c r="G80" i="33"/>
  <c r="F80" i="33"/>
  <c r="E80" i="33"/>
  <c r="AC71" i="33"/>
  <c r="AB71" i="33"/>
  <c r="U71" i="33"/>
  <c r="T71" i="33"/>
  <c r="S71" i="33"/>
  <c r="M71" i="33"/>
  <c r="E71" i="33"/>
  <c r="AG70" i="33"/>
  <c r="AF70" i="33"/>
  <c r="AE70" i="33"/>
  <c r="AD70" i="33"/>
  <c r="AD69" i="33"/>
  <c r="AF69" i="33" s="1"/>
  <c r="AG69" i="33" s="1"/>
  <c r="AF68" i="33"/>
  <c r="AG68" i="33" s="1"/>
  <c r="AE68" i="33"/>
  <c r="AD68" i="33"/>
  <c r="AC67" i="33"/>
  <c r="AB67" i="33"/>
  <c r="V67" i="33"/>
  <c r="U67" i="33"/>
  <c r="T67" i="33"/>
  <c r="M67" i="33"/>
  <c r="L67" i="33"/>
  <c r="E67" i="33"/>
  <c r="AC66" i="33"/>
  <c r="AB66" i="33"/>
  <c r="AA66" i="33"/>
  <c r="AA71" i="33" s="1"/>
  <c r="Z66" i="33"/>
  <c r="Z71" i="33" s="1"/>
  <c r="Y66" i="33"/>
  <c r="X66" i="33"/>
  <c r="W66" i="33"/>
  <c r="V66" i="33"/>
  <c r="U66" i="33"/>
  <c r="T66" i="33"/>
  <c r="S66" i="33"/>
  <c r="R66" i="33"/>
  <c r="R71" i="33" s="1"/>
  <c r="Q66" i="33"/>
  <c r="P66" i="33"/>
  <c r="O66" i="33"/>
  <c r="N66" i="33"/>
  <c r="M66" i="33"/>
  <c r="L66" i="33"/>
  <c r="L71" i="33" s="1"/>
  <c r="K66" i="33"/>
  <c r="K71" i="33" s="1"/>
  <c r="J66" i="33"/>
  <c r="J71" i="33" s="1"/>
  <c r="I66" i="33"/>
  <c r="H66" i="33"/>
  <c r="G66" i="33"/>
  <c r="F66" i="33"/>
  <c r="AD66" i="33" s="1"/>
  <c r="E66" i="33"/>
  <c r="AE65" i="33"/>
  <c r="AD65" i="33"/>
  <c r="AF65" i="33" s="1"/>
  <c r="AG65" i="33" s="1"/>
  <c r="AE64" i="33"/>
  <c r="AD64" i="33"/>
  <c r="AF64" i="33" s="1"/>
  <c r="AG64" i="33" s="1"/>
  <c r="AG62" i="33"/>
  <c r="AF62" i="33"/>
  <c r="AD62" i="33"/>
  <c r="AE62" i="33" s="1"/>
  <c r="AE61" i="33"/>
  <c r="AD61" i="33"/>
  <c r="AF61" i="33" s="1"/>
  <c r="AG61" i="33" s="1"/>
  <c r="AG60" i="33"/>
  <c r="AF60" i="33"/>
  <c r="AE60" i="33"/>
  <c r="AD60" i="33"/>
  <c r="AE58" i="33"/>
  <c r="AD58" i="33"/>
  <c r="AF58" i="33" s="1"/>
  <c r="AG58" i="33" s="1"/>
  <c r="AE57" i="33"/>
  <c r="AD57" i="33"/>
  <c r="AF57" i="33" s="1"/>
  <c r="AG57" i="33" s="1"/>
  <c r="AE56" i="33"/>
  <c r="AD56" i="33"/>
  <c r="AF56" i="33" s="1"/>
  <c r="AG56" i="33" s="1"/>
  <c r="AE53" i="33"/>
  <c r="AD53" i="33"/>
  <c r="AF53" i="33" s="1"/>
  <c r="AG53" i="33" s="1"/>
  <c r="AE52" i="33"/>
  <c r="AD52" i="33"/>
  <c r="AF52" i="33" s="1"/>
  <c r="AG52" i="33" s="1"/>
  <c r="AG51" i="33"/>
  <c r="AF51" i="33"/>
  <c r="AD51" i="33"/>
  <c r="AE51" i="33" s="1"/>
  <c r="AE50" i="33"/>
  <c r="AD50" i="33"/>
  <c r="AF50" i="33" s="1"/>
  <c r="AG50" i="33" s="1"/>
  <c r="AF49" i="33"/>
  <c r="AG49" i="33" s="1"/>
  <c r="AE49" i="33"/>
  <c r="AD49" i="33"/>
  <c r="AE48" i="33"/>
  <c r="AD48" i="33"/>
  <c r="AF48" i="33" s="1"/>
  <c r="AG48" i="33" s="1"/>
  <c r="AE47" i="33"/>
  <c r="AD47" i="33"/>
  <c r="AF47" i="33" s="1"/>
  <c r="AG47" i="33" s="1"/>
  <c r="AE46" i="33"/>
  <c r="AD46" i="33"/>
  <c r="AF46" i="33" s="1"/>
  <c r="AG46" i="33" s="1"/>
  <c r="AE45" i="33"/>
  <c r="AD45" i="33"/>
  <c r="AF45" i="33" s="1"/>
  <c r="AG45" i="33" s="1"/>
  <c r="AE43" i="33"/>
  <c r="AD43" i="33"/>
  <c r="AF43" i="33" s="1"/>
  <c r="AG43" i="33" s="1"/>
  <c r="AG41" i="33"/>
  <c r="AF41" i="33"/>
  <c r="AD41" i="33"/>
  <c r="AE41" i="33" s="1"/>
  <c r="AE40" i="33"/>
  <c r="AD40" i="33"/>
  <c r="AF40" i="33" s="1"/>
  <c r="AG40" i="33" s="1"/>
  <c r="AG39" i="33"/>
  <c r="AF39" i="33"/>
  <c r="AE39" i="33"/>
  <c r="AD39" i="33"/>
  <c r="AE38" i="33"/>
  <c r="AD38" i="33"/>
  <c r="AF38" i="33" s="1"/>
  <c r="AG38" i="33" s="1"/>
  <c r="AD37" i="33"/>
  <c r="AF37" i="33" s="1"/>
  <c r="AG37" i="33" s="1"/>
  <c r="AE36" i="33"/>
  <c r="AD36" i="33"/>
  <c r="AF36" i="33" s="1"/>
  <c r="AG36" i="33" s="1"/>
  <c r="AE35" i="33"/>
  <c r="AD35" i="33"/>
  <c r="AF35" i="33" s="1"/>
  <c r="AG35" i="33" s="1"/>
  <c r="AE34" i="33"/>
  <c r="AD34" i="33"/>
  <c r="AF34" i="33" s="1"/>
  <c r="AG34" i="33" s="1"/>
  <c r="AG33" i="33"/>
  <c r="AF33" i="33"/>
  <c r="AD33" i="33"/>
  <c r="AE33" i="33" s="1"/>
  <c r="AE32" i="33"/>
  <c r="AD32" i="33"/>
  <c r="AF32" i="33" s="1"/>
  <c r="AG32" i="33" s="1"/>
  <c r="AG31" i="33"/>
  <c r="AF31" i="33"/>
  <c r="AE31" i="33"/>
  <c r="AD31" i="33"/>
  <c r="AE30" i="33"/>
  <c r="AD30" i="33"/>
  <c r="AF30" i="33" s="1"/>
  <c r="AG30" i="33" s="1"/>
  <c r="AC27" i="33"/>
  <c r="AB27" i="33"/>
  <c r="AA27" i="33"/>
  <c r="AA67" i="33" s="1"/>
  <c r="Z27" i="33"/>
  <c r="Z67" i="33" s="1"/>
  <c r="Y27" i="33"/>
  <c r="X27" i="33"/>
  <c r="W27" i="33"/>
  <c r="V27" i="33"/>
  <c r="V71" i="33" s="1"/>
  <c r="U27" i="33"/>
  <c r="T27" i="33"/>
  <c r="S27" i="33"/>
  <c r="S67" i="33" s="1"/>
  <c r="R27" i="33"/>
  <c r="R67" i="33" s="1"/>
  <c r="Q27" i="33"/>
  <c r="P27" i="33"/>
  <c r="O27" i="33"/>
  <c r="N27" i="33"/>
  <c r="M27" i="33"/>
  <c r="L27" i="33"/>
  <c r="K27" i="33"/>
  <c r="K67" i="33" s="1"/>
  <c r="J27" i="33"/>
  <c r="J67" i="33" s="1"/>
  <c r="I27" i="33"/>
  <c r="H27" i="33"/>
  <c r="G27" i="33"/>
  <c r="F27" i="33"/>
  <c r="F71" i="33" s="1"/>
  <c r="E27" i="33"/>
  <c r="AD26" i="33"/>
  <c r="AF25" i="33"/>
  <c r="AG25" i="33" s="1"/>
  <c r="AE25" i="33"/>
  <c r="AD25" i="33"/>
  <c r="AD24" i="33"/>
  <c r="AF23" i="33"/>
  <c r="AG23" i="33" s="1"/>
  <c r="AE23" i="33"/>
  <c r="AD23" i="33"/>
  <c r="AD22" i="33"/>
  <c r="AF21" i="33"/>
  <c r="AG21" i="33" s="1"/>
  <c r="AE21" i="33"/>
  <c r="AD21" i="33"/>
  <c r="AD19" i="33"/>
  <c r="AG18" i="33"/>
  <c r="AF18" i="33"/>
  <c r="AE18" i="33"/>
  <c r="AD18" i="33"/>
  <c r="AD17" i="33"/>
  <c r="AF16" i="33"/>
  <c r="AG16" i="33" s="1"/>
  <c r="AE16" i="33"/>
  <c r="AD16" i="33"/>
  <c r="AD15" i="33"/>
  <c r="AF14" i="33"/>
  <c r="AG14" i="33" s="1"/>
  <c r="AE14" i="33"/>
  <c r="AD14" i="33"/>
  <c r="AD13" i="33"/>
  <c r="AG12" i="33"/>
  <c r="AF12" i="33"/>
  <c r="AE12" i="33"/>
  <c r="AD12" i="33"/>
  <c r="AD11" i="33"/>
  <c r="AC80" i="32"/>
  <c r="AB80" i="32"/>
  <c r="AA80" i="32"/>
  <c r="Z80" i="32"/>
  <c r="Y80" i="32"/>
  <c r="X80" i="32"/>
  <c r="W80" i="32"/>
  <c r="V80" i="32"/>
  <c r="U80" i="32"/>
  <c r="T80" i="32"/>
  <c r="S80" i="32"/>
  <c r="R80" i="32"/>
  <c r="Q80" i="32"/>
  <c r="P80" i="32"/>
  <c r="O80" i="32"/>
  <c r="N80" i="32"/>
  <c r="M80" i="32"/>
  <c r="L80" i="32"/>
  <c r="K80" i="32"/>
  <c r="J80" i="32"/>
  <c r="I80" i="32"/>
  <c r="H80" i="32"/>
  <c r="G80" i="32"/>
  <c r="F80" i="32"/>
  <c r="E80" i="32"/>
  <c r="AA71" i="32"/>
  <c r="Z71" i="32"/>
  <c r="X71" i="32"/>
  <c r="R71" i="32"/>
  <c r="Q71" i="32"/>
  <c r="P71" i="32"/>
  <c r="K71" i="32"/>
  <c r="J71" i="32"/>
  <c r="H71" i="32"/>
  <c r="AD70" i="32"/>
  <c r="AG69" i="32"/>
  <c r="AD69" i="32"/>
  <c r="AF69" i="32" s="1"/>
  <c r="AD68" i="32"/>
  <c r="AF68" i="32" s="1"/>
  <c r="AG68" i="32" s="1"/>
  <c r="AB67" i="32"/>
  <c r="AA67" i="32"/>
  <c r="Z67" i="32"/>
  <c r="Y67" i="32"/>
  <c r="R67" i="32"/>
  <c r="Q67" i="32"/>
  <c r="L67" i="32"/>
  <c r="K67" i="32"/>
  <c r="J67" i="32"/>
  <c r="I67" i="32"/>
  <c r="AC66" i="32"/>
  <c r="AB66" i="32"/>
  <c r="AA66" i="32"/>
  <c r="Z66" i="32"/>
  <c r="Y66" i="32"/>
  <c r="Y71" i="32" s="1"/>
  <c r="X66" i="32"/>
  <c r="W66" i="32"/>
  <c r="W71" i="32" s="1"/>
  <c r="V66" i="32"/>
  <c r="U66" i="32"/>
  <c r="T66" i="32"/>
  <c r="S66" i="32"/>
  <c r="R66" i="32"/>
  <c r="Q66" i="32"/>
  <c r="P66" i="32"/>
  <c r="O66" i="32"/>
  <c r="O71" i="32" s="1"/>
  <c r="N66" i="32"/>
  <c r="M66" i="32"/>
  <c r="L66" i="32"/>
  <c r="K66" i="32"/>
  <c r="J66" i="32"/>
  <c r="I66" i="32"/>
  <c r="I71" i="32" s="1"/>
  <c r="H66" i="32"/>
  <c r="G66" i="32"/>
  <c r="G71" i="32" s="1"/>
  <c r="F66" i="32"/>
  <c r="AD66" i="32" s="1"/>
  <c r="E66" i="32"/>
  <c r="AD65" i="32"/>
  <c r="AF64" i="32"/>
  <c r="AG64" i="32" s="1"/>
  <c r="AE64" i="32"/>
  <c r="AD64" i="32"/>
  <c r="AD62" i="32"/>
  <c r="AF61" i="32"/>
  <c r="AG61" i="32" s="1"/>
  <c r="AE61" i="32"/>
  <c r="AD61" i="32"/>
  <c r="AD60" i="32"/>
  <c r="AG58" i="32"/>
  <c r="AF58" i="32"/>
  <c r="AE58" i="32"/>
  <c r="AD58" i="32"/>
  <c r="AD57" i="32"/>
  <c r="AF56" i="32"/>
  <c r="AG56" i="32" s="1"/>
  <c r="AE56" i="32"/>
  <c r="AD56" i="32"/>
  <c r="AD53" i="32"/>
  <c r="AG52" i="32"/>
  <c r="AF52" i="32"/>
  <c r="AE52" i="32"/>
  <c r="AD52" i="32"/>
  <c r="AD51" i="32"/>
  <c r="AG50" i="32"/>
  <c r="AF50" i="32"/>
  <c r="AE50" i="32"/>
  <c r="AD50" i="32"/>
  <c r="AD49" i="32"/>
  <c r="AF48" i="32"/>
  <c r="AG48" i="32" s="1"/>
  <c r="AE48" i="32"/>
  <c r="AD48" i="32"/>
  <c r="AD47" i="32"/>
  <c r="AF46" i="32"/>
  <c r="AG46" i="32" s="1"/>
  <c r="AE46" i="32"/>
  <c r="AD46" i="32"/>
  <c r="AD45" i="32"/>
  <c r="AF43" i="32"/>
  <c r="AG43" i="32" s="1"/>
  <c r="AE43" i="32"/>
  <c r="AD43" i="32"/>
  <c r="AD41" i="32"/>
  <c r="AF40" i="32"/>
  <c r="AG40" i="32" s="1"/>
  <c r="AE40" i="32"/>
  <c r="AD40" i="32"/>
  <c r="AD39" i="32"/>
  <c r="AG38" i="32"/>
  <c r="AF38" i="32"/>
  <c r="AE38" i="32"/>
  <c r="AD38" i="32"/>
  <c r="AD37" i="32"/>
  <c r="AF36" i="32"/>
  <c r="AG36" i="32" s="1"/>
  <c r="AE36" i="32"/>
  <c r="AD36" i="32"/>
  <c r="AD35" i="32"/>
  <c r="AG34" i="32"/>
  <c r="AF34" i="32"/>
  <c r="AE34" i="32"/>
  <c r="AD34" i="32"/>
  <c r="AD33" i="32"/>
  <c r="AG32" i="32"/>
  <c r="AF32" i="32"/>
  <c r="AE32" i="32"/>
  <c r="AD32" i="32"/>
  <c r="AD31" i="32"/>
  <c r="AF30" i="32"/>
  <c r="AG30" i="32" s="1"/>
  <c r="AE30" i="32"/>
  <c r="AD30" i="32"/>
  <c r="AC27" i="32"/>
  <c r="AB27" i="32"/>
  <c r="AB71" i="32" s="1"/>
  <c r="AA27" i="32"/>
  <c r="Z27" i="32"/>
  <c r="Y27" i="32"/>
  <c r="X27" i="32"/>
  <c r="X67" i="32" s="1"/>
  <c r="W27" i="32"/>
  <c r="W67" i="32" s="1"/>
  <c r="V27" i="32"/>
  <c r="U27" i="32"/>
  <c r="T27" i="32"/>
  <c r="T71" i="32" s="1"/>
  <c r="S27" i="32"/>
  <c r="S67" i="32" s="1"/>
  <c r="R27" i="32"/>
  <c r="Q27" i="32"/>
  <c r="P27" i="32"/>
  <c r="P67" i="32" s="1"/>
  <c r="O27" i="32"/>
  <c r="O67" i="32" s="1"/>
  <c r="N27" i="32"/>
  <c r="M27" i="32"/>
  <c r="L27" i="32"/>
  <c r="L71" i="32" s="1"/>
  <c r="K27" i="32"/>
  <c r="J27" i="32"/>
  <c r="I27" i="32"/>
  <c r="H27" i="32"/>
  <c r="H67" i="32" s="1"/>
  <c r="G27" i="32"/>
  <c r="G67" i="32" s="1"/>
  <c r="F27" i="32"/>
  <c r="E27" i="32"/>
  <c r="AG26" i="32"/>
  <c r="AF26" i="32"/>
  <c r="AE26" i="32"/>
  <c r="AD26" i="32"/>
  <c r="AE25" i="32"/>
  <c r="AD25" i="32"/>
  <c r="AF25" i="32" s="1"/>
  <c r="AG25" i="32" s="1"/>
  <c r="AG24" i="32"/>
  <c r="AF24" i="32"/>
  <c r="AE24" i="32"/>
  <c r="AD24" i="32"/>
  <c r="AD23" i="32"/>
  <c r="AG22" i="32"/>
  <c r="AF22" i="32"/>
  <c r="AE22" i="32"/>
  <c r="AD22" i="32"/>
  <c r="AE21" i="32"/>
  <c r="AD21" i="32"/>
  <c r="AF21" i="32" s="1"/>
  <c r="AG21" i="32" s="1"/>
  <c r="AF19" i="32"/>
  <c r="AG19" i="32" s="1"/>
  <c r="AE19" i="32"/>
  <c r="AD19" i="32"/>
  <c r="AE18" i="32"/>
  <c r="AD18" i="32"/>
  <c r="AF18" i="32" s="1"/>
  <c r="AG18" i="32" s="1"/>
  <c r="AG17" i="32"/>
  <c r="AF17" i="32"/>
  <c r="AE17" i="32"/>
  <c r="AD17" i="32"/>
  <c r="AD16" i="32"/>
  <c r="AF16" i="32" s="1"/>
  <c r="AG16" i="32" s="1"/>
  <c r="AG15" i="32"/>
  <c r="AF15" i="32"/>
  <c r="AE15" i="32"/>
  <c r="AD15" i="32"/>
  <c r="AD14" i="32"/>
  <c r="AG13" i="32"/>
  <c r="AF13" i="32"/>
  <c r="AE13" i="32"/>
  <c r="AD13" i="32"/>
  <c r="AE12" i="32"/>
  <c r="AD12" i="32"/>
  <c r="AF12" i="32" s="1"/>
  <c r="AG12" i="32" s="1"/>
  <c r="AF11" i="32"/>
  <c r="AE11" i="32"/>
  <c r="AD11" i="32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P80" i="31"/>
  <c r="O80" i="31"/>
  <c r="N80" i="31"/>
  <c r="M80" i="31"/>
  <c r="L80" i="31"/>
  <c r="K80" i="31"/>
  <c r="J80" i="31"/>
  <c r="I80" i="31"/>
  <c r="H80" i="31"/>
  <c r="G80" i="31"/>
  <c r="F80" i="31"/>
  <c r="E80" i="31"/>
  <c r="AC71" i="31"/>
  <c r="X71" i="31"/>
  <c r="W71" i="31"/>
  <c r="V71" i="31"/>
  <c r="O71" i="31"/>
  <c r="N71" i="31"/>
  <c r="M71" i="31"/>
  <c r="H71" i="31"/>
  <c r="G71" i="31"/>
  <c r="F71" i="31"/>
  <c r="AE70" i="31"/>
  <c r="AD70" i="31"/>
  <c r="AF70" i="31" s="1"/>
  <c r="AG70" i="31" s="1"/>
  <c r="AD69" i="31"/>
  <c r="AF69" i="31" s="1"/>
  <c r="AG69" i="31" s="1"/>
  <c r="AE68" i="31"/>
  <c r="AD68" i="31"/>
  <c r="AF68" i="31" s="1"/>
  <c r="AG68" i="31" s="1"/>
  <c r="Y67" i="31"/>
  <c r="X67" i="31"/>
  <c r="W67" i="31"/>
  <c r="V67" i="31"/>
  <c r="O67" i="31"/>
  <c r="N67" i="31"/>
  <c r="I67" i="31"/>
  <c r="H67" i="31"/>
  <c r="G67" i="31"/>
  <c r="F67" i="31"/>
  <c r="AC66" i="31"/>
  <c r="AB66" i="31"/>
  <c r="AB71" i="31" s="1"/>
  <c r="AA66" i="31"/>
  <c r="Z66" i="31"/>
  <c r="Y66" i="31"/>
  <c r="X66" i="31"/>
  <c r="W66" i="31"/>
  <c r="V66" i="31"/>
  <c r="U66" i="31"/>
  <c r="U71" i="31" s="1"/>
  <c r="T66" i="31"/>
  <c r="T71" i="31" s="1"/>
  <c r="S66" i="31"/>
  <c r="R66" i="31"/>
  <c r="Q66" i="31"/>
  <c r="P66" i="31"/>
  <c r="O66" i="31"/>
  <c r="N66" i="31"/>
  <c r="M66" i="31"/>
  <c r="L66" i="31"/>
  <c r="L71" i="31" s="1"/>
  <c r="K66" i="31"/>
  <c r="J66" i="31"/>
  <c r="I66" i="31"/>
  <c r="H66" i="31"/>
  <c r="G66" i="31"/>
  <c r="F66" i="31"/>
  <c r="AD66" i="31" s="1"/>
  <c r="AE66" i="31" s="1"/>
  <c r="E66" i="31"/>
  <c r="AF65" i="31"/>
  <c r="AG65" i="31" s="1"/>
  <c r="AE65" i="31"/>
  <c r="AD65" i="31"/>
  <c r="AE64" i="31"/>
  <c r="AD64" i="31"/>
  <c r="AF64" i="31" s="1"/>
  <c r="AG64" i="31" s="1"/>
  <c r="AF62" i="31"/>
  <c r="AG62" i="31" s="1"/>
  <c r="AE62" i="31"/>
  <c r="AD62" i="31"/>
  <c r="AD61" i="31"/>
  <c r="AF61" i="31" s="1"/>
  <c r="AG61" i="31" s="1"/>
  <c r="AG60" i="31"/>
  <c r="AF60" i="31"/>
  <c r="AE60" i="31"/>
  <c r="AD60" i="31"/>
  <c r="AD58" i="31"/>
  <c r="AF58" i="31" s="1"/>
  <c r="AG58" i="31" s="1"/>
  <c r="AF57" i="31"/>
  <c r="AG57" i="31" s="1"/>
  <c r="AE57" i="31"/>
  <c r="AD57" i="31"/>
  <c r="AD56" i="31"/>
  <c r="AF56" i="31" s="1"/>
  <c r="AG56" i="31" s="1"/>
  <c r="AF53" i="31"/>
  <c r="AG53" i="31" s="1"/>
  <c r="AE53" i="31"/>
  <c r="AD53" i="31"/>
  <c r="AE52" i="31"/>
  <c r="AD52" i="31"/>
  <c r="AF52" i="31" s="1"/>
  <c r="AG52" i="31" s="1"/>
  <c r="AF51" i="31"/>
  <c r="AG51" i="31" s="1"/>
  <c r="AE51" i="31"/>
  <c r="AD51" i="31"/>
  <c r="AD50" i="31"/>
  <c r="AF50" i="31" s="1"/>
  <c r="AG50" i="31" s="1"/>
  <c r="AG49" i="31"/>
  <c r="AF49" i="31"/>
  <c r="AE49" i="31"/>
  <c r="AD49" i="31"/>
  <c r="AD48" i="31"/>
  <c r="AF48" i="31" s="1"/>
  <c r="AG48" i="31" s="1"/>
  <c r="AG47" i="31"/>
  <c r="AF47" i="31"/>
  <c r="AE47" i="31"/>
  <c r="AD47" i="31"/>
  <c r="AD46" i="31"/>
  <c r="AF46" i="31" s="1"/>
  <c r="AG46" i="31" s="1"/>
  <c r="AF45" i="31"/>
  <c r="AG45" i="31" s="1"/>
  <c r="AE45" i="31"/>
  <c r="AD45" i="31"/>
  <c r="AE43" i="31"/>
  <c r="AD43" i="31"/>
  <c r="AF43" i="31" s="1"/>
  <c r="AG43" i="31" s="1"/>
  <c r="AF41" i="31"/>
  <c r="AG41" i="31" s="1"/>
  <c r="AE41" i="31"/>
  <c r="AD41" i="31"/>
  <c r="AD40" i="31"/>
  <c r="AF40" i="31" s="1"/>
  <c r="AG40" i="31" s="1"/>
  <c r="AG39" i="31"/>
  <c r="AF39" i="31"/>
  <c r="AE39" i="31"/>
  <c r="AD39" i="31"/>
  <c r="AD38" i="31"/>
  <c r="AF38" i="31" s="1"/>
  <c r="AG38" i="31" s="1"/>
  <c r="AF37" i="31"/>
  <c r="AG37" i="31" s="1"/>
  <c r="AE37" i="31"/>
  <c r="AD37" i="31"/>
  <c r="AD36" i="31"/>
  <c r="AF36" i="31" s="1"/>
  <c r="AG36" i="31" s="1"/>
  <c r="AF35" i="31"/>
  <c r="AG35" i="31" s="1"/>
  <c r="AE35" i="31"/>
  <c r="AD35" i="31"/>
  <c r="AE34" i="31"/>
  <c r="AD34" i="31"/>
  <c r="AF34" i="31" s="1"/>
  <c r="AG34" i="31" s="1"/>
  <c r="AF33" i="31"/>
  <c r="AG33" i="31" s="1"/>
  <c r="AE33" i="31"/>
  <c r="AD33" i="31"/>
  <c r="AD32" i="31"/>
  <c r="AF32" i="31" s="1"/>
  <c r="AG32" i="31" s="1"/>
  <c r="AG31" i="31"/>
  <c r="AF31" i="31"/>
  <c r="AE31" i="31"/>
  <c r="AD31" i="31"/>
  <c r="AD30" i="31"/>
  <c r="AF30" i="31" s="1"/>
  <c r="AG30" i="31" s="1"/>
  <c r="AC27" i="31"/>
  <c r="AC67" i="31" s="1"/>
  <c r="AB27" i="31"/>
  <c r="AA27" i="31"/>
  <c r="Z27" i="31"/>
  <c r="Y27" i="31"/>
  <c r="Y71" i="31" s="1"/>
  <c r="X27" i="31"/>
  <c r="W27" i="31"/>
  <c r="V27" i="31"/>
  <c r="U27" i="31"/>
  <c r="U67" i="31" s="1"/>
  <c r="T27" i="31"/>
  <c r="S27" i="31"/>
  <c r="R27" i="31"/>
  <c r="Q27" i="31"/>
  <c r="Q71" i="31" s="1"/>
  <c r="P27" i="31"/>
  <c r="P71" i="31" s="1"/>
  <c r="O27" i="31"/>
  <c r="N27" i="31"/>
  <c r="M27" i="31"/>
  <c r="M67" i="31" s="1"/>
  <c r="L27" i="31"/>
  <c r="K27" i="31"/>
  <c r="J27" i="31"/>
  <c r="I27" i="31"/>
  <c r="I71" i="31" s="1"/>
  <c r="H27" i="31"/>
  <c r="G27" i="31"/>
  <c r="F27" i="31"/>
  <c r="E27" i="31"/>
  <c r="E67" i="31" s="1"/>
  <c r="AD26" i="31"/>
  <c r="AF26" i="31" s="1"/>
  <c r="AG26" i="31" s="1"/>
  <c r="AG25" i="31"/>
  <c r="AF25" i="31"/>
  <c r="AD25" i="31"/>
  <c r="AE25" i="31" s="1"/>
  <c r="AF24" i="31"/>
  <c r="AG24" i="31" s="1"/>
  <c r="AE24" i="31"/>
  <c r="AD24" i="31"/>
  <c r="AG23" i="31"/>
  <c r="AF23" i="31"/>
  <c r="AD23" i="31"/>
  <c r="AE23" i="31" s="1"/>
  <c r="AD22" i="31"/>
  <c r="AF22" i="31" s="1"/>
  <c r="AG22" i="31" s="1"/>
  <c r="AG21" i="31"/>
  <c r="AF21" i="31"/>
  <c r="AD21" i="31"/>
  <c r="AE21" i="31" s="1"/>
  <c r="AD19" i="31"/>
  <c r="AF19" i="31" s="1"/>
  <c r="AG19" i="31" s="1"/>
  <c r="AG18" i="31"/>
  <c r="AF18" i="31"/>
  <c r="AD18" i="31"/>
  <c r="AE18" i="31" s="1"/>
  <c r="AD17" i="31"/>
  <c r="AF17" i="31" s="1"/>
  <c r="AG17" i="31" s="1"/>
  <c r="AG16" i="31"/>
  <c r="AF16" i="31"/>
  <c r="AD16" i="31"/>
  <c r="AE16" i="31" s="1"/>
  <c r="AF15" i="31"/>
  <c r="AG15" i="31" s="1"/>
  <c r="AE15" i="31"/>
  <c r="AD15" i="31"/>
  <c r="AG14" i="31"/>
  <c r="AF14" i="31"/>
  <c r="AD14" i="31"/>
  <c r="AE14" i="31" s="1"/>
  <c r="AE13" i="31"/>
  <c r="AD13" i="31"/>
  <c r="AF13" i="31" s="1"/>
  <c r="AG13" i="31" s="1"/>
  <c r="AG12" i="31"/>
  <c r="AF12" i="31"/>
  <c r="AD12" i="31"/>
  <c r="AE12" i="31" s="1"/>
  <c r="AD11" i="31"/>
  <c r="AC80" i="30"/>
  <c r="AB80" i="30"/>
  <c r="AA80" i="30"/>
  <c r="Z80" i="30"/>
  <c r="Y80" i="30"/>
  <c r="X80" i="30"/>
  <c r="W80" i="30"/>
  <c r="V80" i="30"/>
  <c r="U80" i="30"/>
  <c r="T80" i="30"/>
  <c r="S80" i="30"/>
  <c r="R80" i="30"/>
  <c r="Q80" i="30"/>
  <c r="P80" i="30"/>
  <c r="O80" i="30"/>
  <c r="N80" i="30"/>
  <c r="M80" i="30"/>
  <c r="L80" i="30"/>
  <c r="K80" i="30"/>
  <c r="J80" i="30"/>
  <c r="I80" i="30"/>
  <c r="H80" i="30"/>
  <c r="G80" i="30"/>
  <c r="F80" i="30"/>
  <c r="E80" i="30"/>
  <c r="E75" i="30"/>
  <c r="E75" i="97" s="1"/>
  <c r="AC71" i="30"/>
  <c r="AA71" i="30"/>
  <c r="V71" i="30"/>
  <c r="U71" i="30"/>
  <c r="T71" i="30"/>
  <c r="S71" i="30"/>
  <c r="N71" i="30"/>
  <c r="M71" i="30"/>
  <c r="K71" i="30"/>
  <c r="F71" i="30"/>
  <c r="E71" i="30"/>
  <c r="AF70" i="30"/>
  <c r="AG70" i="30" s="1"/>
  <c r="AE70" i="30"/>
  <c r="AD70" i="30"/>
  <c r="AD69" i="30"/>
  <c r="AF69" i="30" s="1"/>
  <c r="AG69" i="30" s="1"/>
  <c r="AF68" i="30"/>
  <c r="AG68" i="30" s="1"/>
  <c r="AE68" i="30"/>
  <c r="AD68" i="30"/>
  <c r="AC67" i="30"/>
  <c r="AB67" i="30"/>
  <c r="V67" i="30"/>
  <c r="U67" i="30"/>
  <c r="T67" i="30"/>
  <c r="O67" i="30"/>
  <c r="N67" i="30"/>
  <c r="M67" i="30"/>
  <c r="L67" i="30"/>
  <c r="F67" i="30"/>
  <c r="E67" i="30"/>
  <c r="AC66" i="30"/>
  <c r="AB66" i="30"/>
  <c r="AB71" i="30" s="1"/>
  <c r="AA66" i="30"/>
  <c r="AA67" i="30" s="1"/>
  <c r="Z66" i="30"/>
  <c r="Y66" i="30"/>
  <c r="X66" i="30"/>
  <c r="W66" i="30"/>
  <c r="V66" i="30"/>
  <c r="U66" i="30"/>
  <c r="T66" i="30"/>
  <c r="S66" i="30"/>
  <c r="S67" i="30" s="1"/>
  <c r="R66" i="30"/>
  <c r="Q66" i="30"/>
  <c r="P66" i="30"/>
  <c r="O66" i="30"/>
  <c r="N66" i="30"/>
  <c r="M66" i="30"/>
  <c r="L66" i="30"/>
  <c r="L71" i="30" s="1"/>
  <c r="K66" i="30"/>
  <c r="K67" i="30" s="1"/>
  <c r="J66" i="30"/>
  <c r="I66" i="30"/>
  <c r="H66" i="30"/>
  <c r="G66" i="30"/>
  <c r="F66" i="30"/>
  <c r="AD66" i="30" s="1"/>
  <c r="E66" i="30"/>
  <c r="AE65" i="30"/>
  <c r="AD65" i="30"/>
  <c r="AF65" i="30" s="1"/>
  <c r="AG65" i="30" s="1"/>
  <c r="AE64" i="30"/>
  <c r="AD64" i="30"/>
  <c r="AF64" i="30" s="1"/>
  <c r="AG64" i="30" s="1"/>
  <c r="AF62" i="30"/>
  <c r="AG62" i="30" s="1"/>
  <c r="AD62" i="30"/>
  <c r="AE62" i="30" s="1"/>
  <c r="AE61" i="30"/>
  <c r="AD61" i="30"/>
  <c r="AF61" i="30" s="1"/>
  <c r="AG61" i="30" s="1"/>
  <c r="AD60" i="30"/>
  <c r="AF60" i="30" s="1"/>
  <c r="AG60" i="30" s="1"/>
  <c r="AE58" i="30"/>
  <c r="AD58" i="30"/>
  <c r="AF58" i="30" s="1"/>
  <c r="AG58" i="30" s="1"/>
  <c r="AD57" i="30"/>
  <c r="AE56" i="30"/>
  <c r="AD56" i="30"/>
  <c r="AF56" i="30" s="1"/>
  <c r="AG56" i="30" s="1"/>
  <c r="AD53" i="30"/>
  <c r="AF53" i="30" s="1"/>
  <c r="AG53" i="30" s="1"/>
  <c r="AE52" i="30"/>
  <c r="AD52" i="30"/>
  <c r="AF52" i="30" s="1"/>
  <c r="AG52" i="30" s="1"/>
  <c r="AF51" i="30"/>
  <c r="AG51" i="30" s="1"/>
  <c r="AD51" i="30"/>
  <c r="AE51" i="30" s="1"/>
  <c r="AE50" i="30"/>
  <c r="AD50" i="30"/>
  <c r="AF50" i="30" s="1"/>
  <c r="AG50" i="30" s="1"/>
  <c r="AD49" i="30"/>
  <c r="AF49" i="30" s="1"/>
  <c r="AG49" i="30" s="1"/>
  <c r="AE48" i="30"/>
  <c r="AD48" i="30"/>
  <c r="AF48" i="30" s="1"/>
  <c r="AG48" i="30" s="1"/>
  <c r="AD47" i="30"/>
  <c r="AE46" i="30"/>
  <c r="AD46" i="30"/>
  <c r="AF46" i="30" s="1"/>
  <c r="AG46" i="30" s="1"/>
  <c r="AD45" i="30"/>
  <c r="AF45" i="30" s="1"/>
  <c r="AG45" i="30" s="1"/>
  <c r="AE43" i="30"/>
  <c r="AD43" i="30"/>
  <c r="AF43" i="30" s="1"/>
  <c r="AG43" i="30" s="1"/>
  <c r="AF41" i="30"/>
  <c r="AG41" i="30" s="1"/>
  <c r="AD41" i="30"/>
  <c r="AE41" i="30" s="1"/>
  <c r="AE40" i="30"/>
  <c r="AD40" i="30"/>
  <c r="AF40" i="30" s="1"/>
  <c r="AG40" i="30" s="1"/>
  <c r="AD39" i="30"/>
  <c r="AF39" i="30" s="1"/>
  <c r="AG39" i="30" s="1"/>
  <c r="AE38" i="30"/>
  <c r="AD38" i="30"/>
  <c r="AF38" i="30" s="1"/>
  <c r="AG38" i="30" s="1"/>
  <c r="AD37" i="30"/>
  <c r="AE36" i="30"/>
  <c r="AD36" i="30"/>
  <c r="AF36" i="30" s="1"/>
  <c r="AG36" i="30" s="1"/>
  <c r="AD35" i="30"/>
  <c r="AF35" i="30" s="1"/>
  <c r="AG35" i="30" s="1"/>
  <c r="AE34" i="30"/>
  <c r="AD34" i="30"/>
  <c r="AF34" i="30" s="1"/>
  <c r="AG34" i="30" s="1"/>
  <c r="AF33" i="30"/>
  <c r="AG33" i="30" s="1"/>
  <c r="AD33" i="30"/>
  <c r="AE33" i="30" s="1"/>
  <c r="AE32" i="30"/>
  <c r="AD32" i="30"/>
  <c r="AF32" i="30" s="1"/>
  <c r="AG32" i="30" s="1"/>
  <c r="AD31" i="30"/>
  <c r="AF31" i="30" s="1"/>
  <c r="AG31" i="30" s="1"/>
  <c r="AE30" i="30"/>
  <c r="AD30" i="30"/>
  <c r="AF30" i="30" s="1"/>
  <c r="AG30" i="30" s="1"/>
  <c r="B28" i="30"/>
  <c r="AC27" i="30"/>
  <c r="AB27" i="30"/>
  <c r="AA27" i="30"/>
  <c r="Z27" i="30"/>
  <c r="Y27" i="30"/>
  <c r="X27" i="30"/>
  <c r="W27" i="30"/>
  <c r="W71" i="30" s="1"/>
  <c r="V27" i="30"/>
  <c r="U27" i="30"/>
  <c r="T27" i="30"/>
  <c r="S27" i="30"/>
  <c r="R27" i="30"/>
  <c r="Q27" i="30"/>
  <c r="P27" i="30"/>
  <c r="O27" i="30"/>
  <c r="O71" i="30" s="1"/>
  <c r="N27" i="30"/>
  <c r="M27" i="30"/>
  <c r="L27" i="30"/>
  <c r="K27" i="30"/>
  <c r="J27" i="30"/>
  <c r="I27" i="30"/>
  <c r="H27" i="30"/>
  <c r="G27" i="30"/>
  <c r="G71" i="30" s="1"/>
  <c r="F27" i="30"/>
  <c r="E27" i="30"/>
  <c r="AE26" i="30"/>
  <c r="AD26" i="30"/>
  <c r="AF26" i="30" s="1"/>
  <c r="AG26" i="30" s="1"/>
  <c r="AF25" i="30"/>
  <c r="AG25" i="30" s="1"/>
  <c r="AE25" i="30"/>
  <c r="AD25" i="30"/>
  <c r="AE24" i="30"/>
  <c r="AD24" i="30"/>
  <c r="AF24" i="30" s="1"/>
  <c r="AG24" i="30" s="1"/>
  <c r="AG23" i="30"/>
  <c r="AF23" i="30"/>
  <c r="AE23" i="30"/>
  <c r="AD23" i="30"/>
  <c r="AD22" i="30"/>
  <c r="AF22" i="30" s="1"/>
  <c r="AG22" i="30" s="1"/>
  <c r="AF21" i="30"/>
  <c r="AG21" i="30" s="1"/>
  <c r="AE21" i="30"/>
  <c r="AD21" i="30"/>
  <c r="G19" i="30"/>
  <c r="AD19" i="30" s="1"/>
  <c r="AG18" i="30"/>
  <c r="AF18" i="30"/>
  <c r="AD18" i="30"/>
  <c r="AE18" i="30" s="1"/>
  <c r="AF17" i="30"/>
  <c r="AG17" i="30" s="1"/>
  <c r="AD17" i="30"/>
  <c r="AE17" i="30" s="1"/>
  <c r="AG16" i="30"/>
  <c r="AF16" i="30"/>
  <c r="AD16" i="30"/>
  <c r="AE16" i="30" s="1"/>
  <c r="AD15" i="30"/>
  <c r="AF15" i="30" s="1"/>
  <c r="AG15" i="30" s="1"/>
  <c r="AG14" i="30"/>
  <c r="AF14" i="30"/>
  <c r="AD14" i="30"/>
  <c r="AE14" i="30" s="1"/>
  <c r="F14" i="30"/>
  <c r="AD13" i="30"/>
  <c r="AF13" i="30" s="1"/>
  <c r="AG13" i="30" s="1"/>
  <c r="AE12" i="30"/>
  <c r="AD12" i="30"/>
  <c r="AF12" i="30" s="1"/>
  <c r="AG12" i="30" s="1"/>
  <c r="AD11" i="30"/>
  <c r="AC80" i="29"/>
  <c r="AB80" i="29"/>
  <c r="AA80" i="29"/>
  <c r="Z80" i="29"/>
  <c r="Y80" i="29"/>
  <c r="X80" i="29"/>
  <c r="W80" i="29"/>
  <c r="V80" i="29"/>
  <c r="U80" i="29"/>
  <c r="T80" i="29"/>
  <c r="S80" i="29"/>
  <c r="R80" i="29"/>
  <c r="Q80" i="29"/>
  <c r="P80" i="29"/>
  <c r="O80" i="29"/>
  <c r="N80" i="29"/>
  <c r="M80" i="29"/>
  <c r="L80" i="29"/>
  <c r="K80" i="29"/>
  <c r="J80" i="29"/>
  <c r="I80" i="29"/>
  <c r="H80" i="29"/>
  <c r="G80" i="29"/>
  <c r="F80" i="29"/>
  <c r="E80" i="29"/>
  <c r="U71" i="29"/>
  <c r="E71" i="29"/>
  <c r="AG70" i="29"/>
  <c r="AF70" i="29"/>
  <c r="AE70" i="29"/>
  <c r="AD70" i="29"/>
  <c r="AD69" i="29"/>
  <c r="AF69" i="29" s="1"/>
  <c r="AG69" i="29" s="1"/>
  <c r="AF68" i="29"/>
  <c r="AG68" i="29" s="1"/>
  <c r="AE68" i="29"/>
  <c r="AD68" i="29"/>
  <c r="AB67" i="29"/>
  <c r="W67" i="29"/>
  <c r="U67" i="29"/>
  <c r="O67" i="29"/>
  <c r="G67" i="29"/>
  <c r="F67" i="29"/>
  <c r="E67" i="29"/>
  <c r="AC66" i="29"/>
  <c r="AB66" i="29"/>
  <c r="AA66" i="29"/>
  <c r="Z66" i="29"/>
  <c r="Y66" i="29"/>
  <c r="W66" i="29"/>
  <c r="U66" i="29"/>
  <c r="T66" i="29"/>
  <c r="T71" i="29" s="1"/>
  <c r="S66" i="29"/>
  <c r="S71" i="29" s="1"/>
  <c r="Q66" i="29"/>
  <c r="O66" i="29"/>
  <c r="M66" i="29"/>
  <c r="L66" i="29"/>
  <c r="L67" i="29" s="1"/>
  <c r="K66" i="29"/>
  <c r="J66" i="29"/>
  <c r="I66" i="29"/>
  <c r="G66" i="29"/>
  <c r="E66" i="29"/>
  <c r="AD65" i="29"/>
  <c r="AE64" i="29"/>
  <c r="AD64" i="29"/>
  <c r="AF64" i="29" s="1"/>
  <c r="AG64" i="29" s="1"/>
  <c r="AD62" i="29"/>
  <c r="AF62" i="29" s="1"/>
  <c r="AG62" i="29" s="1"/>
  <c r="AE61" i="29"/>
  <c r="AD61" i="29"/>
  <c r="AF61" i="29" s="1"/>
  <c r="AG61" i="29" s="1"/>
  <c r="AG60" i="29"/>
  <c r="AF60" i="29"/>
  <c r="AD60" i="29"/>
  <c r="AE60" i="29" s="1"/>
  <c r="AE58" i="29"/>
  <c r="AD58" i="29"/>
  <c r="AF58" i="29" s="1"/>
  <c r="AG58" i="29" s="1"/>
  <c r="AF57" i="29"/>
  <c r="AG57" i="29" s="1"/>
  <c r="AE57" i="29"/>
  <c r="AD57" i="29"/>
  <c r="AE56" i="29"/>
  <c r="AD56" i="29"/>
  <c r="AF56" i="29" s="1"/>
  <c r="AG56" i="29" s="1"/>
  <c r="AD53" i="29"/>
  <c r="AE52" i="29"/>
  <c r="AD52" i="29"/>
  <c r="AF52" i="29" s="1"/>
  <c r="AG52" i="29" s="1"/>
  <c r="AD51" i="29"/>
  <c r="AF51" i="29" s="1"/>
  <c r="AG51" i="29" s="1"/>
  <c r="AE50" i="29"/>
  <c r="AD50" i="29"/>
  <c r="AF50" i="29" s="1"/>
  <c r="AG50" i="29" s="1"/>
  <c r="AG49" i="29"/>
  <c r="AF49" i="29"/>
  <c r="AD49" i="29"/>
  <c r="AE49" i="29" s="1"/>
  <c r="AE48" i="29"/>
  <c r="AD48" i="29"/>
  <c r="AF48" i="29" s="1"/>
  <c r="AG48" i="29" s="1"/>
  <c r="AF47" i="29"/>
  <c r="AG47" i="29" s="1"/>
  <c r="AE47" i="29"/>
  <c r="AD47" i="29"/>
  <c r="AE46" i="29"/>
  <c r="AD46" i="29"/>
  <c r="AF46" i="29" s="1"/>
  <c r="AG46" i="29" s="1"/>
  <c r="AD45" i="29"/>
  <c r="AE43" i="29"/>
  <c r="AD43" i="29"/>
  <c r="AF43" i="29" s="1"/>
  <c r="AG43" i="29" s="1"/>
  <c r="AD41" i="29"/>
  <c r="AF41" i="29" s="1"/>
  <c r="AG41" i="29" s="1"/>
  <c r="AE40" i="29"/>
  <c r="AD40" i="29"/>
  <c r="AF40" i="29" s="1"/>
  <c r="AG40" i="29" s="1"/>
  <c r="AG39" i="29"/>
  <c r="AF39" i="29"/>
  <c r="AD39" i="29"/>
  <c r="AE39" i="29" s="1"/>
  <c r="AE38" i="29"/>
  <c r="AD38" i="29"/>
  <c r="AF38" i="29" s="1"/>
  <c r="AG38" i="29" s="1"/>
  <c r="AB37" i="29"/>
  <c r="AB37" i="97" s="1"/>
  <c r="Z37" i="29"/>
  <c r="Z37" i="97" s="1"/>
  <c r="X37" i="29"/>
  <c r="X37" i="97" s="1"/>
  <c r="V37" i="29"/>
  <c r="V37" i="97" s="1"/>
  <c r="T37" i="29"/>
  <c r="T37" i="97" s="1"/>
  <c r="R37" i="29"/>
  <c r="P37" i="29"/>
  <c r="N37" i="29"/>
  <c r="L37" i="29"/>
  <c r="L37" i="97" s="1"/>
  <c r="J37" i="29"/>
  <c r="J37" i="97" s="1"/>
  <c r="H37" i="29"/>
  <c r="H37" i="97" s="1"/>
  <c r="F37" i="29"/>
  <c r="F66" i="29" s="1"/>
  <c r="AD36" i="29"/>
  <c r="AF36" i="29" s="1"/>
  <c r="AG36" i="29" s="1"/>
  <c r="AG35" i="29"/>
  <c r="AF35" i="29"/>
  <c r="AE35" i="29"/>
  <c r="AD35" i="29"/>
  <c r="AD34" i="29"/>
  <c r="AF34" i="29" s="1"/>
  <c r="AG34" i="29" s="1"/>
  <c r="AG33" i="29"/>
  <c r="AF33" i="29"/>
  <c r="AE33" i="29"/>
  <c r="AD33" i="29"/>
  <c r="AD32" i="29"/>
  <c r="AF32" i="29" s="1"/>
  <c r="AG32" i="29" s="1"/>
  <c r="AG31" i="29"/>
  <c r="AF31" i="29"/>
  <c r="AE31" i="29"/>
  <c r="AD31" i="29"/>
  <c r="AD30" i="29"/>
  <c r="AF30" i="29" s="1"/>
  <c r="AG30" i="29" s="1"/>
  <c r="AC27" i="29"/>
  <c r="AC71" i="29" s="1"/>
  <c r="AB27" i="29"/>
  <c r="AB71" i="29" s="1"/>
  <c r="AA27" i="29"/>
  <c r="AA67" i="29" s="1"/>
  <c r="Z27" i="29"/>
  <c r="Y27" i="29"/>
  <c r="Y71" i="29" s="1"/>
  <c r="X27" i="29"/>
  <c r="W27" i="29"/>
  <c r="W71" i="29" s="1"/>
  <c r="V27" i="29"/>
  <c r="U27" i="29"/>
  <c r="T27" i="29"/>
  <c r="S27" i="29"/>
  <c r="R27" i="29"/>
  <c r="Q27" i="29"/>
  <c r="Q71" i="29" s="1"/>
  <c r="P27" i="29"/>
  <c r="O27" i="29"/>
  <c r="O71" i="29" s="1"/>
  <c r="N27" i="29"/>
  <c r="M27" i="29"/>
  <c r="M71" i="29" s="1"/>
  <c r="L27" i="29"/>
  <c r="L71" i="29" s="1"/>
  <c r="K27" i="29"/>
  <c r="J27" i="29"/>
  <c r="I27" i="29"/>
  <c r="H27" i="29"/>
  <c r="G27" i="29"/>
  <c r="G71" i="29" s="1"/>
  <c r="F27" i="29"/>
  <c r="E27" i="29"/>
  <c r="AF26" i="29"/>
  <c r="AG26" i="29" s="1"/>
  <c r="AE26" i="29"/>
  <c r="AD26" i="29"/>
  <c r="AD25" i="29"/>
  <c r="AG24" i="29"/>
  <c r="AF24" i="29"/>
  <c r="AE24" i="29"/>
  <c r="AD24" i="29"/>
  <c r="AD23" i="29"/>
  <c r="AF22" i="29"/>
  <c r="AG22" i="29" s="1"/>
  <c r="AE22" i="29"/>
  <c r="AD22" i="29"/>
  <c r="AD21" i="29"/>
  <c r="AF19" i="29"/>
  <c r="AG19" i="29" s="1"/>
  <c r="AE19" i="29"/>
  <c r="AD19" i="29"/>
  <c r="AD18" i="29"/>
  <c r="AG17" i="29"/>
  <c r="AF17" i="29"/>
  <c r="AE17" i="29"/>
  <c r="AD17" i="29"/>
  <c r="AD16" i="29"/>
  <c r="AF15" i="29"/>
  <c r="AG15" i="29" s="1"/>
  <c r="AE15" i="29"/>
  <c r="AD15" i="29"/>
  <c r="AD14" i="29"/>
  <c r="AG13" i="29"/>
  <c r="AF13" i="29"/>
  <c r="AE13" i="29"/>
  <c r="AD13" i="29"/>
  <c r="AD12" i="29"/>
  <c r="AF11" i="29"/>
  <c r="AE11" i="29"/>
  <c r="AD11" i="29"/>
  <c r="AC80" i="28"/>
  <c r="AB80" i="28"/>
  <c r="AA80" i="28"/>
  <c r="Z80" i="28"/>
  <c r="Y80" i="28"/>
  <c r="X80" i="28"/>
  <c r="W80" i="28"/>
  <c r="V80" i="28"/>
  <c r="U80" i="28"/>
  <c r="T80" i="28"/>
  <c r="S80" i="28"/>
  <c r="R80" i="28"/>
  <c r="Q80" i="28"/>
  <c r="P80" i="28"/>
  <c r="O80" i="28"/>
  <c r="N80" i="28"/>
  <c r="M80" i="28"/>
  <c r="L80" i="28"/>
  <c r="K80" i="28"/>
  <c r="J80" i="28"/>
  <c r="I80" i="28"/>
  <c r="H80" i="28"/>
  <c r="G80" i="28"/>
  <c r="F80" i="28"/>
  <c r="E80" i="28"/>
  <c r="G78" i="28"/>
  <c r="G78" i="97" s="1"/>
  <c r="F78" i="28"/>
  <c r="F78" i="97" s="1"/>
  <c r="Y71" i="28"/>
  <c r="X71" i="28"/>
  <c r="V71" i="28"/>
  <c r="P71" i="28"/>
  <c r="O71" i="28"/>
  <c r="N71" i="28"/>
  <c r="H71" i="28"/>
  <c r="AD70" i="28"/>
  <c r="AF69" i="28"/>
  <c r="AG69" i="28" s="1"/>
  <c r="AE69" i="28"/>
  <c r="AD69" i="28"/>
  <c r="AD68" i="28"/>
  <c r="X67" i="28"/>
  <c r="W67" i="28"/>
  <c r="P67" i="28"/>
  <c r="O67" i="28"/>
  <c r="I67" i="28"/>
  <c r="H67" i="28"/>
  <c r="AC66" i="28"/>
  <c r="AB66" i="28"/>
  <c r="AA66" i="28"/>
  <c r="Z66" i="28"/>
  <c r="Y66" i="28"/>
  <c r="X66" i="28"/>
  <c r="W66" i="28"/>
  <c r="W71" i="28" s="1"/>
  <c r="V66" i="28"/>
  <c r="U66" i="28"/>
  <c r="T66" i="28"/>
  <c r="S66" i="28"/>
  <c r="R66" i="28"/>
  <c r="Q66" i="28"/>
  <c r="P66" i="28"/>
  <c r="O66" i="28"/>
  <c r="N66" i="28"/>
  <c r="M66" i="28"/>
  <c r="L66" i="28"/>
  <c r="K66" i="28"/>
  <c r="J66" i="28"/>
  <c r="I66" i="28"/>
  <c r="H66" i="28"/>
  <c r="E66" i="28"/>
  <c r="AD65" i="28"/>
  <c r="AF65" i="28" s="1"/>
  <c r="AG65" i="28" s="1"/>
  <c r="AF64" i="28"/>
  <c r="AG64" i="28" s="1"/>
  <c r="AD64" i="28"/>
  <c r="AE64" i="28" s="1"/>
  <c r="AD62" i="28"/>
  <c r="AF62" i="28" s="1"/>
  <c r="AG62" i="28" s="1"/>
  <c r="AD61" i="28"/>
  <c r="AF61" i="28" s="1"/>
  <c r="AG61" i="28" s="1"/>
  <c r="AG60" i="28"/>
  <c r="AD60" i="28"/>
  <c r="AF60" i="28" s="1"/>
  <c r="G58" i="28"/>
  <c r="G58" i="97" s="1"/>
  <c r="F57" i="28"/>
  <c r="AF56" i="28"/>
  <c r="AG56" i="28" s="1"/>
  <c r="AE56" i="28"/>
  <c r="AD56" i="28"/>
  <c r="AD53" i="28"/>
  <c r="G52" i="28"/>
  <c r="G52" i="97" s="1"/>
  <c r="F52" i="28"/>
  <c r="F52" i="97" s="1"/>
  <c r="AD52" i="97" s="1"/>
  <c r="AF51" i="28"/>
  <c r="AG51" i="28" s="1"/>
  <c r="AE51" i="28"/>
  <c r="AD51" i="28"/>
  <c r="AD50" i="28"/>
  <c r="AF50" i="28" s="1"/>
  <c r="AG50" i="28" s="1"/>
  <c r="AD49" i="28"/>
  <c r="AG48" i="28"/>
  <c r="AD48" i="28"/>
  <c r="AF48" i="28" s="1"/>
  <c r="AD47" i="28"/>
  <c r="AF47" i="28" s="1"/>
  <c r="AG47" i="28" s="1"/>
  <c r="G47" i="28"/>
  <c r="G47" i="97" s="1"/>
  <c r="AG46" i="28"/>
  <c r="AF46" i="28"/>
  <c r="AE46" i="28"/>
  <c r="AD46" i="28"/>
  <c r="AD45" i="28"/>
  <c r="AF45" i="28" s="1"/>
  <c r="AG45" i="28" s="1"/>
  <c r="G45" i="28"/>
  <c r="G45" i="97" s="1"/>
  <c r="F45" i="28"/>
  <c r="F45" i="97" s="1"/>
  <c r="AE43" i="28"/>
  <c r="AD43" i="28"/>
  <c r="AF43" i="28" s="1"/>
  <c r="AG43" i="28" s="1"/>
  <c r="G43" i="28"/>
  <c r="G43" i="97" s="1"/>
  <c r="F43" i="28"/>
  <c r="F43" i="97" s="1"/>
  <c r="AD43" i="97" s="1"/>
  <c r="AG41" i="28"/>
  <c r="AF41" i="28"/>
  <c r="AE41" i="28"/>
  <c r="AD41" i="28"/>
  <c r="AG40" i="28"/>
  <c r="AF40" i="28"/>
  <c r="AD40" i="28"/>
  <c r="AE40" i="28" s="1"/>
  <c r="G40" i="28"/>
  <c r="G40" i="97" s="1"/>
  <c r="F40" i="28"/>
  <c r="F40" i="97" s="1"/>
  <c r="AD39" i="28"/>
  <c r="G39" i="28"/>
  <c r="G39" i="97" s="1"/>
  <c r="F39" i="28"/>
  <c r="F39" i="97" s="1"/>
  <c r="AG38" i="28"/>
  <c r="AF38" i="28"/>
  <c r="AE38" i="28"/>
  <c r="AD38" i="28"/>
  <c r="AF37" i="28"/>
  <c r="AG37" i="28" s="1"/>
  <c r="AE37" i="28"/>
  <c r="AD37" i="28"/>
  <c r="G37" i="28"/>
  <c r="F37" i="28"/>
  <c r="G36" i="28"/>
  <c r="G36" i="97" s="1"/>
  <c r="F36" i="28"/>
  <c r="AG35" i="28"/>
  <c r="AF35" i="28"/>
  <c r="AE35" i="28"/>
  <c r="AD35" i="28"/>
  <c r="AD34" i="28"/>
  <c r="G34" i="28"/>
  <c r="G34" i="97" s="1"/>
  <c r="F34" i="28"/>
  <c r="F34" i="97" s="1"/>
  <c r="G33" i="28"/>
  <c r="G33" i="97" s="1"/>
  <c r="F33" i="28"/>
  <c r="F33" i="97" s="1"/>
  <c r="AD33" i="97" s="1"/>
  <c r="AE33" i="97" s="1"/>
  <c r="AG32" i="28"/>
  <c r="AF32" i="28"/>
  <c r="AE32" i="28"/>
  <c r="AD32" i="28"/>
  <c r="AD31" i="28"/>
  <c r="AF31" i="28" s="1"/>
  <c r="AG31" i="28" s="1"/>
  <c r="G31" i="28"/>
  <c r="G31" i="97" s="1"/>
  <c r="G30" i="28"/>
  <c r="F30" i="28"/>
  <c r="AC27" i="28"/>
  <c r="AC71" i="28" s="1"/>
  <c r="AB27" i="28"/>
  <c r="AA27" i="28"/>
  <c r="Z27" i="28"/>
  <c r="Z71" i="28" s="1"/>
  <c r="Y27" i="28"/>
  <c r="Y67" i="28" s="1"/>
  <c r="X27" i="28"/>
  <c r="W27" i="28"/>
  <c r="V27" i="28"/>
  <c r="V67" i="28" s="1"/>
  <c r="U27" i="28"/>
  <c r="U71" i="28" s="1"/>
  <c r="T27" i="28"/>
  <c r="S27" i="28"/>
  <c r="R27" i="28"/>
  <c r="R71" i="28" s="1"/>
  <c r="Q27" i="28"/>
  <c r="P27" i="28"/>
  <c r="O27" i="28"/>
  <c r="N27" i="28"/>
  <c r="N67" i="28" s="1"/>
  <c r="M27" i="28"/>
  <c r="M71" i="28" s="1"/>
  <c r="L27" i="28"/>
  <c r="K27" i="28"/>
  <c r="J27" i="28"/>
  <c r="J71" i="28" s="1"/>
  <c r="I27" i="28"/>
  <c r="I71" i="28" s="1"/>
  <c r="H27" i="28"/>
  <c r="E27" i="28"/>
  <c r="E71" i="28" s="1"/>
  <c r="AD26" i="28"/>
  <c r="AF26" i="28" s="1"/>
  <c r="AG26" i="28" s="1"/>
  <c r="AG25" i="28"/>
  <c r="AF25" i="28"/>
  <c r="AE25" i="28"/>
  <c r="AD25" i="28"/>
  <c r="AD24" i="28"/>
  <c r="AF24" i="28" s="1"/>
  <c r="AG24" i="28" s="1"/>
  <c r="G23" i="28"/>
  <c r="AD23" i="28" s="1"/>
  <c r="AF22" i="28"/>
  <c r="AG22" i="28" s="1"/>
  <c r="AE22" i="28"/>
  <c r="AD22" i="28"/>
  <c r="AD21" i="28"/>
  <c r="G19" i="28"/>
  <c r="F19" i="28"/>
  <c r="AD19" i="28" s="1"/>
  <c r="AF18" i="28"/>
  <c r="AG18" i="28" s="1"/>
  <c r="AD18" i="28"/>
  <c r="AE18" i="28" s="1"/>
  <c r="G17" i="28"/>
  <c r="F17" i="28"/>
  <c r="AG16" i="28"/>
  <c r="AF16" i="28"/>
  <c r="AE16" i="28"/>
  <c r="AD16" i="28"/>
  <c r="AD15" i="28"/>
  <c r="AF14" i="28"/>
  <c r="AG14" i="28" s="1"/>
  <c r="AE14" i="28"/>
  <c r="AD14" i="28"/>
  <c r="F14" i="28"/>
  <c r="F14" i="97" s="1"/>
  <c r="AE13" i="28"/>
  <c r="AD13" i="28"/>
  <c r="AF13" i="28" s="1"/>
  <c r="AG13" i="28" s="1"/>
  <c r="AF12" i="28"/>
  <c r="AG12" i="28" s="1"/>
  <c r="AE12" i="28"/>
  <c r="AD12" i="28"/>
  <c r="AD11" i="28"/>
  <c r="G11" i="28"/>
  <c r="F11" i="28"/>
  <c r="AC80" i="27"/>
  <c r="AB80" i="27"/>
  <c r="AA80" i="27"/>
  <c r="Z80" i="27"/>
  <c r="Y80" i="27"/>
  <c r="X80" i="27"/>
  <c r="W80" i="27"/>
  <c r="V80" i="27"/>
  <c r="U80" i="27"/>
  <c r="T80" i="27"/>
  <c r="S80" i="27"/>
  <c r="R80" i="27"/>
  <c r="Q80" i="27"/>
  <c r="P80" i="27"/>
  <c r="O80" i="27"/>
  <c r="N80" i="27"/>
  <c r="M80" i="27"/>
  <c r="L80" i="27"/>
  <c r="K80" i="27"/>
  <c r="J80" i="27"/>
  <c r="I80" i="27"/>
  <c r="H80" i="27"/>
  <c r="G80" i="27"/>
  <c r="F80" i="27"/>
  <c r="E80" i="27"/>
  <c r="X71" i="27"/>
  <c r="V71" i="27"/>
  <c r="P71" i="27"/>
  <c r="N71" i="27"/>
  <c r="M71" i="27"/>
  <c r="H71" i="27"/>
  <c r="AF70" i="27"/>
  <c r="AG70" i="27" s="1"/>
  <c r="AE70" i="27"/>
  <c r="AD70" i="27"/>
  <c r="AE69" i="27"/>
  <c r="AD69" i="27"/>
  <c r="AF69" i="27" s="1"/>
  <c r="AG69" i="27" s="1"/>
  <c r="AF68" i="27"/>
  <c r="AG68" i="27" s="1"/>
  <c r="AE68" i="27"/>
  <c r="AD68" i="27"/>
  <c r="AC67" i="27"/>
  <c r="W67" i="27"/>
  <c r="V67" i="27"/>
  <c r="O67" i="27"/>
  <c r="N67" i="27"/>
  <c r="AC66" i="27"/>
  <c r="AB66" i="27"/>
  <c r="AA66" i="27"/>
  <c r="AA71" i="27" s="1"/>
  <c r="Z66" i="27"/>
  <c r="Y66" i="27"/>
  <c r="Y67" i="27" s="1"/>
  <c r="X66" i="27"/>
  <c r="W66" i="27"/>
  <c r="V66" i="27"/>
  <c r="U66" i="27"/>
  <c r="T66" i="27"/>
  <c r="S66" i="27"/>
  <c r="S71" i="27" s="1"/>
  <c r="R66" i="27"/>
  <c r="Q66" i="27"/>
  <c r="Q67" i="27" s="1"/>
  <c r="P66" i="27"/>
  <c r="O66" i="27"/>
  <c r="N66" i="27"/>
  <c r="M66" i="27"/>
  <c r="L66" i="27"/>
  <c r="K66" i="27"/>
  <c r="K71" i="27" s="1"/>
  <c r="J66" i="27"/>
  <c r="I66" i="27"/>
  <c r="I67" i="27" s="1"/>
  <c r="H66" i="27"/>
  <c r="E66" i="27"/>
  <c r="AD65" i="27"/>
  <c r="AF65" i="27" s="1"/>
  <c r="AG65" i="27" s="1"/>
  <c r="AG64" i="27"/>
  <c r="AF64" i="27"/>
  <c r="AE64" i="27"/>
  <c r="AD64" i="27"/>
  <c r="AD62" i="27"/>
  <c r="AF62" i="27" s="1"/>
  <c r="AG62" i="27" s="1"/>
  <c r="AG61" i="27"/>
  <c r="AF61" i="27"/>
  <c r="AE61" i="27"/>
  <c r="AD61" i="27"/>
  <c r="AF60" i="27"/>
  <c r="AG60" i="27" s="1"/>
  <c r="AE60" i="27"/>
  <c r="AD60" i="27"/>
  <c r="AG58" i="27"/>
  <c r="AF58" i="27"/>
  <c r="AE58" i="27"/>
  <c r="AD58" i="27"/>
  <c r="AF57" i="27"/>
  <c r="AG57" i="27" s="1"/>
  <c r="AE57" i="27"/>
  <c r="AD57" i="27"/>
  <c r="AG56" i="27"/>
  <c r="AF56" i="27"/>
  <c r="AE56" i="27"/>
  <c r="AD56" i="27"/>
  <c r="AF53" i="27"/>
  <c r="AG53" i="27" s="1"/>
  <c r="AE53" i="27"/>
  <c r="AD53" i="27"/>
  <c r="F53" i="27"/>
  <c r="AD52" i="27"/>
  <c r="AF51" i="27"/>
  <c r="AG51" i="27" s="1"/>
  <c r="AE51" i="27"/>
  <c r="AD51" i="27"/>
  <c r="AD50" i="27"/>
  <c r="F50" i="27"/>
  <c r="AF49" i="27"/>
  <c r="AG49" i="27" s="1"/>
  <c r="AE49" i="27"/>
  <c r="AD49" i="27"/>
  <c r="AD48" i="27"/>
  <c r="AF47" i="27"/>
  <c r="AG47" i="27" s="1"/>
  <c r="AE47" i="27"/>
  <c r="AD47" i="27"/>
  <c r="AD46" i="27"/>
  <c r="AF46" i="27" s="1"/>
  <c r="AG46" i="27" s="1"/>
  <c r="AF45" i="27"/>
  <c r="AG45" i="27" s="1"/>
  <c r="AE45" i="27"/>
  <c r="AD45" i="27"/>
  <c r="AD43" i="27"/>
  <c r="AF43" i="27" s="1"/>
  <c r="AG43" i="27" s="1"/>
  <c r="AF41" i="27"/>
  <c r="AG41" i="27" s="1"/>
  <c r="AE41" i="27"/>
  <c r="AD41" i="27"/>
  <c r="AE40" i="27"/>
  <c r="AD40" i="27"/>
  <c r="AF40" i="27" s="1"/>
  <c r="AG40" i="27" s="1"/>
  <c r="AF39" i="27"/>
  <c r="AG39" i="27" s="1"/>
  <c r="AE39" i="27"/>
  <c r="AD39" i="27"/>
  <c r="AD38" i="27"/>
  <c r="G37" i="27"/>
  <c r="G37" i="97" s="1"/>
  <c r="F37" i="27"/>
  <c r="F37" i="97" s="1"/>
  <c r="AD36" i="27"/>
  <c r="AG35" i="27"/>
  <c r="AF35" i="27"/>
  <c r="AE35" i="27"/>
  <c r="AD35" i="27"/>
  <c r="AD34" i="27"/>
  <c r="AG33" i="27"/>
  <c r="AF33" i="27"/>
  <c r="AE33" i="27"/>
  <c r="AD33" i="27"/>
  <c r="AD32" i="27"/>
  <c r="AG31" i="27"/>
  <c r="AF31" i="27"/>
  <c r="AE31" i="27"/>
  <c r="AD31" i="27"/>
  <c r="AD30" i="27"/>
  <c r="AC27" i="27"/>
  <c r="AC71" i="27" s="1"/>
  <c r="AB27" i="27"/>
  <c r="AA27" i="27"/>
  <c r="Z27" i="27"/>
  <c r="Y27" i="27"/>
  <c r="Y71" i="27" s="1"/>
  <c r="X27" i="27"/>
  <c r="X67" i="27" s="1"/>
  <c r="W27" i="27"/>
  <c r="W71" i="27" s="1"/>
  <c r="V27" i="27"/>
  <c r="U27" i="27"/>
  <c r="T27" i="27"/>
  <c r="S27" i="27"/>
  <c r="R27" i="27"/>
  <c r="Q27" i="27"/>
  <c r="Q71" i="27" s="1"/>
  <c r="P27" i="27"/>
  <c r="P67" i="27" s="1"/>
  <c r="O27" i="27"/>
  <c r="O71" i="27" s="1"/>
  <c r="N27" i="27"/>
  <c r="M27" i="27"/>
  <c r="M67" i="27" s="1"/>
  <c r="L27" i="27"/>
  <c r="K27" i="27"/>
  <c r="J27" i="27"/>
  <c r="I27" i="27"/>
  <c r="I71" i="27" s="1"/>
  <c r="H27" i="27"/>
  <c r="H67" i="27" s="1"/>
  <c r="G27" i="27"/>
  <c r="E27" i="27"/>
  <c r="AG26" i="27"/>
  <c r="AF26" i="27"/>
  <c r="AE26" i="27"/>
  <c r="AD26" i="27"/>
  <c r="AD25" i="27"/>
  <c r="AF24" i="27"/>
  <c r="AG24" i="27" s="1"/>
  <c r="AE24" i="27"/>
  <c r="AD24" i="27"/>
  <c r="AD23" i="27"/>
  <c r="AG22" i="27"/>
  <c r="AF22" i="27"/>
  <c r="AE22" i="27"/>
  <c r="AD22" i="27"/>
  <c r="AD21" i="27"/>
  <c r="G19" i="27"/>
  <c r="F19" i="27"/>
  <c r="F19" i="97" s="1"/>
  <c r="AD18" i="27"/>
  <c r="AF18" i="27" s="1"/>
  <c r="AG18" i="27" s="1"/>
  <c r="AG17" i="27"/>
  <c r="AD17" i="27"/>
  <c r="AF17" i="27" s="1"/>
  <c r="G17" i="27"/>
  <c r="G17" i="97" s="1"/>
  <c r="AD16" i="27"/>
  <c r="AF16" i="27" s="1"/>
  <c r="AG16" i="27" s="1"/>
  <c r="AE15" i="27"/>
  <c r="AD15" i="27"/>
  <c r="AF15" i="27" s="1"/>
  <c r="AG15" i="27" s="1"/>
  <c r="AF14" i="27"/>
  <c r="AG14" i="27" s="1"/>
  <c r="AE14" i="27"/>
  <c r="AD14" i="27"/>
  <c r="AE13" i="27"/>
  <c r="AD13" i="27"/>
  <c r="AF13" i="27" s="1"/>
  <c r="AG13" i="27" s="1"/>
  <c r="AD12" i="27"/>
  <c r="AF12" i="27" s="1"/>
  <c r="AG12" i="27" s="1"/>
  <c r="AE11" i="27"/>
  <c r="AD11" i="27"/>
  <c r="AF11" i="27" s="1"/>
  <c r="AC80" i="26"/>
  <c r="AB80" i="26"/>
  <c r="AA80" i="26"/>
  <c r="Z80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M80" i="26"/>
  <c r="L80" i="26"/>
  <c r="K80" i="26"/>
  <c r="J80" i="26"/>
  <c r="I80" i="26"/>
  <c r="H80" i="26"/>
  <c r="G80" i="26"/>
  <c r="F80" i="26"/>
  <c r="E80" i="26"/>
  <c r="Z71" i="26"/>
  <c r="Y71" i="26"/>
  <c r="Q71" i="26"/>
  <c r="P71" i="26"/>
  <c r="O71" i="26"/>
  <c r="J71" i="26"/>
  <c r="I71" i="26"/>
  <c r="AD70" i="26"/>
  <c r="AF70" i="26" s="1"/>
  <c r="AG70" i="26" s="1"/>
  <c r="AF69" i="26"/>
  <c r="AG69" i="26" s="1"/>
  <c r="AE69" i="26"/>
  <c r="AD69" i="26"/>
  <c r="AD68" i="26"/>
  <c r="AF68" i="26" s="1"/>
  <c r="AG68" i="26" s="1"/>
  <c r="AA67" i="26"/>
  <c r="Z67" i="26"/>
  <c r="Y67" i="26"/>
  <c r="X67" i="26"/>
  <c r="Q67" i="26"/>
  <c r="P67" i="26"/>
  <c r="K67" i="26"/>
  <c r="J67" i="26"/>
  <c r="I67" i="26"/>
  <c r="H67" i="26"/>
  <c r="AC66" i="26"/>
  <c r="AB66" i="26"/>
  <c r="AA66" i="26"/>
  <c r="Z66" i="26"/>
  <c r="Y66" i="26"/>
  <c r="X66" i="26"/>
  <c r="X71" i="26" s="1"/>
  <c r="W66" i="26"/>
  <c r="W71" i="26" s="1"/>
  <c r="V66" i="26"/>
  <c r="U66" i="26"/>
  <c r="T66" i="26"/>
  <c r="S66" i="26"/>
  <c r="R66" i="26"/>
  <c r="Q66" i="26"/>
  <c r="P66" i="26"/>
  <c r="O66" i="26"/>
  <c r="N66" i="26"/>
  <c r="M66" i="26"/>
  <c r="L66" i="26"/>
  <c r="K66" i="26"/>
  <c r="J66" i="26"/>
  <c r="I66" i="26"/>
  <c r="H66" i="26"/>
  <c r="H71" i="26" s="1"/>
  <c r="G66" i="26"/>
  <c r="G71" i="26" s="1"/>
  <c r="F66" i="26"/>
  <c r="AD66" i="26" s="1"/>
  <c r="AE66" i="26" s="1"/>
  <c r="E66" i="26"/>
  <c r="AE65" i="26"/>
  <c r="AD65" i="26"/>
  <c r="AF65" i="26" s="1"/>
  <c r="AG65" i="26" s="1"/>
  <c r="AG64" i="26"/>
  <c r="AF64" i="26"/>
  <c r="AD64" i="26"/>
  <c r="AE64" i="26" s="1"/>
  <c r="AE62" i="26"/>
  <c r="AD62" i="26"/>
  <c r="AF62" i="26" s="1"/>
  <c r="AG62" i="26" s="1"/>
  <c r="AF61" i="26"/>
  <c r="AG61" i="26" s="1"/>
  <c r="AE61" i="26"/>
  <c r="AD61" i="26"/>
  <c r="AE60" i="26"/>
  <c r="AD60" i="26"/>
  <c r="AF60" i="26" s="1"/>
  <c r="AG60" i="26" s="1"/>
  <c r="AD58" i="26"/>
  <c r="AE57" i="26"/>
  <c r="AD57" i="26"/>
  <c r="AF57" i="26" s="1"/>
  <c r="AG57" i="26" s="1"/>
  <c r="AD56" i="26"/>
  <c r="AF56" i="26" s="1"/>
  <c r="AG56" i="26" s="1"/>
  <c r="AE53" i="26"/>
  <c r="AD53" i="26"/>
  <c r="AF53" i="26" s="1"/>
  <c r="AG53" i="26" s="1"/>
  <c r="AG52" i="26"/>
  <c r="AF52" i="26"/>
  <c r="AD52" i="26"/>
  <c r="AE52" i="26" s="1"/>
  <c r="AE51" i="26"/>
  <c r="AD51" i="26"/>
  <c r="AF51" i="26" s="1"/>
  <c r="AG51" i="26" s="1"/>
  <c r="AF50" i="26"/>
  <c r="AG50" i="26" s="1"/>
  <c r="AD50" i="26"/>
  <c r="AE50" i="26" s="1"/>
  <c r="AE49" i="26"/>
  <c r="AD49" i="26"/>
  <c r="AF49" i="26" s="1"/>
  <c r="AG49" i="26" s="1"/>
  <c r="AD48" i="26"/>
  <c r="AE47" i="26"/>
  <c r="AD47" i="26"/>
  <c r="AF47" i="26" s="1"/>
  <c r="AG47" i="26" s="1"/>
  <c r="AD46" i="26"/>
  <c r="AF46" i="26" s="1"/>
  <c r="AG46" i="26" s="1"/>
  <c r="AE45" i="26"/>
  <c r="AD45" i="26"/>
  <c r="AF45" i="26" s="1"/>
  <c r="AG45" i="26" s="1"/>
  <c r="AG43" i="26"/>
  <c r="AF43" i="26"/>
  <c r="AD43" i="26"/>
  <c r="AE43" i="26" s="1"/>
  <c r="AE41" i="26"/>
  <c r="AD41" i="26"/>
  <c r="AF41" i="26" s="1"/>
  <c r="AG41" i="26" s="1"/>
  <c r="AF40" i="26"/>
  <c r="AG40" i="26" s="1"/>
  <c r="AD40" i="26"/>
  <c r="AE40" i="26" s="1"/>
  <c r="AE39" i="26"/>
  <c r="AD39" i="26"/>
  <c r="AF39" i="26" s="1"/>
  <c r="AG39" i="26" s="1"/>
  <c r="AD38" i="26"/>
  <c r="AE37" i="26"/>
  <c r="AD37" i="26"/>
  <c r="AF37" i="26" s="1"/>
  <c r="AG37" i="26" s="1"/>
  <c r="AD36" i="26"/>
  <c r="AF36" i="26" s="1"/>
  <c r="AG36" i="26" s="1"/>
  <c r="AE35" i="26"/>
  <c r="AD35" i="26"/>
  <c r="AF35" i="26" s="1"/>
  <c r="AG35" i="26" s="1"/>
  <c r="AG34" i="26"/>
  <c r="AF34" i="26"/>
  <c r="AD34" i="26"/>
  <c r="AE34" i="26" s="1"/>
  <c r="AE33" i="26"/>
  <c r="AD33" i="26"/>
  <c r="AF33" i="26" s="1"/>
  <c r="AG33" i="26" s="1"/>
  <c r="AF32" i="26"/>
  <c r="AG32" i="26" s="1"/>
  <c r="AD32" i="26"/>
  <c r="AE32" i="26" s="1"/>
  <c r="AE31" i="26"/>
  <c r="AD31" i="26"/>
  <c r="AF31" i="26" s="1"/>
  <c r="AG31" i="26" s="1"/>
  <c r="AD30" i="26"/>
  <c r="AC27" i="26"/>
  <c r="AB27" i="26"/>
  <c r="AA27" i="26"/>
  <c r="AA71" i="26" s="1"/>
  <c r="Z27" i="26"/>
  <c r="Y27" i="26"/>
  <c r="X27" i="26"/>
  <c r="W27" i="26"/>
  <c r="W67" i="26" s="1"/>
  <c r="V27" i="26"/>
  <c r="V71" i="26" s="1"/>
  <c r="U27" i="26"/>
  <c r="T27" i="26"/>
  <c r="S27" i="26"/>
  <c r="S71" i="26" s="1"/>
  <c r="R27" i="26"/>
  <c r="R67" i="26" s="1"/>
  <c r="Q27" i="26"/>
  <c r="P27" i="26"/>
  <c r="O27" i="26"/>
  <c r="O67" i="26" s="1"/>
  <c r="N27" i="26"/>
  <c r="N71" i="26" s="1"/>
  <c r="M27" i="26"/>
  <c r="L27" i="26"/>
  <c r="K27" i="26"/>
  <c r="K71" i="26" s="1"/>
  <c r="J27" i="26"/>
  <c r="I27" i="26"/>
  <c r="H27" i="26"/>
  <c r="G27" i="26"/>
  <c r="G67" i="26" s="1"/>
  <c r="F27" i="26"/>
  <c r="F71" i="26" s="1"/>
  <c r="E27" i="26"/>
  <c r="AG26" i="26"/>
  <c r="AF26" i="26"/>
  <c r="AE26" i="26"/>
  <c r="AD26" i="26"/>
  <c r="AD25" i="26"/>
  <c r="AF24" i="26"/>
  <c r="AG24" i="26" s="1"/>
  <c r="AE24" i="26"/>
  <c r="AD24" i="26"/>
  <c r="AD23" i="26"/>
  <c r="AF22" i="26"/>
  <c r="AG22" i="26" s="1"/>
  <c r="AE22" i="26"/>
  <c r="AD22" i="26"/>
  <c r="AD21" i="26"/>
  <c r="AF19" i="26"/>
  <c r="AG19" i="26" s="1"/>
  <c r="AE19" i="26"/>
  <c r="AD19" i="26"/>
  <c r="AD18" i="26"/>
  <c r="AF17" i="26"/>
  <c r="AG17" i="26" s="1"/>
  <c r="AE17" i="26"/>
  <c r="AD17" i="26"/>
  <c r="AD16" i="26"/>
  <c r="AF15" i="26"/>
  <c r="AG15" i="26" s="1"/>
  <c r="AE15" i="26"/>
  <c r="AD15" i="26"/>
  <c r="AD14" i="26"/>
  <c r="AF13" i="26"/>
  <c r="AG13" i="26" s="1"/>
  <c r="AE13" i="26"/>
  <c r="AD13" i="26"/>
  <c r="AD12" i="26"/>
  <c r="AF11" i="26"/>
  <c r="AE11" i="26"/>
  <c r="AD11" i="26"/>
  <c r="AD27" i="26" s="1"/>
  <c r="AC80" i="25"/>
  <c r="AB80" i="25"/>
  <c r="AA80" i="25"/>
  <c r="Z80" i="25"/>
  <c r="Y80" i="25"/>
  <c r="X80" i="25"/>
  <c r="W80" i="25"/>
  <c r="V80" i="25"/>
  <c r="U80" i="25"/>
  <c r="T80" i="25"/>
  <c r="S80" i="25"/>
  <c r="R80" i="25"/>
  <c r="Q80" i="25"/>
  <c r="P80" i="25"/>
  <c r="O80" i="25"/>
  <c r="N80" i="25"/>
  <c r="M80" i="25"/>
  <c r="L80" i="25"/>
  <c r="K80" i="25"/>
  <c r="J80" i="25"/>
  <c r="I80" i="25"/>
  <c r="H80" i="25"/>
  <c r="G80" i="25"/>
  <c r="F80" i="25"/>
  <c r="E80" i="25"/>
  <c r="W71" i="25"/>
  <c r="V71" i="25"/>
  <c r="U71" i="25"/>
  <c r="T71" i="25"/>
  <c r="O71" i="25"/>
  <c r="N71" i="25"/>
  <c r="G71" i="25"/>
  <c r="F71" i="25"/>
  <c r="AD70" i="25"/>
  <c r="AF70" i="25" s="1"/>
  <c r="AG70" i="25" s="1"/>
  <c r="AD69" i="25"/>
  <c r="AF69" i="25" s="1"/>
  <c r="AG69" i="25" s="1"/>
  <c r="AD68" i="25"/>
  <c r="AF68" i="25" s="1"/>
  <c r="AG68" i="25" s="1"/>
  <c r="V67" i="25"/>
  <c r="P67" i="25"/>
  <c r="O67" i="25"/>
  <c r="N67" i="25"/>
  <c r="F67" i="25"/>
  <c r="AC66" i="25"/>
  <c r="AB66" i="25"/>
  <c r="AB71" i="25" s="1"/>
  <c r="AA66" i="25"/>
  <c r="Z66" i="25"/>
  <c r="Y66" i="25"/>
  <c r="X66" i="25"/>
  <c r="W66" i="25"/>
  <c r="V66" i="25"/>
  <c r="U66" i="25"/>
  <c r="U67" i="25" s="1"/>
  <c r="T66" i="25"/>
  <c r="S66" i="25"/>
  <c r="R66" i="25"/>
  <c r="Q66" i="25"/>
  <c r="P66" i="25"/>
  <c r="O66" i="25"/>
  <c r="N66" i="25"/>
  <c r="M66" i="25"/>
  <c r="L66" i="25"/>
  <c r="L71" i="25" s="1"/>
  <c r="K66" i="25"/>
  <c r="J66" i="25"/>
  <c r="I66" i="25"/>
  <c r="H66" i="25"/>
  <c r="G66" i="25"/>
  <c r="F66" i="25"/>
  <c r="E66" i="25"/>
  <c r="E71" i="25" s="1"/>
  <c r="AF65" i="25"/>
  <c r="AG65" i="25" s="1"/>
  <c r="AE65" i="25"/>
  <c r="AD65" i="25"/>
  <c r="AD64" i="25"/>
  <c r="AF62" i="25"/>
  <c r="AG62" i="25" s="1"/>
  <c r="AE62" i="25"/>
  <c r="AD62" i="25"/>
  <c r="AD61" i="25"/>
  <c r="AG60" i="25"/>
  <c r="AF60" i="25"/>
  <c r="AE60" i="25"/>
  <c r="AD60" i="25"/>
  <c r="AD58" i="25"/>
  <c r="AG57" i="25"/>
  <c r="AF57" i="25"/>
  <c r="AE57" i="25"/>
  <c r="AD57" i="25"/>
  <c r="AD56" i="25"/>
  <c r="AF53" i="25"/>
  <c r="AG53" i="25" s="1"/>
  <c r="AE53" i="25"/>
  <c r="AD53" i="25"/>
  <c r="AD52" i="25"/>
  <c r="AG51" i="25"/>
  <c r="AF51" i="25"/>
  <c r="AE51" i="25"/>
  <c r="AD51" i="25"/>
  <c r="AD50" i="25"/>
  <c r="AF49" i="25"/>
  <c r="AG49" i="25" s="1"/>
  <c r="AE49" i="25"/>
  <c r="AD49" i="25"/>
  <c r="AD48" i="25"/>
  <c r="AF47" i="25"/>
  <c r="AG47" i="25" s="1"/>
  <c r="AE47" i="25"/>
  <c r="AD47" i="25"/>
  <c r="AD46" i="25"/>
  <c r="AF45" i="25"/>
  <c r="AG45" i="25" s="1"/>
  <c r="AE45" i="25"/>
  <c r="AD45" i="25"/>
  <c r="AD43" i="25"/>
  <c r="AF41" i="25"/>
  <c r="AG41" i="25" s="1"/>
  <c r="AE41" i="25"/>
  <c r="AD41" i="25"/>
  <c r="AD40" i="25"/>
  <c r="AG39" i="25"/>
  <c r="AF39" i="25"/>
  <c r="AE39" i="25"/>
  <c r="AD39" i="25"/>
  <c r="AD38" i="25"/>
  <c r="AG37" i="25"/>
  <c r="AF37" i="25"/>
  <c r="AE37" i="25"/>
  <c r="AD37" i="25"/>
  <c r="AD36" i="25"/>
  <c r="AF35" i="25"/>
  <c r="AG35" i="25" s="1"/>
  <c r="AE35" i="25"/>
  <c r="AD35" i="25"/>
  <c r="AD34" i="25"/>
  <c r="AG33" i="25"/>
  <c r="AF33" i="25"/>
  <c r="AE33" i="25"/>
  <c r="AD33" i="25"/>
  <c r="AD32" i="25"/>
  <c r="AF31" i="25"/>
  <c r="AG31" i="25" s="1"/>
  <c r="AE31" i="25"/>
  <c r="AD31" i="25"/>
  <c r="AD30" i="25"/>
  <c r="AC27" i="25"/>
  <c r="AB27" i="25"/>
  <c r="AB67" i="25" s="1"/>
  <c r="AA27" i="25"/>
  <c r="AA71" i="25" s="1"/>
  <c r="Z27" i="25"/>
  <c r="Y27" i="25"/>
  <c r="X27" i="25"/>
  <c r="X71" i="25" s="1"/>
  <c r="W27" i="25"/>
  <c r="W67" i="25" s="1"/>
  <c r="V27" i="25"/>
  <c r="U27" i="25"/>
  <c r="T27" i="25"/>
  <c r="T67" i="25" s="1"/>
  <c r="S27" i="25"/>
  <c r="S71" i="25" s="1"/>
  <c r="R27" i="25"/>
  <c r="Q27" i="25"/>
  <c r="P27" i="25"/>
  <c r="P71" i="25" s="1"/>
  <c r="O27" i="25"/>
  <c r="N27" i="25"/>
  <c r="M27" i="25"/>
  <c r="L27" i="25"/>
  <c r="L67" i="25" s="1"/>
  <c r="K27" i="25"/>
  <c r="K71" i="25" s="1"/>
  <c r="J27" i="25"/>
  <c r="I27" i="25"/>
  <c r="H27" i="25"/>
  <c r="H71" i="25" s="1"/>
  <c r="G27" i="25"/>
  <c r="G67" i="25" s="1"/>
  <c r="F27" i="25"/>
  <c r="E27" i="25"/>
  <c r="AD26" i="25"/>
  <c r="AF26" i="25" s="1"/>
  <c r="AG26" i="25" s="1"/>
  <c r="AG25" i="25"/>
  <c r="AF25" i="25"/>
  <c r="AE25" i="25"/>
  <c r="AD25" i="25"/>
  <c r="AD24" i="25"/>
  <c r="AF24" i="25" s="1"/>
  <c r="AG24" i="25" s="1"/>
  <c r="AF23" i="25"/>
  <c r="AG23" i="25" s="1"/>
  <c r="AE23" i="25"/>
  <c r="AD23" i="25"/>
  <c r="AD22" i="25"/>
  <c r="AF22" i="25" s="1"/>
  <c r="AG22" i="25" s="1"/>
  <c r="AF21" i="25"/>
  <c r="AG21" i="25" s="1"/>
  <c r="AE21" i="25"/>
  <c r="AD21" i="25"/>
  <c r="AE19" i="25"/>
  <c r="AD19" i="25"/>
  <c r="AF19" i="25" s="1"/>
  <c r="AG19" i="25" s="1"/>
  <c r="AF18" i="25"/>
  <c r="AG18" i="25" s="1"/>
  <c r="AE18" i="25"/>
  <c r="AD18" i="25"/>
  <c r="AE17" i="25"/>
  <c r="AD17" i="25"/>
  <c r="AF17" i="25" s="1"/>
  <c r="AG17" i="25" s="1"/>
  <c r="AG16" i="25"/>
  <c r="AF16" i="25"/>
  <c r="AE16" i="25"/>
  <c r="AD16" i="25"/>
  <c r="AD15" i="25"/>
  <c r="AF15" i="25" s="1"/>
  <c r="AG15" i="25" s="1"/>
  <c r="AF14" i="25"/>
  <c r="AG14" i="25" s="1"/>
  <c r="AE14" i="25"/>
  <c r="AD14" i="25"/>
  <c r="AD13" i="25"/>
  <c r="AF13" i="25" s="1"/>
  <c r="AG13" i="25" s="1"/>
  <c r="AF12" i="25"/>
  <c r="AG12" i="25" s="1"/>
  <c r="AE12" i="25"/>
  <c r="AD12" i="25"/>
  <c r="AE11" i="25"/>
  <c r="AD11" i="25"/>
  <c r="AC80" i="24"/>
  <c r="AB80" i="24"/>
  <c r="AA80" i="24"/>
  <c r="Z80" i="24"/>
  <c r="Y80" i="24"/>
  <c r="X80" i="24"/>
  <c r="W80" i="24"/>
  <c r="V80" i="24"/>
  <c r="U80" i="24"/>
  <c r="T80" i="24"/>
  <c r="S80" i="24"/>
  <c r="R80" i="24"/>
  <c r="Q80" i="24"/>
  <c r="P80" i="24"/>
  <c r="O80" i="24"/>
  <c r="N80" i="24"/>
  <c r="M80" i="24"/>
  <c r="L80" i="24"/>
  <c r="K80" i="24"/>
  <c r="J80" i="24"/>
  <c r="I80" i="24"/>
  <c r="H80" i="24"/>
  <c r="G80" i="24"/>
  <c r="F80" i="24"/>
  <c r="E80" i="24"/>
  <c r="G78" i="24"/>
  <c r="AC71" i="24"/>
  <c r="AB71" i="24"/>
  <c r="AA71" i="24"/>
  <c r="Z71" i="24"/>
  <c r="U71" i="24"/>
  <c r="T71" i="24"/>
  <c r="M71" i="24"/>
  <c r="L71" i="24"/>
  <c r="K71" i="24"/>
  <c r="J71" i="24"/>
  <c r="E71" i="24"/>
  <c r="AG70" i="24"/>
  <c r="AF70" i="24"/>
  <c r="AE70" i="24"/>
  <c r="AD70" i="24"/>
  <c r="AD69" i="24"/>
  <c r="AF68" i="24"/>
  <c r="AG68" i="24" s="1"/>
  <c r="AE68" i="24"/>
  <c r="AD68" i="24"/>
  <c r="AB67" i="24"/>
  <c r="AA67" i="24"/>
  <c r="U67" i="24"/>
  <c r="T67" i="24"/>
  <c r="L67" i="24"/>
  <c r="K67" i="24"/>
  <c r="E67" i="24"/>
  <c r="AC66" i="24"/>
  <c r="AB66" i="24"/>
  <c r="AA66" i="24"/>
  <c r="Z66" i="24"/>
  <c r="Y66" i="24"/>
  <c r="X66" i="24"/>
  <c r="W66" i="24"/>
  <c r="V66" i="24"/>
  <c r="U66" i="24"/>
  <c r="T66" i="24"/>
  <c r="S66" i="24"/>
  <c r="S67" i="24" s="1"/>
  <c r="R66" i="24"/>
  <c r="R71" i="24" s="1"/>
  <c r="Q66" i="24"/>
  <c r="P66" i="24"/>
  <c r="O66" i="24"/>
  <c r="N66" i="24"/>
  <c r="M66" i="24"/>
  <c r="L66" i="24"/>
  <c r="K66" i="24"/>
  <c r="J66" i="24"/>
  <c r="I66" i="24"/>
  <c r="H66" i="24"/>
  <c r="G66" i="24"/>
  <c r="F66" i="24"/>
  <c r="E66" i="24"/>
  <c r="AD65" i="24"/>
  <c r="AF65" i="24" s="1"/>
  <c r="AG65" i="24" s="1"/>
  <c r="AD64" i="24"/>
  <c r="AF64" i="24" s="1"/>
  <c r="AG64" i="24" s="1"/>
  <c r="AF62" i="24"/>
  <c r="AG62" i="24" s="1"/>
  <c r="AE62" i="24"/>
  <c r="AD62" i="24"/>
  <c r="AD61" i="24"/>
  <c r="AF61" i="24" s="1"/>
  <c r="AG61" i="24" s="1"/>
  <c r="AE60" i="24"/>
  <c r="AD60" i="24"/>
  <c r="AF60" i="24" s="1"/>
  <c r="AG60" i="24" s="1"/>
  <c r="AG58" i="24"/>
  <c r="AD58" i="24"/>
  <c r="AF58" i="24" s="1"/>
  <c r="AD57" i="24"/>
  <c r="AF57" i="24" s="1"/>
  <c r="AG57" i="24" s="1"/>
  <c r="AD56" i="24"/>
  <c r="AF56" i="24" s="1"/>
  <c r="AG56" i="24" s="1"/>
  <c r="AF53" i="24"/>
  <c r="AG53" i="24" s="1"/>
  <c r="AE53" i="24"/>
  <c r="AD53" i="24"/>
  <c r="AD52" i="24"/>
  <c r="AF52" i="24" s="1"/>
  <c r="AG52" i="24" s="1"/>
  <c r="AD51" i="24"/>
  <c r="AD50" i="24"/>
  <c r="AF50" i="24" s="1"/>
  <c r="AG50" i="24" s="1"/>
  <c r="AD49" i="24"/>
  <c r="AF49" i="24" s="1"/>
  <c r="AG49" i="24" s="1"/>
  <c r="AD48" i="24"/>
  <c r="AF48" i="24" s="1"/>
  <c r="AG48" i="24" s="1"/>
  <c r="AF47" i="24"/>
  <c r="AG47" i="24" s="1"/>
  <c r="AE47" i="24"/>
  <c r="AD47" i="24"/>
  <c r="AG46" i="24"/>
  <c r="AD46" i="24"/>
  <c r="AF46" i="24" s="1"/>
  <c r="AD45" i="24"/>
  <c r="AF45" i="24" s="1"/>
  <c r="AG45" i="24" s="1"/>
  <c r="AG43" i="24"/>
  <c r="AD43" i="24"/>
  <c r="AF43" i="24" s="1"/>
  <c r="AF41" i="24"/>
  <c r="AG41" i="24" s="1"/>
  <c r="AE41" i="24"/>
  <c r="AD41" i="24"/>
  <c r="AD40" i="24"/>
  <c r="AF40" i="24" s="1"/>
  <c r="AG40" i="24" s="1"/>
  <c r="AD39" i="24"/>
  <c r="AF39" i="24" s="1"/>
  <c r="AG39" i="24" s="1"/>
  <c r="AG38" i="24"/>
  <c r="AD38" i="24"/>
  <c r="AF38" i="24" s="1"/>
  <c r="AD37" i="24"/>
  <c r="AF37" i="24" s="1"/>
  <c r="AG37" i="24" s="1"/>
  <c r="AD36" i="24"/>
  <c r="AF36" i="24" s="1"/>
  <c r="AG36" i="24" s="1"/>
  <c r="AF35" i="24"/>
  <c r="AG35" i="24" s="1"/>
  <c r="AE35" i="24"/>
  <c r="AD35" i="24"/>
  <c r="AD34" i="24"/>
  <c r="AF34" i="24" s="1"/>
  <c r="AG34" i="24" s="1"/>
  <c r="AD33" i="24"/>
  <c r="AD32" i="24"/>
  <c r="AF32" i="24" s="1"/>
  <c r="AG32" i="24" s="1"/>
  <c r="AD31" i="24"/>
  <c r="AF31" i="24" s="1"/>
  <c r="AG31" i="24" s="1"/>
  <c r="AD30" i="24"/>
  <c r="AF30" i="24" s="1"/>
  <c r="AG30" i="24" s="1"/>
  <c r="AD27" i="24"/>
  <c r="AE27" i="24" s="1"/>
  <c r="AC27" i="24"/>
  <c r="AC67" i="24" s="1"/>
  <c r="AB27" i="24"/>
  <c r="AA27" i="24"/>
  <c r="Z27" i="24"/>
  <c r="Y27" i="24"/>
  <c r="X27" i="24"/>
  <c r="W27" i="24"/>
  <c r="V27" i="24"/>
  <c r="V71" i="24" s="1"/>
  <c r="U27" i="24"/>
  <c r="T27" i="24"/>
  <c r="S27" i="24"/>
  <c r="R27" i="24"/>
  <c r="Q27" i="24"/>
  <c r="P27" i="24"/>
  <c r="O27" i="24"/>
  <c r="N27" i="24"/>
  <c r="M27" i="24"/>
  <c r="M67" i="24" s="1"/>
  <c r="L27" i="24"/>
  <c r="K27" i="24"/>
  <c r="J27" i="24"/>
  <c r="I27" i="24"/>
  <c r="H27" i="24"/>
  <c r="G27" i="24"/>
  <c r="F27" i="24"/>
  <c r="F71" i="24" s="1"/>
  <c r="E27" i="24"/>
  <c r="AE26" i="24"/>
  <c r="AD26" i="24"/>
  <c r="AF26" i="24" s="1"/>
  <c r="AG26" i="24" s="1"/>
  <c r="AE25" i="24"/>
  <c r="AD25" i="24"/>
  <c r="AF25" i="24" s="1"/>
  <c r="AG25" i="24" s="1"/>
  <c r="AE24" i="24"/>
  <c r="AD24" i="24"/>
  <c r="AF24" i="24" s="1"/>
  <c r="AG24" i="24" s="1"/>
  <c r="AD23" i="24"/>
  <c r="AF23" i="24" s="1"/>
  <c r="AG23" i="24" s="1"/>
  <c r="AE22" i="24"/>
  <c r="AD22" i="24"/>
  <c r="AF22" i="24" s="1"/>
  <c r="AG22" i="24" s="1"/>
  <c r="AG21" i="24"/>
  <c r="AD21" i="24"/>
  <c r="AF21" i="24" s="1"/>
  <c r="AE19" i="24"/>
  <c r="AD19" i="24"/>
  <c r="AF19" i="24" s="1"/>
  <c r="AG19" i="24" s="1"/>
  <c r="AF18" i="24"/>
  <c r="AG18" i="24" s="1"/>
  <c r="AE18" i="24"/>
  <c r="AD18" i="24"/>
  <c r="AE17" i="24"/>
  <c r="AD17" i="24"/>
  <c r="AF17" i="24" s="1"/>
  <c r="AG17" i="24" s="1"/>
  <c r="AD16" i="24"/>
  <c r="AF16" i="24" s="1"/>
  <c r="AG16" i="24" s="1"/>
  <c r="AE15" i="24"/>
  <c r="AD15" i="24"/>
  <c r="AF15" i="24" s="1"/>
  <c r="AG15" i="24" s="1"/>
  <c r="AD14" i="24"/>
  <c r="AF14" i="24" s="1"/>
  <c r="AG14" i="24" s="1"/>
  <c r="AE13" i="24"/>
  <c r="AD13" i="24"/>
  <c r="AF13" i="24" s="1"/>
  <c r="AG13" i="24" s="1"/>
  <c r="AG12" i="24"/>
  <c r="AD12" i="24"/>
  <c r="AF12" i="24" s="1"/>
  <c r="AE11" i="24"/>
  <c r="AD11" i="24"/>
  <c r="AF11" i="24" s="1"/>
  <c r="AG11" i="24" s="1"/>
  <c r="AC80" i="23"/>
  <c r="AB80" i="23"/>
  <c r="AA80" i="23"/>
  <c r="Z80" i="23"/>
  <c r="Y80" i="23"/>
  <c r="X80" i="23"/>
  <c r="W80" i="23"/>
  <c r="V80" i="23"/>
  <c r="U80" i="23"/>
  <c r="T80" i="23"/>
  <c r="S80" i="23"/>
  <c r="R80" i="23"/>
  <c r="Q80" i="23"/>
  <c r="P80" i="23"/>
  <c r="O80" i="23"/>
  <c r="N80" i="23"/>
  <c r="M80" i="23"/>
  <c r="L80" i="23"/>
  <c r="K80" i="23"/>
  <c r="J80" i="23"/>
  <c r="I80" i="23"/>
  <c r="H80" i="23"/>
  <c r="F80" i="23"/>
  <c r="E80" i="23"/>
  <c r="G78" i="23"/>
  <c r="AA71" i="23"/>
  <c r="S71" i="23"/>
  <c r="R71" i="23"/>
  <c r="Q71" i="23"/>
  <c r="P71" i="23"/>
  <c r="K71" i="23"/>
  <c r="AE70" i="23"/>
  <c r="AD70" i="23"/>
  <c r="AF70" i="23" s="1"/>
  <c r="AG70" i="23" s="1"/>
  <c r="AG69" i="23"/>
  <c r="AD69" i="23"/>
  <c r="AF69" i="23" s="1"/>
  <c r="G69" i="23"/>
  <c r="G69" i="96" s="1"/>
  <c r="AD68" i="23"/>
  <c r="AC67" i="23"/>
  <c r="AB67" i="23"/>
  <c r="AA67" i="23"/>
  <c r="T67" i="23"/>
  <c r="S67" i="23"/>
  <c r="R67" i="23"/>
  <c r="M67" i="23"/>
  <c r="L67" i="23"/>
  <c r="K67" i="23"/>
  <c r="AC66" i="23"/>
  <c r="AB66" i="23"/>
  <c r="AA66" i="23"/>
  <c r="Z66" i="23"/>
  <c r="Z71" i="23" s="1"/>
  <c r="Y66" i="23"/>
  <c r="Y71" i="23" s="1"/>
  <c r="X66" i="23"/>
  <c r="W66" i="23"/>
  <c r="V66" i="23"/>
  <c r="U66" i="23"/>
  <c r="T66" i="23"/>
  <c r="S66" i="23"/>
  <c r="R66" i="23"/>
  <c r="Q66" i="23"/>
  <c r="P66" i="23"/>
  <c r="O66" i="23"/>
  <c r="N66" i="23"/>
  <c r="M66" i="23"/>
  <c r="L66" i="23"/>
  <c r="K66" i="23"/>
  <c r="J66" i="23"/>
  <c r="J71" i="23" s="1"/>
  <c r="I66" i="23"/>
  <c r="I71" i="23" s="1"/>
  <c r="H66" i="23"/>
  <c r="F66" i="23"/>
  <c r="E66" i="23"/>
  <c r="AE65" i="23"/>
  <c r="AD65" i="23"/>
  <c r="AF65" i="23" s="1"/>
  <c r="AG65" i="23" s="1"/>
  <c r="G64" i="23"/>
  <c r="G64" i="96" s="1"/>
  <c r="AE62" i="23"/>
  <c r="AD62" i="23"/>
  <c r="AF62" i="23" s="1"/>
  <c r="AG62" i="23" s="1"/>
  <c r="AG61" i="23"/>
  <c r="AD61" i="23"/>
  <c r="AF61" i="23" s="1"/>
  <c r="AD60" i="23"/>
  <c r="AF60" i="23" s="1"/>
  <c r="AG60" i="23" s="1"/>
  <c r="AD58" i="23"/>
  <c r="AF58" i="23" s="1"/>
  <c r="AG58" i="23" s="1"/>
  <c r="AF57" i="23"/>
  <c r="AG57" i="23" s="1"/>
  <c r="AE57" i="23"/>
  <c r="AD57" i="23"/>
  <c r="AD56" i="23"/>
  <c r="AF56" i="23" s="1"/>
  <c r="AG56" i="23" s="1"/>
  <c r="AD53" i="23"/>
  <c r="AD52" i="23"/>
  <c r="AF52" i="23" s="1"/>
  <c r="AG52" i="23" s="1"/>
  <c r="G52" i="23"/>
  <c r="G52" i="96" s="1"/>
  <c r="AD51" i="23"/>
  <c r="AF51" i="23" s="1"/>
  <c r="AG51" i="23" s="1"/>
  <c r="G50" i="23"/>
  <c r="AF49" i="23"/>
  <c r="AG49" i="23" s="1"/>
  <c r="AE49" i="23"/>
  <c r="AD49" i="23"/>
  <c r="AD48" i="23"/>
  <c r="AF47" i="23"/>
  <c r="AG47" i="23" s="1"/>
  <c r="AE47" i="23"/>
  <c r="AD47" i="23"/>
  <c r="AD46" i="23"/>
  <c r="AG45" i="23"/>
  <c r="AF45" i="23"/>
  <c r="AE45" i="23"/>
  <c r="AD45" i="23"/>
  <c r="G45" i="23"/>
  <c r="G45" i="96" s="1"/>
  <c r="AE43" i="23"/>
  <c r="AD43" i="23"/>
  <c r="AF43" i="23" s="1"/>
  <c r="AG43" i="23" s="1"/>
  <c r="AG41" i="23"/>
  <c r="AF41" i="23"/>
  <c r="AD41" i="23"/>
  <c r="AE41" i="23" s="1"/>
  <c r="G40" i="23"/>
  <c r="G40" i="96" s="1"/>
  <c r="AG39" i="23"/>
  <c r="AD39" i="23"/>
  <c r="AF39" i="23" s="1"/>
  <c r="G39" i="23"/>
  <c r="G39" i="96" s="1"/>
  <c r="AD38" i="23"/>
  <c r="AF38" i="23" s="1"/>
  <c r="AG38" i="23" s="1"/>
  <c r="G37" i="23"/>
  <c r="AF36" i="23"/>
  <c r="AG36" i="23" s="1"/>
  <c r="AE36" i="23"/>
  <c r="AD36" i="23"/>
  <c r="AD35" i="23"/>
  <c r="G34" i="23"/>
  <c r="G34" i="96" s="1"/>
  <c r="AE33" i="23"/>
  <c r="AD33" i="23"/>
  <c r="AF33" i="23" s="1"/>
  <c r="AG33" i="23" s="1"/>
  <c r="G33" i="23"/>
  <c r="G33" i="96" s="1"/>
  <c r="AD32" i="23"/>
  <c r="AF32" i="23" s="1"/>
  <c r="AG32" i="23" s="1"/>
  <c r="AD31" i="23"/>
  <c r="AG30" i="23"/>
  <c r="AD30" i="23"/>
  <c r="AF30" i="23" s="1"/>
  <c r="AC27" i="23"/>
  <c r="AC71" i="23" s="1"/>
  <c r="AB27" i="23"/>
  <c r="AB71" i="23" s="1"/>
  <c r="AA27" i="23"/>
  <c r="Z27" i="23"/>
  <c r="Y27" i="23"/>
  <c r="Y67" i="23" s="1"/>
  <c r="X27" i="23"/>
  <c r="X67" i="23" s="1"/>
  <c r="W27" i="23"/>
  <c r="V27" i="23"/>
  <c r="U27" i="23"/>
  <c r="U71" i="23" s="1"/>
  <c r="T27" i="23"/>
  <c r="T71" i="23" s="1"/>
  <c r="S27" i="23"/>
  <c r="R27" i="23"/>
  <c r="Q27" i="23"/>
  <c r="Q67" i="23" s="1"/>
  <c r="P27" i="23"/>
  <c r="P67" i="23" s="1"/>
  <c r="O27" i="23"/>
  <c r="N27" i="23"/>
  <c r="M27" i="23"/>
  <c r="M71" i="23" s="1"/>
  <c r="L27" i="23"/>
  <c r="L71" i="23" s="1"/>
  <c r="K27" i="23"/>
  <c r="J27" i="23"/>
  <c r="I27" i="23"/>
  <c r="I67" i="23" s="1"/>
  <c r="H27" i="23"/>
  <c r="H67" i="23" s="1"/>
  <c r="F27" i="23"/>
  <c r="E27" i="23"/>
  <c r="E71" i="23" s="1"/>
  <c r="AE26" i="23"/>
  <c r="AD26" i="23"/>
  <c r="AF26" i="23" s="1"/>
  <c r="AG26" i="23" s="1"/>
  <c r="AG25" i="23"/>
  <c r="AF25" i="23"/>
  <c r="AE25" i="23"/>
  <c r="AD25" i="23"/>
  <c r="G25" i="23"/>
  <c r="AD24" i="23"/>
  <c r="AF23" i="23"/>
  <c r="AG23" i="23" s="1"/>
  <c r="AE23" i="23"/>
  <c r="G23" i="23"/>
  <c r="AD23" i="23" s="1"/>
  <c r="AE22" i="23"/>
  <c r="AD22" i="23"/>
  <c r="AF22" i="23" s="1"/>
  <c r="AG22" i="23" s="1"/>
  <c r="AF21" i="23"/>
  <c r="AG21" i="23" s="1"/>
  <c r="AD21" i="23"/>
  <c r="AE21" i="23" s="1"/>
  <c r="G19" i="23"/>
  <c r="G19" i="96" s="1"/>
  <c r="AG18" i="23"/>
  <c r="AD18" i="23"/>
  <c r="AF18" i="23" s="1"/>
  <c r="G17" i="23"/>
  <c r="AE16" i="23"/>
  <c r="AD16" i="23"/>
  <c r="AF16" i="23" s="1"/>
  <c r="AG16" i="23" s="1"/>
  <c r="AD15" i="23"/>
  <c r="AF15" i="23" s="1"/>
  <c r="AG15" i="23" s="1"/>
  <c r="G14" i="23"/>
  <c r="AG13" i="23"/>
  <c r="AF13" i="23"/>
  <c r="AE13" i="23"/>
  <c r="AD13" i="23"/>
  <c r="AD12" i="23"/>
  <c r="AF11" i="23"/>
  <c r="AE11" i="23"/>
  <c r="AD11" i="23"/>
  <c r="AC80" i="22"/>
  <c r="AB80" i="22"/>
  <c r="AA80" i="22"/>
  <c r="Z80" i="22"/>
  <c r="Y80" i="22"/>
  <c r="X80" i="22"/>
  <c r="W80" i="22"/>
  <c r="V80" i="22"/>
  <c r="U80" i="22"/>
  <c r="T80" i="22"/>
  <c r="S80" i="22"/>
  <c r="R80" i="22"/>
  <c r="Q80" i="22"/>
  <c r="P80" i="22"/>
  <c r="O80" i="22"/>
  <c r="N80" i="22"/>
  <c r="M80" i="22"/>
  <c r="L80" i="22"/>
  <c r="K80" i="22"/>
  <c r="J80" i="22"/>
  <c r="I80" i="22"/>
  <c r="H80" i="22"/>
  <c r="G80" i="22"/>
  <c r="F80" i="22"/>
  <c r="E80" i="22"/>
  <c r="V71" i="22"/>
  <c r="U71" i="22"/>
  <c r="T71" i="22"/>
  <c r="Q71" i="22"/>
  <c r="N71" i="22"/>
  <c r="G71" i="22"/>
  <c r="F71" i="22"/>
  <c r="E71" i="22"/>
  <c r="AD70" i="22"/>
  <c r="AD69" i="22"/>
  <c r="AF69" i="22" s="1"/>
  <c r="AG69" i="22" s="1"/>
  <c r="AD68" i="22"/>
  <c r="W67" i="22"/>
  <c r="V67" i="22"/>
  <c r="U67" i="22"/>
  <c r="N67" i="22"/>
  <c r="M67" i="22"/>
  <c r="H67" i="22"/>
  <c r="G67" i="22"/>
  <c r="F67" i="22"/>
  <c r="AC66" i="22"/>
  <c r="AC71" i="22" s="1"/>
  <c r="AB66" i="22"/>
  <c r="AA66" i="22"/>
  <c r="Z66" i="22"/>
  <c r="Y66" i="22"/>
  <c r="X66" i="22"/>
  <c r="W66" i="22"/>
  <c r="V66" i="22"/>
  <c r="U66" i="22"/>
  <c r="T66" i="22"/>
  <c r="S66" i="22"/>
  <c r="R66" i="22"/>
  <c r="Q66" i="22"/>
  <c r="P66" i="22"/>
  <c r="O66" i="22"/>
  <c r="N66" i="22"/>
  <c r="M66" i="22"/>
  <c r="M71" i="22" s="1"/>
  <c r="L66" i="22"/>
  <c r="K66" i="22"/>
  <c r="J66" i="22"/>
  <c r="I66" i="22"/>
  <c r="H66" i="22"/>
  <c r="G66" i="22"/>
  <c r="F66" i="22"/>
  <c r="E66" i="22"/>
  <c r="AF65" i="22"/>
  <c r="AG65" i="22" s="1"/>
  <c r="AE65" i="22"/>
  <c r="AD65" i="22"/>
  <c r="AF64" i="22"/>
  <c r="AG64" i="22" s="1"/>
  <c r="AD64" i="22"/>
  <c r="AE64" i="22" s="1"/>
  <c r="AF62" i="22"/>
  <c r="AG62" i="22" s="1"/>
  <c r="AE62" i="22"/>
  <c r="AD62" i="22"/>
  <c r="AF61" i="22"/>
  <c r="AG61" i="22" s="1"/>
  <c r="AD61" i="22"/>
  <c r="AE61" i="22" s="1"/>
  <c r="AG60" i="22"/>
  <c r="AF60" i="22"/>
  <c r="AE60" i="22"/>
  <c r="AD60" i="22"/>
  <c r="AD58" i="22"/>
  <c r="AG57" i="22"/>
  <c r="AF57" i="22"/>
  <c r="AE57" i="22"/>
  <c r="AD57" i="22"/>
  <c r="AD56" i="22"/>
  <c r="AE56" i="22" s="1"/>
  <c r="AF53" i="22"/>
  <c r="AG53" i="22" s="1"/>
  <c r="AE53" i="22"/>
  <c r="AD53" i="22"/>
  <c r="AF52" i="22"/>
  <c r="AG52" i="22" s="1"/>
  <c r="AD52" i="22"/>
  <c r="AE52" i="22" s="1"/>
  <c r="AF51" i="22"/>
  <c r="AG51" i="22" s="1"/>
  <c r="AE51" i="22"/>
  <c r="AD51" i="22"/>
  <c r="AF50" i="22"/>
  <c r="AG50" i="22" s="1"/>
  <c r="AD50" i="22"/>
  <c r="AE50" i="22" s="1"/>
  <c r="AG49" i="22"/>
  <c r="AF49" i="22"/>
  <c r="AE49" i="22"/>
  <c r="AD49" i="22"/>
  <c r="AD48" i="22"/>
  <c r="AF48" i="22" s="1"/>
  <c r="AG48" i="22" s="1"/>
  <c r="AG47" i="22"/>
  <c r="AF47" i="22"/>
  <c r="AE47" i="22"/>
  <c r="AD47" i="22"/>
  <c r="AD46" i="22"/>
  <c r="AF45" i="22"/>
  <c r="AG45" i="22" s="1"/>
  <c r="AE45" i="22"/>
  <c r="AD45" i="22"/>
  <c r="AD43" i="22"/>
  <c r="AF43" i="22" s="1"/>
  <c r="AG43" i="22" s="1"/>
  <c r="AF41" i="22"/>
  <c r="AG41" i="22" s="1"/>
  <c r="AE41" i="22"/>
  <c r="AD41" i="22"/>
  <c r="AD40" i="22"/>
  <c r="AF40" i="22" s="1"/>
  <c r="AG40" i="22" s="1"/>
  <c r="AF39" i="22"/>
  <c r="AG39" i="22" s="1"/>
  <c r="AE39" i="22"/>
  <c r="AD39" i="22"/>
  <c r="AF38" i="22"/>
  <c r="AG38" i="22" s="1"/>
  <c r="AD38" i="22"/>
  <c r="AE38" i="22" s="1"/>
  <c r="AF37" i="22"/>
  <c r="AG37" i="22" s="1"/>
  <c r="AE37" i="22"/>
  <c r="AD37" i="22"/>
  <c r="AF36" i="22"/>
  <c r="AG36" i="22" s="1"/>
  <c r="AE36" i="22"/>
  <c r="AD36" i="22"/>
  <c r="AF35" i="22"/>
  <c r="AG35" i="22" s="1"/>
  <c r="AE35" i="22"/>
  <c r="AD35" i="22"/>
  <c r="AF34" i="22"/>
  <c r="AG34" i="22" s="1"/>
  <c r="AE34" i="22"/>
  <c r="AD34" i="22"/>
  <c r="AF33" i="22"/>
  <c r="AG33" i="22" s="1"/>
  <c r="AE33" i="22"/>
  <c r="AD33" i="22"/>
  <c r="AF32" i="22"/>
  <c r="AG32" i="22" s="1"/>
  <c r="AE32" i="22"/>
  <c r="AD32" i="22"/>
  <c r="AG31" i="22"/>
  <c r="AF31" i="22"/>
  <c r="AE31" i="22"/>
  <c r="AD31" i="22"/>
  <c r="AD30" i="22"/>
  <c r="AF30" i="22" s="1"/>
  <c r="AG30" i="22" s="1"/>
  <c r="AC27" i="22"/>
  <c r="AB27" i="22"/>
  <c r="AA27" i="22"/>
  <c r="Z27" i="22"/>
  <c r="Y27" i="22"/>
  <c r="X27" i="22"/>
  <c r="W27" i="22"/>
  <c r="W71" i="22" s="1"/>
  <c r="V27" i="22"/>
  <c r="U27" i="22"/>
  <c r="T27" i="22"/>
  <c r="S27" i="22"/>
  <c r="R27" i="22"/>
  <c r="Q27" i="22"/>
  <c r="Q67" i="22" s="1"/>
  <c r="P27" i="22"/>
  <c r="O27" i="22"/>
  <c r="O71" i="22" s="1"/>
  <c r="N27" i="22"/>
  <c r="M27" i="22"/>
  <c r="L27" i="22"/>
  <c r="K27" i="22"/>
  <c r="J27" i="22"/>
  <c r="J71" i="22" s="1"/>
  <c r="I27" i="22"/>
  <c r="H27" i="22"/>
  <c r="H71" i="22" s="1"/>
  <c r="G27" i="22"/>
  <c r="F27" i="22"/>
  <c r="E27" i="22"/>
  <c r="AD26" i="22"/>
  <c r="AF26" i="22" s="1"/>
  <c r="AG26" i="22" s="1"/>
  <c r="AG25" i="22"/>
  <c r="AF25" i="22"/>
  <c r="AD25" i="22"/>
  <c r="AE25" i="22" s="1"/>
  <c r="AD24" i="22"/>
  <c r="AG23" i="22"/>
  <c r="AF23" i="22"/>
  <c r="AE23" i="22"/>
  <c r="AD23" i="22"/>
  <c r="AD22" i="22"/>
  <c r="AG21" i="22"/>
  <c r="AF21" i="22"/>
  <c r="AE21" i="22"/>
  <c r="AD21" i="22"/>
  <c r="AD19" i="22"/>
  <c r="AF18" i="22"/>
  <c r="AG18" i="22" s="1"/>
  <c r="AE18" i="22"/>
  <c r="AD18" i="22"/>
  <c r="AD17" i="22"/>
  <c r="AG16" i="22"/>
  <c r="AF16" i="22"/>
  <c r="AE16" i="22"/>
  <c r="AD16" i="22"/>
  <c r="AD15" i="22"/>
  <c r="AG14" i="22"/>
  <c r="AF14" i="22"/>
  <c r="AE14" i="22"/>
  <c r="AD14" i="22"/>
  <c r="AD13" i="22"/>
  <c r="AF12" i="22"/>
  <c r="AG12" i="22" s="1"/>
  <c r="AE12" i="22"/>
  <c r="AD12" i="22"/>
  <c r="AD11" i="22"/>
  <c r="AC80" i="21"/>
  <c r="AB80" i="21"/>
  <c r="AA80" i="21"/>
  <c r="Z80" i="21"/>
  <c r="Y80" i="21"/>
  <c r="X80" i="21"/>
  <c r="W80" i="21"/>
  <c r="V80" i="21"/>
  <c r="U80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AA71" i="21"/>
  <c r="Z71" i="21"/>
  <c r="Y71" i="21"/>
  <c r="S71" i="21"/>
  <c r="R71" i="21"/>
  <c r="Q71" i="21"/>
  <c r="K71" i="21"/>
  <c r="J71" i="21"/>
  <c r="AD70" i="21"/>
  <c r="AE70" i="21" s="1"/>
  <c r="AD69" i="21"/>
  <c r="AF69" i="21" s="1"/>
  <c r="AG69" i="21" s="1"/>
  <c r="AD68" i="21"/>
  <c r="AF68" i="21" s="1"/>
  <c r="AG68" i="21" s="1"/>
  <c r="AA67" i="21"/>
  <c r="Z67" i="21"/>
  <c r="T67" i="21"/>
  <c r="S67" i="21"/>
  <c r="R67" i="21"/>
  <c r="K67" i="21"/>
  <c r="J67" i="21"/>
  <c r="AC66" i="21"/>
  <c r="AB66" i="21"/>
  <c r="AA66" i="21"/>
  <c r="Z66" i="21"/>
  <c r="Y66" i="21"/>
  <c r="X66" i="21"/>
  <c r="W66" i="21"/>
  <c r="V66" i="21"/>
  <c r="U66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I71" i="21" s="1"/>
  <c r="H66" i="21"/>
  <c r="G66" i="21"/>
  <c r="F66" i="21"/>
  <c r="AD66" i="21" s="1"/>
  <c r="AF66" i="21" s="1"/>
  <c r="AG66" i="21" s="1"/>
  <c r="E66" i="21"/>
  <c r="AD65" i="21"/>
  <c r="AF64" i="21"/>
  <c r="AG64" i="21" s="1"/>
  <c r="AE64" i="21"/>
  <c r="AD64" i="21"/>
  <c r="AD62" i="21"/>
  <c r="AF61" i="21"/>
  <c r="AG61" i="21" s="1"/>
  <c r="AE61" i="21"/>
  <c r="AD61" i="21"/>
  <c r="AD60" i="21"/>
  <c r="AG58" i="21"/>
  <c r="AF58" i="21"/>
  <c r="AE58" i="21"/>
  <c r="AD58" i="21"/>
  <c r="AD57" i="21"/>
  <c r="AG56" i="21"/>
  <c r="AF56" i="21"/>
  <c r="AE56" i="21"/>
  <c r="AD56" i="21"/>
  <c r="AD53" i="21"/>
  <c r="AF52" i="21"/>
  <c r="AG52" i="21" s="1"/>
  <c r="AE52" i="21"/>
  <c r="AD52" i="21"/>
  <c r="AD51" i="21"/>
  <c r="AG50" i="21"/>
  <c r="AF50" i="21"/>
  <c r="AE50" i="21"/>
  <c r="AD50" i="21"/>
  <c r="AD49" i="21"/>
  <c r="AG48" i="21"/>
  <c r="AF48" i="21"/>
  <c r="AE48" i="21"/>
  <c r="AD48" i="21"/>
  <c r="AD47" i="21"/>
  <c r="AF46" i="21"/>
  <c r="AG46" i="21" s="1"/>
  <c r="AE46" i="21"/>
  <c r="AD46" i="21"/>
  <c r="AD45" i="21"/>
  <c r="AF43" i="21"/>
  <c r="AG43" i="21" s="1"/>
  <c r="AE43" i="21"/>
  <c r="AD43" i="21"/>
  <c r="AD41" i="21"/>
  <c r="AF40" i="21"/>
  <c r="AG40" i="21" s="1"/>
  <c r="AE40" i="21"/>
  <c r="AD40" i="21"/>
  <c r="AD39" i="21"/>
  <c r="AG38" i="21"/>
  <c r="AF38" i="21"/>
  <c r="AE38" i="21"/>
  <c r="AD38" i="21"/>
  <c r="AD37" i="21"/>
  <c r="AG36" i="21"/>
  <c r="AF36" i="21"/>
  <c r="AE36" i="21"/>
  <c r="AD36" i="21"/>
  <c r="AD35" i="21"/>
  <c r="AF34" i="21"/>
  <c r="AG34" i="21" s="1"/>
  <c r="AE34" i="21"/>
  <c r="AD34" i="21"/>
  <c r="AD33" i="21"/>
  <c r="AG32" i="21"/>
  <c r="AF32" i="21"/>
  <c r="AE32" i="21"/>
  <c r="AD32" i="21"/>
  <c r="AD31" i="21"/>
  <c r="AG30" i="21"/>
  <c r="AF30" i="21"/>
  <c r="AE30" i="21"/>
  <c r="AD30" i="21"/>
  <c r="AC27" i="21"/>
  <c r="AB27" i="21"/>
  <c r="AB71" i="21" s="1"/>
  <c r="AA27" i="21"/>
  <c r="Z27" i="21"/>
  <c r="Y27" i="21"/>
  <c r="Y67" i="21" s="1"/>
  <c r="X27" i="21"/>
  <c r="X71" i="21" s="1"/>
  <c r="W27" i="21"/>
  <c r="V27" i="21"/>
  <c r="U27" i="21"/>
  <c r="T27" i="21"/>
  <c r="T71" i="21" s="1"/>
  <c r="S27" i="21"/>
  <c r="R27" i="21"/>
  <c r="Q27" i="21"/>
  <c r="Q67" i="21" s="1"/>
  <c r="P27" i="21"/>
  <c r="P71" i="21" s="1"/>
  <c r="O27" i="21"/>
  <c r="N27" i="21"/>
  <c r="M27" i="21"/>
  <c r="L27" i="21"/>
  <c r="L71" i="21" s="1"/>
  <c r="K27" i="21"/>
  <c r="J27" i="21"/>
  <c r="I27" i="21"/>
  <c r="I67" i="21" s="1"/>
  <c r="H27" i="21"/>
  <c r="H71" i="21" s="1"/>
  <c r="G27" i="21"/>
  <c r="F27" i="21"/>
  <c r="E27" i="21"/>
  <c r="AG26" i="21"/>
  <c r="AF26" i="21"/>
  <c r="AE26" i="21"/>
  <c r="AD26" i="21"/>
  <c r="AD25" i="21"/>
  <c r="AF25" i="21" s="1"/>
  <c r="AG25" i="21" s="1"/>
  <c r="AG24" i="21"/>
  <c r="AF24" i="21"/>
  <c r="AE24" i="21"/>
  <c r="AD24" i="21"/>
  <c r="AE23" i="21"/>
  <c r="AD23" i="21"/>
  <c r="AF23" i="21" s="1"/>
  <c r="AG23" i="21" s="1"/>
  <c r="AG22" i="21"/>
  <c r="AF22" i="21"/>
  <c r="AE22" i="21"/>
  <c r="AD22" i="21"/>
  <c r="AD21" i="21"/>
  <c r="AF21" i="21" s="1"/>
  <c r="AG21" i="21" s="1"/>
  <c r="AG19" i="21"/>
  <c r="AF19" i="21"/>
  <c r="AE19" i="21"/>
  <c r="AD19" i="21"/>
  <c r="AE18" i="21"/>
  <c r="AD18" i="21"/>
  <c r="AF18" i="21" s="1"/>
  <c r="AG18" i="21" s="1"/>
  <c r="AG17" i="21"/>
  <c r="AF17" i="21"/>
  <c r="AE17" i="21"/>
  <c r="AD17" i="21"/>
  <c r="AD16" i="21"/>
  <c r="AF16" i="21" s="1"/>
  <c r="AG16" i="21" s="1"/>
  <c r="AG15" i="21"/>
  <c r="AF15" i="21"/>
  <c r="AE15" i="21"/>
  <c r="AD15" i="21"/>
  <c r="AE14" i="21"/>
  <c r="AD14" i="21"/>
  <c r="AF14" i="21" s="1"/>
  <c r="AG14" i="21" s="1"/>
  <c r="AG13" i="21"/>
  <c r="AF13" i="21"/>
  <c r="AE13" i="21"/>
  <c r="AD13" i="21"/>
  <c r="AD12" i="21"/>
  <c r="AF12" i="21" s="1"/>
  <c r="AG11" i="21"/>
  <c r="AF11" i="21"/>
  <c r="AE11" i="21"/>
  <c r="AD11" i="21"/>
  <c r="AC80" i="20"/>
  <c r="AB80" i="20"/>
  <c r="AA80" i="20"/>
  <c r="Z80" i="20"/>
  <c r="Y80" i="20"/>
  <c r="X80" i="20"/>
  <c r="W80" i="20"/>
  <c r="V80" i="20"/>
  <c r="U80" i="20"/>
  <c r="T80" i="20"/>
  <c r="S80" i="20"/>
  <c r="R80" i="20"/>
  <c r="Q80" i="20"/>
  <c r="P80" i="20"/>
  <c r="O80" i="20"/>
  <c r="N80" i="20"/>
  <c r="M80" i="20"/>
  <c r="L80" i="20"/>
  <c r="K80" i="20"/>
  <c r="J80" i="20"/>
  <c r="I80" i="20"/>
  <c r="H80" i="20"/>
  <c r="G80" i="20"/>
  <c r="F80" i="20"/>
  <c r="E80" i="20"/>
  <c r="X71" i="20"/>
  <c r="W71" i="20"/>
  <c r="P71" i="20"/>
  <c r="O71" i="20"/>
  <c r="H71" i="20"/>
  <c r="G71" i="20"/>
  <c r="F71" i="20"/>
  <c r="AD70" i="20"/>
  <c r="AF70" i="20" s="1"/>
  <c r="AG70" i="20" s="1"/>
  <c r="AF69" i="20"/>
  <c r="AG69" i="20" s="1"/>
  <c r="AE69" i="20"/>
  <c r="AD69" i="20"/>
  <c r="AD68" i="20"/>
  <c r="AF68" i="20" s="1"/>
  <c r="AG68" i="20" s="1"/>
  <c r="X67" i="20"/>
  <c r="W67" i="20"/>
  <c r="P67" i="20"/>
  <c r="O67" i="20"/>
  <c r="I67" i="20"/>
  <c r="H67" i="20"/>
  <c r="G67" i="20"/>
  <c r="AC66" i="20"/>
  <c r="AB66" i="20"/>
  <c r="AA66" i="20"/>
  <c r="Z66" i="20"/>
  <c r="Y66" i="20"/>
  <c r="X66" i="20"/>
  <c r="W66" i="20"/>
  <c r="V66" i="20"/>
  <c r="V71" i="20" s="1"/>
  <c r="U66" i="20"/>
  <c r="T66" i="20"/>
  <c r="S66" i="20"/>
  <c r="R66" i="20"/>
  <c r="Q66" i="20"/>
  <c r="P66" i="20"/>
  <c r="O66" i="20"/>
  <c r="N66" i="20"/>
  <c r="N71" i="20" s="1"/>
  <c r="M66" i="20"/>
  <c r="L66" i="20"/>
  <c r="K66" i="20"/>
  <c r="J66" i="20"/>
  <c r="I66" i="20"/>
  <c r="H66" i="20"/>
  <c r="G66" i="20"/>
  <c r="F66" i="20"/>
  <c r="AD66" i="20" s="1"/>
  <c r="AE66" i="20" s="1"/>
  <c r="E66" i="20"/>
  <c r="AD65" i="20"/>
  <c r="AF65" i="20" s="1"/>
  <c r="AG65" i="20" s="1"/>
  <c r="AD64" i="20"/>
  <c r="AF64" i="20" s="1"/>
  <c r="AG64" i="20" s="1"/>
  <c r="AG62" i="20"/>
  <c r="AD62" i="20"/>
  <c r="AF62" i="20" s="1"/>
  <c r="AE61" i="20"/>
  <c r="AD61" i="20"/>
  <c r="AF61" i="20" s="1"/>
  <c r="AG61" i="20" s="1"/>
  <c r="AD60" i="20"/>
  <c r="AF60" i="20" s="1"/>
  <c r="AG60" i="20" s="1"/>
  <c r="AD58" i="20"/>
  <c r="AF58" i="20" s="1"/>
  <c r="AG58" i="20" s="1"/>
  <c r="AG57" i="20"/>
  <c r="AD57" i="20"/>
  <c r="AF57" i="20" s="1"/>
  <c r="AE56" i="20"/>
  <c r="AD56" i="20"/>
  <c r="AF56" i="20" s="1"/>
  <c r="AG56" i="20" s="1"/>
  <c r="AD53" i="20"/>
  <c r="AF53" i="20" s="1"/>
  <c r="AG53" i="20" s="1"/>
  <c r="AD52" i="20"/>
  <c r="AF52" i="20" s="1"/>
  <c r="AG52" i="20" s="1"/>
  <c r="AG51" i="20"/>
  <c r="AD51" i="20"/>
  <c r="AF51" i="20" s="1"/>
  <c r="AE50" i="20"/>
  <c r="AD50" i="20"/>
  <c r="AF50" i="20" s="1"/>
  <c r="AG50" i="20" s="1"/>
  <c r="AD49" i="20"/>
  <c r="AF49" i="20" s="1"/>
  <c r="AG49" i="20" s="1"/>
  <c r="AD48" i="20"/>
  <c r="AF48" i="20" s="1"/>
  <c r="AG48" i="20" s="1"/>
  <c r="AG47" i="20"/>
  <c r="AD47" i="20"/>
  <c r="AF47" i="20" s="1"/>
  <c r="AE46" i="20"/>
  <c r="AD46" i="20"/>
  <c r="AF46" i="20" s="1"/>
  <c r="AG46" i="20" s="1"/>
  <c r="AD45" i="20"/>
  <c r="AF45" i="20" s="1"/>
  <c r="AG45" i="20" s="1"/>
  <c r="AD43" i="20"/>
  <c r="AF43" i="20" s="1"/>
  <c r="AG43" i="20" s="1"/>
  <c r="AG41" i="20"/>
  <c r="AD41" i="20"/>
  <c r="AF41" i="20" s="1"/>
  <c r="AE40" i="20"/>
  <c r="AD40" i="20"/>
  <c r="AF40" i="20" s="1"/>
  <c r="AG40" i="20" s="1"/>
  <c r="AD39" i="20"/>
  <c r="AF39" i="20" s="1"/>
  <c r="AG39" i="20" s="1"/>
  <c r="AD38" i="20"/>
  <c r="AF38" i="20" s="1"/>
  <c r="AG38" i="20" s="1"/>
  <c r="AG37" i="20"/>
  <c r="AD37" i="20"/>
  <c r="AF37" i="20" s="1"/>
  <c r="AE36" i="20"/>
  <c r="AD36" i="20"/>
  <c r="AF36" i="20" s="1"/>
  <c r="AG36" i="20" s="1"/>
  <c r="AD35" i="20"/>
  <c r="AF35" i="20" s="1"/>
  <c r="AG35" i="20" s="1"/>
  <c r="AD34" i="20"/>
  <c r="AF34" i="20" s="1"/>
  <c r="AG34" i="20" s="1"/>
  <c r="AG33" i="20"/>
  <c r="AD33" i="20"/>
  <c r="AF33" i="20" s="1"/>
  <c r="AE32" i="20"/>
  <c r="AD32" i="20"/>
  <c r="AF32" i="20" s="1"/>
  <c r="AG32" i="20" s="1"/>
  <c r="AD31" i="20"/>
  <c r="AF31" i="20" s="1"/>
  <c r="AG31" i="20" s="1"/>
  <c r="AD30" i="20"/>
  <c r="AF30" i="20" s="1"/>
  <c r="AG30" i="20" s="1"/>
  <c r="AC27" i="20"/>
  <c r="AB27" i="20"/>
  <c r="AB71" i="20" s="1"/>
  <c r="AA27" i="20"/>
  <c r="Z27" i="20"/>
  <c r="Y27" i="20"/>
  <c r="Y71" i="20" s="1"/>
  <c r="X27" i="20"/>
  <c r="W27" i="20"/>
  <c r="V27" i="20"/>
  <c r="V67" i="20" s="1"/>
  <c r="U27" i="20"/>
  <c r="T27" i="20"/>
  <c r="T71" i="20" s="1"/>
  <c r="S27" i="20"/>
  <c r="R27" i="20"/>
  <c r="Q27" i="20"/>
  <c r="Q71" i="20" s="1"/>
  <c r="P27" i="20"/>
  <c r="O27" i="20"/>
  <c r="N27" i="20"/>
  <c r="N67" i="20" s="1"/>
  <c r="M27" i="20"/>
  <c r="L27" i="20"/>
  <c r="L71" i="20" s="1"/>
  <c r="K27" i="20"/>
  <c r="J27" i="20"/>
  <c r="I27" i="20"/>
  <c r="I71" i="20" s="1"/>
  <c r="H27" i="20"/>
  <c r="G27" i="20"/>
  <c r="F27" i="20"/>
  <c r="F67" i="20" s="1"/>
  <c r="E27" i="20"/>
  <c r="AF26" i="20"/>
  <c r="AG26" i="20" s="1"/>
  <c r="AE26" i="20"/>
  <c r="AD26" i="20"/>
  <c r="AD25" i="20"/>
  <c r="AF25" i="20" s="1"/>
  <c r="AG25" i="20" s="1"/>
  <c r="AF24" i="20"/>
  <c r="AG24" i="20" s="1"/>
  <c r="AE24" i="20"/>
  <c r="AD24" i="20"/>
  <c r="AD23" i="20"/>
  <c r="AF23" i="20" s="1"/>
  <c r="AG23" i="20" s="1"/>
  <c r="AF22" i="20"/>
  <c r="AG22" i="20" s="1"/>
  <c r="AE22" i="20"/>
  <c r="AD22" i="20"/>
  <c r="AD21" i="20"/>
  <c r="AF21" i="20" s="1"/>
  <c r="AG21" i="20" s="1"/>
  <c r="AF19" i="20"/>
  <c r="AG19" i="20" s="1"/>
  <c r="AE19" i="20"/>
  <c r="AD19" i="20"/>
  <c r="AD18" i="20"/>
  <c r="AF18" i="20" s="1"/>
  <c r="AG18" i="20" s="1"/>
  <c r="AF17" i="20"/>
  <c r="AG17" i="20" s="1"/>
  <c r="AE17" i="20"/>
  <c r="AD17" i="20"/>
  <c r="AD16" i="20"/>
  <c r="AF16" i="20" s="1"/>
  <c r="AG16" i="20" s="1"/>
  <c r="AF15" i="20"/>
  <c r="AG15" i="20" s="1"/>
  <c r="AE15" i="20"/>
  <c r="AD15" i="20"/>
  <c r="AD14" i="20"/>
  <c r="AF14" i="20" s="1"/>
  <c r="AG14" i="20" s="1"/>
  <c r="AF13" i="20"/>
  <c r="AG13" i="20" s="1"/>
  <c r="AE13" i="20"/>
  <c r="AD13" i="20"/>
  <c r="AD12" i="20"/>
  <c r="AF12" i="20" s="1"/>
  <c r="AG12" i="20" s="1"/>
  <c r="AF11" i="20"/>
  <c r="AE11" i="20"/>
  <c r="AD11" i="20"/>
  <c r="AD27" i="20" s="1"/>
  <c r="AE27" i="20" s="1"/>
  <c r="AC80" i="19"/>
  <c r="AB80" i="19"/>
  <c r="AA80" i="19"/>
  <c r="Z80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K80" i="19"/>
  <c r="J80" i="19"/>
  <c r="I80" i="19"/>
  <c r="H80" i="19"/>
  <c r="G80" i="19"/>
  <c r="F80" i="19"/>
  <c r="E80" i="19"/>
  <c r="AC71" i="19"/>
  <c r="AB71" i="19"/>
  <c r="U71" i="19"/>
  <c r="T71" i="19"/>
  <c r="S71" i="19"/>
  <c r="M71" i="19"/>
  <c r="L71" i="19"/>
  <c r="K71" i="19"/>
  <c r="E71" i="19"/>
  <c r="AF70" i="19"/>
  <c r="AG70" i="19" s="1"/>
  <c r="AD70" i="19"/>
  <c r="AE70" i="19" s="1"/>
  <c r="AD69" i="19"/>
  <c r="AG68" i="19"/>
  <c r="AF68" i="19"/>
  <c r="AD68" i="19"/>
  <c r="AE68" i="19" s="1"/>
  <c r="AC67" i="19"/>
  <c r="AB67" i="19"/>
  <c r="V67" i="19"/>
  <c r="U67" i="19"/>
  <c r="T67" i="19"/>
  <c r="M67" i="19"/>
  <c r="L67" i="19"/>
  <c r="E67" i="19"/>
  <c r="AC66" i="19"/>
  <c r="AB66" i="19"/>
  <c r="AA66" i="19"/>
  <c r="AA71" i="19" s="1"/>
  <c r="Z66" i="19"/>
  <c r="Y66" i="19"/>
  <c r="X66" i="19"/>
  <c r="W66" i="19"/>
  <c r="V66" i="19"/>
  <c r="U66" i="19"/>
  <c r="T66" i="19"/>
  <c r="S66" i="19"/>
  <c r="R66" i="19"/>
  <c r="Q66" i="19"/>
  <c r="P66" i="19"/>
  <c r="O66" i="19"/>
  <c r="N66" i="19"/>
  <c r="M66" i="19"/>
  <c r="L66" i="19"/>
  <c r="K66" i="19"/>
  <c r="J66" i="19"/>
  <c r="I66" i="19"/>
  <c r="H66" i="19"/>
  <c r="G66" i="19"/>
  <c r="F66" i="19"/>
  <c r="AD66" i="19" s="1"/>
  <c r="AE66" i="19" s="1"/>
  <c r="E66" i="19"/>
  <c r="AF66" i="19" s="1"/>
  <c r="AG66" i="19" s="1"/>
  <c r="AD65" i="19"/>
  <c r="AF65" i="19" s="1"/>
  <c r="AG65" i="19" s="1"/>
  <c r="AF64" i="19"/>
  <c r="AG64" i="19" s="1"/>
  <c r="AE64" i="19"/>
  <c r="AD64" i="19"/>
  <c r="AF62" i="19"/>
  <c r="AG62" i="19" s="1"/>
  <c r="AE62" i="19"/>
  <c r="AD62" i="19"/>
  <c r="AF61" i="19"/>
  <c r="AG61" i="19" s="1"/>
  <c r="AE61" i="19"/>
  <c r="AD61" i="19"/>
  <c r="AD60" i="19"/>
  <c r="AF60" i="19" s="1"/>
  <c r="AG60" i="19" s="1"/>
  <c r="AF58" i="19"/>
  <c r="AG58" i="19" s="1"/>
  <c r="AE58" i="19"/>
  <c r="AD58" i="19"/>
  <c r="AF57" i="19"/>
  <c r="AG57" i="19" s="1"/>
  <c r="AE57" i="19"/>
  <c r="AD57" i="19"/>
  <c r="AF56" i="19"/>
  <c r="AG56" i="19" s="1"/>
  <c r="AE56" i="19"/>
  <c r="AD56" i="19"/>
  <c r="AD53" i="19"/>
  <c r="AF53" i="19" s="1"/>
  <c r="AG53" i="19" s="1"/>
  <c r="AE52" i="19"/>
  <c r="AD52" i="19"/>
  <c r="AF52" i="19" s="1"/>
  <c r="AG52" i="19" s="1"/>
  <c r="AD51" i="19"/>
  <c r="AF51" i="19" s="1"/>
  <c r="AG51" i="19" s="1"/>
  <c r="AE50" i="19"/>
  <c r="AD50" i="19"/>
  <c r="AF50" i="19" s="1"/>
  <c r="AG50" i="19" s="1"/>
  <c r="AF49" i="19"/>
  <c r="AG49" i="19" s="1"/>
  <c r="AE49" i="19"/>
  <c r="AD49" i="19"/>
  <c r="AE48" i="19"/>
  <c r="AD48" i="19"/>
  <c r="AF48" i="19" s="1"/>
  <c r="AG48" i="19" s="1"/>
  <c r="AF47" i="19"/>
  <c r="AG47" i="19" s="1"/>
  <c r="AE47" i="19"/>
  <c r="AD47" i="19"/>
  <c r="AE46" i="19"/>
  <c r="AD46" i="19"/>
  <c r="AF46" i="19" s="1"/>
  <c r="AG46" i="19" s="1"/>
  <c r="AD45" i="19"/>
  <c r="AE45" i="19" s="1"/>
  <c r="AD43" i="19"/>
  <c r="AF43" i="19" s="1"/>
  <c r="AG43" i="19" s="1"/>
  <c r="AD41" i="19"/>
  <c r="AF41" i="19" s="1"/>
  <c r="AG41" i="19" s="1"/>
  <c r="AD40" i="19"/>
  <c r="AF40" i="19" s="1"/>
  <c r="AG40" i="19" s="1"/>
  <c r="AD39" i="19"/>
  <c r="AE39" i="19" s="1"/>
  <c r="AD38" i="19"/>
  <c r="AF38" i="19" s="1"/>
  <c r="AG38" i="19" s="1"/>
  <c r="AD37" i="19"/>
  <c r="AF37" i="19" s="1"/>
  <c r="AG37" i="19" s="1"/>
  <c r="AD36" i="19"/>
  <c r="AF36" i="19" s="1"/>
  <c r="AG36" i="19" s="1"/>
  <c r="AD35" i="19"/>
  <c r="AE35" i="19" s="1"/>
  <c r="AD34" i="19"/>
  <c r="AF34" i="19" s="1"/>
  <c r="AG34" i="19" s="1"/>
  <c r="AD33" i="19"/>
  <c r="AF33" i="19" s="1"/>
  <c r="AG33" i="19" s="1"/>
  <c r="AD32" i="19"/>
  <c r="AF32" i="19" s="1"/>
  <c r="AG32" i="19" s="1"/>
  <c r="AD31" i="19"/>
  <c r="AF31" i="19" s="1"/>
  <c r="AG31" i="19" s="1"/>
  <c r="AD30" i="19"/>
  <c r="AF30" i="19" s="1"/>
  <c r="AG30" i="19" s="1"/>
  <c r="AD27" i="19"/>
  <c r="AE27" i="19" s="1"/>
  <c r="AC27" i="19"/>
  <c r="AB27" i="19"/>
  <c r="AA27" i="19"/>
  <c r="AA67" i="19" s="1"/>
  <c r="Z27" i="19"/>
  <c r="Z71" i="19" s="1"/>
  <c r="Y27" i="19"/>
  <c r="Y71" i="19" s="1"/>
  <c r="X27" i="19"/>
  <c r="W27" i="19"/>
  <c r="V27" i="19"/>
  <c r="V71" i="19" s="1"/>
  <c r="U27" i="19"/>
  <c r="T27" i="19"/>
  <c r="S27" i="19"/>
  <c r="S67" i="19" s="1"/>
  <c r="R27" i="19"/>
  <c r="R71" i="19" s="1"/>
  <c r="Q27" i="19"/>
  <c r="Q71" i="19" s="1"/>
  <c r="P27" i="19"/>
  <c r="O27" i="19"/>
  <c r="N27" i="19"/>
  <c r="N71" i="19" s="1"/>
  <c r="M27" i="19"/>
  <c r="L27" i="19"/>
  <c r="K27" i="19"/>
  <c r="K67" i="19" s="1"/>
  <c r="J27" i="19"/>
  <c r="J71" i="19" s="1"/>
  <c r="I27" i="19"/>
  <c r="I71" i="19" s="1"/>
  <c r="H27" i="19"/>
  <c r="G27" i="19"/>
  <c r="F27" i="19"/>
  <c r="F71" i="19" s="1"/>
  <c r="E27" i="19"/>
  <c r="AD26" i="19"/>
  <c r="AF26" i="19" s="1"/>
  <c r="AG26" i="19" s="1"/>
  <c r="AF25" i="19"/>
  <c r="AG25" i="19" s="1"/>
  <c r="AE25" i="19"/>
  <c r="AD25" i="19"/>
  <c r="AD24" i="19"/>
  <c r="AF24" i="19" s="1"/>
  <c r="AG24" i="19" s="1"/>
  <c r="AG23" i="19"/>
  <c r="AF23" i="19"/>
  <c r="AE23" i="19"/>
  <c r="AD23" i="19"/>
  <c r="AD22" i="19"/>
  <c r="AF22" i="19" s="1"/>
  <c r="AG22" i="19" s="1"/>
  <c r="AG21" i="19"/>
  <c r="AF21" i="19"/>
  <c r="AE21" i="19"/>
  <c r="AD21" i="19"/>
  <c r="AD19" i="19"/>
  <c r="AF19" i="19" s="1"/>
  <c r="AG19" i="19" s="1"/>
  <c r="AF18" i="19"/>
  <c r="AG18" i="19" s="1"/>
  <c r="AE18" i="19"/>
  <c r="AD18" i="19"/>
  <c r="AD17" i="19"/>
  <c r="AF17" i="19" s="1"/>
  <c r="AG17" i="19" s="1"/>
  <c r="AF16" i="19"/>
  <c r="AG16" i="19" s="1"/>
  <c r="AE16" i="19"/>
  <c r="AD16" i="19"/>
  <c r="AD15" i="19"/>
  <c r="AF15" i="19" s="1"/>
  <c r="AG15" i="19" s="1"/>
  <c r="AF14" i="19"/>
  <c r="AG14" i="19" s="1"/>
  <c r="AE14" i="19"/>
  <c r="AD14" i="19"/>
  <c r="AD13" i="19"/>
  <c r="AF13" i="19" s="1"/>
  <c r="AG13" i="19" s="1"/>
  <c r="AG12" i="19"/>
  <c r="AF12" i="19"/>
  <c r="AE12" i="19"/>
  <c r="AD12" i="19"/>
  <c r="AD11" i="19"/>
  <c r="AF11" i="19" s="1"/>
  <c r="AG11" i="19" s="1"/>
  <c r="AC80" i="18"/>
  <c r="AB80" i="18"/>
  <c r="AA80" i="18"/>
  <c r="Z80" i="18"/>
  <c r="Y80" i="18"/>
  <c r="X80" i="18"/>
  <c r="W80" i="18"/>
  <c r="V80" i="18"/>
  <c r="U80" i="18"/>
  <c r="T80" i="18"/>
  <c r="S80" i="18"/>
  <c r="R80" i="18"/>
  <c r="Q80" i="18"/>
  <c r="P80" i="18"/>
  <c r="O80" i="18"/>
  <c r="N80" i="18"/>
  <c r="M80" i="18"/>
  <c r="L80" i="18"/>
  <c r="K80" i="18"/>
  <c r="J80" i="18"/>
  <c r="I80" i="18"/>
  <c r="H80" i="18"/>
  <c r="G80" i="18"/>
  <c r="F80" i="18"/>
  <c r="E80" i="18"/>
  <c r="Z71" i="18"/>
  <c r="Y71" i="18"/>
  <c r="X71" i="18"/>
  <c r="R71" i="18"/>
  <c r="Q71" i="18"/>
  <c r="P71" i="18"/>
  <c r="J71" i="18"/>
  <c r="I71" i="18"/>
  <c r="H71" i="18"/>
  <c r="AD70" i="18"/>
  <c r="AF70" i="18" s="1"/>
  <c r="AG70" i="18" s="1"/>
  <c r="AD69" i="18"/>
  <c r="AF69" i="18" s="1"/>
  <c r="AG69" i="18" s="1"/>
  <c r="AE68" i="18"/>
  <c r="AD68" i="18"/>
  <c r="AF68" i="18" s="1"/>
  <c r="AG68" i="18" s="1"/>
  <c r="Z67" i="18"/>
  <c r="Y67" i="18"/>
  <c r="S67" i="18"/>
  <c r="R67" i="18"/>
  <c r="Q67" i="18"/>
  <c r="J67" i="18"/>
  <c r="I67" i="18"/>
  <c r="AC66" i="18"/>
  <c r="AB66" i="18"/>
  <c r="AA66" i="18"/>
  <c r="Z66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AD66" i="18" s="1"/>
  <c r="E66" i="18"/>
  <c r="AD65" i="18"/>
  <c r="AF65" i="18" s="1"/>
  <c r="AG65" i="18" s="1"/>
  <c r="AF64" i="18"/>
  <c r="AG64" i="18" s="1"/>
  <c r="AE64" i="18"/>
  <c r="AD64" i="18"/>
  <c r="AD62" i="18"/>
  <c r="AF62" i="18" s="1"/>
  <c r="AG62" i="18" s="1"/>
  <c r="AF61" i="18"/>
  <c r="AG61" i="18" s="1"/>
  <c r="AE61" i="18"/>
  <c r="AD61" i="18"/>
  <c r="AD60" i="18"/>
  <c r="AF60" i="18" s="1"/>
  <c r="AG60" i="18" s="1"/>
  <c r="AG58" i="18"/>
  <c r="AF58" i="18"/>
  <c r="AE58" i="18"/>
  <c r="AD58" i="18"/>
  <c r="AD57" i="18"/>
  <c r="AF57" i="18" s="1"/>
  <c r="AG57" i="18" s="1"/>
  <c r="AG56" i="18"/>
  <c r="AF56" i="18"/>
  <c r="AE56" i="18"/>
  <c r="AD56" i="18"/>
  <c r="AD53" i="18"/>
  <c r="AF53" i="18" s="1"/>
  <c r="AG53" i="18" s="1"/>
  <c r="AF52" i="18"/>
  <c r="AG52" i="18" s="1"/>
  <c r="AE52" i="18"/>
  <c r="AD52" i="18"/>
  <c r="AD51" i="18"/>
  <c r="AF51" i="18" s="1"/>
  <c r="AG51" i="18" s="1"/>
  <c r="AG50" i="18"/>
  <c r="AF50" i="18"/>
  <c r="AE50" i="18"/>
  <c r="AD50" i="18"/>
  <c r="AD49" i="18"/>
  <c r="AF49" i="18" s="1"/>
  <c r="AG49" i="18" s="1"/>
  <c r="AG48" i="18"/>
  <c r="AF48" i="18"/>
  <c r="AE48" i="18"/>
  <c r="AD48" i="18"/>
  <c r="AD47" i="18"/>
  <c r="AF47" i="18" s="1"/>
  <c r="AG47" i="18" s="1"/>
  <c r="AF46" i="18"/>
  <c r="AG46" i="18" s="1"/>
  <c r="AE46" i="18"/>
  <c r="AD46" i="18"/>
  <c r="AD45" i="18"/>
  <c r="AF45" i="18" s="1"/>
  <c r="AG45" i="18" s="1"/>
  <c r="AF43" i="18"/>
  <c r="AG43" i="18" s="1"/>
  <c r="AE43" i="18"/>
  <c r="AD43" i="18"/>
  <c r="AD41" i="18"/>
  <c r="AF41" i="18" s="1"/>
  <c r="AG41" i="18" s="1"/>
  <c r="AF40" i="18"/>
  <c r="AG40" i="18" s="1"/>
  <c r="AE40" i="18"/>
  <c r="AD40" i="18"/>
  <c r="AD39" i="18"/>
  <c r="AF39" i="18" s="1"/>
  <c r="AG39" i="18" s="1"/>
  <c r="AG38" i="18"/>
  <c r="AF38" i="18"/>
  <c r="AE38" i="18"/>
  <c r="AD38" i="18"/>
  <c r="AD37" i="18"/>
  <c r="AF37" i="18" s="1"/>
  <c r="AG37" i="18" s="1"/>
  <c r="AG36" i="18"/>
  <c r="AF36" i="18"/>
  <c r="AE36" i="18"/>
  <c r="AD36" i="18"/>
  <c r="AD35" i="18"/>
  <c r="AF35" i="18" s="1"/>
  <c r="AG35" i="18" s="1"/>
  <c r="AF34" i="18"/>
  <c r="AG34" i="18" s="1"/>
  <c r="AE34" i="18"/>
  <c r="AD34" i="18"/>
  <c r="AD33" i="18"/>
  <c r="AF33" i="18" s="1"/>
  <c r="AG33" i="18" s="1"/>
  <c r="AG32" i="18"/>
  <c r="AF32" i="18"/>
  <c r="AE32" i="18"/>
  <c r="AD32" i="18"/>
  <c r="AD31" i="18"/>
  <c r="AF31" i="18" s="1"/>
  <c r="AG31" i="18" s="1"/>
  <c r="AG30" i="18"/>
  <c r="AF30" i="18"/>
  <c r="AE30" i="18"/>
  <c r="AD30" i="18"/>
  <c r="AC27" i="18"/>
  <c r="AB27" i="18"/>
  <c r="AA27" i="18"/>
  <c r="AA71" i="18" s="1"/>
  <c r="Z27" i="18"/>
  <c r="Y27" i="18"/>
  <c r="X27" i="18"/>
  <c r="X67" i="18" s="1"/>
  <c r="W27" i="18"/>
  <c r="V27" i="18"/>
  <c r="U27" i="18"/>
  <c r="T27" i="18"/>
  <c r="S27" i="18"/>
  <c r="S71" i="18" s="1"/>
  <c r="R27" i="18"/>
  <c r="Q27" i="18"/>
  <c r="P27" i="18"/>
  <c r="P67" i="18" s="1"/>
  <c r="O27" i="18"/>
  <c r="N27" i="18"/>
  <c r="M27" i="18"/>
  <c r="L27" i="18"/>
  <c r="K27" i="18"/>
  <c r="K71" i="18" s="1"/>
  <c r="J27" i="18"/>
  <c r="I27" i="18"/>
  <c r="H27" i="18"/>
  <c r="H67" i="18" s="1"/>
  <c r="G27" i="18"/>
  <c r="F27" i="18"/>
  <c r="E27" i="18"/>
  <c r="AF26" i="18"/>
  <c r="AG26" i="18" s="1"/>
  <c r="AD26" i="18"/>
  <c r="AE26" i="18" s="1"/>
  <c r="AD25" i="18"/>
  <c r="AG24" i="18"/>
  <c r="AF24" i="18"/>
  <c r="AD24" i="18"/>
  <c r="AE24" i="18" s="1"/>
  <c r="AD23" i="18"/>
  <c r="AF22" i="18"/>
  <c r="AG22" i="18" s="1"/>
  <c r="AD22" i="18"/>
  <c r="AE22" i="18" s="1"/>
  <c r="AD21" i="18"/>
  <c r="AG19" i="18"/>
  <c r="AF19" i="18"/>
  <c r="AD19" i="18"/>
  <c r="AE19" i="18" s="1"/>
  <c r="AD18" i="18"/>
  <c r="AF17" i="18"/>
  <c r="AG17" i="18" s="1"/>
  <c r="AD17" i="18"/>
  <c r="AE17" i="18" s="1"/>
  <c r="AD16" i="18"/>
  <c r="AG15" i="18"/>
  <c r="AF15" i="18"/>
  <c r="AD15" i="18"/>
  <c r="AE15" i="18" s="1"/>
  <c r="AD14" i="18"/>
  <c r="AF13" i="18"/>
  <c r="AG13" i="18" s="1"/>
  <c r="AD13" i="18"/>
  <c r="AE13" i="18" s="1"/>
  <c r="AD12" i="18"/>
  <c r="AG11" i="18"/>
  <c r="AF11" i="18"/>
  <c r="AD11" i="18"/>
  <c r="AE11" i="18" s="1"/>
  <c r="AC80" i="17"/>
  <c r="AB80" i="17"/>
  <c r="AA80" i="17"/>
  <c r="Z80" i="17"/>
  <c r="Y80" i="17"/>
  <c r="X80" i="17"/>
  <c r="W80" i="17"/>
  <c r="V80" i="17"/>
  <c r="U80" i="17"/>
  <c r="T80" i="17"/>
  <c r="S80" i="17"/>
  <c r="R80" i="17"/>
  <c r="Q80" i="17"/>
  <c r="P80" i="17"/>
  <c r="O80" i="17"/>
  <c r="N80" i="17"/>
  <c r="M80" i="17"/>
  <c r="L80" i="17"/>
  <c r="K80" i="17"/>
  <c r="J80" i="17"/>
  <c r="I80" i="17"/>
  <c r="H80" i="17"/>
  <c r="G80" i="17"/>
  <c r="F80" i="17"/>
  <c r="E80" i="17"/>
  <c r="AC71" i="17"/>
  <c r="W71" i="17"/>
  <c r="V71" i="17"/>
  <c r="O71" i="17"/>
  <c r="N71" i="17"/>
  <c r="G71" i="17"/>
  <c r="F71" i="17"/>
  <c r="E71" i="17"/>
  <c r="AD70" i="17"/>
  <c r="AF70" i="17" s="1"/>
  <c r="AG70" i="17" s="1"/>
  <c r="AE69" i="17"/>
  <c r="AD69" i="17"/>
  <c r="AF69" i="17" s="1"/>
  <c r="AG69" i="17" s="1"/>
  <c r="AD68" i="17"/>
  <c r="AF68" i="17" s="1"/>
  <c r="AG68" i="17" s="1"/>
  <c r="W67" i="17"/>
  <c r="V67" i="17"/>
  <c r="O67" i="17"/>
  <c r="N67" i="17"/>
  <c r="H67" i="17"/>
  <c r="G67" i="17"/>
  <c r="F67" i="17"/>
  <c r="AC66" i="17"/>
  <c r="AB66" i="17"/>
  <c r="AA66" i="17"/>
  <c r="Z66" i="17"/>
  <c r="Y66" i="17"/>
  <c r="X66" i="17"/>
  <c r="W66" i="17"/>
  <c r="V66" i="17"/>
  <c r="U66" i="17"/>
  <c r="U71" i="17" s="1"/>
  <c r="T66" i="17"/>
  <c r="S66" i="17"/>
  <c r="R66" i="17"/>
  <c r="Q66" i="17"/>
  <c r="P66" i="17"/>
  <c r="O66" i="17"/>
  <c r="N66" i="17"/>
  <c r="M66" i="17"/>
  <c r="M71" i="17" s="1"/>
  <c r="L66" i="17"/>
  <c r="K66" i="17"/>
  <c r="J66" i="17"/>
  <c r="I66" i="17"/>
  <c r="H66" i="17"/>
  <c r="G66" i="17"/>
  <c r="F66" i="17"/>
  <c r="E66" i="17"/>
  <c r="AG65" i="17"/>
  <c r="AF65" i="17"/>
  <c r="AD65" i="17"/>
  <c r="AE65" i="17" s="1"/>
  <c r="AD64" i="17"/>
  <c r="AF62" i="17"/>
  <c r="AG62" i="17" s="1"/>
  <c r="AD62" i="17"/>
  <c r="AE62" i="17" s="1"/>
  <c r="AD61" i="17"/>
  <c r="AG60" i="17"/>
  <c r="AF60" i="17"/>
  <c r="AD60" i="17"/>
  <c r="AE60" i="17" s="1"/>
  <c r="AD58" i="17"/>
  <c r="AF57" i="17"/>
  <c r="AG57" i="17" s="1"/>
  <c r="AD57" i="17"/>
  <c r="AE57" i="17" s="1"/>
  <c r="AD56" i="17"/>
  <c r="AG53" i="17"/>
  <c r="AF53" i="17"/>
  <c r="AD53" i="17"/>
  <c r="AE53" i="17" s="1"/>
  <c r="AD52" i="17"/>
  <c r="AF51" i="17"/>
  <c r="AG51" i="17" s="1"/>
  <c r="AD51" i="17"/>
  <c r="AE51" i="17" s="1"/>
  <c r="AD50" i="17"/>
  <c r="AG49" i="17"/>
  <c r="AF49" i="17"/>
  <c r="AD49" i="17"/>
  <c r="AE49" i="17" s="1"/>
  <c r="AD48" i="17"/>
  <c r="AF47" i="17"/>
  <c r="AG47" i="17" s="1"/>
  <c r="AD47" i="17"/>
  <c r="AE47" i="17" s="1"/>
  <c r="AD46" i="17"/>
  <c r="AG45" i="17"/>
  <c r="AF45" i="17"/>
  <c r="AD45" i="17"/>
  <c r="AE45" i="17" s="1"/>
  <c r="AD43" i="17"/>
  <c r="AF41" i="17"/>
  <c r="AG41" i="17" s="1"/>
  <c r="AD41" i="17"/>
  <c r="AE41" i="17" s="1"/>
  <c r="AD40" i="17"/>
  <c r="AG39" i="17"/>
  <c r="AF39" i="17"/>
  <c r="AD39" i="17"/>
  <c r="AE39" i="17" s="1"/>
  <c r="AD38" i="17"/>
  <c r="AF37" i="17"/>
  <c r="AG37" i="17" s="1"/>
  <c r="AD37" i="17"/>
  <c r="AE37" i="17" s="1"/>
  <c r="AD36" i="17"/>
  <c r="AG35" i="17"/>
  <c r="AF35" i="17"/>
  <c r="AD35" i="17"/>
  <c r="AE35" i="17" s="1"/>
  <c r="AD34" i="17"/>
  <c r="AF33" i="17"/>
  <c r="AG33" i="17" s="1"/>
  <c r="AD33" i="17"/>
  <c r="AE33" i="17" s="1"/>
  <c r="AD32" i="17"/>
  <c r="AG31" i="17"/>
  <c r="AF31" i="17"/>
  <c r="AD31" i="17"/>
  <c r="AE31" i="17" s="1"/>
  <c r="AD30" i="17"/>
  <c r="AC27" i="17"/>
  <c r="AC67" i="17" s="1"/>
  <c r="AB27" i="17"/>
  <c r="AA27" i="17"/>
  <c r="AA71" i="17" s="1"/>
  <c r="Z27" i="17"/>
  <c r="Y27" i="17"/>
  <c r="X27" i="17"/>
  <c r="X71" i="17" s="1"/>
  <c r="W27" i="17"/>
  <c r="V27" i="17"/>
  <c r="U27" i="17"/>
  <c r="U67" i="17" s="1"/>
  <c r="T27" i="17"/>
  <c r="S27" i="17"/>
  <c r="S71" i="17" s="1"/>
  <c r="R27" i="17"/>
  <c r="Q27" i="17"/>
  <c r="P27" i="17"/>
  <c r="P71" i="17" s="1"/>
  <c r="O27" i="17"/>
  <c r="N27" i="17"/>
  <c r="M27" i="17"/>
  <c r="M67" i="17" s="1"/>
  <c r="L27" i="17"/>
  <c r="K27" i="17"/>
  <c r="K71" i="17" s="1"/>
  <c r="J27" i="17"/>
  <c r="I27" i="17"/>
  <c r="H27" i="17"/>
  <c r="H71" i="17" s="1"/>
  <c r="G27" i="17"/>
  <c r="F27" i="17"/>
  <c r="E27" i="17"/>
  <c r="E67" i="17" s="1"/>
  <c r="AD26" i="17"/>
  <c r="AF26" i="17" s="1"/>
  <c r="AG26" i="17" s="1"/>
  <c r="AG25" i="17"/>
  <c r="AD25" i="17"/>
  <c r="AF25" i="17" s="1"/>
  <c r="AD24" i="17"/>
  <c r="AF24" i="17" s="1"/>
  <c r="AG24" i="17" s="1"/>
  <c r="AG23" i="17"/>
  <c r="AD23" i="17"/>
  <c r="AF23" i="17" s="1"/>
  <c r="AD22" i="17"/>
  <c r="AF22" i="17" s="1"/>
  <c r="AG22" i="17" s="1"/>
  <c r="AG21" i="17"/>
  <c r="AD21" i="17"/>
  <c r="AF21" i="17" s="1"/>
  <c r="AD19" i="17"/>
  <c r="AF19" i="17" s="1"/>
  <c r="AG19" i="17" s="1"/>
  <c r="AG18" i="17"/>
  <c r="AD18" i="17"/>
  <c r="AF18" i="17" s="1"/>
  <c r="AD17" i="17"/>
  <c r="AF17" i="17" s="1"/>
  <c r="AG17" i="17" s="1"/>
  <c r="AG16" i="17"/>
  <c r="AD16" i="17"/>
  <c r="AF16" i="17" s="1"/>
  <c r="AD15" i="17"/>
  <c r="AF15" i="17" s="1"/>
  <c r="AG15" i="17" s="1"/>
  <c r="AG14" i="17"/>
  <c r="AD14" i="17"/>
  <c r="AF14" i="17" s="1"/>
  <c r="AD13" i="17"/>
  <c r="AF13" i="17" s="1"/>
  <c r="AG13" i="17" s="1"/>
  <c r="AG12" i="17"/>
  <c r="AD12" i="17"/>
  <c r="AF12" i="17" s="1"/>
  <c r="AD11" i="17"/>
  <c r="AC80" i="16"/>
  <c r="AB80" i="16"/>
  <c r="AA80" i="16"/>
  <c r="Z80" i="16"/>
  <c r="Y80" i="16"/>
  <c r="X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AB71" i="16"/>
  <c r="Z71" i="16"/>
  <c r="T71" i="16"/>
  <c r="R71" i="16"/>
  <c r="L71" i="16"/>
  <c r="K71" i="16"/>
  <c r="J71" i="16"/>
  <c r="AF70" i="16"/>
  <c r="AG70" i="16" s="1"/>
  <c r="AE70" i="16"/>
  <c r="AD70" i="16"/>
  <c r="AD69" i="16"/>
  <c r="AF69" i="16" s="1"/>
  <c r="AG69" i="16" s="1"/>
  <c r="AF68" i="16"/>
  <c r="AG68" i="16" s="1"/>
  <c r="AE68" i="16"/>
  <c r="AD68" i="16"/>
  <c r="AC67" i="16"/>
  <c r="AB67" i="16"/>
  <c r="U67" i="16"/>
  <c r="T67" i="16"/>
  <c r="L67" i="16"/>
  <c r="E67" i="16"/>
  <c r="AC66" i="16"/>
  <c r="AB66" i="16"/>
  <c r="AA66" i="16"/>
  <c r="AA71" i="16" s="1"/>
  <c r="Z66" i="16"/>
  <c r="Y66" i="16"/>
  <c r="X66" i="16"/>
  <c r="W66" i="16"/>
  <c r="V66" i="16"/>
  <c r="U66" i="16"/>
  <c r="T66" i="16"/>
  <c r="S66" i="16"/>
  <c r="S67" i="16" s="1"/>
  <c r="R66" i="16"/>
  <c r="Q66" i="16"/>
  <c r="P66" i="16"/>
  <c r="O66" i="16"/>
  <c r="N66" i="16"/>
  <c r="M66" i="16"/>
  <c r="L66" i="16"/>
  <c r="K66" i="16"/>
  <c r="K67" i="16" s="1"/>
  <c r="J66" i="16"/>
  <c r="I66" i="16"/>
  <c r="H66" i="16"/>
  <c r="G66" i="16"/>
  <c r="F66" i="16"/>
  <c r="E66" i="16"/>
  <c r="AF65" i="16"/>
  <c r="AG65" i="16" s="1"/>
  <c r="AE65" i="16"/>
  <c r="AD65" i="16"/>
  <c r="AD64" i="16"/>
  <c r="AF64" i="16" s="1"/>
  <c r="AG64" i="16" s="1"/>
  <c r="AF62" i="16"/>
  <c r="AG62" i="16" s="1"/>
  <c r="AE62" i="16"/>
  <c r="AD62" i="16"/>
  <c r="AG61" i="16"/>
  <c r="AD61" i="16"/>
  <c r="AF61" i="16" s="1"/>
  <c r="AD60" i="16"/>
  <c r="AE60" i="16" s="1"/>
  <c r="AG58" i="16"/>
  <c r="AD58" i="16"/>
  <c r="AF58" i="16" s="1"/>
  <c r="AE57" i="16"/>
  <c r="AD57" i="16"/>
  <c r="AF57" i="16" s="1"/>
  <c r="AG57" i="16" s="1"/>
  <c r="AD56" i="16"/>
  <c r="AF56" i="16" s="1"/>
  <c r="AG56" i="16" s="1"/>
  <c r="AF53" i="16"/>
  <c r="AG53" i="16" s="1"/>
  <c r="AE53" i="16"/>
  <c r="AD53" i="16"/>
  <c r="AD52" i="16"/>
  <c r="AF52" i="16" s="1"/>
  <c r="AG52" i="16" s="1"/>
  <c r="AD51" i="16"/>
  <c r="AF51" i="16" s="1"/>
  <c r="AG51" i="16" s="1"/>
  <c r="AD50" i="16"/>
  <c r="AF50" i="16" s="1"/>
  <c r="AG50" i="16" s="1"/>
  <c r="AD49" i="16"/>
  <c r="AF49" i="16" s="1"/>
  <c r="AG49" i="16" s="1"/>
  <c r="AG48" i="16"/>
  <c r="AD48" i="16"/>
  <c r="AF48" i="16" s="1"/>
  <c r="AD47" i="16"/>
  <c r="AF47" i="16" s="1"/>
  <c r="AG47" i="16" s="1"/>
  <c r="AG46" i="16"/>
  <c r="AD46" i="16"/>
  <c r="AF46" i="16" s="1"/>
  <c r="AF45" i="16"/>
  <c r="AG45" i="16" s="1"/>
  <c r="AE45" i="16"/>
  <c r="AD45" i="16"/>
  <c r="AD43" i="16"/>
  <c r="AF43" i="16" s="1"/>
  <c r="AG43" i="16" s="1"/>
  <c r="AF41" i="16"/>
  <c r="AG41" i="16" s="1"/>
  <c r="AE41" i="16"/>
  <c r="AD41" i="16"/>
  <c r="AG40" i="16"/>
  <c r="AD40" i="16"/>
  <c r="AF40" i="16" s="1"/>
  <c r="AD39" i="16"/>
  <c r="AE39" i="16" s="1"/>
  <c r="AG38" i="16"/>
  <c r="AD38" i="16"/>
  <c r="AF38" i="16" s="1"/>
  <c r="AE37" i="16"/>
  <c r="AD37" i="16"/>
  <c r="AF37" i="16" s="1"/>
  <c r="AG37" i="16" s="1"/>
  <c r="AD36" i="16"/>
  <c r="AF36" i="16" s="1"/>
  <c r="AG36" i="16" s="1"/>
  <c r="AF35" i="16"/>
  <c r="AG35" i="16" s="1"/>
  <c r="AE35" i="16"/>
  <c r="AD35" i="16"/>
  <c r="AD34" i="16"/>
  <c r="AF34" i="16" s="1"/>
  <c r="AG34" i="16" s="1"/>
  <c r="AD33" i="16"/>
  <c r="AF33" i="16" s="1"/>
  <c r="AG33" i="16" s="1"/>
  <c r="AD32" i="16"/>
  <c r="AF32" i="16" s="1"/>
  <c r="AG32" i="16" s="1"/>
  <c r="AD31" i="16"/>
  <c r="AF31" i="16" s="1"/>
  <c r="AG31" i="16" s="1"/>
  <c r="AG30" i="16"/>
  <c r="AD30" i="16"/>
  <c r="AF30" i="16" s="1"/>
  <c r="AC27" i="16"/>
  <c r="AC71" i="16" s="1"/>
  <c r="AB27" i="16"/>
  <c r="AA27" i="16"/>
  <c r="Z27" i="16"/>
  <c r="Z67" i="16" s="1"/>
  <c r="Y27" i="16"/>
  <c r="X27" i="16"/>
  <c r="W27" i="16"/>
  <c r="V27" i="16"/>
  <c r="V71" i="16" s="1"/>
  <c r="U27" i="16"/>
  <c r="U71" i="16" s="1"/>
  <c r="T27" i="16"/>
  <c r="S27" i="16"/>
  <c r="R27" i="16"/>
  <c r="R67" i="16" s="1"/>
  <c r="Q27" i="16"/>
  <c r="P27" i="16"/>
  <c r="O27" i="16"/>
  <c r="N27" i="16"/>
  <c r="N71" i="16" s="1"/>
  <c r="M27" i="16"/>
  <c r="M71" i="16" s="1"/>
  <c r="L27" i="16"/>
  <c r="K27" i="16"/>
  <c r="J27" i="16"/>
  <c r="J67" i="16" s="1"/>
  <c r="I27" i="16"/>
  <c r="H27" i="16"/>
  <c r="G27" i="16"/>
  <c r="F27" i="16"/>
  <c r="F71" i="16" s="1"/>
  <c r="E27" i="16"/>
  <c r="E71" i="16" s="1"/>
  <c r="AE26" i="16"/>
  <c r="AD26" i="16"/>
  <c r="AF26" i="16" s="1"/>
  <c r="AG26" i="16" s="1"/>
  <c r="AD25" i="16"/>
  <c r="AF25" i="16" s="1"/>
  <c r="AG25" i="16" s="1"/>
  <c r="AE24" i="16"/>
  <c r="AD24" i="16"/>
  <c r="AF24" i="16" s="1"/>
  <c r="AG24" i="16" s="1"/>
  <c r="AF23" i="16"/>
  <c r="AG23" i="16" s="1"/>
  <c r="AE23" i="16"/>
  <c r="AD23" i="16"/>
  <c r="G23" i="16"/>
  <c r="G23" i="96" s="1"/>
  <c r="AD23" i="96" s="1"/>
  <c r="AD22" i="16"/>
  <c r="AG21" i="16"/>
  <c r="AF21" i="16"/>
  <c r="AE21" i="16"/>
  <c r="AD21" i="16"/>
  <c r="AD19" i="16"/>
  <c r="AF18" i="16"/>
  <c r="AG18" i="16" s="1"/>
  <c r="AE18" i="16"/>
  <c r="AD18" i="16"/>
  <c r="AD17" i="16"/>
  <c r="AF16" i="16"/>
  <c r="AG16" i="16" s="1"/>
  <c r="AE16" i="16"/>
  <c r="AD16" i="16"/>
  <c r="AD15" i="16"/>
  <c r="AF14" i="16"/>
  <c r="AG14" i="16" s="1"/>
  <c r="AE14" i="16"/>
  <c r="AD14" i="16"/>
  <c r="AD13" i="16"/>
  <c r="AG12" i="16"/>
  <c r="AF12" i="16"/>
  <c r="AE12" i="16"/>
  <c r="AD12" i="16"/>
  <c r="AD11" i="16"/>
  <c r="AC80" i="15"/>
  <c r="AB80" i="15"/>
  <c r="AA80" i="15"/>
  <c r="Z80" i="15"/>
  <c r="Y80" i="15"/>
  <c r="X80" i="15"/>
  <c r="W80" i="15"/>
  <c r="V80" i="15"/>
  <c r="U80" i="15"/>
  <c r="T80" i="15"/>
  <c r="S80" i="15"/>
  <c r="R80" i="15"/>
  <c r="Q80" i="15"/>
  <c r="P80" i="15"/>
  <c r="O80" i="15"/>
  <c r="N80" i="15"/>
  <c r="M80" i="15"/>
  <c r="L80" i="15"/>
  <c r="K80" i="15"/>
  <c r="J80" i="15"/>
  <c r="I80" i="15"/>
  <c r="H80" i="15"/>
  <c r="G80" i="15"/>
  <c r="F80" i="15"/>
  <c r="E80" i="15"/>
  <c r="Z71" i="15"/>
  <c r="S71" i="15"/>
  <c r="R71" i="15"/>
  <c r="J71" i="15"/>
  <c r="AF70" i="15"/>
  <c r="AG70" i="15" s="1"/>
  <c r="AE70" i="15"/>
  <c r="AD70" i="15"/>
  <c r="AG69" i="15"/>
  <c r="AF69" i="15"/>
  <c r="AD69" i="15"/>
  <c r="AE69" i="15" s="1"/>
  <c r="AD68" i="15"/>
  <c r="AF68" i="15" s="1"/>
  <c r="AG68" i="15" s="1"/>
  <c r="Z67" i="15"/>
  <c r="S67" i="15"/>
  <c r="R67" i="15"/>
  <c r="J67" i="15"/>
  <c r="AC66" i="15"/>
  <c r="AB66" i="15"/>
  <c r="AA66" i="15"/>
  <c r="Z66" i="15"/>
  <c r="Y66" i="15"/>
  <c r="Y71" i="15" s="1"/>
  <c r="X66" i="15"/>
  <c r="X71" i="15" s="1"/>
  <c r="W66" i="15"/>
  <c r="V66" i="15"/>
  <c r="U66" i="15"/>
  <c r="T66" i="15"/>
  <c r="S66" i="15"/>
  <c r="R66" i="15"/>
  <c r="Q66" i="15"/>
  <c r="Q67" i="15" s="1"/>
  <c r="P66" i="15"/>
  <c r="P71" i="15" s="1"/>
  <c r="O66" i="15"/>
  <c r="N66" i="15"/>
  <c r="M66" i="15"/>
  <c r="L66" i="15"/>
  <c r="K66" i="15"/>
  <c r="J66" i="15"/>
  <c r="I66" i="15"/>
  <c r="I71" i="15" s="1"/>
  <c r="H66" i="15"/>
  <c r="H71" i="15" s="1"/>
  <c r="G66" i="15"/>
  <c r="F66" i="15"/>
  <c r="AD66" i="15" s="1"/>
  <c r="E66" i="15"/>
  <c r="AD65" i="15"/>
  <c r="AG64" i="15"/>
  <c r="AF64" i="15"/>
  <c r="AE64" i="15"/>
  <c r="AD64" i="15"/>
  <c r="AD62" i="15"/>
  <c r="AG61" i="15"/>
  <c r="AF61" i="15"/>
  <c r="AE61" i="15"/>
  <c r="AD61" i="15"/>
  <c r="AD60" i="15"/>
  <c r="AF58" i="15"/>
  <c r="AG58" i="15" s="1"/>
  <c r="AE58" i="15"/>
  <c r="AD58" i="15"/>
  <c r="AD57" i="15"/>
  <c r="AG56" i="15"/>
  <c r="AF56" i="15"/>
  <c r="AE56" i="15"/>
  <c r="AD56" i="15"/>
  <c r="AD53" i="15"/>
  <c r="AG52" i="15"/>
  <c r="AF52" i="15"/>
  <c r="AE52" i="15"/>
  <c r="AD52" i="15"/>
  <c r="AD51" i="15"/>
  <c r="AF50" i="15"/>
  <c r="AG50" i="15" s="1"/>
  <c r="AE50" i="15"/>
  <c r="AD50" i="15"/>
  <c r="AD49" i="15"/>
  <c r="AF48" i="15"/>
  <c r="AG48" i="15" s="1"/>
  <c r="AE48" i="15"/>
  <c r="AD48" i="15"/>
  <c r="AD47" i="15"/>
  <c r="AF46" i="15"/>
  <c r="AG46" i="15" s="1"/>
  <c r="AE46" i="15"/>
  <c r="AD46" i="15"/>
  <c r="AD45" i="15"/>
  <c r="AG43" i="15"/>
  <c r="AF43" i="15"/>
  <c r="AE43" i="15"/>
  <c r="AD43" i="15"/>
  <c r="AD41" i="15"/>
  <c r="AG40" i="15"/>
  <c r="AF40" i="15"/>
  <c r="AE40" i="15"/>
  <c r="AD40" i="15"/>
  <c r="AD39" i="15"/>
  <c r="AF38" i="15"/>
  <c r="AG38" i="15" s="1"/>
  <c r="AE38" i="15"/>
  <c r="AD38" i="15"/>
  <c r="AD37" i="15"/>
  <c r="AG36" i="15"/>
  <c r="AF36" i="15"/>
  <c r="AE36" i="15"/>
  <c r="AD36" i="15"/>
  <c r="AD35" i="15"/>
  <c r="AG34" i="15"/>
  <c r="AF34" i="15"/>
  <c r="AE34" i="15"/>
  <c r="AD34" i="15"/>
  <c r="AD33" i="15"/>
  <c r="AF32" i="15"/>
  <c r="AG32" i="15" s="1"/>
  <c r="AE32" i="15"/>
  <c r="AD32" i="15"/>
  <c r="AD31" i="15"/>
  <c r="AF30" i="15"/>
  <c r="AG30" i="15" s="1"/>
  <c r="AE30" i="15"/>
  <c r="AD30" i="15"/>
  <c r="AC27" i="15"/>
  <c r="AB27" i="15"/>
  <c r="AB71" i="15" s="1"/>
  <c r="AA27" i="15"/>
  <c r="AA67" i="15" s="1"/>
  <c r="Z27" i="15"/>
  <c r="Y27" i="15"/>
  <c r="X27" i="15"/>
  <c r="W27" i="15"/>
  <c r="V27" i="15"/>
  <c r="U27" i="15"/>
  <c r="T27" i="15"/>
  <c r="T71" i="15" s="1"/>
  <c r="S27" i="15"/>
  <c r="R27" i="15"/>
  <c r="Q27" i="15"/>
  <c r="P27" i="15"/>
  <c r="O27" i="15"/>
  <c r="N27" i="15"/>
  <c r="M27" i="15"/>
  <c r="L27" i="15"/>
  <c r="L71" i="15" s="1"/>
  <c r="K27" i="15"/>
  <c r="K67" i="15" s="1"/>
  <c r="J27" i="15"/>
  <c r="I27" i="15"/>
  <c r="H27" i="15"/>
  <c r="G27" i="15"/>
  <c r="F27" i="15"/>
  <c r="E27" i="15"/>
  <c r="AG26" i="15"/>
  <c r="AF26" i="15"/>
  <c r="AE26" i="15"/>
  <c r="AD26" i="15"/>
  <c r="AE25" i="15"/>
  <c r="AD25" i="15"/>
  <c r="AF25" i="15" s="1"/>
  <c r="AG25" i="15" s="1"/>
  <c r="AF24" i="15"/>
  <c r="AG24" i="15" s="1"/>
  <c r="AE24" i="15"/>
  <c r="AD24" i="15"/>
  <c r="AD23" i="15"/>
  <c r="AF23" i="15" s="1"/>
  <c r="AG23" i="15" s="1"/>
  <c r="AG22" i="15"/>
  <c r="AF22" i="15"/>
  <c r="AE22" i="15"/>
  <c r="AD22" i="15"/>
  <c r="AE21" i="15"/>
  <c r="AD21" i="15"/>
  <c r="AF21" i="15" s="1"/>
  <c r="AG21" i="15" s="1"/>
  <c r="AF19" i="15"/>
  <c r="AG19" i="15" s="1"/>
  <c r="AE19" i="15"/>
  <c r="AD19" i="15"/>
  <c r="AD18" i="15"/>
  <c r="AF18" i="15" s="1"/>
  <c r="AG18" i="15" s="1"/>
  <c r="AG17" i="15"/>
  <c r="AF17" i="15"/>
  <c r="AE17" i="15"/>
  <c r="AD17" i="15"/>
  <c r="AE16" i="15"/>
  <c r="AD16" i="15"/>
  <c r="AF16" i="15" s="1"/>
  <c r="AG16" i="15" s="1"/>
  <c r="AF15" i="15"/>
  <c r="AG15" i="15" s="1"/>
  <c r="AE15" i="15"/>
  <c r="AD15" i="15"/>
  <c r="AD14" i="15"/>
  <c r="AF14" i="15" s="1"/>
  <c r="AG14" i="15" s="1"/>
  <c r="AG13" i="15"/>
  <c r="AF13" i="15"/>
  <c r="AE13" i="15"/>
  <c r="AD13" i="15"/>
  <c r="AE12" i="15"/>
  <c r="AD12" i="15"/>
  <c r="AF12" i="15" s="1"/>
  <c r="AG12" i="15" s="1"/>
  <c r="AF11" i="15"/>
  <c r="AE11" i="15"/>
  <c r="AD11" i="15"/>
  <c r="AC80" i="14"/>
  <c r="AB80" i="14"/>
  <c r="AA80" i="14"/>
  <c r="Z80" i="14"/>
  <c r="Y80" i="14"/>
  <c r="X80" i="14"/>
  <c r="W80" i="14"/>
  <c r="V80" i="14"/>
  <c r="U80" i="14"/>
  <c r="T80" i="14"/>
  <c r="S80" i="14"/>
  <c r="R80" i="14"/>
  <c r="Q80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X71" i="14"/>
  <c r="W71" i="14"/>
  <c r="P71" i="14"/>
  <c r="O71" i="14"/>
  <c r="H71" i="14"/>
  <c r="G71" i="14"/>
  <c r="AD70" i="14"/>
  <c r="AF70" i="14" s="1"/>
  <c r="AG70" i="14" s="1"/>
  <c r="AD69" i="14"/>
  <c r="AF69" i="14" s="1"/>
  <c r="AG69" i="14" s="1"/>
  <c r="AE68" i="14"/>
  <c r="AD68" i="14"/>
  <c r="AF68" i="14" s="1"/>
  <c r="AG68" i="14" s="1"/>
  <c r="X67" i="14"/>
  <c r="W67" i="14"/>
  <c r="Q67" i="14"/>
  <c r="P67" i="14"/>
  <c r="O67" i="14"/>
  <c r="H67" i="14"/>
  <c r="G67" i="14"/>
  <c r="AC66" i="14"/>
  <c r="AC71" i="14" s="1"/>
  <c r="AB66" i="14"/>
  <c r="AA66" i="14"/>
  <c r="Z66" i="14"/>
  <c r="Y66" i="14"/>
  <c r="X66" i="14"/>
  <c r="W66" i="14"/>
  <c r="V66" i="14"/>
  <c r="V71" i="14" s="1"/>
  <c r="U66" i="14"/>
  <c r="U71" i="14" s="1"/>
  <c r="T66" i="14"/>
  <c r="S66" i="14"/>
  <c r="R66" i="14"/>
  <c r="Q66" i="14"/>
  <c r="P66" i="14"/>
  <c r="O66" i="14"/>
  <c r="N66" i="14"/>
  <c r="N71" i="14" s="1"/>
  <c r="M66" i="14"/>
  <c r="M71" i="14" s="1"/>
  <c r="L66" i="14"/>
  <c r="K66" i="14"/>
  <c r="J66" i="14"/>
  <c r="I66" i="14"/>
  <c r="H66" i="14"/>
  <c r="G66" i="14"/>
  <c r="F66" i="14"/>
  <c r="AD66" i="14" s="1"/>
  <c r="AE66" i="14" s="1"/>
  <c r="E66" i="14"/>
  <c r="AG65" i="14"/>
  <c r="AF65" i="14"/>
  <c r="AD65" i="14"/>
  <c r="AE65" i="14" s="1"/>
  <c r="AE64" i="14"/>
  <c r="AD64" i="14"/>
  <c r="AF64" i="14" s="1"/>
  <c r="AG64" i="14" s="1"/>
  <c r="AF62" i="14"/>
  <c r="AG62" i="14" s="1"/>
  <c r="AD62" i="14"/>
  <c r="AE62" i="14" s="1"/>
  <c r="AE61" i="14"/>
  <c r="AD61" i="14"/>
  <c r="AF61" i="14" s="1"/>
  <c r="AG61" i="14" s="1"/>
  <c r="AF60" i="14"/>
  <c r="AG60" i="14" s="1"/>
  <c r="AD60" i="14"/>
  <c r="AE60" i="14" s="1"/>
  <c r="AD58" i="14"/>
  <c r="AF58" i="14" s="1"/>
  <c r="AG58" i="14" s="1"/>
  <c r="AF57" i="14"/>
  <c r="AG57" i="14" s="1"/>
  <c r="AD57" i="14"/>
  <c r="AE57" i="14" s="1"/>
  <c r="AD56" i="14"/>
  <c r="AF56" i="14" s="1"/>
  <c r="AG56" i="14" s="1"/>
  <c r="AG53" i="14"/>
  <c r="AF53" i="14"/>
  <c r="AD53" i="14"/>
  <c r="AE53" i="14" s="1"/>
  <c r="AD52" i="14"/>
  <c r="AF52" i="14" s="1"/>
  <c r="AG52" i="14" s="1"/>
  <c r="AG51" i="14"/>
  <c r="AF51" i="14"/>
  <c r="AD51" i="14"/>
  <c r="AE51" i="14" s="1"/>
  <c r="AE50" i="14"/>
  <c r="AD50" i="14"/>
  <c r="AF50" i="14" s="1"/>
  <c r="AG50" i="14" s="1"/>
  <c r="AF49" i="14"/>
  <c r="AG49" i="14" s="1"/>
  <c r="AD49" i="14"/>
  <c r="AE49" i="14" s="1"/>
  <c r="AE48" i="14"/>
  <c r="AD48" i="14"/>
  <c r="AF48" i="14" s="1"/>
  <c r="AG48" i="14" s="1"/>
  <c r="AG47" i="14"/>
  <c r="AF47" i="14"/>
  <c r="AD47" i="14"/>
  <c r="AE47" i="14" s="1"/>
  <c r="AD46" i="14"/>
  <c r="AF46" i="14" s="1"/>
  <c r="AG46" i="14" s="1"/>
  <c r="AG45" i="14"/>
  <c r="AF45" i="14"/>
  <c r="AD45" i="14"/>
  <c r="AE45" i="14" s="1"/>
  <c r="AE43" i="14"/>
  <c r="AD43" i="14"/>
  <c r="AF43" i="14" s="1"/>
  <c r="AG43" i="14" s="1"/>
  <c r="AF41" i="14"/>
  <c r="AG41" i="14" s="1"/>
  <c r="AD41" i="14"/>
  <c r="AE41" i="14" s="1"/>
  <c r="AE40" i="14"/>
  <c r="AD40" i="14"/>
  <c r="AF40" i="14" s="1"/>
  <c r="AG40" i="14" s="1"/>
  <c r="AF39" i="14"/>
  <c r="AG39" i="14" s="1"/>
  <c r="AD39" i="14"/>
  <c r="AE39" i="14" s="1"/>
  <c r="AD38" i="14"/>
  <c r="AF38" i="14" s="1"/>
  <c r="AG38" i="14" s="1"/>
  <c r="AF37" i="14"/>
  <c r="AG37" i="14" s="1"/>
  <c r="AD37" i="14"/>
  <c r="AE37" i="14" s="1"/>
  <c r="AD36" i="14"/>
  <c r="AF36" i="14" s="1"/>
  <c r="AG36" i="14" s="1"/>
  <c r="AG35" i="14"/>
  <c r="AF35" i="14"/>
  <c r="AD35" i="14"/>
  <c r="AE35" i="14" s="1"/>
  <c r="AD34" i="14"/>
  <c r="AF34" i="14" s="1"/>
  <c r="AG34" i="14" s="1"/>
  <c r="AG33" i="14"/>
  <c r="AF33" i="14"/>
  <c r="AD33" i="14"/>
  <c r="AE33" i="14" s="1"/>
  <c r="AE32" i="14"/>
  <c r="AD32" i="14"/>
  <c r="AF32" i="14" s="1"/>
  <c r="AG32" i="14" s="1"/>
  <c r="AF31" i="14"/>
  <c r="AG31" i="14" s="1"/>
  <c r="AD31" i="14"/>
  <c r="AE31" i="14" s="1"/>
  <c r="AE30" i="14"/>
  <c r="AD30" i="14"/>
  <c r="AF30" i="14" s="1"/>
  <c r="AG30" i="14" s="1"/>
  <c r="AC27" i="14"/>
  <c r="AB27" i="14"/>
  <c r="AA27" i="14"/>
  <c r="Z27" i="14"/>
  <c r="Y27" i="14"/>
  <c r="Y71" i="14" s="1"/>
  <c r="X27" i="14"/>
  <c r="W27" i="14"/>
  <c r="V27" i="14"/>
  <c r="U27" i="14"/>
  <c r="T27" i="14"/>
  <c r="S27" i="14"/>
  <c r="R27" i="14"/>
  <c r="Q27" i="14"/>
  <c r="Q71" i="14" s="1"/>
  <c r="P27" i="14"/>
  <c r="O27" i="14"/>
  <c r="N27" i="14"/>
  <c r="M27" i="14"/>
  <c r="L27" i="14"/>
  <c r="K27" i="14"/>
  <c r="J27" i="14"/>
  <c r="I27" i="14"/>
  <c r="I71" i="14" s="1"/>
  <c r="H27" i="14"/>
  <c r="G27" i="14"/>
  <c r="F27" i="14"/>
  <c r="E27" i="14"/>
  <c r="AD26" i="14"/>
  <c r="AE26" i="14" s="1"/>
  <c r="AG25" i="14"/>
  <c r="AD25" i="14"/>
  <c r="AF25" i="14" s="1"/>
  <c r="AF24" i="14"/>
  <c r="AG24" i="14" s="1"/>
  <c r="AE24" i="14"/>
  <c r="AD24" i="14"/>
  <c r="AD23" i="14"/>
  <c r="AF23" i="14" s="1"/>
  <c r="AG23" i="14" s="1"/>
  <c r="AF22" i="14"/>
  <c r="AG22" i="14" s="1"/>
  <c r="AE22" i="14"/>
  <c r="AD22" i="14"/>
  <c r="AG21" i="14"/>
  <c r="AD21" i="14"/>
  <c r="AF21" i="14" s="1"/>
  <c r="AD19" i="14"/>
  <c r="AE19" i="14" s="1"/>
  <c r="AG18" i="14"/>
  <c r="AD18" i="14"/>
  <c r="AF18" i="14" s="1"/>
  <c r="AE17" i="14"/>
  <c r="AD17" i="14"/>
  <c r="AF17" i="14" s="1"/>
  <c r="AG17" i="14" s="1"/>
  <c r="AD16" i="14"/>
  <c r="AF16" i="14" s="1"/>
  <c r="AG16" i="14" s="1"/>
  <c r="AF15" i="14"/>
  <c r="AG15" i="14" s="1"/>
  <c r="AE15" i="14"/>
  <c r="AD15" i="14"/>
  <c r="AD14" i="14"/>
  <c r="AF14" i="14" s="1"/>
  <c r="AG14" i="14" s="1"/>
  <c r="AD13" i="14"/>
  <c r="AF13" i="14" s="1"/>
  <c r="AG13" i="14" s="1"/>
  <c r="AD12" i="14"/>
  <c r="AF12" i="14" s="1"/>
  <c r="AG12" i="14" s="1"/>
  <c r="AF11" i="14"/>
  <c r="AG11" i="14" s="1"/>
  <c r="AD11" i="14"/>
  <c r="AC80" i="13"/>
  <c r="AB80" i="13"/>
  <c r="AA80" i="13"/>
  <c r="Z80" i="13"/>
  <c r="Y80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U71" i="13"/>
  <c r="E71" i="13"/>
  <c r="AF70" i="13"/>
  <c r="AG70" i="13" s="1"/>
  <c r="AE70" i="13"/>
  <c r="AD70" i="13"/>
  <c r="AD69" i="13"/>
  <c r="AF68" i="13"/>
  <c r="AG68" i="13" s="1"/>
  <c r="AE68" i="13"/>
  <c r="AD68" i="13"/>
  <c r="G68" i="13"/>
  <c r="G68" i="96" s="1"/>
  <c r="F68" i="13"/>
  <c r="F68" i="96" s="1"/>
  <c r="AD68" i="96" s="1"/>
  <c r="AE68" i="96" s="1"/>
  <c r="AC67" i="13"/>
  <c r="V67" i="13"/>
  <c r="U67" i="13"/>
  <c r="O67" i="13"/>
  <c r="N67" i="13"/>
  <c r="M67" i="13"/>
  <c r="F67" i="13"/>
  <c r="E67" i="13"/>
  <c r="AC66" i="13"/>
  <c r="AC71" i="13" s="1"/>
  <c r="AB66" i="13"/>
  <c r="AB71" i="13" s="1"/>
  <c r="AA66" i="13"/>
  <c r="AA71" i="13" s="1"/>
  <c r="Z66" i="13"/>
  <c r="Z71" i="13" s="1"/>
  <c r="Y66" i="13"/>
  <c r="X66" i="13"/>
  <c r="W66" i="13"/>
  <c r="V66" i="13"/>
  <c r="V71" i="13" s="1"/>
  <c r="U66" i="13"/>
  <c r="T66" i="13"/>
  <c r="T71" i="13" s="1"/>
  <c r="S66" i="13"/>
  <c r="S71" i="13" s="1"/>
  <c r="R66" i="13"/>
  <c r="Q66" i="13"/>
  <c r="P66" i="13"/>
  <c r="O66" i="13"/>
  <c r="N66" i="13"/>
  <c r="N71" i="13" s="1"/>
  <c r="M66" i="13"/>
  <c r="M71" i="13" s="1"/>
  <c r="L66" i="13"/>
  <c r="L71" i="13" s="1"/>
  <c r="K66" i="13"/>
  <c r="K71" i="13" s="1"/>
  <c r="J66" i="13"/>
  <c r="J71" i="13" s="1"/>
  <c r="I66" i="13"/>
  <c r="H66" i="13"/>
  <c r="G66" i="13"/>
  <c r="F66" i="13"/>
  <c r="F71" i="13" s="1"/>
  <c r="E66" i="13"/>
  <c r="AF65" i="13"/>
  <c r="AG65" i="13" s="1"/>
  <c r="AE65" i="13"/>
  <c r="AD65" i="13"/>
  <c r="AD64" i="13"/>
  <c r="AG62" i="13"/>
  <c r="AF62" i="13"/>
  <c r="AE62" i="13"/>
  <c r="AD62" i="13"/>
  <c r="AD61" i="13"/>
  <c r="AG60" i="13"/>
  <c r="AF60" i="13"/>
  <c r="AE60" i="13"/>
  <c r="AD60" i="13"/>
  <c r="AD58" i="13"/>
  <c r="AF57" i="13"/>
  <c r="AG57" i="13" s="1"/>
  <c r="AE57" i="13"/>
  <c r="AD57" i="13"/>
  <c r="AD56" i="13"/>
  <c r="AF53" i="13"/>
  <c r="AG53" i="13" s="1"/>
  <c r="AE53" i="13"/>
  <c r="AD53" i="13"/>
  <c r="AD52" i="13"/>
  <c r="AF51" i="13"/>
  <c r="AG51" i="13" s="1"/>
  <c r="AE51" i="13"/>
  <c r="AD51" i="13"/>
  <c r="AD50" i="13"/>
  <c r="AG49" i="13"/>
  <c r="AF49" i="13"/>
  <c r="AE49" i="13"/>
  <c r="AD49" i="13"/>
  <c r="AD48" i="13"/>
  <c r="AG47" i="13"/>
  <c r="AF47" i="13"/>
  <c r="AE47" i="13"/>
  <c r="AD47" i="13"/>
  <c r="AD46" i="13"/>
  <c r="AF45" i="13"/>
  <c r="AG45" i="13" s="1"/>
  <c r="AE45" i="13"/>
  <c r="AD45" i="13"/>
  <c r="AD43" i="13"/>
  <c r="AG41" i="13"/>
  <c r="AF41" i="13"/>
  <c r="AE41" i="13"/>
  <c r="AD41" i="13"/>
  <c r="AD40" i="13"/>
  <c r="AG39" i="13"/>
  <c r="AF39" i="13"/>
  <c r="AE39" i="13"/>
  <c r="AD39" i="13"/>
  <c r="AD38" i="13"/>
  <c r="AF37" i="13"/>
  <c r="AG37" i="13" s="1"/>
  <c r="AE37" i="13"/>
  <c r="AD37" i="13"/>
  <c r="AD36" i="13"/>
  <c r="AF35" i="13"/>
  <c r="AG35" i="13" s="1"/>
  <c r="AE35" i="13"/>
  <c r="AD35" i="13"/>
  <c r="AD34" i="13"/>
  <c r="AF33" i="13"/>
  <c r="AG33" i="13" s="1"/>
  <c r="AE33" i="13"/>
  <c r="AD33" i="13"/>
  <c r="AD32" i="13"/>
  <c r="AG31" i="13"/>
  <c r="AF31" i="13"/>
  <c r="AE31" i="13"/>
  <c r="AD31" i="13"/>
  <c r="AD30" i="13"/>
  <c r="AC27" i="13"/>
  <c r="AB27" i="13"/>
  <c r="AA27" i="13"/>
  <c r="Z27" i="13"/>
  <c r="Y27" i="13"/>
  <c r="X27" i="13"/>
  <c r="X71" i="13" s="1"/>
  <c r="W27" i="13"/>
  <c r="W71" i="13" s="1"/>
  <c r="V27" i="13"/>
  <c r="U27" i="13"/>
  <c r="T27" i="13"/>
  <c r="S27" i="13"/>
  <c r="R27" i="13"/>
  <c r="R71" i="13" s="1"/>
  <c r="Q27" i="13"/>
  <c r="P27" i="13"/>
  <c r="P71" i="13" s="1"/>
  <c r="O27" i="13"/>
  <c r="O71" i="13" s="1"/>
  <c r="N27" i="13"/>
  <c r="M27" i="13"/>
  <c r="L27" i="13"/>
  <c r="K27" i="13"/>
  <c r="J27" i="13"/>
  <c r="I27" i="13"/>
  <c r="H27" i="13"/>
  <c r="H71" i="13" s="1"/>
  <c r="G27" i="13"/>
  <c r="G71" i="13" s="1"/>
  <c r="F27" i="13"/>
  <c r="E27" i="13"/>
  <c r="AD26" i="13"/>
  <c r="AF26" i="13" s="1"/>
  <c r="AG26" i="13" s="1"/>
  <c r="AF25" i="13"/>
  <c r="AG25" i="13" s="1"/>
  <c r="AE25" i="13"/>
  <c r="AD25" i="13"/>
  <c r="G25" i="13"/>
  <c r="G25" i="96" s="1"/>
  <c r="AD24" i="13"/>
  <c r="AF24" i="13" s="1"/>
  <c r="AG24" i="13" s="1"/>
  <c r="AD23" i="13"/>
  <c r="AF23" i="13" s="1"/>
  <c r="AG23" i="13" s="1"/>
  <c r="AF22" i="13"/>
  <c r="AG22" i="13" s="1"/>
  <c r="AD22" i="13"/>
  <c r="AE22" i="13" s="1"/>
  <c r="AG21" i="13"/>
  <c r="AD21" i="13"/>
  <c r="AF21" i="13" s="1"/>
  <c r="AD19" i="13"/>
  <c r="AF19" i="13" s="1"/>
  <c r="AG19" i="13" s="1"/>
  <c r="AG18" i="13"/>
  <c r="AD18" i="13"/>
  <c r="AF18" i="13" s="1"/>
  <c r="AF17" i="13"/>
  <c r="AG17" i="13" s="1"/>
  <c r="AE17" i="13"/>
  <c r="AD17" i="13"/>
  <c r="AD16" i="13"/>
  <c r="AF16" i="13" s="1"/>
  <c r="AG16" i="13" s="1"/>
  <c r="AF15" i="13"/>
  <c r="AG15" i="13" s="1"/>
  <c r="AE15" i="13"/>
  <c r="AD15" i="13"/>
  <c r="AG14" i="13"/>
  <c r="AD14" i="13"/>
  <c r="AF14" i="13" s="1"/>
  <c r="AD13" i="13"/>
  <c r="AF13" i="13" s="1"/>
  <c r="AG13" i="13" s="1"/>
  <c r="AG12" i="13"/>
  <c r="AD12" i="13"/>
  <c r="AF12" i="13" s="1"/>
  <c r="AE11" i="13"/>
  <c r="AD11" i="13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AC71" i="12"/>
  <c r="AB71" i="12"/>
  <c r="V71" i="12"/>
  <c r="N71" i="12"/>
  <c r="E71" i="12"/>
  <c r="AF70" i="12"/>
  <c r="AG70" i="12" s="1"/>
  <c r="AE70" i="12"/>
  <c r="AD70" i="12"/>
  <c r="AE69" i="12"/>
  <c r="AD69" i="12"/>
  <c r="AF69" i="12" s="1"/>
  <c r="AG69" i="12" s="1"/>
  <c r="AF68" i="12"/>
  <c r="AG68" i="12" s="1"/>
  <c r="AE68" i="12"/>
  <c r="AD68" i="12"/>
  <c r="W67" i="12"/>
  <c r="V67" i="12"/>
  <c r="U67" i="12"/>
  <c r="N67" i="12"/>
  <c r="G67" i="12"/>
  <c r="F67" i="12"/>
  <c r="AC66" i="12"/>
  <c r="AB66" i="12"/>
  <c r="AA66" i="12"/>
  <c r="AA71" i="12" s="1"/>
  <c r="Z66" i="12"/>
  <c r="Y66" i="12"/>
  <c r="X66" i="12"/>
  <c r="W66" i="12"/>
  <c r="V66" i="12"/>
  <c r="U66" i="12"/>
  <c r="T66" i="12"/>
  <c r="S66" i="12"/>
  <c r="S71" i="12" s="1"/>
  <c r="R66" i="12"/>
  <c r="R71" i="12" s="1"/>
  <c r="Q66" i="12"/>
  <c r="P66" i="12"/>
  <c r="O66" i="12"/>
  <c r="N66" i="12"/>
  <c r="M66" i="12"/>
  <c r="L66" i="12"/>
  <c r="L67" i="12" s="1"/>
  <c r="K66" i="12"/>
  <c r="K71" i="12" s="1"/>
  <c r="J66" i="12"/>
  <c r="I66" i="12"/>
  <c r="H66" i="12"/>
  <c r="G66" i="12"/>
  <c r="F66" i="12"/>
  <c r="E66" i="12"/>
  <c r="AF65" i="12"/>
  <c r="AG65" i="12" s="1"/>
  <c r="AE65" i="12"/>
  <c r="AD65" i="12"/>
  <c r="AD64" i="12"/>
  <c r="AF64" i="12" s="1"/>
  <c r="AG64" i="12" s="1"/>
  <c r="AD62" i="12"/>
  <c r="AE62" i="12" s="1"/>
  <c r="AG61" i="12"/>
  <c r="AE61" i="12"/>
  <c r="AD61" i="12"/>
  <c r="AF61" i="12" s="1"/>
  <c r="AD60" i="12"/>
  <c r="AF60" i="12" s="1"/>
  <c r="AG60" i="12" s="1"/>
  <c r="AG58" i="12"/>
  <c r="AE58" i="12"/>
  <c r="AD58" i="12"/>
  <c r="AF58" i="12" s="1"/>
  <c r="AF57" i="12"/>
  <c r="AG57" i="12" s="1"/>
  <c r="AE57" i="12"/>
  <c r="AD57" i="12"/>
  <c r="AE56" i="12"/>
  <c r="AD56" i="12"/>
  <c r="AF56" i="12" s="1"/>
  <c r="AG56" i="12" s="1"/>
  <c r="AD53" i="12"/>
  <c r="AF53" i="12" s="1"/>
  <c r="AG53" i="12" s="1"/>
  <c r="AE52" i="12"/>
  <c r="AD52" i="12"/>
  <c r="AF52" i="12" s="1"/>
  <c r="AG52" i="12" s="1"/>
  <c r="AG51" i="12"/>
  <c r="AF51" i="12"/>
  <c r="AD51" i="12"/>
  <c r="AE51" i="12" s="1"/>
  <c r="AE50" i="12"/>
  <c r="AD50" i="12"/>
  <c r="AF50" i="12" s="1"/>
  <c r="AG50" i="12" s="1"/>
  <c r="AF49" i="12"/>
  <c r="AG49" i="12" s="1"/>
  <c r="AE49" i="12"/>
  <c r="AD49" i="12"/>
  <c r="AG48" i="12"/>
  <c r="AE48" i="12"/>
  <c r="AD48" i="12"/>
  <c r="AF48" i="12" s="1"/>
  <c r="AF47" i="12"/>
  <c r="AG47" i="12" s="1"/>
  <c r="AE47" i="12"/>
  <c r="AD47" i="12"/>
  <c r="AE46" i="12"/>
  <c r="AD46" i="12"/>
  <c r="AF46" i="12" s="1"/>
  <c r="AG46" i="12" s="1"/>
  <c r="AD45" i="12"/>
  <c r="AF45" i="12" s="1"/>
  <c r="AG45" i="12" s="1"/>
  <c r="AG43" i="12"/>
  <c r="AE43" i="12"/>
  <c r="AD43" i="12"/>
  <c r="AF43" i="12" s="1"/>
  <c r="AD41" i="12"/>
  <c r="AF41" i="12" s="1"/>
  <c r="AG41" i="12" s="1"/>
  <c r="AG40" i="12"/>
  <c r="AE40" i="12"/>
  <c r="AD40" i="12"/>
  <c r="AF40" i="12" s="1"/>
  <c r="AD39" i="12"/>
  <c r="AF39" i="12" s="1"/>
  <c r="AG39" i="12" s="1"/>
  <c r="AG38" i="12"/>
  <c r="AE38" i="12"/>
  <c r="AD38" i="12"/>
  <c r="AF38" i="12" s="1"/>
  <c r="AF37" i="12"/>
  <c r="AG37" i="12" s="1"/>
  <c r="AE37" i="12"/>
  <c r="AD37" i="12"/>
  <c r="AE36" i="12"/>
  <c r="AD36" i="12"/>
  <c r="AF36" i="12" s="1"/>
  <c r="AG36" i="12" s="1"/>
  <c r="AD35" i="12"/>
  <c r="AF35" i="12" s="1"/>
  <c r="AG35" i="12" s="1"/>
  <c r="AE34" i="12"/>
  <c r="AD34" i="12"/>
  <c r="AF34" i="12" s="1"/>
  <c r="AG34" i="12" s="1"/>
  <c r="AG33" i="12"/>
  <c r="AF33" i="12"/>
  <c r="AD33" i="12"/>
  <c r="AE33" i="12" s="1"/>
  <c r="AD32" i="12"/>
  <c r="AF32" i="12" s="1"/>
  <c r="AG32" i="12" s="1"/>
  <c r="AF31" i="12"/>
  <c r="AG31" i="12" s="1"/>
  <c r="AE31" i="12"/>
  <c r="AD31" i="12"/>
  <c r="AD30" i="12"/>
  <c r="AF30" i="12" s="1"/>
  <c r="AG30" i="12" s="1"/>
  <c r="AC27" i="12"/>
  <c r="AC67" i="12" s="1"/>
  <c r="AB27" i="12"/>
  <c r="AB67" i="12" s="1"/>
  <c r="AA27" i="12"/>
  <c r="AA67" i="12" s="1"/>
  <c r="Z27" i="12"/>
  <c r="Y27" i="12"/>
  <c r="X27" i="12"/>
  <c r="W27" i="12"/>
  <c r="W71" i="12" s="1"/>
  <c r="V27" i="12"/>
  <c r="U27" i="12"/>
  <c r="U71" i="12" s="1"/>
  <c r="T27" i="12"/>
  <c r="T67" i="12" s="1"/>
  <c r="S27" i="12"/>
  <c r="S67" i="12" s="1"/>
  <c r="R27" i="12"/>
  <c r="Q27" i="12"/>
  <c r="P27" i="12"/>
  <c r="O27" i="12"/>
  <c r="O71" i="12" s="1"/>
  <c r="N27" i="12"/>
  <c r="M27" i="12"/>
  <c r="M71" i="12" s="1"/>
  <c r="L27" i="12"/>
  <c r="L71" i="12" s="1"/>
  <c r="K27" i="12"/>
  <c r="J27" i="12"/>
  <c r="J71" i="12" s="1"/>
  <c r="I27" i="12"/>
  <c r="H27" i="12"/>
  <c r="G27" i="12"/>
  <c r="G71" i="12" s="1"/>
  <c r="F27" i="12"/>
  <c r="F71" i="12" s="1"/>
  <c r="E27" i="12"/>
  <c r="E67" i="12" s="1"/>
  <c r="AD26" i="12"/>
  <c r="AF26" i="12" s="1"/>
  <c r="AG26" i="12" s="1"/>
  <c r="AG25" i="12"/>
  <c r="AF25" i="12"/>
  <c r="AD25" i="12"/>
  <c r="AE25" i="12" s="1"/>
  <c r="AD24" i="12"/>
  <c r="AE24" i="12" s="1"/>
  <c r="AG23" i="12"/>
  <c r="AF23" i="12"/>
  <c r="AD23" i="12"/>
  <c r="AE23" i="12" s="1"/>
  <c r="AD22" i="12"/>
  <c r="AE22" i="12" s="1"/>
  <c r="AG21" i="12"/>
  <c r="AF21" i="12"/>
  <c r="AD21" i="12"/>
  <c r="AE21" i="12" s="1"/>
  <c r="AD19" i="12"/>
  <c r="AF19" i="12" s="1"/>
  <c r="AG19" i="12" s="1"/>
  <c r="AG18" i="12"/>
  <c r="AF18" i="12"/>
  <c r="AD18" i="12"/>
  <c r="AE18" i="12" s="1"/>
  <c r="AD17" i="12"/>
  <c r="AE17" i="12" s="1"/>
  <c r="AG16" i="12"/>
  <c r="AF16" i="12"/>
  <c r="AD16" i="12"/>
  <c r="AE16" i="12" s="1"/>
  <c r="AD15" i="12"/>
  <c r="AE15" i="12" s="1"/>
  <c r="AG14" i="12"/>
  <c r="AF14" i="12"/>
  <c r="AD14" i="12"/>
  <c r="AE14" i="12" s="1"/>
  <c r="AD13" i="12"/>
  <c r="AF13" i="12" s="1"/>
  <c r="AG13" i="12" s="1"/>
  <c r="AG12" i="12"/>
  <c r="AF12" i="12"/>
  <c r="AD12" i="12"/>
  <c r="AE12" i="12" s="1"/>
  <c r="AD11" i="12"/>
  <c r="AD27" i="12" s="1"/>
  <c r="AE27" i="12" s="1"/>
  <c r="AC80" i="11"/>
  <c r="AB80" i="11"/>
  <c r="AA80" i="11"/>
  <c r="Z80" i="11"/>
  <c r="Y80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AB71" i="11"/>
  <c r="AA71" i="11"/>
  <c r="Z71" i="11"/>
  <c r="T71" i="11"/>
  <c r="S71" i="11"/>
  <c r="R71" i="11"/>
  <c r="L71" i="11"/>
  <c r="K71" i="11"/>
  <c r="J71" i="11"/>
  <c r="AF70" i="11"/>
  <c r="AG70" i="11" s="1"/>
  <c r="AE70" i="11"/>
  <c r="AD70" i="11"/>
  <c r="AF69" i="11"/>
  <c r="AG69" i="11" s="1"/>
  <c r="AE69" i="11"/>
  <c r="AD69" i="11"/>
  <c r="AF68" i="11"/>
  <c r="AG68" i="11" s="1"/>
  <c r="AE68" i="11"/>
  <c r="AD68" i="11"/>
  <c r="AB67" i="11"/>
  <c r="AA67" i="11"/>
  <c r="T67" i="11"/>
  <c r="S67" i="11"/>
  <c r="L67" i="11"/>
  <c r="K67" i="11"/>
  <c r="AC66" i="11"/>
  <c r="AB66" i="11"/>
  <c r="AA66" i="11"/>
  <c r="Z66" i="11"/>
  <c r="Y66" i="11"/>
  <c r="X66" i="11"/>
  <c r="X67" i="11" s="1"/>
  <c r="W66" i="11"/>
  <c r="V66" i="11"/>
  <c r="U66" i="11"/>
  <c r="T66" i="11"/>
  <c r="S66" i="11"/>
  <c r="R66" i="11"/>
  <c r="Q66" i="11"/>
  <c r="P66" i="11"/>
  <c r="P67" i="11" s="1"/>
  <c r="O66" i="11"/>
  <c r="N66" i="11"/>
  <c r="M66" i="11"/>
  <c r="L66" i="11"/>
  <c r="K66" i="11"/>
  <c r="J66" i="11"/>
  <c r="I66" i="11"/>
  <c r="H66" i="11"/>
  <c r="H67" i="11" s="1"/>
  <c r="G66" i="11"/>
  <c r="F66" i="11"/>
  <c r="AD66" i="11" s="1"/>
  <c r="E66" i="11"/>
  <c r="AD65" i="11"/>
  <c r="AE65" i="11" s="1"/>
  <c r="AG64" i="11"/>
  <c r="AF64" i="11"/>
  <c r="AD64" i="11"/>
  <c r="AE64" i="11" s="1"/>
  <c r="AD62" i="11"/>
  <c r="AF62" i="11" s="1"/>
  <c r="AG62" i="11" s="1"/>
  <c r="AG61" i="11"/>
  <c r="AF61" i="11"/>
  <c r="AD61" i="11"/>
  <c r="AE61" i="11" s="1"/>
  <c r="AD60" i="11"/>
  <c r="AF60" i="11" s="1"/>
  <c r="AG60" i="11" s="1"/>
  <c r="AG58" i="11"/>
  <c r="AF58" i="11"/>
  <c r="AD58" i="11"/>
  <c r="AE58" i="11" s="1"/>
  <c r="AD57" i="11"/>
  <c r="AE57" i="11" s="1"/>
  <c r="AG56" i="11"/>
  <c r="AF56" i="11"/>
  <c r="AD56" i="11"/>
  <c r="AE56" i="11" s="1"/>
  <c r="AD53" i="11"/>
  <c r="AE53" i="11" s="1"/>
  <c r="AG52" i="11"/>
  <c r="AF52" i="11"/>
  <c r="AD52" i="11"/>
  <c r="AE52" i="11" s="1"/>
  <c r="AD51" i="11"/>
  <c r="AE51" i="11" s="1"/>
  <c r="AG50" i="11"/>
  <c r="AF50" i="11"/>
  <c r="AD50" i="11"/>
  <c r="AE50" i="11" s="1"/>
  <c r="AD49" i="11"/>
  <c r="AE49" i="11" s="1"/>
  <c r="AG48" i="11"/>
  <c r="AF48" i="11"/>
  <c r="AD48" i="11"/>
  <c r="AE48" i="11" s="1"/>
  <c r="AD47" i="11"/>
  <c r="AF47" i="11" s="1"/>
  <c r="AG47" i="11" s="1"/>
  <c r="AG46" i="11"/>
  <c r="AF46" i="11"/>
  <c r="AD46" i="11"/>
  <c r="AE46" i="11" s="1"/>
  <c r="AD45" i="11"/>
  <c r="AE45" i="11" s="1"/>
  <c r="AG43" i="11"/>
  <c r="AF43" i="11"/>
  <c r="AD43" i="11"/>
  <c r="AE43" i="11" s="1"/>
  <c r="AD41" i="11"/>
  <c r="AE41" i="11" s="1"/>
  <c r="AG40" i="11"/>
  <c r="AF40" i="11"/>
  <c r="AD40" i="11"/>
  <c r="AE40" i="11" s="1"/>
  <c r="AD39" i="11"/>
  <c r="AE39" i="11" s="1"/>
  <c r="AG38" i="11"/>
  <c r="AF38" i="11"/>
  <c r="AD38" i="11"/>
  <c r="AE38" i="11" s="1"/>
  <c r="AD37" i="11"/>
  <c r="AE37" i="11" s="1"/>
  <c r="AG36" i="11"/>
  <c r="AF36" i="11"/>
  <c r="AD36" i="11"/>
  <c r="AE36" i="11" s="1"/>
  <c r="AD35" i="11"/>
  <c r="AF35" i="11" s="1"/>
  <c r="AG35" i="11" s="1"/>
  <c r="AG34" i="11"/>
  <c r="AF34" i="11"/>
  <c r="AD34" i="11"/>
  <c r="AE34" i="11" s="1"/>
  <c r="AD33" i="11"/>
  <c r="AE33" i="11" s="1"/>
  <c r="AG32" i="11"/>
  <c r="AF32" i="11"/>
  <c r="AD32" i="11"/>
  <c r="AE32" i="11" s="1"/>
  <c r="AD31" i="11"/>
  <c r="AE31" i="11" s="1"/>
  <c r="AG30" i="11"/>
  <c r="AF30" i="11"/>
  <c r="AD30" i="11"/>
  <c r="AE30" i="11" s="1"/>
  <c r="AC27" i="11"/>
  <c r="AC67" i="11" s="1"/>
  <c r="AB27" i="11"/>
  <c r="AA27" i="11"/>
  <c r="Z27" i="11"/>
  <c r="Z67" i="11" s="1"/>
  <c r="Y27" i="11"/>
  <c r="Y71" i="11" s="1"/>
  <c r="X27" i="11"/>
  <c r="X71" i="11" s="1"/>
  <c r="W27" i="11"/>
  <c r="W71" i="11" s="1"/>
  <c r="V27" i="11"/>
  <c r="V71" i="11" s="1"/>
  <c r="U27" i="11"/>
  <c r="U67" i="11" s="1"/>
  <c r="T27" i="11"/>
  <c r="S27" i="11"/>
  <c r="R27" i="11"/>
  <c r="R67" i="11" s="1"/>
  <c r="Q27" i="11"/>
  <c r="Q71" i="11" s="1"/>
  <c r="P27" i="11"/>
  <c r="P71" i="11" s="1"/>
  <c r="O27" i="11"/>
  <c r="O71" i="11" s="1"/>
  <c r="N27" i="11"/>
  <c r="N71" i="11" s="1"/>
  <c r="M27" i="11"/>
  <c r="M67" i="11" s="1"/>
  <c r="L27" i="11"/>
  <c r="K27" i="11"/>
  <c r="J27" i="11"/>
  <c r="J67" i="11" s="1"/>
  <c r="I27" i="11"/>
  <c r="I71" i="11" s="1"/>
  <c r="H27" i="11"/>
  <c r="H71" i="11" s="1"/>
  <c r="G27" i="11"/>
  <c r="G71" i="11" s="1"/>
  <c r="F27" i="11"/>
  <c r="F71" i="11" s="1"/>
  <c r="E27" i="11"/>
  <c r="E71" i="11" s="1"/>
  <c r="AE26" i="11"/>
  <c r="AD26" i="11"/>
  <c r="AF26" i="11" s="1"/>
  <c r="AG26" i="11" s="1"/>
  <c r="AD25" i="11"/>
  <c r="AF25" i="11" s="1"/>
  <c r="AG25" i="11" s="1"/>
  <c r="AE24" i="11"/>
  <c r="AD24" i="11"/>
  <c r="AF24" i="11" s="1"/>
  <c r="AG24" i="11" s="1"/>
  <c r="AD23" i="11"/>
  <c r="AF23" i="11" s="1"/>
  <c r="AG23" i="11" s="1"/>
  <c r="AE22" i="11"/>
  <c r="AD22" i="11"/>
  <c r="AF22" i="11" s="1"/>
  <c r="AG22" i="11" s="1"/>
  <c r="AD21" i="11"/>
  <c r="AF21" i="11" s="1"/>
  <c r="AG21" i="11" s="1"/>
  <c r="AE19" i="11"/>
  <c r="AD19" i="11"/>
  <c r="AF19" i="11" s="1"/>
  <c r="AG19" i="11" s="1"/>
  <c r="AD18" i="11"/>
  <c r="AF18" i="11" s="1"/>
  <c r="AG18" i="11" s="1"/>
  <c r="AE17" i="11"/>
  <c r="AD17" i="11"/>
  <c r="AF17" i="11" s="1"/>
  <c r="AG17" i="11" s="1"/>
  <c r="AD16" i="11"/>
  <c r="AE16" i="11" s="1"/>
  <c r="AE15" i="11"/>
  <c r="AD15" i="11"/>
  <c r="AF15" i="11" s="1"/>
  <c r="AG15" i="11" s="1"/>
  <c r="AD14" i="11"/>
  <c r="AE14" i="11" s="1"/>
  <c r="AE13" i="11"/>
  <c r="AD13" i="11"/>
  <c r="AF13" i="11" s="1"/>
  <c r="AG13" i="11" s="1"/>
  <c r="AD12" i="11"/>
  <c r="AF12" i="11" s="1"/>
  <c r="AG12" i="11" s="1"/>
  <c r="AE11" i="11"/>
  <c r="AD11" i="11"/>
  <c r="AF11" i="11" s="1"/>
  <c r="AC80" i="10"/>
  <c r="AB80" i="10"/>
  <c r="AA80" i="10"/>
  <c r="Z80" i="10"/>
  <c r="Y80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F80" i="10"/>
  <c r="E80" i="10"/>
  <c r="G78" i="10"/>
  <c r="G78" i="98" s="1"/>
  <c r="F78" i="10"/>
  <c r="F78" i="98" s="1"/>
  <c r="AC71" i="10"/>
  <c r="AB71" i="10"/>
  <c r="AA71" i="10"/>
  <c r="U71" i="10"/>
  <c r="T71" i="10"/>
  <c r="S71" i="10"/>
  <c r="M71" i="10"/>
  <c r="L71" i="10"/>
  <c r="K71" i="10"/>
  <c r="E71" i="10"/>
  <c r="AF70" i="10"/>
  <c r="AG70" i="10" s="1"/>
  <c r="AE70" i="10"/>
  <c r="AD70" i="10"/>
  <c r="AD69" i="10"/>
  <c r="AF69" i="10" s="1"/>
  <c r="AG69" i="10" s="1"/>
  <c r="AF68" i="10"/>
  <c r="AG68" i="10" s="1"/>
  <c r="AE68" i="10"/>
  <c r="AD68" i="10"/>
  <c r="AC67" i="10"/>
  <c r="AB67" i="10"/>
  <c r="V67" i="10"/>
  <c r="U67" i="10"/>
  <c r="T67" i="10"/>
  <c r="N67" i="10"/>
  <c r="M67" i="10"/>
  <c r="L67" i="10"/>
  <c r="E67" i="10"/>
  <c r="AC66" i="10"/>
  <c r="AB66" i="10"/>
  <c r="AA66" i="10"/>
  <c r="Z66" i="10"/>
  <c r="Z71" i="10" s="1"/>
  <c r="Y66" i="10"/>
  <c r="X66" i="10"/>
  <c r="W66" i="10"/>
  <c r="V66" i="10"/>
  <c r="U66" i="10"/>
  <c r="T66" i="10"/>
  <c r="S66" i="10"/>
  <c r="R66" i="10"/>
  <c r="R71" i="10" s="1"/>
  <c r="Q66" i="10"/>
  <c r="P66" i="10"/>
  <c r="O66" i="10"/>
  <c r="N66" i="10"/>
  <c r="M66" i="10"/>
  <c r="L66" i="10"/>
  <c r="K66" i="10"/>
  <c r="J66" i="10"/>
  <c r="J71" i="10" s="1"/>
  <c r="I66" i="10"/>
  <c r="H66" i="10"/>
  <c r="E66" i="10"/>
  <c r="AD65" i="10"/>
  <c r="AF65" i="10" s="1"/>
  <c r="AG65" i="10" s="1"/>
  <c r="F65" i="10"/>
  <c r="AF64" i="10"/>
  <c r="AG64" i="10" s="1"/>
  <c r="AE64" i="10"/>
  <c r="AD64" i="10"/>
  <c r="AF62" i="10"/>
  <c r="AG62" i="10" s="1"/>
  <c r="AE62" i="10"/>
  <c r="AD62" i="10"/>
  <c r="AF61" i="10"/>
  <c r="AG61" i="10" s="1"/>
  <c r="AE61" i="10"/>
  <c r="AD61" i="10"/>
  <c r="AF60" i="10"/>
  <c r="AG60" i="10" s="1"/>
  <c r="AE60" i="10"/>
  <c r="AD60" i="10"/>
  <c r="AF58" i="10"/>
  <c r="AG58" i="10" s="1"/>
  <c r="AE58" i="10"/>
  <c r="AD58" i="10"/>
  <c r="AF57" i="10"/>
  <c r="AG57" i="10" s="1"/>
  <c r="AE57" i="10"/>
  <c r="AD57" i="10"/>
  <c r="AF56" i="10"/>
  <c r="AG56" i="10" s="1"/>
  <c r="AE56" i="10"/>
  <c r="AD56" i="10"/>
  <c r="AF53" i="10"/>
  <c r="AG53" i="10" s="1"/>
  <c r="AE53" i="10"/>
  <c r="AD53" i="10"/>
  <c r="G52" i="10"/>
  <c r="G52" i="98" s="1"/>
  <c r="G52" i="102" s="1"/>
  <c r="F52" i="10"/>
  <c r="AD52" i="10" s="1"/>
  <c r="AG51" i="10"/>
  <c r="AF51" i="10"/>
  <c r="AD51" i="10"/>
  <c r="AE51" i="10" s="1"/>
  <c r="F51" i="10"/>
  <c r="F51" i="98" s="1"/>
  <c r="AD50" i="10"/>
  <c r="AF50" i="10" s="1"/>
  <c r="AG50" i="10" s="1"/>
  <c r="F50" i="10"/>
  <c r="F50" i="98" s="1"/>
  <c r="AF49" i="10"/>
  <c r="AG49" i="10" s="1"/>
  <c r="AE49" i="10"/>
  <c r="AD49" i="10"/>
  <c r="AF48" i="10"/>
  <c r="AG48" i="10" s="1"/>
  <c r="AE48" i="10"/>
  <c r="AD48" i="10"/>
  <c r="AF47" i="10"/>
  <c r="AG47" i="10" s="1"/>
  <c r="AE47" i="10"/>
  <c r="AD47" i="10"/>
  <c r="AF46" i="10"/>
  <c r="AG46" i="10" s="1"/>
  <c r="AE46" i="10"/>
  <c r="AD46" i="10"/>
  <c r="F46" i="10"/>
  <c r="F46" i="98" s="1"/>
  <c r="F45" i="10"/>
  <c r="F45" i="98" s="1"/>
  <c r="AG43" i="10"/>
  <c r="AF43" i="10"/>
  <c r="AD43" i="10"/>
  <c r="AE43" i="10" s="1"/>
  <c r="AD41" i="10"/>
  <c r="AF41" i="10" s="1"/>
  <c r="AG41" i="10" s="1"/>
  <c r="AG40" i="10"/>
  <c r="AF40" i="10"/>
  <c r="AD40" i="10"/>
  <c r="AE40" i="10" s="1"/>
  <c r="AD39" i="10"/>
  <c r="AE39" i="10" s="1"/>
  <c r="AG38" i="10"/>
  <c r="AF38" i="10"/>
  <c r="AD38" i="10"/>
  <c r="AE38" i="10" s="1"/>
  <c r="F37" i="10"/>
  <c r="F37" i="98" s="1"/>
  <c r="AE36" i="10"/>
  <c r="AD36" i="10"/>
  <c r="AF36" i="10" s="1"/>
  <c r="AG36" i="10" s="1"/>
  <c r="AD35" i="10"/>
  <c r="AF35" i="10" s="1"/>
  <c r="AG35" i="10" s="1"/>
  <c r="AE34" i="10"/>
  <c r="AD34" i="10"/>
  <c r="AF34" i="10" s="1"/>
  <c r="AG34" i="10" s="1"/>
  <c r="AD33" i="10"/>
  <c r="AE33" i="10" s="1"/>
  <c r="AE32" i="10"/>
  <c r="AD32" i="10"/>
  <c r="AF32" i="10" s="1"/>
  <c r="AG32" i="10" s="1"/>
  <c r="AD31" i="10"/>
  <c r="AF31" i="10" s="1"/>
  <c r="AG31" i="10" s="1"/>
  <c r="AE30" i="10"/>
  <c r="AD30" i="10"/>
  <c r="AF30" i="10" s="1"/>
  <c r="AG30" i="10" s="1"/>
  <c r="G30" i="10"/>
  <c r="G66" i="10" s="1"/>
  <c r="AC27" i="10"/>
  <c r="AB27" i="10"/>
  <c r="AA27" i="10"/>
  <c r="AA67" i="10" s="1"/>
  <c r="Z27" i="10"/>
  <c r="Z67" i="10" s="1"/>
  <c r="Y27" i="10"/>
  <c r="Y71" i="10" s="1"/>
  <c r="X27" i="10"/>
  <c r="X71" i="10" s="1"/>
  <c r="W27" i="10"/>
  <c r="W71" i="10" s="1"/>
  <c r="V27" i="10"/>
  <c r="V71" i="10" s="1"/>
  <c r="U27" i="10"/>
  <c r="T27" i="10"/>
  <c r="S27" i="10"/>
  <c r="S67" i="10" s="1"/>
  <c r="R27" i="10"/>
  <c r="R67" i="10" s="1"/>
  <c r="Q27" i="10"/>
  <c r="Q71" i="10" s="1"/>
  <c r="P27" i="10"/>
  <c r="P71" i="10" s="1"/>
  <c r="O27" i="10"/>
  <c r="O71" i="10" s="1"/>
  <c r="N27" i="10"/>
  <c r="N71" i="10" s="1"/>
  <c r="M27" i="10"/>
  <c r="L27" i="10"/>
  <c r="K27" i="10"/>
  <c r="K67" i="10" s="1"/>
  <c r="J27" i="10"/>
  <c r="J67" i="10" s="1"/>
  <c r="I27" i="10"/>
  <c r="I71" i="10" s="1"/>
  <c r="H27" i="10"/>
  <c r="H71" i="10" s="1"/>
  <c r="F27" i="10"/>
  <c r="E27" i="10"/>
  <c r="AD26" i="10"/>
  <c r="AF26" i="10" s="1"/>
  <c r="AG26" i="10" s="1"/>
  <c r="G25" i="10"/>
  <c r="G25" i="98" s="1"/>
  <c r="G25" i="102" s="1"/>
  <c r="AD24" i="10"/>
  <c r="AE24" i="10" s="1"/>
  <c r="AD23" i="10"/>
  <c r="AF23" i="10" s="1"/>
  <c r="AG23" i="10" s="1"/>
  <c r="AD22" i="10"/>
  <c r="AE22" i="10" s="1"/>
  <c r="AD21" i="10"/>
  <c r="AF21" i="10" s="1"/>
  <c r="AG21" i="10" s="1"/>
  <c r="G19" i="10"/>
  <c r="AD19" i="10" s="1"/>
  <c r="AE18" i="10"/>
  <c r="AD18" i="10"/>
  <c r="AF18" i="10" s="1"/>
  <c r="AG18" i="10" s="1"/>
  <c r="AD17" i="10"/>
  <c r="AF17" i="10" s="1"/>
  <c r="AG17" i="10" s="1"/>
  <c r="AE16" i="10"/>
  <c r="AD16" i="10"/>
  <c r="AF16" i="10" s="1"/>
  <c r="AG16" i="10" s="1"/>
  <c r="AD15" i="10"/>
  <c r="AE15" i="10" s="1"/>
  <c r="AE14" i="10"/>
  <c r="AD14" i="10"/>
  <c r="AF14" i="10" s="1"/>
  <c r="AG14" i="10" s="1"/>
  <c r="F14" i="10"/>
  <c r="F14" i="98" s="1"/>
  <c r="AF13" i="10"/>
  <c r="AG13" i="10" s="1"/>
  <c r="AE13" i="10"/>
  <c r="AD13" i="10"/>
  <c r="AF12" i="10"/>
  <c r="AG12" i="10" s="1"/>
  <c r="AE12" i="10"/>
  <c r="AD12" i="10"/>
  <c r="AF11" i="10"/>
  <c r="AG11" i="10" s="1"/>
  <c r="AE11" i="10"/>
  <c r="AD11" i="10"/>
  <c r="F11" i="10"/>
  <c r="F11" i="98" s="1"/>
  <c r="AC80" i="9"/>
  <c r="AB80" i="9"/>
  <c r="AA80" i="9"/>
  <c r="Z80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E80" i="9"/>
  <c r="Y71" i="9"/>
  <c r="X71" i="9"/>
  <c r="W71" i="9"/>
  <c r="Q71" i="9"/>
  <c r="P71" i="9"/>
  <c r="O71" i="9"/>
  <c r="I71" i="9"/>
  <c r="H71" i="9"/>
  <c r="AD70" i="9"/>
  <c r="AF70" i="9" s="1"/>
  <c r="AG70" i="9" s="1"/>
  <c r="AF69" i="9"/>
  <c r="AG69" i="9" s="1"/>
  <c r="AE69" i="9"/>
  <c r="AD69" i="9"/>
  <c r="AD68" i="9"/>
  <c r="AF68" i="9" s="1"/>
  <c r="AG68" i="9" s="1"/>
  <c r="Z67" i="9"/>
  <c r="Y67" i="9"/>
  <c r="X67" i="9"/>
  <c r="R67" i="9"/>
  <c r="Q67" i="9"/>
  <c r="P67" i="9"/>
  <c r="J67" i="9"/>
  <c r="I67" i="9"/>
  <c r="H67" i="9"/>
  <c r="AC66" i="9"/>
  <c r="AB66" i="9"/>
  <c r="AA66" i="9"/>
  <c r="Z66" i="9"/>
  <c r="Y66" i="9"/>
  <c r="X66" i="9"/>
  <c r="W66" i="9"/>
  <c r="W67" i="9" s="1"/>
  <c r="V66" i="9"/>
  <c r="U66" i="9"/>
  <c r="T66" i="9"/>
  <c r="S66" i="9"/>
  <c r="R66" i="9"/>
  <c r="Q66" i="9"/>
  <c r="P66" i="9"/>
  <c r="O66" i="9"/>
  <c r="O67" i="9" s="1"/>
  <c r="N66" i="9"/>
  <c r="M66" i="9"/>
  <c r="L66" i="9"/>
  <c r="K66" i="9"/>
  <c r="J66" i="9"/>
  <c r="I66" i="9"/>
  <c r="H66" i="9"/>
  <c r="G66" i="9"/>
  <c r="F66" i="9"/>
  <c r="AD66" i="9" s="1"/>
  <c r="AE66" i="9" s="1"/>
  <c r="E66" i="9"/>
  <c r="AF66" i="9" s="1"/>
  <c r="AG66" i="9" s="1"/>
  <c r="AE65" i="9"/>
  <c r="AD65" i="9"/>
  <c r="AF65" i="9" s="1"/>
  <c r="AG65" i="9" s="1"/>
  <c r="AD64" i="9"/>
  <c r="AF64" i="9" s="1"/>
  <c r="AG64" i="9" s="1"/>
  <c r="AE62" i="9"/>
  <c r="AD62" i="9"/>
  <c r="AF62" i="9" s="1"/>
  <c r="AG62" i="9" s="1"/>
  <c r="AD61" i="9"/>
  <c r="AE61" i="9" s="1"/>
  <c r="AE60" i="9"/>
  <c r="AD60" i="9"/>
  <c r="AF60" i="9" s="1"/>
  <c r="AG60" i="9" s="1"/>
  <c r="AD58" i="9"/>
  <c r="AF58" i="9" s="1"/>
  <c r="AG58" i="9" s="1"/>
  <c r="AE57" i="9"/>
  <c r="AD57" i="9"/>
  <c r="AF57" i="9" s="1"/>
  <c r="AG57" i="9" s="1"/>
  <c r="AD56" i="9"/>
  <c r="AF56" i="9" s="1"/>
  <c r="AG56" i="9" s="1"/>
  <c r="AE53" i="9"/>
  <c r="AD53" i="9"/>
  <c r="AF53" i="9" s="1"/>
  <c r="AG53" i="9" s="1"/>
  <c r="F53" i="9"/>
  <c r="F53" i="98" s="1"/>
  <c r="AF52" i="9"/>
  <c r="AG52" i="9" s="1"/>
  <c r="AE52" i="9"/>
  <c r="AD52" i="9"/>
  <c r="F52" i="9"/>
  <c r="AD51" i="9"/>
  <c r="AF51" i="9" s="1"/>
  <c r="AG51" i="9" s="1"/>
  <c r="AF50" i="9"/>
  <c r="AG50" i="9" s="1"/>
  <c r="AE50" i="9"/>
  <c r="AD50" i="9"/>
  <c r="AD49" i="9"/>
  <c r="AF49" i="9" s="1"/>
  <c r="AG49" i="9" s="1"/>
  <c r="AF48" i="9"/>
  <c r="AG48" i="9" s="1"/>
  <c r="AE48" i="9"/>
  <c r="AD48" i="9"/>
  <c r="AD47" i="9"/>
  <c r="AF47" i="9" s="1"/>
  <c r="AG47" i="9" s="1"/>
  <c r="AF46" i="9"/>
  <c r="AG46" i="9" s="1"/>
  <c r="AE46" i="9"/>
  <c r="AD46" i="9"/>
  <c r="AD45" i="9"/>
  <c r="AF45" i="9" s="1"/>
  <c r="AG45" i="9" s="1"/>
  <c r="AF43" i="9"/>
  <c r="AG43" i="9" s="1"/>
  <c r="AE43" i="9"/>
  <c r="AD43" i="9"/>
  <c r="AD41" i="9"/>
  <c r="AF41" i="9" s="1"/>
  <c r="AG41" i="9" s="1"/>
  <c r="AF40" i="9"/>
  <c r="AG40" i="9" s="1"/>
  <c r="AE40" i="9"/>
  <c r="AD40" i="9"/>
  <c r="AD39" i="9"/>
  <c r="AF39" i="9" s="1"/>
  <c r="AG39" i="9" s="1"/>
  <c r="AF38" i="9"/>
  <c r="AG38" i="9" s="1"/>
  <c r="AE38" i="9"/>
  <c r="AD38" i="9"/>
  <c r="AD37" i="9"/>
  <c r="AF37" i="9" s="1"/>
  <c r="AG37" i="9" s="1"/>
  <c r="AF36" i="9"/>
  <c r="AG36" i="9" s="1"/>
  <c r="AE36" i="9"/>
  <c r="AD36" i="9"/>
  <c r="AD35" i="9"/>
  <c r="AF35" i="9" s="1"/>
  <c r="AG35" i="9" s="1"/>
  <c r="AF34" i="9"/>
  <c r="AG34" i="9" s="1"/>
  <c r="AE34" i="9"/>
  <c r="AD34" i="9"/>
  <c r="AD33" i="9"/>
  <c r="AF33" i="9" s="1"/>
  <c r="AG33" i="9" s="1"/>
  <c r="AF32" i="9"/>
  <c r="AG32" i="9" s="1"/>
  <c r="AE32" i="9"/>
  <c r="AD32" i="9"/>
  <c r="AD31" i="9"/>
  <c r="AF31" i="9" s="1"/>
  <c r="AG31" i="9" s="1"/>
  <c r="AF30" i="9"/>
  <c r="AG30" i="9" s="1"/>
  <c r="AE30" i="9"/>
  <c r="AD30" i="9"/>
  <c r="AC27" i="9"/>
  <c r="AC71" i="9" s="1"/>
  <c r="AB27" i="9"/>
  <c r="AB71" i="9" s="1"/>
  <c r="AA27" i="9"/>
  <c r="AA71" i="9" s="1"/>
  <c r="Z27" i="9"/>
  <c r="Z71" i="9" s="1"/>
  <c r="Y27" i="9"/>
  <c r="X27" i="9"/>
  <c r="W27" i="9"/>
  <c r="V27" i="9"/>
  <c r="V71" i="9" s="1"/>
  <c r="U27" i="9"/>
  <c r="U71" i="9" s="1"/>
  <c r="T27" i="9"/>
  <c r="T71" i="9" s="1"/>
  <c r="S27" i="9"/>
  <c r="S71" i="9" s="1"/>
  <c r="R27" i="9"/>
  <c r="R71" i="9" s="1"/>
  <c r="Q27" i="9"/>
  <c r="P27" i="9"/>
  <c r="O27" i="9"/>
  <c r="N27" i="9"/>
  <c r="N71" i="9" s="1"/>
  <c r="M27" i="9"/>
  <c r="M71" i="9" s="1"/>
  <c r="L27" i="9"/>
  <c r="L71" i="9" s="1"/>
  <c r="K27" i="9"/>
  <c r="K71" i="9" s="1"/>
  <c r="J27" i="9"/>
  <c r="J71" i="9" s="1"/>
  <c r="I27" i="9"/>
  <c r="H27" i="9"/>
  <c r="F27" i="9"/>
  <c r="F71" i="9" s="1"/>
  <c r="E27" i="9"/>
  <c r="E71" i="9" s="1"/>
  <c r="AD26" i="9"/>
  <c r="AF26" i="9" s="1"/>
  <c r="AG26" i="9" s="1"/>
  <c r="AD25" i="9"/>
  <c r="AE25" i="9" s="1"/>
  <c r="AD24" i="9"/>
  <c r="AF24" i="9" s="1"/>
  <c r="AG24" i="9" s="1"/>
  <c r="AD23" i="9"/>
  <c r="AF23" i="9" s="1"/>
  <c r="AG23" i="9" s="1"/>
  <c r="AD22" i="9"/>
  <c r="AF22" i="9" s="1"/>
  <c r="AG22" i="9" s="1"/>
  <c r="AD21" i="9"/>
  <c r="AE21" i="9" s="1"/>
  <c r="AD19" i="9"/>
  <c r="AF19" i="9" s="1"/>
  <c r="AG19" i="9" s="1"/>
  <c r="G19" i="9"/>
  <c r="G27" i="9" s="1"/>
  <c r="AD18" i="9"/>
  <c r="AE18" i="9" s="1"/>
  <c r="AE17" i="9"/>
  <c r="AD17" i="9"/>
  <c r="AF17" i="9" s="1"/>
  <c r="AG17" i="9" s="1"/>
  <c r="AD16" i="9"/>
  <c r="AF16" i="9" s="1"/>
  <c r="AG16" i="9" s="1"/>
  <c r="AE15" i="9"/>
  <c r="AD15" i="9"/>
  <c r="AF15" i="9" s="1"/>
  <c r="AG15" i="9" s="1"/>
  <c r="AD14" i="9"/>
  <c r="AF14" i="9" s="1"/>
  <c r="AG14" i="9" s="1"/>
  <c r="AE13" i="9"/>
  <c r="AD13" i="9"/>
  <c r="AF13" i="9" s="1"/>
  <c r="AG13" i="9" s="1"/>
  <c r="AD12" i="9"/>
  <c r="AD27" i="9" s="1"/>
  <c r="AE27" i="9" s="1"/>
  <c r="AE11" i="9"/>
  <c r="AD11" i="9"/>
  <c r="AF11" i="9" s="1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AA71" i="8"/>
  <c r="Z71" i="8"/>
  <c r="Y71" i="8"/>
  <c r="S71" i="8"/>
  <c r="R71" i="8"/>
  <c r="Q71" i="8"/>
  <c r="K71" i="8"/>
  <c r="J71" i="8"/>
  <c r="I71" i="8"/>
  <c r="AD70" i="8"/>
  <c r="AE70" i="8" s="1"/>
  <c r="AE69" i="8"/>
  <c r="AD69" i="8"/>
  <c r="AF69" i="8" s="1"/>
  <c r="AG69" i="8" s="1"/>
  <c r="AD68" i="8"/>
  <c r="AF68" i="8" s="1"/>
  <c r="AG68" i="8" s="1"/>
  <c r="AB67" i="8"/>
  <c r="AA67" i="8"/>
  <c r="Z67" i="8"/>
  <c r="T67" i="8"/>
  <c r="S67" i="8"/>
  <c r="R67" i="8"/>
  <c r="L67" i="8"/>
  <c r="K67" i="8"/>
  <c r="J67" i="8"/>
  <c r="AC66" i="8"/>
  <c r="AB66" i="8"/>
  <c r="AA66" i="8"/>
  <c r="Z66" i="8"/>
  <c r="Y66" i="8"/>
  <c r="X66" i="8"/>
  <c r="X71" i="8" s="1"/>
  <c r="W66" i="8"/>
  <c r="V66" i="8"/>
  <c r="U66" i="8"/>
  <c r="T66" i="8"/>
  <c r="S66" i="8"/>
  <c r="R66" i="8"/>
  <c r="Q66" i="8"/>
  <c r="P66" i="8"/>
  <c r="P71" i="8" s="1"/>
  <c r="O66" i="8"/>
  <c r="N66" i="8"/>
  <c r="M66" i="8"/>
  <c r="L66" i="8"/>
  <c r="K66" i="8"/>
  <c r="J66" i="8"/>
  <c r="I66" i="8"/>
  <c r="H66" i="8"/>
  <c r="H71" i="8" s="1"/>
  <c r="G66" i="8"/>
  <c r="E66" i="8"/>
  <c r="F65" i="8"/>
  <c r="F66" i="8" s="1"/>
  <c r="AD66" i="8" s="1"/>
  <c r="AD64" i="8"/>
  <c r="AF64" i="8" s="1"/>
  <c r="AG64" i="8" s="1"/>
  <c r="AD62" i="8"/>
  <c r="AE62" i="8" s="1"/>
  <c r="AD61" i="8"/>
  <c r="AF61" i="8" s="1"/>
  <c r="AG61" i="8" s="1"/>
  <c r="AD60" i="8"/>
  <c r="AE60" i="8" s="1"/>
  <c r="AD58" i="8"/>
  <c r="AF58" i="8" s="1"/>
  <c r="AG58" i="8" s="1"/>
  <c r="AD57" i="8"/>
  <c r="AE57" i="8" s="1"/>
  <c r="AD56" i="8"/>
  <c r="AF56" i="8" s="1"/>
  <c r="AG56" i="8" s="1"/>
  <c r="AD53" i="8"/>
  <c r="AE53" i="8" s="1"/>
  <c r="AD52" i="8"/>
  <c r="AF52" i="8" s="1"/>
  <c r="AG52" i="8" s="1"/>
  <c r="AD51" i="8"/>
  <c r="AE51" i="8" s="1"/>
  <c r="AD50" i="8"/>
  <c r="AF50" i="8" s="1"/>
  <c r="AG50" i="8" s="1"/>
  <c r="AD49" i="8"/>
  <c r="AF49" i="8" s="1"/>
  <c r="AG49" i="8" s="1"/>
  <c r="AD48" i="8"/>
  <c r="AF48" i="8" s="1"/>
  <c r="AG48" i="8" s="1"/>
  <c r="AD47" i="8"/>
  <c r="AE47" i="8" s="1"/>
  <c r="AD46" i="8"/>
  <c r="AF46" i="8" s="1"/>
  <c r="AG46" i="8" s="1"/>
  <c r="AD45" i="8"/>
  <c r="AE45" i="8" s="1"/>
  <c r="AD43" i="8"/>
  <c r="AF43" i="8" s="1"/>
  <c r="AG43" i="8" s="1"/>
  <c r="AD41" i="8"/>
  <c r="AF41" i="8" s="1"/>
  <c r="AG41" i="8" s="1"/>
  <c r="AD40" i="8"/>
  <c r="AF40" i="8" s="1"/>
  <c r="AG40" i="8" s="1"/>
  <c r="AD39" i="8"/>
  <c r="AE39" i="8" s="1"/>
  <c r="AD38" i="8"/>
  <c r="AF38" i="8" s="1"/>
  <c r="AG38" i="8" s="1"/>
  <c r="AD37" i="8"/>
  <c r="AE37" i="8" s="1"/>
  <c r="AD36" i="8"/>
  <c r="AF36" i="8" s="1"/>
  <c r="AG36" i="8" s="1"/>
  <c r="AD35" i="8"/>
  <c r="AE35" i="8" s="1"/>
  <c r="AD34" i="8"/>
  <c r="AF34" i="8" s="1"/>
  <c r="AG34" i="8" s="1"/>
  <c r="AD33" i="8"/>
  <c r="AF33" i="8" s="1"/>
  <c r="AG33" i="8" s="1"/>
  <c r="AD32" i="8"/>
  <c r="AF32" i="8" s="1"/>
  <c r="AG32" i="8" s="1"/>
  <c r="AD31" i="8"/>
  <c r="AE31" i="8" s="1"/>
  <c r="AD30" i="8"/>
  <c r="AF30" i="8" s="1"/>
  <c r="AG30" i="8" s="1"/>
  <c r="AC27" i="8"/>
  <c r="AC71" i="8" s="1"/>
  <c r="AB27" i="8"/>
  <c r="AB71" i="8" s="1"/>
  <c r="AA27" i="8"/>
  <c r="Z27" i="8"/>
  <c r="Y27" i="8"/>
  <c r="Y67" i="8" s="1"/>
  <c r="X27" i="8"/>
  <c r="X67" i="8" s="1"/>
  <c r="W27" i="8"/>
  <c r="W71" i="8" s="1"/>
  <c r="V27" i="8"/>
  <c r="V71" i="8" s="1"/>
  <c r="U27" i="8"/>
  <c r="U71" i="8" s="1"/>
  <c r="T27" i="8"/>
  <c r="T71" i="8" s="1"/>
  <c r="S27" i="8"/>
  <c r="R27" i="8"/>
  <c r="Q27" i="8"/>
  <c r="Q67" i="8" s="1"/>
  <c r="P27" i="8"/>
  <c r="P67" i="8" s="1"/>
  <c r="O27" i="8"/>
  <c r="O71" i="8" s="1"/>
  <c r="N27" i="8"/>
  <c r="N71" i="8" s="1"/>
  <c r="M27" i="8"/>
  <c r="M71" i="8" s="1"/>
  <c r="L27" i="8"/>
  <c r="L71" i="8" s="1"/>
  <c r="K27" i="8"/>
  <c r="J27" i="8"/>
  <c r="I27" i="8"/>
  <c r="I67" i="8" s="1"/>
  <c r="H27" i="8"/>
  <c r="H67" i="8" s="1"/>
  <c r="G27" i="8"/>
  <c r="G71" i="8" s="1"/>
  <c r="F27" i="8"/>
  <c r="F71" i="8" s="1"/>
  <c r="AD71" i="8" s="1"/>
  <c r="AE71" i="8" s="1"/>
  <c r="E27" i="8"/>
  <c r="E71" i="8" s="1"/>
  <c r="AE26" i="8"/>
  <c r="AD26" i="8"/>
  <c r="AF26" i="8" s="1"/>
  <c r="AG26" i="8" s="1"/>
  <c r="AD25" i="8"/>
  <c r="AF25" i="8" s="1"/>
  <c r="AG25" i="8" s="1"/>
  <c r="AE24" i="8"/>
  <c r="AD24" i="8"/>
  <c r="AF24" i="8" s="1"/>
  <c r="AG24" i="8" s="1"/>
  <c r="AD23" i="8"/>
  <c r="AE23" i="8" s="1"/>
  <c r="AE22" i="8"/>
  <c r="AD22" i="8"/>
  <c r="AF22" i="8" s="1"/>
  <c r="AG22" i="8" s="1"/>
  <c r="AD21" i="8"/>
  <c r="AF21" i="8" s="1"/>
  <c r="AG21" i="8" s="1"/>
  <c r="AE19" i="8"/>
  <c r="AD19" i="8"/>
  <c r="AF19" i="8" s="1"/>
  <c r="AG19" i="8" s="1"/>
  <c r="G19" i="8"/>
  <c r="AF18" i="8"/>
  <c r="AG18" i="8" s="1"/>
  <c r="AE18" i="8"/>
  <c r="AD18" i="8"/>
  <c r="AF17" i="8"/>
  <c r="AG17" i="8" s="1"/>
  <c r="AE17" i="8"/>
  <c r="AD17" i="8"/>
  <c r="AF16" i="8"/>
  <c r="AG16" i="8" s="1"/>
  <c r="AE16" i="8"/>
  <c r="AD16" i="8"/>
  <c r="AF15" i="8"/>
  <c r="AG15" i="8" s="1"/>
  <c r="AE15" i="8"/>
  <c r="AD15" i="8"/>
  <c r="AF14" i="8"/>
  <c r="AG14" i="8" s="1"/>
  <c r="AE14" i="8"/>
  <c r="AD14" i="8"/>
  <c r="AF13" i="8"/>
  <c r="AG13" i="8" s="1"/>
  <c r="AE13" i="8"/>
  <c r="AD13" i="8"/>
  <c r="AF12" i="8"/>
  <c r="AG12" i="8" s="1"/>
  <c r="AE12" i="8"/>
  <c r="AD12" i="8"/>
  <c r="AF11" i="8"/>
  <c r="AG11" i="8" s="1"/>
  <c r="AE11" i="8"/>
  <c r="AD11" i="8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AB71" i="7"/>
  <c r="AA71" i="7"/>
  <c r="Z71" i="7"/>
  <c r="T71" i="7"/>
  <c r="S71" i="7"/>
  <c r="R71" i="7"/>
  <c r="L71" i="7"/>
  <c r="K71" i="7"/>
  <c r="J71" i="7"/>
  <c r="AF70" i="7"/>
  <c r="AG70" i="7" s="1"/>
  <c r="AE70" i="7"/>
  <c r="AD70" i="7"/>
  <c r="AF69" i="7"/>
  <c r="AG69" i="7" s="1"/>
  <c r="AE69" i="7"/>
  <c r="AD69" i="7"/>
  <c r="AF68" i="7"/>
  <c r="AG68" i="7" s="1"/>
  <c r="AE68" i="7"/>
  <c r="AD68" i="7"/>
  <c r="AB67" i="7"/>
  <c r="AA67" i="7"/>
  <c r="T67" i="7"/>
  <c r="S67" i="7"/>
  <c r="L67" i="7"/>
  <c r="K67" i="7"/>
  <c r="AC66" i="7"/>
  <c r="AB66" i="7"/>
  <c r="AA66" i="7"/>
  <c r="Z66" i="7"/>
  <c r="Y66" i="7"/>
  <c r="X66" i="7"/>
  <c r="X67" i="7" s="1"/>
  <c r="W66" i="7"/>
  <c r="V66" i="7"/>
  <c r="U66" i="7"/>
  <c r="T66" i="7"/>
  <c r="S66" i="7"/>
  <c r="R66" i="7"/>
  <c r="Q66" i="7"/>
  <c r="P66" i="7"/>
  <c r="P67" i="7" s="1"/>
  <c r="O66" i="7"/>
  <c r="N66" i="7"/>
  <c r="M66" i="7"/>
  <c r="L66" i="7"/>
  <c r="K66" i="7"/>
  <c r="J66" i="7"/>
  <c r="I66" i="7"/>
  <c r="H66" i="7"/>
  <c r="H67" i="7" s="1"/>
  <c r="G66" i="7"/>
  <c r="F66" i="7"/>
  <c r="AD66" i="7" s="1"/>
  <c r="E66" i="7"/>
  <c r="AD65" i="7"/>
  <c r="AE65" i="7" s="1"/>
  <c r="AD64" i="7"/>
  <c r="AF64" i="7" s="1"/>
  <c r="AG64" i="7" s="1"/>
  <c r="AD62" i="7"/>
  <c r="AE62" i="7" s="1"/>
  <c r="AD61" i="7"/>
  <c r="AF61" i="7" s="1"/>
  <c r="AG61" i="7" s="1"/>
  <c r="AD60" i="7"/>
  <c r="AF60" i="7" s="1"/>
  <c r="AG60" i="7" s="1"/>
  <c r="AD58" i="7"/>
  <c r="AF58" i="7" s="1"/>
  <c r="AG58" i="7" s="1"/>
  <c r="AD57" i="7"/>
  <c r="AE57" i="7" s="1"/>
  <c r="AD56" i="7"/>
  <c r="AF56" i="7" s="1"/>
  <c r="AG56" i="7" s="1"/>
  <c r="AD53" i="7"/>
  <c r="AE53" i="7" s="1"/>
  <c r="AD52" i="7"/>
  <c r="AF52" i="7" s="1"/>
  <c r="AG52" i="7" s="1"/>
  <c r="AD51" i="7"/>
  <c r="AF51" i="7" s="1"/>
  <c r="AG51" i="7" s="1"/>
  <c r="AD50" i="7"/>
  <c r="AF50" i="7" s="1"/>
  <c r="AG50" i="7" s="1"/>
  <c r="AD49" i="7"/>
  <c r="AE49" i="7" s="1"/>
  <c r="AD48" i="7"/>
  <c r="AF48" i="7" s="1"/>
  <c r="AG48" i="7" s="1"/>
  <c r="AD47" i="7"/>
  <c r="AE47" i="7" s="1"/>
  <c r="AD46" i="7"/>
  <c r="AF46" i="7" s="1"/>
  <c r="AG46" i="7" s="1"/>
  <c r="AD45" i="7"/>
  <c r="AE45" i="7" s="1"/>
  <c r="AD43" i="7"/>
  <c r="AF43" i="7" s="1"/>
  <c r="AG43" i="7" s="1"/>
  <c r="AD41" i="7"/>
  <c r="AE41" i="7" s="1"/>
  <c r="AD40" i="7"/>
  <c r="AF40" i="7" s="1"/>
  <c r="AG40" i="7" s="1"/>
  <c r="AD39" i="7"/>
  <c r="AF39" i="7" s="1"/>
  <c r="AG39" i="7" s="1"/>
  <c r="AD38" i="7"/>
  <c r="AF38" i="7" s="1"/>
  <c r="AG38" i="7" s="1"/>
  <c r="AD37" i="7"/>
  <c r="AE37" i="7" s="1"/>
  <c r="AD36" i="7"/>
  <c r="AF36" i="7" s="1"/>
  <c r="AG36" i="7" s="1"/>
  <c r="AD35" i="7"/>
  <c r="AE35" i="7" s="1"/>
  <c r="AD34" i="7"/>
  <c r="AF34" i="7" s="1"/>
  <c r="AG34" i="7" s="1"/>
  <c r="AD33" i="7"/>
  <c r="AE33" i="7" s="1"/>
  <c r="AD32" i="7"/>
  <c r="AF32" i="7" s="1"/>
  <c r="AG32" i="7" s="1"/>
  <c r="AD31" i="7"/>
  <c r="AF31" i="7" s="1"/>
  <c r="AG31" i="7" s="1"/>
  <c r="AD30" i="7"/>
  <c r="AF30" i="7" s="1"/>
  <c r="AG30" i="7" s="1"/>
  <c r="AC27" i="7"/>
  <c r="AC67" i="7" s="1"/>
  <c r="AB27" i="7"/>
  <c r="AA27" i="7"/>
  <c r="Z27" i="7"/>
  <c r="Z67" i="7" s="1"/>
  <c r="Y27" i="7"/>
  <c r="Y71" i="7" s="1"/>
  <c r="X27" i="7"/>
  <c r="X71" i="7" s="1"/>
  <c r="W27" i="7"/>
  <c r="W71" i="7" s="1"/>
  <c r="V27" i="7"/>
  <c r="V71" i="7" s="1"/>
  <c r="U27" i="7"/>
  <c r="U71" i="7" s="1"/>
  <c r="T27" i="7"/>
  <c r="S27" i="7"/>
  <c r="R27" i="7"/>
  <c r="R67" i="7" s="1"/>
  <c r="Q27" i="7"/>
  <c r="Q71" i="7" s="1"/>
  <c r="P27" i="7"/>
  <c r="P71" i="7" s="1"/>
  <c r="O27" i="7"/>
  <c r="O71" i="7" s="1"/>
  <c r="N27" i="7"/>
  <c r="N71" i="7" s="1"/>
  <c r="M27" i="7"/>
  <c r="M67" i="7" s="1"/>
  <c r="L27" i="7"/>
  <c r="K27" i="7"/>
  <c r="J27" i="7"/>
  <c r="J67" i="7" s="1"/>
  <c r="I27" i="7"/>
  <c r="I71" i="7" s="1"/>
  <c r="H27" i="7"/>
  <c r="H71" i="7" s="1"/>
  <c r="G27" i="7"/>
  <c r="G71" i="7" s="1"/>
  <c r="F27" i="7"/>
  <c r="F71" i="7" s="1"/>
  <c r="E27" i="7"/>
  <c r="E67" i="7" s="1"/>
  <c r="AE26" i="7"/>
  <c r="AD26" i="7"/>
  <c r="AF26" i="7" s="1"/>
  <c r="AG26" i="7" s="1"/>
  <c r="AD25" i="7"/>
  <c r="AF25" i="7" s="1"/>
  <c r="AG25" i="7" s="1"/>
  <c r="AE24" i="7"/>
  <c r="AD24" i="7"/>
  <c r="AF24" i="7" s="1"/>
  <c r="AG24" i="7" s="1"/>
  <c r="AD23" i="7"/>
  <c r="AE23" i="7" s="1"/>
  <c r="AE22" i="7"/>
  <c r="AD22" i="7"/>
  <c r="AF22" i="7" s="1"/>
  <c r="AG22" i="7" s="1"/>
  <c r="AD21" i="7"/>
  <c r="AE21" i="7" s="1"/>
  <c r="AE19" i="7"/>
  <c r="AD19" i="7"/>
  <c r="AF19" i="7" s="1"/>
  <c r="AG19" i="7" s="1"/>
  <c r="AD18" i="7"/>
  <c r="AE18" i="7" s="1"/>
  <c r="AE17" i="7"/>
  <c r="AD17" i="7"/>
  <c r="AF17" i="7" s="1"/>
  <c r="AG17" i="7" s="1"/>
  <c r="AD16" i="7"/>
  <c r="AE16" i="7" s="1"/>
  <c r="AE15" i="7"/>
  <c r="AD15" i="7"/>
  <c r="AF15" i="7" s="1"/>
  <c r="AG15" i="7" s="1"/>
  <c r="AD14" i="7"/>
  <c r="AF14" i="7" s="1"/>
  <c r="AG14" i="7" s="1"/>
  <c r="AE13" i="7"/>
  <c r="AD13" i="7"/>
  <c r="AF13" i="7" s="1"/>
  <c r="AG13" i="7" s="1"/>
  <c r="AD12" i="7"/>
  <c r="AF12" i="7" s="1"/>
  <c r="AG12" i="7" s="1"/>
  <c r="AE11" i="7"/>
  <c r="AD11" i="7"/>
  <c r="AF11" i="7" s="1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AA71" i="6"/>
  <c r="Z71" i="6"/>
  <c r="Y71" i="6"/>
  <c r="S71" i="6"/>
  <c r="R71" i="6"/>
  <c r="Q71" i="6"/>
  <c r="K71" i="6"/>
  <c r="J71" i="6"/>
  <c r="I71" i="6"/>
  <c r="AD70" i="6"/>
  <c r="AE70" i="6" s="1"/>
  <c r="AE69" i="6"/>
  <c r="AD69" i="6"/>
  <c r="AF69" i="6" s="1"/>
  <c r="AG69" i="6" s="1"/>
  <c r="AD68" i="6"/>
  <c r="AE68" i="6" s="1"/>
  <c r="AA67" i="6"/>
  <c r="Z67" i="6"/>
  <c r="S67" i="6"/>
  <c r="R67" i="6"/>
  <c r="K67" i="6"/>
  <c r="J67" i="6"/>
  <c r="AC66" i="6"/>
  <c r="AB66" i="6"/>
  <c r="AA66" i="6"/>
  <c r="Z66" i="6"/>
  <c r="Y66" i="6"/>
  <c r="X66" i="6"/>
  <c r="W66" i="6"/>
  <c r="W67" i="6" s="1"/>
  <c r="V66" i="6"/>
  <c r="U66" i="6"/>
  <c r="T66" i="6"/>
  <c r="S66" i="6"/>
  <c r="R66" i="6"/>
  <c r="Q66" i="6"/>
  <c r="P66" i="6"/>
  <c r="O66" i="6"/>
  <c r="O67" i="6" s="1"/>
  <c r="N66" i="6"/>
  <c r="M66" i="6"/>
  <c r="L66" i="6"/>
  <c r="K66" i="6"/>
  <c r="J66" i="6"/>
  <c r="I66" i="6"/>
  <c r="H66" i="6"/>
  <c r="G66" i="6"/>
  <c r="G67" i="6" s="1"/>
  <c r="F66" i="6"/>
  <c r="AD66" i="6" s="1"/>
  <c r="E66" i="6"/>
  <c r="AD65" i="6"/>
  <c r="AF65" i="6" s="1"/>
  <c r="AG65" i="6" s="1"/>
  <c r="AF64" i="6"/>
  <c r="AG64" i="6" s="1"/>
  <c r="AE64" i="6"/>
  <c r="AD64" i="6"/>
  <c r="AD62" i="6"/>
  <c r="AF62" i="6" s="1"/>
  <c r="AG62" i="6" s="1"/>
  <c r="AF61" i="6"/>
  <c r="AG61" i="6" s="1"/>
  <c r="AE61" i="6"/>
  <c r="AD61" i="6"/>
  <c r="AD60" i="6"/>
  <c r="AF60" i="6" s="1"/>
  <c r="AG60" i="6" s="1"/>
  <c r="AF58" i="6"/>
  <c r="AG58" i="6" s="1"/>
  <c r="AE58" i="6"/>
  <c r="AD58" i="6"/>
  <c r="AD57" i="6"/>
  <c r="AF57" i="6" s="1"/>
  <c r="AG57" i="6" s="1"/>
  <c r="AF56" i="6"/>
  <c r="AG56" i="6" s="1"/>
  <c r="AE56" i="6"/>
  <c r="AD56" i="6"/>
  <c r="AD53" i="6"/>
  <c r="AF53" i="6" s="1"/>
  <c r="AG53" i="6" s="1"/>
  <c r="AF52" i="6"/>
  <c r="AG52" i="6" s="1"/>
  <c r="AE52" i="6"/>
  <c r="AD52" i="6"/>
  <c r="AD51" i="6"/>
  <c r="AF51" i="6" s="1"/>
  <c r="AG51" i="6" s="1"/>
  <c r="AF50" i="6"/>
  <c r="AG50" i="6" s="1"/>
  <c r="AE50" i="6"/>
  <c r="AD50" i="6"/>
  <c r="AD49" i="6"/>
  <c r="AF49" i="6" s="1"/>
  <c r="AG49" i="6" s="1"/>
  <c r="AF48" i="6"/>
  <c r="AG48" i="6" s="1"/>
  <c r="AE48" i="6"/>
  <c r="AD48" i="6"/>
  <c r="AD47" i="6"/>
  <c r="AF47" i="6" s="1"/>
  <c r="AG47" i="6" s="1"/>
  <c r="AF46" i="6"/>
  <c r="AG46" i="6" s="1"/>
  <c r="AE46" i="6"/>
  <c r="AD46" i="6"/>
  <c r="AD45" i="6"/>
  <c r="AF45" i="6" s="1"/>
  <c r="AG45" i="6" s="1"/>
  <c r="AF43" i="6"/>
  <c r="AG43" i="6" s="1"/>
  <c r="AE43" i="6"/>
  <c r="AD43" i="6"/>
  <c r="AD41" i="6"/>
  <c r="AF41" i="6" s="1"/>
  <c r="AG41" i="6" s="1"/>
  <c r="AF40" i="6"/>
  <c r="AG40" i="6" s="1"/>
  <c r="AE40" i="6"/>
  <c r="AD40" i="6"/>
  <c r="AD39" i="6"/>
  <c r="AF39" i="6" s="1"/>
  <c r="AG39" i="6" s="1"/>
  <c r="AF38" i="6"/>
  <c r="AG38" i="6" s="1"/>
  <c r="AE38" i="6"/>
  <c r="AD38" i="6"/>
  <c r="AD37" i="6"/>
  <c r="AF37" i="6" s="1"/>
  <c r="AG37" i="6" s="1"/>
  <c r="AF36" i="6"/>
  <c r="AG36" i="6" s="1"/>
  <c r="AE36" i="6"/>
  <c r="AD36" i="6"/>
  <c r="AD35" i="6"/>
  <c r="AF35" i="6" s="1"/>
  <c r="AG35" i="6" s="1"/>
  <c r="AF34" i="6"/>
  <c r="AG34" i="6" s="1"/>
  <c r="AE34" i="6"/>
  <c r="AD34" i="6"/>
  <c r="AD33" i="6"/>
  <c r="AF33" i="6" s="1"/>
  <c r="AG33" i="6" s="1"/>
  <c r="AF32" i="6"/>
  <c r="AG32" i="6" s="1"/>
  <c r="AE32" i="6"/>
  <c r="AD32" i="6"/>
  <c r="AD31" i="6"/>
  <c r="AF31" i="6" s="1"/>
  <c r="AG31" i="6" s="1"/>
  <c r="AF30" i="6"/>
  <c r="AG30" i="6" s="1"/>
  <c r="AE30" i="6"/>
  <c r="AD30" i="6"/>
  <c r="AC27" i="6"/>
  <c r="AC71" i="6" s="1"/>
  <c r="AB27" i="6"/>
  <c r="AB67" i="6" s="1"/>
  <c r="AA27" i="6"/>
  <c r="Z27" i="6"/>
  <c r="Y27" i="6"/>
  <c r="Y67" i="6" s="1"/>
  <c r="X27" i="6"/>
  <c r="X71" i="6" s="1"/>
  <c r="W27" i="6"/>
  <c r="W71" i="6" s="1"/>
  <c r="V27" i="6"/>
  <c r="V71" i="6" s="1"/>
  <c r="U27" i="6"/>
  <c r="U71" i="6" s="1"/>
  <c r="T27" i="6"/>
  <c r="T67" i="6" s="1"/>
  <c r="S27" i="6"/>
  <c r="R27" i="6"/>
  <c r="Q27" i="6"/>
  <c r="Q67" i="6" s="1"/>
  <c r="P27" i="6"/>
  <c r="P71" i="6" s="1"/>
  <c r="O27" i="6"/>
  <c r="O71" i="6" s="1"/>
  <c r="N27" i="6"/>
  <c r="N71" i="6" s="1"/>
  <c r="M27" i="6"/>
  <c r="M71" i="6" s="1"/>
  <c r="L27" i="6"/>
  <c r="L71" i="6" s="1"/>
  <c r="K27" i="6"/>
  <c r="J27" i="6"/>
  <c r="I27" i="6"/>
  <c r="I67" i="6" s="1"/>
  <c r="H27" i="6"/>
  <c r="H71" i="6" s="1"/>
  <c r="G27" i="6"/>
  <c r="G71" i="6" s="1"/>
  <c r="F27" i="6"/>
  <c r="F71" i="6" s="1"/>
  <c r="E27" i="6"/>
  <c r="E71" i="6" s="1"/>
  <c r="AD26" i="6"/>
  <c r="AF26" i="6" s="1"/>
  <c r="AG26" i="6" s="1"/>
  <c r="AD25" i="6"/>
  <c r="AE25" i="6" s="1"/>
  <c r="AD24" i="6"/>
  <c r="AF24" i="6" s="1"/>
  <c r="AG24" i="6" s="1"/>
  <c r="AD23" i="6"/>
  <c r="AE23" i="6" s="1"/>
  <c r="AD22" i="6"/>
  <c r="AF22" i="6" s="1"/>
  <c r="AG22" i="6" s="1"/>
  <c r="AD21" i="6"/>
  <c r="AF21" i="6" s="1"/>
  <c r="AG21" i="6" s="1"/>
  <c r="AD19" i="6"/>
  <c r="AF19" i="6" s="1"/>
  <c r="AG19" i="6" s="1"/>
  <c r="AD18" i="6"/>
  <c r="AE18" i="6" s="1"/>
  <c r="AD17" i="6"/>
  <c r="AF17" i="6" s="1"/>
  <c r="AG17" i="6" s="1"/>
  <c r="AD16" i="6"/>
  <c r="AE16" i="6" s="1"/>
  <c r="AD15" i="6"/>
  <c r="AF15" i="6" s="1"/>
  <c r="AG15" i="6" s="1"/>
  <c r="AD14" i="6"/>
  <c r="AE14" i="6" s="1"/>
  <c r="AD13" i="6"/>
  <c r="AF13" i="6" s="1"/>
  <c r="AG13" i="6" s="1"/>
  <c r="AD12" i="6"/>
  <c r="AF12" i="6" s="1"/>
  <c r="AG12" i="6" s="1"/>
  <c r="AD11" i="6"/>
  <c r="AF11" i="6" s="1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Z71" i="5"/>
  <c r="Y71" i="5"/>
  <c r="X71" i="5"/>
  <c r="R71" i="5"/>
  <c r="Q71" i="5"/>
  <c r="P71" i="5"/>
  <c r="J71" i="5"/>
  <c r="I71" i="5"/>
  <c r="H71" i="5"/>
  <c r="AD70" i="5"/>
  <c r="AE70" i="5" s="1"/>
  <c r="AG69" i="5"/>
  <c r="AF69" i="5"/>
  <c r="AD69" i="5"/>
  <c r="AE69" i="5" s="1"/>
  <c r="AD68" i="5"/>
  <c r="AE68" i="5" s="1"/>
  <c r="Z67" i="5"/>
  <c r="Y67" i="5"/>
  <c r="R67" i="5"/>
  <c r="Q67" i="5"/>
  <c r="J67" i="5"/>
  <c r="I67" i="5"/>
  <c r="AC66" i="5"/>
  <c r="AB66" i="5"/>
  <c r="AA66" i="5"/>
  <c r="Z66" i="5"/>
  <c r="Y66" i="5"/>
  <c r="X66" i="5"/>
  <c r="X67" i="5" s="1"/>
  <c r="W66" i="5"/>
  <c r="V66" i="5"/>
  <c r="V67" i="5" s="1"/>
  <c r="U66" i="5"/>
  <c r="T66" i="5"/>
  <c r="S66" i="5"/>
  <c r="R66" i="5"/>
  <c r="Q66" i="5"/>
  <c r="P66" i="5"/>
  <c r="P67" i="5" s="1"/>
  <c r="O66" i="5"/>
  <c r="N66" i="5"/>
  <c r="N67" i="5" s="1"/>
  <c r="M66" i="5"/>
  <c r="L66" i="5"/>
  <c r="K66" i="5"/>
  <c r="J66" i="5"/>
  <c r="I66" i="5"/>
  <c r="H66" i="5"/>
  <c r="H67" i="5" s="1"/>
  <c r="G66" i="5"/>
  <c r="F66" i="5"/>
  <c r="AD66" i="5" s="1"/>
  <c r="E66" i="5"/>
  <c r="AF65" i="5"/>
  <c r="AG65" i="5" s="1"/>
  <c r="AD65" i="5"/>
  <c r="AE65" i="5" s="1"/>
  <c r="AF64" i="5"/>
  <c r="AG64" i="5" s="1"/>
  <c r="AE64" i="5"/>
  <c r="AD64" i="5"/>
  <c r="AF62" i="5"/>
  <c r="AG62" i="5" s="1"/>
  <c r="AD62" i="5"/>
  <c r="AE62" i="5" s="1"/>
  <c r="AF61" i="5"/>
  <c r="AG61" i="5" s="1"/>
  <c r="AE61" i="5"/>
  <c r="AD61" i="5"/>
  <c r="AF60" i="5"/>
  <c r="AG60" i="5" s="1"/>
  <c r="AD60" i="5"/>
  <c r="AE60" i="5" s="1"/>
  <c r="AF58" i="5"/>
  <c r="AG58" i="5" s="1"/>
  <c r="AE58" i="5"/>
  <c r="AD58" i="5"/>
  <c r="AF57" i="5"/>
  <c r="AG57" i="5" s="1"/>
  <c r="AD57" i="5"/>
  <c r="AE57" i="5" s="1"/>
  <c r="AF56" i="5"/>
  <c r="AG56" i="5" s="1"/>
  <c r="AE56" i="5"/>
  <c r="AD56" i="5"/>
  <c r="AF53" i="5"/>
  <c r="AG53" i="5" s="1"/>
  <c r="AD53" i="5"/>
  <c r="AE53" i="5" s="1"/>
  <c r="AF52" i="5"/>
  <c r="AG52" i="5" s="1"/>
  <c r="AE52" i="5"/>
  <c r="AD52" i="5"/>
  <c r="AF51" i="5"/>
  <c r="AG51" i="5" s="1"/>
  <c r="AD51" i="5"/>
  <c r="AE51" i="5" s="1"/>
  <c r="AF50" i="5"/>
  <c r="AG50" i="5" s="1"/>
  <c r="AE50" i="5"/>
  <c r="AD50" i="5"/>
  <c r="AF49" i="5"/>
  <c r="AG49" i="5" s="1"/>
  <c r="AD49" i="5"/>
  <c r="AE49" i="5" s="1"/>
  <c r="AF48" i="5"/>
  <c r="AG48" i="5" s="1"/>
  <c r="AE48" i="5"/>
  <c r="AD48" i="5"/>
  <c r="AF47" i="5"/>
  <c r="AG47" i="5" s="1"/>
  <c r="AD47" i="5"/>
  <c r="AE47" i="5" s="1"/>
  <c r="AF46" i="5"/>
  <c r="AG46" i="5" s="1"/>
  <c r="AE46" i="5"/>
  <c r="AD46" i="5"/>
  <c r="AF45" i="5"/>
  <c r="AG45" i="5" s="1"/>
  <c r="AD45" i="5"/>
  <c r="AE45" i="5" s="1"/>
  <c r="AF43" i="5"/>
  <c r="AG43" i="5" s="1"/>
  <c r="AE43" i="5"/>
  <c r="AD43" i="5"/>
  <c r="AF41" i="5"/>
  <c r="AG41" i="5" s="1"/>
  <c r="AD41" i="5"/>
  <c r="AE41" i="5" s="1"/>
  <c r="AF40" i="5"/>
  <c r="AG40" i="5" s="1"/>
  <c r="AE40" i="5"/>
  <c r="AD40" i="5"/>
  <c r="AF39" i="5"/>
  <c r="AG39" i="5" s="1"/>
  <c r="AD39" i="5"/>
  <c r="AE39" i="5" s="1"/>
  <c r="AF38" i="5"/>
  <c r="AG38" i="5" s="1"/>
  <c r="AE38" i="5"/>
  <c r="AD38" i="5"/>
  <c r="AF37" i="5"/>
  <c r="AG37" i="5" s="1"/>
  <c r="AD37" i="5"/>
  <c r="AE37" i="5" s="1"/>
  <c r="AF36" i="5"/>
  <c r="AG36" i="5" s="1"/>
  <c r="AE36" i="5"/>
  <c r="AD36" i="5"/>
  <c r="AF35" i="5"/>
  <c r="AG35" i="5" s="1"/>
  <c r="AD35" i="5"/>
  <c r="AE35" i="5" s="1"/>
  <c r="AF34" i="5"/>
  <c r="AG34" i="5" s="1"/>
  <c r="AE34" i="5"/>
  <c r="AD34" i="5"/>
  <c r="AF33" i="5"/>
  <c r="AG33" i="5" s="1"/>
  <c r="AD33" i="5"/>
  <c r="AE33" i="5" s="1"/>
  <c r="AF32" i="5"/>
  <c r="AG32" i="5" s="1"/>
  <c r="AE32" i="5"/>
  <c r="AD32" i="5"/>
  <c r="AF31" i="5"/>
  <c r="AG31" i="5" s="1"/>
  <c r="AD31" i="5"/>
  <c r="AE31" i="5" s="1"/>
  <c r="AF30" i="5"/>
  <c r="AG30" i="5" s="1"/>
  <c r="AE30" i="5"/>
  <c r="AD30" i="5"/>
  <c r="AC27" i="5"/>
  <c r="AC71" i="5" s="1"/>
  <c r="AB27" i="5"/>
  <c r="AB71" i="5" s="1"/>
  <c r="AA27" i="5"/>
  <c r="AA71" i="5" s="1"/>
  <c r="Z27" i="5"/>
  <c r="Y27" i="5"/>
  <c r="X27" i="5"/>
  <c r="W27" i="5"/>
  <c r="W71" i="5" s="1"/>
  <c r="V27" i="5"/>
  <c r="V71" i="5" s="1"/>
  <c r="U27" i="5"/>
  <c r="U71" i="5" s="1"/>
  <c r="T27" i="5"/>
  <c r="T71" i="5" s="1"/>
  <c r="S27" i="5"/>
  <c r="S67" i="5" s="1"/>
  <c r="R27" i="5"/>
  <c r="Q27" i="5"/>
  <c r="P27" i="5"/>
  <c r="O27" i="5"/>
  <c r="O71" i="5" s="1"/>
  <c r="N27" i="5"/>
  <c r="N71" i="5" s="1"/>
  <c r="M27" i="5"/>
  <c r="M71" i="5" s="1"/>
  <c r="L27" i="5"/>
  <c r="L71" i="5" s="1"/>
  <c r="K27" i="5"/>
  <c r="K67" i="5" s="1"/>
  <c r="J27" i="5"/>
  <c r="I27" i="5"/>
  <c r="H27" i="5"/>
  <c r="G27" i="5"/>
  <c r="G71" i="5" s="1"/>
  <c r="F27" i="5"/>
  <c r="F71" i="5" s="1"/>
  <c r="E27" i="5"/>
  <c r="E71" i="5" s="1"/>
  <c r="AF26" i="5"/>
  <c r="AG26" i="5" s="1"/>
  <c r="AE26" i="5"/>
  <c r="AD26" i="5"/>
  <c r="AD25" i="5"/>
  <c r="AF25" i="5" s="1"/>
  <c r="AG25" i="5" s="1"/>
  <c r="AF24" i="5"/>
  <c r="AG24" i="5" s="1"/>
  <c r="AE24" i="5"/>
  <c r="AD24" i="5"/>
  <c r="AD23" i="5"/>
  <c r="AF23" i="5" s="1"/>
  <c r="AG23" i="5" s="1"/>
  <c r="AF22" i="5"/>
  <c r="AG22" i="5" s="1"/>
  <c r="AE22" i="5"/>
  <c r="AD22" i="5"/>
  <c r="AD21" i="5"/>
  <c r="AF21" i="5" s="1"/>
  <c r="AG21" i="5" s="1"/>
  <c r="AF19" i="5"/>
  <c r="AG19" i="5" s="1"/>
  <c r="AE19" i="5"/>
  <c r="AD19" i="5"/>
  <c r="AD18" i="5"/>
  <c r="AF18" i="5" s="1"/>
  <c r="AG18" i="5" s="1"/>
  <c r="AF17" i="5"/>
  <c r="AG17" i="5" s="1"/>
  <c r="AE17" i="5"/>
  <c r="AD17" i="5"/>
  <c r="AD16" i="5"/>
  <c r="AF16" i="5" s="1"/>
  <c r="AG16" i="5" s="1"/>
  <c r="AF15" i="5"/>
  <c r="AG15" i="5" s="1"/>
  <c r="AE15" i="5"/>
  <c r="AD15" i="5"/>
  <c r="AD14" i="5"/>
  <c r="AF14" i="5" s="1"/>
  <c r="AG14" i="5" s="1"/>
  <c r="AF13" i="5"/>
  <c r="AG13" i="5" s="1"/>
  <c r="AE13" i="5"/>
  <c r="AD13" i="5"/>
  <c r="AD12" i="5"/>
  <c r="AF12" i="5" s="1"/>
  <c r="AG12" i="5" s="1"/>
  <c r="AF11" i="5"/>
  <c r="AG11" i="5" s="1"/>
  <c r="AE11" i="5"/>
  <c r="AD11" i="5"/>
  <c r="AD27" i="5" s="1"/>
  <c r="AE27" i="5" s="1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AB71" i="4"/>
  <c r="Y71" i="4"/>
  <c r="X71" i="4"/>
  <c r="W71" i="4"/>
  <c r="T71" i="4"/>
  <c r="Q71" i="4"/>
  <c r="P71" i="4"/>
  <c r="O71" i="4"/>
  <c r="L71" i="4"/>
  <c r="I71" i="4"/>
  <c r="H71" i="4"/>
  <c r="G71" i="4"/>
  <c r="AD70" i="4"/>
  <c r="AF70" i="4" s="1"/>
  <c r="AG70" i="4" s="1"/>
  <c r="AF69" i="4"/>
  <c r="AG69" i="4" s="1"/>
  <c r="AE69" i="4"/>
  <c r="AD69" i="4"/>
  <c r="AD68" i="4"/>
  <c r="AF68" i="4" s="1"/>
  <c r="AG68" i="4" s="1"/>
  <c r="Z67" i="4"/>
  <c r="Y67" i="4"/>
  <c r="X67" i="4"/>
  <c r="R67" i="4"/>
  <c r="Q67" i="4"/>
  <c r="P67" i="4"/>
  <c r="J67" i="4"/>
  <c r="I67" i="4"/>
  <c r="H67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AD66" i="4" s="1"/>
  <c r="AE66" i="4" s="1"/>
  <c r="E66" i="4"/>
  <c r="AF66" i="4" s="1"/>
  <c r="AG66" i="4" s="1"/>
  <c r="AE65" i="4"/>
  <c r="AD65" i="4"/>
  <c r="AF65" i="4" s="1"/>
  <c r="AG65" i="4" s="1"/>
  <c r="AD64" i="4"/>
  <c r="AF64" i="4" s="1"/>
  <c r="AG64" i="4" s="1"/>
  <c r="AE62" i="4"/>
  <c r="AD62" i="4"/>
  <c r="AF62" i="4" s="1"/>
  <c r="AG62" i="4" s="1"/>
  <c r="AD61" i="4"/>
  <c r="AF61" i="4" s="1"/>
  <c r="AG61" i="4" s="1"/>
  <c r="AE60" i="4"/>
  <c r="AD60" i="4"/>
  <c r="AF60" i="4" s="1"/>
  <c r="AG60" i="4" s="1"/>
  <c r="AD58" i="4"/>
  <c r="AF58" i="4" s="1"/>
  <c r="AG58" i="4" s="1"/>
  <c r="AE57" i="4"/>
  <c r="AD57" i="4"/>
  <c r="AF57" i="4" s="1"/>
  <c r="AG57" i="4" s="1"/>
  <c r="AD56" i="4"/>
  <c r="AF56" i="4" s="1"/>
  <c r="AG56" i="4" s="1"/>
  <c r="AE53" i="4"/>
  <c r="AD53" i="4"/>
  <c r="AF53" i="4" s="1"/>
  <c r="AG53" i="4" s="1"/>
  <c r="AD52" i="4"/>
  <c r="AF52" i="4" s="1"/>
  <c r="AG52" i="4" s="1"/>
  <c r="AE51" i="4"/>
  <c r="AD51" i="4"/>
  <c r="AF51" i="4" s="1"/>
  <c r="AG51" i="4" s="1"/>
  <c r="AD50" i="4"/>
  <c r="AE50" i="4" s="1"/>
  <c r="AE49" i="4"/>
  <c r="AD49" i="4"/>
  <c r="AF49" i="4" s="1"/>
  <c r="AG49" i="4" s="1"/>
  <c r="AD48" i="4"/>
  <c r="AF48" i="4" s="1"/>
  <c r="AG48" i="4" s="1"/>
  <c r="AE47" i="4"/>
  <c r="AD47" i="4"/>
  <c r="AF47" i="4" s="1"/>
  <c r="AG47" i="4" s="1"/>
  <c r="AD46" i="4"/>
  <c r="AF46" i="4" s="1"/>
  <c r="AG46" i="4" s="1"/>
  <c r="AE45" i="4"/>
  <c r="AD45" i="4"/>
  <c r="AF45" i="4" s="1"/>
  <c r="AG45" i="4" s="1"/>
  <c r="AD43" i="4"/>
  <c r="AE43" i="4" s="1"/>
  <c r="AE41" i="4"/>
  <c r="AD41" i="4"/>
  <c r="AF41" i="4" s="1"/>
  <c r="AG41" i="4" s="1"/>
  <c r="AD40" i="4"/>
  <c r="AE40" i="4" s="1"/>
  <c r="AE39" i="4"/>
  <c r="AD39" i="4"/>
  <c r="AF39" i="4" s="1"/>
  <c r="AG39" i="4" s="1"/>
  <c r="F39" i="4"/>
  <c r="F39" i="98" s="1"/>
  <c r="AF38" i="4"/>
  <c r="AG38" i="4" s="1"/>
  <c r="AE38" i="4"/>
  <c r="AD38" i="4"/>
  <c r="AF37" i="4"/>
  <c r="AG37" i="4" s="1"/>
  <c r="AD37" i="4"/>
  <c r="AE37" i="4" s="1"/>
  <c r="AF36" i="4"/>
  <c r="AG36" i="4" s="1"/>
  <c r="AE36" i="4"/>
  <c r="AD36" i="4"/>
  <c r="AF35" i="4"/>
  <c r="AG35" i="4" s="1"/>
  <c r="AD35" i="4"/>
  <c r="AE35" i="4" s="1"/>
  <c r="AF34" i="4"/>
  <c r="AG34" i="4" s="1"/>
  <c r="AE34" i="4"/>
  <c r="AD34" i="4"/>
  <c r="F34" i="4"/>
  <c r="F34" i="98" s="1"/>
  <c r="AD33" i="4"/>
  <c r="AF33" i="4" s="1"/>
  <c r="AG33" i="4" s="1"/>
  <c r="AF32" i="4"/>
  <c r="AG32" i="4" s="1"/>
  <c r="AE32" i="4"/>
  <c r="AD32" i="4"/>
  <c r="AD31" i="4"/>
  <c r="AF31" i="4" s="1"/>
  <c r="AG31" i="4" s="1"/>
  <c r="G30" i="4"/>
  <c r="G30" i="98" s="1"/>
  <c r="AC27" i="4"/>
  <c r="AC71" i="4" s="1"/>
  <c r="AB27" i="4"/>
  <c r="AB67" i="4" s="1"/>
  <c r="AA27" i="4"/>
  <c r="AA71" i="4" s="1"/>
  <c r="Z27" i="4"/>
  <c r="Z71" i="4" s="1"/>
  <c r="Y27" i="4"/>
  <c r="X27" i="4"/>
  <c r="W27" i="4"/>
  <c r="W67" i="4" s="1"/>
  <c r="V27" i="4"/>
  <c r="V71" i="4" s="1"/>
  <c r="U27" i="4"/>
  <c r="U71" i="4" s="1"/>
  <c r="T27" i="4"/>
  <c r="T67" i="4" s="1"/>
  <c r="S27" i="4"/>
  <c r="S71" i="4" s="1"/>
  <c r="R27" i="4"/>
  <c r="R71" i="4" s="1"/>
  <c r="Q27" i="4"/>
  <c r="P27" i="4"/>
  <c r="O27" i="4"/>
  <c r="O67" i="4" s="1"/>
  <c r="N27" i="4"/>
  <c r="N71" i="4" s="1"/>
  <c r="M27" i="4"/>
  <c r="M71" i="4" s="1"/>
  <c r="L27" i="4"/>
  <c r="L67" i="4" s="1"/>
  <c r="K27" i="4"/>
  <c r="K71" i="4" s="1"/>
  <c r="J27" i="4"/>
  <c r="J71" i="4" s="1"/>
  <c r="I27" i="4"/>
  <c r="H27" i="4"/>
  <c r="G27" i="4"/>
  <c r="G67" i="4" s="1"/>
  <c r="F27" i="4"/>
  <c r="F71" i="4" s="1"/>
  <c r="E27" i="4"/>
  <c r="E71" i="4" s="1"/>
  <c r="AG26" i="4"/>
  <c r="AF26" i="4"/>
  <c r="AE26" i="4"/>
  <c r="AD26" i="4"/>
  <c r="AD25" i="4"/>
  <c r="AF25" i="4" s="1"/>
  <c r="AG25" i="4" s="1"/>
  <c r="AG24" i="4"/>
  <c r="AF24" i="4"/>
  <c r="AE24" i="4"/>
  <c r="AD24" i="4"/>
  <c r="AD23" i="4"/>
  <c r="AF23" i="4" s="1"/>
  <c r="AG23" i="4" s="1"/>
  <c r="AG22" i="4"/>
  <c r="AF22" i="4"/>
  <c r="AE22" i="4"/>
  <c r="AD22" i="4"/>
  <c r="AD21" i="4"/>
  <c r="AE21" i="4" s="1"/>
  <c r="AG19" i="4"/>
  <c r="AF19" i="4"/>
  <c r="AE19" i="4"/>
  <c r="AD19" i="4"/>
  <c r="AD18" i="4"/>
  <c r="AF18" i="4" s="1"/>
  <c r="AG18" i="4" s="1"/>
  <c r="AG17" i="4"/>
  <c r="AF17" i="4"/>
  <c r="AE17" i="4"/>
  <c r="AD17" i="4"/>
  <c r="AD16" i="4"/>
  <c r="AF16" i="4" s="1"/>
  <c r="AG16" i="4" s="1"/>
  <c r="AG15" i="4"/>
  <c r="AF15" i="4"/>
  <c r="AE15" i="4"/>
  <c r="AD15" i="4"/>
  <c r="AD14" i="4"/>
  <c r="AE14" i="4" s="1"/>
  <c r="AG13" i="4"/>
  <c r="AF13" i="4"/>
  <c r="AE13" i="4"/>
  <c r="AD13" i="4"/>
  <c r="AD12" i="4"/>
  <c r="AD27" i="4" s="1"/>
  <c r="AE27" i="4" s="1"/>
  <c r="AG11" i="4"/>
  <c r="AF11" i="4"/>
  <c r="AE11" i="4"/>
  <c r="AD11" i="4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F80" i="3"/>
  <c r="E80" i="3"/>
  <c r="AD70" i="3"/>
  <c r="AF70" i="3" s="1"/>
  <c r="AG70" i="3" s="1"/>
  <c r="AF68" i="3"/>
  <c r="AG68" i="3" s="1"/>
  <c r="AE68" i="3"/>
  <c r="AD68" i="3"/>
  <c r="G68" i="3"/>
  <c r="G68" i="98" s="1"/>
  <c r="G68" i="102" s="1"/>
  <c r="AC67" i="3"/>
  <c r="AB67" i="3"/>
  <c r="V67" i="3"/>
  <c r="U67" i="3"/>
  <c r="T67" i="3"/>
  <c r="N67" i="3"/>
  <c r="M67" i="3"/>
  <c r="L67" i="3"/>
  <c r="F67" i="3"/>
  <c r="E67" i="3"/>
  <c r="AC66" i="3"/>
  <c r="AB66" i="3"/>
  <c r="AA66" i="3"/>
  <c r="AA71" i="3" s="1"/>
  <c r="Z66" i="3"/>
  <c r="Z71" i="3" s="1"/>
  <c r="Y66" i="3"/>
  <c r="Y71" i="3" s="1"/>
  <c r="X66" i="3"/>
  <c r="W66" i="3"/>
  <c r="V66" i="3"/>
  <c r="V71" i="3" s="1"/>
  <c r="U66" i="3"/>
  <c r="T66" i="3"/>
  <c r="S66" i="3"/>
  <c r="S71" i="3" s="1"/>
  <c r="R66" i="3"/>
  <c r="R71" i="3" s="1"/>
  <c r="Q66" i="3"/>
  <c r="Q71" i="3" s="1"/>
  <c r="P66" i="3"/>
  <c r="O66" i="3"/>
  <c r="N66" i="3"/>
  <c r="N71" i="3" s="1"/>
  <c r="M66" i="3"/>
  <c r="L66" i="3"/>
  <c r="K66" i="3"/>
  <c r="K71" i="3" s="1"/>
  <c r="J66" i="3"/>
  <c r="J71" i="3" s="1"/>
  <c r="I66" i="3"/>
  <c r="I71" i="3" s="1"/>
  <c r="H66" i="3"/>
  <c r="G66" i="3"/>
  <c r="F66" i="3"/>
  <c r="F71" i="3" s="1"/>
  <c r="E66" i="3"/>
  <c r="AD65" i="3"/>
  <c r="AF65" i="3" s="1"/>
  <c r="AG65" i="3" s="1"/>
  <c r="F65" i="3"/>
  <c r="AF64" i="3"/>
  <c r="AG64" i="3" s="1"/>
  <c r="AE64" i="3"/>
  <c r="AD64" i="3"/>
  <c r="AF62" i="3"/>
  <c r="AG62" i="3" s="1"/>
  <c r="AE62" i="3"/>
  <c r="AD62" i="3"/>
  <c r="AF61" i="3"/>
  <c r="AG61" i="3" s="1"/>
  <c r="AE61" i="3"/>
  <c r="AD61" i="3"/>
  <c r="AF60" i="3"/>
  <c r="AG60" i="3" s="1"/>
  <c r="AE60" i="3"/>
  <c r="AD60" i="3"/>
  <c r="AF58" i="3"/>
  <c r="AG58" i="3" s="1"/>
  <c r="AE58" i="3"/>
  <c r="AD58" i="3"/>
  <c r="AF57" i="3"/>
  <c r="AG57" i="3" s="1"/>
  <c r="AE57" i="3"/>
  <c r="AD57" i="3"/>
  <c r="AF56" i="3"/>
  <c r="AG56" i="3" s="1"/>
  <c r="AE56" i="3"/>
  <c r="AD56" i="3"/>
  <c r="AF53" i="3"/>
  <c r="AG53" i="3" s="1"/>
  <c r="AE53" i="3"/>
  <c r="AD53" i="3"/>
  <c r="AF52" i="3"/>
  <c r="AG52" i="3" s="1"/>
  <c r="AE52" i="3"/>
  <c r="AD52" i="3"/>
  <c r="AF51" i="3"/>
  <c r="AG51" i="3" s="1"/>
  <c r="AE51" i="3"/>
  <c r="AD51" i="3"/>
  <c r="AF50" i="3"/>
  <c r="AG50" i="3" s="1"/>
  <c r="AE50" i="3"/>
  <c r="AD50" i="3"/>
  <c r="AF49" i="3"/>
  <c r="AG49" i="3" s="1"/>
  <c r="AE49" i="3"/>
  <c r="AD49" i="3"/>
  <c r="AF48" i="3"/>
  <c r="AG48" i="3" s="1"/>
  <c r="AE48" i="3"/>
  <c r="AD48" i="3"/>
  <c r="AF47" i="3"/>
  <c r="AG47" i="3" s="1"/>
  <c r="AE47" i="3"/>
  <c r="AD47" i="3"/>
  <c r="AF46" i="3"/>
  <c r="AG46" i="3" s="1"/>
  <c r="AE46" i="3"/>
  <c r="AD46" i="3"/>
  <c r="AF45" i="3"/>
  <c r="AG45" i="3" s="1"/>
  <c r="AE45" i="3"/>
  <c r="AD45" i="3"/>
  <c r="AF43" i="3"/>
  <c r="AG43" i="3" s="1"/>
  <c r="AE43" i="3"/>
  <c r="AD43" i="3"/>
  <c r="AF41" i="3"/>
  <c r="AG41" i="3" s="1"/>
  <c r="AE41" i="3"/>
  <c r="AD41" i="3"/>
  <c r="AF40" i="3"/>
  <c r="AG40" i="3" s="1"/>
  <c r="AE40" i="3"/>
  <c r="AD40" i="3"/>
  <c r="AF39" i="3"/>
  <c r="AG39" i="3" s="1"/>
  <c r="AE39" i="3"/>
  <c r="AD39" i="3"/>
  <c r="AF38" i="3"/>
  <c r="AG38" i="3" s="1"/>
  <c r="AE38" i="3"/>
  <c r="AD38" i="3"/>
  <c r="AF37" i="3"/>
  <c r="AG37" i="3" s="1"/>
  <c r="AE37" i="3"/>
  <c r="AD37" i="3"/>
  <c r="AF36" i="3"/>
  <c r="AG36" i="3" s="1"/>
  <c r="AE36" i="3"/>
  <c r="AD36" i="3"/>
  <c r="AF35" i="3"/>
  <c r="AG35" i="3" s="1"/>
  <c r="AE35" i="3"/>
  <c r="AD35" i="3"/>
  <c r="AF34" i="3"/>
  <c r="AG34" i="3" s="1"/>
  <c r="AE34" i="3"/>
  <c r="AD34" i="3"/>
  <c r="AF33" i="3"/>
  <c r="AG33" i="3" s="1"/>
  <c r="AE33" i="3"/>
  <c r="AD33" i="3"/>
  <c r="AF32" i="3"/>
  <c r="AG32" i="3" s="1"/>
  <c r="AE32" i="3"/>
  <c r="AD32" i="3"/>
  <c r="AF31" i="3"/>
  <c r="AG31" i="3" s="1"/>
  <c r="AE31" i="3"/>
  <c r="AD31" i="3"/>
  <c r="AF30" i="3"/>
  <c r="AG30" i="3" s="1"/>
  <c r="AE30" i="3"/>
  <c r="AD30" i="3"/>
  <c r="AC27" i="3"/>
  <c r="AC71" i="3" s="1"/>
  <c r="AB27" i="3"/>
  <c r="AB71" i="3" s="1"/>
  <c r="AA27" i="3"/>
  <c r="AA67" i="3" s="1"/>
  <c r="Z27" i="3"/>
  <c r="Z67" i="3" s="1"/>
  <c r="Y27" i="3"/>
  <c r="Y67" i="3" s="1"/>
  <c r="X27" i="3"/>
  <c r="X71" i="3" s="1"/>
  <c r="W27" i="3"/>
  <c r="W71" i="3" s="1"/>
  <c r="V27" i="3"/>
  <c r="U27" i="3"/>
  <c r="U71" i="3" s="1"/>
  <c r="T27" i="3"/>
  <c r="T71" i="3" s="1"/>
  <c r="S27" i="3"/>
  <c r="S67" i="3" s="1"/>
  <c r="R27" i="3"/>
  <c r="R67" i="3" s="1"/>
  <c r="Q27" i="3"/>
  <c r="Q67" i="3" s="1"/>
  <c r="P27" i="3"/>
  <c r="P71" i="3" s="1"/>
  <c r="O27" i="3"/>
  <c r="O71" i="3" s="1"/>
  <c r="N27" i="3"/>
  <c r="M27" i="3"/>
  <c r="M71" i="3" s="1"/>
  <c r="L27" i="3"/>
  <c r="L71" i="3" s="1"/>
  <c r="K27" i="3"/>
  <c r="K67" i="3" s="1"/>
  <c r="J27" i="3"/>
  <c r="J67" i="3" s="1"/>
  <c r="I27" i="3"/>
  <c r="I67" i="3" s="1"/>
  <c r="H27" i="3"/>
  <c r="H71" i="3" s="1"/>
  <c r="G27" i="3"/>
  <c r="F27" i="3"/>
  <c r="E27" i="3"/>
  <c r="E71" i="3" s="1"/>
  <c r="AD26" i="3"/>
  <c r="AF26" i="3" s="1"/>
  <c r="AG26" i="3" s="1"/>
  <c r="AF25" i="3"/>
  <c r="AG25" i="3" s="1"/>
  <c r="AE25" i="3"/>
  <c r="AD25" i="3"/>
  <c r="AD24" i="3"/>
  <c r="AF24" i="3" s="1"/>
  <c r="AG24" i="3" s="1"/>
  <c r="AF23" i="3"/>
  <c r="AG23" i="3" s="1"/>
  <c r="AE23" i="3"/>
  <c r="AD23" i="3"/>
  <c r="AD22" i="3"/>
  <c r="AF22" i="3" s="1"/>
  <c r="AG22" i="3" s="1"/>
  <c r="AF21" i="3"/>
  <c r="AG21" i="3" s="1"/>
  <c r="AE21" i="3"/>
  <c r="AD21" i="3"/>
  <c r="AD19" i="3"/>
  <c r="AF19" i="3" s="1"/>
  <c r="AG19" i="3" s="1"/>
  <c r="AF18" i="3"/>
  <c r="AG18" i="3" s="1"/>
  <c r="AE18" i="3"/>
  <c r="AD18" i="3"/>
  <c r="AD17" i="3"/>
  <c r="AF17" i="3" s="1"/>
  <c r="AG17" i="3" s="1"/>
  <c r="AF16" i="3"/>
  <c r="AG16" i="3" s="1"/>
  <c r="AE16" i="3"/>
  <c r="AD16" i="3"/>
  <c r="AD15" i="3"/>
  <c r="AF15" i="3" s="1"/>
  <c r="AG15" i="3" s="1"/>
  <c r="AF14" i="3"/>
  <c r="AG14" i="3" s="1"/>
  <c r="AE14" i="3"/>
  <c r="AD14" i="3"/>
  <c r="AD13" i="3"/>
  <c r="AF13" i="3" s="1"/>
  <c r="AG13" i="3" s="1"/>
  <c r="AF12" i="3"/>
  <c r="AG12" i="3" s="1"/>
  <c r="AE12" i="3"/>
  <c r="AD12" i="3"/>
  <c r="AD11" i="3"/>
  <c r="AD27" i="3" s="1"/>
  <c r="AE27" i="3" s="1"/>
  <c r="AE11" i="47" l="1"/>
  <c r="F67" i="47"/>
  <c r="AF15" i="99"/>
  <c r="AG15" i="99" s="1"/>
  <c r="AF15" i="55"/>
  <c r="AG15" i="55" s="1"/>
  <c r="AF66" i="5"/>
  <c r="AG66" i="5" s="1"/>
  <c r="AE66" i="5"/>
  <c r="AE66" i="8"/>
  <c r="AF66" i="8"/>
  <c r="AG66" i="8" s="1"/>
  <c r="AG11" i="9"/>
  <c r="AE66" i="11"/>
  <c r="AF66" i="11"/>
  <c r="AG66" i="11" s="1"/>
  <c r="AE66" i="15"/>
  <c r="AF66" i="15"/>
  <c r="AG66" i="15" s="1"/>
  <c r="AF66" i="6"/>
  <c r="AG66" i="6" s="1"/>
  <c r="AE66" i="6"/>
  <c r="AF71" i="8"/>
  <c r="AG71" i="8" s="1"/>
  <c r="AE19" i="10"/>
  <c r="AF19" i="10"/>
  <c r="AG19" i="10" s="1"/>
  <c r="AD71" i="4"/>
  <c r="AE71" i="4" s="1"/>
  <c r="G67" i="9"/>
  <c r="G71" i="9"/>
  <c r="AG11" i="11"/>
  <c r="AG11" i="6"/>
  <c r="AE66" i="7"/>
  <c r="AF66" i="7"/>
  <c r="AG66" i="7" s="1"/>
  <c r="AD71" i="9"/>
  <c r="AE71" i="9" s="1"/>
  <c r="AF52" i="10"/>
  <c r="AG52" i="10" s="1"/>
  <c r="AE52" i="10"/>
  <c r="AF66" i="18"/>
  <c r="AG66" i="18" s="1"/>
  <c r="AE66" i="18"/>
  <c r="AG11" i="7"/>
  <c r="R71" i="14"/>
  <c r="R67" i="14"/>
  <c r="G78" i="96"/>
  <c r="G80" i="23"/>
  <c r="T71" i="26"/>
  <c r="T67" i="26"/>
  <c r="AF50" i="27"/>
  <c r="AG50" i="27" s="1"/>
  <c r="AE50" i="27"/>
  <c r="AF11" i="28"/>
  <c r="AE18" i="4"/>
  <c r="AE52" i="4"/>
  <c r="AE14" i="9"/>
  <c r="AE56" i="9"/>
  <c r="F45" i="102"/>
  <c r="AD45" i="102" s="1"/>
  <c r="AE45" i="102" s="1"/>
  <c r="AD45" i="98"/>
  <c r="AE45" i="98" s="1"/>
  <c r="AE45" i="12"/>
  <c r="K67" i="12"/>
  <c r="Z67" i="13"/>
  <c r="AE34" i="14"/>
  <c r="AE68" i="15"/>
  <c r="AE47" i="16"/>
  <c r="AD27" i="17"/>
  <c r="AE27" i="17" s="1"/>
  <c r="AF11" i="17"/>
  <c r="AE51" i="19"/>
  <c r="AF27" i="20"/>
  <c r="AG27" i="20" s="1"/>
  <c r="AG11" i="20"/>
  <c r="AE30" i="20"/>
  <c r="AE34" i="20"/>
  <c r="AE38" i="20"/>
  <c r="AE43" i="20"/>
  <c r="AE48" i="20"/>
  <c r="AE52" i="20"/>
  <c r="AE58" i="20"/>
  <c r="AE64" i="20"/>
  <c r="AF27" i="21"/>
  <c r="AG27" i="21" s="1"/>
  <c r="AG12" i="21"/>
  <c r="AF31" i="21"/>
  <c r="AG31" i="21" s="1"/>
  <c r="AE31" i="21"/>
  <c r="AF49" i="21"/>
  <c r="AG49" i="21" s="1"/>
  <c r="AE49" i="21"/>
  <c r="AE66" i="21"/>
  <c r="AF15" i="22"/>
  <c r="AG15" i="22" s="1"/>
  <c r="AE15" i="22"/>
  <c r="J67" i="22"/>
  <c r="AF31" i="23"/>
  <c r="AG31" i="23" s="1"/>
  <c r="AE31" i="23"/>
  <c r="G71" i="24"/>
  <c r="G67" i="24"/>
  <c r="O71" i="24"/>
  <c r="O67" i="24"/>
  <c r="W71" i="24"/>
  <c r="W67" i="24"/>
  <c r="AE39" i="24"/>
  <c r="AE26" i="25"/>
  <c r="E71" i="26"/>
  <c r="E67" i="26"/>
  <c r="M71" i="26"/>
  <c r="M67" i="26"/>
  <c r="U71" i="26"/>
  <c r="U67" i="26"/>
  <c r="AC71" i="26"/>
  <c r="AC67" i="26"/>
  <c r="AF38" i="27"/>
  <c r="AG38" i="27" s="1"/>
  <c r="AE38" i="27"/>
  <c r="AE11" i="28"/>
  <c r="F30" i="97"/>
  <c r="F66" i="28"/>
  <c r="AF49" i="28"/>
  <c r="AG49" i="28" s="1"/>
  <c r="AE49" i="28"/>
  <c r="AE36" i="29"/>
  <c r="R37" i="97"/>
  <c r="R66" i="29"/>
  <c r="AF14" i="32"/>
  <c r="AG14" i="32" s="1"/>
  <c r="AE14" i="32"/>
  <c r="AF13" i="33"/>
  <c r="AG13" i="33" s="1"/>
  <c r="AE13" i="33"/>
  <c r="AF66" i="33"/>
  <c r="AG66" i="33" s="1"/>
  <c r="AE66" i="33"/>
  <c r="AD27" i="36"/>
  <c r="AE27" i="36" s="1"/>
  <c r="AF11" i="36"/>
  <c r="AE11" i="36"/>
  <c r="G67" i="36"/>
  <c r="AE62" i="38"/>
  <c r="E67" i="39"/>
  <c r="AE25" i="41"/>
  <c r="H71" i="41"/>
  <c r="H67" i="41"/>
  <c r="P71" i="41"/>
  <c r="P67" i="41"/>
  <c r="X71" i="41"/>
  <c r="AD71" i="41" s="1"/>
  <c r="X67" i="41"/>
  <c r="AE66" i="48"/>
  <c r="AF66" i="48"/>
  <c r="AG66" i="48" s="1"/>
  <c r="AF57" i="55"/>
  <c r="AG57" i="55" s="1"/>
  <c r="AE57" i="55"/>
  <c r="AF23" i="69"/>
  <c r="AG23" i="69" s="1"/>
  <c r="AE23" i="69"/>
  <c r="AF49" i="69"/>
  <c r="AG49" i="69" s="1"/>
  <c r="AE49" i="69"/>
  <c r="Q71" i="13"/>
  <c r="Q67" i="13"/>
  <c r="AF12" i="18"/>
  <c r="AG12" i="18" s="1"/>
  <c r="AD27" i="18"/>
  <c r="AE27" i="18" s="1"/>
  <c r="AE12" i="18"/>
  <c r="AF39" i="28"/>
  <c r="AG39" i="28" s="1"/>
  <c r="AE39" i="28"/>
  <c r="AE25" i="4"/>
  <c r="AE61" i="4"/>
  <c r="AE25" i="8"/>
  <c r="AE64" i="9"/>
  <c r="AE65" i="10"/>
  <c r="M71" i="15"/>
  <c r="M67" i="15"/>
  <c r="AF40" i="4"/>
  <c r="AG40" i="4" s="1"/>
  <c r="AA67" i="5"/>
  <c r="AF21" i="7"/>
  <c r="AG21" i="7" s="1"/>
  <c r="AE31" i="7"/>
  <c r="AE60" i="7"/>
  <c r="AE41" i="8"/>
  <c r="AD65" i="8"/>
  <c r="AE23" i="9"/>
  <c r="AD45" i="10"/>
  <c r="AF14" i="11"/>
  <c r="AG14" i="11" s="1"/>
  <c r="AE60" i="11"/>
  <c r="Z67" i="12"/>
  <c r="AD27" i="15"/>
  <c r="AE27" i="15" s="1"/>
  <c r="AE25" i="16"/>
  <c r="V67" i="16"/>
  <c r="AF52" i="17"/>
  <c r="AG52" i="17" s="1"/>
  <c r="AE52" i="17"/>
  <c r="AE31" i="19"/>
  <c r="AE60" i="19"/>
  <c r="X71" i="24"/>
  <c r="X67" i="24"/>
  <c r="AF48" i="26"/>
  <c r="AG48" i="26" s="1"/>
  <c r="AE48" i="26"/>
  <c r="AG11" i="29"/>
  <c r="AE37" i="33"/>
  <c r="W71" i="36"/>
  <c r="W67" i="36"/>
  <c r="AF50" i="43"/>
  <c r="AG50" i="43" s="1"/>
  <c r="AE50" i="43"/>
  <c r="AF12" i="44"/>
  <c r="AG12" i="44" s="1"/>
  <c r="AE12" i="44"/>
  <c r="AD27" i="44"/>
  <c r="AE27" i="44" s="1"/>
  <c r="AF70" i="55"/>
  <c r="AG70" i="55" s="1"/>
  <c r="AE70" i="55"/>
  <c r="AF21" i="66"/>
  <c r="AG21" i="66" s="1"/>
  <c r="AE21" i="66"/>
  <c r="H71" i="67"/>
  <c r="AD71" i="67" s="1"/>
  <c r="AE71" i="67" s="1"/>
  <c r="H67" i="67"/>
  <c r="P71" i="67"/>
  <c r="P67" i="67"/>
  <c r="X71" i="67"/>
  <c r="X67" i="67"/>
  <c r="AF18" i="71"/>
  <c r="AG18" i="71" s="1"/>
  <c r="AE18" i="71"/>
  <c r="AE47" i="82"/>
  <c r="AF47" i="82"/>
  <c r="AG47" i="82" s="1"/>
  <c r="G78" i="102"/>
  <c r="H71" i="12"/>
  <c r="AD71" i="12" s="1"/>
  <c r="H67" i="12"/>
  <c r="AD67" i="12" s="1"/>
  <c r="AF30" i="13"/>
  <c r="AG30" i="13" s="1"/>
  <c r="AE30" i="13"/>
  <c r="Z71" i="14"/>
  <c r="Z67" i="14"/>
  <c r="AF69" i="19"/>
  <c r="AG69" i="19" s="1"/>
  <c r="AE69" i="19"/>
  <c r="R71" i="22"/>
  <c r="R67" i="22"/>
  <c r="AB71" i="26"/>
  <c r="AB67" i="26"/>
  <c r="AF57" i="30"/>
  <c r="AG57" i="30" s="1"/>
  <c r="AE57" i="30"/>
  <c r="AF65" i="32"/>
  <c r="AG65" i="32" s="1"/>
  <c r="AE65" i="32"/>
  <c r="AF24" i="33"/>
  <c r="AG24" i="33" s="1"/>
  <c r="AE24" i="33"/>
  <c r="AF32" i="36"/>
  <c r="AG32" i="36" s="1"/>
  <c r="AE32" i="36"/>
  <c r="AE70" i="3"/>
  <c r="AE48" i="4"/>
  <c r="AE14" i="7"/>
  <c r="AE25" i="7"/>
  <c r="AE16" i="9"/>
  <c r="AE58" i="9"/>
  <c r="AE17" i="10"/>
  <c r="AE31" i="10"/>
  <c r="AE50" i="10"/>
  <c r="AE18" i="11"/>
  <c r="Y71" i="12"/>
  <c r="Y67" i="12"/>
  <c r="AE19" i="13"/>
  <c r="AF61" i="13"/>
  <c r="AG61" i="13" s="1"/>
  <c r="AE61" i="13"/>
  <c r="S71" i="14"/>
  <c r="S67" i="14"/>
  <c r="U71" i="15"/>
  <c r="U67" i="15"/>
  <c r="O71" i="16"/>
  <c r="O67" i="16"/>
  <c r="AF12" i="4"/>
  <c r="AG12" i="4" s="1"/>
  <c r="AF21" i="4"/>
  <c r="AG21" i="4" s="1"/>
  <c r="AE12" i="6"/>
  <c r="AE21" i="6"/>
  <c r="AD27" i="6"/>
  <c r="AE27" i="6" s="1"/>
  <c r="L67" i="6"/>
  <c r="AF70" i="6"/>
  <c r="AG70" i="6" s="1"/>
  <c r="AF18" i="7"/>
  <c r="AG18" i="7" s="1"/>
  <c r="AE39" i="7"/>
  <c r="AE51" i="7"/>
  <c r="U67" i="7"/>
  <c r="AE33" i="8"/>
  <c r="AE49" i="8"/>
  <c r="AF18" i="9"/>
  <c r="AG18" i="9" s="1"/>
  <c r="AF33" i="10"/>
  <c r="AG33" i="10" s="1"/>
  <c r="AE41" i="10"/>
  <c r="AE35" i="11"/>
  <c r="AE47" i="11"/>
  <c r="AE62" i="11"/>
  <c r="E67" i="11"/>
  <c r="AE13" i="12"/>
  <c r="AE19" i="12"/>
  <c r="AE26" i="12"/>
  <c r="AE41" i="12"/>
  <c r="AE13" i="13"/>
  <c r="K67" i="13"/>
  <c r="AF26" i="14"/>
  <c r="AG26" i="14" s="1"/>
  <c r="AB71" i="14"/>
  <c r="AE46" i="14"/>
  <c r="N71" i="15"/>
  <c r="N67" i="15"/>
  <c r="AF47" i="15"/>
  <c r="AG47" i="15" s="1"/>
  <c r="AE47" i="15"/>
  <c r="AF15" i="16"/>
  <c r="AG15" i="16" s="1"/>
  <c r="AE15" i="16"/>
  <c r="X71" i="16"/>
  <c r="X67" i="16"/>
  <c r="AE11" i="17"/>
  <c r="AE24" i="17"/>
  <c r="AF43" i="17"/>
  <c r="AG43" i="17" s="1"/>
  <c r="AE43" i="17"/>
  <c r="AF41" i="21"/>
  <c r="AG41" i="21" s="1"/>
  <c r="AE41" i="21"/>
  <c r="AF62" i="21"/>
  <c r="AG62" i="21" s="1"/>
  <c r="AE62" i="21"/>
  <c r="AE26" i="22"/>
  <c r="AF68" i="23"/>
  <c r="AG68" i="23" s="1"/>
  <c r="AE68" i="23"/>
  <c r="AE34" i="29"/>
  <c r="AF66" i="32"/>
  <c r="AG66" i="32" s="1"/>
  <c r="AE66" i="32"/>
  <c r="AE11" i="3"/>
  <c r="AE13" i="3"/>
  <c r="AE15" i="3"/>
  <c r="AE17" i="3"/>
  <c r="AE19" i="3"/>
  <c r="AE22" i="3"/>
  <c r="AE24" i="3"/>
  <c r="AE26" i="3"/>
  <c r="G67" i="3"/>
  <c r="G86" i="3" s="1"/>
  <c r="G87" i="3" s="1"/>
  <c r="O67" i="3"/>
  <c r="W67" i="3"/>
  <c r="G69" i="3"/>
  <c r="AE31" i="4"/>
  <c r="AE33" i="4"/>
  <c r="F39" i="102"/>
  <c r="AD39" i="98"/>
  <c r="K67" i="4"/>
  <c r="S67" i="4"/>
  <c r="AA67" i="4"/>
  <c r="AE68" i="4"/>
  <c r="AE70" i="4"/>
  <c r="AE12" i="5"/>
  <c r="AE14" i="5"/>
  <c r="AE16" i="5"/>
  <c r="AE18" i="5"/>
  <c r="AE21" i="5"/>
  <c r="AE23" i="5"/>
  <c r="AE25" i="5"/>
  <c r="L67" i="5"/>
  <c r="T67" i="5"/>
  <c r="AB67" i="5"/>
  <c r="AF68" i="5"/>
  <c r="AG68" i="5" s="1"/>
  <c r="AF70" i="5"/>
  <c r="AG70" i="5" s="1"/>
  <c r="K71" i="5"/>
  <c r="AD71" i="5" s="1"/>
  <c r="S71" i="5"/>
  <c r="AF14" i="6"/>
  <c r="AG14" i="6" s="1"/>
  <c r="AF16" i="6"/>
  <c r="AG16" i="6" s="1"/>
  <c r="AF18" i="6"/>
  <c r="AG18" i="6" s="1"/>
  <c r="AF23" i="6"/>
  <c r="AG23" i="6" s="1"/>
  <c r="AF25" i="6"/>
  <c r="AG25" i="6" s="1"/>
  <c r="AE31" i="6"/>
  <c r="AE33" i="6"/>
  <c r="AE35" i="6"/>
  <c r="AE37" i="6"/>
  <c r="AE39" i="6"/>
  <c r="AE41" i="6"/>
  <c r="AE45" i="6"/>
  <c r="AE47" i="6"/>
  <c r="AE49" i="6"/>
  <c r="AE51" i="6"/>
  <c r="AE53" i="6"/>
  <c r="AE57" i="6"/>
  <c r="AE60" i="6"/>
  <c r="AE62" i="6"/>
  <c r="AE65" i="6"/>
  <c r="E67" i="6"/>
  <c r="M67" i="6"/>
  <c r="U67" i="6"/>
  <c r="AC67" i="6"/>
  <c r="T71" i="6"/>
  <c r="AD71" i="6" s="1"/>
  <c r="AB71" i="6"/>
  <c r="AF33" i="7"/>
  <c r="AG33" i="7" s="1"/>
  <c r="AF35" i="7"/>
  <c r="AG35" i="7" s="1"/>
  <c r="AF37" i="7"/>
  <c r="AG37" i="7" s="1"/>
  <c r="AF41" i="7"/>
  <c r="AG41" i="7" s="1"/>
  <c r="AF45" i="7"/>
  <c r="AG45" i="7" s="1"/>
  <c r="AF47" i="7"/>
  <c r="AG47" i="7" s="1"/>
  <c r="AF49" i="7"/>
  <c r="AG49" i="7" s="1"/>
  <c r="AF53" i="7"/>
  <c r="AG53" i="7" s="1"/>
  <c r="AF57" i="7"/>
  <c r="AG57" i="7" s="1"/>
  <c r="AF62" i="7"/>
  <c r="AG62" i="7" s="1"/>
  <c r="AF65" i="7"/>
  <c r="AG65" i="7" s="1"/>
  <c r="F67" i="7"/>
  <c r="N67" i="7"/>
  <c r="V67" i="7"/>
  <c r="E71" i="7"/>
  <c r="M71" i="7"/>
  <c r="AD71" i="7" s="1"/>
  <c r="AE71" i="7" s="1"/>
  <c r="AC71" i="7"/>
  <c r="G19" i="98"/>
  <c r="G19" i="102" s="1"/>
  <c r="AF31" i="8"/>
  <c r="AG31" i="8" s="1"/>
  <c r="AF35" i="8"/>
  <c r="AG35" i="8" s="1"/>
  <c r="AF37" i="8"/>
  <c r="AG37" i="8" s="1"/>
  <c r="AF39" i="8"/>
  <c r="AG39" i="8" s="1"/>
  <c r="AF45" i="8"/>
  <c r="AG45" i="8" s="1"/>
  <c r="AF47" i="8"/>
  <c r="AG47" i="8" s="1"/>
  <c r="AF51" i="8"/>
  <c r="AG51" i="8" s="1"/>
  <c r="AF53" i="8"/>
  <c r="AG53" i="8" s="1"/>
  <c r="AF57" i="8"/>
  <c r="AG57" i="8" s="1"/>
  <c r="AF60" i="8"/>
  <c r="AG60" i="8" s="1"/>
  <c r="AF62" i="8"/>
  <c r="AG62" i="8" s="1"/>
  <c r="E67" i="8"/>
  <c r="M67" i="8"/>
  <c r="U67" i="8"/>
  <c r="AC67" i="8"/>
  <c r="AF21" i="9"/>
  <c r="AG21" i="9" s="1"/>
  <c r="AF25" i="9"/>
  <c r="AG25" i="9" s="1"/>
  <c r="AE31" i="9"/>
  <c r="AE33" i="9"/>
  <c r="AE35" i="9"/>
  <c r="AE37" i="9"/>
  <c r="AE39" i="9"/>
  <c r="AE41" i="9"/>
  <c r="AE45" i="9"/>
  <c r="AE47" i="9"/>
  <c r="AE49" i="9"/>
  <c r="AE51" i="9"/>
  <c r="AD53" i="98"/>
  <c r="K67" i="9"/>
  <c r="S67" i="9"/>
  <c r="AA67" i="9"/>
  <c r="AE68" i="9"/>
  <c r="AE70" i="9"/>
  <c r="F14" i="102"/>
  <c r="AD14" i="98"/>
  <c r="AE14" i="98" s="1"/>
  <c r="AF22" i="10"/>
  <c r="AG22" i="10" s="1"/>
  <c r="AF24" i="10"/>
  <c r="AG24" i="10" s="1"/>
  <c r="AE26" i="10"/>
  <c r="AF39" i="10"/>
  <c r="AG39" i="10" s="1"/>
  <c r="O67" i="10"/>
  <c r="W67" i="10"/>
  <c r="AE69" i="10"/>
  <c r="G80" i="10"/>
  <c r="AF31" i="11"/>
  <c r="AG31" i="11" s="1"/>
  <c r="AF33" i="11"/>
  <c r="AG33" i="11" s="1"/>
  <c r="AF37" i="11"/>
  <c r="AG37" i="11" s="1"/>
  <c r="AF39" i="11"/>
  <c r="AG39" i="11" s="1"/>
  <c r="AF41" i="11"/>
  <c r="AG41" i="11" s="1"/>
  <c r="AF45" i="11"/>
  <c r="AG45" i="11" s="1"/>
  <c r="AF49" i="11"/>
  <c r="AG49" i="11" s="1"/>
  <c r="AF51" i="11"/>
  <c r="AG51" i="11" s="1"/>
  <c r="AF53" i="11"/>
  <c r="AG53" i="11" s="1"/>
  <c r="AF57" i="11"/>
  <c r="AG57" i="11" s="1"/>
  <c r="AF65" i="11"/>
  <c r="AG65" i="11" s="1"/>
  <c r="F67" i="11"/>
  <c r="N67" i="11"/>
  <c r="V67" i="11"/>
  <c r="M71" i="11"/>
  <c r="AD71" i="11" s="1"/>
  <c r="U71" i="11"/>
  <c r="AC71" i="11"/>
  <c r="AF11" i="12"/>
  <c r="AF15" i="12"/>
  <c r="AG15" i="12" s="1"/>
  <c r="AF17" i="12"/>
  <c r="AG17" i="12" s="1"/>
  <c r="AF22" i="12"/>
  <c r="AG22" i="12" s="1"/>
  <c r="AF24" i="12"/>
  <c r="AG24" i="12" s="1"/>
  <c r="AE30" i="12"/>
  <c r="AE32" i="12"/>
  <c r="AE39" i="12"/>
  <c r="AE60" i="12"/>
  <c r="AF62" i="12"/>
  <c r="AG62" i="12" s="1"/>
  <c r="M67" i="12"/>
  <c r="T71" i="12"/>
  <c r="AE24" i="13"/>
  <c r="AE26" i="13"/>
  <c r="L67" i="13"/>
  <c r="T67" i="13"/>
  <c r="AB67" i="13"/>
  <c r="AF46" i="13"/>
  <c r="AG46" i="13" s="1"/>
  <c r="AE46" i="13"/>
  <c r="P67" i="13"/>
  <c r="AE13" i="14"/>
  <c r="AF19" i="14"/>
  <c r="AG19" i="14" s="1"/>
  <c r="E67" i="14"/>
  <c r="M67" i="14"/>
  <c r="U67" i="14"/>
  <c r="AC67" i="14"/>
  <c r="AE38" i="14"/>
  <c r="AE58" i="14"/>
  <c r="F67" i="14"/>
  <c r="V67" i="14"/>
  <c r="F71" i="14"/>
  <c r="G71" i="15"/>
  <c r="O71" i="15"/>
  <c r="W71" i="15"/>
  <c r="AF39" i="15"/>
  <c r="AG39" i="15" s="1"/>
  <c r="AE39" i="15"/>
  <c r="AF60" i="15"/>
  <c r="AG60" i="15" s="1"/>
  <c r="AE60" i="15"/>
  <c r="I67" i="15"/>
  <c r="Y67" i="15"/>
  <c r="I71" i="16"/>
  <c r="Q71" i="16"/>
  <c r="Y71" i="16"/>
  <c r="AE33" i="16"/>
  <c r="AF39" i="16"/>
  <c r="AG39" i="16" s="1"/>
  <c r="AE51" i="16"/>
  <c r="AF60" i="16"/>
  <c r="AG60" i="16" s="1"/>
  <c r="AA67" i="16"/>
  <c r="S71" i="16"/>
  <c r="I71" i="17"/>
  <c r="AD71" i="17" s="1"/>
  <c r="I67" i="17"/>
  <c r="AD67" i="17" s="1"/>
  <c r="Q71" i="17"/>
  <c r="Q67" i="17"/>
  <c r="Y71" i="17"/>
  <c r="Y67" i="17"/>
  <c r="L71" i="18"/>
  <c r="L67" i="18"/>
  <c r="T71" i="18"/>
  <c r="T67" i="18"/>
  <c r="AB71" i="18"/>
  <c r="AB67" i="18"/>
  <c r="AE70" i="18"/>
  <c r="AF35" i="19"/>
  <c r="AG35" i="19" s="1"/>
  <c r="AF39" i="19"/>
  <c r="AG39" i="19" s="1"/>
  <c r="AF45" i="19"/>
  <c r="AG45" i="19" s="1"/>
  <c r="F67" i="19"/>
  <c r="J71" i="20"/>
  <c r="AD71" i="20" s="1"/>
  <c r="AE71" i="20" s="1"/>
  <c r="J67" i="20"/>
  <c r="R71" i="20"/>
  <c r="R67" i="20"/>
  <c r="Z71" i="20"/>
  <c r="Z67" i="20"/>
  <c r="Q67" i="20"/>
  <c r="E71" i="21"/>
  <c r="E67" i="21"/>
  <c r="M71" i="21"/>
  <c r="M67" i="21"/>
  <c r="U71" i="21"/>
  <c r="U67" i="21"/>
  <c r="AC71" i="21"/>
  <c r="AC67" i="21"/>
  <c r="AF35" i="21"/>
  <c r="AG35" i="21" s="1"/>
  <c r="AE35" i="21"/>
  <c r="AF53" i="21"/>
  <c r="AG53" i="21" s="1"/>
  <c r="AE53" i="21"/>
  <c r="AF70" i="21"/>
  <c r="AG70" i="21" s="1"/>
  <c r="AF19" i="22"/>
  <c r="AG19" i="22" s="1"/>
  <c r="AE19" i="22"/>
  <c r="AE16" i="24"/>
  <c r="AF46" i="25"/>
  <c r="AG46" i="25" s="1"/>
  <c r="AE46" i="25"/>
  <c r="AF16" i="26"/>
  <c r="AG16" i="26" s="1"/>
  <c r="AE16" i="26"/>
  <c r="AE12" i="27"/>
  <c r="L67" i="27"/>
  <c r="T71" i="27"/>
  <c r="T67" i="27"/>
  <c r="AB67" i="27"/>
  <c r="AB71" i="27"/>
  <c r="AF48" i="27"/>
  <c r="AG48" i="27" s="1"/>
  <c r="AE48" i="27"/>
  <c r="AE65" i="27"/>
  <c r="AD30" i="28"/>
  <c r="F36" i="97"/>
  <c r="AD36" i="97" s="1"/>
  <c r="AE36" i="97" s="1"/>
  <c r="AD36" i="28"/>
  <c r="AE32" i="29"/>
  <c r="AE15" i="30"/>
  <c r="AE22" i="31"/>
  <c r="AE40" i="31"/>
  <c r="AE61" i="31"/>
  <c r="AF33" i="32"/>
  <c r="AG33" i="32" s="1"/>
  <c r="AE33" i="32"/>
  <c r="AF45" i="32"/>
  <c r="AG45" i="32" s="1"/>
  <c r="AE45" i="32"/>
  <c r="F67" i="33"/>
  <c r="AD27" i="34"/>
  <c r="AE27" i="34" s="1"/>
  <c r="AF11" i="34"/>
  <c r="AF61" i="34"/>
  <c r="AG61" i="34" s="1"/>
  <c r="AE61" i="34"/>
  <c r="L71" i="35"/>
  <c r="L67" i="35"/>
  <c r="T71" i="35"/>
  <c r="T67" i="35"/>
  <c r="E67" i="35"/>
  <c r="AF24" i="37"/>
  <c r="AG24" i="37" s="1"/>
  <c r="AE24" i="37"/>
  <c r="AF62" i="37"/>
  <c r="AG62" i="37" s="1"/>
  <c r="AE62" i="37"/>
  <c r="AA71" i="41"/>
  <c r="AE13" i="42"/>
  <c r="AF13" i="42"/>
  <c r="AG13" i="42" s="1"/>
  <c r="AE58" i="43"/>
  <c r="G27" i="10"/>
  <c r="X71" i="12"/>
  <c r="X67" i="12"/>
  <c r="Y71" i="13"/>
  <c r="Y67" i="13"/>
  <c r="AF11" i="16"/>
  <c r="AE11" i="16"/>
  <c r="AD27" i="16"/>
  <c r="AE27" i="16" s="1"/>
  <c r="AF16" i="18"/>
  <c r="AG16" i="18" s="1"/>
  <c r="AE16" i="18"/>
  <c r="AF57" i="21"/>
  <c r="AG57" i="21" s="1"/>
  <c r="AE57" i="21"/>
  <c r="AF22" i="22"/>
  <c r="AG22" i="22" s="1"/>
  <c r="AE22" i="22"/>
  <c r="L71" i="26"/>
  <c r="AD71" i="26" s="1"/>
  <c r="AE71" i="26" s="1"/>
  <c r="L67" i="26"/>
  <c r="P37" i="97"/>
  <c r="P66" i="29"/>
  <c r="P71" i="29" s="1"/>
  <c r="AD27" i="30"/>
  <c r="AE27" i="30" s="1"/>
  <c r="AF11" i="30"/>
  <c r="AE11" i="30"/>
  <c r="AF51" i="32"/>
  <c r="AG51" i="32" s="1"/>
  <c r="AE51" i="32"/>
  <c r="AE37" i="41"/>
  <c r="AF37" i="41"/>
  <c r="AG37" i="41" s="1"/>
  <c r="AE16" i="4"/>
  <c r="AE46" i="4"/>
  <c r="AE56" i="4"/>
  <c r="AE64" i="4"/>
  <c r="AD27" i="7"/>
  <c r="AE27" i="7" s="1"/>
  <c r="AE68" i="8"/>
  <c r="AE35" i="10"/>
  <c r="AE12" i="11"/>
  <c r="AE23" i="11"/>
  <c r="AF40" i="13"/>
  <c r="AG40" i="13" s="1"/>
  <c r="AE40" i="13"/>
  <c r="K71" i="14"/>
  <c r="K67" i="14"/>
  <c r="W71" i="16"/>
  <c r="W67" i="16"/>
  <c r="AF14" i="4"/>
  <c r="AG14" i="4" s="1"/>
  <c r="AF43" i="4"/>
  <c r="AG43" i="4" s="1"/>
  <c r="AF68" i="6"/>
  <c r="AG68" i="6" s="1"/>
  <c r="AF16" i="7"/>
  <c r="AG16" i="7" s="1"/>
  <c r="AF23" i="8"/>
  <c r="AG23" i="8" s="1"/>
  <c r="AF15" i="10"/>
  <c r="AG15" i="10" s="1"/>
  <c r="R67" i="12"/>
  <c r="S67" i="13"/>
  <c r="AF69" i="13"/>
  <c r="AG69" i="13" s="1"/>
  <c r="AE69" i="13"/>
  <c r="T67" i="15"/>
  <c r="H71" i="16"/>
  <c r="H67" i="16"/>
  <c r="AF38" i="17"/>
  <c r="AG38" i="17" s="1"/>
  <c r="AE38" i="17"/>
  <c r="AE12" i="21"/>
  <c r="P71" i="24"/>
  <c r="P67" i="24"/>
  <c r="AF40" i="25"/>
  <c r="AG40" i="25" s="1"/>
  <c r="AE40" i="25"/>
  <c r="AF38" i="26"/>
  <c r="AG38" i="26" s="1"/>
  <c r="AE38" i="26"/>
  <c r="G30" i="97"/>
  <c r="G66" i="97" s="1"/>
  <c r="G66" i="28"/>
  <c r="AF66" i="71"/>
  <c r="AG66" i="71" s="1"/>
  <c r="AE66" i="71"/>
  <c r="AF11" i="3"/>
  <c r="H67" i="3"/>
  <c r="P67" i="3"/>
  <c r="X67" i="3"/>
  <c r="E67" i="5"/>
  <c r="M67" i="5"/>
  <c r="U67" i="5"/>
  <c r="AC67" i="5"/>
  <c r="F67" i="6"/>
  <c r="G87" i="6" s="1"/>
  <c r="G88" i="6" s="1"/>
  <c r="N67" i="6"/>
  <c r="V67" i="6"/>
  <c r="G67" i="7"/>
  <c r="G87" i="7" s="1"/>
  <c r="G88" i="7" s="1"/>
  <c r="O67" i="7"/>
  <c r="W67" i="7"/>
  <c r="F67" i="8"/>
  <c r="N67" i="8"/>
  <c r="V67" i="8"/>
  <c r="L67" i="9"/>
  <c r="T67" i="9"/>
  <c r="AB67" i="9"/>
  <c r="F51" i="102"/>
  <c r="AD51" i="102" s="1"/>
  <c r="AD51" i="98"/>
  <c r="H67" i="10"/>
  <c r="P67" i="10"/>
  <c r="X67" i="10"/>
  <c r="G67" i="11"/>
  <c r="O67" i="11"/>
  <c r="W67" i="11"/>
  <c r="AD66" i="12"/>
  <c r="AD27" i="13"/>
  <c r="AE27" i="13" s="1"/>
  <c r="AF38" i="13"/>
  <c r="AG38" i="13" s="1"/>
  <c r="AE38" i="13"/>
  <c r="AF58" i="13"/>
  <c r="AG58" i="13" s="1"/>
  <c r="AE58" i="13"/>
  <c r="AD71" i="13"/>
  <c r="AE71" i="13" s="1"/>
  <c r="AF27" i="14"/>
  <c r="AG27" i="14" s="1"/>
  <c r="H67" i="15"/>
  <c r="P67" i="15"/>
  <c r="X67" i="15"/>
  <c r="AF33" i="15"/>
  <c r="AG33" i="15" s="1"/>
  <c r="AE33" i="15"/>
  <c r="AF51" i="15"/>
  <c r="AG51" i="15" s="1"/>
  <c r="AE51" i="15"/>
  <c r="K71" i="15"/>
  <c r="AA71" i="15"/>
  <c r="AF19" i="16"/>
  <c r="AG19" i="16" s="1"/>
  <c r="AE19" i="16"/>
  <c r="J71" i="17"/>
  <c r="J67" i="17"/>
  <c r="R71" i="17"/>
  <c r="R67" i="17"/>
  <c r="Z71" i="17"/>
  <c r="Z67" i="17"/>
  <c r="P67" i="17"/>
  <c r="AF14" i="18"/>
  <c r="AG14" i="18" s="1"/>
  <c r="AE14" i="18"/>
  <c r="AF18" i="18"/>
  <c r="AG18" i="18" s="1"/>
  <c r="AE18" i="18"/>
  <c r="AF23" i="18"/>
  <c r="AG23" i="18" s="1"/>
  <c r="AE23" i="18"/>
  <c r="E71" i="18"/>
  <c r="E67" i="18"/>
  <c r="M71" i="18"/>
  <c r="M67" i="18"/>
  <c r="U71" i="18"/>
  <c r="U67" i="18"/>
  <c r="AC71" i="18"/>
  <c r="AC67" i="18"/>
  <c r="AA67" i="18"/>
  <c r="K71" i="20"/>
  <c r="K67" i="20"/>
  <c r="S71" i="20"/>
  <c r="S67" i="20"/>
  <c r="AA71" i="20"/>
  <c r="AA67" i="20"/>
  <c r="AF66" i="20"/>
  <c r="AG66" i="20" s="1"/>
  <c r="F71" i="21"/>
  <c r="F67" i="21"/>
  <c r="N71" i="21"/>
  <c r="N67" i="21"/>
  <c r="V71" i="21"/>
  <c r="V67" i="21"/>
  <c r="AD27" i="21"/>
  <c r="AE27" i="21" s="1"/>
  <c r="AF47" i="21"/>
  <c r="AG47" i="21" s="1"/>
  <c r="AE47" i="21"/>
  <c r="AB67" i="21"/>
  <c r="AF13" i="22"/>
  <c r="AG13" i="22" s="1"/>
  <c r="AE13" i="22"/>
  <c r="AF46" i="22"/>
  <c r="AG46" i="22" s="1"/>
  <c r="AE46" i="22"/>
  <c r="AF46" i="23"/>
  <c r="AG46" i="23" s="1"/>
  <c r="AE46" i="23"/>
  <c r="V67" i="24"/>
  <c r="AF34" i="25"/>
  <c r="AG34" i="25" s="1"/>
  <c r="AE34" i="25"/>
  <c r="AF21" i="26"/>
  <c r="AG21" i="26" s="1"/>
  <c r="AE21" i="26"/>
  <c r="AF23" i="27"/>
  <c r="AG23" i="27" s="1"/>
  <c r="AE23" i="27"/>
  <c r="U71" i="27"/>
  <c r="U67" i="27"/>
  <c r="AF36" i="27"/>
  <c r="AG36" i="27" s="1"/>
  <c r="AE36" i="27"/>
  <c r="AE62" i="27"/>
  <c r="AF19" i="28"/>
  <c r="AG19" i="28" s="1"/>
  <c r="AE19" i="28"/>
  <c r="Q67" i="28"/>
  <c r="Q71" i="28"/>
  <c r="AE30" i="29"/>
  <c r="AF45" i="29"/>
  <c r="AG45" i="29" s="1"/>
  <c r="AE45" i="29"/>
  <c r="AF53" i="29"/>
  <c r="AG53" i="29" s="1"/>
  <c r="AE53" i="29"/>
  <c r="AF65" i="29"/>
  <c r="AG65" i="29" s="1"/>
  <c r="AE65" i="29"/>
  <c r="T67" i="29"/>
  <c r="AE13" i="30"/>
  <c r="AE31" i="30"/>
  <c r="AE39" i="30"/>
  <c r="AE49" i="30"/>
  <c r="AE60" i="30"/>
  <c r="AE11" i="34"/>
  <c r="AE56" i="34"/>
  <c r="AE21" i="35"/>
  <c r="M71" i="35"/>
  <c r="M67" i="35"/>
  <c r="U71" i="35"/>
  <c r="U67" i="35"/>
  <c r="AC71" i="35"/>
  <c r="AC67" i="35"/>
  <c r="G53" i="97"/>
  <c r="G66" i="37"/>
  <c r="AD66" i="37" s="1"/>
  <c r="AF35" i="38"/>
  <c r="AG35" i="38" s="1"/>
  <c r="AE35" i="38"/>
  <c r="AF49" i="38"/>
  <c r="AG49" i="38" s="1"/>
  <c r="AE49" i="38"/>
  <c r="AE38" i="39"/>
  <c r="AF38" i="39"/>
  <c r="AG38" i="39" s="1"/>
  <c r="G71" i="46"/>
  <c r="G67" i="46"/>
  <c r="O71" i="46"/>
  <c r="O67" i="46"/>
  <c r="W71" i="46"/>
  <c r="AD71" i="46" s="1"/>
  <c r="W67" i="46"/>
  <c r="P71" i="12"/>
  <c r="P67" i="12"/>
  <c r="J71" i="14"/>
  <c r="J67" i="14"/>
  <c r="AF21" i="18"/>
  <c r="AG21" i="18" s="1"/>
  <c r="AE21" i="18"/>
  <c r="AF68" i="22"/>
  <c r="AG68" i="22" s="1"/>
  <c r="AE68" i="22"/>
  <c r="AF52" i="25"/>
  <c r="AG52" i="25" s="1"/>
  <c r="AE52" i="25"/>
  <c r="AD27" i="29"/>
  <c r="AE27" i="29" s="1"/>
  <c r="AF47" i="30"/>
  <c r="AG47" i="30" s="1"/>
  <c r="AE47" i="30"/>
  <c r="AF33" i="37"/>
  <c r="AG33" i="37" s="1"/>
  <c r="AE33" i="37"/>
  <c r="AE21" i="8"/>
  <c r="AE12" i="9"/>
  <c r="AD37" i="10"/>
  <c r="AE21" i="11"/>
  <c r="Q71" i="12"/>
  <c r="Q67" i="12"/>
  <c r="AA71" i="14"/>
  <c r="AA67" i="14"/>
  <c r="AF66" i="14"/>
  <c r="AG66" i="14" s="1"/>
  <c r="AC71" i="15"/>
  <c r="AC67" i="15"/>
  <c r="AF22" i="16"/>
  <c r="AG22" i="16" s="1"/>
  <c r="AE22" i="16"/>
  <c r="AF23" i="7"/>
  <c r="AG23" i="7" s="1"/>
  <c r="AF70" i="8"/>
  <c r="AG70" i="8" s="1"/>
  <c r="AF61" i="9"/>
  <c r="AG61" i="9" s="1"/>
  <c r="AF16" i="11"/>
  <c r="AG16" i="11" s="1"/>
  <c r="J67" i="12"/>
  <c r="L71" i="14"/>
  <c r="E71" i="14"/>
  <c r="AE15" i="17"/>
  <c r="AF30" i="17"/>
  <c r="AG30" i="17" s="1"/>
  <c r="AE30" i="17"/>
  <c r="AF58" i="17"/>
  <c r="AG58" i="17" s="1"/>
  <c r="AE58" i="17"/>
  <c r="AE48" i="22"/>
  <c r="AF53" i="23"/>
  <c r="AG53" i="23" s="1"/>
  <c r="AE53" i="23"/>
  <c r="AF27" i="24"/>
  <c r="AG27" i="24" s="1"/>
  <c r="AF30" i="26"/>
  <c r="AG30" i="26" s="1"/>
  <c r="AE30" i="26"/>
  <c r="AF32" i="27"/>
  <c r="AG32" i="27" s="1"/>
  <c r="AE32" i="27"/>
  <c r="AD66" i="3"/>
  <c r="E67" i="4"/>
  <c r="M67" i="4"/>
  <c r="U67" i="4"/>
  <c r="AC67" i="4"/>
  <c r="AF27" i="5"/>
  <c r="AG27" i="5" s="1"/>
  <c r="F67" i="5"/>
  <c r="G67" i="8"/>
  <c r="O67" i="8"/>
  <c r="W67" i="8"/>
  <c r="E67" i="9"/>
  <c r="M67" i="9"/>
  <c r="U67" i="9"/>
  <c r="AC67" i="9"/>
  <c r="F66" i="10"/>
  <c r="F71" i="10" s="1"/>
  <c r="I67" i="10"/>
  <c r="Q67" i="10"/>
  <c r="Y67" i="10"/>
  <c r="AE35" i="12"/>
  <c r="AE53" i="12"/>
  <c r="O67" i="12"/>
  <c r="AF32" i="13"/>
  <c r="AG32" i="13" s="1"/>
  <c r="AE32" i="13"/>
  <c r="AF50" i="13"/>
  <c r="AG50" i="13" s="1"/>
  <c r="AE50" i="13"/>
  <c r="AD27" i="14"/>
  <c r="AE27" i="14" s="1"/>
  <c r="AF27" i="15"/>
  <c r="AG27" i="15" s="1"/>
  <c r="AF45" i="15"/>
  <c r="AG45" i="15" s="1"/>
  <c r="AE45" i="15"/>
  <c r="AF65" i="15"/>
  <c r="AG65" i="15" s="1"/>
  <c r="AE65" i="15"/>
  <c r="AF13" i="16"/>
  <c r="AG13" i="16" s="1"/>
  <c r="AE13" i="16"/>
  <c r="M67" i="16"/>
  <c r="F71" i="18"/>
  <c r="N71" i="18"/>
  <c r="V71" i="18"/>
  <c r="G71" i="21"/>
  <c r="O71" i="21"/>
  <c r="W71" i="21"/>
  <c r="AF39" i="21"/>
  <c r="AG39" i="21" s="1"/>
  <c r="AE39" i="21"/>
  <c r="AF60" i="21"/>
  <c r="AG60" i="21" s="1"/>
  <c r="AE60" i="21"/>
  <c r="AF24" i="22"/>
  <c r="AG24" i="22" s="1"/>
  <c r="AE24" i="22"/>
  <c r="G50" i="96"/>
  <c r="AD50" i="23"/>
  <c r="E71" i="27"/>
  <c r="E67" i="27"/>
  <c r="AF30" i="27"/>
  <c r="AG30" i="27" s="1"/>
  <c r="AE30" i="27"/>
  <c r="AF21" i="29"/>
  <c r="AG21" i="29" s="1"/>
  <c r="AE21" i="29"/>
  <c r="AF19" i="30"/>
  <c r="AG19" i="30" s="1"/>
  <c r="AE19" i="30"/>
  <c r="AF40" i="34"/>
  <c r="AG40" i="34" s="1"/>
  <c r="AE40" i="34"/>
  <c r="AF53" i="37"/>
  <c r="AG53" i="37" s="1"/>
  <c r="AE53" i="37"/>
  <c r="AF38" i="40"/>
  <c r="AG38" i="40" s="1"/>
  <c r="AE38" i="40"/>
  <c r="AF58" i="40"/>
  <c r="AG58" i="40" s="1"/>
  <c r="AE58" i="40"/>
  <c r="K71" i="41"/>
  <c r="K67" i="41"/>
  <c r="S71" i="41"/>
  <c r="S67" i="41"/>
  <c r="I67" i="45"/>
  <c r="AD67" i="45" s="1"/>
  <c r="AE67" i="45" s="1"/>
  <c r="I71" i="45"/>
  <c r="Q67" i="45"/>
  <c r="Q71" i="45"/>
  <c r="Y67" i="45"/>
  <c r="Y71" i="45"/>
  <c r="AE32" i="45"/>
  <c r="AF32" i="45"/>
  <c r="AG32" i="45" s="1"/>
  <c r="AE50" i="45"/>
  <c r="AF50" i="45"/>
  <c r="AG50" i="45" s="1"/>
  <c r="AF12" i="48"/>
  <c r="AG12" i="48" s="1"/>
  <c r="AE12" i="48"/>
  <c r="AF16" i="48"/>
  <c r="AG16" i="48" s="1"/>
  <c r="AE16" i="48"/>
  <c r="AF21" i="48"/>
  <c r="AG21" i="48" s="1"/>
  <c r="AE21" i="48"/>
  <c r="AF25" i="48"/>
  <c r="AG25" i="48" s="1"/>
  <c r="AE25" i="48"/>
  <c r="AD37" i="98"/>
  <c r="I71" i="13"/>
  <c r="I67" i="13"/>
  <c r="AF41" i="15"/>
  <c r="AG41" i="15" s="1"/>
  <c r="AE41" i="15"/>
  <c r="AF25" i="18"/>
  <c r="AG25" i="18" s="1"/>
  <c r="AE25" i="18"/>
  <c r="AF37" i="21"/>
  <c r="AG37" i="21" s="1"/>
  <c r="AE37" i="21"/>
  <c r="AE12" i="4"/>
  <c r="AE23" i="4"/>
  <c r="AE12" i="7"/>
  <c r="AD27" i="8"/>
  <c r="AE27" i="8" s="1"/>
  <c r="AE25" i="11"/>
  <c r="R67" i="13"/>
  <c r="AE52" i="14"/>
  <c r="E71" i="15"/>
  <c r="E67" i="15"/>
  <c r="AF50" i="4"/>
  <c r="AG50" i="4" s="1"/>
  <c r="AF12" i="9"/>
  <c r="AG12" i="9" s="1"/>
  <c r="AE11" i="12"/>
  <c r="AA67" i="13"/>
  <c r="T71" i="14"/>
  <c r="F71" i="15"/>
  <c r="F67" i="15"/>
  <c r="F67" i="16"/>
  <c r="AE19" i="17"/>
  <c r="AF34" i="17"/>
  <c r="AG34" i="17" s="1"/>
  <c r="AE34" i="17"/>
  <c r="AF64" i="17"/>
  <c r="AG64" i="17" s="1"/>
  <c r="AE64" i="17"/>
  <c r="G16" i="96"/>
  <c r="AD17" i="23"/>
  <c r="H71" i="24"/>
  <c r="AD71" i="24" s="1"/>
  <c r="H67" i="24"/>
  <c r="AF51" i="24"/>
  <c r="AG51" i="24" s="1"/>
  <c r="AE51" i="24"/>
  <c r="AF58" i="26"/>
  <c r="AG58" i="26" s="1"/>
  <c r="AE58" i="26"/>
  <c r="AF39" i="32"/>
  <c r="AG39" i="32" s="1"/>
  <c r="AE39" i="32"/>
  <c r="G66" i="98"/>
  <c r="AD30" i="4"/>
  <c r="F34" i="102"/>
  <c r="AD34" i="98"/>
  <c r="F67" i="4"/>
  <c r="N67" i="4"/>
  <c r="V67" i="4"/>
  <c r="G67" i="5"/>
  <c r="G85" i="5" s="1"/>
  <c r="G86" i="5" s="1"/>
  <c r="O67" i="5"/>
  <c r="W67" i="5"/>
  <c r="AE11" i="6"/>
  <c r="AE13" i="6"/>
  <c r="AE15" i="6"/>
  <c r="AE17" i="6"/>
  <c r="AE19" i="6"/>
  <c r="AE22" i="6"/>
  <c r="AE24" i="6"/>
  <c r="AE26" i="6"/>
  <c r="H67" i="6"/>
  <c r="P67" i="6"/>
  <c r="X67" i="6"/>
  <c r="AE30" i="7"/>
  <c r="AE32" i="7"/>
  <c r="AE34" i="7"/>
  <c r="AE36" i="7"/>
  <c r="AE38" i="7"/>
  <c r="AE40" i="7"/>
  <c r="AE43" i="7"/>
  <c r="AE46" i="7"/>
  <c r="AE48" i="7"/>
  <c r="AE50" i="7"/>
  <c r="AE52" i="7"/>
  <c r="AE56" i="7"/>
  <c r="AE58" i="7"/>
  <c r="AE61" i="7"/>
  <c r="AE64" i="7"/>
  <c r="I67" i="7"/>
  <c r="Q67" i="7"/>
  <c r="Y67" i="7"/>
  <c r="AE30" i="8"/>
  <c r="AE32" i="8"/>
  <c r="AE34" i="8"/>
  <c r="AE36" i="8"/>
  <c r="AE38" i="8"/>
  <c r="AE40" i="8"/>
  <c r="AE43" i="8"/>
  <c r="AE46" i="8"/>
  <c r="AE48" i="8"/>
  <c r="AE50" i="8"/>
  <c r="AE52" i="8"/>
  <c r="AE56" i="8"/>
  <c r="AE58" i="8"/>
  <c r="AE61" i="8"/>
  <c r="AE64" i="8"/>
  <c r="AE19" i="9"/>
  <c r="AE22" i="9"/>
  <c r="AE24" i="9"/>
  <c r="AE26" i="9"/>
  <c r="F52" i="98"/>
  <c r="F66" i="98" s="1"/>
  <c r="AD66" i="98" s="1"/>
  <c r="AE66" i="98" s="1"/>
  <c r="F67" i="9"/>
  <c r="N67" i="9"/>
  <c r="V67" i="9"/>
  <c r="F27" i="98"/>
  <c r="AD11" i="98"/>
  <c r="AE21" i="10"/>
  <c r="AE23" i="10"/>
  <c r="AD25" i="10"/>
  <c r="F46" i="102"/>
  <c r="AD46" i="102" s="1"/>
  <c r="AD46" i="98"/>
  <c r="I67" i="11"/>
  <c r="Q67" i="11"/>
  <c r="Y67" i="11"/>
  <c r="Z71" i="12"/>
  <c r="AF11" i="13"/>
  <c r="AF43" i="13"/>
  <c r="AG43" i="13" s="1"/>
  <c r="AE43" i="13"/>
  <c r="AF64" i="13"/>
  <c r="AG64" i="13" s="1"/>
  <c r="AE64" i="13"/>
  <c r="G67" i="13"/>
  <c r="W67" i="13"/>
  <c r="AE11" i="14"/>
  <c r="AE36" i="14"/>
  <c r="AE56" i="14"/>
  <c r="I67" i="14"/>
  <c r="Y67" i="14"/>
  <c r="AE69" i="14"/>
  <c r="AG11" i="15"/>
  <c r="AE14" i="15"/>
  <c r="AE23" i="15"/>
  <c r="AF37" i="15"/>
  <c r="AG37" i="15" s="1"/>
  <c r="AE37" i="15"/>
  <c r="AF57" i="15"/>
  <c r="AG57" i="15" s="1"/>
  <c r="AE57" i="15"/>
  <c r="L67" i="15"/>
  <c r="AB67" i="15"/>
  <c r="Q71" i="15"/>
  <c r="AE31" i="16"/>
  <c r="AE49" i="16"/>
  <c r="N67" i="16"/>
  <c r="AE13" i="17"/>
  <c r="AE17" i="17"/>
  <c r="AE22" i="17"/>
  <c r="AE26" i="17"/>
  <c r="L71" i="17"/>
  <c r="T71" i="17"/>
  <c r="AB71" i="17"/>
  <c r="AF32" i="17"/>
  <c r="AG32" i="17" s="1"/>
  <c r="AE32" i="17"/>
  <c r="AF36" i="17"/>
  <c r="AG36" i="17" s="1"/>
  <c r="AE36" i="17"/>
  <c r="AF40" i="17"/>
  <c r="AG40" i="17" s="1"/>
  <c r="AE40" i="17"/>
  <c r="AF46" i="17"/>
  <c r="AG46" i="17" s="1"/>
  <c r="AE46" i="17"/>
  <c r="AF50" i="17"/>
  <c r="AG50" i="17" s="1"/>
  <c r="AE50" i="17"/>
  <c r="AF56" i="17"/>
  <c r="AG56" i="17" s="1"/>
  <c r="AE56" i="17"/>
  <c r="AF61" i="17"/>
  <c r="AG61" i="17" s="1"/>
  <c r="AE61" i="17"/>
  <c r="G71" i="18"/>
  <c r="O71" i="18"/>
  <c r="W71" i="18"/>
  <c r="K67" i="18"/>
  <c r="G71" i="19"/>
  <c r="AD71" i="19" s="1"/>
  <c r="G67" i="19"/>
  <c r="O71" i="19"/>
  <c r="O67" i="19"/>
  <c r="W71" i="19"/>
  <c r="W67" i="19"/>
  <c r="AE33" i="19"/>
  <c r="AE37" i="19"/>
  <c r="AE41" i="19"/>
  <c r="AE53" i="19"/>
  <c r="AE65" i="19"/>
  <c r="N67" i="19"/>
  <c r="E71" i="20"/>
  <c r="M71" i="20"/>
  <c r="U71" i="20"/>
  <c r="AC71" i="20"/>
  <c r="Y67" i="20"/>
  <c r="AE16" i="21"/>
  <c r="AE25" i="21"/>
  <c r="AF33" i="21"/>
  <c r="AG33" i="21" s="1"/>
  <c r="AE33" i="21"/>
  <c r="AF51" i="21"/>
  <c r="AG51" i="21" s="1"/>
  <c r="AE51" i="21"/>
  <c r="L67" i="21"/>
  <c r="AE68" i="21"/>
  <c r="AF17" i="22"/>
  <c r="AG17" i="22" s="1"/>
  <c r="AE17" i="22"/>
  <c r="P71" i="22"/>
  <c r="P67" i="22"/>
  <c r="X71" i="22"/>
  <c r="X67" i="22"/>
  <c r="AE30" i="22"/>
  <c r="AE58" i="22"/>
  <c r="AF58" i="22"/>
  <c r="AG58" i="22" s="1"/>
  <c r="AD19" i="23"/>
  <c r="AF61" i="25"/>
  <c r="AG61" i="25" s="1"/>
  <c r="AE61" i="25"/>
  <c r="L71" i="27"/>
  <c r="AF34" i="28"/>
  <c r="AG34" i="28" s="1"/>
  <c r="AE34" i="28"/>
  <c r="AD39" i="97"/>
  <c r="AF25" i="29"/>
  <c r="AG25" i="29" s="1"/>
  <c r="AE25" i="29"/>
  <c r="N71" i="33"/>
  <c r="N67" i="33"/>
  <c r="AD27" i="33"/>
  <c r="AE27" i="33" s="1"/>
  <c r="G67" i="35"/>
  <c r="O67" i="35"/>
  <c r="AF14" i="37"/>
  <c r="AG14" i="37" s="1"/>
  <c r="AE14" i="37"/>
  <c r="AF26" i="37"/>
  <c r="AG26" i="37" s="1"/>
  <c r="AE26" i="37"/>
  <c r="AF39" i="37"/>
  <c r="AG39" i="37" s="1"/>
  <c r="AE39" i="37"/>
  <c r="AF43" i="37"/>
  <c r="AG43" i="37" s="1"/>
  <c r="AE43" i="37"/>
  <c r="K71" i="40"/>
  <c r="K67" i="40"/>
  <c r="S71" i="40"/>
  <c r="S67" i="40"/>
  <c r="AA71" i="40"/>
  <c r="AA67" i="40"/>
  <c r="AE32" i="40"/>
  <c r="AE50" i="40"/>
  <c r="AF60" i="41"/>
  <c r="AG60" i="41" s="1"/>
  <c r="AF65" i="41"/>
  <c r="AG65" i="41" s="1"/>
  <c r="AE34" i="44"/>
  <c r="AF34" i="44"/>
  <c r="AG34" i="44" s="1"/>
  <c r="AF48" i="13"/>
  <c r="AG48" i="13" s="1"/>
  <c r="AE48" i="13"/>
  <c r="AF62" i="15"/>
  <c r="AG62" i="15" s="1"/>
  <c r="AE62" i="15"/>
  <c r="Z71" i="22"/>
  <c r="Z67" i="22"/>
  <c r="N71" i="24"/>
  <c r="N67" i="24"/>
  <c r="AF14" i="29"/>
  <c r="AG14" i="29" s="1"/>
  <c r="AE14" i="29"/>
  <c r="AF37" i="30"/>
  <c r="AG37" i="30" s="1"/>
  <c r="AE37" i="30"/>
  <c r="AF66" i="30"/>
  <c r="AG66" i="30" s="1"/>
  <c r="AE66" i="30"/>
  <c r="AE65" i="3"/>
  <c r="AE58" i="4"/>
  <c r="AD27" i="11"/>
  <c r="AE27" i="11" s="1"/>
  <c r="I71" i="12"/>
  <c r="I67" i="12"/>
  <c r="J67" i="13"/>
  <c r="AF35" i="15"/>
  <c r="AG35" i="15" s="1"/>
  <c r="AE35" i="15"/>
  <c r="AF53" i="15"/>
  <c r="AG53" i="15" s="1"/>
  <c r="AE53" i="15"/>
  <c r="G71" i="16"/>
  <c r="AD71" i="16" s="1"/>
  <c r="G67" i="16"/>
  <c r="AF34" i="13"/>
  <c r="AG34" i="13" s="1"/>
  <c r="AE34" i="13"/>
  <c r="AF52" i="13"/>
  <c r="AG52" i="13" s="1"/>
  <c r="AE52" i="13"/>
  <c r="AE18" i="15"/>
  <c r="V71" i="15"/>
  <c r="V67" i="15"/>
  <c r="P71" i="16"/>
  <c r="P67" i="16"/>
  <c r="AF48" i="17"/>
  <c r="AG48" i="17" s="1"/>
  <c r="AE48" i="17"/>
  <c r="AE21" i="21"/>
  <c r="AE69" i="31"/>
  <c r="AG11" i="32"/>
  <c r="F65" i="98"/>
  <c r="AD50" i="98"/>
  <c r="AE50" i="98" s="1"/>
  <c r="F78" i="102"/>
  <c r="F80" i="98"/>
  <c r="AF36" i="13"/>
  <c r="AG36" i="13" s="1"/>
  <c r="AE36" i="13"/>
  <c r="AF56" i="13"/>
  <c r="AG56" i="13" s="1"/>
  <c r="AE56" i="13"/>
  <c r="H67" i="13"/>
  <c r="X67" i="13"/>
  <c r="N67" i="14"/>
  <c r="AF31" i="15"/>
  <c r="AG31" i="15" s="1"/>
  <c r="AE31" i="15"/>
  <c r="AF49" i="15"/>
  <c r="AG49" i="15" s="1"/>
  <c r="AE49" i="15"/>
  <c r="AF17" i="16"/>
  <c r="AG17" i="16" s="1"/>
  <c r="AE17" i="16"/>
  <c r="AD66" i="16"/>
  <c r="AD66" i="17"/>
  <c r="AE66" i="17" s="1"/>
  <c r="X67" i="17"/>
  <c r="H71" i="19"/>
  <c r="H67" i="19"/>
  <c r="P71" i="19"/>
  <c r="P67" i="19"/>
  <c r="X71" i="19"/>
  <c r="X67" i="19"/>
  <c r="AF27" i="19"/>
  <c r="AG27" i="19" s="1"/>
  <c r="AF45" i="21"/>
  <c r="AG45" i="21" s="1"/>
  <c r="AE45" i="21"/>
  <c r="AF65" i="21"/>
  <c r="AG65" i="21" s="1"/>
  <c r="AE65" i="21"/>
  <c r="AD27" i="22"/>
  <c r="AE27" i="22" s="1"/>
  <c r="AF11" i="22"/>
  <c r="AE11" i="22"/>
  <c r="I67" i="22"/>
  <c r="AD67" i="22" s="1"/>
  <c r="AE67" i="22" s="1"/>
  <c r="I71" i="22"/>
  <c r="AD71" i="22" s="1"/>
  <c r="Y71" i="22"/>
  <c r="Y67" i="22"/>
  <c r="AF33" i="24"/>
  <c r="AG33" i="24" s="1"/>
  <c r="AE33" i="24"/>
  <c r="F67" i="24"/>
  <c r="J71" i="25"/>
  <c r="J67" i="25"/>
  <c r="R71" i="25"/>
  <c r="R67" i="25"/>
  <c r="Z71" i="25"/>
  <c r="Z67" i="25"/>
  <c r="E67" i="25"/>
  <c r="M67" i="25"/>
  <c r="M71" i="25"/>
  <c r="AC67" i="25"/>
  <c r="AC71" i="25"/>
  <c r="AE27" i="26"/>
  <c r="AF66" i="26"/>
  <c r="AG66" i="26" s="1"/>
  <c r="AF34" i="27"/>
  <c r="AG34" i="27" s="1"/>
  <c r="AE34" i="27"/>
  <c r="F50" i="97"/>
  <c r="AD50" i="97" s="1"/>
  <c r="F66" i="27"/>
  <c r="G11" i="97"/>
  <c r="G27" i="97" s="1"/>
  <c r="G27" i="28"/>
  <c r="N37" i="97"/>
  <c r="N66" i="29"/>
  <c r="AD37" i="29"/>
  <c r="AE32" i="31"/>
  <c r="AE50" i="31"/>
  <c r="AE16" i="32"/>
  <c r="AF23" i="32"/>
  <c r="AG23" i="32" s="1"/>
  <c r="AE23" i="32"/>
  <c r="AF60" i="32"/>
  <c r="AG60" i="32" s="1"/>
  <c r="AE60" i="32"/>
  <c r="AF70" i="32"/>
  <c r="AG70" i="32" s="1"/>
  <c r="AE70" i="32"/>
  <c r="AF19" i="33"/>
  <c r="AG19" i="33" s="1"/>
  <c r="AE19" i="33"/>
  <c r="G71" i="33"/>
  <c r="AD71" i="33" s="1"/>
  <c r="G67" i="33"/>
  <c r="O71" i="33"/>
  <c r="O67" i="33"/>
  <c r="W71" i="33"/>
  <c r="W67" i="33"/>
  <c r="AE19" i="34"/>
  <c r="AE12" i="35"/>
  <c r="AF18" i="35"/>
  <c r="AG18" i="35" s="1"/>
  <c r="AE18" i="35"/>
  <c r="AB71" i="35"/>
  <c r="AF38" i="36"/>
  <c r="AG38" i="36" s="1"/>
  <c r="AE38" i="36"/>
  <c r="G14" i="97"/>
  <c r="G27" i="37"/>
  <c r="Y71" i="37"/>
  <c r="AF13" i="38"/>
  <c r="AG13" i="38" s="1"/>
  <c r="AE13" i="38"/>
  <c r="AF17" i="38"/>
  <c r="AG17" i="38" s="1"/>
  <c r="AE17" i="38"/>
  <c r="AF22" i="38"/>
  <c r="AG22" i="38" s="1"/>
  <c r="AE22" i="38"/>
  <c r="AF26" i="38"/>
  <c r="AG26" i="38" s="1"/>
  <c r="AE26" i="38"/>
  <c r="K71" i="22"/>
  <c r="K67" i="22"/>
  <c r="S71" i="22"/>
  <c r="S67" i="22"/>
  <c r="AA71" i="22"/>
  <c r="AA67" i="22"/>
  <c r="G14" i="96"/>
  <c r="AD14" i="23"/>
  <c r="G37" i="96"/>
  <c r="G66" i="96" s="1"/>
  <c r="AD37" i="23"/>
  <c r="G66" i="23"/>
  <c r="AD66" i="23" s="1"/>
  <c r="I71" i="24"/>
  <c r="Q71" i="24"/>
  <c r="Y71" i="24"/>
  <c r="AF69" i="24"/>
  <c r="AG69" i="24" s="1"/>
  <c r="AE69" i="24"/>
  <c r="AF38" i="25"/>
  <c r="AG38" i="25" s="1"/>
  <c r="AE38" i="25"/>
  <c r="AF58" i="25"/>
  <c r="AG58" i="25" s="1"/>
  <c r="AE58" i="25"/>
  <c r="AD66" i="25"/>
  <c r="AE66" i="25" s="1"/>
  <c r="AF14" i="26"/>
  <c r="AG14" i="26" s="1"/>
  <c r="AE14" i="26"/>
  <c r="AF21" i="27"/>
  <c r="AG21" i="27" s="1"/>
  <c r="AE21" i="27"/>
  <c r="F17" i="97"/>
  <c r="AD17" i="97" s="1"/>
  <c r="AE17" i="97" s="1"/>
  <c r="AD17" i="28"/>
  <c r="AF23" i="28"/>
  <c r="AG23" i="28" s="1"/>
  <c r="AE23" i="28"/>
  <c r="J67" i="28"/>
  <c r="Z67" i="28"/>
  <c r="AF18" i="29"/>
  <c r="AG18" i="29" s="1"/>
  <c r="AE18" i="29"/>
  <c r="I71" i="29"/>
  <c r="AD27" i="31"/>
  <c r="AE27" i="31" s="1"/>
  <c r="AF37" i="32"/>
  <c r="AG37" i="32" s="1"/>
  <c r="AE37" i="32"/>
  <c r="AF57" i="32"/>
  <c r="AG57" i="32" s="1"/>
  <c r="AE57" i="32"/>
  <c r="AF17" i="33"/>
  <c r="AG17" i="33" s="1"/>
  <c r="AE17" i="33"/>
  <c r="H71" i="33"/>
  <c r="H67" i="33"/>
  <c r="P71" i="33"/>
  <c r="P67" i="33"/>
  <c r="X71" i="33"/>
  <c r="X67" i="33"/>
  <c r="AF70" i="34"/>
  <c r="AG70" i="34" s="1"/>
  <c r="AE70" i="34"/>
  <c r="Q71" i="34"/>
  <c r="V67" i="35"/>
  <c r="V71" i="35"/>
  <c r="AF15" i="36"/>
  <c r="AG15" i="36" s="1"/>
  <c r="AE15" i="36"/>
  <c r="P71" i="36"/>
  <c r="P67" i="36"/>
  <c r="AF30" i="36"/>
  <c r="AG30" i="36" s="1"/>
  <c r="AE30" i="36"/>
  <c r="AF61" i="36"/>
  <c r="AG61" i="36" s="1"/>
  <c r="AE61" i="36"/>
  <c r="AD27" i="37"/>
  <c r="AE27" i="37" s="1"/>
  <c r="J71" i="39"/>
  <c r="J67" i="39"/>
  <c r="R71" i="39"/>
  <c r="R67" i="39"/>
  <c r="AE43" i="39"/>
  <c r="AF43" i="39"/>
  <c r="AG43" i="39" s="1"/>
  <c r="AD66" i="39"/>
  <c r="AE66" i="39" s="1"/>
  <c r="AF14" i="40"/>
  <c r="AG14" i="40" s="1"/>
  <c r="AE14" i="40"/>
  <c r="AF18" i="40"/>
  <c r="AG18" i="40" s="1"/>
  <c r="AE18" i="40"/>
  <c r="AF23" i="40"/>
  <c r="AG23" i="40" s="1"/>
  <c r="AE23" i="40"/>
  <c r="E71" i="40"/>
  <c r="E67" i="40"/>
  <c r="M71" i="40"/>
  <c r="M67" i="40"/>
  <c r="U71" i="40"/>
  <c r="U67" i="40"/>
  <c r="AC71" i="40"/>
  <c r="AC67" i="40"/>
  <c r="AF40" i="43"/>
  <c r="AG40" i="43" s="1"/>
  <c r="AE40" i="43"/>
  <c r="AF52" i="44"/>
  <c r="AG52" i="44" s="1"/>
  <c r="AE52" i="44"/>
  <c r="E58" i="99"/>
  <c r="AF58" i="99" s="1"/>
  <c r="AG58" i="99" s="1"/>
  <c r="AF58" i="44"/>
  <c r="AG58" i="44" s="1"/>
  <c r="E66" i="44"/>
  <c r="AE46" i="45"/>
  <c r="AF46" i="45"/>
  <c r="AG46" i="45" s="1"/>
  <c r="AF66" i="45"/>
  <c r="AG66" i="45" s="1"/>
  <c r="AE14" i="46"/>
  <c r="AF14" i="46"/>
  <c r="AG14" i="46" s="1"/>
  <c r="AE18" i="46"/>
  <c r="AF18" i="46"/>
  <c r="AG18" i="46" s="1"/>
  <c r="AF62" i="59"/>
  <c r="AG62" i="59" s="1"/>
  <c r="AE62" i="59"/>
  <c r="AD66" i="13"/>
  <c r="AE66" i="13" s="1"/>
  <c r="AE69" i="16"/>
  <c r="AE31" i="18"/>
  <c r="AE33" i="18"/>
  <c r="AE35" i="18"/>
  <c r="AE37" i="18"/>
  <c r="AE39" i="18"/>
  <c r="AE41" i="18"/>
  <c r="AE45" i="18"/>
  <c r="AE47" i="18"/>
  <c r="AE49" i="18"/>
  <c r="AE51" i="18"/>
  <c r="AE53" i="18"/>
  <c r="AE57" i="18"/>
  <c r="AE60" i="18"/>
  <c r="AE62" i="18"/>
  <c r="AE65" i="18"/>
  <c r="AE11" i="19"/>
  <c r="AE13" i="19"/>
  <c r="AE15" i="19"/>
  <c r="AE17" i="19"/>
  <c r="AE19" i="19"/>
  <c r="AE22" i="19"/>
  <c r="AE24" i="19"/>
  <c r="AE26" i="19"/>
  <c r="AE68" i="20"/>
  <c r="AE70" i="20"/>
  <c r="L67" i="22"/>
  <c r="T67" i="22"/>
  <c r="AB67" i="22"/>
  <c r="AE43" i="22"/>
  <c r="AE69" i="22"/>
  <c r="L71" i="22"/>
  <c r="AF24" i="23"/>
  <c r="AG24" i="23" s="1"/>
  <c r="AE24" i="23"/>
  <c r="AD40" i="23"/>
  <c r="AE51" i="23"/>
  <c r="H71" i="23"/>
  <c r="X71" i="23"/>
  <c r="AE14" i="24"/>
  <c r="AE23" i="24"/>
  <c r="J67" i="24"/>
  <c r="R67" i="24"/>
  <c r="Z67" i="24"/>
  <c r="AE45" i="24"/>
  <c r="AE65" i="24"/>
  <c r="AE15" i="25"/>
  <c r="AE24" i="25"/>
  <c r="AF32" i="25"/>
  <c r="AG32" i="25" s="1"/>
  <c r="AE32" i="25"/>
  <c r="AF50" i="25"/>
  <c r="AG50" i="25" s="1"/>
  <c r="AE50" i="25"/>
  <c r="AF25" i="26"/>
  <c r="AG25" i="26" s="1"/>
  <c r="AE25" i="26"/>
  <c r="AE18" i="27"/>
  <c r="K71" i="28"/>
  <c r="K67" i="28"/>
  <c r="S71" i="28"/>
  <c r="S67" i="28"/>
  <c r="AA71" i="28"/>
  <c r="AA67" i="28"/>
  <c r="F57" i="97"/>
  <c r="AD57" i="97" s="1"/>
  <c r="AE57" i="97" s="1"/>
  <c r="AD57" i="28"/>
  <c r="AE61" i="28"/>
  <c r="AF70" i="28"/>
  <c r="AG70" i="28" s="1"/>
  <c r="AE70" i="28"/>
  <c r="AF12" i="29"/>
  <c r="AG12" i="29" s="1"/>
  <c r="AE12" i="29"/>
  <c r="J71" i="29"/>
  <c r="J67" i="29"/>
  <c r="R71" i="29"/>
  <c r="R67" i="29"/>
  <c r="Z71" i="29"/>
  <c r="Z67" i="29"/>
  <c r="F71" i="29"/>
  <c r="AE22" i="30"/>
  <c r="H71" i="30"/>
  <c r="H67" i="30"/>
  <c r="P71" i="30"/>
  <c r="P67" i="30"/>
  <c r="X71" i="30"/>
  <c r="X67" i="30"/>
  <c r="G67" i="30"/>
  <c r="AD67" i="30" s="1"/>
  <c r="W67" i="30"/>
  <c r="AE11" i="31"/>
  <c r="AE19" i="31"/>
  <c r="AE30" i="31"/>
  <c r="AE38" i="31"/>
  <c r="AE48" i="31"/>
  <c r="AE58" i="31"/>
  <c r="AF31" i="32"/>
  <c r="AG31" i="32" s="1"/>
  <c r="AE31" i="32"/>
  <c r="AF49" i="32"/>
  <c r="AG49" i="32" s="1"/>
  <c r="AE49" i="32"/>
  <c r="S71" i="32"/>
  <c r="AF11" i="33"/>
  <c r="AE11" i="33"/>
  <c r="I71" i="33"/>
  <c r="I67" i="33"/>
  <c r="Q71" i="33"/>
  <c r="Q67" i="33"/>
  <c r="Y71" i="33"/>
  <c r="Y67" i="33"/>
  <c r="AE34" i="34"/>
  <c r="AE52" i="34"/>
  <c r="E71" i="34"/>
  <c r="AF66" i="34"/>
  <c r="AG66" i="34" s="1"/>
  <c r="F71" i="34"/>
  <c r="W71" i="35"/>
  <c r="W67" i="35"/>
  <c r="AE37" i="35"/>
  <c r="AE47" i="35"/>
  <c r="AE57" i="35"/>
  <c r="J71" i="35"/>
  <c r="J67" i="35"/>
  <c r="AF25" i="36"/>
  <c r="AG25" i="36" s="1"/>
  <c r="I71" i="36"/>
  <c r="AD71" i="36" s="1"/>
  <c r="I67" i="36"/>
  <c r="AD67" i="36" s="1"/>
  <c r="Q71" i="36"/>
  <c r="Q67" i="36"/>
  <c r="Y71" i="36"/>
  <c r="Y67" i="36"/>
  <c r="AF53" i="38"/>
  <c r="AG53" i="38" s="1"/>
  <c r="AE53" i="38"/>
  <c r="T67" i="38"/>
  <c r="O71" i="39"/>
  <c r="O67" i="39"/>
  <c r="AD27" i="40"/>
  <c r="AE27" i="40" s="1"/>
  <c r="AF30" i="40"/>
  <c r="AG30" i="40" s="1"/>
  <c r="AE30" i="40"/>
  <c r="AF48" i="40"/>
  <c r="AG48" i="40" s="1"/>
  <c r="AE48" i="40"/>
  <c r="P67" i="40"/>
  <c r="AF14" i="41"/>
  <c r="AD27" i="41"/>
  <c r="AE27" i="41" s="1"/>
  <c r="AE23" i="41"/>
  <c r="AE48" i="43"/>
  <c r="K67" i="44"/>
  <c r="K71" i="44"/>
  <c r="S67" i="44"/>
  <c r="S71" i="44"/>
  <c r="AC67" i="47"/>
  <c r="AF31" i="53"/>
  <c r="AG31" i="53" s="1"/>
  <c r="AE31" i="53"/>
  <c r="AE70" i="14"/>
  <c r="K67" i="17"/>
  <c r="S67" i="17"/>
  <c r="AA67" i="17"/>
  <c r="AE68" i="17"/>
  <c r="AE70" i="17"/>
  <c r="F67" i="18"/>
  <c r="N67" i="18"/>
  <c r="V67" i="18"/>
  <c r="AE30" i="19"/>
  <c r="AE32" i="19"/>
  <c r="AE34" i="19"/>
  <c r="AE36" i="19"/>
  <c r="AE38" i="19"/>
  <c r="AE40" i="19"/>
  <c r="AE43" i="19"/>
  <c r="I67" i="19"/>
  <c r="Q67" i="19"/>
  <c r="Y67" i="19"/>
  <c r="AE12" i="20"/>
  <c r="AE14" i="20"/>
  <c r="AE16" i="20"/>
  <c r="AE18" i="20"/>
  <c r="AE21" i="20"/>
  <c r="AE23" i="20"/>
  <c r="AE25" i="20"/>
  <c r="L67" i="20"/>
  <c r="AD67" i="20" s="1"/>
  <c r="AE67" i="20" s="1"/>
  <c r="T67" i="20"/>
  <c r="AB67" i="20"/>
  <c r="G67" i="21"/>
  <c r="O67" i="21"/>
  <c r="W67" i="21"/>
  <c r="AE69" i="21"/>
  <c r="AE40" i="22"/>
  <c r="AF56" i="22"/>
  <c r="AG56" i="22" s="1"/>
  <c r="AD66" i="22"/>
  <c r="AE66" i="22" s="1"/>
  <c r="O67" i="22"/>
  <c r="AC67" i="22"/>
  <c r="AB71" i="22"/>
  <c r="AG11" i="23"/>
  <c r="AE15" i="23"/>
  <c r="F71" i="23"/>
  <c r="F67" i="23"/>
  <c r="N71" i="23"/>
  <c r="N67" i="23"/>
  <c r="V71" i="23"/>
  <c r="V67" i="23"/>
  <c r="AE38" i="23"/>
  <c r="AF48" i="23"/>
  <c r="AG48" i="23" s="1"/>
  <c r="AE48" i="23"/>
  <c r="AE60" i="23"/>
  <c r="E67" i="23"/>
  <c r="U67" i="23"/>
  <c r="AE37" i="24"/>
  <c r="AE57" i="24"/>
  <c r="AF43" i="25"/>
  <c r="AG43" i="25" s="1"/>
  <c r="AE43" i="25"/>
  <c r="AF64" i="25"/>
  <c r="AG64" i="25" s="1"/>
  <c r="AE64" i="25"/>
  <c r="AG11" i="26"/>
  <c r="AF18" i="26"/>
  <c r="AG18" i="26" s="1"/>
  <c r="AE18" i="26"/>
  <c r="AE36" i="26"/>
  <c r="AE46" i="26"/>
  <c r="AE56" i="26"/>
  <c r="AE70" i="26"/>
  <c r="R71" i="26"/>
  <c r="AE16" i="27"/>
  <c r="AF25" i="27"/>
  <c r="AG25" i="27" s="1"/>
  <c r="AE25" i="27"/>
  <c r="AE46" i="27"/>
  <c r="AE24" i="28"/>
  <c r="AE26" i="28"/>
  <c r="L71" i="28"/>
  <c r="L67" i="28"/>
  <c r="T71" i="28"/>
  <c r="T67" i="28"/>
  <c r="AB71" i="28"/>
  <c r="AB67" i="28"/>
  <c r="AE31" i="28"/>
  <c r="AE45" i="28"/>
  <c r="AF23" i="29"/>
  <c r="AG23" i="29" s="1"/>
  <c r="AE23" i="29"/>
  <c r="K67" i="29"/>
  <c r="S67" i="29"/>
  <c r="AE41" i="29"/>
  <c r="AE51" i="29"/>
  <c r="AE62" i="29"/>
  <c r="K71" i="29"/>
  <c r="AA71" i="29"/>
  <c r="I71" i="30"/>
  <c r="I67" i="30"/>
  <c r="Q71" i="30"/>
  <c r="Q67" i="30"/>
  <c r="Y71" i="30"/>
  <c r="Y67" i="30"/>
  <c r="AE35" i="30"/>
  <c r="AE45" i="30"/>
  <c r="AE53" i="30"/>
  <c r="AF11" i="31"/>
  <c r="J71" i="31"/>
  <c r="AD71" i="31" s="1"/>
  <c r="AE71" i="31" s="1"/>
  <c r="J67" i="31"/>
  <c r="AD67" i="31" s="1"/>
  <c r="R71" i="31"/>
  <c r="R67" i="31"/>
  <c r="Z71" i="31"/>
  <c r="Z67" i="31"/>
  <c r="AF66" i="31"/>
  <c r="AG66" i="31" s="1"/>
  <c r="P67" i="31"/>
  <c r="AF41" i="32"/>
  <c r="AG41" i="32" s="1"/>
  <c r="AE41" i="32"/>
  <c r="AF62" i="32"/>
  <c r="AG62" i="32" s="1"/>
  <c r="AE62" i="32"/>
  <c r="AF22" i="33"/>
  <c r="AG22" i="33" s="1"/>
  <c r="AE22" i="33"/>
  <c r="AE69" i="33"/>
  <c r="K71" i="34"/>
  <c r="K67" i="34"/>
  <c r="AD67" i="34" s="1"/>
  <c r="S71" i="34"/>
  <c r="S67" i="34"/>
  <c r="AA71" i="34"/>
  <c r="AA67" i="34"/>
  <c r="AE12" i="36"/>
  <c r="AF12" i="36"/>
  <c r="AG12" i="36" s="1"/>
  <c r="J67" i="36"/>
  <c r="J71" i="36"/>
  <c r="Z67" i="36"/>
  <c r="Z71" i="36"/>
  <c r="AF50" i="36"/>
  <c r="AG50" i="36" s="1"/>
  <c r="AE50" i="36"/>
  <c r="AF58" i="36"/>
  <c r="AG58" i="36" s="1"/>
  <c r="AE58" i="36"/>
  <c r="AG11" i="37"/>
  <c r="Q67" i="37"/>
  <c r="AE41" i="38"/>
  <c r="AE17" i="39"/>
  <c r="L71" i="39"/>
  <c r="L67" i="39"/>
  <c r="T71" i="39"/>
  <c r="T67" i="39"/>
  <c r="AB71" i="39"/>
  <c r="AB67" i="39"/>
  <c r="AE57" i="41"/>
  <c r="AF57" i="41"/>
  <c r="AG57" i="41" s="1"/>
  <c r="AF61" i="43"/>
  <c r="AG61" i="43" s="1"/>
  <c r="AE61" i="43"/>
  <c r="AF15" i="45"/>
  <c r="AG15" i="45" s="1"/>
  <c r="AE15" i="45"/>
  <c r="AF19" i="45"/>
  <c r="AG19" i="45" s="1"/>
  <c r="AE19" i="45"/>
  <c r="AE40" i="45"/>
  <c r="AF40" i="45"/>
  <c r="AG40" i="45" s="1"/>
  <c r="AE61" i="45"/>
  <c r="AF61" i="45"/>
  <c r="AG61" i="45" s="1"/>
  <c r="AF70" i="46"/>
  <c r="AG70" i="46" s="1"/>
  <c r="AE70" i="46"/>
  <c r="K71" i="52"/>
  <c r="K67" i="52"/>
  <c r="S71" i="52"/>
  <c r="S67" i="52"/>
  <c r="AA71" i="52"/>
  <c r="AA67" i="52"/>
  <c r="AF51" i="59"/>
  <c r="AG51" i="59" s="1"/>
  <c r="AE51" i="59"/>
  <c r="AE64" i="12"/>
  <c r="AE12" i="13"/>
  <c r="AE14" i="13"/>
  <c r="AE16" i="13"/>
  <c r="AE18" i="13"/>
  <c r="AE21" i="13"/>
  <c r="AE23" i="13"/>
  <c r="AE12" i="14"/>
  <c r="AE14" i="14"/>
  <c r="AE16" i="14"/>
  <c r="AE18" i="14"/>
  <c r="AE21" i="14"/>
  <c r="AE23" i="14"/>
  <c r="AE25" i="14"/>
  <c r="L67" i="14"/>
  <c r="T67" i="14"/>
  <c r="AB67" i="14"/>
  <c r="G67" i="15"/>
  <c r="O67" i="15"/>
  <c r="W67" i="15"/>
  <c r="AE30" i="16"/>
  <c r="AE32" i="16"/>
  <c r="AE34" i="16"/>
  <c r="AE36" i="16"/>
  <c r="AE38" i="16"/>
  <c r="AE40" i="16"/>
  <c r="AE43" i="16"/>
  <c r="AE46" i="16"/>
  <c r="AE48" i="16"/>
  <c r="AE50" i="16"/>
  <c r="AE52" i="16"/>
  <c r="AE56" i="16"/>
  <c r="AE58" i="16"/>
  <c r="AE61" i="16"/>
  <c r="AE64" i="16"/>
  <c r="I67" i="16"/>
  <c r="Q67" i="16"/>
  <c r="Y67" i="16"/>
  <c r="AE12" i="17"/>
  <c r="AE14" i="17"/>
  <c r="AE16" i="17"/>
  <c r="AE18" i="17"/>
  <c r="AE21" i="17"/>
  <c r="AE23" i="17"/>
  <c r="AE25" i="17"/>
  <c r="L67" i="17"/>
  <c r="T67" i="17"/>
  <c r="AB67" i="17"/>
  <c r="G67" i="18"/>
  <c r="O67" i="18"/>
  <c r="W67" i="18"/>
  <c r="AE69" i="18"/>
  <c r="J67" i="19"/>
  <c r="R67" i="19"/>
  <c r="Z67" i="19"/>
  <c r="AE31" i="20"/>
  <c r="AE33" i="20"/>
  <c r="AE35" i="20"/>
  <c r="AE37" i="20"/>
  <c r="AE39" i="20"/>
  <c r="AE41" i="20"/>
  <c r="AE45" i="20"/>
  <c r="AE47" i="20"/>
  <c r="AE49" i="20"/>
  <c r="AE51" i="20"/>
  <c r="AE53" i="20"/>
  <c r="AE57" i="20"/>
  <c r="AE60" i="20"/>
  <c r="AE62" i="20"/>
  <c r="AE65" i="20"/>
  <c r="E67" i="20"/>
  <c r="M67" i="20"/>
  <c r="U67" i="20"/>
  <c r="AC67" i="20"/>
  <c r="H67" i="21"/>
  <c r="P67" i="21"/>
  <c r="X67" i="21"/>
  <c r="E67" i="22"/>
  <c r="AF70" i="22"/>
  <c r="AG70" i="22" s="1"/>
  <c r="AE70" i="22"/>
  <c r="AF12" i="23"/>
  <c r="AG12" i="23" s="1"/>
  <c r="AE12" i="23"/>
  <c r="G27" i="23"/>
  <c r="O71" i="23"/>
  <c r="O67" i="23"/>
  <c r="W71" i="23"/>
  <c r="W67" i="23"/>
  <c r="AF35" i="23"/>
  <c r="AG35" i="23" s="1"/>
  <c r="AE35" i="23"/>
  <c r="J67" i="23"/>
  <c r="Z67" i="23"/>
  <c r="AE12" i="24"/>
  <c r="AE21" i="24"/>
  <c r="AE31" i="24"/>
  <c r="AE49" i="24"/>
  <c r="S71" i="24"/>
  <c r="AE13" i="25"/>
  <c r="AE22" i="25"/>
  <c r="AF36" i="25"/>
  <c r="AG36" i="25" s="1"/>
  <c r="AE36" i="25"/>
  <c r="AF56" i="25"/>
  <c r="AG56" i="25" s="1"/>
  <c r="AE56" i="25"/>
  <c r="H67" i="25"/>
  <c r="AD67" i="25" s="1"/>
  <c r="AE67" i="25" s="1"/>
  <c r="X67" i="25"/>
  <c r="AE69" i="25"/>
  <c r="AF12" i="26"/>
  <c r="AG12" i="26" s="1"/>
  <c r="AE12" i="26"/>
  <c r="AG11" i="27"/>
  <c r="J71" i="27"/>
  <c r="J67" i="27"/>
  <c r="R71" i="27"/>
  <c r="R67" i="27"/>
  <c r="Z71" i="27"/>
  <c r="Z67" i="27"/>
  <c r="AF52" i="27"/>
  <c r="AG52" i="27" s="1"/>
  <c r="AE52" i="27"/>
  <c r="AF15" i="28"/>
  <c r="AG15" i="28" s="1"/>
  <c r="AE15" i="28"/>
  <c r="AF21" i="28"/>
  <c r="AG21" i="28" s="1"/>
  <c r="AE21" i="28"/>
  <c r="AD33" i="28"/>
  <c r="AF43" i="97"/>
  <c r="AG43" i="97" s="1"/>
  <c r="AE43" i="97"/>
  <c r="AE47" i="28"/>
  <c r="AD58" i="28"/>
  <c r="AF16" i="29"/>
  <c r="AG16" i="29" s="1"/>
  <c r="AE16" i="29"/>
  <c r="M67" i="29"/>
  <c r="AC67" i="29"/>
  <c r="AE69" i="29"/>
  <c r="J71" i="30"/>
  <c r="J67" i="30"/>
  <c r="R71" i="30"/>
  <c r="R67" i="30"/>
  <c r="Z71" i="30"/>
  <c r="Z67" i="30"/>
  <c r="AE69" i="30"/>
  <c r="AE17" i="31"/>
  <c r="AE26" i="31"/>
  <c r="K71" i="31"/>
  <c r="K67" i="31"/>
  <c r="S71" i="31"/>
  <c r="S67" i="31"/>
  <c r="AA71" i="31"/>
  <c r="AA67" i="31"/>
  <c r="AE36" i="31"/>
  <c r="AE46" i="31"/>
  <c r="AE56" i="31"/>
  <c r="Q67" i="31"/>
  <c r="E71" i="32"/>
  <c r="AF71" i="32" s="1"/>
  <c r="AG71" i="32" s="1"/>
  <c r="E67" i="32"/>
  <c r="M71" i="32"/>
  <c r="M67" i="32"/>
  <c r="U71" i="32"/>
  <c r="U67" i="32"/>
  <c r="AC71" i="32"/>
  <c r="AC67" i="32"/>
  <c r="AF35" i="32"/>
  <c r="AG35" i="32" s="1"/>
  <c r="AE35" i="32"/>
  <c r="AF53" i="32"/>
  <c r="AG53" i="32" s="1"/>
  <c r="AE53" i="32"/>
  <c r="AE68" i="32"/>
  <c r="AF15" i="33"/>
  <c r="AG15" i="33" s="1"/>
  <c r="AE15" i="33"/>
  <c r="L71" i="34"/>
  <c r="L67" i="34"/>
  <c r="T71" i="34"/>
  <c r="T67" i="34"/>
  <c r="AB71" i="34"/>
  <c r="AB67" i="34"/>
  <c r="R67" i="34"/>
  <c r="AF68" i="34"/>
  <c r="AG68" i="34" s="1"/>
  <c r="AE68" i="34"/>
  <c r="AF27" i="35"/>
  <c r="AG27" i="35" s="1"/>
  <c r="AE35" i="35"/>
  <c r="AE45" i="35"/>
  <c r="AE53" i="35"/>
  <c r="AE65" i="35"/>
  <c r="AE17" i="36"/>
  <c r="AE22" i="36"/>
  <c r="AF18" i="37"/>
  <c r="AG18" i="37" s="1"/>
  <c r="AE18" i="37"/>
  <c r="AF22" i="37"/>
  <c r="AG22" i="37" s="1"/>
  <c r="AE22" i="37"/>
  <c r="AD27" i="38"/>
  <c r="AE27" i="38" s="1"/>
  <c r="E71" i="39"/>
  <c r="M71" i="39"/>
  <c r="U71" i="39"/>
  <c r="AC71" i="39"/>
  <c r="AF58" i="39"/>
  <c r="AG58" i="39" s="1"/>
  <c r="AE64" i="39"/>
  <c r="AF64" i="39"/>
  <c r="AG64" i="39" s="1"/>
  <c r="AF39" i="41"/>
  <c r="AG39" i="41" s="1"/>
  <c r="AF45" i="41"/>
  <c r="AG45" i="41" s="1"/>
  <c r="AE15" i="42"/>
  <c r="AF15" i="42"/>
  <c r="AG15" i="42" s="1"/>
  <c r="AF19" i="42"/>
  <c r="AG19" i="42" s="1"/>
  <c r="AF32" i="43"/>
  <c r="AG32" i="43" s="1"/>
  <c r="AE32" i="43"/>
  <c r="AF32" i="47"/>
  <c r="AG32" i="47" s="1"/>
  <c r="AE32" i="47"/>
  <c r="AF36" i="47"/>
  <c r="AG36" i="47" s="1"/>
  <c r="AE36" i="47"/>
  <c r="AF40" i="47"/>
  <c r="AG40" i="47" s="1"/>
  <c r="AE40" i="47"/>
  <c r="AF46" i="47"/>
  <c r="AG46" i="47" s="1"/>
  <c r="AE46" i="47"/>
  <c r="AF50" i="47"/>
  <c r="AG50" i="47" s="1"/>
  <c r="AE50" i="47"/>
  <c r="AF56" i="47"/>
  <c r="AG56" i="47" s="1"/>
  <c r="AE56" i="47"/>
  <c r="AF61" i="47"/>
  <c r="AG61" i="47" s="1"/>
  <c r="AE61" i="47"/>
  <c r="AF66" i="47"/>
  <c r="AG66" i="47" s="1"/>
  <c r="E71" i="47"/>
  <c r="E67" i="47"/>
  <c r="M71" i="47"/>
  <c r="M67" i="47"/>
  <c r="U67" i="47"/>
  <c r="U71" i="47"/>
  <c r="AF23" i="96"/>
  <c r="AG23" i="96" s="1"/>
  <c r="AE23" i="96"/>
  <c r="AD33" i="96"/>
  <c r="AD66" i="24"/>
  <c r="AD27" i="25"/>
  <c r="AE27" i="25" s="1"/>
  <c r="AF11" i="25"/>
  <c r="I71" i="25"/>
  <c r="AD71" i="25" s="1"/>
  <c r="I67" i="25"/>
  <c r="Q71" i="25"/>
  <c r="Q67" i="25"/>
  <c r="Y71" i="25"/>
  <c r="Y67" i="25"/>
  <c r="AF30" i="25"/>
  <c r="AG30" i="25" s="1"/>
  <c r="AE30" i="25"/>
  <c r="AF48" i="25"/>
  <c r="AG48" i="25" s="1"/>
  <c r="AE48" i="25"/>
  <c r="AF23" i="26"/>
  <c r="AG23" i="26" s="1"/>
  <c r="AE23" i="26"/>
  <c r="S67" i="26"/>
  <c r="AE68" i="26"/>
  <c r="K67" i="27"/>
  <c r="S67" i="27"/>
  <c r="AA67" i="27"/>
  <c r="AE43" i="27"/>
  <c r="F11" i="97"/>
  <c r="F27" i="28"/>
  <c r="AF53" i="28"/>
  <c r="AG53" i="28" s="1"/>
  <c r="AE53" i="28"/>
  <c r="R67" i="28"/>
  <c r="AF68" i="28"/>
  <c r="AG68" i="28" s="1"/>
  <c r="AE68" i="28"/>
  <c r="L67" i="31"/>
  <c r="T67" i="31"/>
  <c r="AB67" i="31"/>
  <c r="E71" i="31"/>
  <c r="F71" i="32"/>
  <c r="AD71" i="32" s="1"/>
  <c r="F67" i="32"/>
  <c r="N71" i="32"/>
  <c r="N67" i="32"/>
  <c r="V71" i="32"/>
  <c r="V67" i="32"/>
  <c r="AD27" i="32"/>
  <c r="AE27" i="32" s="1"/>
  <c r="AF47" i="32"/>
  <c r="AG47" i="32" s="1"/>
  <c r="AE47" i="32"/>
  <c r="T67" i="32"/>
  <c r="AF26" i="33"/>
  <c r="AG26" i="33" s="1"/>
  <c r="AE26" i="33"/>
  <c r="F71" i="35"/>
  <c r="AF40" i="36"/>
  <c r="AG40" i="36" s="1"/>
  <c r="AE40" i="36"/>
  <c r="AF48" i="36"/>
  <c r="AG48" i="36" s="1"/>
  <c r="AE48" i="36"/>
  <c r="AE31" i="38"/>
  <c r="AF66" i="38"/>
  <c r="AG66" i="38" s="1"/>
  <c r="AF70" i="39"/>
  <c r="AG70" i="39" s="1"/>
  <c r="AE70" i="39"/>
  <c r="AE38" i="43"/>
  <c r="E71" i="44"/>
  <c r="N67" i="44"/>
  <c r="N71" i="44"/>
  <c r="V67" i="44"/>
  <c r="V71" i="44"/>
  <c r="AE36" i="45"/>
  <c r="AF36" i="45"/>
  <c r="AG36" i="45" s="1"/>
  <c r="AE56" i="45"/>
  <c r="AF56" i="45"/>
  <c r="AG56" i="45" s="1"/>
  <c r="AF53" i="56"/>
  <c r="AG53" i="56" s="1"/>
  <c r="AE53" i="56"/>
  <c r="K71" i="42"/>
  <c r="K67" i="42"/>
  <c r="S71" i="42"/>
  <c r="S67" i="42"/>
  <c r="AA71" i="42"/>
  <c r="AA67" i="42"/>
  <c r="AF58" i="42"/>
  <c r="AG58" i="42" s="1"/>
  <c r="AE58" i="42"/>
  <c r="AF64" i="42"/>
  <c r="AG64" i="42" s="1"/>
  <c r="AE64" i="42"/>
  <c r="AF14" i="43"/>
  <c r="AG14" i="43" s="1"/>
  <c r="AE14" i="43"/>
  <c r="AF18" i="43"/>
  <c r="AG18" i="43" s="1"/>
  <c r="AE18" i="43"/>
  <c r="AF23" i="43"/>
  <c r="AG23" i="43" s="1"/>
  <c r="AE23" i="43"/>
  <c r="E71" i="43"/>
  <c r="E67" i="43"/>
  <c r="M71" i="43"/>
  <c r="M67" i="43"/>
  <c r="U71" i="43"/>
  <c r="U67" i="43"/>
  <c r="AC71" i="43"/>
  <c r="AC67" i="43"/>
  <c r="R67" i="45"/>
  <c r="H71" i="46"/>
  <c r="P71" i="46"/>
  <c r="X71" i="46"/>
  <c r="AD66" i="46"/>
  <c r="AD66" i="47"/>
  <c r="AE66" i="47" s="1"/>
  <c r="AG11" i="48"/>
  <c r="AF66" i="51"/>
  <c r="AG66" i="51" s="1"/>
  <c r="Y67" i="55"/>
  <c r="O71" i="56"/>
  <c r="O67" i="56"/>
  <c r="W71" i="56"/>
  <c r="W67" i="56"/>
  <c r="AF57" i="59"/>
  <c r="AG57" i="59" s="1"/>
  <c r="AE57" i="59"/>
  <c r="AE66" i="62"/>
  <c r="AF49" i="66"/>
  <c r="AG49" i="66" s="1"/>
  <c r="AE49" i="66"/>
  <c r="AF24" i="70"/>
  <c r="AG24" i="70" s="1"/>
  <c r="AE24" i="70"/>
  <c r="AE58" i="44"/>
  <c r="L71" i="45"/>
  <c r="L67" i="45"/>
  <c r="T71" i="45"/>
  <c r="AD71" i="45" s="1"/>
  <c r="AE71" i="45" s="1"/>
  <c r="T67" i="45"/>
  <c r="AB71" i="45"/>
  <c r="AB67" i="45"/>
  <c r="AD66" i="45"/>
  <c r="AE66" i="45" s="1"/>
  <c r="AF70" i="45"/>
  <c r="AG70" i="45" s="1"/>
  <c r="AE70" i="45"/>
  <c r="R71" i="48"/>
  <c r="AF69" i="51"/>
  <c r="AG69" i="51" s="1"/>
  <c r="AE69" i="51"/>
  <c r="AF25" i="53"/>
  <c r="AG25" i="53" s="1"/>
  <c r="AE25" i="53"/>
  <c r="AF53" i="53"/>
  <c r="AG53" i="53" s="1"/>
  <c r="AE53" i="53"/>
  <c r="AF18" i="55"/>
  <c r="AG18" i="55" s="1"/>
  <c r="AE18" i="55"/>
  <c r="R67" i="55"/>
  <c r="R71" i="55"/>
  <c r="AA71" i="55"/>
  <c r="AA67" i="55"/>
  <c r="AF47" i="59"/>
  <c r="AG47" i="59" s="1"/>
  <c r="AE47" i="59"/>
  <c r="AF12" i="66"/>
  <c r="AG12" i="66" s="1"/>
  <c r="AD27" i="66"/>
  <c r="AE27" i="66" s="1"/>
  <c r="AE12" i="66"/>
  <c r="AF70" i="68"/>
  <c r="AG70" i="68" s="1"/>
  <c r="AE70" i="68"/>
  <c r="F27" i="27"/>
  <c r="AD37" i="97"/>
  <c r="H71" i="35"/>
  <c r="P71" i="35"/>
  <c r="X71" i="35"/>
  <c r="H67" i="35"/>
  <c r="AD67" i="35" s="1"/>
  <c r="AE67" i="35" s="1"/>
  <c r="S67" i="35"/>
  <c r="K71" i="36"/>
  <c r="S71" i="36"/>
  <c r="AA71" i="36"/>
  <c r="AF36" i="36"/>
  <c r="AG36" i="36" s="1"/>
  <c r="AE36" i="36"/>
  <c r="AF46" i="36"/>
  <c r="AG46" i="36" s="1"/>
  <c r="AE46" i="36"/>
  <c r="AF56" i="36"/>
  <c r="AG56" i="36" s="1"/>
  <c r="AE56" i="36"/>
  <c r="AD17" i="37"/>
  <c r="F71" i="37"/>
  <c r="F67" i="37"/>
  <c r="N71" i="37"/>
  <c r="N67" i="37"/>
  <c r="V71" i="37"/>
  <c r="V67" i="37"/>
  <c r="AF60" i="37"/>
  <c r="AG60" i="37" s="1"/>
  <c r="AE60" i="37"/>
  <c r="Q71" i="37"/>
  <c r="N71" i="38"/>
  <c r="AF69" i="41"/>
  <c r="AG69" i="41" s="1"/>
  <c r="AE69" i="41"/>
  <c r="M71" i="41"/>
  <c r="AC71" i="41"/>
  <c r="AG11" i="43"/>
  <c r="S67" i="43"/>
  <c r="J71" i="43"/>
  <c r="AD71" i="43" s="1"/>
  <c r="AE71" i="43" s="1"/>
  <c r="Z71" i="43"/>
  <c r="AF32" i="44"/>
  <c r="AG32" i="44" s="1"/>
  <c r="AE13" i="45"/>
  <c r="E71" i="45"/>
  <c r="M71" i="45"/>
  <c r="U71" i="45"/>
  <c r="AC71" i="45"/>
  <c r="Z67" i="45"/>
  <c r="AF12" i="46"/>
  <c r="AG12" i="46" s="1"/>
  <c r="J67" i="46"/>
  <c r="AC67" i="46"/>
  <c r="AF30" i="47"/>
  <c r="AG30" i="47" s="1"/>
  <c r="AE30" i="47"/>
  <c r="AF34" i="47"/>
  <c r="AG34" i="47" s="1"/>
  <c r="AE34" i="47"/>
  <c r="AF38" i="47"/>
  <c r="AG38" i="47" s="1"/>
  <c r="AE38" i="47"/>
  <c r="AF43" i="47"/>
  <c r="AG43" i="47" s="1"/>
  <c r="AE43" i="47"/>
  <c r="AF48" i="47"/>
  <c r="AG48" i="47" s="1"/>
  <c r="AE48" i="47"/>
  <c r="AF52" i="47"/>
  <c r="AG52" i="47" s="1"/>
  <c r="AE52" i="47"/>
  <c r="AF58" i="47"/>
  <c r="AG58" i="47" s="1"/>
  <c r="AE58" i="47"/>
  <c r="AF64" i="47"/>
  <c r="AG64" i="47" s="1"/>
  <c r="AE64" i="47"/>
  <c r="G71" i="47"/>
  <c r="AD71" i="47" s="1"/>
  <c r="AE71" i="47" s="1"/>
  <c r="AE34" i="48"/>
  <c r="AE43" i="48"/>
  <c r="AE52" i="48"/>
  <c r="AE64" i="48"/>
  <c r="AA67" i="48"/>
  <c r="AE14" i="51"/>
  <c r="AG11" i="53"/>
  <c r="AF21" i="53"/>
  <c r="AG21" i="53" s="1"/>
  <c r="AE21" i="53"/>
  <c r="AF49" i="56"/>
  <c r="AG49" i="56" s="1"/>
  <c r="AE49" i="56"/>
  <c r="AF24" i="57"/>
  <c r="AG24" i="57" s="1"/>
  <c r="AE24" i="57"/>
  <c r="I71" i="57"/>
  <c r="I67" i="57"/>
  <c r="AD67" i="57" s="1"/>
  <c r="Q71" i="57"/>
  <c r="Q67" i="57"/>
  <c r="Y71" i="57"/>
  <c r="Y67" i="57"/>
  <c r="AF41" i="59"/>
  <c r="AG41" i="59" s="1"/>
  <c r="AE41" i="59"/>
  <c r="AE41" i="82"/>
  <c r="AF41" i="82"/>
  <c r="AG41" i="82" s="1"/>
  <c r="AD19" i="97"/>
  <c r="AE19" i="97" s="1"/>
  <c r="AF52" i="97"/>
  <c r="AG52" i="97" s="1"/>
  <c r="AE52" i="97"/>
  <c r="V66" i="29"/>
  <c r="I67" i="29"/>
  <c r="Q67" i="29"/>
  <c r="Y67" i="29"/>
  <c r="I67" i="35"/>
  <c r="Q67" i="35"/>
  <c r="Y67" i="35"/>
  <c r="L67" i="36"/>
  <c r="T67" i="36"/>
  <c r="AB67" i="36"/>
  <c r="AD66" i="36"/>
  <c r="AF15" i="37"/>
  <c r="AG15" i="37" s="1"/>
  <c r="AE15" i="37"/>
  <c r="O71" i="37"/>
  <c r="O67" i="37"/>
  <c r="W71" i="37"/>
  <c r="W67" i="37"/>
  <c r="AF37" i="37"/>
  <c r="AG37" i="37" s="1"/>
  <c r="AE37" i="37"/>
  <c r="AF52" i="37"/>
  <c r="AG52" i="37" s="1"/>
  <c r="AE52" i="37"/>
  <c r="AF65" i="37"/>
  <c r="AG65" i="37" s="1"/>
  <c r="AE65" i="37"/>
  <c r="G67" i="38"/>
  <c r="AD67" i="38" s="1"/>
  <c r="AF68" i="39"/>
  <c r="AG68" i="39" s="1"/>
  <c r="AE68" i="39"/>
  <c r="I71" i="39"/>
  <c r="AD71" i="39" s="1"/>
  <c r="AE71" i="39" s="1"/>
  <c r="Y71" i="39"/>
  <c r="AG11" i="40"/>
  <c r="J71" i="40"/>
  <c r="AD71" i="40" s="1"/>
  <c r="AE71" i="40" s="1"/>
  <c r="Z71" i="40"/>
  <c r="AD66" i="41"/>
  <c r="V67" i="41"/>
  <c r="AF56" i="42"/>
  <c r="AG56" i="42" s="1"/>
  <c r="AE56" i="42"/>
  <c r="AF61" i="42"/>
  <c r="AG61" i="42" s="1"/>
  <c r="AE61" i="42"/>
  <c r="E67" i="42"/>
  <c r="AF12" i="43"/>
  <c r="AG12" i="43" s="1"/>
  <c r="AE12" i="43"/>
  <c r="AF16" i="43"/>
  <c r="AG16" i="43" s="1"/>
  <c r="AE16" i="43"/>
  <c r="AF21" i="43"/>
  <c r="AG21" i="43" s="1"/>
  <c r="AE21" i="43"/>
  <c r="AF25" i="43"/>
  <c r="AG25" i="43" s="1"/>
  <c r="AE25" i="43"/>
  <c r="AD67" i="43"/>
  <c r="AE67" i="43" s="1"/>
  <c r="AD66" i="43"/>
  <c r="AE66" i="43" s="1"/>
  <c r="G30" i="99"/>
  <c r="G66" i="99" s="1"/>
  <c r="G66" i="44"/>
  <c r="AB71" i="46"/>
  <c r="AF27" i="51"/>
  <c r="AG27" i="51" s="1"/>
  <c r="AF16" i="53"/>
  <c r="AG16" i="53" s="1"/>
  <c r="AE16" i="53"/>
  <c r="AF49" i="53"/>
  <c r="AG49" i="53" s="1"/>
  <c r="AE49" i="53"/>
  <c r="AF66" i="58"/>
  <c r="AG66" i="58" s="1"/>
  <c r="AE66" i="58"/>
  <c r="AF27" i="59"/>
  <c r="AG27" i="59" s="1"/>
  <c r="AG12" i="59"/>
  <c r="AF37" i="59"/>
  <c r="AG37" i="59" s="1"/>
  <c r="AE37" i="59"/>
  <c r="AF50" i="61"/>
  <c r="AG50" i="61" s="1"/>
  <c r="AE50" i="61"/>
  <c r="AF25" i="62"/>
  <c r="AG25" i="62" s="1"/>
  <c r="AE25" i="62"/>
  <c r="AF36" i="70"/>
  <c r="AG36" i="70" s="1"/>
  <c r="AE36" i="70"/>
  <c r="AE18" i="23"/>
  <c r="AE30" i="23"/>
  <c r="AE32" i="23"/>
  <c r="AE39" i="23"/>
  <c r="AE52" i="23"/>
  <c r="AE56" i="23"/>
  <c r="AE58" i="23"/>
  <c r="AE61" i="23"/>
  <c r="AD64" i="23"/>
  <c r="AE69" i="23"/>
  <c r="AE30" i="24"/>
  <c r="AE32" i="24"/>
  <c r="AE34" i="24"/>
  <c r="AE36" i="24"/>
  <c r="AE38" i="24"/>
  <c r="AE40" i="24"/>
  <c r="AE43" i="24"/>
  <c r="AE46" i="24"/>
  <c r="AE48" i="24"/>
  <c r="AE50" i="24"/>
  <c r="AE52" i="24"/>
  <c r="AE56" i="24"/>
  <c r="AE58" i="24"/>
  <c r="AE61" i="24"/>
  <c r="AE64" i="24"/>
  <c r="I67" i="24"/>
  <c r="Q67" i="24"/>
  <c r="Y67" i="24"/>
  <c r="K67" i="25"/>
  <c r="S67" i="25"/>
  <c r="AA67" i="25"/>
  <c r="AE68" i="25"/>
  <c r="AE70" i="25"/>
  <c r="F67" i="26"/>
  <c r="N67" i="26"/>
  <c r="V67" i="26"/>
  <c r="AE17" i="27"/>
  <c r="G19" i="97"/>
  <c r="AD37" i="27"/>
  <c r="G66" i="27"/>
  <c r="G67" i="27" s="1"/>
  <c r="AD14" i="97"/>
  <c r="AE14" i="97" s="1"/>
  <c r="AD34" i="97"/>
  <c r="AD40" i="97"/>
  <c r="AD45" i="97"/>
  <c r="AE45" i="97" s="1"/>
  <c r="AE48" i="28"/>
  <c r="AE50" i="28"/>
  <c r="AE60" i="28"/>
  <c r="AE62" i="28"/>
  <c r="AE65" i="28"/>
  <c r="E67" i="28"/>
  <c r="M67" i="28"/>
  <c r="U67" i="28"/>
  <c r="AC67" i="28"/>
  <c r="AE69" i="32"/>
  <c r="AE31" i="34"/>
  <c r="AE33" i="34"/>
  <c r="AE35" i="34"/>
  <c r="AE37" i="34"/>
  <c r="AE39" i="34"/>
  <c r="AE41" i="34"/>
  <c r="AE45" i="34"/>
  <c r="AE47" i="34"/>
  <c r="AE49" i="34"/>
  <c r="AE51" i="34"/>
  <c r="AE53" i="34"/>
  <c r="AE57" i="34"/>
  <c r="AE60" i="34"/>
  <c r="AE62" i="34"/>
  <c r="AE65" i="34"/>
  <c r="K67" i="35"/>
  <c r="AF16" i="36"/>
  <c r="AG16" i="36" s="1"/>
  <c r="AE19" i="36"/>
  <c r="AF34" i="36"/>
  <c r="AG34" i="36" s="1"/>
  <c r="AE34" i="36"/>
  <c r="AF43" i="36"/>
  <c r="AG43" i="36" s="1"/>
  <c r="AE43" i="36"/>
  <c r="AF52" i="36"/>
  <c r="AG52" i="36" s="1"/>
  <c r="AE52" i="36"/>
  <c r="AF64" i="36"/>
  <c r="AG64" i="36" s="1"/>
  <c r="AE64" i="36"/>
  <c r="AE13" i="37"/>
  <c r="AE19" i="37"/>
  <c r="AE31" i="37"/>
  <c r="AF70" i="37"/>
  <c r="AG70" i="37" s="1"/>
  <c r="AF11" i="38"/>
  <c r="AE11" i="38"/>
  <c r="AF15" i="38"/>
  <c r="AG15" i="38" s="1"/>
  <c r="AE15" i="38"/>
  <c r="AF19" i="38"/>
  <c r="AG19" i="38" s="1"/>
  <c r="AE19" i="38"/>
  <c r="AF24" i="38"/>
  <c r="AG24" i="38" s="1"/>
  <c r="AE24" i="38"/>
  <c r="AE39" i="38"/>
  <c r="AE60" i="38"/>
  <c r="AD27" i="39"/>
  <c r="AE27" i="39" s="1"/>
  <c r="AF11" i="39"/>
  <c r="AF30" i="39"/>
  <c r="AG30" i="39" s="1"/>
  <c r="AF48" i="39"/>
  <c r="AG48" i="39" s="1"/>
  <c r="AF12" i="40"/>
  <c r="AG12" i="40" s="1"/>
  <c r="AE12" i="40"/>
  <c r="AF16" i="40"/>
  <c r="AG16" i="40" s="1"/>
  <c r="AE16" i="40"/>
  <c r="AF21" i="40"/>
  <c r="AG21" i="40" s="1"/>
  <c r="AE21" i="40"/>
  <c r="AF25" i="40"/>
  <c r="AG25" i="40" s="1"/>
  <c r="AE25" i="40"/>
  <c r="AE36" i="40"/>
  <c r="AE46" i="40"/>
  <c r="AE56" i="40"/>
  <c r="AD66" i="40"/>
  <c r="AE66" i="40" s="1"/>
  <c r="AF41" i="41"/>
  <c r="AG41" i="41" s="1"/>
  <c r="AF62" i="41"/>
  <c r="AG62" i="41" s="1"/>
  <c r="AD27" i="42"/>
  <c r="AE27" i="42" s="1"/>
  <c r="AE11" i="42"/>
  <c r="AF17" i="42"/>
  <c r="AG17" i="42" s="1"/>
  <c r="I71" i="44"/>
  <c r="Q71" i="44"/>
  <c r="Y71" i="44"/>
  <c r="AD30" i="44"/>
  <c r="AF36" i="44"/>
  <c r="AG36" i="44" s="1"/>
  <c r="AF56" i="44"/>
  <c r="AG56" i="44" s="1"/>
  <c r="AE56" i="44"/>
  <c r="AD27" i="45"/>
  <c r="AE27" i="45" s="1"/>
  <c r="AF11" i="45"/>
  <c r="AE17" i="45"/>
  <c r="J67" i="45"/>
  <c r="AF16" i="46"/>
  <c r="AG16" i="46" s="1"/>
  <c r="M67" i="46"/>
  <c r="AE68" i="46"/>
  <c r="J71" i="47"/>
  <c r="J67" i="47"/>
  <c r="R71" i="47"/>
  <c r="R67" i="47"/>
  <c r="Z71" i="47"/>
  <c r="Z67" i="47"/>
  <c r="P67" i="47"/>
  <c r="AF14" i="48"/>
  <c r="AG14" i="48" s="1"/>
  <c r="AE14" i="48"/>
  <c r="AF18" i="48"/>
  <c r="AG18" i="48" s="1"/>
  <c r="AE18" i="48"/>
  <c r="AF23" i="48"/>
  <c r="AG23" i="48" s="1"/>
  <c r="AE23" i="48"/>
  <c r="E71" i="48"/>
  <c r="E67" i="48"/>
  <c r="M71" i="48"/>
  <c r="M67" i="48"/>
  <c r="U71" i="48"/>
  <c r="U67" i="48"/>
  <c r="AC71" i="48"/>
  <c r="AC67" i="48"/>
  <c r="AE32" i="48"/>
  <c r="AE40" i="48"/>
  <c r="AE50" i="48"/>
  <c r="AE61" i="48"/>
  <c r="K67" i="48"/>
  <c r="Z71" i="48"/>
  <c r="AE12" i="51"/>
  <c r="AF12" i="53"/>
  <c r="AG12" i="53" s="1"/>
  <c r="AD27" i="53"/>
  <c r="AE27" i="53" s="1"/>
  <c r="AE12" i="53"/>
  <c r="AF35" i="53"/>
  <c r="AG35" i="53" s="1"/>
  <c r="AE35" i="53"/>
  <c r="AF35" i="56"/>
  <c r="AG35" i="56" s="1"/>
  <c r="AE35" i="56"/>
  <c r="AD27" i="57"/>
  <c r="AE27" i="57" s="1"/>
  <c r="AF11" i="57"/>
  <c r="AE11" i="57"/>
  <c r="AF33" i="59"/>
  <c r="AG33" i="59" s="1"/>
  <c r="AE33" i="59"/>
  <c r="AF22" i="65"/>
  <c r="AG22" i="65" s="1"/>
  <c r="AE22" i="65"/>
  <c r="AF64" i="70"/>
  <c r="AG64" i="70" s="1"/>
  <c r="AE64" i="70"/>
  <c r="AD34" i="23"/>
  <c r="AD19" i="27"/>
  <c r="F53" i="97"/>
  <c r="AD53" i="97" s="1"/>
  <c r="AE53" i="97" s="1"/>
  <c r="AD52" i="28"/>
  <c r="H66" i="29"/>
  <c r="H71" i="29" s="1"/>
  <c r="X66" i="29"/>
  <c r="X71" i="29" s="1"/>
  <c r="AD66" i="35"/>
  <c r="AF57" i="37"/>
  <c r="AG57" i="37" s="1"/>
  <c r="AE57" i="37"/>
  <c r="I71" i="38"/>
  <c r="AD71" i="38" s="1"/>
  <c r="I67" i="38"/>
  <c r="Q71" i="38"/>
  <c r="Q67" i="38"/>
  <c r="Y71" i="38"/>
  <c r="Y67" i="38"/>
  <c r="F67" i="41"/>
  <c r="I71" i="42"/>
  <c r="I67" i="42"/>
  <c r="Q71" i="42"/>
  <c r="Q67" i="42"/>
  <c r="Y71" i="42"/>
  <c r="Y67" i="42"/>
  <c r="AA67" i="43"/>
  <c r="J71" i="44"/>
  <c r="R71" i="44"/>
  <c r="Z71" i="44"/>
  <c r="AF68" i="45"/>
  <c r="AG68" i="45" s="1"/>
  <c r="AE68" i="45"/>
  <c r="L71" i="46"/>
  <c r="O71" i="47"/>
  <c r="AD27" i="48"/>
  <c r="AE27" i="48" s="1"/>
  <c r="F71" i="48"/>
  <c r="N71" i="48"/>
  <c r="V71" i="48"/>
  <c r="AF27" i="52"/>
  <c r="AG27" i="52" s="1"/>
  <c r="AG11" i="52"/>
  <c r="J71" i="52"/>
  <c r="J67" i="52"/>
  <c r="R71" i="52"/>
  <c r="R67" i="52"/>
  <c r="AF19" i="54"/>
  <c r="AG19" i="54" s="1"/>
  <c r="AE19" i="54"/>
  <c r="I71" i="54"/>
  <c r="I67" i="54"/>
  <c r="Q71" i="54"/>
  <c r="Q67" i="54"/>
  <c r="Y71" i="54"/>
  <c r="Y67" i="54"/>
  <c r="AF62" i="55"/>
  <c r="AG62" i="55" s="1"/>
  <c r="AE62" i="55"/>
  <c r="F71" i="59"/>
  <c r="F67" i="59"/>
  <c r="N71" i="59"/>
  <c r="N67" i="59"/>
  <c r="V71" i="59"/>
  <c r="V67" i="59"/>
  <c r="J71" i="60"/>
  <c r="J67" i="60"/>
  <c r="R71" i="60"/>
  <c r="R67" i="60"/>
  <c r="Z71" i="60"/>
  <c r="Z67" i="60"/>
  <c r="AF61" i="61"/>
  <c r="AG61" i="61" s="1"/>
  <c r="AE61" i="61"/>
  <c r="AF60" i="66"/>
  <c r="AG60" i="66" s="1"/>
  <c r="AE60" i="66"/>
  <c r="AF52" i="99"/>
  <c r="AG52" i="99" s="1"/>
  <c r="AE52" i="99"/>
  <c r="AD27" i="46"/>
  <c r="AE27" i="46" s="1"/>
  <c r="H71" i="53"/>
  <c r="P71" i="53"/>
  <c r="X71" i="53"/>
  <c r="AF41" i="53"/>
  <c r="AG41" i="53" s="1"/>
  <c r="AE41" i="53"/>
  <c r="AF62" i="53"/>
  <c r="AG62" i="53" s="1"/>
  <c r="AE62" i="53"/>
  <c r="AF13" i="54"/>
  <c r="AG13" i="54" s="1"/>
  <c r="AE13" i="54"/>
  <c r="AF24" i="54"/>
  <c r="AG24" i="54" s="1"/>
  <c r="AE24" i="54"/>
  <c r="H71" i="54"/>
  <c r="AD71" i="54" s="1"/>
  <c r="H67" i="54"/>
  <c r="AD67" i="54" s="1"/>
  <c r="P71" i="54"/>
  <c r="P67" i="54"/>
  <c r="X71" i="54"/>
  <c r="X67" i="54"/>
  <c r="AF32" i="55"/>
  <c r="AG32" i="55" s="1"/>
  <c r="AE32" i="55"/>
  <c r="AF35" i="55"/>
  <c r="AG35" i="55" s="1"/>
  <c r="AE35" i="55"/>
  <c r="Z71" i="55"/>
  <c r="AF41" i="56"/>
  <c r="AG41" i="56" s="1"/>
  <c r="AE41" i="56"/>
  <c r="AF62" i="56"/>
  <c r="AG62" i="56" s="1"/>
  <c r="AE62" i="56"/>
  <c r="AF17" i="57"/>
  <c r="AG17" i="57" s="1"/>
  <c r="AE17" i="57"/>
  <c r="H71" i="57"/>
  <c r="AD71" i="57" s="1"/>
  <c r="H67" i="57"/>
  <c r="P71" i="57"/>
  <c r="P67" i="57"/>
  <c r="X71" i="57"/>
  <c r="X67" i="57"/>
  <c r="AF27" i="58"/>
  <c r="AG27" i="58" s="1"/>
  <c r="AD66" i="59"/>
  <c r="AF36" i="61"/>
  <c r="AG36" i="61" s="1"/>
  <c r="AE36" i="61"/>
  <c r="AF40" i="64"/>
  <c r="AG40" i="64" s="1"/>
  <c r="AE40" i="64"/>
  <c r="AF40" i="65"/>
  <c r="AG40" i="65" s="1"/>
  <c r="AE40" i="65"/>
  <c r="AF53" i="66"/>
  <c r="AG53" i="66" s="1"/>
  <c r="AE53" i="66"/>
  <c r="AF34" i="68"/>
  <c r="AG34" i="68" s="1"/>
  <c r="AE34" i="68"/>
  <c r="AF43" i="68"/>
  <c r="AG43" i="68" s="1"/>
  <c r="AE43" i="68"/>
  <c r="AF52" i="68"/>
  <c r="AG52" i="68" s="1"/>
  <c r="AE52" i="68"/>
  <c r="AF64" i="68"/>
  <c r="AG64" i="68" s="1"/>
  <c r="AE64" i="68"/>
  <c r="AE33" i="73"/>
  <c r="AF33" i="73"/>
  <c r="AG33" i="73" s="1"/>
  <c r="F71" i="76"/>
  <c r="F67" i="76"/>
  <c r="N71" i="76"/>
  <c r="N67" i="76"/>
  <c r="V71" i="76"/>
  <c r="V67" i="76"/>
  <c r="AF33" i="76"/>
  <c r="AG33" i="76" s="1"/>
  <c r="AE33" i="76"/>
  <c r="AF37" i="76"/>
  <c r="AG37" i="76" s="1"/>
  <c r="AE37" i="76"/>
  <c r="AF41" i="76"/>
  <c r="AG41" i="76" s="1"/>
  <c r="AE41" i="76"/>
  <c r="AF47" i="76"/>
  <c r="AG47" i="76" s="1"/>
  <c r="AE47" i="76"/>
  <c r="AF51" i="76"/>
  <c r="AG51" i="76" s="1"/>
  <c r="AE51" i="76"/>
  <c r="AF57" i="76"/>
  <c r="AG57" i="76" s="1"/>
  <c r="AE57" i="76"/>
  <c r="AF62" i="76"/>
  <c r="AG62" i="76" s="1"/>
  <c r="AE62" i="76"/>
  <c r="E67" i="37"/>
  <c r="M67" i="37"/>
  <c r="U67" i="37"/>
  <c r="AC67" i="37"/>
  <c r="H67" i="38"/>
  <c r="P67" i="38"/>
  <c r="X67" i="38"/>
  <c r="K67" i="39"/>
  <c r="AD67" i="39" s="1"/>
  <c r="AE67" i="39" s="1"/>
  <c r="S67" i="39"/>
  <c r="AA67" i="39"/>
  <c r="L67" i="40"/>
  <c r="AD67" i="40" s="1"/>
  <c r="AE67" i="40" s="1"/>
  <c r="T67" i="40"/>
  <c r="AB67" i="40"/>
  <c r="G67" i="41"/>
  <c r="O67" i="41"/>
  <c r="W67" i="41"/>
  <c r="L67" i="43"/>
  <c r="T67" i="43"/>
  <c r="AB67" i="43"/>
  <c r="G27" i="44"/>
  <c r="H67" i="44"/>
  <c r="P67" i="44"/>
  <c r="X67" i="44"/>
  <c r="K67" i="45"/>
  <c r="S67" i="45"/>
  <c r="AA67" i="45"/>
  <c r="F67" i="46"/>
  <c r="N67" i="46"/>
  <c r="V67" i="46"/>
  <c r="AF11" i="47"/>
  <c r="I67" i="47"/>
  <c r="AD67" i="47" s="1"/>
  <c r="AE67" i="47" s="1"/>
  <c r="Q67" i="47"/>
  <c r="Y67" i="47"/>
  <c r="L67" i="48"/>
  <c r="T67" i="48"/>
  <c r="AB67" i="48"/>
  <c r="AD27" i="51"/>
  <c r="AE27" i="51" s="1"/>
  <c r="F71" i="52"/>
  <c r="N71" i="52"/>
  <c r="V71" i="52"/>
  <c r="AF37" i="53"/>
  <c r="AG37" i="53" s="1"/>
  <c r="AE37" i="53"/>
  <c r="AF57" i="53"/>
  <c r="AG57" i="53" s="1"/>
  <c r="AE57" i="53"/>
  <c r="I67" i="55"/>
  <c r="H71" i="56"/>
  <c r="H67" i="56"/>
  <c r="P71" i="56"/>
  <c r="P67" i="56"/>
  <c r="X71" i="56"/>
  <c r="X67" i="56"/>
  <c r="AF37" i="56"/>
  <c r="AG37" i="56" s="1"/>
  <c r="AE37" i="56"/>
  <c r="AF57" i="56"/>
  <c r="AG57" i="56" s="1"/>
  <c r="AE57" i="56"/>
  <c r="AF13" i="57"/>
  <c r="AG13" i="57" s="1"/>
  <c r="AE13" i="57"/>
  <c r="G71" i="59"/>
  <c r="G67" i="59"/>
  <c r="O71" i="59"/>
  <c r="O67" i="59"/>
  <c r="W71" i="59"/>
  <c r="W67" i="59"/>
  <c r="AF19" i="61"/>
  <c r="AG19" i="61" s="1"/>
  <c r="AE19" i="61"/>
  <c r="AF46" i="61"/>
  <c r="AG46" i="61" s="1"/>
  <c r="AE46" i="61"/>
  <c r="AF62" i="62"/>
  <c r="AG62" i="62" s="1"/>
  <c r="AE62" i="62"/>
  <c r="AF61" i="65"/>
  <c r="AG61" i="65" s="1"/>
  <c r="AE61" i="65"/>
  <c r="AF45" i="66"/>
  <c r="AG45" i="66" s="1"/>
  <c r="AE45" i="66"/>
  <c r="I71" i="67"/>
  <c r="I67" i="67"/>
  <c r="Q71" i="67"/>
  <c r="Q67" i="67"/>
  <c r="Y71" i="67"/>
  <c r="Y67" i="67"/>
  <c r="AD25" i="97"/>
  <c r="AE25" i="97" s="1"/>
  <c r="AD51" i="97"/>
  <c r="AE51" i="97" s="1"/>
  <c r="G66" i="42"/>
  <c r="AD66" i="42" s="1"/>
  <c r="J67" i="42"/>
  <c r="R67" i="42"/>
  <c r="Z67" i="42"/>
  <c r="AF27" i="44"/>
  <c r="AG27" i="44" s="1"/>
  <c r="F66" i="44"/>
  <c r="I67" i="44"/>
  <c r="Q67" i="44"/>
  <c r="Y67" i="44"/>
  <c r="G71" i="51"/>
  <c r="AD71" i="51" s="1"/>
  <c r="G67" i="51"/>
  <c r="O71" i="51"/>
  <c r="O67" i="51"/>
  <c r="W71" i="51"/>
  <c r="W67" i="51"/>
  <c r="AF45" i="53"/>
  <c r="AG45" i="53" s="1"/>
  <c r="AE45" i="53"/>
  <c r="AF65" i="53"/>
  <c r="AG65" i="53" s="1"/>
  <c r="AE65" i="53"/>
  <c r="AF15" i="54"/>
  <c r="AG15" i="54" s="1"/>
  <c r="AE15" i="54"/>
  <c r="K71" i="54"/>
  <c r="S71" i="54"/>
  <c r="AA71" i="54"/>
  <c r="H34" i="99"/>
  <c r="AD34" i="55"/>
  <c r="I71" i="56"/>
  <c r="Q71" i="56"/>
  <c r="Y71" i="56"/>
  <c r="AF45" i="56"/>
  <c r="AG45" i="56" s="1"/>
  <c r="AE45" i="56"/>
  <c r="AF65" i="56"/>
  <c r="AG65" i="56" s="1"/>
  <c r="AE65" i="56"/>
  <c r="AF19" i="57"/>
  <c r="AG19" i="57" s="1"/>
  <c r="AE19" i="57"/>
  <c r="K71" i="57"/>
  <c r="S71" i="57"/>
  <c r="AA71" i="57"/>
  <c r="K71" i="58"/>
  <c r="K67" i="58"/>
  <c r="S71" i="58"/>
  <c r="S67" i="58"/>
  <c r="AA71" i="58"/>
  <c r="AA67" i="58"/>
  <c r="AF68" i="58"/>
  <c r="AG68" i="58" s="1"/>
  <c r="AE68" i="58"/>
  <c r="AF32" i="61"/>
  <c r="AG32" i="61" s="1"/>
  <c r="AE32" i="61"/>
  <c r="AF36" i="64"/>
  <c r="AG36" i="64" s="1"/>
  <c r="AE36" i="64"/>
  <c r="AF34" i="65"/>
  <c r="AG34" i="65" s="1"/>
  <c r="AE34" i="65"/>
  <c r="AF39" i="66"/>
  <c r="AG39" i="66" s="1"/>
  <c r="AE39" i="66"/>
  <c r="AF31" i="69"/>
  <c r="AG31" i="69" s="1"/>
  <c r="AE31" i="69"/>
  <c r="AF56" i="70"/>
  <c r="AG56" i="70" s="1"/>
  <c r="AE56" i="70"/>
  <c r="J67" i="44"/>
  <c r="R67" i="44"/>
  <c r="Z67" i="44"/>
  <c r="AE31" i="45"/>
  <c r="AE33" i="45"/>
  <c r="AE35" i="45"/>
  <c r="AE37" i="45"/>
  <c r="AE39" i="45"/>
  <c r="AE41" i="45"/>
  <c r="AE45" i="45"/>
  <c r="AE47" i="45"/>
  <c r="AE49" i="45"/>
  <c r="AE51" i="45"/>
  <c r="AE53" i="45"/>
  <c r="AE57" i="45"/>
  <c r="AE60" i="45"/>
  <c r="AE62" i="45"/>
  <c r="AE65" i="45"/>
  <c r="E67" i="45"/>
  <c r="M67" i="45"/>
  <c r="U67" i="45"/>
  <c r="AC67" i="45"/>
  <c r="AE11" i="46"/>
  <c r="H67" i="46"/>
  <c r="P67" i="46"/>
  <c r="X67" i="46"/>
  <c r="K67" i="47"/>
  <c r="S67" i="47"/>
  <c r="AA67" i="47"/>
  <c r="AE68" i="47"/>
  <c r="AE70" i="47"/>
  <c r="F67" i="48"/>
  <c r="N67" i="48"/>
  <c r="V67" i="48"/>
  <c r="H71" i="51"/>
  <c r="H67" i="51"/>
  <c r="P71" i="51"/>
  <c r="P67" i="51"/>
  <c r="X71" i="51"/>
  <c r="X67" i="51"/>
  <c r="AF33" i="53"/>
  <c r="AG33" i="53" s="1"/>
  <c r="AE33" i="53"/>
  <c r="AF51" i="53"/>
  <c r="AG51" i="53" s="1"/>
  <c r="AE51" i="53"/>
  <c r="AF22" i="54"/>
  <c r="AG22" i="54" s="1"/>
  <c r="AE22" i="54"/>
  <c r="AF26" i="54"/>
  <c r="AG26" i="54" s="1"/>
  <c r="AE26" i="54"/>
  <c r="AD66" i="54"/>
  <c r="AE66" i="54" s="1"/>
  <c r="AE16" i="55"/>
  <c r="AF21" i="55"/>
  <c r="AG21" i="55" s="1"/>
  <c r="AE21" i="55"/>
  <c r="F37" i="99"/>
  <c r="AD37" i="99" s="1"/>
  <c r="F66" i="55"/>
  <c r="AD37" i="55"/>
  <c r="F50" i="99"/>
  <c r="AD50" i="99" s="1"/>
  <c r="AD50" i="55"/>
  <c r="J71" i="55"/>
  <c r="AF51" i="56"/>
  <c r="AG51" i="56" s="1"/>
  <c r="AE51" i="56"/>
  <c r="AF26" i="57"/>
  <c r="AG26" i="57" s="1"/>
  <c r="AE26" i="57"/>
  <c r="AD66" i="57"/>
  <c r="AE66" i="57" s="1"/>
  <c r="L71" i="58"/>
  <c r="AD71" i="58" s="1"/>
  <c r="L67" i="58"/>
  <c r="T71" i="58"/>
  <c r="T67" i="58"/>
  <c r="AB71" i="58"/>
  <c r="AB67" i="58"/>
  <c r="I71" i="59"/>
  <c r="Q71" i="59"/>
  <c r="Y71" i="59"/>
  <c r="AD27" i="60"/>
  <c r="AE27" i="60" s="1"/>
  <c r="AF11" i="60"/>
  <c r="AE30" i="60"/>
  <c r="J71" i="61"/>
  <c r="J67" i="61"/>
  <c r="R71" i="61"/>
  <c r="R67" i="61"/>
  <c r="Z71" i="61"/>
  <c r="Z67" i="61"/>
  <c r="AF56" i="61"/>
  <c r="AG56" i="61" s="1"/>
  <c r="AE56" i="61"/>
  <c r="AF12" i="62"/>
  <c r="AG12" i="62" s="1"/>
  <c r="AD27" i="62"/>
  <c r="AE27" i="62" s="1"/>
  <c r="AE16" i="62"/>
  <c r="AF45" i="62"/>
  <c r="AG45" i="62" s="1"/>
  <c r="AE45" i="62"/>
  <c r="AF48" i="64"/>
  <c r="AG48" i="64" s="1"/>
  <c r="AE48" i="64"/>
  <c r="AF35" i="66"/>
  <c r="AG35" i="66" s="1"/>
  <c r="AE35" i="66"/>
  <c r="AF17" i="67"/>
  <c r="AG17" i="67" s="1"/>
  <c r="AE17" i="67"/>
  <c r="AF30" i="68"/>
  <c r="AG30" i="68" s="1"/>
  <c r="AE30" i="68"/>
  <c r="AF38" i="68"/>
  <c r="AG38" i="68" s="1"/>
  <c r="AE38" i="68"/>
  <c r="AF48" i="68"/>
  <c r="AG48" i="68" s="1"/>
  <c r="AE48" i="68"/>
  <c r="AF58" i="68"/>
  <c r="AG58" i="68" s="1"/>
  <c r="AE58" i="68"/>
  <c r="AD27" i="69"/>
  <c r="AE27" i="69" s="1"/>
  <c r="AF12" i="69"/>
  <c r="AG12" i="69" s="1"/>
  <c r="AF17" i="70"/>
  <c r="AG17" i="70" s="1"/>
  <c r="AE17" i="70"/>
  <c r="AE24" i="83"/>
  <c r="AF24" i="83"/>
  <c r="AG24" i="83" s="1"/>
  <c r="AD16" i="97"/>
  <c r="AE16" i="97" s="1"/>
  <c r="AD25" i="37"/>
  <c r="AD51" i="37"/>
  <c r="F66" i="99"/>
  <c r="AD66" i="99" s="1"/>
  <c r="AD30" i="99"/>
  <c r="AE30" i="99" s="1"/>
  <c r="L71" i="51"/>
  <c r="E71" i="53"/>
  <c r="E67" i="53"/>
  <c r="M71" i="53"/>
  <c r="M67" i="53"/>
  <c r="U71" i="53"/>
  <c r="U67" i="53"/>
  <c r="AC71" i="53"/>
  <c r="AC67" i="53"/>
  <c r="AF39" i="53"/>
  <c r="AG39" i="53" s="1"/>
  <c r="AE39" i="53"/>
  <c r="AF60" i="53"/>
  <c r="AG60" i="53" s="1"/>
  <c r="AE60" i="53"/>
  <c r="AD66" i="53"/>
  <c r="AD27" i="54"/>
  <c r="AE27" i="54" s="1"/>
  <c r="AF11" i="54"/>
  <c r="AE11" i="54"/>
  <c r="J71" i="99"/>
  <c r="J67" i="99"/>
  <c r="AD30" i="55"/>
  <c r="AE40" i="55"/>
  <c r="AF39" i="56"/>
  <c r="AG39" i="56" s="1"/>
  <c r="AE39" i="56"/>
  <c r="AF60" i="56"/>
  <c r="AG60" i="56" s="1"/>
  <c r="AE60" i="56"/>
  <c r="AF15" i="57"/>
  <c r="AG15" i="57" s="1"/>
  <c r="AE15" i="57"/>
  <c r="J71" i="59"/>
  <c r="R71" i="59"/>
  <c r="Z71" i="59"/>
  <c r="AE11" i="60"/>
  <c r="AE15" i="60"/>
  <c r="AE19" i="60"/>
  <c r="AE24" i="60"/>
  <c r="K71" i="61"/>
  <c r="K67" i="61"/>
  <c r="S71" i="61"/>
  <c r="S67" i="61"/>
  <c r="AA71" i="61"/>
  <c r="AA67" i="61"/>
  <c r="AF40" i="61"/>
  <c r="AG40" i="61" s="1"/>
  <c r="AE40" i="61"/>
  <c r="AE12" i="62"/>
  <c r="Q71" i="65"/>
  <c r="Q67" i="65"/>
  <c r="Y71" i="65"/>
  <c r="Y67" i="65"/>
  <c r="AF50" i="65"/>
  <c r="AG50" i="65" s="1"/>
  <c r="AE50" i="65"/>
  <c r="AF31" i="66"/>
  <c r="AG31" i="66" s="1"/>
  <c r="AE31" i="66"/>
  <c r="AE12" i="69"/>
  <c r="AE57" i="69"/>
  <c r="AF43" i="70"/>
  <c r="AG43" i="70" s="1"/>
  <c r="AE43" i="70"/>
  <c r="AF25" i="71"/>
  <c r="AG25" i="71" s="1"/>
  <c r="AE25" i="71"/>
  <c r="AE50" i="78"/>
  <c r="AF50" i="78"/>
  <c r="AG50" i="78" s="1"/>
  <c r="AF70" i="78"/>
  <c r="AG70" i="78" s="1"/>
  <c r="AE70" i="78"/>
  <c r="Z71" i="52"/>
  <c r="Z67" i="52"/>
  <c r="AF66" i="52"/>
  <c r="AG66" i="52" s="1"/>
  <c r="F71" i="53"/>
  <c r="F67" i="53"/>
  <c r="N71" i="53"/>
  <c r="N67" i="53"/>
  <c r="V71" i="53"/>
  <c r="V67" i="53"/>
  <c r="AF47" i="53"/>
  <c r="AG47" i="53" s="1"/>
  <c r="AE47" i="53"/>
  <c r="AF17" i="54"/>
  <c r="AG17" i="54" s="1"/>
  <c r="AE17" i="54"/>
  <c r="L11" i="99"/>
  <c r="L27" i="99" s="1"/>
  <c r="L27" i="55"/>
  <c r="AF65" i="55"/>
  <c r="AG65" i="55" s="1"/>
  <c r="AE65" i="55"/>
  <c r="AF47" i="56"/>
  <c r="AG47" i="56" s="1"/>
  <c r="AE47" i="56"/>
  <c r="AF22" i="57"/>
  <c r="AG22" i="57" s="1"/>
  <c r="AE22" i="57"/>
  <c r="AF70" i="58"/>
  <c r="AG70" i="58" s="1"/>
  <c r="AE70" i="58"/>
  <c r="I71" i="60"/>
  <c r="I67" i="60"/>
  <c r="Q71" i="60"/>
  <c r="Q67" i="60"/>
  <c r="Y71" i="60"/>
  <c r="Y67" i="60"/>
  <c r="AF66" i="61"/>
  <c r="AG66" i="61" s="1"/>
  <c r="AF37" i="62"/>
  <c r="AG37" i="62" s="1"/>
  <c r="AE37" i="62"/>
  <c r="AF70" i="62"/>
  <c r="AG70" i="62" s="1"/>
  <c r="AE70" i="62"/>
  <c r="F71" i="64"/>
  <c r="F67" i="64"/>
  <c r="AF65" i="66"/>
  <c r="AG65" i="66" s="1"/>
  <c r="AE65" i="66"/>
  <c r="AD27" i="67"/>
  <c r="AE27" i="67" s="1"/>
  <c r="AF11" i="67"/>
  <c r="AE11" i="67"/>
  <c r="AE46" i="78"/>
  <c r="AF46" i="78"/>
  <c r="AG46" i="78" s="1"/>
  <c r="AF12" i="81"/>
  <c r="AG12" i="81" s="1"/>
  <c r="AE12" i="81"/>
  <c r="AF16" i="81"/>
  <c r="AG16" i="81" s="1"/>
  <c r="AE16" i="81"/>
  <c r="AF21" i="81"/>
  <c r="AG21" i="81" s="1"/>
  <c r="AE21" i="81"/>
  <c r="AF25" i="81"/>
  <c r="AG25" i="81" s="1"/>
  <c r="AE25" i="81"/>
  <c r="AE13" i="83"/>
  <c r="AF13" i="83"/>
  <c r="AG13" i="83" s="1"/>
  <c r="E67" i="55"/>
  <c r="M67" i="55"/>
  <c r="U67" i="55"/>
  <c r="AC67" i="55"/>
  <c r="AF34" i="60"/>
  <c r="AG34" i="60" s="1"/>
  <c r="AE34" i="60"/>
  <c r="AF38" i="60"/>
  <c r="AG38" i="60" s="1"/>
  <c r="AE38" i="60"/>
  <c r="L67" i="60"/>
  <c r="L71" i="61"/>
  <c r="T71" i="61"/>
  <c r="AB71" i="61"/>
  <c r="AF31" i="62"/>
  <c r="AG31" i="62" s="1"/>
  <c r="AE31" i="62"/>
  <c r="AF49" i="62"/>
  <c r="AG49" i="62" s="1"/>
  <c r="AE49" i="62"/>
  <c r="AF53" i="62"/>
  <c r="AG53" i="62" s="1"/>
  <c r="AE53" i="62"/>
  <c r="J71" i="65"/>
  <c r="AD71" i="65" s="1"/>
  <c r="J67" i="65"/>
  <c r="R71" i="65"/>
  <c r="R67" i="65"/>
  <c r="Z71" i="65"/>
  <c r="Z67" i="65"/>
  <c r="AF22" i="67"/>
  <c r="AG22" i="67" s="1"/>
  <c r="AE22" i="67"/>
  <c r="J71" i="67"/>
  <c r="R71" i="67"/>
  <c r="Z71" i="67"/>
  <c r="AF66" i="69"/>
  <c r="AG66" i="69" s="1"/>
  <c r="AD27" i="70"/>
  <c r="AE27" i="70" s="1"/>
  <c r="AF11" i="70"/>
  <c r="AF30" i="70"/>
  <c r="AG30" i="70" s="1"/>
  <c r="AE30" i="70"/>
  <c r="AF48" i="70"/>
  <c r="AG48" i="70" s="1"/>
  <c r="AE48" i="70"/>
  <c r="AF12" i="71"/>
  <c r="AG12" i="71" s="1"/>
  <c r="AD27" i="71"/>
  <c r="AE27" i="71" s="1"/>
  <c r="AE12" i="71"/>
  <c r="AG11" i="72"/>
  <c r="N71" i="73"/>
  <c r="N67" i="73"/>
  <c r="AD66" i="74"/>
  <c r="AE66" i="74" s="1"/>
  <c r="AE40" i="78"/>
  <c r="AF40" i="78"/>
  <c r="AG40" i="78" s="1"/>
  <c r="AF21" i="97"/>
  <c r="AG21" i="97" s="1"/>
  <c r="AE21" i="97"/>
  <c r="F80" i="97"/>
  <c r="AE68" i="52"/>
  <c r="AE70" i="52"/>
  <c r="AE30" i="54"/>
  <c r="AE32" i="54"/>
  <c r="AE34" i="54"/>
  <c r="AE36" i="54"/>
  <c r="AE38" i="54"/>
  <c r="AE40" i="54"/>
  <c r="AE43" i="54"/>
  <c r="AE46" i="54"/>
  <c r="AE48" i="54"/>
  <c r="AE50" i="54"/>
  <c r="AE52" i="54"/>
  <c r="AE56" i="54"/>
  <c r="AE58" i="54"/>
  <c r="AE61" i="54"/>
  <c r="AE64" i="54"/>
  <c r="AD11" i="55"/>
  <c r="AD23" i="55"/>
  <c r="N67" i="55"/>
  <c r="AE11" i="56"/>
  <c r="AE13" i="56"/>
  <c r="AE15" i="56"/>
  <c r="AE17" i="56"/>
  <c r="AE19" i="56"/>
  <c r="AE22" i="56"/>
  <c r="AE24" i="56"/>
  <c r="AE26" i="56"/>
  <c r="F67" i="56"/>
  <c r="N67" i="56"/>
  <c r="V67" i="56"/>
  <c r="AE30" i="57"/>
  <c r="AE32" i="57"/>
  <c r="AE34" i="57"/>
  <c r="AE36" i="57"/>
  <c r="AE38" i="57"/>
  <c r="AE40" i="57"/>
  <c r="AE43" i="57"/>
  <c r="AE46" i="57"/>
  <c r="AE48" i="57"/>
  <c r="AE50" i="57"/>
  <c r="AE52" i="57"/>
  <c r="AE56" i="57"/>
  <c r="AE58" i="57"/>
  <c r="AE61" i="57"/>
  <c r="AE64" i="57"/>
  <c r="AE12" i="58"/>
  <c r="AE14" i="58"/>
  <c r="AE16" i="58"/>
  <c r="AE18" i="58"/>
  <c r="AE21" i="58"/>
  <c r="AE23" i="58"/>
  <c r="AE25" i="58"/>
  <c r="AD27" i="58"/>
  <c r="AE27" i="58" s="1"/>
  <c r="AE69" i="59"/>
  <c r="AE31" i="60"/>
  <c r="K71" i="60"/>
  <c r="AE13" i="61"/>
  <c r="E71" i="61"/>
  <c r="M71" i="61"/>
  <c r="U71" i="61"/>
  <c r="AD71" i="61" s="1"/>
  <c r="AE71" i="61" s="1"/>
  <c r="AC71" i="61"/>
  <c r="AF41" i="62"/>
  <c r="AG41" i="62" s="1"/>
  <c r="AE41" i="62"/>
  <c r="AB67" i="62"/>
  <c r="J71" i="64"/>
  <c r="R71" i="64"/>
  <c r="Z71" i="64"/>
  <c r="AF33" i="64"/>
  <c r="AG33" i="64" s="1"/>
  <c r="AE33" i="64"/>
  <c r="AD27" i="65"/>
  <c r="AE27" i="65" s="1"/>
  <c r="AE26" i="65"/>
  <c r="K71" i="65"/>
  <c r="K67" i="65"/>
  <c r="S71" i="65"/>
  <c r="S67" i="65"/>
  <c r="AA71" i="65"/>
  <c r="AA67" i="65"/>
  <c r="AD66" i="66"/>
  <c r="T67" i="66"/>
  <c r="AF15" i="67"/>
  <c r="AG15" i="67" s="1"/>
  <c r="AE15" i="67"/>
  <c r="K71" i="67"/>
  <c r="S71" i="67"/>
  <c r="AA71" i="67"/>
  <c r="AF68" i="68"/>
  <c r="AG68" i="68" s="1"/>
  <c r="AE68" i="68"/>
  <c r="AE16" i="69"/>
  <c r="AE41" i="69"/>
  <c r="AE62" i="69"/>
  <c r="AE11" i="70"/>
  <c r="I71" i="70"/>
  <c r="I67" i="70"/>
  <c r="AD67" i="70" s="1"/>
  <c r="AE67" i="70" s="1"/>
  <c r="Q71" i="70"/>
  <c r="Q67" i="70"/>
  <c r="Y71" i="70"/>
  <c r="Y67" i="70"/>
  <c r="AF40" i="70"/>
  <c r="AG40" i="70" s="1"/>
  <c r="AE40" i="70"/>
  <c r="AF61" i="70"/>
  <c r="AG61" i="70" s="1"/>
  <c r="AE61" i="70"/>
  <c r="P67" i="70"/>
  <c r="AF23" i="71"/>
  <c r="AG23" i="71" s="1"/>
  <c r="AE23" i="71"/>
  <c r="AF12" i="72"/>
  <c r="AG12" i="72" s="1"/>
  <c r="AE12" i="72"/>
  <c r="AF16" i="72"/>
  <c r="AG16" i="72" s="1"/>
  <c r="AE16" i="72"/>
  <c r="AF21" i="72"/>
  <c r="AG21" i="72" s="1"/>
  <c r="AE21" i="72"/>
  <c r="AF25" i="72"/>
  <c r="AG25" i="72" s="1"/>
  <c r="AE25" i="72"/>
  <c r="F67" i="73"/>
  <c r="G71" i="77"/>
  <c r="G67" i="77"/>
  <c r="W71" i="77"/>
  <c r="W67" i="77"/>
  <c r="AE36" i="78"/>
  <c r="AF36" i="78"/>
  <c r="AG36" i="78" s="1"/>
  <c r="K71" i="81"/>
  <c r="K67" i="81"/>
  <c r="S71" i="81"/>
  <c r="S67" i="81"/>
  <c r="AF37" i="82"/>
  <c r="AG37" i="82" s="1"/>
  <c r="AF31" i="89"/>
  <c r="AG31" i="89" s="1"/>
  <c r="AE31" i="89"/>
  <c r="AF35" i="89"/>
  <c r="AG35" i="89" s="1"/>
  <c r="AE35" i="89"/>
  <c r="AF39" i="89"/>
  <c r="AG39" i="89" s="1"/>
  <c r="AE39" i="89"/>
  <c r="AF45" i="89"/>
  <c r="AG45" i="89" s="1"/>
  <c r="AE45" i="89"/>
  <c r="AF49" i="89"/>
  <c r="AG49" i="89" s="1"/>
  <c r="AE49" i="89"/>
  <c r="AF53" i="89"/>
  <c r="AG53" i="89" s="1"/>
  <c r="AE53" i="89"/>
  <c r="AF60" i="89"/>
  <c r="AG60" i="89" s="1"/>
  <c r="AE60" i="89"/>
  <c r="AF65" i="89"/>
  <c r="AG65" i="89" s="1"/>
  <c r="AE65" i="89"/>
  <c r="AF33" i="92"/>
  <c r="AG33" i="92" s="1"/>
  <c r="AE33" i="92"/>
  <c r="AF57" i="92"/>
  <c r="AG57" i="92" s="1"/>
  <c r="AE57" i="92"/>
  <c r="AF22" i="93"/>
  <c r="AG22" i="93" s="1"/>
  <c r="AE22" i="93"/>
  <c r="AD27" i="93"/>
  <c r="AE27" i="93" s="1"/>
  <c r="AE38" i="51"/>
  <c r="I67" i="51"/>
  <c r="Q67" i="51"/>
  <c r="Y67" i="51"/>
  <c r="L67" i="52"/>
  <c r="T67" i="52"/>
  <c r="AB67" i="52"/>
  <c r="G67" i="53"/>
  <c r="O67" i="53"/>
  <c r="W67" i="53"/>
  <c r="J67" i="54"/>
  <c r="R67" i="54"/>
  <c r="Z67" i="54"/>
  <c r="AE25" i="55"/>
  <c r="V27" i="55"/>
  <c r="L66" i="55"/>
  <c r="G67" i="55"/>
  <c r="O67" i="55"/>
  <c r="W67" i="55"/>
  <c r="AF11" i="56"/>
  <c r="J67" i="57"/>
  <c r="R67" i="57"/>
  <c r="Z67" i="57"/>
  <c r="E67" i="58"/>
  <c r="M67" i="58"/>
  <c r="U67" i="58"/>
  <c r="AC67" i="58"/>
  <c r="H67" i="59"/>
  <c r="P67" i="59"/>
  <c r="X67" i="59"/>
  <c r="AE35" i="60"/>
  <c r="AE39" i="60"/>
  <c r="AE45" i="60"/>
  <c r="AE49" i="60"/>
  <c r="AE53" i="60"/>
  <c r="AE60" i="60"/>
  <c r="AE65" i="60"/>
  <c r="N67" i="60"/>
  <c r="AE24" i="61"/>
  <c r="F67" i="61"/>
  <c r="N67" i="61"/>
  <c r="V67" i="61"/>
  <c r="E71" i="62"/>
  <c r="E67" i="62"/>
  <c r="M71" i="62"/>
  <c r="M67" i="62"/>
  <c r="U71" i="62"/>
  <c r="U67" i="62"/>
  <c r="AC71" i="62"/>
  <c r="AC67" i="62"/>
  <c r="AF35" i="62"/>
  <c r="AG35" i="62" s="1"/>
  <c r="AE35" i="62"/>
  <c r="AF60" i="62"/>
  <c r="AG60" i="62" s="1"/>
  <c r="AE60" i="62"/>
  <c r="AE21" i="64"/>
  <c r="AE25" i="64"/>
  <c r="K67" i="64"/>
  <c r="S67" i="64"/>
  <c r="AA67" i="64"/>
  <c r="AF46" i="64"/>
  <c r="AG46" i="64" s="1"/>
  <c r="AE46" i="64"/>
  <c r="AD69" i="64"/>
  <c r="AE11" i="65"/>
  <c r="AE38" i="65"/>
  <c r="AE48" i="65"/>
  <c r="AE58" i="65"/>
  <c r="E71" i="66"/>
  <c r="E67" i="66"/>
  <c r="M71" i="66"/>
  <c r="M67" i="66"/>
  <c r="U71" i="66"/>
  <c r="U67" i="66"/>
  <c r="AC71" i="66"/>
  <c r="AC67" i="66"/>
  <c r="AF26" i="67"/>
  <c r="AG26" i="67" s="1"/>
  <c r="AE26" i="67"/>
  <c r="L67" i="67"/>
  <c r="T67" i="67"/>
  <c r="AB67" i="67"/>
  <c r="AE69" i="67"/>
  <c r="F71" i="69"/>
  <c r="F67" i="69"/>
  <c r="N71" i="69"/>
  <c r="N67" i="69"/>
  <c r="V71" i="69"/>
  <c r="V67" i="69"/>
  <c r="AE35" i="69"/>
  <c r="AE53" i="69"/>
  <c r="E67" i="69"/>
  <c r="AE22" i="70"/>
  <c r="J71" i="70"/>
  <c r="AD71" i="70" s="1"/>
  <c r="J67" i="70"/>
  <c r="R71" i="70"/>
  <c r="R67" i="70"/>
  <c r="Z71" i="70"/>
  <c r="Z67" i="70"/>
  <c r="AF34" i="70"/>
  <c r="AG34" i="70" s="1"/>
  <c r="AE34" i="70"/>
  <c r="AF52" i="70"/>
  <c r="AG52" i="70" s="1"/>
  <c r="AE52" i="70"/>
  <c r="AF16" i="71"/>
  <c r="AG16" i="71" s="1"/>
  <c r="AE16" i="71"/>
  <c r="L71" i="71"/>
  <c r="L67" i="71"/>
  <c r="AB71" i="71"/>
  <c r="AB67" i="71"/>
  <c r="AA67" i="71"/>
  <c r="T71" i="71"/>
  <c r="AF62" i="73"/>
  <c r="AG62" i="73" s="1"/>
  <c r="F67" i="74"/>
  <c r="N67" i="74"/>
  <c r="V67" i="74"/>
  <c r="AD27" i="77"/>
  <c r="AE27" i="77" s="1"/>
  <c r="AF11" i="77"/>
  <c r="AE11" i="77"/>
  <c r="AF15" i="77"/>
  <c r="AG15" i="77" s="1"/>
  <c r="AE15" i="77"/>
  <c r="AF19" i="77"/>
  <c r="AG19" i="77" s="1"/>
  <c r="AE19" i="77"/>
  <c r="AF24" i="77"/>
  <c r="AG24" i="77" s="1"/>
  <c r="AE24" i="77"/>
  <c r="AF66" i="77"/>
  <c r="AG66" i="77" s="1"/>
  <c r="J71" i="78"/>
  <c r="J67" i="78"/>
  <c r="Z71" i="78"/>
  <c r="Z67" i="78"/>
  <c r="AE32" i="78"/>
  <c r="AF32" i="78"/>
  <c r="AG32" i="78" s="1"/>
  <c r="N71" i="82"/>
  <c r="N67" i="82"/>
  <c r="AF33" i="82"/>
  <c r="AG33" i="82" s="1"/>
  <c r="J67" i="51"/>
  <c r="R67" i="51"/>
  <c r="Z67" i="51"/>
  <c r="E67" i="52"/>
  <c r="M67" i="52"/>
  <c r="U67" i="52"/>
  <c r="AC67" i="52"/>
  <c r="H67" i="53"/>
  <c r="P67" i="53"/>
  <c r="X67" i="53"/>
  <c r="K67" i="54"/>
  <c r="S67" i="54"/>
  <c r="X67" i="55"/>
  <c r="K67" i="57"/>
  <c r="S67" i="57"/>
  <c r="AA67" i="57"/>
  <c r="F67" i="58"/>
  <c r="AD67" i="58" s="1"/>
  <c r="AE67" i="58" s="1"/>
  <c r="N67" i="58"/>
  <c r="V67" i="58"/>
  <c r="I67" i="59"/>
  <c r="Q67" i="59"/>
  <c r="Y67" i="59"/>
  <c r="T67" i="60"/>
  <c r="AD27" i="61"/>
  <c r="AE27" i="61" s="1"/>
  <c r="F71" i="62"/>
  <c r="F67" i="62"/>
  <c r="N71" i="62"/>
  <c r="N67" i="62"/>
  <c r="V71" i="62"/>
  <c r="V67" i="62"/>
  <c r="AF47" i="62"/>
  <c r="AG47" i="62" s="1"/>
  <c r="AE47" i="62"/>
  <c r="L67" i="62"/>
  <c r="L67" i="64"/>
  <c r="T67" i="64"/>
  <c r="AB67" i="64"/>
  <c r="AD66" i="64"/>
  <c r="AE66" i="64" s="1"/>
  <c r="T71" i="64"/>
  <c r="AG11" i="65"/>
  <c r="AF66" i="65"/>
  <c r="AG66" i="65" s="1"/>
  <c r="F71" i="66"/>
  <c r="F67" i="66"/>
  <c r="N71" i="66"/>
  <c r="N67" i="66"/>
  <c r="V71" i="66"/>
  <c r="V67" i="66"/>
  <c r="AF33" i="66"/>
  <c r="AG33" i="66" s="1"/>
  <c r="AE33" i="66"/>
  <c r="AF37" i="66"/>
  <c r="AG37" i="66" s="1"/>
  <c r="AE37" i="66"/>
  <c r="AF41" i="66"/>
  <c r="AG41" i="66" s="1"/>
  <c r="AE41" i="66"/>
  <c r="AF47" i="66"/>
  <c r="AG47" i="66" s="1"/>
  <c r="AE47" i="66"/>
  <c r="AF51" i="66"/>
  <c r="AG51" i="66" s="1"/>
  <c r="AE51" i="66"/>
  <c r="AF57" i="66"/>
  <c r="AG57" i="66" s="1"/>
  <c r="AE57" i="66"/>
  <c r="AF62" i="66"/>
  <c r="AG62" i="66" s="1"/>
  <c r="AE62" i="66"/>
  <c r="AF19" i="67"/>
  <c r="AG19" i="67" s="1"/>
  <c r="AE19" i="67"/>
  <c r="AD66" i="67"/>
  <c r="AE66" i="67" s="1"/>
  <c r="AF27" i="68"/>
  <c r="AG27" i="68" s="1"/>
  <c r="AF66" i="68"/>
  <c r="AG66" i="68" s="1"/>
  <c r="R67" i="68"/>
  <c r="G71" i="69"/>
  <c r="G67" i="69"/>
  <c r="O71" i="69"/>
  <c r="O67" i="69"/>
  <c r="W71" i="69"/>
  <c r="W67" i="69"/>
  <c r="AC67" i="69"/>
  <c r="AF46" i="70"/>
  <c r="AG46" i="70" s="1"/>
  <c r="AE46" i="70"/>
  <c r="E67" i="71"/>
  <c r="E71" i="71"/>
  <c r="M71" i="71"/>
  <c r="M67" i="71"/>
  <c r="AC67" i="71"/>
  <c r="AC71" i="71"/>
  <c r="U71" i="71"/>
  <c r="AE66" i="72"/>
  <c r="AF66" i="72"/>
  <c r="AG66" i="72" s="1"/>
  <c r="AF27" i="76"/>
  <c r="AG27" i="76" s="1"/>
  <c r="I71" i="77"/>
  <c r="I67" i="77"/>
  <c r="Q71" i="77"/>
  <c r="AD71" i="77" s="1"/>
  <c r="Q67" i="77"/>
  <c r="Y71" i="77"/>
  <c r="Y67" i="77"/>
  <c r="E67" i="78"/>
  <c r="AF66" i="78"/>
  <c r="AG66" i="78" s="1"/>
  <c r="AD27" i="79"/>
  <c r="AE27" i="79" s="1"/>
  <c r="AE12" i="79"/>
  <c r="AD66" i="83"/>
  <c r="AE66" i="83" s="1"/>
  <c r="AE40" i="85"/>
  <c r="AF40" i="85"/>
  <c r="AG40" i="85" s="1"/>
  <c r="AE61" i="85"/>
  <c r="AF61" i="85"/>
  <c r="AG61" i="85" s="1"/>
  <c r="AE47" i="87"/>
  <c r="AF47" i="87"/>
  <c r="AG47" i="87" s="1"/>
  <c r="AE62" i="87"/>
  <c r="AF62" i="87"/>
  <c r="AG62" i="87" s="1"/>
  <c r="L71" i="89"/>
  <c r="L67" i="89"/>
  <c r="T71" i="89"/>
  <c r="T67" i="89"/>
  <c r="AB71" i="89"/>
  <c r="AB67" i="89"/>
  <c r="AE66" i="89"/>
  <c r="AF13" i="90"/>
  <c r="AG13" i="90" s="1"/>
  <c r="AE13" i="90"/>
  <c r="AF17" i="90"/>
  <c r="AG17" i="90" s="1"/>
  <c r="AE17" i="90"/>
  <c r="AF22" i="90"/>
  <c r="AG22" i="90" s="1"/>
  <c r="AE22" i="90"/>
  <c r="AF26" i="90"/>
  <c r="AG26" i="90" s="1"/>
  <c r="AE26" i="90"/>
  <c r="K67" i="51"/>
  <c r="S67" i="51"/>
  <c r="AA67" i="51"/>
  <c r="AE68" i="51"/>
  <c r="AE70" i="51"/>
  <c r="F67" i="52"/>
  <c r="N67" i="52"/>
  <c r="V67" i="52"/>
  <c r="AE30" i="53"/>
  <c r="AE32" i="53"/>
  <c r="AE34" i="53"/>
  <c r="AE36" i="53"/>
  <c r="AE38" i="53"/>
  <c r="AE40" i="53"/>
  <c r="AE43" i="53"/>
  <c r="AE46" i="53"/>
  <c r="AE48" i="53"/>
  <c r="AE50" i="53"/>
  <c r="AE52" i="53"/>
  <c r="AE56" i="53"/>
  <c r="AE58" i="53"/>
  <c r="AE61" i="53"/>
  <c r="AE64" i="53"/>
  <c r="I67" i="53"/>
  <c r="Q67" i="53"/>
  <c r="Y67" i="53"/>
  <c r="AE12" i="54"/>
  <c r="AE14" i="54"/>
  <c r="AE16" i="54"/>
  <c r="AE18" i="54"/>
  <c r="AE21" i="54"/>
  <c r="L67" i="54"/>
  <c r="T67" i="54"/>
  <c r="AB67" i="54"/>
  <c r="F27" i="99"/>
  <c r="AD11" i="99"/>
  <c r="AE19" i="55"/>
  <c r="AD22" i="55"/>
  <c r="H27" i="55"/>
  <c r="P27" i="55"/>
  <c r="AE31" i="55"/>
  <c r="AE33" i="55"/>
  <c r="V66" i="55"/>
  <c r="AE34" i="56"/>
  <c r="AE36" i="56"/>
  <c r="AE38" i="56"/>
  <c r="AE40" i="56"/>
  <c r="AE43" i="56"/>
  <c r="AE46" i="56"/>
  <c r="AE48" i="56"/>
  <c r="AE50" i="56"/>
  <c r="AE52" i="56"/>
  <c r="AE56" i="56"/>
  <c r="AE58" i="56"/>
  <c r="AE61" i="56"/>
  <c r="AE64" i="56"/>
  <c r="I67" i="56"/>
  <c r="Q67" i="56"/>
  <c r="Y67" i="56"/>
  <c r="AE12" i="57"/>
  <c r="AE14" i="57"/>
  <c r="AE16" i="57"/>
  <c r="AE18" i="57"/>
  <c r="AE21" i="57"/>
  <c r="AE23" i="57"/>
  <c r="AE25" i="57"/>
  <c r="L67" i="57"/>
  <c r="T67" i="57"/>
  <c r="AB67" i="57"/>
  <c r="G67" i="58"/>
  <c r="O67" i="58"/>
  <c r="W67" i="58"/>
  <c r="AE69" i="58"/>
  <c r="J67" i="59"/>
  <c r="R67" i="59"/>
  <c r="Z67" i="59"/>
  <c r="G71" i="60"/>
  <c r="AD71" i="60" s="1"/>
  <c r="G67" i="60"/>
  <c r="AD67" i="60" s="1"/>
  <c r="O71" i="60"/>
  <c r="O67" i="60"/>
  <c r="W71" i="60"/>
  <c r="W67" i="60"/>
  <c r="AE32" i="60"/>
  <c r="AF36" i="60"/>
  <c r="AG36" i="60" s="1"/>
  <c r="AE36" i="60"/>
  <c r="AF40" i="60"/>
  <c r="AG40" i="60" s="1"/>
  <c r="AE40" i="60"/>
  <c r="AF69" i="60"/>
  <c r="AG69" i="60" s="1"/>
  <c r="AE69" i="60"/>
  <c r="S71" i="60"/>
  <c r="AE11" i="61"/>
  <c r="AE30" i="61"/>
  <c r="AE34" i="61"/>
  <c r="AE38" i="61"/>
  <c r="AE43" i="61"/>
  <c r="AE48" i="61"/>
  <c r="AE52" i="61"/>
  <c r="AE58" i="61"/>
  <c r="AE64" i="61"/>
  <c r="AF27" i="62"/>
  <c r="AG27" i="62" s="1"/>
  <c r="G71" i="62"/>
  <c r="O71" i="62"/>
  <c r="W71" i="62"/>
  <c r="AF39" i="62"/>
  <c r="AG39" i="62" s="1"/>
  <c r="AE39" i="62"/>
  <c r="AF51" i="62"/>
  <c r="AG51" i="62" s="1"/>
  <c r="AE51" i="62"/>
  <c r="AF65" i="62"/>
  <c r="AG65" i="62" s="1"/>
  <c r="AE65" i="62"/>
  <c r="AE18" i="64"/>
  <c r="AE34" i="64"/>
  <c r="AE38" i="64"/>
  <c r="AE43" i="64"/>
  <c r="AF50" i="64"/>
  <c r="AG50" i="64" s="1"/>
  <c r="AE50" i="64"/>
  <c r="AE24" i="65"/>
  <c r="AE46" i="65"/>
  <c r="AE56" i="65"/>
  <c r="AF27" i="66"/>
  <c r="AG27" i="66" s="1"/>
  <c r="G71" i="66"/>
  <c r="O71" i="66"/>
  <c r="W71" i="66"/>
  <c r="AB67" i="66"/>
  <c r="AF13" i="67"/>
  <c r="AG13" i="67" s="1"/>
  <c r="AE13" i="67"/>
  <c r="AG11" i="68"/>
  <c r="K71" i="68"/>
  <c r="AD71" i="68" s="1"/>
  <c r="K67" i="68"/>
  <c r="S71" i="68"/>
  <c r="S67" i="68"/>
  <c r="AA71" i="68"/>
  <c r="AA67" i="68"/>
  <c r="AE32" i="68"/>
  <c r="AE36" i="68"/>
  <c r="AE40" i="68"/>
  <c r="AE46" i="68"/>
  <c r="AE50" i="68"/>
  <c r="AE56" i="68"/>
  <c r="AE61" i="68"/>
  <c r="AG11" i="69"/>
  <c r="AF27" i="69"/>
  <c r="AG27" i="69" s="1"/>
  <c r="AE14" i="69"/>
  <c r="H71" i="69"/>
  <c r="P71" i="69"/>
  <c r="X71" i="69"/>
  <c r="AE39" i="69"/>
  <c r="AE60" i="69"/>
  <c r="AE26" i="70"/>
  <c r="L71" i="70"/>
  <c r="T71" i="70"/>
  <c r="AB71" i="70"/>
  <c r="AF38" i="70"/>
  <c r="AG38" i="70" s="1"/>
  <c r="AE38" i="70"/>
  <c r="AF58" i="70"/>
  <c r="AG58" i="70" s="1"/>
  <c r="AE58" i="70"/>
  <c r="AD66" i="70"/>
  <c r="AE66" i="70" s="1"/>
  <c r="X67" i="70"/>
  <c r="AF21" i="71"/>
  <c r="AG21" i="71" s="1"/>
  <c r="AE21" i="71"/>
  <c r="K67" i="71"/>
  <c r="AF51" i="73"/>
  <c r="AG51" i="73" s="1"/>
  <c r="AG11" i="76"/>
  <c r="AE61" i="78"/>
  <c r="AF61" i="78"/>
  <c r="AG61" i="78" s="1"/>
  <c r="AF12" i="79"/>
  <c r="AG12" i="79" s="1"/>
  <c r="AF16" i="79"/>
  <c r="AG16" i="79" s="1"/>
  <c r="AF21" i="79"/>
  <c r="AG21" i="79" s="1"/>
  <c r="AF25" i="79"/>
  <c r="AG25" i="79" s="1"/>
  <c r="AF62" i="82"/>
  <c r="AG62" i="82" s="1"/>
  <c r="AF66" i="86"/>
  <c r="AG66" i="86" s="1"/>
  <c r="G66" i="56"/>
  <c r="G71" i="56" s="1"/>
  <c r="AD71" i="56" s="1"/>
  <c r="H71" i="60"/>
  <c r="H67" i="60"/>
  <c r="P71" i="60"/>
  <c r="P67" i="60"/>
  <c r="X71" i="60"/>
  <c r="X67" i="60"/>
  <c r="AD66" i="60"/>
  <c r="AE66" i="60" s="1"/>
  <c r="V67" i="60"/>
  <c r="AF11" i="61"/>
  <c r="H71" i="62"/>
  <c r="P71" i="62"/>
  <c r="X71" i="62"/>
  <c r="AF33" i="62"/>
  <c r="AG33" i="62" s="1"/>
  <c r="AE33" i="62"/>
  <c r="AF57" i="62"/>
  <c r="AG57" i="62" s="1"/>
  <c r="AE57" i="62"/>
  <c r="G11" i="99"/>
  <c r="G27" i="99" s="1"/>
  <c r="G27" i="64"/>
  <c r="AD11" i="64"/>
  <c r="H71" i="66"/>
  <c r="P71" i="66"/>
  <c r="X71" i="66"/>
  <c r="AF24" i="67"/>
  <c r="AG24" i="67" s="1"/>
  <c r="AE24" i="67"/>
  <c r="G67" i="67"/>
  <c r="E71" i="67"/>
  <c r="L71" i="68"/>
  <c r="L67" i="68"/>
  <c r="T71" i="68"/>
  <c r="T67" i="68"/>
  <c r="AB71" i="68"/>
  <c r="AB67" i="68"/>
  <c r="I71" i="69"/>
  <c r="Q71" i="69"/>
  <c r="Y71" i="69"/>
  <c r="M67" i="69"/>
  <c r="E67" i="70"/>
  <c r="M67" i="70"/>
  <c r="U67" i="70"/>
  <c r="AC67" i="70"/>
  <c r="AF32" i="70"/>
  <c r="AG32" i="70" s="1"/>
  <c r="AE32" i="70"/>
  <c r="AF50" i="70"/>
  <c r="AG50" i="70" s="1"/>
  <c r="AE50" i="70"/>
  <c r="AF14" i="71"/>
  <c r="AG14" i="71" s="1"/>
  <c r="AE14" i="71"/>
  <c r="G67" i="71"/>
  <c r="O71" i="71"/>
  <c r="W67" i="71"/>
  <c r="AE56" i="78"/>
  <c r="AF56" i="78"/>
  <c r="AG56" i="78" s="1"/>
  <c r="AA67" i="81"/>
  <c r="F67" i="83"/>
  <c r="N67" i="83"/>
  <c r="V67" i="83"/>
  <c r="AE36" i="85"/>
  <c r="AF36" i="85"/>
  <c r="AG36" i="85" s="1"/>
  <c r="AE56" i="85"/>
  <c r="AF56" i="85"/>
  <c r="AG56" i="85" s="1"/>
  <c r="AE25" i="86"/>
  <c r="AF25" i="86"/>
  <c r="AG25" i="86" s="1"/>
  <c r="H67" i="64"/>
  <c r="P67" i="64"/>
  <c r="X67" i="64"/>
  <c r="F71" i="71"/>
  <c r="N71" i="71"/>
  <c r="V71" i="71"/>
  <c r="E80" i="72"/>
  <c r="H71" i="73"/>
  <c r="AD71" i="73" s="1"/>
  <c r="H67" i="73"/>
  <c r="P71" i="73"/>
  <c r="P67" i="73"/>
  <c r="X71" i="73"/>
  <c r="X67" i="73"/>
  <c r="AD27" i="74"/>
  <c r="AE27" i="74" s="1"/>
  <c r="AE11" i="74"/>
  <c r="I67" i="74"/>
  <c r="I67" i="76"/>
  <c r="Q67" i="76"/>
  <c r="Y67" i="76"/>
  <c r="AD66" i="77"/>
  <c r="AE66" i="77" s="1"/>
  <c r="AD66" i="78"/>
  <c r="AE66" i="78" s="1"/>
  <c r="AD66" i="79"/>
  <c r="AF30" i="80"/>
  <c r="AG30" i="80" s="1"/>
  <c r="AE30" i="80"/>
  <c r="AF34" i="80"/>
  <c r="AG34" i="80" s="1"/>
  <c r="AE34" i="80"/>
  <c r="AF38" i="80"/>
  <c r="AG38" i="80" s="1"/>
  <c r="AE38" i="80"/>
  <c r="AF43" i="80"/>
  <c r="AG43" i="80" s="1"/>
  <c r="AE43" i="80"/>
  <c r="AF48" i="80"/>
  <c r="AG48" i="80" s="1"/>
  <c r="AE48" i="80"/>
  <c r="AF52" i="80"/>
  <c r="AG52" i="80" s="1"/>
  <c r="AE52" i="80"/>
  <c r="AF58" i="80"/>
  <c r="AG58" i="80" s="1"/>
  <c r="AE58" i="80"/>
  <c r="AF64" i="80"/>
  <c r="AG64" i="80" s="1"/>
  <c r="AE64" i="80"/>
  <c r="H71" i="82"/>
  <c r="AD71" i="82" s="1"/>
  <c r="H67" i="82"/>
  <c r="P71" i="82"/>
  <c r="P67" i="82"/>
  <c r="X71" i="82"/>
  <c r="X67" i="82"/>
  <c r="I67" i="83"/>
  <c r="F71" i="87"/>
  <c r="F67" i="87"/>
  <c r="N71" i="87"/>
  <c r="N67" i="87"/>
  <c r="V71" i="87"/>
  <c r="V67" i="87"/>
  <c r="I71" i="88"/>
  <c r="AD71" i="88" s="1"/>
  <c r="I67" i="88"/>
  <c r="AD67" i="88" s="1"/>
  <c r="AE67" i="88" s="1"/>
  <c r="Q71" i="88"/>
  <c r="Q67" i="88"/>
  <c r="Y71" i="88"/>
  <c r="Y67" i="88"/>
  <c r="AF22" i="95"/>
  <c r="AG22" i="95" s="1"/>
  <c r="AE52" i="64"/>
  <c r="AE56" i="64"/>
  <c r="AE58" i="64"/>
  <c r="AE61" i="64"/>
  <c r="AE64" i="64"/>
  <c r="I67" i="64"/>
  <c r="Q67" i="64"/>
  <c r="Y67" i="64"/>
  <c r="AE68" i="65"/>
  <c r="AE70" i="65"/>
  <c r="AE30" i="67"/>
  <c r="AE32" i="67"/>
  <c r="AE34" i="67"/>
  <c r="AE36" i="67"/>
  <c r="AE38" i="67"/>
  <c r="AE40" i="67"/>
  <c r="AE43" i="67"/>
  <c r="AE46" i="67"/>
  <c r="AE48" i="67"/>
  <c r="AE50" i="67"/>
  <c r="AE52" i="67"/>
  <c r="AE56" i="67"/>
  <c r="AE58" i="67"/>
  <c r="AE61" i="67"/>
  <c r="AE64" i="67"/>
  <c r="G71" i="71"/>
  <c r="E71" i="72"/>
  <c r="AA67" i="72"/>
  <c r="I71" i="73"/>
  <c r="Q71" i="73"/>
  <c r="Y71" i="73"/>
  <c r="AF11" i="74"/>
  <c r="AF15" i="74"/>
  <c r="AG15" i="74" s="1"/>
  <c r="AF19" i="74"/>
  <c r="AG19" i="74" s="1"/>
  <c r="AF24" i="74"/>
  <c r="AG24" i="74" s="1"/>
  <c r="AF31" i="76"/>
  <c r="AG31" i="76" s="1"/>
  <c r="AE31" i="76"/>
  <c r="AF35" i="76"/>
  <c r="AG35" i="76" s="1"/>
  <c r="AE35" i="76"/>
  <c r="AF39" i="76"/>
  <c r="AG39" i="76" s="1"/>
  <c r="AE39" i="76"/>
  <c r="AF45" i="76"/>
  <c r="AG45" i="76" s="1"/>
  <c r="AE45" i="76"/>
  <c r="AF49" i="76"/>
  <c r="AG49" i="76" s="1"/>
  <c r="AE49" i="76"/>
  <c r="AF53" i="76"/>
  <c r="AG53" i="76" s="1"/>
  <c r="AE53" i="76"/>
  <c r="AF60" i="76"/>
  <c r="AG60" i="76" s="1"/>
  <c r="AE60" i="76"/>
  <c r="AF65" i="76"/>
  <c r="AG65" i="76" s="1"/>
  <c r="AE65" i="76"/>
  <c r="L71" i="78"/>
  <c r="AD71" i="78" s="1"/>
  <c r="AE71" i="78" s="1"/>
  <c r="L67" i="78"/>
  <c r="T71" i="78"/>
  <c r="T67" i="78"/>
  <c r="AB71" i="78"/>
  <c r="AB67" i="78"/>
  <c r="E67" i="79"/>
  <c r="AF14" i="81"/>
  <c r="AG14" i="81" s="1"/>
  <c r="AE14" i="81"/>
  <c r="AF18" i="81"/>
  <c r="AG18" i="81" s="1"/>
  <c r="AE18" i="81"/>
  <c r="AF23" i="81"/>
  <c r="AG23" i="81" s="1"/>
  <c r="AE23" i="81"/>
  <c r="E71" i="81"/>
  <c r="E67" i="81"/>
  <c r="M71" i="81"/>
  <c r="M67" i="81"/>
  <c r="U71" i="81"/>
  <c r="U67" i="81"/>
  <c r="AC71" i="81"/>
  <c r="AD71" i="81" s="1"/>
  <c r="AE71" i="81" s="1"/>
  <c r="AC67" i="81"/>
  <c r="I71" i="82"/>
  <c r="Q71" i="82"/>
  <c r="Y71" i="82"/>
  <c r="AD27" i="83"/>
  <c r="AE27" i="83" s="1"/>
  <c r="AE11" i="83"/>
  <c r="AF17" i="83"/>
  <c r="AG17" i="83" s="1"/>
  <c r="AF27" i="85"/>
  <c r="AG27" i="85" s="1"/>
  <c r="AG12" i="85"/>
  <c r="AE32" i="85"/>
  <c r="AF32" i="85"/>
  <c r="AG32" i="85" s="1"/>
  <c r="AE50" i="85"/>
  <c r="AF50" i="85"/>
  <c r="AG50" i="85" s="1"/>
  <c r="AE41" i="87"/>
  <c r="AF41" i="87"/>
  <c r="AG41" i="87" s="1"/>
  <c r="AE43" i="60"/>
  <c r="AE46" i="60"/>
  <c r="AE48" i="60"/>
  <c r="AE50" i="60"/>
  <c r="AE52" i="60"/>
  <c r="AE56" i="60"/>
  <c r="AE58" i="60"/>
  <c r="AE61" i="60"/>
  <c r="AE64" i="60"/>
  <c r="L67" i="61"/>
  <c r="T67" i="61"/>
  <c r="AB67" i="61"/>
  <c r="J67" i="64"/>
  <c r="R67" i="64"/>
  <c r="Z67" i="64"/>
  <c r="AE12" i="65"/>
  <c r="AE14" i="65"/>
  <c r="AE16" i="65"/>
  <c r="AE18" i="65"/>
  <c r="L67" i="65"/>
  <c r="AD67" i="65" s="1"/>
  <c r="AE67" i="65" s="1"/>
  <c r="T67" i="65"/>
  <c r="AB67" i="65"/>
  <c r="G67" i="66"/>
  <c r="O67" i="66"/>
  <c r="W67" i="66"/>
  <c r="AE69" i="66"/>
  <c r="J67" i="67"/>
  <c r="R67" i="67"/>
  <c r="Z67" i="67"/>
  <c r="AE31" i="68"/>
  <c r="AE33" i="68"/>
  <c r="AE35" i="68"/>
  <c r="AE37" i="68"/>
  <c r="AE39" i="68"/>
  <c r="AE41" i="68"/>
  <c r="AE45" i="68"/>
  <c r="AE47" i="68"/>
  <c r="AE49" i="68"/>
  <c r="AE51" i="68"/>
  <c r="AE53" i="68"/>
  <c r="AE57" i="68"/>
  <c r="AE60" i="68"/>
  <c r="AE62" i="68"/>
  <c r="AE65" i="68"/>
  <c r="E67" i="68"/>
  <c r="M67" i="68"/>
  <c r="U67" i="68"/>
  <c r="AC67" i="68"/>
  <c r="H67" i="69"/>
  <c r="P67" i="69"/>
  <c r="X67" i="69"/>
  <c r="K67" i="70"/>
  <c r="S67" i="70"/>
  <c r="AA67" i="70"/>
  <c r="H71" i="71"/>
  <c r="P71" i="71"/>
  <c r="X71" i="71"/>
  <c r="F67" i="71"/>
  <c r="N67" i="71"/>
  <c r="V67" i="71"/>
  <c r="AF14" i="72"/>
  <c r="AG14" i="72" s="1"/>
  <c r="AE14" i="72"/>
  <c r="AF18" i="72"/>
  <c r="AG18" i="72" s="1"/>
  <c r="AE18" i="72"/>
  <c r="AF23" i="72"/>
  <c r="AG23" i="72" s="1"/>
  <c r="AE23" i="72"/>
  <c r="M71" i="72"/>
  <c r="M67" i="72"/>
  <c r="U71" i="72"/>
  <c r="U67" i="72"/>
  <c r="AC71" i="72"/>
  <c r="AC67" i="72"/>
  <c r="AF13" i="77"/>
  <c r="AG13" i="77" s="1"/>
  <c r="AE13" i="77"/>
  <c r="AF17" i="77"/>
  <c r="AG17" i="77" s="1"/>
  <c r="AE17" i="77"/>
  <c r="AF22" i="77"/>
  <c r="AG22" i="77" s="1"/>
  <c r="AE22" i="77"/>
  <c r="AF26" i="77"/>
  <c r="AG26" i="77" s="1"/>
  <c r="AE26" i="77"/>
  <c r="L67" i="77"/>
  <c r="T67" i="77"/>
  <c r="AB67" i="77"/>
  <c r="E71" i="78"/>
  <c r="M71" i="78"/>
  <c r="U71" i="78"/>
  <c r="AC71" i="78"/>
  <c r="AD27" i="81"/>
  <c r="AE27" i="81" s="1"/>
  <c r="AG11" i="83"/>
  <c r="AE69" i="85"/>
  <c r="AF69" i="85"/>
  <c r="AG69" i="85" s="1"/>
  <c r="H71" i="87"/>
  <c r="H67" i="87"/>
  <c r="P71" i="87"/>
  <c r="P67" i="87"/>
  <c r="X71" i="87"/>
  <c r="X67" i="87"/>
  <c r="K71" i="88"/>
  <c r="K67" i="88"/>
  <c r="S71" i="88"/>
  <c r="S67" i="88"/>
  <c r="AA71" i="88"/>
  <c r="AA67" i="88"/>
  <c r="AF66" i="88"/>
  <c r="AG66" i="88" s="1"/>
  <c r="AE66" i="88"/>
  <c r="P71" i="95"/>
  <c r="AE31" i="61"/>
  <c r="AE33" i="61"/>
  <c r="AE35" i="61"/>
  <c r="AE37" i="61"/>
  <c r="AE39" i="61"/>
  <c r="AE41" i="61"/>
  <c r="AE45" i="61"/>
  <c r="AE47" i="61"/>
  <c r="AE49" i="61"/>
  <c r="AE51" i="61"/>
  <c r="AE53" i="61"/>
  <c r="AE57" i="61"/>
  <c r="AE60" i="61"/>
  <c r="AE62" i="61"/>
  <c r="AE65" i="61"/>
  <c r="E67" i="61"/>
  <c r="M67" i="61"/>
  <c r="U67" i="61"/>
  <c r="AC67" i="61"/>
  <c r="AE11" i="62"/>
  <c r="AE13" i="62"/>
  <c r="AE15" i="62"/>
  <c r="AE17" i="62"/>
  <c r="AE19" i="62"/>
  <c r="AE22" i="62"/>
  <c r="AE24" i="62"/>
  <c r="AE26" i="62"/>
  <c r="H67" i="62"/>
  <c r="P67" i="62"/>
  <c r="X67" i="62"/>
  <c r="AE19" i="64"/>
  <c r="AE22" i="64"/>
  <c r="AE24" i="64"/>
  <c r="AE26" i="64"/>
  <c r="AE35" i="64"/>
  <c r="AE37" i="64"/>
  <c r="AE39" i="64"/>
  <c r="AE41" i="64"/>
  <c r="E67" i="65"/>
  <c r="M67" i="65"/>
  <c r="U67" i="65"/>
  <c r="AC67" i="65"/>
  <c r="AE11" i="66"/>
  <c r="AE13" i="66"/>
  <c r="AE15" i="66"/>
  <c r="AE17" i="66"/>
  <c r="AE19" i="66"/>
  <c r="AE22" i="66"/>
  <c r="AE24" i="66"/>
  <c r="AE26" i="66"/>
  <c r="H67" i="66"/>
  <c r="P67" i="66"/>
  <c r="X67" i="66"/>
  <c r="K67" i="67"/>
  <c r="S67" i="67"/>
  <c r="AA67" i="67"/>
  <c r="AE68" i="67"/>
  <c r="AE70" i="67"/>
  <c r="F67" i="68"/>
  <c r="N67" i="68"/>
  <c r="V67" i="68"/>
  <c r="I67" i="69"/>
  <c r="Q67" i="69"/>
  <c r="Y67" i="69"/>
  <c r="L67" i="70"/>
  <c r="T67" i="70"/>
  <c r="AB67" i="70"/>
  <c r="I71" i="71"/>
  <c r="Q71" i="71"/>
  <c r="Y71" i="71"/>
  <c r="O67" i="71"/>
  <c r="AE69" i="71"/>
  <c r="AD27" i="72"/>
  <c r="AE27" i="72" s="1"/>
  <c r="F71" i="72"/>
  <c r="N71" i="72"/>
  <c r="V71" i="72"/>
  <c r="K67" i="73"/>
  <c r="S67" i="73"/>
  <c r="AA67" i="73"/>
  <c r="AF31" i="73"/>
  <c r="AG31" i="73" s="1"/>
  <c r="AF35" i="73"/>
  <c r="AG35" i="73" s="1"/>
  <c r="AF39" i="73"/>
  <c r="AG39" i="73" s="1"/>
  <c r="AF45" i="73"/>
  <c r="AG45" i="73" s="1"/>
  <c r="AF49" i="73"/>
  <c r="AG49" i="73" s="1"/>
  <c r="AF53" i="73"/>
  <c r="AG53" i="73" s="1"/>
  <c r="AF60" i="73"/>
  <c r="AG60" i="73" s="1"/>
  <c r="AF65" i="73"/>
  <c r="AG65" i="73" s="1"/>
  <c r="AF69" i="73"/>
  <c r="AG69" i="73" s="1"/>
  <c r="AE69" i="73"/>
  <c r="Q67" i="74"/>
  <c r="AD66" i="76"/>
  <c r="AF70" i="76"/>
  <c r="AG70" i="76" s="1"/>
  <c r="AF68" i="78"/>
  <c r="AG68" i="78" s="1"/>
  <c r="AE68" i="78"/>
  <c r="AG11" i="79"/>
  <c r="G71" i="79"/>
  <c r="G67" i="79"/>
  <c r="O71" i="79"/>
  <c r="O67" i="79"/>
  <c r="W71" i="79"/>
  <c r="W67" i="79"/>
  <c r="J71" i="80"/>
  <c r="AD71" i="80" s="1"/>
  <c r="J67" i="80"/>
  <c r="R71" i="80"/>
  <c r="R67" i="80"/>
  <c r="Z71" i="80"/>
  <c r="Z67" i="80"/>
  <c r="AF69" i="80"/>
  <c r="AG69" i="80" s="1"/>
  <c r="K67" i="82"/>
  <c r="S67" i="82"/>
  <c r="AA67" i="82"/>
  <c r="AF31" i="82"/>
  <c r="AG31" i="82" s="1"/>
  <c r="AF35" i="82"/>
  <c r="AG35" i="82" s="1"/>
  <c r="AF39" i="82"/>
  <c r="AG39" i="82" s="1"/>
  <c r="AF45" i="82"/>
  <c r="AG45" i="82" s="1"/>
  <c r="AF49" i="82"/>
  <c r="AG49" i="82" s="1"/>
  <c r="AF53" i="82"/>
  <c r="AG53" i="82" s="1"/>
  <c r="AF60" i="82"/>
  <c r="AG60" i="82" s="1"/>
  <c r="AF65" i="82"/>
  <c r="AG65" i="82" s="1"/>
  <c r="AF69" i="82"/>
  <c r="AG69" i="82" s="1"/>
  <c r="AE69" i="82"/>
  <c r="AF22" i="83"/>
  <c r="AG22" i="83" s="1"/>
  <c r="Q67" i="83"/>
  <c r="K71" i="85"/>
  <c r="S71" i="85"/>
  <c r="AA71" i="85"/>
  <c r="AE46" i="85"/>
  <c r="AF46" i="85"/>
  <c r="AG46" i="85" s="1"/>
  <c r="AF66" i="85"/>
  <c r="AG66" i="85" s="1"/>
  <c r="AF70" i="85"/>
  <c r="AG70" i="85" s="1"/>
  <c r="AE70" i="85"/>
  <c r="AE12" i="86"/>
  <c r="AF12" i="86"/>
  <c r="AG12" i="86" s="1"/>
  <c r="AE13" i="88"/>
  <c r="AF13" i="88"/>
  <c r="AG13" i="88" s="1"/>
  <c r="AE26" i="88"/>
  <c r="AF26" i="88"/>
  <c r="AG26" i="88" s="1"/>
  <c r="AE68" i="89"/>
  <c r="AF68" i="89"/>
  <c r="AG68" i="89" s="1"/>
  <c r="H67" i="71"/>
  <c r="P67" i="71"/>
  <c r="X67" i="71"/>
  <c r="AF66" i="73"/>
  <c r="AG66" i="73" s="1"/>
  <c r="K71" i="74"/>
  <c r="AD71" i="74" s="1"/>
  <c r="AE71" i="74" s="1"/>
  <c r="K67" i="74"/>
  <c r="S71" i="74"/>
  <c r="S67" i="74"/>
  <c r="AA71" i="74"/>
  <c r="AA67" i="74"/>
  <c r="E71" i="74"/>
  <c r="H71" i="79"/>
  <c r="AD71" i="79" s="1"/>
  <c r="P71" i="79"/>
  <c r="X71" i="79"/>
  <c r="K71" i="80"/>
  <c r="S71" i="80"/>
  <c r="AA71" i="80"/>
  <c r="AF32" i="80"/>
  <c r="AG32" i="80" s="1"/>
  <c r="AE32" i="80"/>
  <c r="AF36" i="80"/>
  <c r="AG36" i="80" s="1"/>
  <c r="AE36" i="80"/>
  <c r="AF40" i="80"/>
  <c r="AG40" i="80" s="1"/>
  <c r="AE40" i="80"/>
  <c r="AF46" i="80"/>
  <c r="AG46" i="80" s="1"/>
  <c r="AE46" i="80"/>
  <c r="AF50" i="80"/>
  <c r="AG50" i="80" s="1"/>
  <c r="AE50" i="80"/>
  <c r="AF56" i="80"/>
  <c r="AG56" i="80" s="1"/>
  <c r="AE56" i="80"/>
  <c r="AF61" i="80"/>
  <c r="AG61" i="80" s="1"/>
  <c r="AE61" i="80"/>
  <c r="AF66" i="80"/>
  <c r="AG66" i="80" s="1"/>
  <c r="AG11" i="81"/>
  <c r="H67" i="81"/>
  <c r="AD67" i="81" s="1"/>
  <c r="AE67" i="81" s="1"/>
  <c r="P67" i="81"/>
  <c r="X67" i="81"/>
  <c r="AD66" i="81"/>
  <c r="AF66" i="82"/>
  <c r="AG66" i="82" s="1"/>
  <c r="K71" i="83"/>
  <c r="AD71" i="83" s="1"/>
  <c r="K67" i="83"/>
  <c r="S71" i="83"/>
  <c r="S67" i="83"/>
  <c r="AA71" i="83"/>
  <c r="AA67" i="83"/>
  <c r="AF66" i="83"/>
  <c r="AG66" i="83" s="1"/>
  <c r="AF24" i="84"/>
  <c r="AG24" i="84" s="1"/>
  <c r="AE24" i="84"/>
  <c r="AE46" i="90"/>
  <c r="AF46" i="90"/>
  <c r="AG46" i="90" s="1"/>
  <c r="AF62" i="92"/>
  <c r="AG62" i="92" s="1"/>
  <c r="AE62" i="92"/>
  <c r="E80" i="76"/>
  <c r="AC67" i="84"/>
  <c r="R67" i="85"/>
  <c r="AG11" i="86"/>
  <c r="AF22" i="92"/>
  <c r="AG22" i="92" s="1"/>
  <c r="AE22" i="92"/>
  <c r="AF32" i="92"/>
  <c r="AG32" i="92" s="1"/>
  <c r="AE32" i="92"/>
  <c r="AF56" i="92"/>
  <c r="AG56" i="92" s="1"/>
  <c r="AE56" i="92"/>
  <c r="F67" i="93"/>
  <c r="F71" i="93"/>
  <c r="N67" i="93"/>
  <c r="N71" i="93"/>
  <c r="V67" i="93"/>
  <c r="V71" i="93"/>
  <c r="AF33" i="93"/>
  <c r="AG33" i="93" s="1"/>
  <c r="AE33" i="93"/>
  <c r="AF17" i="94"/>
  <c r="AG17" i="94" s="1"/>
  <c r="AE17" i="94"/>
  <c r="AF22" i="94"/>
  <c r="AG22" i="94" s="1"/>
  <c r="AE22" i="94"/>
  <c r="E27" i="96"/>
  <c r="M71" i="96"/>
  <c r="M67" i="96"/>
  <c r="U71" i="96"/>
  <c r="U67" i="96"/>
  <c r="AC71" i="96"/>
  <c r="AC67" i="96"/>
  <c r="L71" i="96"/>
  <c r="L67" i="96"/>
  <c r="T71" i="96"/>
  <c r="T67" i="96"/>
  <c r="AB71" i="96"/>
  <c r="AB67" i="96"/>
  <c r="L67" i="72"/>
  <c r="T67" i="72"/>
  <c r="AB67" i="72"/>
  <c r="G67" i="73"/>
  <c r="O67" i="73"/>
  <c r="W67" i="73"/>
  <c r="J67" i="74"/>
  <c r="R67" i="74"/>
  <c r="Z67" i="74"/>
  <c r="M67" i="76"/>
  <c r="U67" i="76"/>
  <c r="AC67" i="76"/>
  <c r="H67" i="77"/>
  <c r="AD67" i="77" s="1"/>
  <c r="P67" i="77"/>
  <c r="X67" i="77"/>
  <c r="K67" i="78"/>
  <c r="S67" i="78"/>
  <c r="AA67" i="78"/>
  <c r="F67" i="79"/>
  <c r="N67" i="79"/>
  <c r="V67" i="79"/>
  <c r="AF11" i="80"/>
  <c r="I67" i="80"/>
  <c r="AD67" i="80" s="1"/>
  <c r="Q67" i="80"/>
  <c r="Y67" i="80"/>
  <c r="L67" i="81"/>
  <c r="T67" i="81"/>
  <c r="AB67" i="81"/>
  <c r="G67" i="82"/>
  <c r="AD67" i="82" s="1"/>
  <c r="O67" i="82"/>
  <c r="W67" i="82"/>
  <c r="J67" i="83"/>
  <c r="R67" i="83"/>
  <c r="Z67" i="83"/>
  <c r="M67" i="84"/>
  <c r="L71" i="85"/>
  <c r="AD71" i="85" s="1"/>
  <c r="L67" i="85"/>
  <c r="T71" i="85"/>
  <c r="T67" i="85"/>
  <c r="AB71" i="85"/>
  <c r="AB67" i="85"/>
  <c r="AD66" i="85"/>
  <c r="AE66" i="85" s="1"/>
  <c r="X67" i="85"/>
  <c r="AF69" i="87"/>
  <c r="AG69" i="87" s="1"/>
  <c r="AE69" i="87"/>
  <c r="L71" i="88"/>
  <c r="T71" i="88"/>
  <c r="AB71" i="88"/>
  <c r="AF53" i="90"/>
  <c r="AG53" i="90" s="1"/>
  <c r="AE53" i="90"/>
  <c r="AF22" i="91"/>
  <c r="AG22" i="91" s="1"/>
  <c r="AE22" i="91"/>
  <c r="AF16" i="93"/>
  <c r="AG16" i="93" s="1"/>
  <c r="AE16" i="93"/>
  <c r="H71" i="93"/>
  <c r="P71" i="93"/>
  <c r="X71" i="93"/>
  <c r="AF47" i="93"/>
  <c r="AG47" i="93" s="1"/>
  <c r="AE47" i="93"/>
  <c r="AF51" i="93"/>
  <c r="AG51" i="93" s="1"/>
  <c r="AE51" i="93"/>
  <c r="AF68" i="96"/>
  <c r="AG68" i="96" s="1"/>
  <c r="AD69" i="96"/>
  <c r="AF16" i="97"/>
  <c r="AG16" i="97" s="1"/>
  <c r="AF66" i="74"/>
  <c r="AG66" i="74" s="1"/>
  <c r="E80" i="74"/>
  <c r="H71" i="84"/>
  <c r="AD71" i="84" s="1"/>
  <c r="AE71" i="84" s="1"/>
  <c r="H67" i="84"/>
  <c r="AD67" i="84" s="1"/>
  <c r="P71" i="84"/>
  <c r="X71" i="84"/>
  <c r="AF30" i="84"/>
  <c r="AG30" i="84" s="1"/>
  <c r="AE30" i="84"/>
  <c r="O67" i="84"/>
  <c r="J71" i="84"/>
  <c r="E67" i="85"/>
  <c r="M67" i="85"/>
  <c r="U67" i="85"/>
  <c r="AC67" i="85"/>
  <c r="Z67" i="85"/>
  <c r="K67" i="86"/>
  <c r="F71" i="89"/>
  <c r="F67" i="89"/>
  <c r="N71" i="89"/>
  <c r="N67" i="89"/>
  <c r="V71" i="89"/>
  <c r="V67" i="89"/>
  <c r="AF33" i="89"/>
  <c r="AG33" i="89" s="1"/>
  <c r="AE33" i="89"/>
  <c r="AF37" i="89"/>
  <c r="AG37" i="89" s="1"/>
  <c r="AE37" i="89"/>
  <c r="AF41" i="89"/>
  <c r="AG41" i="89" s="1"/>
  <c r="AE41" i="89"/>
  <c r="AF47" i="89"/>
  <c r="AG47" i="89" s="1"/>
  <c r="AE47" i="89"/>
  <c r="AF51" i="89"/>
  <c r="AG51" i="89" s="1"/>
  <c r="AE51" i="89"/>
  <c r="AF57" i="89"/>
  <c r="AG57" i="89" s="1"/>
  <c r="AE57" i="89"/>
  <c r="AF62" i="89"/>
  <c r="AG62" i="89" s="1"/>
  <c r="AE62" i="89"/>
  <c r="AF32" i="90"/>
  <c r="AG32" i="90" s="1"/>
  <c r="AE32" i="90"/>
  <c r="AF17" i="91"/>
  <c r="AG17" i="91" s="1"/>
  <c r="AE17" i="91"/>
  <c r="W67" i="91"/>
  <c r="AF41" i="92"/>
  <c r="AG41" i="92" s="1"/>
  <c r="AE41" i="92"/>
  <c r="AF17" i="93"/>
  <c r="AG17" i="93" s="1"/>
  <c r="AE17" i="93"/>
  <c r="I71" i="94"/>
  <c r="AD39" i="96"/>
  <c r="AF41" i="96"/>
  <c r="AG41" i="96" s="1"/>
  <c r="AE41" i="96"/>
  <c r="AD52" i="96"/>
  <c r="AE52" i="96" s="1"/>
  <c r="AE70" i="71"/>
  <c r="F67" i="72"/>
  <c r="N67" i="72"/>
  <c r="V67" i="72"/>
  <c r="I67" i="73"/>
  <c r="Q67" i="73"/>
  <c r="Y67" i="73"/>
  <c r="L67" i="74"/>
  <c r="T67" i="74"/>
  <c r="AB67" i="74"/>
  <c r="G67" i="76"/>
  <c r="O67" i="76"/>
  <c r="W67" i="76"/>
  <c r="AD27" i="84"/>
  <c r="AE27" i="84" s="1"/>
  <c r="I71" i="84"/>
  <c r="I67" i="84"/>
  <c r="Q71" i="84"/>
  <c r="Q67" i="84"/>
  <c r="Y71" i="84"/>
  <c r="Y67" i="84"/>
  <c r="E71" i="86"/>
  <c r="E67" i="86"/>
  <c r="M71" i="86"/>
  <c r="M67" i="86"/>
  <c r="U71" i="86"/>
  <c r="U67" i="86"/>
  <c r="AC71" i="86"/>
  <c r="AC67" i="86"/>
  <c r="AD27" i="88"/>
  <c r="AE27" i="88" s="1"/>
  <c r="AE11" i="88"/>
  <c r="AF27" i="89"/>
  <c r="AG27" i="89" s="1"/>
  <c r="G71" i="90"/>
  <c r="AD71" i="90" s="1"/>
  <c r="AE71" i="90" s="1"/>
  <c r="G67" i="90"/>
  <c r="W71" i="90"/>
  <c r="W67" i="90"/>
  <c r="O67" i="90"/>
  <c r="O71" i="91"/>
  <c r="O67" i="91"/>
  <c r="AF36" i="92"/>
  <c r="AG36" i="92" s="1"/>
  <c r="AE36" i="92"/>
  <c r="AF50" i="92"/>
  <c r="AG50" i="92" s="1"/>
  <c r="AE50" i="92"/>
  <c r="AD66" i="92"/>
  <c r="AE66" i="92" s="1"/>
  <c r="O71" i="95"/>
  <c r="U27" i="95"/>
  <c r="E66" i="96"/>
  <c r="G67" i="72"/>
  <c r="O67" i="72"/>
  <c r="W67" i="72"/>
  <c r="AE69" i="72"/>
  <c r="J67" i="73"/>
  <c r="R67" i="73"/>
  <c r="Z67" i="73"/>
  <c r="AE31" i="74"/>
  <c r="AE33" i="74"/>
  <c r="AE35" i="74"/>
  <c r="AE37" i="74"/>
  <c r="AE39" i="74"/>
  <c r="AE41" i="74"/>
  <c r="AE45" i="74"/>
  <c r="AE47" i="74"/>
  <c r="AE49" i="74"/>
  <c r="AE51" i="74"/>
  <c r="AE53" i="74"/>
  <c r="AE57" i="74"/>
  <c r="AE60" i="74"/>
  <c r="AE62" i="74"/>
  <c r="AE65" i="74"/>
  <c r="M67" i="74"/>
  <c r="U67" i="74"/>
  <c r="AC67" i="74"/>
  <c r="AE11" i="76"/>
  <c r="AE13" i="76"/>
  <c r="AE15" i="76"/>
  <c r="AE17" i="76"/>
  <c r="AE19" i="76"/>
  <c r="AE22" i="76"/>
  <c r="AE24" i="76"/>
  <c r="AE26" i="76"/>
  <c r="H67" i="76"/>
  <c r="P67" i="76"/>
  <c r="X67" i="76"/>
  <c r="K67" i="77"/>
  <c r="S67" i="77"/>
  <c r="AA67" i="77"/>
  <c r="AE68" i="77"/>
  <c r="AE70" i="77"/>
  <c r="F67" i="78"/>
  <c r="N67" i="78"/>
  <c r="V67" i="78"/>
  <c r="AE30" i="79"/>
  <c r="AE32" i="79"/>
  <c r="AE34" i="79"/>
  <c r="AE36" i="79"/>
  <c r="AE38" i="79"/>
  <c r="AE40" i="79"/>
  <c r="AE43" i="79"/>
  <c r="AE46" i="79"/>
  <c r="AE48" i="79"/>
  <c r="AE50" i="79"/>
  <c r="AE52" i="79"/>
  <c r="AE56" i="79"/>
  <c r="AE58" i="79"/>
  <c r="AE61" i="79"/>
  <c r="AE64" i="79"/>
  <c r="I67" i="79"/>
  <c r="Q67" i="79"/>
  <c r="Y67" i="79"/>
  <c r="AE12" i="80"/>
  <c r="AE14" i="80"/>
  <c r="AE16" i="80"/>
  <c r="AE18" i="80"/>
  <c r="AE21" i="80"/>
  <c r="AE23" i="80"/>
  <c r="AE25" i="80"/>
  <c r="L67" i="80"/>
  <c r="T67" i="80"/>
  <c r="AB67" i="80"/>
  <c r="G67" i="81"/>
  <c r="O67" i="81"/>
  <c r="W67" i="81"/>
  <c r="AE69" i="81"/>
  <c r="J67" i="82"/>
  <c r="R67" i="82"/>
  <c r="Z67" i="82"/>
  <c r="AE31" i="83"/>
  <c r="AE33" i="83"/>
  <c r="AE35" i="83"/>
  <c r="AE37" i="83"/>
  <c r="AE39" i="83"/>
  <c r="AE41" i="83"/>
  <c r="AE45" i="83"/>
  <c r="AE47" i="83"/>
  <c r="AE49" i="83"/>
  <c r="AE51" i="83"/>
  <c r="AE53" i="83"/>
  <c r="AE57" i="83"/>
  <c r="AE60" i="83"/>
  <c r="AE62" i="83"/>
  <c r="AE65" i="83"/>
  <c r="E67" i="83"/>
  <c r="M67" i="83"/>
  <c r="U67" i="83"/>
  <c r="AC67" i="83"/>
  <c r="AE11" i="84"/>
  <c r="AE13" i="84"/>
  <c r="AE15" i="84"/>
  <c r="AE17" i="84"/>
  <c r="AE19" i="84"/>
  <c r="E71" i="84"/>
  <c r="U67" i="84"/>
  <c r="J67" i="85"/>
  <c r="AD67" i="85" s="1"/>
  <c r="AE67" i="85" s="1"/>
  <c r="F71" i="86"/>
  <c r="N71" i="86"/>
  <c r="V71" i="86"/>
  <c r="AF45" i="87"/>
  <c r="AG45" i="87" s="1"/>
  <c r="AF65" i="87"/>
  <c r="AG65" i="87" s="1"/>
  <c r="AF11" i="88"/>
  <c r="AG11" i="89"/>
  <c r="AF70" i="89"/>
  <c r="AG70" i="89" s="1"/>
  <c r="AD27" i="90"/>
  <c r="AE27" i="90" s="1"/>
  <c r="AF11" i="90"/>
  <c r="AE11" i="90"/>
  <c r="AF15" i="90"/>
  <c r="AG15" i="90" s="1"/>
  <c r="AE15" i="90"/>
  <c r="AF19" i="90"/>
  <c r="AG19" i="90" s="1"/>
  <c r="AE19" i="90"/>
  <c r="AF24" i="90"/>
  <c r="AG24" i="90" s="1"/>
  <c r="AE24" i="90"/>
  <c r="AF49" i="90"/>
  <c r="AG49" i="90" s="1"/>
  <c r="AE49" i="90"/>
  <c r="AF24" i="92"/>
  <c r="AG24" i="92" s="1"/>
  <c r="F67" i="92"/>
  <c r="F71" i="92"/>
  <c r="N67" i="92"/>
  <c r="N71" i="92"/>
  <c r="V67" i="92"/>
  <c r="V71" i="92"/>
  <c r="AD27" i="92"/>
  <c r="AE27" i="92" s="1"/>
  <c r="AF37" i="92"/>
  <c r="AG37" i="92" s="1"/>
  <c r="AE37" i="92"/>
  <c r="AF35" i="95"/>
  <c r="AG35" i="95" s="1"/>
  <c r="AE35" i="95"/>
  <c r="AF45" i="95"/>
  <c r="AG45" i="95" s="1"/>
  <c r="AE45" i="95"/>
  <c r="AF65" i="95"/>
  <c r="AG65" i="95" s="1"/>
  <c r="AE65" i="95"/>
  <c r="AD45" i="96"/>
  <c r="AE45" i="96" s="1"/>
  <c r="AE46" i="96"/>
  <c r="AF11" i="84"/>
  <c r="AD66" i="84"/>
  <c r="W67" i="84"/>
  <c r="R71" i="84"/>
  <c r="AF30" i="85"/>
  <c r="AG30" i="85" s="1"/>
  <c r="AF34" i="85"/>
  <c r="AG34" i="85" s="1"/>
  <c r="AF38" i="85"/>
  <c r="AG38" i="85" s="1"/>
  <c r="AF43" i="85"/>
  <c r="AG43" i="85" s="1"/>
  <c r="AF48" i="85"/>
  <c r="AG48" i="85" s="1"/>
  <c r="AF52" i="85"/>
  <c r="AG52" i="85" s="1"/>
  <c r="AF58" i="85"/>
  <c r="AG58" i="85" s="1"/>
  <c r="AF64" i="85"/>
  <c r="AG64" i="85" s="1"/>
  <c r="AF68" i="85"/>
  <c r="AG68" i="85" s="1"/>
  <c r="AE68" i="85"/>
  <c r="AD27" i="86"/>
  <c r="AE27" i="86" s="1"/>
  <c r="AF21" i="86"/>
  <c r="AG21" i="86" s="1"/>
  <c r="G71" i="86"/>
  <c r="G67" i="86"/>
  <c r="O71" i="86"/>
  <c r="O67" i="86"/>
  <c r="W71" i="86"/>
  <c r="W67" i="86"/>
  <c r="AF33" i="87"/>
  <c r="AG33" i="87" s="1"/>
  <c r="AF51" i="87"/>
  <c r="AG51" i="87" s="1"/>
  <c r="AF66" i="87"/>
  <c r="AG66" i="87" s="1"/>
  <c r="AF17" i="88"/>
  <c r="AG17" i="88" s="1"/>
  <c r="I67" i="89"/>
  <c r="Q67" i="89"/>
  <c r="Y67" i="89"/>
  <c r="I67" i="90"/>
  <c r="I71" i="90"/>
  <c r="Q67" i="90"/>
  <c r="Q71" i="90"/>
  <c r="Y67" i="90"/>
  <c r="Y71" i="90"/>
  <c r="AE50" i="90"/>
  <c r="AF50" i="90"/>
  <c r="AG50" i="90" s="1"/>
  <c r="I67" i="91"/>
  <c r="I71" i="91"/>
  <c r="Q67" i="91"/>
  <c r="Q71" i="91"/>
  <c r="Y67" i="91"/>
  <c r="Y71" i="91"/>
  <c r="G67" i="91"/>
  <c r="AD67" i="91" s="1"/>
  <c r="AF12" i="93"/>
  <c r="AG12" i="93" s="1"/>
  <c r="AE12" i="93"/>
  <c r="Q67" i="94"/>
  <c r="Q71" i="94"/>
  <c r="F27" i="95"/>
  <c r="AD12" i="95"/>
  <c r="E67" i="87"/>
  <c r="H71" i="90"/>
  <c r="H67" i="90"/>
  <c r="P71" i="90"/>
  <c r="P67" i="90"/>
  <c r="X71" i="90"/>
  <c r="X67" i="90"/>
  <c r="AF41" i="90"/>
  <c r="AG41" i="90" s="1"/>
  <c r="AE41" i="90"/>
  <c r="AF62" i="90"/>
  <c r="AG62" i="90" s="1"/>
  <c r="AE62" i="90"/>
  <c r="AD66" i="90"/>
  <c r="AE66" i="90" s="1"/>
  <c r="AD27" i="91"/>
  <c r="AE27" i="91" s="1"/>
  <c r="AF11" i="91"/>
  <c r="AE11" i="91"/>
  <c r="H71" i="91"/>
  <c r="AD71" i="91" s="1"/>
  <c r="H67" i="91"/>
  <c r="P71" i="91"/>
  <c r="P67" i="91"/>
  <c r="X71" i="91"/>
  <c r="X67" i="91"/>
  <c r="AF70" i="91"/>
  <c r="AG70" i="91" s="1"/>
  <c r="AE70" i="91"/>
  <c r="E71" i="92"/>
  <c r="M71" i="92"/>
  <c r="U71" i="92"/>
  <c r="AC71" i="92"/>
  <c r="AF49" i="92"/>
  <c r="AG49" i="92" s="1"/>
  <c r="AE49" i="92"/>
  <c r="AF11" i="93"/>
  <c r="AE11" i="93"/>
  <c r="AF39" i="93"/>
  <c r="AG39" i="93" s="1"/>
  <c r="AE39" i="93"/>
  <c r="AF60" i="93"/>
  <c r="AG60" i="93" s="1"/>
  <c r="AE60" i="93"/>
  <c r="AD27" i="94"/>
  <c r="AE27" i="94" s="1"/>
  <c r="AF11" i="94"/>
  <c r="AE11" i="94"/>
  <c r="H71" i="94"/>
  <c r="AD71" i="94" s="1"/>
  <c r="H67" i="94"/>
  <c r="AD67" i="94" s="1"/>
  <c r="P71" i="94"/>
  <c r="P67" i="94"/>
  <c r="X71" i="94"/>
  <c r="X67" i="94"/>
  <c r="I27" i="95"/>
  <c r="Q27" i="95"/>
  <c r="Y27" i="95"/>
  <c r="AF13" i="95"/>
  <c r="AG13" i="95" s="1"/>
  <c r="AD16" i="95"/>
  <c r="AD22" i="95"/>
  <c r="AE22" i="95" s="1"/>
  <c r="AF23" i="95"/>
  <c r="AG23" i="95" s="1"/>
  <c r="AF62" i="95"/>
  <c r="AG62" i="95" s="1"/>
  <c r="H67" i="97"/>
  <c r="AF39" i="90"/>
  <c r="AG39" i="90" s="1"/>
  <c r="AE39" i="90"/>
  <c r="AF47" i="90"/>
  <c r="AG47" i="90" s="1"/>
  <c r="AE47" i="90"/>
  <c r="T67" i="90"/>
  <c r="AF15" i="91"/>
  <c r="AG15" i="91" s="1"/>
  <c r="AE15" i="91"/>
  <c r="J71" i="91"/>
  <c r="R71" i="91"/>
  <c r="Z71" i="91"/>
  <c r="AF45" i="92"/>
  <c r="AG45" i="92" s="1"/>
  <c r="AE45" i="92"/>
  <c r="AF65" i="92"/>
  <c r="AG65" i="92" s="1"/>
  <c r="AE65" i="92"/>
  <c r="AF24" i="93"/>
  <c r="AG24" i="93" s="1"/>
  <c r="AE24" i="93"/>
  <c r="I67" i="93"/>
  <c r="I71" i="93"/>
  <c r="Q67" i="93"/>
  <c r="Q71" i="93"/>
  <c r="Y67" i="93"/>
  <c r="Y71" i="93"/>
  <c r="AF45" i="93"/>
  <c r="AG45" i="93" s="1"/>
  <c r="AE45" i="93"/>
  <c r="AF65" i="93"/>
  <c r="AG65" i="93" s="1"/>
  <c r="AE65" i="93"/>
  <c r="AF15" i="94"/>
  <c r="AG15" i="94" s="1"/>
  <c r="AE15" i="94"/>
  <c r="K27" i="95"/>
  <c r="S27" i="95"/>
  <c r="AA27" i="95"/>
  <c r="AE17" i="95"/>
  <c r="AF18" i="95"/>
  <c r="AG18" i="95" s="1"/>
  <c r="AD32" i="95"/>
  <c r="AE32" i="95" s="1"/>
  <c r="AF53" i="95"/>
  <c r="AG53" i="95" s="1"/>
  <c r="AE53" i="95"/>
  <c r="AF56" i="95"/>
  <c r="AG56" i="95" s="1"/>
  <c r="K71" i="97"/>
  <c r="S67" i="97"/>
  <c r="AE24" i="97"/>
  <c r="AF45" i="97"/>
  <c r="AG45" i="97" s="1"/>
  <c r="AF60" i="90"/>
  <c r="AG60" i="90" s="1"/>
  <c r="AE60" i="90"/>
  <c r="AF26" i="91"/>
  <c r="AG26" i="91" s="1"/>
  <c r="AE26" i="91"/>
  <c r="K71" i="91"/>
  <c r="S71" i="91"/>
  <c r="AA71" i="91"/>
  <c r="AF51" i="92"/>
  <c r="AG51" i="92" s="1"/>
  <c r="AE51" i="92"/>
  <c r="E67" i="92"/>
  <c r="AF66" i="92"/>
  <c r="AG66" i="92" s="1"/>
  <c r="AF13" i="93"/>
  <c r="AG13" i="93" s="1"/>
  <c r="AE13" i="93"/>
  <c r="AF37" i="93"/>
  <c r="AG37" i="93" s="1"/>
  <c r="AE37" i="93"/>
  <c r="AF57" i="93"/>
  <c r="AG57" i="93" s="1"/>
  <c r="AE57" i="93"/>
  <c r="AF26" i="94"/>
  <c r="AG26" i="94" s="1"/>
  <c r="AE26" i="94"/>
  <c r="AD66" i="94"/>
  <c r="AF68" i="94"/>
  <c r="AG68" i="94" s="1"/>
  <c r="AE68" i="94"/>
  <c r="T27" i="95"/>
  <c r="AB27" i="95"/>
  <c r="AD24" i="95"/>
  <c r="P67" i="84"/>
  <c r="X67" i="84"/>
  <c r="K67" i="85"/>
  <c r="S67" i="85"/>
  <c r="AA67" i="85"/>
  <c r="E80" i="85"/>
  <c r="F67" i="86"/>
  <c r="AD67" i="86" s="1"/>
  <c r="AE67" i="86" s="1"/>
  <c r="N67" i="86"/>
  <c r="V67" i="86"/>
  <c r="AE30" i="87"/>
  <c r="AE32" i="87"/>
  <c r="AE34" i="87"/>
  <c r="AE36" i="87"/>
  <c r="AE38" i="87"/>
  <c r="AE40" i="87"/>
  <c r="AE43" i="87"/>
  <c r="AE46" i="87"/>
  <c r="AE48" i="87"/>
  <c r="AE50" i="87"/>
  <c r="AE52" i="87"/>
  <c r="AE56" i="87"/>
  <c r="AE58" i="87"/>
  <c r="AE61" i="87"/>
  <c r="AE64" i="87"/>
  <c r="AE12" i="88"/>
  <c r="AE14" i="88"/>
  <c r="AE16" i="88"/>
  <c r="AE18" i="88"/>
  <c r="AE21" i="88"/>
  <c r="AE23" i="88"/>
  <c r="AE25" i="88"/>
  <c r="AE69" i="89"/>
  <c r="AE37" i="90"/>
  <c r="AF51" i="90"/>
  <c r="AG51" i="90" s="1"/>
  <c r="AE51" i="90"/>
  <c r="AF56" i="90"/>
  <c r="AG56" i="90" s="1"/>
  <c r="K71" i="90"/>
  <c r="AA71" i="90"/>
  <c r="AF19" i="91"/>
  <c r="AG19" i="91" s="1"/>
  <c r="AE19" i="91"/>
  <c r="AD66" i="91"/>
  <c r="AF68" i="91"/>
  <c r="AG68" i="91" s="1"/>
  <c r="AE68" i="91"/>
  <c r="AE19" i="92"/>
  <c r="I71" i="92"/>
  <c r="Q71" i="92"/>
  <c r="Y71" i="92"/>
  <c r="AE30" i="92"/>
  <c r="AE34" i="92"/>
  <c r="AF39" i="92"/>
  <c r="AG39" i="92" s="1"/>
  <c r="AE39" i="92"/>
  <c r="AE46" i="92"/>
  <c r="AF60" i="92"/>
  <c r="AG60" i="92" s="1"/>
  <c r="AE60" i="92"/>
  <c r="Q67" i="92"/>
  <c r="AA71" i="92"/>
  <c r="AF19" i="93"/>
  <c r="AG19" i="93" s="1"/>
  <c r="AE19" i="93"/>
  <c r="AE25" i="93"/>
  <c r="AF31" i="93"/>
  <c r="AG31" i="93" s="1"/>
  <c r="AE31" i="93"/>
  <c r="AF49" i="93"/>
  <c r="AG49" i="93" s="1"/>
  <c r="AE49" i="93"/>
  <c r="AF19" i="94"/>
  <c r="AG19" i="94" s="1"/>
  <c r="AE19" i="94"/>
  <c r="L67" i="94"/>
  <c r="L71" i="94"/>
  <c r="T67" i="94"/>
  <c r="T71" i="94"/>
  <c r="AB67" i="94"/>
  <c r="AB71" i="94"/>
  <c r="E27" i="95"/>
  <c r="M27" i="95"/>
  <c r="AC27" i="95"/>
  <c r="AF14" i="95"/>
  <c r="AG14" i="95" s="1"/>
  <c r="AE14" i="95"/>
  <c r="AE48" i="95"/>
  <c r="AE36" i="96"/>
  <c r="AF36" i="97"/>
  <c r="AG36" i="97" s="1"/>
  <c r="AF53" i="97"/>
  <c r="AG53" i="97" s="1"/>
  <c r="AF57" i="97"/>
  <c r="AG57" i="97" s="1"/>
  <c r="AE32" i="84"/>
  <c r="AE34" i="84"/>
  <c r="AE36" i="84"/>
  <c r="AE38" i="84"/>
  <c r="AE40" i="84"/>
  <c r="AE43" i="84"/>
  <c r="AE46" i="84"/>
  <c r="AE48" i="84"/>
  <c r="AE50" i="84"/>
  <c r="AE52" i="84"/>
  <c r="AE56" i="84"/>
  <c r="AE58" i="84"/>
  <c r="AE61" i="84"/>
  <c r="AE64" i="84"/>
  <c r="AE12" i="85"/>
  <c r="AE14" i="85"/>
  <c r="AE16" i="85"/>
  <c r="AE18" i="85"/>
  <c r="AE21" i="85"/>
  <c r="AE23" i="85"/>
  <c r="AE25" i="85"/>
  <c r="AE69" i="86"/>
  <c r="J67" i="87"/>
  <c r="R67" i="87"/>
  <c r="Z67" i="87"/>
  <c r="AE31" i="88"/>
  <c r="AE33" i="88"/>
  <c r="AE35" i="88"/>
  <c r="AE37" i="88"/>
  <c r="AE39" i="88"/>
  <c r="AE41" i="88"/>
  <c r="AE45" i="88"/>
  <c r="AE47" i="88"/>
  <c r="AE49" i="88"/>
  <c r="AE51" i="88"/>
  <c r="AE53" i="88"/>
  <c r="AE57" i="88"/>
  <c r="AE60" i="88"/>
  <c r="AE62" i="88"/>
  <c r="AE65" i="88"/>
  <c r="E67" i="88"/>
  <c r="M67" i="88"/>
  <c r="U67" i="88"/>
  <c r="AC67" i="88"/>
  <c r="AE11" i="89"/>
  <c r="AE13" i="89"/>
  <c r="AE15" i="89"/>
  <c r="AE17" i="89"/>
  <c r="AE19" i="89"/>
  <c r="AE22" i="89"/>
  <c r="AE24" i="89"/>
  <c r="AE26" i="89"/>
  <c r="H67" i="89"/>
  <c r="P67" i="89"/>
  <c r="X67" i="89"/>
  <c r="E71" i="90"/>
  <c r="E67" i="90"/>
  <c r="M71" i="90"/>
  <c r="M67" i="90"/>
  <c r="U71" i="90"/>
  <c r="U67" i="90"/>
  <c r="AC71" i="90"/>
  <c r="AC67" i="90"/>
  <c r="AE35" i="90"/>
  <c r="AE40" i="90"/>
  <c r="AF45" i="90"/>
  <c r="AG45" i="90" s="1"/>
  <c r="AE45" i="90"/>
  <c r="AF48" i="90"/>
  <c r="AG48" i="90" s="1"/>
  <c r="AF65" i="90"/>
  <c r="AG65" i="90" s="1"/>
  <c r="AE65" i="90"/>
  <c r="N71" i="90"/>
  <c r="AF13" i="91"/>
  <c r="AG13" i="91" s="1"/>
  <c r="AE13" i="91"/>
  <c r="L71" i="91"/>
  <c r="AB71" i="91"/>
  <c r="AG11" i="92"/>
  <c r="J71" i="92"/>
  <c r="J67" i="92"/>
  <c r="R71" i="92"/>
  <c r="R67" i="92"/>
  <c r="Z71" i="92"/>
  <c r="Z67" i="92"/>
  <c r="AF31" i="92"/>
  <c r="AG31" i="92" s="1"/>
  <c r="AE31" i="92"/>
  <c r="AF35" i="92"/>
  <c r="AG35" i="92" s="1"/>
  <c r="AE35" i="92"/>
  <c r="AF47" i="92"/>
  <c r="AG47" i="92" s="1"/>
  <c r="AE47" i="92"/>
  <c r="AE52" i="92"/>
  <c r="AE14" i="93"/>
  <c r="AF26" i="93"/>
  <c r="AG26" i="93" s="1"/>
  <c r="AE26" i="93"/>
  <c r="L71" i="93"/>
  <c r="T71" i="93"/>
  <c r="AB71" i="93"/>
  <c r="AF41" i="93"/>
  <c r="AG41" i="93" s="1"/>
  <c r="AE41" i="93"/>
  <c r="AF62" i="93"/>
  <c r="AG62" i="93" s="1"/>
  <c r="AE62" i="93"/>
  <c r="AD66" i="93"/>
  <c r="AF13" i="94"/>
  <c r="AG13" i="94" s="1"/>
  <c r="AE13" i="94"/>
  <c r="AE69" i="94"/>
  <c r="AD11" i="95"/>
  <c r="N27" i="95"/>
  <c r="V27" i="95"/>
  <c r="AF21" i="95"/>
  <c r="AG21" i="95" s="1"/>
  <c r="AD25" i="95"/>
  <c r="AD14" i="96"/>
  <c r="O66" i="96"/>
  <c r="AF62" i="96"/>
  <c r="AG62" i="96" s="1"/>
  <c r="AE62" i="96"/>
  <c r="AD31" i="97"/>
  <c r="AF49" i="97"/>
  <c r="AG49" i="97" s="1"/>
  <c r="AE49" i="97"/>
  <c r="AF51" i="97"/>
  <c r="AG51" i="97" s="1"/>
  <c r="AD67" i="90"/>
  <c r="AE67" i="90" s="1"/>
  <c r="AF57" i="90"/>
  <c r="AG57" i="90" s="1"/>
  <c r="AE57" i="90"/>
  <c r="L67" i="90"/>
  <c r="AB67" i="90"/>
  <c r="AF24" i="91"/>
  <c r="AG24" i="91" s="1"/>
  <c r="AE24" i="91"/>
  <c r="AF53" i="92"/>
  <c r="AG53" i="92" s="1"/>
  <c r="AE53" i="92"/>
  <c r="K71" i="92"/>
  <c r="AF15" i="93"/>
  <c r="AG15" i="93" s="1"/>
  <c r="AE15" i="93"/>
  <c r="E71" i="93"/>
  <c r="E67" i="93"/>
  <c r="M71" i="93"/>
  <c r="M67" i="93"/>
  <c r="U71" i="93"/>
  <c r="U67" i="93"/>
  <c r="AC71" i="93"/>
  <c r="AC67" i="93"/>
  <c r="AF35" i="93"/>
  <c r="AG35" i="93" s="1"/>
  <c r="AE35" i="93"/>
  <c r="AF53" i="93"/>
  <c r="AG53" i="93" s="1"/>
  <c r="AE53" i="93"/>
  <c r="AF24" i="94"/>
  <c r="AG24" i="94" s="1"/>
  <c r="AE24" i="94"/>
  <c r="AF70" i="94"/>
  <c r="AG70" i="94" s="1"/>
  <c r="AE70" i="94"/>
  <c r="G71" i="95"/>
  <c r="W27" i="95"/>
  <c r="AD15" i="95"/>
  <c r="L66" i="95"/>
  <c r="L71" i="95" s="1"/>
  <c r="T66" i="95"/>
  <c r="AB66" i="95"/>
  <c r="AD16" i="96"/>
  <c r="AE16" i="96" s="1"/>
  <c r="AE17" i="96"/>
  <c r="AF51" i="96"/>
  <c r="AG51" i="96" s="1"/>
  <c r="AE51" i="96"/>
  <c r="AF53" i="96"/>
  <c r="AG53" i="96" s="1"/>
  <c r="AD64" i="96"/>
  <c r="AE64" i="96" s="1"/>
  <c r="AF12" i="97"/>
  <c r="AG12" i="97" s="1"/>
  <c r="AE12" i="97"/>
  <c r="AF19" i="97"/>
  <c r="AG19" i="97" s="1"/>
  <c r="E26" i="102"/>
  <c r="AF26" i="98"/>
  <c r="AG26" i="98" s="1"/>
  <c r="M26" i="102"/>
  <c r="U26" i="102"/>
  <c r="AC26" i="102"/>
  <c r="AF26" i="95"/>
  <c r="AG26" i="95" s="1"/>
  <c r="G66" i="95"/>
  <c r="G67" i="95" s="1"/>
  <c r="O66" i="95"/>
  <c r="O67" i="95" s="1"/>
  <c r="W66" i="95"/>
  <c r="AD36" i="95"/>
  <c r="AE36" i="95" s="1"/>
  <c r="AF47" i="95"/>
  <c r="AG47" i="95" s="1"/>
  <c r="AD52" i="95"/>
  <c r="AE52" i="95" s="1"/>
  <c r="AF61" i="95"/>
  <c r="AG61" i="95" s="1"/>
  <c r="AF70" i="95"/>
  <c r="AG70" i="95" s="1"/>
  <c r="H27" i="96"/>
  <c r="P27" i="96"/>
  <c r="X27" i="96"/>
  <c r="AF13" i="96"/>
  <c r="AG13" i="96" s="1"/>
  <c r="AD19" i="96"/>
  <c r="AE19" i="96" s="1"/>
  <c r="AD21" i="96"/>
  <c r="R71" i="96"/>
  <c r="K66" i="96"/>
  <c r="S66" i="96"/>
  <c r="AA66" i="96"/>
  <c r="AD34" i="96"/>
  <c r="AE34" i="96" s="1"/>
  <c r="AF35" i="96"/>
  <c r="AG35" i="96" s="1"/>
  <c r="AD50" i="96"/>
  <c r="AE50" i="96" s="1"/>
  <c r="AD60" i="96"/>
  <c r="N27" i="97"/>
  <c r="V27" i="97"/>
  <c r="AF23" i="97"/>
  <c r="AG23" i="97" s="1"/>
  <c r="AF32" i="97"/>
  <c r="AG32" i="97" s="1"/>
  <c r="AE32" i="97"/>
  <c r="L80" i="97"/>
  <c r="T80" i="97"/>
  <c r="AB80" i="97"/>
  <c r="L14" i="102"/>
  <c r="T14" i="102"/>
  <c r="AB14" i="102"/>
  <c r="AB27" i="98"/>
  <c r="AF61" i="99"/>
  <c r="AG61" i="99" s="1"/>
  <c r="AE61" i="99"/>
  <c r="H66" i="95"/>
  <c r="H67" i="95" s="1"/>
  <c r="P66" i="95"/>
  <c r="P67" i="95" s="1"/>
  <c r="X66" i="95"/>
  <c r="X67" i="95" s="1"/>
  <c r="AD33" i="95"/>
  <c r="AF37" i="95"/>
  <c r="AG37" i="95" s="1"/>
  <c r="AF41" i="95"/>
  <c r="AG41" i="95" s="1"/>
  <c r="I67" i="96"/>
  <c r="I71" i="96"/>
  <c r="AD13" i="96"/>
  <c r="AE13" i="96" s="1"/>
  <c r="AF22" i="96"/>
  <c r="AG22" i="96" s="1"/>
  <c r="Z71" i="96"/>
  <c r="AF45" i="96"/>
  <c r="AG45" i="96" s="1"/>
  <c r="AF52" i="96"/>
  <c r="AG52" i="96" s="1"/>
  <c r="AF61" i="96"/>
  <c r="AG61" i="96" s="1"/>
  <c r="E27" i="97"/>
  <c r="O27" i="97"/>
  <c r="W27" i="97"/>
  <c r="AF33" i="97"/>
  <c r="AG33" i="97" s="1"/>
  <c r="AF35" i="97"/>
  <c r="AG35" i="97" s="1"/>
  <c r="AF38" i="97"/>
  <c r="AG38" i="97" s="1"/>
  <c r="AF56" i="97"/>
  <c r="AG56" i="97" s="1"/>
  <c r="I19" i="102"/>
  <c r="Q19" i="102"/>
  <c r="Y19" i="102"/>
  <c r="J66" i="95"/>
  <c r="J67" i="95" s="1"/>
  <c r="R66" i="95"/>
  <c r="R67" i="95" s="1"/>
  <c r="Z66" i="95"/>
  <c r="Z71" i="95" s="1"/>
  <c r="AD31" i="95"/>
  <c r="AE31" i="95" s="1"/>
  <c r="AD38" i="95"/>
  <c r="AF43" i="95"/>
  <c r="AG43" i="95" s="1"/>
  <c r="AF49" i="95"/>
  <c r="AG49" i="95" s="1"/>
  <c r="AD56" i="95"/>
  <c r="AE56" i="95" s="1"/>
  <c r="AF64" i="95"/>
  <c r="AG64" i="95" s="1"/>
  <c r="K27" i="96"/>
  <c r="S27" i="96"/>
  <c r="AA27" i="96"/>
  <c r="AD15" i="96"/>
  <c r="AE15" i="96" s="1"/>
  <c r="F66" i="96"/>
  <c r="N66" i="96"/>
  <c r="V66" i="96"/>
  <c r="AF38" i="96"/>
  <c r="AG38" i="96" s="1"/>
  <c r="AD53" i="96"/>
  <c r="AE53" i="96" s="1"/>
  <c r="R67" i="96"/>
  <c r="AF13" i="97"/>
  <c r="AG13" i="97" s="1"/>
  <c r="AE13" i="97"/>
  <c r="AD26" i="97"/>
  <c r="AE26" i="97" s="1"/>
  <c r="K66" i="97"/>
  <c r="K67" i="97" s="1"/>
  <c r="S66" i="97"/>
  <c r="S71" i="97" s="1"/>
  <c r="AA66" i="97"/>
  <c r="AA71" i="97" s="1"/>
  <c r="AF41" i="97"/>
  <c r="AG41" i="97" s="1"/>
  <c r="R71" i="98"/>
  <c r="T27" i="98"/>
  <c r="M50" i="102"/>
  <c r="U50" i="102"/>
  <c r="AC50" i="102"/>
  <c r="K66" i="95"/>
  <c r="S66" i="95"/>
  <c r="AA66" i="95"/>
  <c r="AD34" i="95"/>
  <c r="AE34" i="95" s="1"/>
  <c r="AD43" i="95"/>
  <c r="AE43" i="95" s="1"/>
  <c r="AD49" i="95"/>
  <c r="AE49" i="95" s="1"/>
  <c r="AF50" i="95"/>
  <c r="AG50" i="95" s="1"/>
  <c r="AF57" i="95"/>
  <c r="AG57" i="95" s="1"/>
  <c r="AD64" i="95"/>
  <c r="AE64" i="95" s="1"/>
  <c r="AD24" i="96"/>
  <c r="AE24" i="96" s="1"/>
  <c r="AD31" i="96"/>
  <c r="AD47" i="96"/>
  <c r="AE47" i="96" s="1"/>
  <c r="AF48" i="96"/>
  <c r="AG48" i="96" s="1"/>
  <c r="AD56" i="96"/>
  <c r="AF64" i="96"/>
  <c r="AG64" i="96" s="1"/>
  <c r="G80" i="96"/>
  <c r="O80" i="96"/>
  <c r="J27" i="97"/>
  <c r="R27" i="97"/>
  <c r="Z27" i="97"/>
  <c r="I27" i="97"/>
  <c r="Q27" i="97"/>
  <c r="Y27" i="97"/>
  <c r="AF14" i="97"/>
  <c r="AG14" i="97" s="1"/>
  <c r="AG15" i="97"/>
  <c r="AE15" i="97"/>
  <c r="AF17" i="97"/>
  <c r="AG17" i="97" s="1"/>
  <c r="AF18" i="97"/>
  <c r="AG18" i="97" s="1"/>
  <c r="AD41" i="97"/>
  <c r="AE41" i="97" s="1"/>
  <c r="AF46" i="97"/>
  <c r="AG46" i="97" s="1"/>
  <c r="AF60" i="97"/>
  <c r="AG60" i="97" s="1"/>
  <c r="AE60" i="97"/>
  <c r="K11" i="102"/>
  <c r="K27" i="98"/>
  <c r="S11" i="102"/>
  <c r="S27" i="98"/>
  <c r="AA11" i="102"/>
  <c r="AA27" i="98"/>
  <c r="E17" i="102"/>
  <c r="M17" i="102"/>
  <c r="U17" i="102"/>
  <c r="AC17" i="102"/>
  <c r="E66" i="95"/>
  <c r="M66" i="95"/>
  <c r="U66" i="95"/>
  <c r="AC66" i="95"/>
  <c r="AD39" i="95"/>
  <c r="AE39" i="95" s="1"/>
  <c r="AF40" i="95"/>
  <c r="AG40" i="95" s="1"/>
  <c r="AF51" i="95"/>
  <c r="AG51" i="95" s="1"/>
  <c r="AE58" i="95"/>
  <c r="AE68" i="95"/>
  <c r="F27" i="96"/>
  <c r="N27" i="96"/>
  <c r="V27" i="96"/>
  <c r="AD25" i="96"/>
  <c r="AE25" i="96" s="1"/>
  <c r="AE26" i="96"/>
  <c r="I66" i="96"/>
  <c r="Q66" i="96"/>
  <c r="Q67" i="96" s="1"/>
  <c r="Y66" i="96"/>
  <c r="Y67" i="96" s="1"/>
  <c r="AD40" i="96"/>
  <c r="AE40" i="96" s="1"/>
  <c r="AF49" i="96"/>
  <c r="AG49" i="96" s="1"/>
  <c r="AD57" i="96"/>
  <c r="AE57" i="96" s="1"/>
  <c r="AF58" i="96"/>
  <c r="AG58" i="96" s="1"/>
  <c r="L27" i="97"/>
  <c r="T27" i="97"/>
  <c r="AB27" i="97"/>
  <c r="N66" i="97"/>
  <c r="V66" i="97"/>
  <c r="AF48" i="97"/>
  <c r="AG48" i="97" s="1"/>
  <c r="AD69" i="97"/>
  <c r="H16" i="102"/>
  <c r="P16" i="102"/>
  <c r="X16" i="102"/>
  <c r="AD19" i="95"/>
  <c r="AE19" i="95" s="1"/>
  <c r="AD30" i="95"/>
  <c r="AE30" i="95" s="1"/>
  <c r="N66" i="95"/>
  <c r="V66" i="95"/>
  <c r="AD46" i="95"/>
  <c r="AE46" i="95" s="1"/>
  <c r="AF52" i="95"/>
  <c r="AG52" i="95" s="1"/>
  <c r="AF60" i="95"/>
  <c r="AG60" i="95" s="1"/>
  <c r="AF69" i="95"/>
  <c r="AG69" i="95" s="1"/>
  <c r="G27" i="96"/>
  <c r="O27" i="96"/>
  <c r="W27" i="96"/>
  <c r="AD12" i="96"/>
  <c r="AF19" i="96"/>
  <c r="AG19" i="96" s="1"/>
  <c r="J66" i="96"/>
  <c r="J71" i="96" s="1"/>
  <c r="R66" i="96"/>
  <c r="Z66" i="96"/>
  <c r="Z67" i="96" s="1"/>
  <c r="AF34" i="96"/>
  <c r="AG34" i="96" s="1"/>
  <c r="AF43" i="96"/>
  <c r="AG43" i="96" s="1"/>
  <c r="AF50" i="96"/>
  <c r="AG50" i="96" s="1"/>
  <c r="AD58" i="96"/>
  <c r="AE58" i="96" s="1"/>
  <c r="M27" i="97"/>
  <c r="U27" i="97"/>
  <c r="AC27" i="97"/>
  <c r="AF22" i="97"/>
  <c r="AG22" i="97" s="1"/>
  <c r="AE22" i="97"/>
  <c r="E66" i="97"/>
  <c r="O66" i="97"/>
  <c r="W66" i="97"/>
  <c r="I30" i="102"/>
  <c r="I66" i="98"/>
  <c r="Q30" i="102"/>
  <c r="Q66" i="98"/>
  <c r="Y30" i="102"/>
  <c r="Y66" i="98"/>
  <c r="AD11" i="96"/>
  <c r="AF11" i="96" s="1"/>
  <c r="AD30" i="96"/>
  <c r="AE30" i="96" s="1"/>
  <c r="L66" i="97"/>
  <c r="T66" i="97"/>
  <c r="AB66" i="97"/>
  <c r="AD58" i="97"/>
  <c r="AE58" i="97" s="1"/>
  <c r="G80" i="97"/>
  <c r="H13" i="102"/>
  <c r="P13" i="102"/>
  <c r="X13" i="102"/>
  <c r="I16" i="102"/>
  <c r="Q16" i="102"/>
  <c r="Y16" i="102"/>
  <c r="J19" i="102"/>
  <c r="R19" i="102"/>
  <c r="Z19" i="102"/>
  <c r="J23" i="102"/>
  <c r="R23" i="102"/>
  <c r="Z23" i="102"/>
  <c r="F26" i="102"/>
  <c r="AD26" i="102" s="1"/>
  <c r="AE26" i="102" s="1"/>
  <c r="N26" i="102"/>
  <c r="V26" i="102"/>
  <c r="AD26" i="98"/>
  <c r="AE26" i="98" s="1"/>
  <c r="E32" i="102"/>
  <c r="M32" i="102"/>
  <c r="U32" i="102"/>
  <c r="AC32" i="102"/>
  <c r="J33" i="102"/>
  <c r="R33" i="102"/>
  <c r="Z33" i="102"/>
  <c r="J37" i="102"/>
  <c r="R37" i="102"/>
  <c r="Z37" i="102"/>
  <c r="E40" i="102"/>
  <c r="M40" i="102"/>
  <c r="U40" i="102"/>
  <c r="AC40" i="102"/>
  <c r="G46" i="102"/>
  <c r="O46" i="102"/>
  <c r="W46" i="102"/>
  <c r="K47" i="102"/>
  <c r="S47" i="102"/>
  <c r="AA47" i="102"/>
  <c r="E50" i="102"/>
  <c r="L51" i="102"/>
  <c r="T51" i="102"/>
  <c r="AB51" i="102"/>
  <c r="I56" i="102"/>
  <c r="Q56" i="102"/>
  <c r="Y56" i="102"/>
  <c r="H65" i="102"/>
  <c r="P65" i="102"/>
  <c r="X65" i="102"/>
  <c r="L69" i="102"/>
  <c r="T69" i="102"/>
  <c r="AB69" i="102"/>
  <c r="F74" i="102"/>
  <c r="AE12" i="99"/>
  <c r="AF12" i="99"/>
  <c r="AG12" i="99" s="1"/>
  <c r="AE64" i="97"/>
  <c r="U27" i="98"/>
  <c r="I13" i="102"/>
  <c r="Q13" i="102"/>
  <c r="Y13" i="102"/>
  <c r="E15" i="102"/>
  <c r="M15" i="102"/>
  <c r="U15" i="102"/>
  <c r="AC15" i="102"/>
  <c r="J16" i="102"/>
  <c r="R16" i="102"/>
  <c r="Z16" i="102"/>
  <c r="F18" i="102"/>
  <c r="AD18" i="102" s="1"/>
  <c r="N18" i="102"/>
  <c r="V18" i="102"/>
  <c r="AD18" i="98"/>
  <c r="K19" i="102"/>
  <c r="S19" i="102"/>
  <c r="AA19" i="102"/>
  <c r="G22" i="102"/>
  <c r="O22" i="102"/>
  <c r="W22" i="102"/>
  <c r="K23" i="102"/>
  <c r="S23" i="102"/>
  <c r="AA23" i="102"/>
  <c r="G26" i="102"/>
  <c r="O26" i="102"/>
  <c r="W26" i="102"/>
  <c r="K66" i="98"/>
  <c r="F32" i="102"/>
  <c r="N32" i="102"/>
  <c r="V32" i="102"/>
  <c r="AD32" i="98"/>
  <c r="AE32" i="98" s="1"/>
  <c r="F36" i="102"/>
  <c r="N36" i="102"/>
  <c r="V36" i="102"/>
  <c r="AD36" i="98"/>
  <c r="K37" i="102"/>
  <c r="S37" i="102"/>
  <c r="AA37" i="102"/>
  <c r="H46" i="102"/>
  <c r="P46" i="102"/>
  <c r="X46" i="102"/>
  <c r="G50" i="102"/>
  <c r="O50" i="102"/>
  <c r="W50" i="102"/>
  <c r="L53" i="102"/>
  <c r="T53" i="102"/>
  <c r="AB53" i="102"/>
  <c r="O68" i="102"/>
  <c r="W68" i="102"/>
  <c r="AD70" i="97"/>
  <c r="AE70" i="97" s="1"/>
  <c r="V27" i="98"/>
  <c r="L12" i="102"/>
  <c r="T12" i="102"/>
  <c r="AB12" i="102"/>
  <c r="F15" i="102"/>
  <c r="AD15" i="102" s="1"/>
  <c r="AE15" i="102" s="1"/>
  <c r="N15" i="102"/>
  <c r="V15" i="102"/>
  <c r="AD15" i="98"/>
  <c r="AE15" i="98" s="1"/>
  <c r="G18" i="102"/>
  <c r="O18" i="102"/>
  <c r="W18" i="102"/>
  <c r="H22" i="102"/>
  <c r="P22" i="102"/>
  <c r="X22" i="102"/>
  <c r="L23" i="102"/>
  <c r="T23" i="102"/>
  <c r="AB23" i="102"/>
  <c r="I27" i="98"/>
  <c r="AC27" i="98"/>
  <c r="G32" i="102"/>
  <c r="O32" i="102"/>
  <c r="W32" i="102"/>
  <c r="G36" i="102"/>
  <c r="O36" i="102"/>
  <c r="W36" i="102"/>
  <c r="I39" i="102"/>
  <c r="Q39" i="102"/>
  <c r="Y39" i="102"/>
  <c r="J45" i="102"/>
  <c r="R45" i="102"/>
  <c r="Z45" i="102"/>
  <c r="I49" i="102"/>
  <c r="Q49" i="102"/>
  <c r="Y49" i="102"/>
  <c r="K56" i="102"/>
  <c r="S56" i="102"/>
  <c r="AA56" i="102"/>
  <c r="E61" i="102"/>
  <c r="M61" i="102"/>
  <c r="U61" i="102"/>
  <c r="AC61" i="102"/>
  <c r="AF31" i="99"/>
  <c r="AG31" i="99" s="1"/>
  <c r="AE36" i="99"/>
  <c r="E12" i="102"/>
  <c r="AF12" i="102" s="1"/>
  <c r="M12" i="102"/>
  <c r="U12" i="102"/>
  <c r="AC12" i="102"/>
  <c r="G15" i="102"/>
  <c r="O15" i="102"/>
  <c r="W15" i="102"/>
  <c r="H18" i="102"/>
  <c r="P18" i="102"/>
  <c r="X18" i="102"/>
  <c r="I22" i="102"/>
  <c r="Q22" i="102"/>
  <c r="Y22" i="102"/>
  <c r="J25" i="102"/>
  <c r="R25" i="102"/>
  <c r="Z25" i="102"/>
  <c r="H36" i="102"/>
  <c r="P36" i="102"/>
  <c r="X36" i="102"/>
  <c r="J39" i="102"/>
  <c r="R39" i="102"/>
  <c r="Z39" i="102"/>
  <c r="E43" i="102"/>
  <c r="M43" i="102"/>
  <c r="U43" i="102"/>
  <c r="AC43" i="102"/>
  <c r="K45" i="102"/>
  <c r="S45" i="102"/>
  <c r="AA45" i="102"/>
  <c r="E48" i="102"/>
  <c r="AF48" i="98"/>
  <c r="AG48" i="98" s="1"/>
  <c r="M48" i="102"/>
  <c r="U48" i="102"/>
  <c r="AC48" i="102"/>
  <c r="J49" i="102"/>
  <c r="R49" i="102"/>
  <c r="Z49" i="102"/>
  <c r="H52" i="102"/>
  <c r="P52" i="102"/>
  <c r="X52" i="102"/>
  <c r="N53" i="102"/>
  <c r="V53" i="102"/>
  <c r="G60" i="102"/>
  <c r="O60" i="102"/>
  <c r="W60" i="102"/>
  <c r="K64" i="102"/>
  <c r="S64" i="102"/>
  <c r="AA64" i="102"/>
  <c r="F66" i="95"/>
  <c r="H66" i="97"/>
  <c r="H71" i="97" s="1"/>
  <c r="P66" i="97"/>
  <c r="P71" i="97" s="1"/>
  <c r="X66" i="97"/>
  <c r="X71" i="97" s="1"/>
  <c r="P27" i="98"/>
  <c r="X27" i="98"/>
  <c r="F12" i="102"/>
  <c r="AD12" i="102" s="1"/>
  <c r="N12" i="102"/>
  <c r="V12" i="102"/>
  <c r="AD12" i="98"/>
  <c r="AE12" i="98" s="1"/>
  <c r="L21" i="102"/>
  <c r="T21" i="102"/>
  <c r="AB21" i="102"/>
  <c r="E24" i="102"/>
  <c r="M24" i="102"/>
  <c r="U24" i="102"/>
  <c r="AC24" i="102"/>
  <c r="K25" i="102"/>
  <c r="S25" i="102"/>
  <c r="AA25" i="102"/>
  <c r="N66" i="98"/>
  <c r="J31" i="102"/>
  <c r="R31" i="102"/>
  <c r="Z31" i="102"/>
  <c r="M34" i="102"/>
  <c r="U34" i="102"/>
  <c r="AC34" i="102"/>
  <c r="J35" i="102"/>
  <c r="R35" i="102"/>
  <c r="Z35" i="102"/>
  <c r="E38" i="102"/>
  <c r="AF38" i="98"/>
  <c r="AG38" i="98" s="1"/>
  <c r="M38" i="102"/>
  <c r="U38" i="102"/>
  <c r="AC38" i="102"/>
  <c r="F48" i="102"/>
  <c r="AD48" i="102" s="1"/>
  <c r="AE48" i="102" s="1"/>
  <c r="N48" i="102"/>
  <c r="V48" i="102"/>
  <c r="AD48" i="98"/>
  <c r="AE48" i="98" s="1"/>
  <c r="I52" i="102"/>
  <c r="Q52" i="102"/>
  <c r="Y52" i="102"/>
  <c r="H60" i="102"/>
  <c r="P60" i="102"/>
  <c r="G61" i="102"/>
  <c r="O61" i="102"/>
  <c r="W61" i="102"/>
  <c r="E62" i="102"/>
  <c r="M62" i="102"/>
  <c r="U62" i="102"/>
  <c r="AC62" i="102"/>
  <c r="H66" i="99"/>
  <c r="H71" i="99" s="1"/>
  <c r="I66" i="97"/>
  <c r="Q66" i="97"/>
  <c r="Y66" i="97"/>
  <c r="AD65" i="97"/>
  <c r="AE65" i="97" s="1"/>
  <c r="AD68" i="97"/>
  <c r="AE68" i="97" s="1"/>
  <c r="I11" i="102"/>
  <c r="Q11" i="102"/>
  <c r="Q27" i="102" s="1"/>
  <c r="Q27" i="98"/>
  <c r="Y11" i="102"/>
  <c r="Y27" i="98"/>
  <c r="J14" i="102"/>
  <c r="R14" i="102"/>
  <c r="Z14" i="102"/>
  <c r="K17" i="102"/>
  <c r="S17" i="102"/>
  <c r="AA17" i="102"/>
  <c r="E21" i="102"/>
  <c r="M21" i="102"/>
  <c r="U21" i="102"/>
  <c r="AC21" i="102"/>
  <c r="O30" i="102"/>
  <c r="O66" i="98"/>
  <c r="W30" i="102"/>
  <c r="W66" i="98"/>
  <c r="K31" i="102"/>
  <c r="S31" i="102"/>
  <c r="AA31" i="102"/>
  <c r="E34" i="102"/>
  <c r="K35" i="102"/>
  <c r="S35" i="102"/>
  <c r="AA35" i="102"/>
  <c r="F38" i="102"/>
  <c r="AD38" i="102" s="1"/>
  <c r="AE38" i="102" s="1"/>
  <c r="N38" i="102"/>
  <c r="V38" i="102"/>
  <c r="AD38" i="98"/>
  <c r="AE38" i="98" s="1"/>
  <c r="G43" i="102"/>
  <c r="O43" i="102"/>
  <c r="W43" i="102"/>
  <c r="G48" i="102"/>
  <c r="O48" i="102"/>
  <c r="W48" i="102"/>
  <c r="I27" i="99"/>
  <c r="S71" i="99"/>
  <c r="J66" i="97"/>
  <c r="R66" i="97"/>
  <c r="Z66" i="97"/>
  <c r="AF62" i="97"/>
  <c r="AG62" i="97" s="1"/>
  <c r="E80" i="97"/>
  <c r="M80" i="97"/>
  <c r="U80" i="97"/>
  <c r="AC80" i="97"/>
  <c r="J11" i="102"/>
  <c r="R11" i="102"/>
  <c r="Z11" i="102"/>
  <c r="Z27" i="98"/>
  <c r="K14" i="102"/>
  <c r="S14" i="102"/>
  <c r="AA14" i="102"/>
  <c r="L17" i="102"/>
  <c r="T17" i="102"/>
  <c r="AB17" i="102"/>
  <c r="F21" i="102"/>
  <c r="AD21" i="102" s="1"/>
  <c r="AE21" i="102" s="1"/>
  <c r="N21" i="102"/>
  <c r="V21" i="102"/>
  <c r="AD21" i="98"/>
  <c r="AE21" i="98" s="1"/>
  <c r="G24" i="102"/>
  <c r="O24" i="102"/>
  <c r="W24" i="102"/>
  <c r="H30" i="102"/>
  <c r="H66" i="98"/>
  <c r="P30" i="102"/>
  <c r="P66" i="98"/>
  <c r="X30" i="102"/>
  <c r="X66" i="98"/>
  <c r="L31" i="102"/>
  <c r="T31" i="102"/>
  <c r="AB31" i="102"/>
  <c r="G34" i="102"/>
  <c r="O34" i="102"/>
  <c r="W34" i="102"/>
  <c r="G38" i="102"/>
  <c r="O38" i="102"/>
  <c r="W38" i="102"/>
  <c r="I47" i="102"/>
  <c r="Q47" i="102"/>
  <c r="Y47" i="102"/>
  <c r="J51" i="102"/>
  <c r="R51" i="102"/>
  <c r="Z51" i="102"/>
  <c r="F57" i="102"/>
  <c r="AD57" i="102" s="1"/>
  <c r="N57" i="102"/>
  <c r="V57" i="102"/>
  <c r="AD57" i="98"/>
  <c r="L74" i="102"/>
  <c r="L80" i="98"/>
  <c r="T74" i="102"/>
  <c r="T80" i="98"/>
  <c r="AB74" i="102"/>
  <c r="K75" i="102"/>
  <c r="S75" i="102"/>
  <c r="AA75" i="102"/>
  <c r="J77" i="102"/>
  <c r="R77" i="102"/>
  <c r="Z77" i="102"/>
  <c r="L11" i="102"/>
  <c r="L27" i="102" s="1"/>
  <c r="T11" i="102"/>
  <c r="T27" i="102" s="1"/>
  <c r="AB11" i="102"/>
  <c r="AB27" i="102" s="1"/>
  <c r="G12" i="102"/>
  <c r="O12" i="102"/>
  <c r="W12" i="102"/>
  <c r="J13" i="102"/>
  <c r="R13" i="102"/>
  <c r="Z13" i="102"/>
  <c r="E14" i="102"/>
  <c r="M14" i="102"/>
  <c r="U14" i="102"/>
  <c r="AC14" i="102"/>
  <c r="H15" i="102"/>
  <c r="P15" i="102"/>
  <c r="X15" i="102"/>
  <c r="K16" i="102"/>
  <c r="S16" i="102"/>
  <c r="AA16" i="102"/>
  <c r="F17" i="102"/>
  <c r="AD17" i="102" s="1"/>
  <c r="AE17" i="102" s="1"/>
  <c r="N17" i="102"/>
  <c r="V17" i="102"/>
  <c r="AD17" i="98"/>
  <c r="AE17" i="98" s="1"/>
  <c r="I18" i="102"/>
  <c r="Q18" i="102"/>
  <c r="Y18" i="102"/>
  <c r="L19" i="102"/>
  <c r="T19" i="102"/>
  <c r="AB19" i="102"/>
  <c r="G21" i="102"/>
  <c r="O21" i="102"/>
  <c r="W21" i="102"/>
  <c r="J22" i="102"/>
  <c r="R22" i="102"/>
  <c r="Z22" i="102"/>
  <c r="E23" i="102"/>
  <c r="M23" i="102"/>
  <c r="U23" i="102"/>
  <c r="AC23" i="102"/>
  <c r="H24" i="102"/>
  <c r="P24" i="102"/>
  <c r="X24" i="102"/>
  <c r="L25" i="102"/>
  <c r="T25" i="102"/>
  <c r="AB25" i="102"/>
  <c r="H26" i="102"/>
  <c r="P26" i="102"/>
  <c r="X26" i="102"/>
  <c r="L27" i="98"/>
  <c r="J66" i="98"/>
  <c r="J67" i="98" s="1"/>
  <c r="R66" i="98"/>
  <c r="R67" i="98" s="1"/>
  <c r="Z66" i="98"/>
  <c r="L33" i="102"/>
  <c r="T33" i="102"/>
  <c r="AB33" i="102"/>
  <c r="H34" i="102"/>
  <c r="P34" i="102"/>
  <c r="X34" i="102"/>
  <c r="L35" i="102"/>
  <c r="T35" i="102"/>
  <c r="AB35" i="102"/>
  <c r="I36" i="102"/>
  <c r="Q36" i="102"/>
  <c r="Y36" i="102"/>
  <c r="L37" i="102"/>
  <c r="T37" i="102"/>
  <c r="AB37" i="102"/>
  <c r="L39" i="102"/>
  <c r="T39" i="102"/>
  <c r="AB39" i="102"/>
  <c r="G40" i="102"/>
  <c r="O40" i="102"/>
  <c r="W40" i="102"/>
  <c r="L41" i="102"/>
  <c r="T41" i="102"/>
  <c r="AB41" i="102"/>
  <c r="H43" i="102"/>
  <c r="P43" i="102"/>
  <c r="X43" i="102"/>
  <c r="L45" i="102"/>
  <c r="T45" i="102"/>
  <c r="AB45" i="102"/>
  <c r="I46" i="102"/>
  <c r="Q46" i="102"/>
  <c r="Y46" i="102"/>
  <c r="L47" i="102"/>
  <c r="T47" i="102"/>
  <c r="AB47" i="102"/>
  <c r="L49" i="102"/>
  <c r="T49" i="102"/>
  <c r="AB49" i="102"/>
  <c r="E51" i="102"/>
  <c r="AF51" i="102" s="1"/>
  <c r="AG51" i="102" s="1"/>
  <c r="M51" i="102"/>
  <c r="U51" i="102"/>
  <c r="AC51" i="102"/>
  <c r="K52" i="102"/>
  <c r="S52" i="102"/>
  <c r="AA52" i="102"/>
  <c r="E58" i="102"/>
  <c r="M58" i="102"/>
  <c r="U58" i="102"/>
  <c r="AC58" i="102"/>
  <c r="J60" i="102"/>
  <c r="R60" i="102"/>
  <c r="Z60" i="102"/>
  <c r="I68" i="102"/>
  <c r="Q68" i="102"/>
  <c r="Y68" i="102"/>
  <c r="K27" i="99"/>
  <c r="AC27" i="99"/>
  <c r="AE26" i="99"/>
  <c r="AD33" i="99"/>
  <c r="AE33" i="99" s="1"/>
  <c r="AD68" i="99"/>
  <c r="E11" i="102"/>
  <c r="M11" i="102"/>
  <c r="M27" i="102" s="1"/>
  <c r="U11" i="102"/>
  <c r="AC11" i="102"/>
  <c r="H12" i="102"/>
  <c r="P12" i="102"/>
  <c r="X12" i="102"/>
  <c r="K13" i="102"/>
  <c r="S13" i="102"/>
  <c r="AA13" i="102"/>
  <c r="N14" i="102"/>
  <c r="V14" i="102"/>
  <c r="I15" i="102"/>
  <c r="Q15" i="102"/>
  <c r="Y15" i="102"/>
  <c r="L16" i="102"/>
  <c r="T16" i="102"/>
  <c r="AB16" i="102"/>
  <c r="G17" i="102"/>
  <c r="O17" i="102"/>
  <c r="W17" i="102"/>
  <c r="J18" i="102"/>
  <c r="R18" i="102"/>
  <c r="Z18" i="102"/>
  <c r="E19" i="102"/>
  <c r="M19" i="102"/>
  <c r="U19" i="102"/>
  <c r="AC19" i="102"/>
  <c r="H21" i="102"/>
  <c r="P21" i="102"/>
  <c r="X21" i="102"/>
  <c r="K22" i="102"/>
  <c r="S22" i="102"/>
  <c r="AA22" i="102"/>
  <c r="F23" i="102"/>
  <c r="AD23" i="102" s="1"/>
  <c r="AE23" i="102" s="1"/>
  <c r="N23" i="102"/>
  <c r="V23" i="102"/>
  <c r="AD23" i="98"/>
  <c r="AE23" i="98" s="1"/>
  <c r="I24" i="102"/>
  <c r="Q24" i="102"/>
  <c r="Y24" i="102"/>
  <c r="E25" i="102"/>
  <c r="M25" i="102"/>
  <c r="U25" i="102"/>
  <c r="AC25" i="102"/>
  <c r="I26" i="102"/>
  <c r="Q26" i="102"/>
  <c r="Y26" i="102"/>
  <c r="M27" i="98"/>
  <c r="K30" i="102"/>
  <c r="S30" i="102"/>
  <c r="AA30" i="102"/>
  <c r="F31" i="102"/>
  <c r="N31" i="102"/>
  <c r="V31" i="102"/>
  <c r="AD31" i="98"/>
  <c r="I32" i="102"/>
  <c r="Q32" i="102"/>
  <c r="Y32" i="102"/>
  <c r="E33" i="102"/>
  <c r="M33" i="102"/>
  <c r="U33" i="102"/>
  <c r="AC33" i="102"/>
  <c r="I34" i="102"/>
  <c r="Q34" i="102"/>
  <c r="Y34" i="102"/>
  <c r="E35" i="102"/>
  <c r="M35" i="102"/>
  <c r="U35" i="102"/>
  <c r="AC35" i="102"/>
  <c r="I38" i="102"/>
  <c r="Q38" i="102"/>
  <c r="Y38" i="102"/>
  <c r="E41" i="102"/>
  <c r="M41" i="102"/>
  <c r="U41" i="102"/>
  <c r="AC41" i="102"/>
  <c r="I43" i="102"/>
  <c r="Q43" i="102"/>
  <c r="Y43" i="102"/>
  <c r="E45" i="102"/>
  <c r="M45" i="102"/>
  <c r="U45" i="102"/>
  <c r="AC45" i="102"/>
  <c r="I48" i="102"/>
  <c r="Q48" i="102"/>
  <c r="Y48" i="102"/>
  <c r="I50" i="102"/>
  <c r="Q50" i="102"/>
  <c r="Y50" i="102"/>
  <c r="N51" i="102"/>
  <c r="V51" i="102"/>
  <c r="H53" i="102"/>
  <c r="P53" i="102"/>
  <c r="X53" i="102"/>
  <c r="E56" i="102"/>
  <c r="AF56" i="102" s="1"/>
  <c r="AG56" i="102" s="1"/>
  <c r="M56" i="102"/>
  <c r="U56" i="102"/>
  <c r="I57" i="102"/>
  <c r="Q57" i="102"/>
  <c r="Y57" i="102"/>
  <c r="E64" i="102"/>
  <c r="M64" i="102"/>
  <c r="U64" i="102"/>
  <c r="AC64" i="102"/>
  <c r="K65" i="102"/>
  <c r="S65" i="102"/>
  <c r="AA65" i="102"/>
  <c r="O69" i="102"/>
  <c r="W69" i="102"/>
  <c r="E70" i="102"/>
  <c r="AF70" i="98"/>
  <c r="AG70" i="98" s="1"/>
  <c r="M70" i="102"/>
  <c r="U70" i="102"/>
  <c r="AC70" i="102"/>
  <c r="M27" i="99"/>
  <c r="U27" i="99"/>
  <c r="AF19" i="99"/>
  <c r="AG19" i="99" s="1"/>
  <c r="AD41" i="99"/>
  <c r="AE41" i="99" s="1"/>
  <c r="AE56" i="99"/>
  <c r="N11" i="102"/>
  <c r="N27" i="102" s="1"/>
  <c r="V11" i="102"/>
  <c r="V27" i="102" s="1"/>
  <c r="I12" i="102"/>
  <c r="Q12" i="102"/>
  <c r="Y12" i="102"/>
  <c r="L13" i="102"/>
  <c r="T13" i="102"/>
  <c r="AB13" i="102"/>
  <c r="G14" i="102"/>
  <c r="O14" i="102"/>
  <c r="W14" i="102"/>
  <c r="J15" i="102"/>
  <c r="R15" i="102"/>
  <c r="Z15" i="102"/>
  <c r="E16" i="102"/>
  <c r="M16" i="102"/>
  <c r="U16" i="102"/>
  <c r="AC16" i="102"/>
  <c r="H17" i="102"/>
  <c r="P17" i="102"/>
  <c r="X17" i="102"/>
  <c r="K18" i="102"/>
  <c r="S18" i="102"/>
  <c r="AA18" i="102"/>
  <c r="F19" i="102"/>
  <c r="N19" i="102"/>
  <c r="V19" i="102"/>
  <c r="I21" i="102"/>
  <c r="Q21" i="102"/>
  <c r="Y21" i="102"/>
  <c r="L22" i="102"/>
  <c r="T22" i="102"/>
  <c r="AB22" i="102"/>
  <c r="G23" i="102"/>
  <c r="O23" i="102"/>
  <c r="W23" i="102"/>
  <c r="J24" i="102"/>
  <c r="R24" i="102"/>
  <c r="Z24" i="102"/>
  <c r="F25" i="102"/>
  <c r="AD25" i="102" s="1"/>
  <c r="AE25" i="102" s="1"/>
  <c r="N25" i="102"/>
  <c r="V25" i="102"/>
  <c r="AD25" i="98"/>
  <c r="J26" i="102"/>
  <c r="R26" i="102"/>
  <c r="Z26" i="102"/>
  <c r="E27" i="98"/>
  <c r="N27" i="98"/>
  <c r="L30" i="102"/>
  <c r="L66" i="98"/>
  <c r="T30" i="102"/>
  <c r="T66" i="98"/>
  <c r="AB30" i="102"/>
  <c r="AB66" i="98"/>
  <c r="G31" i="102"/>
  <c r="O31" i="102"/>
  <c r="W31" i="102"/>
  <c r="J32" i="102"/>
  <c r="R32" i="102"/>
  <c r="Z32" i="102"/>
  <c r="F33" i="102"/>
  <c r="N33" i="102"/>
  <c r="V33" i="102"/>
  <c r="AD33" i="98"/>
  <c r="J34" i="102"/>
  <c r="R34" i="102"/>
  <c r="Z34" i="102"/>
  <c r="F35" i="102"/>
  <c r="AD35" i="102" s="1"/>
  <c r="AE35" i="102" s="1"/>
  <c r="N35" i="102"/>
  <c r="V35" i="102"/>
  <c r="AD35" i="98"/>
  <c r="AE35" i="98" s="1"/>
  <c r="K36" i="102"/>
  <c r="S36" i="102"/>
  <c r="AA36" i="102"/>
  <c r="N37" i="102"/>
  <c r="V37" i="102"/>
  <c r="N39" i="102"/>
  <c r="V39" i="102"/>
  <c r="I40" i="102"/>
  <c r="Q40" i="102"/>
  <c r="Y40" i="102"/>
  <c r="F41" i="102"/>
  <c r="AD41" i="102" s="1"/>
  <c r="AE41" i="102" s="1"/>
  <c r="N41" i="102"/>
  <c r="V41" i="102"/>
  <c r="AD41" i="98"/>
  <c r="J43" i="102"/>
  <c r="R43" i="102"/>
  <c r="Z43" i="102"/>
  <c r="N45" i="102"/>
  <c r="V45" i="102"/>
  <c r="K46" i="102"/>
  <c r="S46" i="102"/>
  <c r="AA46" i="102"/>
  <c r="F47" i="102"/>
  <c r="AD47" i="102" s="1"/>
  <c r="AE47" i="102" s="1"/>
  <c r="N47" i="102"/>
  <c r="V47" i="102"/>
  <c r="AD47" i="98"/>
  <c r="F49" i="102"/>
  <c r="AD49" i="102" s="1"/>
  <c r="N49" i="102"/>
  <c r="V49" i="102"/>
  <c r="AD49" i="98"/>
  <c r="J50" i="102"/>
  <c r="R50" i="102"/>
  <c r="Z50" i="102"/>
  <c r="M52" i="102"/>
  <c r="U52" i="102"/>
  <c r="AC52" i="102"/>
  <c r="F56" i="102"/>
  <c r="AD56" i="102" s="1"/>
  <c r="N56" i="102"/>
  <c r="V56" i="102"/>
  <c r="AD56" i="98"/>
  <c r="AE56" i="98" s="1"/>
  <c r="J57" i="102"/>
  <c r="R57" i="102"/>
  <c r="Z57" i="102"/>
  <c r="G58" i="102"/>
  <c r="O58" i="102"/>
  <c r="W58" i="102"/>
  <c r="L60" i="102"/>
  <c r="T60" i="102"/>
  <c r="AB60" i="102"/>
  <c r="J61" i="102"/>
  <c r="R61" i="102"/>
  <c r="Z61" i="102"/>
  <c r="H62" i="102"/>
  <c r="P62" i="102"/>
  <c r="X62" i="102"/>
  <c r="I74" i="102"/>
  <c r="I80" i="98"/>
  <c r="Q74" i="102"/>
  <c r="Q80" i="98"/>
  <c r="Y74" i="102"/>
  <c r="Y80" i="98"/>
  <c r="H75" i="102"/>
  <c r="P75" i="102"/>
  <c r="X75" i="102"/>
  <c r="G77" i="102"/>
  <c r="G80" i="98"/>
  <c r="O77" i="102"/>
  <c r="O80" i="98"/>
  <c r="W77" i="102"/>
  <c r="W80" i="98"/>
  <c r="G11" i="102"/>
  <c r="G27" i="102" s="1"/>
  <c r="O11" i="102"/>
  <c r="O27" i="98"/>
  <c r="W11" i="102"/>
  <c r="W27" i="98"/>
  <c r="J12" i="102"/>
  <c r="R12" i="102"/>
  <c r="Z12" i="102"/>
  <c r="E13" i="102"/>
  <c r="M13" i="102"/>
  <c r="U13" i="102"/>
  <c r="AC13" i="102"/>
  <c r="H14" i="102"/>
  <c r="P14" i="102"/>
  <c r="X14" i="102"/>
  <c r="AF14" i="98"/>
  <c r="AG14" i="98" s="1"/>
  <c r="K15" i="102"/>
  <c r="S15" i="102"/>
  <c r="AA15" i="102"/>
  <c r="F16" i="102"/>
  <c r="N16" i="102"/>
  <c r="V16" i="102"/>
  <c r="AD16" i="98"/>
  <c r="I17" i="102"/>
  <c r="Q17" i="102"/>
  <c r="Y17" i="102"/>
  <c r="L18" i="102"/>
  <c r="T18" i="102"/>
  <c r="AB18" i="102"/>
  <c r="O19" i="102"/>
  <c r="W19" i="102"/>
  <c r="J21" i="102"/>
  <c r="R21" i="102"/>
  <c r="Z21" i="102"/>
  <c r="E22" i="102"/>
  <c r="M22" i="102"/>
  <c r="U22" i="102"/>
  <c r="AC22" i="102"/>
  <c r="H23" i="102"/>
  <c r="P23" i="102"/>
  <c r="X23" i="102"/>
  <c r="AF23" i="98"/>
  <c r="AG23" i="98" s="1"/>
  <c r="K24" i="102"/>
  <c r="S24" i="102"/>
  <c r="AA24" i="102"/>
  <c r="O25" i="102"/>
  <c r="W25" i="102"/>
  <c r="K26" i="102"/>
  <c r="S26" i="102"/>
  <c r="AA26" i="102"/>
  <c r="E30" i="102"/>
  <c r="E66" i="98"/>
  <c r="M30" i="102"/>
  <c r="M66" i="98"/>
  <c r="U30" i="102"/>
  <c r="U66" i="98"/>
  <c r="AC30" i="102"/>
  <c r="AC66" i="98"/>
  <c r="H31" i="102"/>
  <c r="P31" i="102"/>
  <c r="X31" i="102"/>
  <c r="K32" i="102"/>
  <c r="S32" i="102"/>
  <c r="AA32" i="102"/>
  <c r="G33" i="102"/>
  <c r="O33" i="102"/>
  <c r="W33" i="102"/>
  <c r="K34" i="102"/>
  <c r="S34" i="102"/>
  <c r="AA34" i="102"/>
  <c r="G35" i="102"/>
  <c r="O35" i="102"/>
  <c r="AF35" i="98"/>
  <c r="AG35" i="98" s="1"/>
  <c r="K38" i="102"/>
  <c r="S38" i="102"/>
  <c r="AA38" i="102"/>
  <c r="G39" i="102"/>
  <c r="O39" i="102"/>
  <c r="W39" i="102"/>
  <c r="J40" i="102"/>
  <c r="R40" i="102"/>
  <c r="Z40" i="102"/>
  <c r="G41" i="102"/>
  <c r="O41" i="102"/>
  <c r="W41" i="102"/>
  <c r="K43" i="102"/>
  <c r="S43" i="102"/>
  <c r="AA43" i="102"/>
  <c r="AF45" i="98"/>
  <c r="AG45" i="98" s="1"/>
  <c r="K48" i="102"/>
  <c r="S48" i="102"/>
  <c r="AA48" i="102"/>
  <c r="G49" i="102"/>
  <c r="O49" i="102"/>
  <c r="W49" i="102"/>
  <c r="K50" i="102"/>
  <c r="S50" i="102"/>
  <c r="AA50" i="102"/>
  <c r="H51" i="102"/>
  <c r="P51" i="102"/>
  <c r="X51" i="102"/>
  <c r="E52" i="102"/>
  <c r="J53" i="102"/>
  <c r="R53" i="102"/>
  <c r="Z53" i="102"/>
  <c r="G56" i="102"/>
  <c r="O56" i="102"/>
  <c r="W56" i="102"/>
  <c r="S66" i="98"/>
  <c r="L68" i="102"/>
  <c r="T68" i="102"/>
  <c r="AB68" i="102"/>
  <c r="G70" i="102"/>
  <c r="O70" i="102"/>
  <c r="W70" i="102"/>
  <c r="X71" i="99"/>
  <c r="X67" i="99"/>
  <c r="V66" i="99"/>
  <c r="V67" i="99" s="1"/>
  <c r="AF43" i="99"/>
  <c r="AG43" i="99" s="1"/>
  <c r="AE43" i="99"/>
  <c r="AE58" i="99"/>
  <c r="H11" i="102"/>
  <c r="H27" i="102" s="1"/>
  <c r="P11" i="102"/>
  <c r="P27" i="102" s="1"/>
  <c r="X11" i="102"/>
  <c r="X27" i="102" s="1"/>
  <c r="K12" i="102"/>
  <c r="S12" i="102"/>
  <c r="AA12" i="102"/>
  <c r="F13" i="102"/>
  <c r="AD13" i="102" s="1"/>
  <c r="AE13" i="102" s="1"/>
  <c r="N13" i="102"/>
  <c r="V13" i="102"/>
  <c r="AD13" i="98"/>
  <c r="I14" i="102"/>
  <c r="Q14" i="102"/>
  <c r="Y14" i="102"/>
  <c r="L15" i="102"/>
  <c r="T15" i="102"/>
  <c r="AB15" i="102"/>
  <c r="G16" i="102"/>
  <c r="O16" i="102"/>
  <c r="W16" i="102"/>
  <c r="J17" i="102"/>
  <c r="R17" i="102"/>
  <c r="Z17" i="102"/>
  <c r="E18" i="102"/>
  <c r="AF18" i="102" s="1"/>
  <c r="AG18" i="102" s="1"/>
  <c r="M18" i="102"/>
  <c r="U18" i="102"/>
  <c r="AC18" i="102"/>
  <c r="H19" i="102"/>
  <c r="P19" i="102"/>
  <c r="X19" i="102"/>
  <c r="K21" i="102"/>
  <c r="S21" i="102"/>
  <c r="AA21" i="102"/>
  <c r="F22" i="102"/>
  <c r="AD22" i="102" s="1"/>
  <c r="AE22" i="102" s="1"/>
  <c r="N22" i="102"/>
  <c r="V22" i="102"/>
  <c r="AD22" i="98"/>
  <c r="I23" i="102"/>
  <c r="Q23" i="102"/>
  <c r="Y23" i="102"/>
  <c r="L24" i="102"/>
  <c r="T24" i="102"/>
  <c r="AB24" i="102"/>
  <c r="H25" i="102"/>
  <c r="P25" i="102"/>
  <c r="X25" i="102"/>
  <c r="H27" i="98"/>
  <c r="F30" i="102"/>
  <c r="N30" i="102"/>
  <c r="V30" i="102"/>
  <c r="AD30" i="98"/>
  <c r="I31" i="102"/>
  <c r="Q31" i="102"/>
  <c r="Y31" i="102"/>
  <c r="L32" i="102"/>
  <c r="T32" i="102"/>
  <c r="AB32" i="102"/>
  <c r="H33" i="102"/>
  <c r="P33" i="102"/>
  <c r="X33" i="102"/>
  <c r="L34" i="102"/>
  <c r="T34" i="102"/>
  <c r="AB34" i="102"/>
  <c r="H35" i="102"/>
  <c r="P35" i="102"/>
  <c r="X35" i="102"/>
  <c r="E36" i="102"/>
  <c r="M36" i="102"/>
  <c r="U36" i="102"/>
  <c r="AC36" i="102"/>
  <c r="H37" i="102"/>
  <c r="P37" i="102"/>
  <c r="X37" i="102"/>
  <c r="L38" i="102"/>
  <c r="T38" i="102"/>
  <c r="AB38" i="102"/>
  <c r="H39" i="102"/>
  <c r="P39" i="102"/>
  <c r="X39" i="102"/>
  <c r="K40" i="102"/>
  <c r="S40" i="102"/>
  <c r="AA40" i="102"/>
  <c r="H41" i="102"/>
  <c r="P41" i="102"/>
  <c r="X41" i="102"/>
  <c r="H45" i="102"/>
  <c r="P45" i="102"/>
  <c r="X45" i="102"/>
  <c r="E46" i="102"/>
  <c r="AF46" i="102" s="1"/>
  <c r="AG46" i="102" s="1"/>
  <c r="M46" i="102"/>
  <c r="U46" i="102"/>
  <c r="AC46" i="102"/>
  <c r="H47" i="102"/>
  <c r="P47" i="102"/>
  <c r="X47" i="102"/>
  <c r="L48" i="102"/>
  <c r="T48" i="102"/>
  <c r="AB48" i="102"/>
  <c r="H49" i="102"/>
  <c r="P49" i="102"/>
  <c r="X49" i="102"/>
  <c r="L50" i="102"/>
  <c r="T50" i="102"/>
  <c r="O52" i="102"/>
  <c r="W52" i="102"/>
  <c r="K53" i="102"/>
  <c r="S53" i="102"/>
  <c r="AA53" i="102"/>
  <c r="L57" i="102"/>
  <c r="T57" i="102"/>
  <c r="AB57" i="102"/>
  <c r="I58" i="102"/>
  <c r="Q58" i="102"/>
  <c r="Y58" i="102"/>
  <c r="J62" i="102"/>
  <c r="R62" i="102"/>
  <c r="Z62" i="102"/>
  <c r="H64" i="102"/>
  <c r="P64" i="102"/>
  <c r="X64" i="102"/>
  <c r="N65" i="102"/>
  <c r="V65" i="102"/>
  <c r="V66" i="98"/>
  <c r="J69" i="102"/>
  <c r="R69" i="102"/>
  <c r="Z69" i="102"/>
  <c r="P71" i="99"/>
  <c r="P67" i="99"/>
  <c r="AF14" i="99"/>
  <c r="AG14" i="99" s="1"/>
  <c r="AF30" i="99"/>
  <c r="AG30" i="99" s="1"/>
  <c r="E66" i="99"/>
  <c r="AF66" i="99" s="1"/>
  <c r="AG66" i="99" s="1"/>
  <c r="X60" i="102"/>
  <c r="K61" i="102"/>
  <c r="S61" i="102"/>
  <c r="AA61" i="102"/>
  <c r="F62" i="102"/>
  <c r="AD62" i="102" s="1"/>
  <c r="AE62" i="102" s="1"/>
  <c r="N62" i="102"/>
  <c r="V62" i="102"/>
  <c r="AD62" i="98"/>
  <c r="AE62" i="98" s="1"/>
  <c r="I64" i="102"/>
  <c r="Q64" i="102"/>
  <c r="Y64" i="102"/>
  <c r="L65" i="102"/>
  <c r="T65" i="102"/>
  <c r="AB65" i="102"/>
  <c r="E68" i="102"/>
  <c r="M68" i="102"/>
  <c r="U68" i="102"/>
  <c r="AC68" i="102"/>
  <c r="H69" i="102"/>
  <c r="P69" i="102"/>
  <c r="X69" i="102"/>
  <c r="K70" i="102"/>
  <c r="S70" i="102"/>
  <c r="AA70" i="102"/>
  <c r="H78" i="102"/>
  <c r="P78" i="102"/>
  <c r="X78" i="102"/>
  <c r="G79" i="102"/>
  <c r="O79" i="102"/>
  <c r="W79" i="102"/>
  <c r="E27" i="99"/>
  <c r="AF11" i="99"/>
  <c r="Q27" i="99"/>
  <c r="Y27" i="99"/>
  <c r="L66" i="99"/>
  <c r="AF41" i="99"/>
  <c r="AG41" i="99" s="1"/>
  <c r="I71" i="100"/>
  <c r="I67" i="100"/>
  <c r="Q71" i="100"/>
  <c r="Q67" i="100"/>
  <c r="Y71" i="100"/>
  <c r="Y67" i="100"/>
  <c r="AF15" i="100"/>
  <c r="AG15" i="100" s="1"/>
  <c r="AF24" i="100"/>
  <c r="AG24" i="100" s="1"/>
  <c r="AB50" i="102"/>
  <c r="G51" i="102"/>
  <c r="O51" i="102"/>
  <c r="W51" i="102"/>
  <c r="J52" i="102"/>
  <c r="R52" i="102"/>
  <c r="Z52" i="102"/>
  <c r="E53" i="102"/>
  <c r="M53" i="102"/>
  <c r="U53" i="102"/>
  <c r="AC53" i="102"/>
  <c r="H56" i="102"/>
  <c r="P56" i="102"/>
  <c r="X56" i="102"/>
  <c r="K57" i="102"/>
  <c r="S57" i="102"/>
  <c r="AA57" i="102"/>
  <c r="F58" i="102"/>
  <c r="AD58" i="102" s="1"/>
  <c r="AE58" i="102" s="1"/>
  <c r="N58" i="102"/>
  <c r="V58" i="102"/>
  <c r="AD58" i="98"/>
  <c r="AE58" i="98" s="1"/>
  <c r="I60" i="102"/>
  <c r="Q60" i="102"/>
  <c r="Y60" i="102"/>
  <c r="L61" i="102"/>
  <c r="T61" i="102"/>
  <c r="AB61" i="102"/>
  <c r="G62" i="102"/>
  <c r="O62" i="102"/>
  <c r="W62" i="102"/>
  <c r="J64" i="102"/>
  <c r="R64" i="102"/>
  <c r="Z64" i="102"/>
  <c r="E65" i="102"/>
  <c r="M65" i="102"/>
  <c r="U65" i="102"/>
  <c r="AC65" i="102"/>
  <c r="F68" i="102"/>
  <c r="N68" i="102"/>
  <c r="V68" i="102"/>
  <c r="AD68" i="98"/>
  <c r="AE68" i="98" s="1"/>
  <c r="I69" i="102"/>
  <c r="Q69" i="102"/>
  <c r="Y69" i="102"/>
  <c r="L70" i="102"/>
  <c r="T70" i="102"/>
  <c r="AB70" i="102"/>
  <c r="K74" i="102"/>
  <c r="K80" i="98"/>
  <c r="S74" i="102"/>
  <c r="S80" i="98"/>
  <c r="AA74" i="102"/>
  <c r="AA80" i="98"/>
  <c r="J75" i="102"/>
  <c r="R75" i="102"/>
  <c r="Z75" i="102"/>
  <c r="I77" i="102"/>
  <c r="Q77" i="102"/>
  <c r="Y77" i="102"/>
  <c r="I78" i="102"/>
  <c r="Q78" i="102"/>
  <c r="Y78" i="102"/>
  <c r="H79" i="102"/>
  <c r="P79" i="102"/>
  <c r="X79" i="102"/>
  <c r="AF21" i="99"/>
  <c r="AG21" i="99" s="1"/>
  <c r="AE25" i="99"/>
  <c r="M66" i="99"/>
  <c r="U66" i="99"/>
  <c r="AC66" i="99"/>
  <c r="AE35" i="99"/>
  <c r="AD40" i="99"/>
  <c r="AE47" i="99"/>
  <c r="AF47" i="99"/>
  <c r="AG47" i="99" s="1"/>
  <c r="AF48" i="99"/>
  <c r="AG48" i="99" s="1"/>
  <c r="AE53" i="99"/>
  <c r="J67" i="100"/>
  <c r="J71" i="100"/>
  <c r="R67" i="100"/>
  <c r="R71" i="100"/>
  <c r="Z67" i="100"/>
  <c r="Z71" i="100"/>
  <c r="N71" i="100"/>
  <c r="N67" i="100"/>
  <c r="V71" i="100"/>
  <c r="V67" i="100"/>
  <c r="AE35" i="100"/>
  <c r="AF35" i="100"/>
  <c r="AG35" i="100" s="1"/>
  <c r="AE45" i="100"/>
  <c r="AF45" i="100"/>
  <c r="AG45" i="100" s="1"/>
  <c r="AE53" i="100"/>
  <c r="AF53" i="100"/>
  <c r="AG53" i="100" s="1"/>
  <c r="AE65" i="100"/>
  <c r="AF65" i="100"/>
  <c r="AG65" i="100" s="1"/>
  <c r="AE38" i="101"/>
  <c r="AF38" i="101"/>
  <c r="AG38" i="101" s="1"/>
  <c r="AE48" i="101"/>
  <c r="AF48" i="101"/>
  <c r="AG48" i="101" s="1"/>
  <c r="AE58" i="101"/>
  <c r="AF58" i="101"/>
  <c r="AG58" i="101" s="1"/>
  <c r="K67" i="100"/>
  <c r="K71" i="100"/>
  <c r="S67" i="100"/>
  <c r="S71" i="100"/>
  <c r="AA67" i="100"/>
  <c r="AA71" i="100"/>
  <c r="AE16" i="100"/>
  <c r="AF16" i="100"/>
  <c r="AG16" i="100" s="1"/>
  <c r="AE25" i="100"/>
  <c r="AF25" i="100"/>
  <c r="AG25" i="100" s="1"/>
  <c r="AF36" i="100"/>
  <c r="AG36" i="100" s="1"/>
  <c r="AE36" i="100"/>
  <c r="AF46" i="100"/>
  <c r="AG46" i="100" s="1"/>
  <c r="AE46" i="100"/>
  <c r="AF56" i="100"/>
  <c r="AG56" i="100" s="1"/>
  <c r="AE56" i="100"/>
  <c r="AF68" i="100"/>
  <c r="AG68" i="100" s="1"/>
  <c r="AE68" i="100"/>
  <c r="AE19" i="101"/>
  <c r="AF19" i="101"/>
  <c r="AG19" i="101" s="1"/>
  <c r="W35" i="102"/>
  <c r="J36" i="102"/>
  <c r="R36" i="102"/>
  <c r="Z36" i="102"/>
  <c r="E37" i="102"/>
  <c r="M37" i="102"/>
  <c r="U37" i="102"/>
  <c r="AC37" i="102"/>
  <c r="H38" i="102"/>
  <c r="P38" i="102"/>
  <c r="X38" i="102"/>
  <c r="K39" i="102"/>
  <c r="S39" i="102"/>
  <c r="AA39" i="102"/>
  <c r="F40" i="102"/>
  <c r="N40" i="102"/>
  <c r="V40" i="102"/>
  <c r="AD40" i="98"/>
  <c r="AE40" i="98" s="1"/>
  <c r="I41" i="102"/>
  <c r="Q41" i="102"/>
  <c r="Y41" i="102"/>
  <c r="L43" i="102"/>
  <c r="T43" i="102"/>
  <c r="AB43" i="102"/>
  <c r="G45" i="102"/>
  <c r="O45" i="102"/>
  <c r="W45" i="102"/>
  <c r="J46" i="102"/>
  <c r="R46" i="102"/>
  <c r="Z46" i="102"/>
  <c r="E47" i="102"/>
  <c r="M47" i="102"/>
  <c r="U47" i="102"/>
  <c r="AC47" i="102"/>
  <c r="H48" i="102"/>
  <c r="P48" i="102"/>
  <c r="X48" i="102"/>
  <c r="K49" i="102"/>
  <c r="S49" i="102"/>
  <c r="AA49" i="102"/>
  <c r="N50" i="102"/>
  <c r="V50" i="102"/>
  <c r="I51" i="102"/>
  <c r="Q51" i="102"/>
  <c r="Y51" i="102"/>
  <c r="L52" i="102"/>
  <c r="T52" i="102"/>
  <c r="AB52" i="102"/>
  <c r="G53" i="102"/>
  <c r="O53" i="102"/>
  <c r="W53" i="102"/>
  <c r="J56" i="102"/>
  <c r="R56" i="102"/>
  <c r="Z56" i="102"/>
  <c r="E57" i="102"/>
  <c r="AF57" i="102" s="1"/>
  <c r="AG57" i="102" s="1"/>
  <c r="M57" i="102"/>
  <c r="U57" i="102"/>
  <c r="AC57" i="102"/>
  <c r="H58" i="102"/>
  <c r="P58" i="102"/>
  <c r="X58" i="102"/>
  <c r="K60" i="102"/>
  <c r="S60" i="102"/>
  <c r="AA60" i="102"/>
  <c r="F61" i="102"/>
  <c r="AD61" i="102" s="1"/>
  <c r="AE61" i="102" s="1"/>
  <c r="N61" i="102"/>
  <c r="V61" i="102"/>
  <c r="AD61" i="98"/>
  <c r="AE61" i="98" s="1"/>
  <c r="I62" i="102"/>
  <c r="Q62" i="102"/>
  <c r="Y62" i="102"/>
  <c r="L64" i="102"/>
  <c r="T64" i="102"/>
  <c r="AB64" i="102"/>
  <c r="G65" i="102"/>
  <c r="O65" i="102"/>
  <c r="W65" i="102"/>
  <c r="H68" i="102"/>
  <c r="P68" i="102"/>
  <c r="X68" i="102"/>
  <c r="AF68" i="98"/>
  <c r="AG68" i="98" s="1"/>
  <c r="K69" i="102"/>
  <c r="S69" i="102"/>
  <c r="AA69" i="102"/>
  <c r="F70" i="102"/>
  <c r="N70" i="102"/>
  <c r="V70" i="102"/>
  <c r="AD70" i="98"/>
  <c r="AE70" i="98" s="1"/>
  <c r="E74" i="102"/>
  <c r="E80" i="98"/>
  <c r="M80" i="98"/>
  <c r="U80" i="98"/>
  <c r="AC80" i="98"/>
  <c r="T67" i="99"/>
  <c r="T71" i="99"/>
  <c r="AB67" i="99"/>
  <c r="AB71" i="99"/>
  <c r="AD16" i="99"/>
  <c r="AE16" i="99" s="1"/>
  <c r="AD17" i="99"/>
  <c r="AE17" i="99" s="1"/>
  <c r="AF22" i="99"/>
  <c r="AG22" i="99" s="1"/>
  <c r="AF23" i="99"/>
  <c r="AG23" i="99" s="1"/>
  <c r="O66" i="99"/>
  <c r="W66" i="99"/>
  <c r="AD34" i="99"/>
  <c r="AE34" i="99" s="1"/>
  <c r="AF38" i="99"/>
  <c r="AG38" i="99" s="1"/>
  <c r="L67" i="100"/>
  <c r="L71" i="100"/>
  <c r="T67" i="100"/>
  <c r="T71" i="100"/>
  <c r="AB67" i="100"/>
  <c r="AB71" i="100"/>
  <c r="AF17" i="100"/>
  <c r="AG17" i="100" s="1"/>
  <c r="AE17" i="100"/>
  <c r="AF18" i="100"/>
  <c r="AG18" i="100" s="1"/>
  <c r="AF26" i="100"/>
  <c r="AG26" i="100" s="1"/>
  <c r="AE26" i="100"/>
  <c r="AE11" i="101"/>
  <c r="AF11" i="101"/>
  <c r="E67" i="101"/>
  <c r="AF49" i="99"/>
  <c r="AG49" i="99" s="1"/>
  <c r="E67" i="100"/>
  <c r="E71" i="100"/>
  <c r="M67" i="100"/>
  <c r="M71" i="100"/>
  <c r="U67" i="100"/>
  <c r="U71" i="100"/>
  <c r="AC67" i="100"/>
  <c r="AC71" i="100"/>
  <c r="AF30" i="100"/>
  <c r="AG30" i="100" s="1"/>
  <c r="AE30" i="100"/>
  <c r="AF38" i="100"/>
  <c r="AG38" i="100" s="1"/>
  <c r="AE38" i="100"/>
  <c r="AF39" i="100"/>
  <c r="AG39" i="100" s="1"/>
  <c r="AF48" i="100"/>
  <c r="AG48" i="100" s="1"/>
  <c r="AE48" i="100"/>
  <c r="AF49" i="100"/>
  <c r="AG49" i="100" s="1"/>
  <c r="AF58" i="100"/>
  <c r="AG58" i="100" s="1"/>
  <c r="AE58" i="100"/>
  <c r="AF60" i="100"/>
  <c r="AG60" i="100" s="1"/>
  <c r="AF70" i="100"/>
  <c r="AG70" i="100" s="1"/>
  <c r="AE70" i="100"/>
  <c r="F24" i="102"/>
  <c r="AD24" i="102" s="1"/>
  <c r="AE24" i="102" s="1"/>
  <c r="N24" i="102"/>
  <c r="V24" i="102"/>
  <c r="AD24" i="98"/>
  <c r="AE24" i="98" s="1"/>
  <c r="I25" i="102"/>
  <c r="Q25" i="102"/>
  <c r="Y25" i="102"/>
  <c r="L26" i="102"/>
  <c r="T26" i="102"/>
  <c r="AB26" i="102"/>
  <c r="J30" i="102"/>
  <c r="J66" i="102" s="1"/>
  <c r="R30" i="102"/>
  <c r="R66" i="102" s="1"/>
  <c r="Z30" i="102"/>
  <c r="E31" i="102"/>
  <c r="M31" i="102"/>
  <c r="U31" i="102"/>
  <c r="AC31" i="102"/>
  <c r="H32" i="102"/>
  <c r="P32" i="102"/>
  <c r="X32" i="102"/>
  <c r="K33" i="102"/>
  <c r="S33" i="102"/>
  <c r="AA33" i="102"/>
  <c r="N34" i="102"/>
  <c r="V34" i="102"/>
  <c r="I35" i="102"/>
  <c r="Q35" i="102"/>
  <c r="Y35" i="102"/>
  <c r="L36" i="102"/>
  <c r="T36" i="102"/>
  <c r="AB36" i="102"/>
  <c r="O37" i="102"/>
  <c r="W37" i="102"/>
  <c r="J38" i="102"/>
  <c r="R38" i="102"/>
  <c r="Z38" i="102"/>
  <c r="E39" i="102"/>
  <c r="M39" i="102"/>
  <c r="U39" i="102"/>
  <c r="AC39" i="102"/>
  <c r="H40" i="102"/>
  <c r="P40" i="102"/>
  <c r="X40" i="102"/>
  <c r="K41" i="102"/>
  <c r="S41" i="102"/>
  <c r="AA41" i="102"/>
  <c r="F43" i="102"/>
  <c r="AD43" i="102" s="1"/>
  <c r="AE43" i="102" s="1"/>
  <c r="N43" i="102"/>
  <c r="V43" i="102"/>
  <c r="AD43" i="98"/>
  <c r="AE43" i="98" s="1"/>
  <c r="I45" i="102"/>
  <c r="Q45" i="102"/>
  <c r="Y45" i="102"/>
  <c r="L46" i="102"/>
  <c r="T46" i="102"/>
  <c r="AB46" i="102"/>
  <c r="G47" i="102"/>
  <c r="O47" i="102"/>
  <c r="W47" i="102"/>
  <c r="J48" i="102"/>
  <c r="R48" i="102"/>
  <c r="Z48" i="102"/>
  <c r="E49" i="102"/>
  <c r="AF49" i="102" s="1"/>
  <c r="AG49" i="102" s="1"/>
  <c r="M49" i="102"/>
  <c r="U49" i="102"/>
  <c r="AC49" i="102"/>
  <c r="H50" i="102"/>
  <c r="P50" i="102"/>
  <c r="X50" i="102"/>
  <c r="K51" i="102"/>
  <c r="S51" i="102"/>
  <c r="AA51" i="102"/>
  <c r="N52" i="102"/>
  <c r="V52" i="102"/>
  <c r="I53" i="102"/>
  <c r="Q53" i="102"/>
  <c r="Y53" i="102"/>
  <c r="L56" i="102"/>
  <c r="T56" i="102"/>
  <c r="AB56" i="102"/>
  <c r="G57" i="102"/>
  <c r="O57" i="102"/>
  <c r="W57" i="102"/>
  <c r="J58" i="102"/>
  <c r="R58" i="102"/>
  <c r="Z58" i="102"/>
  <c r="E60" i="102"/>
  <c r="AF60" i="102" s="1"/>
  <c r="AG60" i="102" s="1"/>
  <c r="M60" i="102"/>
  <c r="U60" i="102"/>
  <c r="AC60" i="102"/>
  <c r="H61" i="102"/>
  <c r="P61" i="102"/>
  <c r="X61" i="102"/>
  <c r="K62" i="102"/>
  <c r="S62" i="102"/>
  <c r="AA62" i="102"/>
  <c r="F64" i="102"/>
  <c r="AD64" i="102" s="1"/>
  <c r="AE64" i="102" s="1"/>
  <c r="N64" i="102"/>
  <c r="V64" i="102"/>
  <c r="AD64" i="98"/>
  <c r="I65" i="102"/>
  <c r="Q65" i="102"/>
  <c r="Y65" i="102"/>
  <c r="J68" i="102"/>
  <c r="R68" i="102"/>
  <c r="Z68" i="102"/>
  <c r="E69" i="102"/>
  <c r="M69" i="102"/>
  <c r="U69" i="102"/>
  <c r="AC69" i="102"/>
  <c r="H70" i="102"/>
  <c r="P70" i="102"/>
  <c r="X70" i="102"/>
  <c r="G74" i="102"/>
  <c r="N27" i="99"/>
  <c r="I66" i="99"/>
  <c r="Q66" i="99"/>
  <c r="Y66" i="99"/>
  <c r="AF45" i="99"/>
  <c r="AG45" i="99" s="1"/>
  <c r="AF51" i="99"/>
  <c r="AG51" i="99" s="1"/>
  <c r="AE57" i="99"/>
  <c r="AF57" i="99"/>
  <c r="AG57" i="99" s="1"/>
  <c r="AF64" i="99"/>
  <c r="AG64" i="99" s="1"/>
  <c r="AE64" i="99"/>
  <c r="AF65" i="99"/>
  <c r="AG65" i="99" s="1"/>
  <c r="G80" i="99"/>
  <c r="O80" i="99"/>
  <c r="W80" i="99"/>
  <c r="AD11" i="100"/>
  <c r="AF12" i="100"/>
  <c r="AG12" i="100" s="1"/>
  <c r="O71" i="100"/>
  <c r="O67" i="100"/>
  <c r="W71" i="100"/>
  <c r="W67" i="100"/>
  <c r="AF19" i="100"/>
  <c r="AG19" i="100" s="1"/>
  <c r="AE19" i="100"/>
  <c r="AF21" i="100"/>
  <c r="AG21" i="100" s="1"/>
  <c r="AF14" i="101"/>
  <c r="AG14" i="101" s="1"/>
  <c r="AE14" i="101"/>
  <c r="M71" i="101"/>
  <c r="AC56" i="102"/>
  <c r="H57" i="102"/>
  <c r="P57" i="102"/>
  <c r="X57" i="102"/>
  <c r="K58" i="102"/>
  <c r="S58" i="102"/>
  <c r="AA58" i="102"/>
  <c r="F60" i="102"/>
  <c r="AD60" i="102" s="1"/>
  <c r="N60" i="102"/>
  <c r="V60" i="102"/>
  <c r="AD60" i="98"/>
  <c r="I61" i="102"/>
  <c r="Q61" i="102"/>
  <c r="Y61" i="102"/>
  <c r="L62" i="102"/>
  <c r="T62" i="102"/>
  <c r="AB62" i="102"/>
  <c r="G64" i="102"/>
  <c r="O64" i="102"/>
  <c r="W64" i="102"/>
  <c r="J65" i="102"/>
  <c r="R65" i="102"/>
  <c r="Z65" i="102"/>
  <c r="K68" i="102"/>
  <c r="S68" i="102"/>
  <c r="AA68" i="102"/>
  <c r="F69" i="102"/>
  <c r="N69" i="102"/>
  <c r="V69" i="102"/>
  <c r="I70" i="102"/>
  <c r="Q70" i="102"/>
  <c r="Y70" i="102"/>
  <c r="H74" i="102"/>
  <c r="H80" i="102" s="1"/>
  <c r="P80" i="98"/>
  <c r="X80" i="98"/>
  <c r="N78" i="102"/>
  <c r="V78" i="102"/>
  <c r="E79" i="102"/>
  <c r="M79" i="102"/>
  <c r="U79" i="102"/>
  <c r="AC79" i="102"/>
  <c r="O27" i="99"/>
  <c r="W27" i="99"/>
  <c r="AF18" i="99"/>
  <c r="AG18" i="99" s="1"/>
  <c r="R71" i="99"/>
  <c r="R66" i="99"/>
  <c r="R67" i="99" s="1"/>
  <c r="Z66" i="99"/>
  <c r="Z71" i="99" s="1"/>
  <c r="AF32" i="99"/>
  <c r="AG32" i="99" s="1"/>
  <c r="AF39" i="99"/>
  <c r="AG39" i="99" s="1"/>
  <c r="AE46" i="99"/>
  <c r="AD69" i="99"/>
  <c r="AE69" i="99" s="1"/>
  <c r="AF32" i="100"/>
  <c r="AG32" i="100" s="1"/>
  <c r="AE32" i="100"/>
  <c r="AF33" i="100"/>
  <c r="AG33" i="100" s="1"/>
  <c r="AF40" i="100"/>
  <c r="AG40" i="100" s="1"/>
  <c r="AE40" i="100"/>
  <c r="AF41" i="100"/>
  <c r="AG41" i="100" s="1"/>
  <c r="AF50" i="100"/>
  <c r="AG50" i="100" s="1"/>
  <c r="AE50" i="100"/>
  <c r="AF51" i="100"/>
  <c r="AG51" i="100" s="1"/>
  <c r="AF61" i="100"/>
  <c r="AG61" i="100" s="1"/>
  <c r="AE61" i="100"/>
  <c r="AF62" i="100"/>
  <c r="AG62" i="100" s="1"/>
  <c r="K66" i="99"/>
  <c r="S66" i="99"/>
  <c r="S67" i="99" s="1"/>
  <c r="AA66" i="99"/>
  <c r="AA71" i="99" s="1"/>
  <c r="AD32" i="99"/>
  <c r="AE32" i="99" s="1"/>
  <c r="AF33" i="99"/>
  <c r="AG33" i="99" s="1"/>
  <c r="AF60" i="99"/>
  <c r="AG60" i="99" s="1"/>
  <c r="AD70" i="99"/>
  <c r="H71" i="100"/>
  <c r="H67" i="100"/>
  <c r="P71" i="100"/>
  <c r="P67" i="100"/>
  <c r="X71" i="100"/>
  <c r="X67" i="100"/>
  <c r="G71" i="100"/>
  <c r="G67" i="100"/>
  <c r="AF13" i="100"/>
  <c r="AG13" i="100" s="1"/>
  <c r="AE13" i="100"/>
  <c r="AF14" i="100"/>
  <c r="AG14" i="100" s="1"/>
  <c r="AF22" i="100"/>
  <c r="AG22" i="100" s="1"/>
  <c r="AE22" i="100"/>
  <c r="AF23" i="100"/>
  <c r="AG23" i="100" s="1"/>
  <c r="AF34" i="100"/>
  <c r="AG34" i="100" s="1"/>
  <c r="AF43" i="100"/>
  <c r="AG43" i="100" s="1"/>
  <c r="AF52" i="100"/>
  <c r="AG52" i="100" s="1"/>
  <c r="AF64" i="100"/>
  <c r="AG64" i="100" s="1"/>
  <c r="AA67" i="101"/>
  <c r="AF16" i="101"/>
  <c r="AG16" i="101" s="1"/>
  <c r="AE16" i="101"/>
  <c r="AF17" i="101"/>
  <c r="AG17" i="101" s="1"/>
  <c r="AE68" i="101"/>
  <c r="AF68" i="101"/>
  <c r="AG68" i="101" s="1"/>
  <c r="F27" i="100"/>
  <c r="H27" i="101"/>
  <c r="P27" i="101"/>
  <c r="X27" i="101"/>
  <c r="AD23" i="101"/>
  <c r="AF34" i="101"/>
  <c r="AG34" i="101" s="1"/>
  <c r="AF43" i="101"/>
  <c r="AG43" i="101" s="1"/>
  <c r="AF52" i="101"/>
  <c r="AG52" i="101" s="1"/>
  <c r="AF64" i="101"/>
  <c r="AG64" i="101" s="1"/>
  <c r="J74" i="102"/>
  <c r="J80" i="102" s="1"/>
  <c r="R74" i="102"/>
  <c r="R80" i="102" s="1"/>
  <c r="Z74" i="102"/>
  <c r="Z80" i="102" s="1"/>
  <c r="I75" i="102"/>
  <c r="Q75" i="102"/>
  <c r="Y75" i="102"/>
  <c r="H77" i="102"/>
  <c r="P77" i="102"/>
  <c r="X77" i="102"/>
  <c r="O78" i="102"/>
  <c r="W78" i="102"/>
  <c r="F79" i="102"/>
  <c r="N79" i="102"/>
  <c r="V79" i="102"/>
  <c r="AF31" i="101"/>
  <c r="AG31" i="101" s="1"/>
  <c r="AF49" i="101"/>
  <c r="AG49" i="101" s="1"/>
  <c r="I71" i="101"/>
  <c r="J27" i="101"/>
  <c r="R27" i="101"/>
  <c r="Z27" i="101"/>
  <c r="AF13" i="101"/>
  <c r="AG13" i="101" s="1"/>
  <c r="I66" i="101"/>
  <c r="I67" i="101" s="1"/>
  <c r="Q66" i="101"/>
  <c r="Q71" i="101" s="1"/>
  <c r="Y66" i="101"/>
  <c r="Y71" i="101" s="1"/>
  <c r="AD31" i="101"/>
  <c r="AE31" i="101" s="1"/>
  <c r="AD35" i="101"/>
  <c r="AE35" i="101" s="1"/>
  <c r="AD39" i="101"/>
  <c r="AE39" i="101" s="1"/>
  <c r="AD45" i="101"/>
  <c r="AE45" i="101" s="1"/>
  <c r="AD49" i="101"/>
  <c r="AE49" i="101" s="1"/>
  <c r="AD53" i="101"/>
  <c r="AE53" i="101" s="1"/>
  <c r="AD60" i="101"/>
  <c r="AE60" i="101" s="1"/>
  <c r="AD65" i="101"/>
  <c r="AE65" i="101" s="1"/>
  <c r="F66" i="100"/>
  <c r="AD66" i="100" s="1"/>
  <c r="AE66" i="100" s="1"/>
  <c r="F27" i="101"/>
  <c r="AD12" i="101"/>
  <c r="AF21" i="101"/>
  <c r="AG21" i="101" s="1"/>
  <c r="AD24" i="101"/>
  <c r="AE24" i="101" s="1"/>
  <c r="AF32" i="101"/>
  <c r="AG32" i="101" s="1"/>
  <c r="AF40" i="101"/>
  <c r="AG40" i="101" s="1"/>
  <c r="AF50" i="101"/>
  <c r="AG50" i="101" s="1"/>
  <c r="AF61" i="101"/>
  <c r="AG61" i="101" s="1"/>
  <c r="H80" i="101"/>
  <c r="P80" i="101"/>
  <c r="X80" i="101"/>
  <c r="M74" i="102"/>
  <c r="M80" i="102" s="1"/>
  <c r="U74" i="102"/>
  <c r="U80" i="102" s="1"/>
  <c r="AC74" i="102"/>
  <c r="L75" i="102"/>
  <c r="T75" i="102"/>
  <c r="AB75" i="102"/>
  <c r="K77" i="102"/>
  <c r="S77" i="102"/>
  <c r="AA77" i="102"/>
  <c r="J78" i="102"/>
  <c r="R78" i="102"/>
  <c r="Z78" i="102"/>
  <c r="I79" i="102"/>
  <c r="Q79" i="102"/>
  <c r="Y79" i="102"/>
  <c r="H80" i="98"/>
  <c r="L27" i="101"/>
  <c r="T27" i="101"/>
  <c r="AB27" i="101"/>
  <c r="AD17" i="101"/>
  <c r="AE17" i="101" s="1"/>
  <c r="AD21" i="101"/>
  <c r="AE21" i="101" s="1"/>
  <c r="AD25" i="101"/>
  <c r="AE25" i="101" s="1"/>
  <c r="K66" i="101"/>
  <c r="K71" i="101" s="1"/>
  <c r="S66" i="101"/>
  <c r="S71" i="101" s="1"/>
  <c r="AA66" i="101"/>
  <c r="AA71" i="101" s="1"/>
  <c r="AD36" i="101"/>
  <c r="AD46" i="101"/>
  <c r="AD56" i="101"/>
  <c r="AF69" i="101"/>
  <c r="AG69" i="101" s="1"/>
  <c r="I80" i="101"/>
  <c r="Q80" i="101"/>
  <c r="Y80" i="101"/>
  <c r="N74" i="102"/>
  <c r="N80" i="102" s="1"/>
  <c r="V74" i="102"/>
  <c r="V80" i="102" s="1"/>
  <c r="E75" i="102"/>
  <c r="M75" i="102"/>
  <c r="U75" i="102"/>
  <c r="AC75" i="102"/>
  <c r="L77" i="102"/>
  <c r="T77" i="102"/>
  <c r="AB77" i="102"/>
  <c r="K78" i="102"/>
  <c r="S78" i="102"/>
  <c r="AA78" i="102"/>
  <c r="J79" i="102"/>
  <c r="R79" i="102"/>
  <c r="Z79" i="102"/>
  <c r="AF22" i="101"/>
  <c r="AG22" i="101" s="1"/>
  <c r="AF37" i="101"/>
  <c r="AG37" i="101" s="1"/>
  <c r="AF57" i="101"/>
  <c r="AG57" i="101" s="1"/>
  <c r="AD69" i="101"/>
  <c r="AE69" i="101" s="1"/>
  <c r="O74" i="102"/>
  <c r="W74" i="102"/>
  <c r="F75" i="102"/>
  <c r="N75" i="102"/>
  <c r="V75" i="102"/>
  <c r="E77" i="102"/>
  <c r="M77" i="102"/>
  <c r="U77" i="102"/>
  <c r="AC77" i="102"/>
  <c r="L78" i="102"/>
  <c r="T78" i="102"/>
  <c r="AB78" i="102"/>
  <c r="K79" i="102"/>
  <c r="S79" i="102"/>
  <c r="AA79" i="102"/>
  <c r="J80" i="98"/>
  <c r="R80" i="98"/>
  <c r="Z80" i="98"/>
  <c r="N27" i="101"/>
  <c r="V27" i="101"/>
  <c r="AD26" i="101"/>
  <c r="E66" i="101"/>
  <c r="E71" i="101" s="1"/>
  <c r="M66" i="101"/>
  <c r="M67" i="101" s="1"/>
  <c r="U66" i="101"/>
  <c r="U71" i="101" s="1"/>
  <c r="AC66" i="101"/>
  <c r="AC71" i="101" s="1"/>
  <c r="AD33" i="101"/>
  <c r="AD37" i="101"/>
  <c r="AE37" i="101" s="1"/>
  <c r="AD41" i="101"/>
  <c r="AD47" i="101"/>
  <c r="AE47" i="101" s="1"/>
  <c r="AD51" i="101"/>
  <c r="AE51" i="101" s="1"/>
  <c r="AD57" i="101"/>
  <c r="AE57" i="101" s="1"/>
  <c r="AD62" i="101"/>
  <c r="AE62" i="101" s="1"/>
  <c r="AF70" i="101"/>
  <c r="AG70" i="101" s="1"/>
  <c r="K80" i="101"/>
  <c r="S80" i="101"/>
  <c r="AA80" i="101"/>
  <c r="P74" i="102"/>
  <c r="X74" i="102"/>
  <c r="G75" i="102"/>
  <c r="O75" i="102"/>
  <c r="W75" i="102"/>
  <c r="F77" i="102"/>
  <c r="N77" i="102"/>
  <c r="V77" i="102"/>
  <c r="E78" i="102"/>
  <c r="M78" i="102"/>
  <c r="U78" i="102"/>
  <c r="AC78" i="102"/>
  <c r="L79" i="102"/>
  <c r="T79" i="102"/>
  <c r="AB79" i="102"/>
  <c r="G27" i="101"/>
  <c r="O27" i="101"/>
  <c r="W27" i="101"/>
  <c r="AD18" i="101"/>
  <c r="AD66" i="101"/>
  <c r="AE66" i="101" s="1"/>
  <c r="AD30" i="101"/>
  <c r="AE67" i="94" l="1"/>
  <c r="AF67" i="94"/>
  <c r="AG67" i="94" s="1"/>
  <c r="AE71" i="91"/>
  <c r="AF71" i="91"/>
  <c r="AG71" i="91" s="1"/>
  <c r="AE71" i="83"/>
  <c r="AF71" i="83"/>
  <c r="AG71" i="83" s="1"/>
  <c r="AE71" i="88"/>
  <c r="AF71" i="88"/>
  <c r="AG71" i="88" s="1"/>
  <c r="AE71" i="46"/>
  <c r="AF71" i="46"/>
  <c r="AG71" i="46" s="1"/>
  <c r="AE71" i="24"/>
  <c r="AF71" i="24"/>
  <c r="AG71" i="24" s="1"/>
  <c r="AE71" i="94"/>
  <c r="AF71" i="94"/>
  <c r="AG71" i="94" s="1"/>
  <c r="AE71" i="56"/>
  <c r="AF71" i="56"/>
  <c r="AG71" i="56" s="1"/>
  <c r="AE67" i="30"/>
  <c r="AF67" i="30"/>
  <c r="AG67" i="30" s="1"/>
  <c r="AE71" i="36"/>
  <c r="AF71" i="36"/>
  <c r="AG71" i="36" s="1"/>
  <c r="AG11" i="96"/>
  <c r="AE67" i="80"/>
  <c r="AF67" i="80"/>
  <c r="AG67" i="80" s="1"/>
  <c r="AE67" i="57"/>
  <c r="AF67" i="57"/>
  <c r="AG67" i="57" s="1"/>
  <c r="AF67" i="17"/>
  <c r="AG67" i="17" s="1"/>
  <c r="AE67" i="17"/>
  <c r="AE67" i="12"/>
  <c r="AF67" i="12"/>
  <c r="AG67" i="12" s="1"/>
  <c r="AE71" i="41"/>
  <c r="AF71" i="41"/>
  <c r="AG71" i="41" s="1"/>
  <c r="AE71" i="79"/>
  <c r="AF71" i="79"/>
  <c r="AG71" i="79" s="1"/>
  <c r="AE71" i="77"/>
  <c r="AF71" i="77"/>
  <c r="AG71" i="77" s="1"/>
  <c r="AE71" i="70"/>
  <c r="AF71" i="70"/>
  <c r="AG71" i="70" s="1"/>
  <c r="AF66" i="23"/>
  <c r="AG66" i="23" s="1"/>
  <c r="AE66" i="23"/>
  <c r="AE71" i="19"/>
  <c r="AF71" i="19"/>
  <c r="AG71" i="19" s="1"/>
  <c r="AF66" i="37"/>
  <c r="AG66" i="37" s="1"/>
  <c r="AE66" i="37"/>
  <c r="AE71" i="17"/>
  <c r="AF71" i="17"/>
  <c r="AG71" i="17" s="1"/>
  <c r="AE71" i="12"/>
  <c r="AF71" i="12"/>
  <c r="AG71" i="12" s="1"/>
  <c r="AE67" i="38"/>
  <c r="AF67" i="38"/>
  <c r="AG67" i="38" s="1"/>
  <c r="AE71" i="11"/>
  <c r="AF71" i="11"/>
  <c r="AG71" i="11" s="1"/>
  <c r="AE67" i="82"/>
  <c r="AF67" i="82"/>
  <c r="AG67" i="82" s="1"/>
  <c r="AE67" i="77"/>
  <c r="AF67" i="77"/>
  <c r="AG67" i="77" s="1"/>
  <c r="AE71" i="80"/>
  <c r="AF71" i="80"/>
  <c r="AG71" i="80" s="1"/>
  <c r="AE71" i="73"/>
  <c r="AF71" i="73"/>
  <c r="AG71" i="73" s="1"/>
  <c r="AE71" i="58"/>
  <c r="AF71" i="58"/>
  <c r="AG71" i="58" s="1"/>
  <c r="AE71" i="51"/>
  <c r="AF71" i="51"/>
  <c r="AG71" i="51" s="1"/>
  <c r="AE71" i="57"/>
  <c r="AF71" i="57"/>
  <c r="AG71" i="57" s="1"/>
  <c r="AE67" i="54"/>
  <c r="AF67" i="54"/>
  <c r="AG67" i="54" s="1"/>
  <c r="AE71" i="38"/>
  <c r="AF71" i="38"/>
  <c r="AG71" i="38" s="1"/>
  <c r="AE71" i="22"/>
  <c r="AF71" i="22"/>
  <c r="AG71" i="22" s="1"/>
  <c r="AE71" i="6"/>
  <c r="AF71" i="6"/>
  <c r="AG71" i="6" s="1"/>
  <c r="AE71" i="60"/>
  <c r="AF71" i="60"/>
  <c r="AG71" i="60" s="1"/>
  <c r="AE71" i="16"/>
  <c r="AF71" i="16"/>
  <c r="AG71" i="16" s="1"/>
  <c r="AE67" i="84"/>
  <c r="AF67" i="84"/>
  <c r="AG67" i="84" s="1"/>
  <c r="AE71" i="82"/>
  <c r="AF71" i="82"/>
  <c r="AG71" i="82" s="1"/>
  <c r="AE71" i="68"/>
  <c r="AF71" i="68"/>
  <c r="AG71" i="68" s="1"/>
  <c r="AE66" i="42"/>
  <c r="AF66" i="42"/>
  <c r="AG66" i="42" s="1"/>
  <c r="AE71" i="54"/>
  <c r="AF71" i="54"/>
  <c r="AG71" i="54" s="1"/>
  <c r="AE71" i="33"/>
  <c r="AF71" i="33"/>
  <c r="AG71" i="33" s="1"/>
  <c r="AE67" i="34"/>
  <c r="AF67" i="34"/>
  <c r="AG67" i="34" s="1"/>
  <c r="AE67" i="91"/>
  <c r="AF67" i="91"/>
  <c r="AG67" i="91" s="1"/>
  <c r="AE67" i="60"/>
  <c r="AF67" i="60"/>
  <c r="AG67" i="60" s="1"/>
  <c r="AE71" i="65"/>
  <c r="AF71" i="65"/>
  <c r="AG71" i="65" s="1"/>
  <c r="AE71" i="25"/>
  <c r="AF71" i="25"/>
  <c r="AG71" i="25" s="1"/>
  <c r="AE67" i="31"/>
  <c r="AF67" i="31"/>
  <c r="AG67" i="31" s="1"/>
  <c r="AE67" i="36"/>
  <c r="AF67" i="36"/>
  <c r="AG67" i="36" s="1"/>
  <c r="AE71" i="5"/>
  <c r="AF71" i="5"/>
  <c r="AG71" i="5" s="1"/>
  <c r="T71" i="101"/>
  <c r="T67" i="101"/>
  <c r="AF12" i="95"/>
  <c r="AG12" i="95" s="1"/>
  <c r="AE12" i="95"/>
  <c r="AG11" i="90"/>
  <c r="AF27" i="90"/>
  <c r="AG27" i="90" s="1"/>
  <c r="AF71" i="86"/>
  <c r="AG71" i="86" s="1"/>
  <c r="AF27" i="83"/>
  <c r="AG27" i="83" s="1"/>
  <c r="AD67" i="76"/>
  <c r="AE66" i="41"/>
  <c r="AF66" i="41"/>
  <c r="AG66" i="41" s="1"/>
  <c r="F27" i="97"/>
  <c r="AD11" i="97"/>
  <c r="F71" i="98"/>
  <c r="F67" i="98"/>
  <c r="L71" i="101"/>
  <c r="L67" i="101"/>
  <c r="AF65" i="101"/>
  <c r="AG65" i="101" s="1"/>
  <c r="Y67" i="101"/>
  <c r="AC67" i="101"/>
  <c r="S80" i="102"/>
  <c r="Z67" i="99"/>
  <c r="V66" i="102"/>
  <c r="AE13" i="98"/>
  <c r="AF13" i="98"/>
  <c r="AG13" i="98" s="1"/>
  <c r="P67" i="102"/>
  <c r="AF66" i="98"/>
  <c r="AG66" i="98" s="1"/>
  <c r="AF49" i="98"/>
  <c r="AG49" i="98" s="1"/>
  <c r="AE49" i="98"/>
  <c r="AF41" i="98"/>
  <c r="AG41" i="98" s="1"/>
  <c r="AE41" i="98"/>
  <c r="AD33" i="102"/>
  <c r="AE33" i="102" s="1"/>
  <c r="AB66" i="102"/>
  <c r="E27" i="102"/>
  <c r="AF58" i="98"/>
  <c r="AG58" i="98" s="1"/>
  <c r="T80" i="102"/>
  <c r="I71" i="99"/>
  <c r="I67" i="99"/>
  <c r="I27" i="102"/>
  <c r="AA67" i="99"/>
  <c r="AF38" i="102"/>
  <c r="AG38" i="102" s="1"/>
  <c r="AF48" i="102"/>
  <c r="AG48" i="102" s="1"/>
  <c r="AF43" i="102"/>
  <c r="AG43" i="102" s="1"/>
  <c r="AG12" i="102"/>
  <c r="AF61" i="102"/>
  <c r="AG61" i="102" s="1"/>
  <c r="F80" i="102"/>
  <c r="Y66" i="102"/>
  <c r="G67" i="96"/>
  <c r="G71" i="96"/>
  <c r="AA71" i="98"/>
  <c r="AA67" i="98"/>
  <c r="AF25" i="97"/>
  <c r="AG25" i="97" s="1"/>
  <c r="X67" i="96"/>
  <c r="X71" i="96"/>
  <c r="AF26" i="102"/>
  <c r="AG26" i="102" s="1"/>
  <c r="AF15" i="95"/>
  <c r="AG15" i="95" s="1"/>
  <c r="AE15" i="95"/>
  <c r="AF25" i="95"/>
  <c r="AG25" i="95" s="1"/>
  <c r="AE25" i="95"/>
  <c r="T71" i="95"/>
  <c r="T67" i="95"/>
  <c r="AF26" i="97"/>
  <c r="AG26" i="97" s="1"/>
  <c r="S67" i="95"/>
  <c r="S71" i="95"/>
  <c r="Y67" i="95"/>
  <c r="Y71" i="95"/>
  <c r="F71" i="95"/>
  <c r="AD71" i="95" s="1"/>
  <c r="F67" i="95"/>
  <c r="AD67" i="95" s="1"/>
  <c r="AD71" i="86"/>
  <c r="AE71" i="86" s="1"/>
  <c r="AE39" i="96"/>
  <c r="AF39" i="96"/>
  <c r="AG39" i="96" s="1"/>
  <c r="AE69" i="96"/>
  <c r="AF69" i="96"/>
  <c r="AG69" i="96" s="1"/>
  <c r="AF58" i="97"/>
  <c r="AG58" i="97" s="1"/>
  <c r="R71" i="95"/>
  <c r="AF71" i="74"/>
  <c r="AG71" i="74" s="1"/>
  <c r="AF66" i="76"/>
  <c r="AG66" i="76" s="1"/>
  <c r="AE66" i="76"/>
  <c r="AD67" i="68"/>
  <c r="AE67" i="68" s="1"/>
  <c r="H67" i="99"/>
  <c r="AF66" i="60"/>
  <c r="AG66" i="60" s="1"/>
  <c r="P71" i="55"/>
  <c r="P67" i="55"/>
  <c r="AF27" i="65"/>
  <c r="AG27" i="65" s="1"/>
  <c r="AD67" i="74"/>
  <c r="AD67" i="61"/>
  <c r="AE67" i="61" s="1"/>
  <c r="AF67" i="58"/>
  <c r="AG67" i="58" s="1"/>
  <c r="AD66" i="56"/>
  <c r="AF37" i="55"/>
  <c r="AG37" i="55" s="1"/>
  <c r="AE37" i="55"/>
  <c r="AD67" i="48"/>
  <c r="AE67" i="48" s="1"/>
  <c r="AD66" i="44"/>
  <c r="AE66" i="44" s="1"/>
  <c r="F71" i="44"/>
  <c r="G71" i="44"/>
  <c r="G67" i="44"/>
  <c r="AD71" i="76"/>
  <c r="AD71" i="48"/>
  <c r="AE71" i="48" s="1"/>
  <c r="AF27" i="45"/>
  <c r="AG27" i="45" s="1"/>
  <c r="AG11" i="45"/>
  <c r="AE37" i="27"/>
  <c r="AF37" i="27"/>
  <c r="AG37" i="27" s="1"/>
  <c r="AF27" i="42"/>
  <c r="AG27" i="42" s="1"/>
  <c r="AF27" i="48"/>
  <c r="AG27" i="48" s="1"/>
  <c r="AD71" i="35"/>
  <c r="AE58" i="28"/>
  <c r="AF58" i="28"/>
  <c r="AG58" i="28" s="1"/>
  <c r="AF67" i="22"/>
  <c r="AG67" i="22" s="1"/>
  <c r="AD71" i="30"/>
  <c r="AF66" i="22"/>
  <c r="AG66" i="22" s="1"/>
  <c r="AF67" i="40"/>
  <c r="AG67" i="40" s="1"/>
  <c r="AF14" i="23"/>
  <c r="AG14" i="23" s="1"/>
  <c r="AE14" i="23"/>
  <c r="AD27" i="23"/>
  <c r="AE27" i="23" s="1"/>
  <c r="F50" i="102"/>
  <c r="AD50" i="102" s="1"/>
  <c r="AE50" i="102" s="1"/>
  <c r="F11" i="102"/>
  <c r="G30" i="102"/>
  <c r="G66" i="102" s="1"/>
  <c r="AD67" i="16"/>
  <c r="AF27" i="12"/>
  <c r="AG27" i="12" s="1"/>
  <c r="AG11" i="12"/>
  <c r="AF65" i="8"/>
  <c r="AG65" i="8" s="1"/>
  <c r="AE65" i="8"/>
  <c r="AF27" i="6"/>
  <c r="AG27" i="6" s="1"/>
  <c r="AF71" i="9"/>
  <c r="AG71" i="9" s="1"/>
  <c r="AF27" i="9"/>
  <c r="AG27" i="9" s="1"/>
  <c r="AF31" i="98"/>
  <c r="AG31" i="98" s="1"/>
  <c r="AE31" i="98"/>
  <c r="O66" i="102"/>
  <c r="AF61" i="98"/>
  <c r="AG61" i="98" s="1"/>
  <c r="AE31" i="96"/>
  <c r="AF31" i="96"/>
  <c r="AG31" i="96" s="1"/>
  <c r="AF14" i="96"/>
  <c r="AG14" i="96" s="1"/>
  <c r="AE14" i="96"/>
  <c r="AF67" i="68"/>
  <c r="AG67" i="68" s="1"/>
  <c r="V71" i="29"/>
  <c r="V67" i="29"/>
  <c r="AF71" i="43"/>
  <c r="AG71" i="43" s="1"/>
  <c r="AF67" i="20"/>
  <c r="AG67" i="20" s="1"/>
  <c r="AF36" i="28"/>
  <c r="AG36" i="28" s="1"/>
  <c r="AE36" i="28"/>
  <c r="AF27" i="29"/>
  <c r="AG27" i="29" s="1"/>
  <c r="H67" i="101"/>
  <c r="H71" i="101"/>
  <c r="W67" i="101"/>
  <c r="W71" i="101"/>
  <c r="AF25" i="101"/>
  <c r="AG25" i="101" s="1"/>
  <c r="AF60" i="101"/>
  <c r="AG60" i="101" s="1"/>
  <c r="Q67" i="101"/>
  <c r="F71" i="100"/>
  <c r="AD71" i="100" s="1"/>
  <c r="AE71" i="100" s="1"/>
  <c r="F67" i="100"/>
  <c r="AD67" i="100" s="1"/>
  <c r="AE67" i="100" s="1"/>
  <c r="S67" i="101"/>
  <c r="W67" i="99"/>
  <c r="W71" i="99"/>
  <c r="N67" i="99"/>
  <c r="N71" i="99"/>
  <c r="AE64" i="98"/>
  <c r="AF64" i="98"/>
  <c r="AG64" i="98" s="1"/>
  <c r="G37" i="102"/>
  <c r="N66" i="102"/>
  <c r="E66" i="102"/>
  <c r="AE56" i="102"/>
  <c r="AF56" i="98"/>
  <c r="AG56" i="98" s="1"/>
  <c r="AF58" i="102"/>
  <c r="AG58" i="102" s="1"/>
  <c r="P66" i="102"/>
  <c r="P71" i="102" s="1"/>
  <c r="AD36" i="102"/>
  <c r="AE36" i="102" s="1"/>
  <c r="AF40" i="98"/>
  <c r="AG40" i="98" s="1"/>
  <c r="AB67" i="97"/>
  <c r="AB71" i="97"/>
  <c r="AA27" i="102"/>
  <c r="Y71" i="97"/>
  <c r="Y67" i="97"/>
  <c r="AF16" i="96"/>
  <c r="AG16" i="96" s="1"/>
  <c r="J71" i="98"/>
  <c r="AB71" i="98"/>
  <c r="AB67" i="98"/>
  <c r="P67" i="96"/>
  <c r="P71" i="96"/>
  <c r="W71" i="95"/>
  <c r="W67" i="95"/>
  <c r="AE66" i="93"/>
  <c r="AF66" i="93"/>
  <c r="AG66" i="93" s="1"/>
  <c r="X67" i="97"/>
  <c r="K67" i="95"/>
  <c r="K71" i="95"/>
  <c r="AF57" i="96"/>
  <c r="AG57" i="96" s="1"/>
  <c r="Q67" i="95"/>
  <c r="Q71" i="95"/>
  <c r="AF27" i="93"/>
  <c r="AG27" i="93" s="1"/>
  <c r="AG11" i="93"/>
  <c r="AF27" i="91"/>
  <c r="AG27" i="91" s="1"/>
  <c r="AG11" i="91"/>
  <c r="AE66" i="84"/>
  <c r="AF66" i="84"/>
  <c r="AG66" i="84" s="1"/>
  <c r="AD67" i="78"/>
  <c r="AE67" i="78" s="1"/>
  <c r="AD71" i="93"/>
  <c r="AE71" i="93" s="1"/>
  <c r="AF27" i="81"/>
  <c r="AG27" i="81" s="1"/>
  <c r="AD71" i="72"/>
  <c r="AE71" i="72" s="1"/>
  <c r="H71" i="95"/>
  <c r="AF67" i="81"/>
  <c r="AG67" i="81" s="1"/>
  <c r="H71" i="55"/>
  <c r="H67" i="55"/>
  <c r="AF66" i="70"/>
  <c r="AG66" i="70" s="1"/>
  <c r="AF69" i="64"/>
  <c r="AG69" i="64" s="1"/>
  <c r="AE69" i="64"/>
  <c r="V71" i="55"/>
  <c r="V67" i="55"/>
  <c r="L71" i="55"/>
  <c r="L67" i="55"/>
  <c r="AD66" i="55"/>
  <c r="AD67" i="46"/>
  <c r="AD67" i="41"/>
  <c r="AF19" i="27"/>
  <c r="AE19" i="27"/>
  <c r="F67" i="44"/>
  <c r="AD67" i="44" s="1"/>
  <c r="AE67" i="44" s="1"/>
  <c r="X67" i="29"/>
  <c r="AD71" i="34"/>
  <c r="AE71" i="34" s="1"/>
  <c r="AF71" i="40"/>
  <c r="AG71" i="40" s="1"/>
  <c r="G71" i="28"/>
  <c r="G67" i="28"/>
  <c r="F65" i="102"/>
  <c r="AD65" i="102" s="1"/>
  <c r="AE65" i="102" s="1"/>
  <c r="AD65" i="98"/>
  <c r="AF46" i="98"/>
  <c r="AG46" i="98" s="1"/>
  <c r="AE46" i="98"/>
  <c r="AF17" i="23"/>
  <c r="AG17" i="23" s="1"/>
  <c r="AE17" i="23"/>
  <c r="AD67" i="15"/>
  <c r="AE67" i="15" s="1"/>
  <c r="AD67" i="6"/>
  <c r="AE67" i="6" s="1"/>
  <c r="AG11" i="3"/>
  <c r="AF27" i="3"/>
  <c r="AG27" i="3" s="1"/>
  <c r="G71" i="10"/>
  <c r="AD71" i="10" s="1"/>
  <c r="G67" i="10"/>
  <c r="AF30" i="28"/>
  <c r="AG30" i="28" s="1"/>
  <c r="AE30" i="28"/>
  <c r="AD71" i="14"/>
  <c r="AE71" i="14" s="1"/>
  <c r="AE53" i="98"/>
  <c r="AF53" i="98"/>
  <c r="AG53" i="98" s="1"/>
  <c r="AD66" i="28"/>
  <c r="AF27" i="4"/>
  <c r="AG27" i="4" s="1"/>
  <c r="AF71" i="4"/>
  <c r="AG71" i="4" s="1"/>
  <c r="W80" i="102"/>
  <c r="X66" i="102"/>
  <c r="AF12" i="98"/>
  <c r="AG12" i="98" s="1"/>
  <c r="AA67" i="95"/>
  <c r="AA71" i="95"/>
  <c r="AF50" i="99"/>
  <c r="AG50" i="99" s="1"/>
  <c r="AE50" i="99"/>
  <c r="AF52" i="28"/>
  <c r="AG52" i="28" s="1"/>
  <c r="AE52" i="28"/>
  <c r="AF27" i="39"/>
  <c r="AG27" i="39" s="1"/>
  <c r="AG11" i="39"/>
  <c r="AD67" i="13"/>
  <c r="O80" i="102"/>
  <c r="O67" i="101"/>
  <c r="O71" i="101"/>
  <c r="X80" i="102"/>
  <c r="AF66" i="101"/>
  <c r="AG66" i="101" s="1"/>
  <c r="AF24" i="101"/>
  <c r="AG24" i="101" s="1"/>
  <c r="AF53" i="101"/>
  <c r="AG53" i="101" s="1"/>
  <c r="O67" i="99"/>
  <c r="O71" i="99"/>
  <c r="AF11" i="100"/>
  <c r="AE11" i="100"/>
  <c r="AD27" i="100"/>
  <c r="AE27" i="100" s="1"/>
  <c r="G80" i="102"/>
  <c r="AG11" i="101"/>
  <c r="E80" i="102"/>
  <c r="U67" i="101"/>
  <c r="AF40" i="99"/>
  <c r="AG40" i="99" s="1"/>
  <c r="AE40" i="99"/>
  <c r="K80" i="102"/>
  <c r="Y71" i="99"/>
  <c r="Y67" i="99"/>
  <c r="F66" i="102"/>
  <c r="AD66" i="102" s="1"/>
  <c r="AE66" i="102" s="1"/>
  <c r="AD30" i="102"/>
  <c r="AE30" i="102" s="1"/>
  <c r="AF22" i="102"/>
  <c r="AG22" i="102" s="1"/>
  <c r="AD16" i="102"/>
  <c r="AE16" i="102" s="1"/>
  <c r="W67" i="98"/>
  <c r="W71" i="98"/>
  <c r="Y80" i="102"/>
  <c r="T66" i="102"/>
  <c r="T71" i="102" s="1"/>
  <c r="AF25" i="98"/>
  <c r="AG25" i="98" s="1"/>
  <c r="AE25" i="98"/>
  <c r="AD19" i="98"/>
  <c r="U67" i="99"/>
  <c r="U71" i="99"/>
  <c r="AF64" i="102"/>
  <c r="AG64" i="102" s="1"/>
  <c r="AF45" i="102"/>
  <c r="AG45" i="102" s="1"/>
  <c r="AF41" i="102"/>
  <c r="AG41" i="102" s="1"/>
  <c r="AF35" i="102"/>
  <c r="AG35" i="102" s="1"/>
  <c r="AF33" i="102"/>
  <c r="AG33" i="102" s="1"/>
  <c r="AD31" i="102"/>
  <c r="AE31" i="102" s="1"/>
  <c r="AF68" i="99"/>
  <c r="AG68" i="99" s="1"/>
  <c r="AE68" i="99"/>
  <c r="AF23" i="102"/>
  <c r="AG23" i="102" s="1"/>
  <c r="L80" i="102"/>
  <c r="Z67" i="98"/>
  <c r="Z71" i="98"/>
  <c r="AF24" i="102"/>
  <c r="AG24" i="102" s="1"/>
  <c r="AE12" i="102"/>
  <c r="Q66" i="102"/>
  <c r="AC67" i="97"/>
  <c r="AC71" i="97"/>
  <c r="T67" i="97"/>
  <c r="T71" i="97"/>
  <c r="S71" i="98"/>
  <c r="S67" i="98"/>
  <c r="P67" i="97"/>
  <c r="Q71" i="97"/>
  <c r="Q67" i="97"/>
  <c r="AD66" i="96"/>
  <c r="AE66" i="96" s="1"/>
  <c r="AF17" i="99"/>
  <c r="AG17" i="99" s="1"/>
  <c r="W67" i="97"/>
  <c r="W71" i="97"/>
  <c r="H67" i="96"/>
  <c r="H71" i="96"/>
  <c r="AF40" i="96"/>
  <c r="AG40" i="96" s="1"/>
  <c r="AF19" i="95"/>
  <c r="AG19" i="95" s="1"/>
  <c r="AC71" i="95"/>
  <c r="AC67" i="95"/>
  <c r="AF27" i="92"/>
  <c r="AG27" i="92" s="1"/>
  <c r="AA67" i="97"/>
  <c r="I67" i="95"/>
  <c r="I71" i="95"/>
  <c r="AF27" i="94"/>
  <c r="AG27" i="94" s="1"/>
  <c r="AG11" i="94"/>
  <c r="AF27" i="84"/>
  <c r="AG27" i="84" s="1"/>
  <c r="AG11" i="84"/>
  <c r="AD71" i="92"/>
  <c r="AE71" i="92" s="1"/>
  <c r="AG11" i="80"/>
  <c r="AF27" i="80"/>
  <c r="AG27" i="80" s="1"/>
  <c r="AD67" i="93"/>
  <c r="AE67" i="93" s="1"/>
  <c r="AF27" i="86"/>
  <c r="AG27" i="86" s="1"/>
  <c r="J71" i="95"/>
  <c r="AF27" i="79"/>
  <c r="AG27" i="79" s="1"/>
  <c r="AD67" i="71"/>
  <c r="AE67" i="71" s="1"/>
  <c r="AF71" i="81"/>
  <c r="AG71" i="81" s="1"/>
  <c r="AD67" i="87"/>
  <c r="AE67" i="87" s="1"/>
  <c r="AD67" i="83"/>
  <c r="AE67" i="83" s="1"/>
  <c r="AF67" i="70"/>
  <c r="AG67" i="70" s="1"/>
  <c r="AE22" i="55"/>
  <c r="AF22" i="55"/>
  <c r="AG22" i="55" s="1"/>
  <c r="AD67" i="52"/>
  <c r="AE67" i="52" s="1"/>
  <c r="AF66" i="64"/>
  <c r="AG66" i="64" s="1"/>
  <c r="AF71" i="61"/>
  <c r="AG71" i="61" s="1"/>
  <c r="AF23" i="55"/>
  <c r="AG23" i="55" s="1"/>
  <c r="AE23" i="55"/>
  <c r="L67" i="99"/>
  <c r="L71" i="99"/>
  <c r="AE37" i="99"/>
  <c r="AF37" i="99"/>
  <c r="AG37" i="99" s="1"/>
  <c r="AF34" i="23"/>
  <c r="AG34" i="23" s="1"/>
  <c r="AE34" i="23"/>
  <c r="AG11" i="38"/>
  <c r="AF27" i="38"/>
  <c r="AG27" i="38" s="1"/>
  <c r="F67" i="55"/>
  <c r="AF17" i="37"/>
  <c r="AG17" i="37" s="1"/>
  <c r="AE17" i="37"/>
  <c r="P67" i="29"/>
  <c r="AE66" i="46"/>
  <c r="AF66" i="46"/>
  <c r="AG66" i="46" s="1"/>
  <c r="AG11" i="25"/>
  <c r="AF27" i="25"/>
  <c r="AG27" i="25" s="1"/>
  <c r="AF27" i="26"/>
  <c r="AG27" i="26" s="1"/>
  <c r="AF66" i="44"/>
  <c r="AG66" i="44" s="1"/>
  <c r="E67" i="44"/>
  <c r="G67" i="97"/>
  <c r="G71" i="97"/>
  <c r="AE46" i="102"/>
  <c r="AD67" i="4"/>
  <c r="AE67" i="4" s="1"/>
  <c r="G85" i="4"/>
  <c r="G86" i="4" s="1"/>
  <c r="AD71" i="15"/>
  <c r="AE71" i="15" s="1"/>
  <c r="AF71" i="15"/>
  <c r="AG71" i="15" s="1"/>
  <c r="AD71" i="18"/>
  <c r="AE71" i="18" s="1"/>
  <c r="AF67" i="9"/>
  <c r="AG67" i="9" s="1"/>
  <c r="AF27" i="34"/>
  <c r="AG27" i="34" s="1"/>
  <c r="AG11" i="34"/>
  <c r="F53" i="102"/>
  <c r="AD53" i="102" s="1"/>
  <c r="AE53" i="102" s="1"/>
  <c r="AF71" i="7"/>
  <c r="AG71" i="7" s="1"/>
  <c r="G69" i="98"/>
  <c r="AD69" i="3"/>
  <c r="AG11" i="36"/>
  <c r="AF27" i="36"/>
  <c r="AG27" i="36" s="1"/>
  <c r="F66" i="97"/>
  <c r="AD66" i="97" s="1"/>
  <c r="AE66" i="97" s="1"/>
  <c r="AD30" i="97"/>
  <c r="G85" i="9"/>
  <c r="G71" i="3"/>
  <c r="AD71" i="3" s="1"/>
  <c r="O67" i="96"/>
  <c r="O71" i="96"/>
  <c r="F67" i="96"/>
  <c r="AD67" i="96" s="1"/>
  <c r="F71" i="96"/>
  <c r="AD71" i="96" s="1"/>
  <c r="AF57" i="28"/>
  <c r="AG57" i="28" s="1"/>
  <c r="AE57" i="28"/>
  <c r="G67" i="101"/>
  <c r="G71" i="101"/>
  <c r="AF31" i="102"/>
  <c r="AG31" i="102" s="1"/>
  <c r="AF53" i="102"/>
  <c r="AG53" i="102" s="1"/>
  <c r="Q71" i="99"/>
  <c r="Q67" i="99"/>
  <c r="H67" i="98"/>
  <c r="H71" i="98"/>
  <c r="AC66" i="102"/>
  <c r="W27" i="102"/>
  <c r="AE49" i="102"/>
  <c r="M67" i="99"/>
  <c r="M71" i="99"/>
  <c r="AA66" i="102"/>
  <c r="AF57" i="98"/>
  <c r="AG57" i="98" s="1"/>
  <c r="AE57" i="98"/>
  <c r="H66" i="102"/>
  <c r="H67" i="102" s="1"/>
  <c r="Z27" i="102"/>
  <c r="AF21" i="98"/>
  <c r="AG21" i="98" s="1"/>
  <c r="X67" i="98"/>
  <c r="X71" i="98"/>
  <c r="AF18" i="98"/>
  <c r="AG18" i="98" s="1"/>
  <c r="AE18" i="98"/>
  <c r="U67" i="98"/>
  <c r="U71" i="98"/>
  <c r="U67" i="97"/>
  <c r="U71" i="97"/>
  <c r="L67" i="97"/>
  <c r="L71" i="97"/>
  <c r="AF46" i="95"/>
  <c r="AG46" i="95" s="1"/>
  <c r="S27" i="102"/>
  <c r="I71" i="97"/>
  <c r="I67" i="97"/>
  <c r="AF56" i="96"/>
  <c r="AG56" i="96" s="1"/>
  <c r="AE56" i="96"/>
  <c r="AF24" i="96"/>
  <c r="AG24" i="96" s="1"/>
  <c r="O67" i="97"/>
  <c r="O71" i="97"/>
  <c r="Y71" i="96"/>
  <c r="AE33" i="95"/>
  <c r="AF33" i="95"/>
  <c r="AG33" i="95" s="1"/>
  <c r="V67" i="97"/>
  <c r="V71" i="97"/>
  <c r="AF71" i="93"/>
  <c r="AG71" i="93" s="1"/>
  <c r="AF31" i="97"/>
  <c r="AG31" i="97" s="1"/>
  <c r="AE31" i="97"/>
  <c r="V71" i="95"/>
  <c r="V67" i="95"/>
  <c r="M71" i="95"/>
  <c r="M67" i="95"/>
  <c r="AF66" i="94"/>
  <c r="AG66" i="94" s="1"/>
  <c r="AE66" i="94"/>
  <c r="AF39" i="95"/>
  <c r="AG39" i="95" s="1"/>
  <c r="AF31" i="95"/>
  <c r="AG31" i="95" s="1"/>
  <c r="AD67" i="92"/>
  <c r="AE67" i="92" s="1"/>
  <c r="AF27" i="88"/>
  <c r="AG27" i="88" s="1"/>
  <c r="AG11" i="88"/>
  <c r="AF71" i="84"/>
  <c r="AG71" i="84" s="1"/>
  <c r="AF30" i="96"/>
  <c r="AG30" i="96" s="1"/>
  <c r="AD67" i="72"/>
  <c r="AE66" i="81"/>
  <c r="AF66" i="81"/>
  <c r="AG66" i="81" s="1"/>
  <c r="AF67" i="61"/>
  <c r="AG67" i="61" s="1"/>
  <c r="L67" i="95"/>
  <c r="AF71" i="72"/>
  <c r="AG71" i="72" s="1"/>
  <c r="AD71" i="87"/>
  <c r="AE66" i="79"/>
  <c r="AF66" i="79"/>
  <c r="AG66" i="79" s="1"/>
  <c r="AD67" i="73"/>
  <c r="AF11" i="55"/>
  <c r="AD27" i="55"/>
  <c r="AE27" i="55" s="1"/>
  <c r="AE11" i="55"/>
  <c r="AD71" i="64"/>
  <c r="AD67" i="53"/>
  <c r="AE67" i="53" s="1"/>
  <c r="AG11" i="54"/>
  <c r="AF27" i="54"/>
  <c r="AG27" i="54" s="1"/>
  <c r="AF34" i="55"/>
  <c r="AG34" i="55" s="1"/>
  <c r="AE34" i="55"/>
  <c r="AD67" i="51"/>
  <c r="AF27" i="71"/>
  <c r="AG27" i="71" s="1"/>
  <c r="AF67" i="48"/>
  <c r="AG67" i="48" s="1"/>
  <c r="AF27" i="40"/>
  <c r="AG27" i="40" s="1"/>
  <c r="F71" i="55"/>
  <c r="H67" i="29"/>
  <c r="G67" i="56"/>
  <c r="AD67" i="56" s="1"/>
  <c r="AD67" i="32"/>
  <c r="AE67" i="32" s="1"/>
  <c r="AF71" i="39"/>
  <c r="AG71" i="39" s="1"/>
  <c r="G71" i="23"/>
  <c r="AD71" i="23" s="1"/>
  <c r="G67" i="23"/>
  <c r="AD67" i="23" s="1"/>
  <c r="AF71" i="34"/>
  <c r="AG71" i="34" s="1"/>
  <c r="AD66" i="29"/>
  <c r="AF40" i="23"/>
  <c r="AG40" i="23" s="1"/>
  <c r="AE40" i="23"/>
  <c r="G71" i="37"/>
  <c r="AD71" i="37" s="1"/>
  <c r="G67" i="37"/>
  <c r="AD67" i="37" s="1"/>
  <c r="AD66" i="27"/>
  <c r="AF71" i="20"/>
  <c r="AG71" i="20" s="1"/>
  <c r="AE25" i="10"/>
  <c r="AF25" i="10"/>
  <c r="AD67" i="9"/>
  <c r="AE67" i="9" s="1"/>
  <c r="AE37" i="98"/>
  <c r="AF37" i="98"/>
  <c r="AG37" i="98" s="1"/>
  <c r="AF50" i="23"/>
  <c r="AG50" i="23" s="1"/>
  <c r="AE50" i="23"/>
  <c r="AF67" i="4"/>
  <c r="AG67" i="4" s="1"/>
  <c r="AE37" i="10"/>
  <c r="AF37" i="10"/>
  <c r="AG37" i="10" s="1"/>
  <c r="AD67" i="21"/>
  <c r="AE67" i="21" s="1"/>
  <c r="AD67" i="8"/>
  <c r="AE67" i="8" s="1"/>
  <c r="AF67" i="35"/>
  <c r="AG67" i="35" s="1"/>
  <c r="AD67" i="14"/>
  <c r="AE67" i="14" s="1"/>
  <c r="AD14" i="102"/>
  <c r="AE14" i="102" s="1"/>
  <c r="AF27" i="7"/>
  <c r="AG27" i="7" s="1"/>
  <c r="N67" i="29"/>
  <c r="N71" i="29"/>
  <c r="AD71" i="29" s="1"/>
  <c r="AD39" i="102"/>
  <c r="AE39" i="102" s="1"/>
  <c r="P80" i="102"/>
  <c r="AE26" i="101"/>
  <c r="AF26" i="101"/>
  <c r="AG26" i="101" s="1"/>
  <c r="V71" i="101"/>
  <c r="V67" i="101"/>
  <c r="AF12" i="101"/>
  <c r="AG12" i="101" s="1"/>
  <c r="AE12" i="101"/>
  <c r="AD27" i="101"/>
  <c r="AE27" i="101" s="1"/>
  <c r="AD68" i="102"/>
  <c r="AE68" i="102" s="1"/>
  <c r="K67" i="101"/>
  <c r="AG11" i="99"/>
  <c r="AF27" i="99"/>
  <c r="AG27" i="99" s="1"/>
  <c r="O67" i="98"/>
  <c r="O71" i="98"/>
  <c r="Q80" i="102"/>
  <c r="AE47" i="98"/>
  <c r="AF47" i="98"/>
  <c r="AG47" i="98" s="1"/>
  <c r="L66" i="102"/>
  <c r="L71" i="102" s="1"/>
  <c r="S66" i="102"/>
  <c r="AF24" i="98"/>
  <c r="AG24" i="98" s="1"/>
  <c r="R27" i="102"/>
  <c r="AF43" i="98"/>
  <c r="AG43" i="98" s="1"/>
  <c r="AF21" i="102"/>
  <c r="AG21" i="102" s="1"/>
  <c r="Y71" i="98"/>
  <c r="Y67" i="98"/>
  <c r="P67" i="98"/>
  <c r="P71" i="98"/>
  <c r="AD66" i="95"/>
  <c r="AE66" i="95" s="1"/>
  <c r="AC67" i="98"/>
  <c r="AC71" i="98"/>
  <c r="AF70" i="97"/>
  <c r="AG70" i="97" s="1"/>
  <c r="I66" i="102"/>
  <c r="M67" i="97"/>
  <c r="M71" i="97"/>
  <c r="K71" i="98"/>
  <c r="K67" i="98"/>
  <c r="Z71" i="97"/>
  <c r="Z67" i="97"/>
  <c r="AF38" i="95"/>
  <c r="AG38" i="95" s="1"/>
  <c r="AE38" i="95"/>
  <c r="E67" i="97"/>
  <c r="E71" i="97"/>
  <c r="N67" i="97"/>
  <c r="N71" i="97"/>
  <c r="N71" i="95"/>
  <c r="N67" i="95"/>
  <c r="AF25" i="96"/>
  <c r="AG25" i="96" s="1"/>
  <c r="E71" i="95"/>
  <c r="AF71" i="95" s="1"/>
  <c r="AG71" i="95" s="1"/>
  <c r="E67" i="95"/>
  <c r="AF67" i="95" s="1"/>
  <c r="AG67" i="95" s="1"/>
  <c r="AF67" i="83"/>
  <c r="AG67" i="83" s="1"/>
  <c r="AF66" i="96"/>
  <c r="AG66" i="96" s="1"/>
  <c r="AF67" i="85"/>
  <c r="AG67" i="85" s="1"/>
  <c r="AF67" i="65"/>
  <c r="AG67" i="65" s="1"/>
  <c r="AF66" i="90"/>
  <c r="AG66" i="90" s="1"/>
  <c r="AF11" i="64"/>
  <c r="AE11" i="64"/>
  <c r="AD27" i="64"/>
  <c r="AE27" i="64" s="1"/>
  <c r="AD27" i="99"/>
  <c r="AE27" i="99" s="1"/>
  <c r="AE11" i="99"/>
  <c r="AD67" i="66"/>
  <c r="AE67" i="66" s="1"/>
  <c r="AG11" i="77"/>
  <c r="AF27" i="77"/>
  <c r="AG27" i="77" s="1"/>
  <c r="AD67" i="69"/>
  <c r="AE67" i="69" s="1"/>
  <c r="AF67" i="62"/>
  <c r="AG67" i="62" s="1"/>
  <c r="AG11" i="56"/>
  <c r="AF27" i="56"/>
  <c r="AG27" i="56" s="1"/>
  <c r="AF27" i="72"/>
  <c r="AG27" i="72" s="1"/>
  <c r="AG11" i="70"/>
  <c r="AF27" i="70"/>
  <c r="AG27" i="70" s="1"/>
  <c r="AD71" i="53"/>
  <c r="AE71" i="53" s="1"/>
  <c r="AE66" i="99"/>
  <c r="AF27" i="60"/>
  <c r="AG27" i="60" s="1"/>
  <c r="AG11" i="60"/>
  <c r="AF30" i="95"/>
  <c r="AG30" i="95" s="1"/>
  <c r="AF66" i="59"/>
  <c r="AG66" i="59" s="1"/>
  <c r="AE66" i="59"/>
  <c r="AD67" i="59"/>
  <c r="AE66" i="35"/>
  <c r="AF66" i="35"/>
  <c r="AG66" i="35" s="1"/>
  <c r="AF71" i="48"/>
  <c r="AG71" i="48" s="1"/>
  <c r="AF40" i="97"/>
  <c r="AG40" i="97" s="1"/>
  <c r="AE40" i="97"/>
  <c r="AE37" i="97"/>
  <c r="AF37" i="97"/>
  <c r="AG37" i="97" s="1"/>
  <c r="AE71" i="32"/>
  <c r="AE66" i="24"/>
  <c r="AF66" i="24"/>
  <c r="AG66" i="24" s="1"/>
  <c r="AF33" i="28"/>
  <c r="AG33" i="28" s="1"/>
  <c r="AE33" i="28"/>
  <c r="AD67" i="18"/>
  <c r="AE67" i="18" s="1"/>
  <c r="AF17" i="28"/>
  <c r="AG17" i="28" s="1"/>
  <c r="AE17" i="28"/>
  <c r="AF50" i="97"/>
  <c r="AG50" i="97" s="1"/>
  <c r="AE50" i="97"/>
  <c r="AF19" i="23"/>
  <c r="AG19" i="23" s="1"/>
  <c r="AE19" i="23"/>
  <c r="AF27" i="18"/>
  <c r="AG27" i="18" s="1"/>
  <c r="AG11" i="13"/>
  <c r="AF27" i="13"/>
  <c r="AG27" i="13" s="1"/>
  <c r="F52" i="102"/>
  <c r="AD52" i="102" s="1"/>
  <c r="AE52" i="102" s="1"/>
  <c r="AD52" i="98"/>
  <c r="AF34" i="98"/>
  <c r="AG34" i="98" s="1"/>
  <c r="AE34" i="98"/>
  <c r="F37" i="102"/>
  <c r="AD37" i="102" s="1"/>
  <c r="AE37" i="102" s="1"/>
  <c r="AF66" i="40"/>
  <c r="AG66" i="40" s="1"/>
  <c r="AF66" i="3"/>
  <c r="AG66" i="3" s="1"/>
  <c r="AE66" i="3"/>
  <c r="AD71" i="21"/>
  <c r="AE71" i="21" s="1"/>
  <c r="AE51" i="98"/>
  <c r="AF51" i="98"/>
  <c r="AG51" i="98" s="1"/>
  <c r="AG11" i="16"/>
  <c r="AF27" i="16"/>
  <c r="AG27" i="16" s="1"/>
  <c r="AE36" i="101"/>
  <c r="AF36" i="101"/>
  <c r="AG36" i="101" s="1"/>
  <c r="M66" i="102"/>
  <c r="M67" i="102" s="1"/>
  <c r="AE16" i="98"/>
  <c r="AF16" i="98"/>
  <c r="AG16" i="98" s="1"/>
  <c r="M71" i="102"/>
  <c r="Q71" i="102"/>
  <c r="Q67" i="102"/>
  <c r="K71" i="96"/>
  <c r="K67" i="96"/>
  <c r="Z67" i="95"/>
  <c r="AF71" i="71"/>
  <c r="AG71" i="71" s="1"/>
  <c r="AF66" i="67"/>
  <c r="AG66" i="67" s="1"/>
  <c r="AF60" i="98"/>
  <c r="AG60" i="98" s="1"/>
  <c r="AE60" i="98"/>
  <c r="N71" i="101"/>
  <c r="N67" i="101"/>
  <c r="AF51" i="101"/>
  <c r="AG51" i="101" s="1"/>
  <c r="AE56" i="101"/>
  <c r="AF56" i="101"/>
  <c r="AG56" i="101" s="1"/>
  <c r="F71" i="101"/>
  <c r="F67" i="101"/>
  <c r="R67" i="101"/>
  <c r="R71" i="101"/>
  <c r="AF39" i="101"/>
  <c r="AG39" i="101" s="1"/>
  <c r="AF23" i="101"/>
  <c r="AG23" i="101" s="1"/>
  <c r="AE23" i="101"/>
  <c r="AF70" i="99"/>
  <c r="AG70" i="99" s="1"/>
  <c r="AE70" i="99"/>
  <c r="Z66" i="102"/>
  <c r="AF66" i="100"/>
  <c r="AG66" i="100" s="1"/>
  <c r="AF47" i="102"/>
  <c r="AG47" i="102" s="1"/>
  <c r="E67" i="99"/>
  <c r="E71" i="99"/>
  <c r="AF22" i="98"/>
  <c r="AG22" i="98" s="1"/>
  <c r="AE22" i="98"/>
  <c r="AF52" i="102"/>
  <c r="AG52" i="102" s="1"/>
  <c r="U66" i="102"/>
  <c r="AF13" i="102"/>
  <c r="AG13" i="102" s="1"/>
  <c r="O27" i="102"/>
  <c r="AF33" i="98"/>
  <c r="AG33" i="98" s="1"/>
  <c r="AE33" i="98"/>
  <c r="N71" i="98"/>
  <c r="N67" i="98"/>
  <c r="AD19" i="102"/>
  <c r="AE19" i="102" s="1"/>
  <c r="V67" i="102"/>
  <c r="V71" i="102"/>
  <c r="K66" i="102"/>
  <c r="AF25" i="102"/>
  <c r="AG25" i="102" s="1"/>
  <c r="AC27" i="102"/>
  <c r="AC67" i="99"/>
  <c r="AC71" i="99"/>
  <c r="L71" i="98"/>
  <c r="L67" i="98"/>
  <c r="AF14" i="102"/>
  <c r="AG14" i="102" s="1"/>
  <c r="AB71" i="102"/>
  <c r="AB67" i="102"/>
  <c r="J27" i="102"/>
  <c r="W66" i="102"/>
  <c r="Y27" i="102"/>
  <c r="AF62" i="98"/>
  <c r="AG62" i="98" s="1"/>
  <c r="AF68" i="97"/>
  <c r="AG68" i="97" s="1"/>
  <c r="AF16" i="99"/>
  <c r="AG16" i="99" s="1"/>
  <c r="I71" i="98"/>
  <c r="I67" i="98"/>
  <c r="AD32" i="102"/>
  <c r="AE32" i="102" s="1"/>
  <c r="AF15" i="98"/>
  <c r="AG15" i="98" s="1"/>
  <c r="AF50" i="98"/>
  <c r="AG50" i="98" s="1"/>
  <c r="AF32" i="98"/>
  <c r="AG32" i="98" s="1"/>
  <c r="AE12" i="96"/>
  <c r="AF12" i="96"/>
  <c r="AG12" i="96" s="1"/>
  <c r="AF36" i="95"/>
  <c r="AG36" i="95" s="1"/>
  <c r="AF69" i="97"/>
  <c r="AG69" i="97" s="1"/>
  <c r="AE69" i="97"/>
  <c r="V67" i="96"/>
  <c r="V71" i="96"/>
  <c r="AF17" i="98"/>
  <c r="AG17" i="98" s="1"/>
  <c r="K27" i="102"/>
  <c r="R71" i="97"/>
  <c r="R67" i="97"/>
  <c r="AF47" i="96"/>
  <c r="AG47" i="96" s="1"/>
  <c r="AA71" i="96"/>
  <c r="AA67" i="96"/>
  <c r="AF34" i="95"/>
  <c r="AG34" i="95" s="1"/>
  <c r="Q71" i="96"/>
  <c r="AE60" i="96"/>
  <c r="AF60" i="96"/>
  <c r="AG60" i="96" s="1"/>
  <c r="AE21" i="96"/>
  <c r="AF21" i="96"/>
  <c r="AG21" i="96" s="1"/>
  <c r="J67" i="96"/>
  <c r="AE11" i="95"/>
  <c r="AD27" i="95"/>
  <c r="AE27" i="95" s="1"/>
  <c r="AF11" i="95"/>
  <c r="AF67" i="90"/>
  <c r="AG67" i="90" s="1"/>
  <c r="AF67" i="88"/>
  <c r="AG67" i="88" s="1"/>
  <c r="AF66" i="91"/>
  <c r="AG66" i="91" s="1"/>
  <c r="AE66" i="91"/>
  <c r="AF67" i="92"/>
  <c r="AG67" i="92" s="1"/>
  <c r="U71" i="95"/>
  <c r="U67" i="95"/>
  <c r="AD67" i="89"/>
  <c r="AD67" i="79"/>
  <c r="AE67" i="79" s="1"/>
  <c r="X71" i="95"/>
  <c r="AF71" i="67"/>
  <c r="AG71" i="67" s="1"/>
  <c r="G71" i="64"/>
  <c r="G67" i="64"/>
  <c r="AD67" i="64" s="1"/>
  <c r="F67" i="99"/>
  <c r="AD67" i="99" s="1"/>
  <c r="AE67" i="99" s="1"/>
  <c r="F71" i="99"/>
  <c r="AD71" i="99" s="1"/>
  <c r="AE71" i="99" s="1"/>
  <c r="AD71" i="66"/>
  <c r="AE71" i="66" s="1"/>
  <c r="AD67" i="62"/>
  <c r="AE67" i="62" s="1"/>
  <c r="AF67" i="69"/>
  <c r="AG67" i="69" s="1"/>
  <c r="AD71" i="69"/>
  <c r="V71" i="99"/>
  <c r="AE66" i="53"/>
  <c r="AF66" i="53"/>
  <c r="AG66" i="53" s="1"/>
  <c r="AF51" i="37"/>
  <c r="AG51" i="37" s="1"/>
  <c r="AE51" i="37"/>
  <c r="AF67" i="45"/>
  <c r="AG67" i="45" s="1"/>
  <c r="AF66" i="54"/>
  <c r="AG66" i="54" s="1"/>
  <c r="G67" i="42"/>
  <c r="AD67" i="42" s="1"/>
  <c r="AE67" i="42" s="1"/>
  <c r="G71" i="42"/>
  <c r="AD71" i="42" s="1"/>
  <c r="AD71" i="52"/>
  <c r="AD71" i="59"/>
  <c r="AG11" i="57"/>
  <c r="AF27" i="57"/>
  <c r="AG27" i="57" s="1"/>
  <c r="AE30" i="44"/>
  <c r="AF30" i="44"/>
  <c r="AG30" i="44" s="1"/>
  <c r="AF34" i="97"/>
  <c r="AG34" i="97" s="1"/>
  <c r="AE34" i="97"/>
  <c r="AD67" i="26"/>
  <c r="AE67" i="26" s="1"/>
  <c r="AE66" i="36"/>
  <c r="AF66" i="36"/>
  <c r="AG66" i="36" s="1"/>
  <c r="AD27" i="27"/>
  <c r="AE27" i="27" s="1"/>
  <c r="AF71" i="31"/>
  <c r="AG71" i="31" s="1"/>
  <c r="AF33" i="96"/>
  <c r="AG33" i="96" s="1"/>
  <c r="AE33" i="96"/>
  <c r="AF67" i="47"/>
  <c r="AG67" i="47" s="1"/>
  <c r="AG14" i="41"/>
  <c r="AF27" i="41"/>
  <c r="AG27" i="41" s="1"/>
  <c r="AG11" i="33"/>
  <c r="AF27" i="33"/>
  <c r="AG27" i="33" s="1"/>
  <c r="AF67" i="25"/>
  <c r="AG67" i="25" s="1"/>
  <c r="AD67" i="24"/>
  <c r="AF27" i="22"/>
  <c r="AG27" i="22" s="1"/>
  <c r="AG11" i="22"/>
  <c r="AE66" i="16"/>
  <c r="AF66" i="16"/>
  <c r="AG66" i="16" s="1"/>
  <c r="AF27" i="32"/>
  <c r="AG27" i="32" s="1"/>
  <c r="AF39" i="97"/>
  <c r="AG39" i="97" s="1"/>
  <c r="AE39" i="97"/>
  <c r="AF66" i="17"/>
  <c r="AG66" i="17" s="1"/>
  <c r="AD34" i="102"/>
  <c r="AE34" i="102" s="1"/>
  <c r="G87" i="8"/>
  <c r="G88" i="8" s="1"/>
  <c r="AF71" i="18"/>
  <c r="AG71" i="18" s="1"/>
  <c r="AE66" i="12"/>
  <c r="AF66" i="12"/>
  <c r="AG66" i="12" s="1"/>
  <c r="AE51" i="102"/>
  <c r="AG11" i="30"/>
  <c r="AF27" i="30"/>
  <c r="AG27" i="30" s="1"/>
  <c r="AD67" i="33"/>
  <c r="AF67" i="21"/>
  <c r="AG67" i="21" s="1"/>
  <c r="AF66" i="13"/>
  <c r="AG66" i="13" s="1"/>
  <c r="AD67" i="7"/>
  <c r="AF66" i="43"/>
  <c r="AG66" i="43" s="1"/>
  <c r="AF66" i="39"/>
  <c r="AG66" i="39" s="1"/>
  <c r="AF71" i="26"/>
  <c r="AG71" i="26" s="1"/>
  <c r="AF27" i="28"/>
  <c r="AG27" i="28" s="1"/>
  <c r="AG11" i="28"/>
  <c r="AD67" i="3"/>
  <c r="P67" i="101"/>
  <c r="P71" i="101"/>
  <c r="AF30" i="98"/>
  <c r="AG30" i="98" s="1"/>
  <c r="AE30" i="98"/>
  <c r="X67" i="102"/>
  <c r="X71" i="102"/>
  <c r="G67" i="102"/>
  <c r="AB71" i="95"/>
  <c r="AB67" i="95"/>
  <c r="AE18" i="101"/>
  <c r="AF18" i="101"/>
  <c r="AG18" i="101" s="1"/>
  <c r="AF62" i="101"/>
  <c r="AG62" i="101" s="1"/>
  <c r="AF41" i="101"/>
  <c r="AG41" i="101" s="1"/>
  <c r="AE41" i="101"/>
  <c r="Z67" i="101"/>
  <c r="Z71" i="101"/>
  <c r="AF45" i="101"/>
  <c r="AG45" i="101" s="1"/>
  <c r="AE30" i="101"/>
  <c r="AF30" i="101"/>
  <c r="AG30" i="101" s="1"/>
  <c r="AF33" i="101"/>
  <c r="AG33" i="101" s="1"/>
  <c r="AE33" i="101"/>
  <c r="AF47" i="101"/>
  <c r="AG47" i="101" s="1"/>
  <c r="AE46" i="101"/>
  <c r="AF46" i="101"/>
  <c r="AG46" i="101" s="1"/>
  <c r="AB71" i="101"/>
  <c r="AB67" i="101"/>
  <c r="AC80" i="102"/>
  <c r="J67" i="101"/>
  <c r="J71" i="101"/>
  <c r="AF35" i="101"/>
  <c r="AG35" i="101" s="1"/>
  <c r="X67" i="101"/>
  <c r="X71" i="101"/>
  <c r="AE60" i="102"/>
  <c r="AF69" i="99"/>
  <c r="AG69" i="99" s="1"/>
  <c r="AF67" i="100"/>
  <c r="AG67" i="100" s="1"/>
  <c r="AD70" i="102"/>
  <c r="AE70" i="102" s="1"/>
  <c r="AD40" i="102"/>
  <c r="AE40" i="102" s="1"/>
  <c r="AA80" i="102"/>
  <c r="AF68" i="102"/>
  <c r="AG68" i="102" s="1"/>
  <c r="AF36" i="102"/>
  <c r="AG36" i="102" s="1"/>
  <c r="G27" i="98"/>
  <c r="I80" i="102"/>
  <c r="E67" i="98"/>
  <c r="E71" i="98"/>
  <c r="N67" i="102"/>
  <c r="N71" i="102"/>
  <c r="M67" i="98"/>
  <c r="M71" i="98"/>
  <c r="U27" i="102"/>
  <c r="K71" i="99"/>
  <c r="K67" i="99"/>
  <c r="AB80" i="102"/>
  <c r="AE57" i="102"/>
  <c r="Q71" i="98"/>
  <c r="Q67" i="98"/>
  <c r="AF34" i="99"/>
  <c r="AG34" i="99" s="1"/>
  <c r="AF62" i="102"/>
  <c r="AG62" i="102" s="1"/>
  <c r="AF65" i="97"/>
  <c r="AG65" i="97" s="1"/>
  <c r="V71" i="98"/>
  <c r="V67" i="98"/>
  <c r="AF36" i="98"/>
  <c r="AG36" i="98" s="1"/>
  <c r="AE36" i="98"/>
  <c r="AE18" i="102"/>
  <c r="AF15" i="102"/>
  <c r="AG15" i="102" s="1"/>
  <c r="AF50" i="102"/>
  <c r="AG50" i="102" s="1"/>
  <c r="AF32" i="102"/>
  <c r="AG32" i="102" s="1"/>
  <c r="AD27" i="96"/>
  <c r="AE27" i="96" s="1"/>
  <c r="AE11" i="96"/>
  <c r="W67" i="96"/>
  <c r="W71" i="96"/>
  <c r="N67" i="96"/>
  <c r="N71" i="96"/>
  <c r="AF17" i="102"/>
  <c r="AG17" i="102" s="1"/>
  <c r="J71" i="97"/>
  <c r="J67" i="97"/>
  <c r="AD37" i="96"/>
  <c r="T71" i="98"/>
  <c r="T67" i="98"/>
  <c r="S71" i="96"/>
  <c r="S67" i="96"/>
  <c r="AF71" i="90"/>
  <c r="AG71" i="90" s="1"/>
  <c r="AF15" i="96"/>
  <c r="AG15" i="96" s="1"/>
  <c r="AF24" i="95"/>
  <c r="AG24" i="95" s="1"/>
  <c r="AE24" i="95"/>
  <c r="AF16" i="95"/>
  <c r="AG16" i="95" s="1"/>
  <c r="AE16" i="95"/>
  <c r="AF67" i="87"/>
  <c r="AG67" i="87" s="1"/>
  <c r="AF67" i="86"/>
  <c r="AG67" i="86" s="1"/>
  <c r="AD71" i="89"/>
  <c r="E71" i="96"/>
  <c r="AF71" i="96" s="1"/>
  <c r="AG71" i="96" s="1"/>
  <c r="E67" i="96"/>
  <c r="AF67" i="96" s="1"/>
  <c r="AG67" i="96" s="1"/>
  <c r="E71" i="85"/>
  <c r="AF71" i="85" s="1"/>
  <c r="AG71" i="85" s="1"/>
  <c r="AF71" i="78"/>
  <c r="AG71" i="78" s="1"/>
  <c r="AF27" i="74"/>
  <c r="AG27" i="74" s="1"/>
  <c r="AG11" i="74"/>
  <c r="AF32" i="95"/>
  <c r="AG32" i="95" s="1"/>
  <c r="AD71" i="71"/>
  <c r="AE71" i="71" s="1"/>
  <c r="AD67" i="67"/>
  <c r="G67" i="99"/>
  <c r="G71" i="99"/>
  <c r="AF27" i="61"/>
  <c r="AG27" i="61" s="1"/>
  <c r="AG11" i="61"/>
  <c r="AD71" i="62"/>
  <c r="AE71" i="62" s="1"/>
  <c r="AF66" i="66"/>
  <c r="AG66" i="66" s="1"/>
  <c r="AE66" i="66"/>
  <c r="AG11" i="67"/>
  <c r="AF27" i="67"/>
  <c r="AG27" i="67" s="1"/>
  <c r="AF30" i="55"/>
  <c r="AG30" i="55" s="1"/>
  <c r="AE30" i="55"/>
  <c r="AF25" i="37"/>
  <c r="AG25" i="37" s="1"/>
  <c r="AE25" i="37"/>
  <c r="AF50" i="55"/>
  <c r="AG50" i="55" s="1"/>
  <c r="AE50" i="55"/>
  <c r="AF66" i="57"/>
  <c r="AG66" i="57" s="1"/>
  <c r="AG11" i="47"/>
  <c r="AF27" i="47"/>
  <c r="AG27" i="47" s="1"/>
  <c r="AE64" i="23"/>
  <c r="AF64" i="23"/>
  <c r="AG64" i="23" s="1"/>
  <c r="AF27" i="53"/>
  <c r="AG27" i="53" s="1"/>
  <c r="AF71" i="45"/>
  <c r="AG71" i="45" s="1"/>
  <c r="AF27" i="43"/>
  <c r="AG27" i="43" s="1"/>
  <c r="F71" i="27"/>
  <c r="AD71" i="27" s="1"/>
  <c r="AE71" i="27" s="1"/>
  <c r="F67" i="27"/>
  <c r="AD67" i="27" s="1"/>
  <c r="AE67" i="27" s="1"/>
  <c r="AF27" i="46"/>
  <c r="AG27" i="46" s="1"/>
  <c r="AF67" i="43"/>
  <c r="AG67" i="43" s="1"/>
  <c r="F67" i="28"/>
  <c r="AD67" i="28" s="1"/>
  <c r="AE67" i="28" s="1"/>
  <c r="F71" i="28"/>
  <c r="AF71" i="47"/>
  <c r="AG71" i="47" s="1"/>
  <c r="AG11" i="31"/>
  <c r="AF27" i="31"/>
  <c r="AG27" i="31" s="1"/>
  <c r="G71" i="27"/>
  <c r="AF37" i="23"/>
  <c r="AG37" i="23" s="1"/>
  <c r="AE37" i="23"/>
  <c r="AE37" i="29"/>
  <c r="AF37" i="29"/>
  <c r="AG37" i="29" s="1"/>
  <c r="AF66" i="25"/>
  <c r="AG66" i="25" s="1"/>
  <c r="AF71" i="13"/>
  <c r="AG71" i="13" s="1"/>
  <c r="AF11" i="98"/>
  <c r="AE11" i="98"/>
  <c r="AD27" i="98"/>
  <c r="AE27" i="98" s="1"/>
  <c r="AE30" i="4"/>
  <c r="AF30" i="4"/>
  <c r="AG30" i="4" s="1"/>
  <c r="AD66" i="10"/>
  <c r="F67" i="10"/>
  <c r="AD67" i="10" s="1"/>
  <c r="AD67" i="5"/>
  <c r="AE67" i="5" s="1"/>
  <c r="AF71" i="21"/>
  <c r="AG71" i="21" s="1"/>
  <c r="AD67" i="19"/>
  <c r="AD67" i="11"/>
  <c r="AE67" i="11" s="1"/>
  <c r="AF27" i="8"/>
  <c r="AG27" i="8" s="1"/>
  <c r="AF67" i="6"/>
  <c r="AG67" i="6" s="1"/>
  <c r="AF39" i="98"/>
  <c r="AG39" i="98" s="1"/>
  <c r="AE39" i="98"/>
  <c r="AF45" i="10"/>
  <c r="AG45" i="10" s="1"/>
  <c r="AE45" i="10"/>
  <c r="AF67" i="39"/>
  <c r="AG67" i="39" s="1"/>
  <c r="AG11" i="17"/>
  <c r="AF27" i="17"/>
  <c r="AG27" i="17" s="1"/>
  <c r="AD27" i="28"/>
  <c r="AE27" i="28" s="1"/>
  <c r="AF27" i="11"/>
  <c r="AG27" i="11" s="1"/>
  <c r="AD27" i="10"/>
  <c r="AE27" i="10" s="1"/>
  <c r="AE67" i="56" l="1"/>
  <c r="AF67" i="56"/>
  <c r="AG67" i="56" s="1"/>
  <c r="AE71" i="10"/>
  <c r="AF71" i="10"/>
  <c r="AG71" i="10" s="1"/>
  <c r="AE71" i="29"/>
  <c r="AF71" i="29"/>
  <c r="AG71" i="29" s="1"/>
  <c r="AE67" i="23"/>
  <c r="AF67" i="23"/>
  <c r="AG67" i="23" s="1"/>
  <c r="AE71" i="23"/>
  <c r="AF71" i="23"/>
  <c r="AG71" i="23" s="1"/>
  <c r="AE67" i="64"/>
  <c r="AF67" i="64"/>
  <c r="AG67" i="64" s="1"/>
  <c r="AE71" i="37"/>
  <c r="AF71" i="37"/>
  <c r="AG71" i="37" s="1"/>
  <c r="AE67" i="37"/>
  <c r="AF67" i="37"/>
  <c r="AG67" i="37" s="1"/>
  <c r="L67" i="102"/>
  <c r="AF67" i="5"/>
  <c r="AG67" i="5" s="1"/>
  <c r="AE71" i="42"/>
  <c r="AF71" i="42"/>
  <c r="AG71" i="42" s="1"/>
  <c r="J71" i="102"/>
  <c r="J67" i="102"/>
  <c r="AC67" i="102"/>
  <c r="AC71" i="102"/>
  <c r="AF71" i="99"/>
  <c r="AG71" i="99" s="1"/>
  <c r="AF71" i="66"/>
  <c r="AG71" i="66" s="1"/>
  <c r="AF27" i="55"/>
  <c r="AG27" i="55" s="1"/>
  <c r="AG11" i="55"/>
  <c r="S71" i="102"/>
  <c r="S67" i="102"/>
  <c r="AF67" i="8"/>
  <c r="AG67" i="8" s="1"/>
  <c r="AF27" i="101"/>
  <c r="AG27" i="101" s="1"/>
  <c r="G87" i="10"/>
  <c r="G88" i="10" s="1"/>
  <c r="AE67" i="41"/>
  <c r="AF67" i="41"/>
  <c r="AG67" i="41" s="1"/>
  <c r="AF30" i="102"/>
  <c r="AG30" i="102" s="1"/>
  <c r="AF16" i="102"/>
  <c r="AG16" i="102" s="1"/>
  <c r="AF67" i="27"/>
  <c r="AG67" i="27" s="1"/>
  <c r="AF67" i="71"/>
  <c r="AG67" i="71" s="1"/>
  <c r="AF27" i="96"/>
  <c r="AG27" i="96" s="1"/>
  <c r="AG19" i="27"/>
  <c r="AF27" i="27"/>
  <c r="AG27" i="27" s="1"/>
  <c r="AE67" i="19"/>
  <c r="AF67" i="19"/>
  <c r="AG67" i="19" s="1"/>
  <c r="AE37" i="96"/>
  <c r="AF37" i="96"/>
  <c r="AG37" i="96" s="1"/>
  <c r="AF67" i="11"/>
  <c r="AG67" i="11" s="1"/>
  <c r="AF67" i="28"/>
  <c r="AG67" i="28" s="1"/>
  <c r="AF71" i="62"/>
  <c r="AG71" i="62" s="1"/>
  <c r="AF67" i="99"/>
  <c r="AG67" i="99" s="1"/>
  <c r="AF67" i="18"/>
  <c r="AG67" i="18" s="1"/>
  <c r="AF52" i="98"/>
  <c r="AG52" i="98" s="1"/>
  <c r="AE52" i="98"/>
  <c r="AE67" i="59"/>
  <c r="AF67" i="59"/>
  <c r="AG67" i="59" s="1"/>
  <c r="AD67" i="29"/>
  <c r="AE67" i="73"/>
  <c r="AF67" i="73"/>
  <c r="AG67" i="73" s="1"/>
  <c r="AE30" i="97"/>
  <c r="AF30" i="97"/>
  <c r="AG30" i="97" s="1"/>
  <c r="AD67" i="55"/>
  <c r="AF67" i="93"/>
  <c r="AG67" i="93" s="1"/>
  <c r="AF39" i="102"/>
  <c r="AG39" i="102" s="1"/>
  <c r="AE67" i="13"/>
  <c r="AF67" i="13"/>
  <c r="AG67" i="13" s="1"/>
  <c r="AE66" i="28"/>
  <c r="AF66" i="28"/>
  <c r="AG66" i="28" s="1"/>
  <c r="AE67" i="46"/>
  <c r="AF67" i="46"/>
  <c r="AG67" i="46" s="1"/>
  <c r="AF66" i="102"/>
  <c r="AG66" i="102" s="1"/>
  <c r="AE67" i="16"/>
  <c r="AF67" i="16"/>
  <c r="AG67" i="16" s="1"/>
  <c r="AE71" i="76"/>
  <c r="AF71" i="76"/>
  <c r="AG71" i="76" s="1"/>
  <c r="AF67" i="53"/>
  <c r="AG67" i="53" s="1"/>
  <c r="AF67" i="78"/>
  <c r="AG67" i="78" s="1"/>
  <c r="AE67" i="95"/>
  <c r="AE67" i="76"/>
  <c r="AF67" i="76"/>
  <c r="AG67" i="76" s="1"/>
  <c r="AE67" i="24"/>
  <c r="AF67" i="24"/>
  <c r="AG67" i="24" s="1"/>
  <c r="AE71" i="35"/>
  <c r="AF71" i="35"/>
  <c r="AG71" i="35" s="1"/>
  <c r="AF27" i="98"/>
  <c r="AG27" i="98" s="1"/>
  <c r="AG11" i="98"/>
  <c r="T67" i="102"/>
  <c r="AE67" i="3"/>
  <c r="AF67" i="3"/>
  <c r="AG67" i="3" s="1"/>
  <c r="AE67" i="7"/>
  <c r="AF67" i="7"/>
  <c r="AG67" i="7" s="1"/>
  <c r="AE71" i="69"/>
  <c r="AF71" i="69"/>
  <c r="AG71" i="69" s="1"/>
  <c r="O67" i="102"/>
  <c r="O71" i="102"/>
  <c r="AG11" i="64"/>
  <c r="AF27" i="64"/>
  <c r="AG27" i="64" s="1"/>
  <c r="AG25" i="10"/>
  <c r="AF27" i="10"/>
  <c r="AG27" i="10" s="1"/>
  <c r="AF66" i="29"/>
  <c r="AG66" i="29" s="1"/>
  <c r="AE66" i="29"/>
  <c r="AD71" i="55"/>
  <c r="AF67" i="66"/>
  <c r="AG67" i="66" s="1"/>
  <c r="AF71" i="92"/>
  <c r="AG71" i="92" s="1"/>
  <c r="AE66" i="55"/>
  <c r="AF66" i="55"/>
  <c r="AG66" i="55" s="1"/>
  <c r="H71" i="102"/>
  <c r="AE71" i="30"/>
  <c r="AF71" i="30"/>
  <c r="AG71" i="30" s="1"/>
  <c r="AE66" i="56"/>
  <c r="AF66" i="56"/>
  <c r="AG66" i="56" s="1"/>
  <c r="AE71" i="95"/>
  <c r="AF65" i="102"/>
  <c r="AG65" i="102" s="1"/>
  <c r="AE67" i="67"/>
  <c r="AF67" i="67"/>
  <c r="AG67" i="67" s="1"/>
  <c r="AE67" i="72"/>
  <c r="AF67" i="72"/>
  <c r="AG67" i="72" s="1"/>
  <c r="AE71" i="96"/>
  <c r="AF40" i="102"/>
  <c r="AG40" i="102" s="1"/>
  <c r="AF34" i="102"/>
  <c r="AG34" i="102" s="1"/>
  <c r="AF71" i="53"/>
  <c r="AG71" i="53" s="1"/>
  <c r="AF66" i="97"/>
  <c r="AG66" i="97" s="1"/>
  <c r="F27" i="102"/>
  <c r="AD11" i="102"/>
  <c r="AF67" i="42"/>
  <c r="AG67" i="42" s="1"/>
  <c r="AD71" i="98"/>
  <c r="AE71" i="98" s="1"/>
  <c r="AF27" i="23"/>
  <c r="AG27" i="23" s="1"/>
  <c r="AE67" i="10"/>
  <c r="AF67" i="10"/>
  <c r="AG67" i="10" s="1"/>
  <c r="AF67" i="32"/>
  <c r="AG67" i="32" s="1"/>
  <c r="AE71" i="89"/>
  <c r="AF71" i="89"/>
  <c r="AG71" i="89" s="1"/>
  <c r="K71" i="102"/>
  <c r="K67" i="102"/>
  <c r="AF71" i="100"/>
  <c r="AG71" i="100" s="1"/>
  <c r="AF67" i="26"/>
  <c r="AG67" i="26" s="1"/>
  <c r="AF67" i="52"/>
  <c r="AG67" i="52" s="1"/>
  <c r="R71" i="102"/>
  <c r="R67" i="102"/>
  <c r="AE67" i="96"/>
  <c r="AF71" i="14"/>
  <c r="AG71" i="14" s="1"/>
  <c r="AF19" i="98"/>
  <c r="AG19" i="98" s="1"/>
  <c r="AE19" i="98"/>
  <c r="AF67" i="14"/>
  <c r="AG67" i="14" s="1"/>
  <c r="AE65" i="98"/>
  <c r="AF65" i="98"/>
  <c r="AG65" i="98" s="1"/>
  <c r="AA71" i="102"/>
  <c r="AA67" i="102"/>
  <c r="AD71" i="44"/>
  <c r="E67" i="102"/>
  <c r="E71" i="102"/>
  <c r="AE71" i="85"/>
  <c r="AE67" i="51"/>
  <c r="AF67" i="51"/>
  <c r="AG67" i="51" s="1"/>
  <c r="AE67" i="33"/>
  <c r="AF67" i="33"/>
  <c r="AG67" i="33" s="1"/>
  <c r="AF27" i="37"/>
  <c r="AG27" i="37" s="1"/>
  <c r="AE67" i="89"/>
  <c r="AF67" i="89"/>
  <c r="AG67" i="89" s="1"/>
  <c r="AD67" i="101"/>
  <c r="AF66" i="27"/>
  <c r="AG66" i="27" s="1"/>
  <c r="AE66" i="27"/>
  <c r="AE71" i="64"/>
  <c r="AF71" i="64"/>
  <c r="AG71" i="64" s="1"/>
  <c r="AE71" i="87"/>
  <c r="AF71" i="87"/>
  <c r="AG71" i="87" s="1"/>
  <c r="Z71" i="102"/>
  <c r="Z67" i="102"/>
  <c r="W67" i="102"/>
  <c r="W71" i="102"/>
  <c r="AF69" i="3"/>
  <c r="AG69" i="3" s="1"/>
  <c r="AE69" i="3"/>
  <c r="AF19" i="102"/>
  <c r="AG19" i="102" s="1"/>
  <c r="AF71" i="27"/>
  <c r="AG71" i="27" s="1"/>
  <c r="AF67" i="79"/>
  <c r="AG67" i="79" s="1"/>
  <c r="AF66" i="95"/>
  <c r="AG66" i="95" s="1"/>
  <c r="AF37" i="102"/>
  <c r="AG37" i="102" s="1"/>
  <c r="AD27" i="97"/>
  <c r="AE27" i="97" s="1"/>
  <c r="AE11" i="97"/>
  <c r="AF11" i="97"/>
  <c r="AE71" i="52"/>
  <c r="AF71" i="52"/>
  <c r="AG71" i="52" s="1"/>
  <c r="AE71" i="3"/>
  <c r="AF71" i="3"/>
  <c r="AG71" i="3" s="1"/>
  <c r="AF66" i="10"/>
  <c r="AG66" i="10" s="1"/>
  <c r="AE66" i="10"/>
  <c r="AF27" i="95"/>
  <c r="AG27" i="95" s="1"/>
  <c r="AG11" i="95"/>
  <c r="AD71" i="28"/>
  <c r="U67" i="102"/>
  <c r="U71" i="102"/>
  <c r="G67" i="98"/>
  <c r="AD67" i="98" s="1"/>
  <c r="G71" i="98"/>
  <c r="AE71" i="59"/>
  <c r="AF71" i="59"/>
  <c r="AG71" i="59" s="1"/>
  <c r="Y71" i="102"/>
  <c r="Y67" i="102"/>
  <c r="AD71" i="101"/>
  <c r="G69" i="102"/>
  <c r="AD69" i="98"/>
  <c r="AF67" i="44"/>
  <c r="AG67" i="44" s="1"/>
  <c r="AF27" i="100"/>
  <c r="AG27" i="100" s="1"/>
  <c r="AG11" i="100"/>
  <c r="AF67" i="15"/>
  <c r="AG67" i="15" s="1"/>
  <c r="AF70" i="102"/>
  <c r="AG70" i="102" s="1"/>
  <c r="AE67" i="74"/>
  <c r="AF67" i="74"/>
  <c r="AG67" i="74" s="1"/>
  <c r="I71" i="102"/>
  <c r="I67" i="102"/>
  <c r="F67" i="97"/>
  <c r="AD67" i="97" s="1"/>
  <c r="AE67" i="97" s="1"/>
  <c r="F71" i="97"/>
  <c r="AD71" i="97" s="1"/>
  <c r="AE71" i="97" s="1"/>
  <c r="AE67" i="98" l="1"/>
  <c r="AF67" i="98"/>
  <c r="AG67" i="98" s="1"/>
  <c r="AF71" i="98"/>
  <c r="AG71" i="98" s="1"/>
  <c r="AD27" i="102"/>
  <c r="AE27" i="102" s="1"/>
  <c r="AE11" i="102"/>
  <c r="AF11" i="102"/>
  <c r="F67" i="102"/>
  <c r="AD67" i="102" s="1"/>
  <c r="AE67" i="102" s="1"/>
  <c r="F71" i="102"/>
  <c r="AD71" i="102" s="1"/>
  <c r="AE71" i="102" s="1"/>
  <c r="AF67" i="97"/>
  <c r="AG67" i="97" s="1"/>
  <c r="AE71" i="55"/>
  <c r="AF71" i="55"/>
  <c r="AG71" i="55" s="1"/>
  <c r="AE67" i="101"/>
  <c r="AF67" i="101"/>
  <c r="AG67" i="101" s="1"/>
  <c r="AD69" i="102"/>
  <c r="G71" i="102"/>
  <c r="AE71" i="28"/>
  <c r="AF71" i="28"/>
  <c r="AG71" i="28" s="1"/>
  <c r="AE71" i="44"/>
  <c r="AF71" i="44"/>
  <c r="AG71" i="44" s="1"/>
  <c r="AE67" i="55"/>
  <c r="AF67" i="55"/>
  <c r="AG67" i="55" s="1"/>
  <c r="AF69" i="98"/>
  <c r="AG69" i="98" s="1"/>
  <c r="AE69" i="98"/>
  <c r="AE71" i="101"/>
  <c r="AF71" i="101"/>
  <c r="AG71" i="101" s="1"/>
  <c r="AG11" i="97"/>
  <c r="AF27" i="97"/>
  <c r="AG27" i="97" s="1"/>
  <c r="AF71" i="97"/>
  <c r="AG71" i="97" s="1"/>
  <c r="AE67" i="29"/>
  <c r="AF67" i="29"/>
  <c r="AG67" i="29" s="1"/>
  <c r="AF67" i="102" l="1"/>
  <c r="AG67" i="102" s="1"/>
  <c r="AF71" i="102"/>
  <c r="AG71" i="102" s="1"/>
  <c r="AE69" i="102"/>
  <c r="AF69" i="102"/>
  <c r="AG69" i="102" s="1"/>
  <c r="AF27" i="102"/>
  <c r="AG27" i="102" s="1"/>
  <c r="AG11" i="10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69" authorId="0" shapeId="0" xr:uid="{00000000-0006-0000-2200-000001000000}">
      <text>
        <r>
          <rPr>
            <sz val="16"/>
            <color rgb="FF000000"/>
            <rFont val="Calibri"/>
            <family val="2"/>
            <scheme val="minor"/>
          </rPr>
          <t>หนี้ IP รับล่วงหน้า 69=4,941,572.63
	-somyong ngamsurach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34" authorId="0" shapeId="0" xr:uid="{00000000-0006-0000-2B00-000002000000}">
      <text>
        <r>
          <rPr>
            <sz val="16"/>
            <color rgb="FF000000"/>
            <rFont val="Calibri"/>
            <family val="2"/>
            <scheme val="minor"/>
          </rPr>
          <t>จ่าย เดือน ส.ค.-ก.ย.67
	-จรินธร จูมสี</t>
        </r>
      </text>
    </comment>
    <comment ref="G51" authorId="0" shapeId="0" xr:uid="{00000000-0006-0000-2B00-000001000000}">
      <text>
        <r>
          <rPr>
            <sz val="16"/>
            <color rgb="FF000000"/>
            <rFont val="Calibri"/>
            <family val="2"/>
            <scheme val="minor"/>
          </rPr>
          <t>จ่ายเดือน ก.ย.-ต.ค.68
	-จรินธร จูมสี</t>
        </r>
      </text>
    </comment>
  </commentList>
</comments>
</file>

<file path=xl/sharedStrings.xml><?xml version="1.0" encoding="utf-8"?>
<sst xmlns="http://schemas.openxmlformats.org/spreadsheetml/2006/main" count="9870" uniqueCount="273">
  <si>
    <t>คำนิยาม ในการจัดทำแผนรายรับ-รายจ่ายเงินบำรุง</t>
  </si>
  <si>
    <t>รายการ</t>
  </si>
  <si>
    <t>รายละเอียดรายรับเงินสด</t>
  </si>
  <si>
    <t>รายรับ</t>
  </si>
  <si>
    <t>รายรับจากการดำเนินงาน</t>
  </si>
  <si>
    <t>รายรับค่ารักษาพยาบาลสำหรับโครงการสุขภาพถ้วนหน้า UC</t>
  </si>
  <si>
    <r>
      <rPr>
        <sz val="12"/>
        <color rgb="FF000000"/>
        <rFont val="TH Sarabun PSK"/>
      </rPr>
      <t xml:space="preserve">รายรับค่าบริการทางการแพทย์จากเงินกองทุนเหมาจ่ายรายหัว UC OP/PP, IP, รายรับอื่นๆ จากสปสช., จากการตามเรียกเก็บสิทธิ UC  </t>
    </r>
    <r>
      <rPr>
        <sz val="12"/>
        <color rgb="FFFF0000"/>
        <rFont val="TH SarabunPSK"/>
        <family val="2"/>
      </rPr>
      <t xml:space="preserve">(รวมของ รพ.สต.) </t>
    </r>
  </si>
  <si>
    <t>รายรับค่ารักษาพยาบาลสำหรับโครงการสุขภาพถ้วนหน้า UC งบลงทุน</t>
  </si>
  <si>
    <r>
      <rPr>
        <sz val="12"/>
        <color rgb="FF000000"/>
        <rFont val="TH Sarabun PSK"/>
      </rPr>
      <t xml:space="preserve">รายรับเงินกองทุน UC งบลงทุน จากสปสช.   </t>
    </r>
    <r>
      <rPr>
        <sz val="12"/>
        <color rgb="FFFF0000"/>
        <rFont val="TH SarabunPSK"/>
        <family val="2"/>
      </rPr>
      <t>(รวมของ รพ.สต.)</t>
    </r>
  </si>
  <si>
    <t>รายรับจากระบบปฏิบัติการฉุกเฉิน (EMS)</t>
  </si>
  <si>
    <t>รายรับค่าบริการทางการแพทย์จากระบบปฏิบัติการ EMS จาก สพฉ.</t>
  </si>
  <si>
    <t>รายรับค่ารักษาพยาบาลเบิกจ่ายตรงกรมบัญชีกลาง</t>
  </si>
  <si>
    <t>รายรับค่าบริการทางการแพทย์จากสิทธิข้าราชการเบิกจ่ายตรงจากกรมบัญชีกลาง</t>
  </si>
  <si>
    <t>รายรับค่ารักษาพยาบาลผู้ป่วยเบิกต้นสังกัด</t>
  </si>
  <si>
    <t xml:space="preserve">รายรับค่าบริการทางการแพทย์จากสิทธิ พนักงานของรัฐ รัฐวิสาหกิจ จากต้นสังกัด เช่น กฟภ. กฟฝ. การประปา รฟท. กสกช. บมจ.โทรคมนาคมแห่งชาติ      </t>
  </si>
  <si>
    <t>รายรับค่ารักษาพยาบาลเบิกจาก อปท.</t>
  </si>
  <si>
    <t>รายรับค่าบริการทางการแพทย์สิทธิเบิกจ่ายตรง อปท. (อบต. เทศบาล อบจ. กทม. และเมืองพัทยา)</t>
  </si>
  <si>
    <t>รายรับค่ารักษาพยาบาลจากกองทุนประกันสังคม</t>
  </si>
  <si>
    <t>รายรับค่าบริการทางการแพทย์เงินจัดสรรเหมาจ่ายรายหัว OP/IP, ภาระเสี่ยงโรคเรื้อรัง, HA, รายรับอื่นๆ จากกองทุนปกส., จากการเรียกเก็บสิทธิ ปกส.</t>
  </si>
  <si>
    <t>รายรับค่ารักษาพยาบาลแรงงานต่างด้าว</t>
  </si>
  <si>
    <t>รายรับค่าขึ้นทะเบียนฯ (บัตรประกันสุขภาพ) ค่าตรวจสุขภาพคนต่างด้าวแรงงานต่างด้าว, ค่าธรรมเนียม 30 บาท, จากการเรียกเก็บสิทธิ คนต่างด้าวและแรงงานต่างด้าว</t>
  </si>
  <si>
    <t>รายรับค่ารักษาพยาบาลและการบริการอื่น</t>
  </si>
  <si>
    <t xml:space="preserve">รายรับค่าบริการทางการแพทย์จากสิทธิชำระเงิน, พรบ., บุคคลที่มีปัญหาสถานะและสิทธิ,ค่าตรวจสุขภาพบุคคลภายนอก, ค่าสิ่งส่งตรวจ, ค่าใบรับรองแพทย์, ค่าธรรมเนียม UC, ค่าบริการอื่นๆ </t>
  </si>
  <si>
    <r>
      <rPr>
        <b/>
        <sz val="12"/>
        <color rgb="FF00B050"/>
        <rFont val="TH Sarabun PSK"/>
      </rPr>
      <t xml:space="preserve">   </t>
    </r>
    <r>
      <rPr>
        <b/>
        <u/>
        <sz val="12"/>
        <color rgb="FF00B050"/>
        <rFont val="TH SarabunPSK"/>
        <family val="2"/>
      </rPr>
      <t>รายรับอื่น</t>
    </r>
  </si>
  <si>
    <t>รายรับเงินช่วยเหลือ</t>
  </si>
  <si>
    <t xml:space="preserve">รายรับเงินโดยสมัครใจจากรัฐบาลต่างประเทศ หรือองค์กรระหว่างประเทศ </t>
  </si>
  <si>
    <t>รายรับเงินอุดหนุน</t>
  </si>
  <si>
    <t>รายรับเงินสนับสนุนการดำเนินงาน หรือเพื่อการลงทุน จากส่วนราชการ หรือหน่วยงานของรัฐ (เช่น โครงการจัดซื้อครุภัณฑ์ฯจากกรมพัฒนาพลังงานทดแทนและอนุรักษ์พลังงาน,โครงการสร้างเสริมสุขภาพ จากองค์กรปกครองส่วนท้องถิ่น, เงินสนับสนุนสำหรับโครงการผลิตแพทย์ จากมหาวิทยาลัยในกำกับของรัฐ</t>
  </si>
  <si>
    <t>รายรับจากการบริจาค</t>
  </si>
  <si>
    <t>รายรับงินบริจาค บุคคลธรรมดา หรือภาคเอกชน โดยความสมัครใจ ทั้งระบุวัตถุประสงค์ และไม่ระบุวัตถุประสงค์ (ตัวอย่าง บุคคลทั่วไป บริจาคเงินเพื่อสนับสนุนการจัดหาครุภัณฑ์ทางการแพทย์, เงินสนับสนุนสำหรับโครงการผลิตแพทย์ จากมหาวิทยาลัยเอกชน เป็นต้น)</t>
  </si>
  <si>
    <t>รายรับดอกเบี้ยเงินฝากธนาคาร</t>
  </si>
  <si>
    <t>รายรับดอกเบี้ยเงินฝากธนาคาร ประเภทเงินบำรุง เงินนอกงบประมาณอื่น ที่ได้รับอนุญาตให้ใช้จ่าย โดยไม่ต้องนำส่งเป็นรายได้แผ่นดิน</t>
  </si>
  <si>
    <t>รายรับอื่น ๆ</t>
  </si>
  <si>
    <r>
      <rPr>
        <sz val="12"/>
        <color rgb="FF000000"/>
        <rFont val="TH Sarabun PSK"/>
      </rPr>
      <t xml:space="preserve">รายรับเงินสนับสนุนจากหน่วยบริการในสังกัดสป.สธ. ตามข้อตกลง (เขต สสจ. รพศ.รพท. รพช. รพ.สต), รายรับจากการดำเนินการด้วยเงินบำรุงหรือทรัพย์สินจากเงินบำรุง เช่น ค่าบริการสถานที่จัดประชุม ค่าเช่าอาคาร ค่าขายแบบ ค่าปรับผิดสัญญา  ค่าขายครุภัณฑ์ สิ่งก่อสร้าง </t>
    </r>
    <r>
      <rPr>
        <sz val="12"/>
        <color rgb="FFFF0000"/>
        <rFont val="TH SarabunPSK"/>
        <family val="2"/>
      </rPr>
      <t>เงินประกัน / เงินมัดจำ / เงินรับฝากอื่น ฯ</t>
    </r>
  </si>
  <si>
    <t>รายจ่าย</t>
  </si>
  <si>
    <t>รายจ่ายบุคลากร</t>
  </si>
  <si>
    <t>ค่าจ้างลูกจ้างชั่วคราว / พนักงานกระทรวง</t>
  </si>
  <si>
    <t>ได้แก่ ค่าจ้างชั่วคราวรายวัน รายเดือน รายคาบ พกส. ของหน่วยบริการ</t>
  </si>
  <si>
    <t xml:space="preserve">ค่าล่วงเวลางานบริการ / งานสนับสนุน </t>
  </si>
  <si>
    <t>ค่าตอบแทนปฏิบัติงานนอกเวลาตามระเบียบ กระทรวงการคลัง ปี พ.ศ. 2550</t>
  </si>
  <si>
    <t>ค่าตอบแทนการปฏิบัติงานเวรผลัดบ่ายหรือผลัดดึกของเจ้าหน้าที่</t>
  </si>
  <si>
    <t>ค่าเวรผลัดบ่ายหรือผลัดดึกของพยาบาล และเจ้าหน้าที่อื่น ตามหลักเกณฑ์ฯ พ.ศ. 2566</t>
  </si>
  <si>
    <t>ค่าตอบแทนเงินเพิ่มพิเศษไม่ทำเวชปฏิบัติส่วนตัว หรือปฏิบัติงาน รพ.เอกชน</t>
  </si>
  <si>
    <t>ค่าตอบแทน ไม่ทำเวชของแพทย์ ทันตแพทย์ เภสัชกร ตามหลักเกณฑ์ฯ พ.ศ. 2566</t>
  </si>
  <si>
    <t>ค่าตอบแทนเบี้ยเลี้ยงเหมาจ่าย (ฉ.11)</t>
  </si>
  <si>
    <t>ค่าตอบแทนลักษณะเบี้ยเลี้ยงเหมาจ่าย ตามหลักเกณฑ์ ฯ พ.ศ. 2566</t>
  </si>
  <si>
    <t>ค่าตอบแทนตามผลการปฏิบัติงาน (ฉ.12)</t>
  </si>
  <si>
    <t>ค่าตอบแทนผลการปฏิบัติงาน ตามหลักเกณฑ์ ฯ พ.ศ. 2566</t>
  </si>
  <si>
    <t>เงินเพิ่ม (พ.ต.ส)</t>
  </si>
  <si>
    <t>ค่าตอบแทนเทียบเคียงเงินเพิ่ม (พตส.)  สำหรับแพทย์ ทันตแพทย์ เภสัช และสหสาขาวิชาชีพ 7 สาขา</t>
  </si>
  <si>
    <t>ค่าตอบแทนเจ้าหน้าที่ปฏิบัติงานของเจ้าหน้าที่ (นอกเวลา) ฉ5</t>
  </si>
  <si>
    <t>ค่าตอบแทนในการปฏิบัติงานของเจ้าหน้าที่ ตามหลักเกณฑ์ ฯ พ.ศ. 2566</t>
  </si>
  <si>
    <t>ค่าตอบแทนเจ้าหน้าที่ปฏิบัติงานในคลินิกพิเศษเฉพาะทางนอกเวลาราชการ (SMC)</t>
  </si>
  <si>
    <t>ค่าตอบแทนการปฏิบัติงานในคลินิกพิเศษนอกเวลา ตามหลักเกณฑ์ฯ พ.ศ. 2566</t>
  </si>
  <si>
    <t xml:space="preserve">ค่าตอบแทนอื่น </t>
  </si>
  <si>
    <t>เช่น ค่าตอบแทนชันสูตรพลิกศพ, สาขาส่งเสริมพิเศษ, ส่งเสริมสุขภาพและเวชปฏิบัติ และค่าตอบแทนอื่นๆ</t>
  </si>
  <si>
    <t>เงินค่าใช้จ่ายบุคลากรอื่น</t>
  </si>
  <si>
    <t>เช่น เงินสมทบกองทุนปกส.ส่วนของนายจ้าง เงินสมทบกองทุนสำรองเลี้ยงชีพพนักงานและเจ้าหน้าที่รัฐ (พกส.) เงินสมทบกองทุนทดแทน ปกส. เงินช่วยพิเศษกรณีเสียชีวิต (เงินนอกงบประมาณ)</t>
  </si>
  <si>
    <t>รายจ่ายดำเนินงาน</t>
  </si>
  <si>
    <t xml:space="preserve">ค่ายา </t>
  </si>
  <si>
    <t>ค่ายา  (จากแผนบริหารจัดการเจ้าหนี้ ช่อง [7] แผนการจ่ายชำระปี 25xx  ด้วยเงินนอกงบประมาณ)</t>
  </si>
  <si>
    <t xml:space="preserve">เวชภัณฑ์มิใช่ยา </t>
  </si>
  <si>
    <t>ค่าวัสดุการแพทย์ /วัสดุวิทยาศาสตร์การแพทย์/ วัสดุเภสัช /วัสดุทันตกรรม /วัสดุเอ๊กซเรย์     (จากแผนบริหารจัดการเจ้าหนี้ ช่อง [7] แผนการจ่ายชำระปี 25xx  ด้วยเงินนอกงบประมาณ)</t>
  </si>
  <si>
    <t>ค่าวัสดุ</t>
  </si>
  <si>
    <t xml:space="preserve">ค่าวัสดุบริโภค วัสดุเครื่องแต่งกาย วัสดุสำนักงาน วัสดุยานพาหนะและขนส่ง วัสดุเชื้อเพลิงและหล่อลื่น วัสดุไฟฟ้าและวิทยุ วัสดุโฆษณาและเผยแพร่ วัสดุคอมพิวเตอร์ วัสดุงานบ้านงานครัว วัสดุก่อสร้าง และวัสดุอื่น   (จากแผนบริหารจัดการเจ้าหนี้ ช่อง [7] แผนการจ่ายชำระปี 25xx  ด้วยเงินนอกงบประมาณ) </t>
  </si>
  <si>
    <t>ค่าสาธารณูปโภค</t>
  </si>
  <si>
    <t>ค่าไฟฟ้า น้ำประปา ค่าบริการไปรษณีย์ ค่าบริการอินเตอร์เน็ต ค่าบริการเช่าสัญญาณเคเบิ้ลทีวี</t>
  </si>
  <si>
    <t>ค่าใช้สอย</t>
  </si>
  <si>
    <t xml:space="preserve">ค่าใช้จ่ายเดินทางไปราชการ ฝึกอบรม, ค่าจ้างเหมา ค่าซ่อมแซมคอาคารและครุภัณฑ์, ค่าเช่าครุภัณฑ์, ค่าเบี้ยประกันภัย, ค่าธรรมเนียมธนาคาร </t>
  </si>
  <si>
    <t xml:space="preserve"> ค่าใช้จ่ายดำเนินงานอื่น</t>
  </si>
  <si>
    <t>ค่าใช้จ่ายตามโครงการ ตามแผนงานประจำเงินบำรุง หรือโครงการสร้างเสริมสุขภาพฯ เช่น PP UC , เงินต่างด้าว, เงินอุดหนุนบุคคลที่มีปัญหาสถานะและสิทธิ</t>
  </si>
  <si>
    <t>รายจ่ายลงทุน</t>
  </si>
  <si>
    <t>ค่าครุภัณฑ์</t>
  </si>
  <si>
    <t>ค่าครุภัณฑ์งบค่าเสื่อม</t>
  </si>
  <si>
    <t>ค่าครุภัณฑ์ทางการแพทย์ หรือครุภัณฑ์ทั่วไป ที่เบิกจ่ายจากเงินกองทุน UC งบลงทุน</t>
  </si>
  <si>
    <t>ค่าครุภัณฑ์เงินบริจาค</t>
  </si>
  <si>
    <t>ค่าครุภัณฑ์ทางการแพทย์ หรือครุภัณฑ์ทั่วไป ที่เบิกจ่ายด้วยเงินบริจาค</t>
  </si>
  <si>
    <t>ค่าครุภัณฑ์เงินบำรุง</t>
  </si>
  <si>
    <t>ค่าครุภัณฑ์ทางการแพทย์ หรือครุภัณฑ์ทั่วไปที่เบิกจ่ายจากเงินบำรุงของหน่วยบริการ</t>
  </si>
  <si>
    <t>ค่าที่ดินและสิ่งก่อสร้าง</t>
  </si>
  <si>
    <t>ค่าที่ดินและสิ่งก่อสร้างงบค่าเสื่อม</t>
  </si>
  <si>
    <t>ค่าอาคาร หรือสิ่งก่อสร้าง ที่เบิกจ่ายจากเงินกองทุน UC งบลงทุน</t>
  </si>
  <si>
    <t>ค่าที่ดินและสิ่งก่อสร้างเงินบริจาค</t>
  </si>
  <si>
    <t>ค่าอาคาร หรือสิ่งก่อสร้าง ที่เบิกจ่ายที่เบิกจ่ายด้วยเงินบริจาค</t>
  </si>
  <si>
    <t>ค่าที่ดินและสิ่งก่อสร้างเงินบำรุง</t>
  </si>
  <si>
    <t>ค่าอาคาร หรือสิ่งก่อสร้าง ที่เบิกจ่ายจากเงินบำรุงของหน่วยบริการ</t>
  </si>
  <si>
    <t>รายจ่ายอื่น</t>
  </si>
  <si>
    <t>รายจ่ายสนับสนุน รพ.สต. รพช. รพท. รพศ. สสอ. สสจ.</t>
  </si>
  <si>
    <t xml:space="preserve">รายจ่ายสนับสนุนหน่วยบริการในสังกัดสป.สธ. ตามข้อตกลงฯ (สสอ. สสจ.รพศ. รพท. รพช. รพ.สต.)  สนับสนุน รพ.สต. เช่น งบค่าเสื่อม Fixed cost </t>
  </si>
  <si>
    <t>รายจ่ายอื่น ๆ</t>
  </si>
  <si>
    <r>
      <rPr>
        <sz val="7"/>
        <color rgb="FF000000"/>
        <rFont val="TH Sarabun PSK"/>
      </rPr>
      <t xml:space="preserve">เช่น ตามจ่ายค่ารักษาพยาบาล UC ต่างด้าว บุคคลที่มีปัญหาสถานะและสิทธิ ปกส. , เงินช่วยเหลือบุคลากรสาธารณสุขฯ (ระเบียบเงินบำรุงฯ ข้อ 9 (10) , สนับสนุนการศึกษาสาขาวิชาชีพที่ขาดแคลน (ระเบียบเงินบำรุงฯ ข้อ 9 (11) , โครงการผลิตแพทย์และบุคลากรทางการแพทย์  </t>
    </r>
    <r>
      <rPr>
        <sz val="7"/>
        <color rgb="FFFF0000"/>
        <rFont val="TH SarabunPSK"/>
        <family val="2"/>
      </rPr>
      <t>, เงินประกัน / เงินมัดจำ / เงินรับฝากอื่น ฯ</t>
    </r>
  </si>
  <si>
    <t xml:space="preserve">งบกลาง </t>
  </si>
  <si>
    <t>รายจ่ายจากกรณีฉุกเฉิน จำเป็น เร่งด่วน ตามนโยบายผู้บริหาร ไม่เกินร้อยละ 2-3.5 ของประมาณการรายจ่าย</t>
  </si>
  <si>
    <r>
      <rPr>
        <sz val="12"/>
        <color rgb="FFFF0000"/>
        <rFont val="TH Sarabun PSK"/>
      </rPr>
      <t>หมายเหตุ</t>
    </r>
    <r>
      <rPr>
        <sz val="12"/>
        <color theme="1"/>
        <rFont val="TH Sarabun PSK"/>
      </rPr>
      <t xml:space="preserve"> ช่อง ปี 2568 คือ รายการที่เกิดจากให้บริการ ปี 2568 แต่ได้รับ-จ่ายในปี 2569</t>
    </r>
  </si>
  <si>
    <t>ช่องปี 2569 คือผลการจากการดำเนินงานใน ปี 2569</t>
  </si>
  <si>
    <t>รายงานเปรียบเทียบ แผน ผลรายรับ-รายจ่าย ประจำปี 2569</t>
  </si>
  <si>
    <t>ของ รพ.บึงกาฬ</t>
  </si>
  <si>
    <t xml:space="preserve">ข้อมูล ณ วันที่ 31 ตุลาคม 2568 </t>
  </si>
  <si>
    <t>หน่วย : บาท</t>
  </si>
  <si>
    <t>แผนปีงบประมาณ2569</t>
  </si>
  <si>
    <t>ผลการดำเนินงาน</t>
  </si>
  <si>
    <t>เปรียบเทียบแผน-ผล</t>
  </si>
  <si>
    <t>(1)</t>
  </si>
  <si>
    <t>ต.ค. 68</t>
  </si>
  <si>
    <t>พ.ย. 68</t>
  </si>
  <si>
    <t>ธ.ค. 68</t>
  </si>
  <si>
    <t>ม.ค. 69</t>
  </si>
  <si>
    <t>ก.พ. 69</t>
  </si>
  <si>
    <t>มี.ค. 69</t>
  </si>
  <si>
    <t>เม.ย. 69</t>
  </si>
  <si>
    <t>พ.ค. 69</t>
  </si>
  <si>
    <t>มิ.ย. 69</t>
  </si>
  <si>
    <t>ก.ค. 69</t>
  </si>
  <si>
    <t>ส.ค. 69</t>
  </si>
  <si>
    <t>ก.ย. 69</t>
  </si>
  <si>
    <t>รวม</t>
  </si>
  <si>
    <t>ร้อยละ</t>
  </si>
  <si>
    <t>(2)</t>
  </si>
  <si>
    <t>(1) - (2)</t>
  </si>
  <si>
    <t xml:space="preserve">รายรับ </t>
  </si>
  <si>
    <t>รายรับอื่น</t>
  </si>
  <si>
    <t>รายรับไม่ทราบแหล่งที่มา</t>
  </si>
  <si>
    <t>รวมรายรับ (1)</t>
  </si>
  <si>
    <t xml:space="preserve">รายจ่าย </t>
  </si>
  <si>
    <t>ค่าล่วงเวลางานบริการ / งานสนับสนุน</t>
  </si>
  <si>
    <t>ค่าตอบแทนอื่น</t>
  </si>
  <si>
    <t>ค่าตอบแทนเบี้ยเลี้ยงเหมาจ่าย (ฉ.10)</t>
  </si>
  <si>
    <t>รายจ่ายจากการดำเนินงาน</t>
  </si>
  <si>
    <t>ค่ายา</t>
  </si>
  <si>
    <t>ค่าเวชภัณฑ์มิใช่ยา</t>
  </si>
  <si>
    <t xml:space="preserve">     ค่าวัสดุการแพทย์</t>
  </si>
  <si>
    <t xml:space="preserve">     ค่าวัสดุวิทยาศาสตร์การแพทย์</t>
  </si>
  <si>
    <t xml:space="preserve">     ค่าวัสดุเภสัช</t>
  </si>
  <si>
    <t xml:space="preserve">     ค่าวัสดุทันตกรรม</t>
  </si>
  <si>
    <t xml:space="preserve">     ค่าวัสดุเอ็กซเรย์</t>
  </si>
  <si>
    <t>ค่าใช้จ่ายดำเนินงานอื่น</t>
  </si>
  <si>
    <t xml:space="preserve">     ค่าครุภัณฑ์งบค่าเสื่อม</t>
  </si>
  <si>
    <t xml:space="preserve">     ค่าครุภัณฑ์เงินบริจาค</t>
  </si>
  <si>
    <t xml:space="preserve">     ค่าครุภัณฑ์เงินบำรุง</t>
  </si>
  <si>
    <t xml:space="preserve">     ค่าที่ดินและสิ่งก่อสร้างงบค่าเสื่อม</t>
  </si>
  <si>
    <t xml:space="preserve">     ค่าที่ดินและสิ่งก่อสร้างเงินบริจาค</t>
  </si>
  <si>
    <t xml:space="preserve">     ค่าที่ดินและสิ่งก่อสร้างเงินบำรุง</t>
  </si>
  <si>
    <t>รายจ่ายอื่นๆ</t>
  </si>
  <si>
    <t>รวมรายจ่าย (2)</t>
  </si>
  <si>
    <t>รายรับสูง (ต่ำ) กว่ารายจ่ายสุทธิ</t>
  </si>
  <si>
    <t>กองทุนรอการจัดสรร (3)</t>
  </si>
  <si>
    <t>ภาระผูกพัน ข้อมูลทางบัญชี (4)</t>
  </si>
  <si>
    <t>หักก่อหนี้ภาระผูกพันพัสดุ จากทุกคลัง (5)</t>
  </si>
  <si>
    <t>รายได้คงเหลือ รวม (1) - (2) - (3) - (4) - (5)</t>
  </si>
  <si>
    <t>เงินคงเหลือทั้งสิ้น ประกอบด้วย</t>
  </si>
  <si>
    <t>เงินสด/เทียบเท่าเงินสด</t>
  </si>
  <si>
    <t>เงินฝากคลัง</t>
  </si>
  <si>
    <t>เงินฝากธนาคาร</t>
  </si>
  <si>
    <t>ประเภทประจำ</t>
  </si>
  <si>
    <t>ประเภทออมทรัพย์</t>
  </si>
  <si>
    <t>ประเภทกระแสรายวัน</t>
  </si>
  <si>
    <t>รวมเงินคงเหลือทั้งสิ้น</t>
  </si>
  <si>
    <t>**งบกลาง (ไม่เกินร้อยละ 2-3.5 ของประมาณการรายจ่าย)</t>
  </si>
  <si>
    <t>เงินคงเหลือ</t>
  </si>
  <si>
    <t>30กย68</t>
  </si>
  <si>
    <t>31ตค68</t>
  </si>
  <si>
    <t>ยันยอดยกมา+รับ-จ่าย</t>
  </si>
  <si>
    <t>ผลต่าง</t>
  </si>
  <si>
    <t>ของ รพ.เซกา</t>
  </si>
  <si>
    <t>31 ตค 68</t>
  </si>
  <si>
    <t>ของ รพ.โซ่พิสัย</t>
  </si>
  <si>
    <t>ของ รพ.บึงโขงหลง</t>
  </si>
  <si>
    <t>แผนปีงบประมาณ2570</t>
  </si>
  <si>
    <t>แผนปีงบประมาณ2571</t>
  </si>
  <si>
    <t>ของ รพ.บุ่งคล้า</t>
  </si>
  <si>
    <t>30 กย 68</t>
  </si>
  <si>
    <t>ของ รพ.ปากคาด</t>
  </si>
  <si>
    <t>**งบกลาง (กรณีฉุกเฉิน/เร่งด่วน) (ไม่เกินร้อยละ 2-3.5 ของประมาณการรายจ่ายปี68)</t>
  </si>
  <si>
    <t>-</t>
  </si>
  <si>
    <t>ของ รพ.พรเจริญ</t>
  </si>
  <si>
    <t>เงินคงเหลือ30กย68</t>
  </si>
  <si>
    <t>เงินคงเหลือ31 ตค69</t>
  </si>
  <si>
    <t>ของ รพ.ศรีวิไล</t>
  </si>
  <si>
    <t>ของ รพ.เลย</t>
  </si>
  <si>
    <t>ของ รพ.เชียงคาน</t>
  </si>
  <si>
    <t>ของ รพ.ด่านซ้าย</t>
  </si>
  <si>
    <t>ของ รพ.ท่าลี่</t>
  </si>
  <si>
    <t>ของ รพ.นาด้วง</t>
  </si>
  <si>
    <t>ของ รพ.นาแห้ว</t>
  </si>
  <si>
    <t>ของ รพ.ปากชม</t>
  </si>
  <si>
    <t>ของ รพ.ผาขาว</t>
  </si>
  <si>
    <t>ของ รพ.ภูกระดึง</t>
  </si>
  <si>
    <t>ของ รพ.วังสะพุง</t>
  </si>
  <si>
    <t>ของ รพ.ภูเรือ</t>
  </si>
  <si>
    <t>ของ รพ.ภูหลวง</t>
  </si>
  <si>
    <t>ของ รพ.หนองหิน</t>
  </si>
  <si>
    <t>ของ รพ.เอราวัณ</t>
  </si>
  <si>
    <t>ของ รพ.สกลนคร</t>
  </si>
  <si>
    <t>ของ รพ.กุสุมาลย์</t>
  </si>
  <si>
    <t>ของ รพ.กุดบาก</t>
  </si>
  <si>
    <t>ของ รพ.พระอาจารย์ฝั้น อาจาโร</t>
  </si>
  <si>
    <t>ของ รพ.พังโคน</t>
  </si>
  <si>
    <t>ของ รพ.วาริชภูมิ</t>
  </si>
  <si>
    <t>ของ รพ.นิคมน้ำอูน</t>
  </si>
  <si>
    <t>ของ รพ.วานรนิวาส</t>
  </si>
  <si>
    <t>ของ รพ.คำตากล้า</t>
  </si>
  <si>
    <t>ของ รพ.พระอาจารย์มั่น</t>
  </si>
  <si>
    <t>ของ รพ.อากาศอำนวย</t>
  </si>
  <si>
    <t>ของ รพ.พระอาจารย์วัน</t>
  </si>
  <si>
    <t>ของ รพ.เต่างอย</t>
  </si>
  <si>
    <t>ของ รพ.โคกศรีสุพรรณ</t>
  </si>
  <si>
    <t>ของ รพ.เจริญศิลป์</t>
  </si>
  <si>
    <t>ของ รพ.โพนนาแก้ว</t>
  </si>
  <si>
    <t>ของ รพ.สมเด็จพระยุพราชสว่างแดนดิน</t>
  </si>
  <si>
    <t>ของ รพ.พระอาจารย์แบน</t>
  </si>
  <si>
    <t>ของ รพ.อุดรธานี</t>
  </si>
  <si>
    <t>ของ รพ.เพ็ญ</t>
  </si>
  <si>
    <t xml:space="preserve">     ค่าครุภัณฑ์เงินบำรุง (รวมครุภัณฑ์ต่ำกว่าเกณฑ์) </t>
  </si>
  <si>
    <t xml:space="preserve"> **ค่าครุภัณฑ์งบ อบจ.</t>
  </si>
  <si>
    <t>**ค่าครุภัณฑ์เงินบำรุง (ค่าครุภัณฑ์ต่ำกว่าเกณฑ์)</t>
  </si>
  <si>
    <t>ของ รพ.ศรีธาตุ</t>
  </si>
  <si>
    <t>ของ รพ.กุดจับ</t>
  </si>
  <si>
    <t>ของ รพ.วังสามหมอ</t>
  </si>
  <si>
    <t>งบกลาง (ไม่เกินร้อยละ 2-3.5 ของประมาณการรายจ่าย)</t>
  </si>
  <si>
    <t>ของ รพ.น้ำโสม</t>
  </si>
  <si>
    <t>ของ รพ.ไชยวาน</t>
  </si>
  <si>
    <t>ของ รพ.ห้วยเกิ้ง</t>
  </si>
  <si>
    <t>ของ รพ.ประจักษ์ศิลปาคม</t>
  </si>
  <si>
    <t>ของ รพ.สร้างคอม</t>
  </si>
  <si>
    <t>ของ รพ.ทุ่งฝน</t>
  </si>
  <si>
    <t>ของ รพ.นายูง</t>
  </si>
  <si>
    <t>ของ รพ.หนองวัวซอ</t>
  </si>
  <si>
    <t>ของ รพ. พิบูลย์รักษ์</t>
  </si>
  <si>
    <t>ของ รพ.หนองหาน</t>
  </si>
  <si>
    <t>ของ รพ.กุมภวาปี</t>
  </si>
  <si>
    <t>ของ รพ.กู่แก้ว</t>
  </si>
  <si>
    <t>ของ รพ.สมเด็จพระยุพราชบ้านดุง</t>
  </si>
  <si>
    <t xml:space="preserve">   ค่าครุภัณฑ์งบ อบจ.</t>
  </si>
  <si>
    <t xml:space="preserve">   ค่าครุภัณฑ์เงินบำรุง (ค่าครุภัณฑ์ต่ำกว่าเกณฑ์)</t>
  </si>
  <si>
    <t>ของ รพ.หนองแสง</t>
  </si>
  <si>
    <t xml:space="preserve">ของ รพ.บ้านผือ </t>
  </si>
  <si>
    <t>ของ รพ.โนนสะอาด</t>
  </si>
  <si>
    <t>ของ รพ.หนองคาย</t>
  </si>
  <si>
    <t>ของ รพ.เฝ้าไร่</t>
  </si>
  <si>
    <t>ของ รพ.โพธิ์ตาก</t>
  </si>
  <si>
    <t>ของ รพ.โพนพิสัย</t>
  </si>
  <si>
    <t>ของ รพ.รัตนวาปี</t>
  </si>
  <si>
    <t>ของ รพ.ศรีเชียงใหม่</t>
  </si>
  <si>
    <t>ของ รพ.สระใคร</t>
  </si>
  <si>
    <t>ของ รพ.สังคม</t>
  </si>
  <si>
    <t>ของ รพ.ท่าบ่อ</t>
  </si>
  <si>
    <t>ของ รพ.หนองบัวลำภู</t>
  </si>
  <si>
    <t>ของ รพ.โนนสัง</t>
  </si>
  <si>
    <t>ของ รพ.ศรีบุญเรือง</t>
  </si>
  <si>
    <t>ของ รพ.สุวรรณคูหา</t>
  </si>
  <si>
    <t>ของ รพ.นาวัง</t>
  </si>
  <si>
    <t>ของ รพ.นากลาง</t>
  </si>
  <si>
    <t>ของ รพ.นครพนม</t>
  </si>
  <si>
    <t>อยู่ระหว่างดำเนินการเรียกเก็บ</t>
  </si>
  <si>
    <r>
      <rPr>
        <sz val="10"/>
        <color rgb="FFFF0000"/>
        <rFont val="TH SarabunPSK"/>
        <family val="2"/>
      </rPr>
      <t>หมายเหตุ</t>
    </r>
    <r>
      <rPr>
        <sz val="10"/>
        <color theme="1"/>
        <rFont val="TH SarabunPSK"/>
        <family val="2"/>
      </rPr>
      <t xml:space="preserve"> ช่อง ปี 2568 คือ รายการที่เกิดจากให้บริการ ปี 2568 แต่ได้รับ-จ่ายในปี 2569</t>
    </r>
  </si>
  <si>
    <t>ของ รพ.ปลาปาก</t>
  </si>
  <si>
    <t>ของ รพ..ท่าอุเทน</t>
  </si>
  <si>
    <t>ของ รพ.บ้านแพง</t>
  </si>
  <si>
    <t>ของ รพ.นาทม</t>
  </si>
  <si>
    <t>ของ รพ.เรณูนคร</t>
  </si>
  <si>
    <t>ของ รพ.นาแก</t>
  </si>
  <si>
    <t>ของ รพ.ศรีสงคราม</t>
  </si>
  <si>
    <t>ของ รพ.นาหว้า</t>
  </si>
  <si>
    <t>ของ รพ.โพนสวรรค์</t>
  </si>
  <si>
    <t>ของ รพ.วังยาง</t>
  </si>
  <si>
    <t>ของ รพ.ธาตุพนม</t>
  </si>
  <si>
    <t>ของ จังหวัดนครพนม</t>
  </si>
  <si>
    <t>ของ จังหวัดเลย</t>
  </si>
  <si>
    <t>ของ จังหวัดสกลนคร</t>
  </si>
  <si>
    <t>ของ จังหวัดบึงกาฬ</t>
  </si>
  <si>
    <t>ของ จังหวัดอุดรธานี</t>
  </si>
  <si>
    <t>ของ จังหวัดหนองคาย</t>
  </si>
  <si>
    <t>ของ เขต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</si>
</sst>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_-* #,##0.00_-;\-* #,##0.00_-;_-* &quot;-&quot;??_-;_-@"/>
  </numFmts>
  <fonts count="98">
    <font>
      <sz val="16"/>
      <color rgb="FF000000"/>
      <name val="Calibri"/>
      <scheme val="minor"/>
    </font>
    <font>
      <sz val="12"/>
      <color theme="1"/>
      <name val="TH Sarabun PSK"/>
    </font>
    <font>
      <b/>
      <sz val="12"/>
      <color theme="1"/>
      <name val="TH Sarabun PSK"/>
    </font>
    <font>
      <b/>
      <sz val="12"/>
      <color rgb="FFFFFFFF"/>
      <name val="TH Sarabun PSK"/>
    </font>
    <font>
      <sz val="16"/>
      <name val="Calibri"/>
      <family val="2"/>
    </font>
    <font>
      <b/>
      <sz val="12"/>
      <color theme="0"/>
      <name val="TH Sarabun PSK"/>
    </font>
    <font>
      <sz val="12"/>
      <color theme="0"/>
      <name val="TH Sarabun PSK"/>
    </font>
    <font>
      <b/>
      <u/>
      <sz val="12"/>
      <color rgb="FF00B050"/>
      <name val="TH Sarabun PSK"/>
    </font>
    <font>
      <b/>
      <u/>
      <sz val="12"/>
      <color rgb="FFFF0000"/>
      <name val="TH Sarabun PSK"/>
    </font>
    <font>
      <sz val="12"/>
      <color rgb="FF000000"/>
      <name val="TH Sarabun PSK"/>
    </font>
    <font>
      <b/>
      <sz val="12"/>
      <color rgb="FF00B050"/>
      <name val="TH Sarabun PSK"/>
    </font>
    <font>
      <b/>
      <u/>
      <sz val="12"/>
      <color rgb="FFFF0000"/>
      <name val="TH Sarabun PSK"/>
    </font>
    <font>
      <b/>
      <u/>
      <sz val="12"/>
      <color rgb="FFFF0000"/>
      <name val="TH Sarabun PSK"/>
    </font>
    <font>
      <u/>
      <sz val="12"/>
      <color rgb="FFFF0000"/>
      <name val="TH Sarabun PSK"/>
    </font>
    <font>
      <u/>
      <sz val="12"/>
      <color rgb="FFFF0000"/>
      <name val="TH Sarabun PSK"/>
    </font>
    <font>
      <u/>
      <sz val="12"/>
      <color rgb="FFFF0000"/>
      <name val="TH Sarabun PSK"/>
    </font>
    <font>
      <u/>
      <sz val="12"/>
      <color rgb="FF000000"/>
      <name val="TH Sarabun PSK"/>
    </font>
    <font>
      <u/>
      <sz val="12"/>
      <color rgb="FF000000"/>
      <name val="TH Sarabun PSK"/>
    </font>
    <font>
      <u/>
      <sz val="12"/>
      <color rgb="FF000000"/>
      <name val="TH Sarabun PSK"/>
    </font>
    <font>
      <b/>
      <sz val="12"/>
      <color rgb="FFFF0000"/>
      <name val="TH Sarabun PSK"/>
    </font>
    <font>
      <sz val="12"/>
      <color rgb="FFFF0000"/>
      <name val="TH Sarabun PSK"/>
    </font>
    <font>
      <sz val="7"/>
      <color rgb="FF000000"/>
      <name val="TH Sarabun PSK"/>
    </font>
    <font>
      <sz val="12"/>
      <color rgb="FF843C0C"/>
      <name val="TH Sarabun PSK"/>
    </font>
    <font>
      <b/>
      <sz val="18"/>
      <color rgb="FF000000"/>
      <name val="TH SarabunPSK"/>
      <family val="2"/>
    </font>
    <font>
      <sz val="16"/>
      <color theme="1"/>
      <name val="TH SarabunPSK"/>
      <family val="2"/>
    </font>
    <font>
      <sz val="16"/>
      <color rgb="FF000000"/>
      <name val="TH SarabunPSK"/>
      <family val="2"/>
    </font>
    <font>
      <b/>
      <sz val="16"/>
      <color rgb="FF000000"/>
      <name val="TH SarabunPSK"/>
      <family val="2"/>
    </font>
    <font>
      <sz val="14"/>
      <color rgb="FF000000"/>
      <name val="TH SarabunPSK"/>
      <family val="2"/>
    </font>
    <font>
      <sz val="14"/>
      <color rgb="FFFF0000"/>
      <name val="TH SarabunPSK"/>
      <family val="2"/>
    </font>
    <font>
      <b/>
      <sz val="16"/>
      <color theme="1"/>
      <name val="TH SarabunPSK"/>
      <family val="2"/>
    </font>
    <font>
      <sz val="14"/>
      <color theme="1"/>
      <name val="TH SarabunPSK"/>
      <family val="2"/>
    </font>
    <font>
      <sz val="16"/>
      <color rgb="FFFF0000"/>
      <name val="TH SarabunPSK"/>
      <family val="2"/>
    </font>
    <font>
      <sz val="11"/>
      <color theme="1"/>
      <name val="TH SarabunPSK"/>
      <family val="2"/>
    </font>
    <font>
      <sz val="16"/>
      <color theme="1"/>
      <name val="TH SarabunPSK"/>
      <family val="2"/>
    </font>
    <font>
      <sz val="12"/>
      <color rgb="FF000000"/>
      <name val="TH SarabunPSK"/>
      <family val="2"/>
    </font>
    <font>
      <sz val="16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18"/>
      <color rgb="FF000000"/>
      <name val="TH Sarabun PSK"/>
    </font>
    <font>
      <sz val="16"/>
      <color rgb="FF000000"/>
      <name val="TH Sarabun PSK"/>
    </font>
    <font>
      <b/>
      <sz val="16"/>
      <color rgb="FF000000"/>
      <name val="TH Sarabun PSK"/>
    </font>
    <font>
      <b/>
      <sz val="16"/>
      <color theme="1"/>
      <name val="TH Sarabun PSK"/>
    </font>
    <font>
      <sz val="11"/>
      <color rgb="FF000000"/>
      <name val="Tahoma"/>
      <family val="2"/>
    </font>
    <font>
      <sz val="13"/>
      <color rgb="FF000000"/>
      <name val="Tahoma"/>
      <family val="2"/>
    </font>
    <font>
      <sz val="24"/>
      <color rgb="FFFF0000"/>
      <name val="TH SarabunPSK"/>
      <family val="2"/>
    </font>
    <font>
      <sz val="14"/>
      <color theme="1"/>
      <name val="Calibri"/>
      <family val="2"/>
      <scheme val="minor"/>
    </font>
    <font>
      <sz val="23"/>
      <color theme="1"/>
      <name val="&quot;Angsana New&quot;"/>
    </font>
    <font>
      <sz val="14"/>
      <color rgb="FF000000"/>
      <name val="Arial"/>
      <family val="2"/>
    </font>
    <font>
      <sz val="16"/>
      <color theme="1"/>
      <name val="&quot;TH Sarabun New&quot;"/>
    </font>
    <font>
      <sz val="16"/>
      <color rgb="FF000000"/>
      <name val="&quot;TH Sarabun New&quot;"/>
    </font>
    <font>
      <b/>
      <sz val="14"/>
      <color rgb="FF000000"/>
      <name val="TH Sarabun PSK"/>
    </font>
    <font>
      <sz val="14"/>
      <color rgb="FF000000"/>
      <name val="TH Sarabun PSK"/>
    </font>
    <font>
      <b/>
      <sz val="14"/>
      <color theme="1"/>
      <name val="TH Sarabun PSK"/>
    </font>
    <font>
      <sz val="16"/>
      <color rgb="FF000000"/>
      <name val="&quot;TH SarabunPSK&quot;"/>
    </font>
    <font>
      <sz val="16"/>
      <color theme="1"/>
      <name val="Calibri"/>
      <family val="2"/>
      <scheme val="minor"/>
    </font>
    <font>
      <sz val="16"/>
      <color theme="1"/>
      <name val="Angsana New"/>
      <family val="1"/>
    </font>
    <font>
      <sz val="16"/>
      <color rgb="FF000000"/>
      <name val="Angsana New"/>
      <family val="1"/>
    </font>
    <font>
      <sz val="16"/>
      <color theme="1"/>
      <name val="TH Sarabun PSK"/>
    </font>
    <font>
      <b/>
      <sz val="25"/>
      <color theme="1"/>
      <name val="TH SarabunPSK"/>
      <family val="2"/>
    </font>
    <font>
      <b/>
      <sz val="16"/>
      <color theme="1"/>
      <name val="&quot;TH SarabunPSK&quot;"/>
    </font>
    <font>
      <sz val="16"/>
      <color theme="1"/>
      <name val="&quot;TH SarabunPSK&quot;"/>
    </font>
    <font>
      <b/>
      <sz val="16"/>
      <color rgb="FF000000"/>
      <name val="&quot;TH SarabunPSK&quot;"/>
    </font>
    <font>
      <sz val="11"/>
      <color rgb="FF000000"/>
      <name val="&quot;TH SarabunPSK&quot;"/>
    </font>
    <font>
      <sz val="11"/>
      <color theme="1"/>
      <name val="Tahoma"/>
      <family val="2"/>
    </font>
    <font>
      <sz val="15"/>
      <color rgb="FF000000"/>
      <name val="&quot;TH SarabunPSK&quot;"/>
    </font>
    <font>
      <sz val="14"/>
      <color rgb="FF000000"/>
      <name val="&quot;TH SarabunPSK&quot;"/>
    </font>
    <font>
      <sz val="18"/>
      <color rgb="FF000000"/>
      <name val="&quot;TH SarabunPSK&quot;"/>
    </font>
    <font>
      <sz val="11"/>
      <color rgb="FF000000"/>
      <name val="TH Sarabun PSK"/>
    </font>
    <font>
      <sz val="10"/>
      <color rgb="FF000000"/>
      <name val="TH Sarabun PSK"/>
    </font>
    <font>
      <sz val="13"/>
      <color rgb="FF000000"/>
      <name val="TH Sarabun PSK"/>
    </font>
    <font>
      <b/>
      <sz val="11"/>
      <color rgb="FF000000"/>
      <name val="TH Sarabun PSK"/>
    </font>
    <font>
      <b/>
      <sz val="12"/>
      <color rgb="FF000000"/>
      <name val="TH Sarabun PSK"/>
    </font>
    <font>
      <b/>
      <sz val="9"/>
      <color rgb="FF000000"/>
      <name val="TH Sarabun PSK"/>
    </font>
    <font>
      <b/>
      <sz val="11"/>
      <color theme="1"/>
      <name val="TH Sarabun PSK"/>
    </font>
    <font>
      <sz val="9"/>
      <color rgb="FF000000"/>
      <name val="TH Sarabun PSK"/>
    </font>
    <font>
      <sz val="15"/>
      <color theme="1"/>
      <name val="Calibri"/>
      <family val="2"/>
      <scheme val="minor"/>
    </font>
    <font>
      <sz val="16"/>
      <color rgb="FF00000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TH Sarabun PSK"/>
    </font>
    <font>
      <b/>
      <sz val="18"/>
      <color rgb="FF000000"/>
      <name val="Angsana New"/>
      <family val="1"/>
    </font>
    <font>
      <sz val="16"/>
      <color theme="1"/>
      <name val="Angsana New"/>
      <family val="1"/>
    </font>
    <font>
      <b/>
      <sz val="16"/>
      <color rgb="FF000000"/>
      <name val="Angsana New"/>
      <family val="1"/>
    </font>
    <font>
      <b/>
      <sz val="16"/>
      <color theme="1"/>
      <name val="Angsana New"/>
      <family val="1"/>
    </font>
    <font>
      <sz val="17"/>
      <color rgb="FF000000"/>
      <name val="TH Sarabun PSK"/>
    </font>
    <font>
      <sz val="20"/>
      <color rgb="FF000000"/>
      <name val="&quot;TH Sarabun New&quot;"/>
    </font>
    <font>
      <b/>
      <sz val="16"/>
      <color rgb="FF000000"/>
      <name val="Sarabun"/>
    </font>
    <font>
      <sz val="16"/>
      <color theme="1"/>
      <name val="Sarabun"/>
    </font>
    <font>
      <sz val="16"/>
      <color rgb="FF000000"/>
      <name val="Sarabun"/>
    </font>
    <font>
      <b/>
      <sz val="16"/>
      <color theme="1"/>
      <name val="Sarabun"/>
    </font>
    <font>
      <sz val="10"/>
      <color theme="1"/>
      <name val="TH SarabunPSK"/>
      <family val="2"/>
    </font>
    <font>
      <sz val="16"/>
      <color theme="1"/>
      <name val="Arial"/>
      <family val="2"/>
    </font>
    <font>
      <sz val="12"/>
      <color rgb="FFFF0000"/>
      <name val="TH SarabunPSK"/>
      <family val="2"/>
    </font>
    <font>
      <b/>
      <u/>
      <sz val="12"/>
      <color rgb="FF00B050"/>
      <name val="TH SarabunPSK"/>
      <family val="2"/>
    </font>
    <font>
      <sz val="7"/>
      <color rgb="FFFF0000"/>
      <name val="TH SarabunPSK"/>
      <family val="2"/>
    </font>
    <font>
      <sz val="10"/>
      <color rgb="FFFF0000"/>
      <name val="TH SarabunPSK"/>
      <family val="2"/>
    </font>
    <font>
      <b/>
      <sz val="18"/>
      <color rgb="FFFF0000"/>
      <name val="TH Sarabun PSK"/>
    </font>
    <font>
      <b/>
      <sz val="16"/>
      <color rgb="FF000000"/>
      <name val="TH Sarabun PSK"/>
      <charset val="222"/>
    </font>
    <font>
      <sz val="16"/>
      <color rgb="FFFF0000"/>
      <name val="TH SarabunPSK"/>
      <family val="2"/>
    </font>
    <font>
      <sz val="16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rgb="FFE36C09"/>
        <bgColor rgb="FFE36C09"/>
      </patternFill>
    </fill>
    <fill>
      <patternFill patternType="solid">
        <fgColor rgb="FFFDE9D9"/>
        <bgColor rgb="FFFDE9D9"/>
      </patternFill>
    </fill>
    <fill>
      <patternFill patternType="solid">
        <fgColor rgb="FFE5B8B7"/>
        <bgColor rgb="FFE5B8B7"/>
      </patternFill>
    </fill>
    <fill>
      <patternFill patternType="solid">
        <fgColor rgb="FFE5DFEC"/>
        <bgColor rgb="FFE5DFEC"/>
      </patternFill>
    </fill>
    <fill>
      <patternFill patternType="solid">
        <fgColor rgb="FF92D050"/>
        <bgColor rgb="FF92D050"/>
      </patternFill>
    </fill>
    <fill>
      <patternFill patternType="solid">
        <fgColor rgb="FFDBE5F1"/>
        <bgColor rgb="FFDBE5F1"/>
      </patternFill>
    </fill>
    <fill>
      <patternFill patternType="solid">
        <fgColor rgb="FFD6E3BC"/>
        <bgColor rgb="FFD6E3BC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indexed="64"/>
      </patternFill>
    </fill>
  </fills>
  <borders count="40">
    <border>
      <left/>
      <right/>
      <top/>
      <bottom/>
      <diagonal/>
    </border>
    <border>
      <left style="medium">
        <color rgb="FFFFFFFF"/>
      </left>
      <right/>
      <top style="medium">
        <color rgb="FFFFFFFF"/>
      </top>
      <bottom style="thick">
        <color rgb="FFFFFFFF"/>
      </bottom>
      <diagonal/>
    </border>
    <border>
      <left/>
      <right/>
      <top style="medium">
        <color rgb="FFFFFFFF"/>
      </top>
      <bottom style="thick">
        <color rgb="FFFFFFFF"/>
      </bottom>
      <diagonal/>
    </border>
    <border>
      <left/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 style="medium">
        <color rgb="FFFFFFFF"/>
      </right>
      <top style="thick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/>
      <top style="thick">
        <color rgb="FFFFFFFF"/>
      </top>
      <bottom style="medium">
        <color rgb="FFFFFFFF"/>
      </bottom>
      <diagonal/>
    </border>
    <border>
      <left/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/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/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470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left"/>
    </xf>
    <xf numFmtId="0" fontId="3" fillId="2" borderId="4" xfId="0" applyFont="1" applyFill="1" applyBorder="1" applyAlignment="1">
      <alignment horizontal="left" vertical="center" readingOrder="1"/>
    </xf>
    <xf numFmtId="0" fontId="6" fillId="3" borderId="8" xfId="0" applyFont="1" applyFill="1" applyBorder="1" applyAlignment="1">
      <alignment horizontal="left" vertical="center" readingOrder="1"/>
    </xf>
    <xf numFmtId="0" fontId="7" fillId="4" borderId="9" xfId="0" applyFont="1" applyFill="1" applyBorder="1" applyAlignment="1">
      <alignment horizontal="left" vertical="center" readingOrder="1"/>
    </xf>
    <xf numFmtId="0" fontId="8" fillId="4" borderId="10" xfId="0" applyFont="1" applyFill="1" applyBorder="1" applyAlignment="1">
      <alignment horizontal="left" vertical="center" readingOrder="1"/>
    </xf>
    <xf numFmtId="0" fontId="2" fillId="4" borderId="11" xfId="0" applyFont="1" applyFill="1" applyBorder="1" applyAlignment="1">
      <alignment horizontal="left" vertical="top"/>
    </xf>
    <xf numFmtId="0" fontId="1" fillId="0" borderId="12" xfId="0" applyFont="1" applyBorder="1" applyAlignment="1">
      <alignment vertical="center"/>
    </xf>
    <xf numFmtId="0" fontId="9" fillId="0" borderId="12" xfId="0" applyFont="1" applyBorder="1" applyAlignment="1">
      <alignment horizontal="left" vertical="top" readingOrder="1"/>
    </xf>
    <xf numFmtId="0" fontId="9" fillId="0" borderId="12" xfId="0" applyFont="1" applyBorder="1" applyAlignment="1">
      <alignment horizontal="left" vertical="center" wrapText="1" readingOrder="1"/>
    </xf>
    <xf numFmtId="0" fontId="10" fillId="0" borderId="0" xfId="0" applyFont="1"/>
    <xf numFmtId="0" fontId="10" fillId="4" borderId="9" xfId="0" applyFont="1" applyFill="1" applyBorder="1" applyAlignment="1">
      <alignment horizontal="left" vertical="center" readingOrder="1"/>
    </xf>
    <xf numFmtId="0" fontId="10" fillId="4" borderId="10" xfId="0" applyFont="1" applyFill="1" applyBorder="1" applyAlignment="1">
      <alignment horizontal="left" vertical="top" readingOrder="1"/>
    </xf>
    <xf numFmtId="0" fontId="10" fillId="4" borderId="11" xfId="0" applyFont="1" applyFill="1" applyBorder="1" applyAlignment="1">
      <alignment horizontal="left" vertical="top" wrapText="1"/>
    </xf>
    <xf numFmtId="0" fontId="6" fillId="5" borderId="8" xfId="0" applyFont="1" applyFill="1" applyBorder="1" applyAlignment="1">
      <alignment horizontal="left" vertical="center" readingOrder="1"/>
    </xf>
    <xf numFmtId="0" fontId="11" fillId="6" borderId="9" xfId="0" applyFont="1" applyFill="1" applyBorder="1" applyAlignment="1">
      <alignment horizontal="left" vertical="center" readingOrder="1"/>
    </xf>
    <xf numFmtId="0" fontId="12" fillId="6" borderId="10" xfId="0" applyFont="1" applyFill="1" applyBorder="1" applyAlignment="1">
      <alignment horizontal="left" vertical="top" readingOrder="1"/>
    </xf>
    <xf numFmtId="0" fontId="2" fillId="6" borderId="11" xfId="0" applyFont="1" applyFill="1" applyBorder="1" applyAlignment="1">
      <alignment horizontal="left" vertical="top" wrapText="1"/>
    </xf>
    <xf numFmtId="0" fontId="13" fillId="6" borderId="10" xfId="0" applyFont="1" applyFill="1" applyBorder="1" applyAlignment="1">
      <alignment horizontal="left" vertical="top" readingOrder="1"/>
    </xf>
    <xf numFmtId="0" fontId="1" fillId="6" borderId="11" xfId="0" applyFont="1" applyFill="1" applyBorder="1" applyAlignment="1">
      <alignment horizontal="left" vertical="top" wrapText="1"/>
    </xf>
    <xf numFmtId="0" fontId="1" fillId="0" borderId="12" xfId="0" applyFont="1" applyBorder="1" applyAlignment="1">
      <alignment vertical="top"/>
    </xf>
    <xf numFmtId="0" fontId="1" fillId="0" borderId="13" xfId="0" applyFont="1" applyBorder="1" applyAlignment="1">
      <alignment vertical="center"/>
    </xf>
    <xf numFmtId="0" fontId="9" fillId="0" borderId="13" xfId="0" applyFont="1" applyBorder="1" applyAlignment="1">
      <alignment horizontal="left" vertical="top" readingOrder="1"/>
    </xf>
    <xf numFmtId="0" fontId="9" fillId="0" borderId="13" xfId="0" applyFont="1" applyBorder="1" applyAlignment="1">
      <alignment horizontal="left" vertical="center" wrapText="1" readingOrder="1"/>
    </xf>
    <xf numFmtId="0" fontId="14" fillId="6" borderId="14" xfId="0" applyFont="1" applyFill="1" applyBorder="1" applyAlignment="1">
      <alignment horizontal="left" vertical="top" readingOrder="1"/>
    </xf>
    <xf numFmtId="0" fontId="15" fillId="6" borderId="14" xfId="0" applyFont="1" applyFill="1" applyBorder="1" applyAlignment="1">
      <alignment horizontal="left" vertical="center" wrapText="1" readingOrder="1"/>
    </xf>
    <xf numFmtId="0" fontId="16" fillId="0" borderId="15" xfId="0" applyFont="1" applyBorder="1" applyAlignment="1">
      <alignment horizontal="left" vertical="center" readingOrder="1"/>
    </xf>
    <xf numFmtId="0" fontId="17" fillId="0" borderId="16" xfId="0" applyFont="1" applyBorder="1" applyAlignment="1">
      <alignment horizontal="left" vertical="top" readingOrder="1"/>
    </xf>
    <xf numFmtId="0" fontId="18" fillId="0" borderId="16" xfId="0" applyFont="1" applyBorder="1" applyAlignment="1">
      <alignment horizontal="left" vertical="center" wrapText="1" readingOrder="1"/>
    </xf>
    <xf numFmtId="0" fontId="9" fillId="0" borderId="15" xfId="0" applyFont="1" applyBorder="1" applyAlignment="1">
      <alignment horizontal="left" vertical="top" readingOrder="1"/>
    </xf>
    <xf numFmtId="0" fontId="1" fillId="0" borderId="12" xfId="0" applyFont="1" applyBorder="1" applyAlignment="1">
      <alignment horizontal="left" vertical="top" wrapText="1"/>
    </xf>
    <xf numFmtId="0" fontId="1" fillId="0" borderId="17" xfId="0" applyFont="1" applyBorder="1" applyAlignment="1">
      <alignment vertical="center"/>
    </xf>
    <xf numFmtId="0" fontId="19" fillId="6" borderId="18" xfId="0" applyFont="1" applyFill="1" applyBorder="1" applyAlignment="1">
      <alignment horizontal="left" vertical="center" readingOrder="1"/>
    </xf>
    <xf numFmtId="0" fontId="20" fillId="6" borderId="19" xfId="0" applyFont="1" applyFill="1" applyBorder="1" applyAlignment="1">
      <alignment horizontal="left" vertical="top" readingOrder="1"/>
    </xf>
    <xf numFmtId="0" fontId="1" fillId="6" borderId="20" xfId="0" applyFont="1" applyFill="1" applyBorder="1"/>
    <xf numFmtId="0" fontId="20" fillId="6" borderId="19" xfId="0" applyFont="1" applyFill="1" applyBorder="1" applyAlignment="1">
      <alignment horizontal="left" vertical="center" wrapText="1" readingOrder="1"/>
    </xf>
    <xf numFmtId="0" fontId="1" fillId="0" borderId="21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21" fillId="0" borderId="12" xfId="0" applyFont="1" applyBorder="1" applyAlignment="1">
      <alignment horizontal="left" vertical="center" wrapText="1" readingOrder="1"/>
    </xf>
    <xf numFmtId="0" fontId="19" fillId="0" borderId="15" xfId="0" applyFont="1" applyBorder="1" applyAlignment="1">
      <alignment horizontal="left" vertical="center" readingOrder="1"/>
    </xf>
    <xf numFmtId="0" fontId="22" fillId="0" borderId="16" xfId="0" applyFont="1" applyBorder="1" applyAlignment="1">
      <alignment horizontal="left" vertical="top" readingOrder="1"/>
    </xf>
    <xf numFmtId="0" fontId="23" fillId="0" borderId="0" xfId="0" applyFont="1" applyAlignment="1">
      <alignment horizontal="center" vertical="center" wrapText="1"/>
    </xf>
    <xf numFmtId="0" fontId="24" fillId="0" borderId="0" xfId="0" applyFont="1"/>
    <xf numFmtId="0" fontId="23" fillId="0" borderId="0" xfId="0" applyFont="1" applyAlignment="1">
      <alignment horizontal="right" vertical="center" wrapText="1"/>
    </xf>
    <xf numFmtId="49" fontId="23" fillId="0" borderId="0" xfId="0" applyNumberFormat="1" applyFont="1" applyAlignment="1">
      <alignment horizontal="center" vertical="center" wrapText="1"/>
    </xf>
    <xf numFmtId="49" fontId="23" fillId="7" borderId="25" xfId="0" applyNumberFormat="1" applyFont="1" applyFill="1" applyBorder="1" applyAlignment="1">
      <alignment vertical="center" wrapText="1"/>
    </xf>
    <xf numFmtId="49" fontId="23" fillId="0" borderId="25" xfId="0" applyNumberFormat="1" applyFont="1" applyBorder="1" applyAlignment="1">
      <alignment horizontal="center" vertical="center" wrapText="1"/>
    </xf>
    <xf numFmtId="49" fontId="23" fillId="7" borderId="32" xfId="0" applyNumberFormat="1" applyFont="1" applyFill="1" applyBorder="1" applyAlignment="1">
      <alignment horizontal="center" vertical="center" wrapText="1"/>
    </xf>
    <xf numFmtId="49" fontId="23" fillId="0" borderId="25" xfId="0" applyNumberFormat="1" applyFont="1" applyBorder="1" applyAlignment="1">
      <alignment horizontal="right" vertical="center" wrapText="1"/>
    </xf>
    <xf numFmtId="49" fontId="23" fillId="7" borderId="25" xfId="0" applyNumberFormat="1" applyFont="1" applyFill="1" applyBorder="1" applyAlignment="1">
      <alignment horizontal="center" vertical="center" wrapText="1"/>
    </xf>
    <xf numFmtId="0" fontId="26" fillId="8" borderId="25" xfId="0" applyFont="1" applyFill="1" applyBorder="1"/>
    <xf numFmtId="4" fontId="26" fillId="8" borderId="25" xfId="0" applyNumberFormat="1" applyFont="1" applyFill="1" applyBorder="1"/>
    <xf numFmtId="4" fontId="26" fillId="8" borderId="25" xfId="0" applyNumberFormat="1" applyFont="1" applyFill="1" applyBorder="1" applyAlignment="1">
      <alignment horizontal="right"/>
    </xf>
    <xf numFmtId="0" fontId="25" fillId="8" borderId="25" xfId="0" applyFont="1" applyFill="1" applyBorder="1"/>
    <xf numFmtId="0" fontId="25" fillId="8" borderId="20" xfId="0" applyFont="1" applyFill="1" applyBorder="1"/>
    <xf numFmtId="4" fontId="25" fillId="8" borderId="25" xfId="0" applyNumberFormat="1" applyFont="1" applyFill="1" applyBorder="1"/>
    <xf numFmtId="4" fontId="25" fillId="8" borderId="25" xfId="0" applyNumberFormat="1" applyFont="1" applyFill="1" applyBorder="1" applyAlignment="1">
      <alignment horizontal="right"/>
    </xf>
    <xf numFmtId="0" fontId="25" fillId="0" borderId="25" xfId="0" applyFont="1" applyBorder="1"/>
    <xf numFmtId="4" fontId="25" fillId="0" borderId="25" xfId="0" applyNumberFormat="1" applyFont="1" applyBorder="1" applyAlignment="1">
      <alignment horizontal="right"/>
    </xf>
    <xf numFmtId="4" fontId="27" fillId="0" borderId="25" xfId="0" applyNumberFormat="1" applyFont="1" applyBorder="1" applyAlignment="1">
      <alignment horizontal="right"/>
    </xf>
    <xf numFmtId="4" fontId="25" fillId="0" borderId="25" xfId="0" applyNumberFormat="1" applyFont="1" applyBorder="1"/>
    <xf numFmtId="2" fontId="25" fillId="0" borderId="25" xfId="0" applyNumberFormat="1" applyFont="1" applyBorder="1"/>
    <xf numFmtId="2" fontId="25" fillId="8" borderId="25" xfId="0" applyNumberFormat="1" applyFont="1" applyFill="1" applyBorder="1"/>
    <xf numFmtId="4" fontId="28" fillId="0" borderId="25" xfId="0" applyNumberFormat="1" applyFont="1" applyBorder="1" applyAlignment="1">
      <alignment horizontal="right"/>
    </xf>
    <xf numFmtId="0" fontId="26" fillId="9" borderId="25" xfId="0" applyFont="1" applyFill="1" applyBorder="1"/>
    <xf numFmtId="0" fontId="26" fillId="9" borderId="25" xfId="0" applyFont="1" applyFill="1" applyBorder="1" applyAlignment="1">
      <alignment horizontal="right"/>
    </xf>
    <xf numFmtId="4" fontId="26" fillId="9" borderId="25" xfId="0" applyNumberFormat="1" applyFont="1" applyFill="1" applyBorder="1"/>
    <xf numFmtId="4" fontId="26" fillId="9" borderId="25" xfId="0" applyNumberFormat="1" applyFont="1" applyFill="1" applyBorder="1" applyAlignment="1">
      <alignment horizontal="right"/>
    </xf>
    <xf numFmtId="2" fontId="26" fillId="9" borderId="25" xfId="0" applyNumberFormat="1" applyFont="1" applyFill="1" applyBorder="1"/>
    <xf numFmtId="0" fontId="25" fillId="10" borderId="25" xfId="0" applyFont="1" applyFill="1" applyBorder="1"/>
    <xf numFmtId="4" fontId="27" fillId="0" borderId="0" xfId="0" applyNumberFormat="1" applyFont="1" applyAlignment="1">
      <alignment horizontal="right"/>
    </xf>
    <xf numFmtId="0" fontId="26" fillId="0" borderId="0" xfId="0" applyFont="1"/>
    <xf numFmtId="0" fontId="25" fillId="0" borderId="25" xfId="0" applyFont="1" applyBorder="1" applyAlignment="1">
      <alignment horizontal="right"/>
    </xf>
    <xf numFmtId="0" fontId="29" fillId="0" borderId="0" xfId="0" applyFont="1"/>
    <xf numFmtId="0" fontId="29" fillId="9" borderId="25" xfId="0" applyFont="1" applyFill="1" applyBorder="1"/>
    <xf numFmtId="0" fontId="29" fillId="9" borderId="25" xfId="0" applyFont="1" applyFill="1" applyBorder="1" applyAlignment="1">
      <alignment horizontal="right"/>
    </xf>
    <xf numFmtId="4" fontId="29" fillId="9" borderId="25" xfId="0" applyNumberFormat="1" applyFont="1" applyFill="1" applyBorder="1"/>
    <xf numFmtId="4" fontId="29" fillId="9" borderId="25" xfId="0" applyNumberFormat="1" applyFont="1" applyFill="1" applyBorder="1" applyAlignment="1">
      <alignment horizontal="right"/>
    </xf>
    <xf numFmtId="2" fontId="25" fillId="9" borderId="25" xfId="0" applyNumberFormat="1" applyFont="1" applyFill="1" applyBorder="1"/>
    <xf numFmtId="0" fontId="24" fillId="0" borderId="0" xfId="0" applyFont="1" applyAlignment="1">
      <alignment horizontal="right"/>
    </xf>
    <xf numFmtId="187" fontId="25" fillId="0" borderId="0" xfId="0" applyNumberFormat="1" applyFont="1"/>
    <xf numFmtId="4" fontId="25" fillId="0" borderId="0" xfId="0" applyNumberFormat="1" applyFont="1"/>
    <xf numFmtId="0" fontId="30" fillId="0" borderId="0" xfId="0" applyFont="1" applyAlignment="1">
      <alignment horizontal="right"/>
    </xf>
    <xf numFmtId="0" fontId="30" fillId="0" borderId="0" xfId="0" applyFont="1"/>
    <xf numFmtId="4" fontId="30" fillId="0" borderId="0" xfId="0" applyNumberFormat="1" applyFont="1" applyAlignment="1">
      <alignment horizontal="right"/>
    </xf>
    <xf numFmtId="4" fontId="30" fillId="0" borderId="0" xfId="0" applyNumberFormat="1" applyFont="1"/>
    <xf numFmtId="0" fontId="31" fillId="0" borderId="0" xfId="0" applyFont="1"/>
    <xf numFmtId="4" fontId="31" fillId="0" borderId="0" xfId="0" applyNumberFormat="1" applyFont="1"/>
    <xf numFmtId="4" fontId="32" fillId="0" borderId="0" xfId="0" applyNumberFormat="1" applyFont="1" applyAlignment="1">
      <alignment horizontal="right"/>
    </xf>
    <xf numFmtId="4" fontId="33" fillId="0" borderId="25" xfId="0" applyNumberFormat="1" applyFont="1" applyBorder="1" applyAlignment="1">
      <alignment horizontal="right"/>
    </xf>
    <xf numFmtId="4" fontId="33" fillId="0" borderId="0" xfId="0" applyNumberFormat="1" applyFont="1" applyAlignment="1">
      <alignment horizontal="right"/>
    </xf>
    <xf numFmtId="4" fontId="34" fillId="0" borderId="38" xfId="0" applyNumberFormat="1" applyFont="1" applyBorder="1" applyAlignment="1">
      <alignment horizontal="right" vertical="top"/>
    </xf>
    <xf numFmtId="4" fontId="24" fillId="0" borderId="0" xfId="0" applyNumberFormat="1" applyFont="1"/>
    <xf numFmtId="0" fontId="35" fillId="0" borderId="0" xfId="0" applyFont="1"/>
    <xf numFmtId="4" fontId="35" fillId="0" borderId="0" xfId="0" applyNumberFormat="1" applyFont="1"/>
    <xf numFmtId="4" fontId="36" fillId="0" borderId="0" xfId="0" applyNumberFormat="1" applyFont="1"/>
    <xf numFmtId="0" fontId="37" fillId="0" borderId="0" xfId="0" applyFont="1" applyAlignment="1">
      <alignment horizontal="center" vertical="center" wrapText="1"/>
    </xf>
    <xf numFmtId="49" fontId="37" fillId="0" borderId="0" xfId="0" applyNumberFormat="1" applyFont="1" applyAlignment="1">
      <alignment horizontal="center" vertical="center" wrapText="1"/>
    </xf>
    <xf numFmtId="49" fontId="37" fillId="7" borderId="25" xfId="0" applyNumberFormat="1" applyFont="1" applyFill="1" applyBorder="1" applyAlignment="1">
      <alignment vertical="center" wrapText="1"/>
    </xf>
    <xf numFmtId="49" fontId="37" fillId="0" borderId="25" xfId="0" applyNumberFormat="1" applyFont="1" applyBorder="1" applyAlignment="1">
      <alignment horizontal="center" vertical="center" wrapText="1"/>
    </xf>
    <xf numFmtId="49" fontId="37" fillId="7" borderId="32" xfId="0" applyNumberFormat="1" applyFont="1" applyFill="1" applyBorder="1" applyAlignment="1">
      <alignment horizontal="center" vertical="center" wrapText="1"/>
    </xf>
    <xf numFmtId="49" fontId="37" fillId="7" borderId="25" xfId="0" applyNumberFormat="1" applyFont="1" applyFill="1" applyBorder="1" applyAlignment="1">
      <alignment horizontal="center" vertical="center" wrapText="1"/>
    </xf>
    <xf numFmtId="0" fontId="39" fillId="8" borderId="25" xfId="0" applyFont="1" applyFill="1" applyBorder="1"/>
    <xf numFmtId="4" fontId="39" fillId="8" borderId="25" xfId="0" applyNumberFormat="1" applyFont="1" applyFill="1" applyBorder="1"/>
    <xf numFmtId="0" fontId="38" fillId="8" borderId="25" xfId="0" applyFont="1" applyFill="1" applyBorder="1"/>
    <xf numFmtId="0" fontId="38" fillId="8" borderId="20" xfId="0" applyFont="1" applyFill="1" applyBorder="1"/>
    <xf numFmtId="4" fontId="38" fillId="8" borderId="25" xfId="0" applyNumberFormat="1" applyFont="1" applyFill="1" applyBorder="1"/>
    <xf numFmtId="0" fontId="38" fillId="0" borderId="25" xfId="0" applyFont="1" applyBorder="1"/>
    <xf numFmtId="4" fontId="38" fillId="0" borderId="25" xfId="0" applyNumberFormat="1" applyFont="1" applyBorder="1"/>
    <xf numFmtId="2" fontId="38" fillId="0" borderId="25" xfId="0" applyNumberFormat="1" applyFont="1" applyBorder="1"/>
    <xf numFmtId="2" fontId="38" fillId="8" borderId="25" xfId="0" applyNumberFormat="1" applyFont="1" applyFill="1" applyBorder="1"/>
    <xf numFmtId="0" fontId="39" fillId="9" borderId="25" xfId="0" applyFont="1" applyFill="1" applyBorder="1"/>
    <xf numFmtId="0" fontId="39" fillId="9" borderId="25" xfId="0" applyFont="1" applyFill="1" applyBorder="1" applyAlignment="1">
      <alignment horizontal="right"/>
    </xf>
    <xf numFmtId="4" fontId="39" fillId="9" borderId="25" xfId="0" applyNumberFormat="1" applyFont="1" applyFill="1" applyBorder="1"/>
    <xf numFmtId="2" fontId="39" fillId="9" borderId="25" xfId="0" applyNumberFormat="1" applyFont="1" applyFill="1" applyBorder="1"/>
    <xf numFmtId="0" fontId="38" fillId="10" borderId="25" xfId="0" applyFont="1" applyFill="1" applyBorder="1"/>
    <xf numFmtId="0" fontId="39" fillId="0" borderId="0" xfId="0" applyFont="1"/>
    <xf numFmtId="0" fontId="38" fillId="0" borderId="25" xfId="0" applyFont="1" applyBorder="1" applyAlignment="1">
      <alignment horizontal="right"/>
    </xf>
    <xf numFmtId="0" fontId="40" fillId="0" borderId="0" xfId="0" applyFont="1"/>
    <xf numFmtId="0" fontId="40" fillId="9" borderId="25" xfId="0" applyFont="1" applyFill="1" applyBorder="1"/>
    <xf numFmtId="0" fontId="40" fillId="9" borderId="25" xfId="0" applyFont="1" applyFill="1" applyBorder="1" applyAlignment="1">
      <alignment horizontal="right"/>
    </xf>
    <xf numFmtId="4" fontId="40" fillId="9" borderId="25" xfId="0" applyNumberFormat="1" applyFont="1" applyFill="1" applyBorder="1"/>
    <xf numFmtId="2" fontId="38" fillId="9" borderId="25" xfId="0" applyNumberFormat="1" applyFont="1" applyFill="1" applyBorder="1"/>
    <xf numFmtId="187" fontId="38" fillId="0" borderId="0" xfId="0" applyNumberFormat="1" applyFont="1"/>
    <xf numFmtId="0" fontId="35" fillId="0" borderId="0" xfId="0" applyFont="1" applyAlignment="1">
      <alignment horizontal="center"/>
    </xf>
    <xf numFmtId="4" fontId="41" fillId="0" borderId="0" xfId="0" applyNumberFormat="1" applyFont="1" applyAlignment="1">
      <alignment horizontal="left"/>
    </xf>
    <xf numFmtId="4" fontId="42" fillId="0" borderId="0" xfId="0" applyNumberFormat="1" applyFont="1" applyAlignment="1">
      <alignment horizontal="left"/>
    </xf>
    <xf numFmtId="4" fontId="38" fillId="10" borderId="25" xfId="0" applyNumberFormat="1" applyFont="1" applyFill="1" applyBorder="1"/>
    <xf numFmtId="4" fontId="43" fillId="0" borderId="0" xfId="0" applyNumberFormat="1" applyFont="1"/>
    <xf numFmtId="0" fontId="44" fillId="0" borderId="0" xfId="0" applyFont="1"/>
    <xf numFmtId="4" fontId="45" fillId="0" borderId="0" xfId="0" applyNumberFormat="1" applyFont="1" applyAlignment="1">
      <alignment horizontal="right"/>
    </xf>
    <xf numFmtId="4" fontId="46" fillId="11" borderId="0" xfId="0" applyNumberFormat="1" applyFont="1" applyFill="1"/>
    <xf numFmtId="4" fontId="47" fillId="11" borderId="25" xfId="0" applyNumberFormat="1" applyFont="1" applyFill="1" applyBorder="1" applyAlignment="1">
      <alignment horizontal="right"/>
    </xf>
    <xf numFmtId="4" fontId="48" fillId="11" borderId="25" xfId="0" applyNumberFormat="1" applyFont="1" applyFill="1" applyBorder="1" applyAlignment="1">
      <alignment horizontal="right"/>
    </xf>
    <xf numFmtId="4" fontId="38" fillId="11" borderId="25" xfId="0" applyNumberFormat="1" applyFont="1" applyFill="1" applyBorder="1" applyAlignment="1">
      <alignment horizontal="right"/>
    </xf>
    <xf numFmtId="4" fontId="38" fillId="0" borderId="25" xfId="0" applyNumberFormat="1" applyFont="1" applyBorder="1" applyAlignment="1">
      <alignment horizontal="right"/>
    </xf>
    <xf numFmtId="4" fontId="38" fillId="8" borderId="25" xfId="0" applyNumberFormat="1" applyFont="1" applyFill="1" applyBorder="1" applyAlignment="1">
      <alignment horizontal="right"/>
    </xf>
    <xf numFmtId="4" fontId="48" fillId="0" borderId="25" xfId="0" applyNumberFormat="1" applyFont="1" applyBorder="1" applyAlignment="1">
      <alignment horizontal="right"/>
    </xf>
    <xf numFmtId="4" fontId="47" fillId="0" borderId="25" xfId="0" applyNumberFormat="1" applyFont="1" applyBorder="1" applyAlignment="1">
      <alignment horizontal="right"/>
    </xf>
    <xf numFmtId="4" fontId="48" fillId="12" borderId="25" xfId="0" applyNumberFormat="1" applyFont="1" applyFill="1" applyBorder="1" applyAlignment="1">
      <alignment horizontal="right"/>
    </xf>
    <xf numFmtId="4" fontId="47" fillId="0" borderId="25" xfId="0" applyNumberFormat="1" applyFont="1" applyBorder="1"/>
    <xf numFmtId="4" fontId="48" fillId="0" borderId="25" xfId="0" applyNumberFormat="1" applyFont="1" applyBorder="1"/>
    <xf numFmtId="0" fontId="49" fillId="0" borderId="0" xfId="0" applyFont="1" applyAlignment="1">
      <alignment horizontal="center" vertical="center" wrapText="1"/>
    </xf>
    <xf numFmtId="49" fontId="49" fillId="0" borderId="0" xfId="0" applyNumberFormat="1" applyFont="1" applyAlignment="1">
      <alignment horizontal="center" vertical="center" wrapText="1"/>
    </xf>
    <xf numFmtId="49" fontId="49" fillId="7" borderId="25" xfId="0" applyNumberFormat="1" applyFont="1" applyFill="1" applyBorder="1" applyAlignment="1">
      <alignment vertical="center" wrapText="1"/>
    </xf>
    <xf numFmtId="49" fontId="49" fillId="0" borderId="25" xfId="0" applyNumberFormat="1" applyFont="1" applyBorder="1" applyAlignment="1">
      <alignment horizontal="center" vertical="center" wrapText="1"/>
    </xf>
    <xf numFmtId="49" fontId="49" fillId="7" borderId="32" xfId="0" applyNumberFormat="1" applyFont="1" applyFill="1" applyBorder="1" applyAlignment="1">
      <alignment horizontal="center" vertical="center" wrapText="1"/>
    </xf>
    <xf numFmtId="49" fontId="49" fillId="7" borderId="25" xfId="0" applyNumberFormat="1" applyFont="1" applyFill="1" applyBorder="1" applyAlignment="1">
      <alignment horizontal="center" vertical="center" wrapText="1"/>
    </xf>
    <xf numFmtId="0" fontId="49" fillId="8" borderId="25" xfId="0" applyFont="1" applyFill="1" applyBorder="1"/>
    <xf numFmtId="4" fontId="49" fillId="8" borderId="25" xfId="0" applyNumberFormat="1" applyFont="1" applyFill="1" applyBorder="1"/>
    <xf numFmtId="0" fontId="50" fillId="8" borderId="25" xfId="0" applyFont="1" applyFill="1" applyBorder="1"/>
    <xf numFmtId="0" fontId="50" fillId="8" borderId="20" xfId="0" applyFont="1" applyFill="1" applyBorder="1"/>
    <xf numFmtId="4" fontId="50" fillId="8" borderId="25" xfId="0" applyNumberFormat="1" applyFont="1" applyFill="1" applyBorder="1"/>
    <xf numFmtId="0" fontId="50" fillId="0" borderId="25" xfId="0" applyFont="1" applyBorder="1"/>
    <xf numFmtId="4" fontId="50" fillId="0" borderId="25" xfId="0" applyNumberFormat="1" applyFont="1" applyBorder="1"/>
    <xf numFmtId="2" fontId="50" fillId="0" borderId="25" xfId="0" applyNumberFormat="1" applyFont="1" applyBorder="1"/>
    <xf numFmtId="2" fontId="50" fillId="8" borderId="25" xfId="0" applyNumberFormat="1" applyFont="1" applyFill="1" applyBorder="1"/>
    <xf numFmtId="0" fontId="49" fillId="9" borderId="25" xfId="0" applyFont="1" applyFill="1" applyBorder="1"/>
    <xf numFmtId="0" fontId="49" fillId="9" borderId="25" xfId="0" applyFont="1" applyFill="1" applyBorder="1" applyAlignment="1">
      <alignment horizontal="right"/>
    </xf>
    <xf numFmtId="4" fontId="49" fillId="9" borderId="25" xfId="0" applyNumberFormat="1" applyFont="1" applyFill="1" applyBorder="1"/>
    <xf numFmtId="2" fontId="49" fillId="9" borderId="25" xfId="0" applyNumberFormat="1" applyFont="1" applyFill="1" applyBorder="1"/>
    <xf numFmtId="0" fontId="50" fillId="10" borderId="25" xfId="0" applyFont="1" applyFill="1" applyBorder="1"/>
    <xf numFmtId="0" fontId="49" fillId="0" borderId="0" xfId="0" applyFont="1"/>
    <xf numFmtId="0" fontId="50" fillId="0" borderId="25" xfId="0" applyFont="1" applyBorder="1" applyAlignment="1">
      <alignment horizontal="right"/>
    </xf>
    <xf numFmtId="0" fontId="51" fillId="0" borderId="0" xfId="0" applyFont="1"/>
    <xf numFmtId="0" fontId="51" fillId="9" borderId="25" xfId="0" applyFont="1" applyFill="1" applyBorder="1"/>
    <xf numFmtId="0" fontId="51" fillId="9" borderId="25" xfId="0" applyFont="1" applyFill="1" applyBorder="1" applyAlignment="1">
      <alignment horizontal="right"/>
    </xf>
    <xf numFmtId="4" fontId="51" fillId="9" borderId="25" xfId="0" applyNumberFormat="1" applyFont="1" applyFill="1" applyBorder="1"/>
    <xf numFmtId="2" fontId="50" fillId="9" borderId="25" xfId="0" applyNumberFormat="1" applyFont="1" applyFill="1" applyBorder="1"/>
    <xf numFmtId="4" fontId="52" fillId="0" borderId="25" xfId="0" applyNumberFormat="1" applyFont="1" applyBorder="1" applyAlignment="1">
      <alignment horizontal="right"/>
    </xf>
    <xf numFmtId="4" fontId="52" fillId="0" borderId="25" xfId="0" applyNumberFormat="1" applyFont="1" applyBorder="1"/>
    <xf numFmtId="0" fontId="38" fillId="0" borderId="0" xfId="0" applyFont="1" applyAlignment="1">
      <alignment horizontal="center" vertical="center" wrapText="1"/>
    </xf>
    <xf numFmtId="0" fontId="53" fillId="0" borderId="0" xfId="0" applyFont="1"/>
    <xf numFmtId="0" fontId="0" fillId="0" borderId="0" xfId="0" applyAlignment="1">
      <alignment horizontal="right" vertical="center" wrapText="1"/>
    </xf>
    <xf numFmtId="49" fontId="38" fillId="0" borderId="0" xfId="0" applyNumberFormat="1" applyFont="1" applyAlignment="1">
      <alignment horizontal="center" vertical="center" wrapText="1"/>
    </xf>
    <xf numFmtId="49" fontId="38" fillId="7" borderId="25" xfId="0" applyNumberFormat="1" applyFont="1" applyFill="1" applyBorder="1" applyAlignment="1">
      <alignment vertical="center" wrapText="1"/>
    </xf>
    <xf numFmtId="49" fontId="38" fillId="0" borderId="25" xfId="0" applyNumberFormat="1" applyFont="1" applyBorder="1" applyAlignment="1">
      <alignment horizontal="center" vertical="center" wrapText="1"/>
    </xf>
    <xf numFmtId="49" fontId="38" fillId="7" borderId="32" xfId="0" applyNumberFormat="1" applyFont="1" applyFill="1" applyBorder="1" applyAlignment="1">
      <alignment horizontal="center" vertical="center" wrapText="1"/>
    </xf>
    <xf numFmtId="49" fontId="0" fillId="0" borderId="25" xfId="0" applyNumberFormat="1" applyBorder="1" applyAlignment="1">
      <alignment horizontal="right" vertical="center" wrapText="1"/>
    </xf>
    <xf numFmtId="49" fontId="38" fillId="7" borderId="25" xfId="0" applyNumberFormat="1" applyFont="1" applyFill="1" applyBorder="1" applyAlignment="1">
      <alignment horizontal="center" vertical="center" wrapText="1"/>
    </xf>
    <xf numFmtId="4" fontId="0" fillId="8" borderId="25" xfId="0" applyNumberFormat="1" applyFill="1" applyBorder="1" applyAlignment="1">
      <alignment horizontal="right"/>
    </xf>
    <xf numFmtId="4" fontId="54" fillId="0" borderId="25" xfId="0" applyNumberFormat="1" applyFont="1" applyBorder="1" applyAlignment="1">
      <alignment horizontal="right"/>
    </xf>
    <xf numFmtId="4" fontId="53" fillId="0" borderId="25" xfId="0" applyNumberFormat="1" applyFont="1" applyBorder="1" applyAlignment="1">
      <alignment horizontal="right"/>
    </xf>
    <xf numFmtId="4" fontId="55" fillId="0" borderId="25" xfId="0" applyNumberFormat="1" applyFont="1" applyBorder="1" applyAlignment="1">
      <alignment horizontal="right" vertical="top"/>
    </xf>
    <xf numFmtId="4" fontId="0" fillId="0" borderId="25" xfId="0" applyNumberFormat="1" applyBorder="1" applyAlignment="1">
      <alignment horizontal="right" vertical="top"/>
    </xf>
    <xf numFmtId="4" fontId="55" fillId="0" borderId="0" xfId="0" applyNumberFormat="1" applyFont="1" applyAlignment="1">
      <alignment horizontal="right" vertical="top"/>
    </xf>
    <xf numFmtId="4" fontId="0" fillId="0" borderId="0" xfId="0" applyNumberFormat="1" applyAlignment="1">
      <alignment horizontal="right" vertical="top"/>
    </xf>
    <xf numFmtId="4" fontId="55" fillId="0" borderId="25" xfId="0" applyNumberFormat="1" applyFont="1" applyBorder="1" applyAlignment="1">
      <alignment horizontal="right"/>
    </xf>
    <xf numFmtId="4" fontId="0" fillId="0" borderId="25" xfId="0" applyNumberFormat="1" applyBorder="1" applyAlignment="1">
      <alignment horizontal="right"/>
    </xf>
    <xf numFmtId="0" fontId="38" fillId="9" borderId="25" xfId="0" applyFont="1" applyFill="1" applyBorder="1"/>
    <xf numFmtId="0" fontId="38" fillId="9" borderId="25" xfId="0" applyFont="1" applyFill="1" applyBorder="1" applyAlignment="1">
      <alignment horizontal="right"/>
    </xf>
    <xf numFmtId="4" fontId="38" fillId="9" borderId="25" xfId="0" applyNumberFormat="1" applyFont="1" applyFill="1" applyBorder="1"/>
    <xf numFmtId="4" fontId="0" fillId="9" borderId="25" xfId="0" applyNumberFormat="1" applyFill="1" applyBorder="1" applyAlignment="1">
      <alignment horizontal="right"/>
    </xf>
    <xf numFmtId="0" fontId="38" fillId="0" borderId="0" xfId="0" applyFont="1"/>
    <xf numFmtId="4" fontId="48" fillId="0" borderId="26" xfId="0" applyNumberFormat="1" applyFont="1" applyBorder="1"/>
    <xf numFmtId="4" fontId="0" fillId="0" borderId="26" xfId="0" applyNumberFormat="1" applyBorder="1" applyAlignment="1">
      <alignment horizontal="right"/>
    </xf>
    <xf numFmtId="4" fontId="48" fillId="0" borderId="34" xfId="0" applyNumberFormat="1" applyFont="1" applyBorder="1" applyAlignment="1">
      <alignment horizontal="right"/>
    </xf>
    <xf numFmtId="4" fontId="0" fillId="0" borderId="34" xfId="0" applyNumberFormat="1" applyBorder="1" applyAlignment="1">
      <alignment horizontal="right"/>
    </xf>
    <xf numFmtId="0" fontId="56" fillId="0" borderId="0" xfId="0" applyFont="1"/>
    <xf numFmtId="0" fontId="56" fillId="9" borderId="25" xfId="0" applyFont="1" applyFill="1" applyBorder="1"/>
    <xf numFmtId="0" fontId="56" fillId="9" borderId="25" xfId="0" applyFont="1" applyFill="1" applyBorder="1" applyAlignment="1">
      <alignment horizontal="right"/>
    </xf>
    <xf numFmtId="4" fontId="56" fillId="9" borderId="25" xfId="0" applyNumberFormat="1" applyFont="1" applyFill="1" applyBorder="1"/>
    <xf numFmtId="4" fontId="53" fillId="9" borderId="25" xfId="0" applyNumberFormat="1" applyFont="1" applyFill="1" applyBorder="1" applyAlignment="1">
      <alignment horizontal="right"/>
    </xf>
    <xf numFmtId="4" fontId="48" fillId="0" borderId="25" xfId="0" applyNumberFormat="1" applyFont="1" applyBorder="1" applyAlignment="1">
      <alignment horizontal="left"/>
    </xf>
    <xf numFmtId="0" fontId="53" fillId="0" borderId="0" xfId="0" applyFont="1" applyAlignment="1">
      <alignment horizontal="right"/>
    </xf>
    <xf numFmtId="4" fontId="57" fillId="0" borderId="25" xfId="0" applyNumberFormat="1" applyFont="1" applyBorder="1" applyAlignment="1">
      <alignment horizontal="left"/>
    </xf>
    <xf numFmtId="4" fontId="58" fillId="0" borderId="25" xfId="0" applyNumberFormat="1" applyFont="1" applyBorder="1" applyAlignment="1">
      <alignment horizontal="left"/>
    </xf>
    <xf numFmtId="4" fontId="58" fillId="0" borderId="37" xfId="0" applyNumberFormat="1" applyFont="1" applyBorder="1" applyAlignment="1">
      <alignment horizontal="right"/>
    </xf>
    <xf numFmtId="4" fontId="59" fillId="0" borderId="25" xfId="0" applyNumberFormat="1" applyFont="1" applyBorder="1" applyAlignment="1">
      <alignment horizontal="left"/>
    </xf>
    <xf numFmtId="4" fontId="60" fillId="0" borderId="25" xfId="0" applyNumberFormat="1" applyFont="1" applyBorder="1" applyAlignment="1">
      <alignment horizontal="left"/>
    </xf>
    <xf numFmtId="4" fontId="58" fillId="0" borderId="25" xfId="0" applyNumberFormat="1" applyFont="1" applyBorder="1" applyAlignment="1">
      <alignment horizontal="right"/>
    </xf>
    <xf numFmtId="4" fontId="41" fillId="0" borderId="0" xfId="0" applyNumberFormat="1" applyFont="1" applyAlignment="1">
      <alignment horizontal="right"/>
    </xf>
    <xf numFmtId="4" fontId="61" fillId="11" borderId="25" xfId="0" applyNumberFormat="1" applyFont="1" applyFill="1" applyBorder="1" applyAlignment="1">
      <alignment horizontal="right" vertical="top"/>
    </xf>
    <xf numFmtId="4" fontId="62" fillId="0" borderId="0" xfId="0" applyNumberFormat="1" applyFont="1" applyAlignment="1">
      <alignment horizontal="right"/>
    </xf>
    <xf numFmtId="4" fontId="63" fillId="11" borderId="25" xfId="0" applyNumberFormat="1" applyFont="1" applyFill="1" applyBorder="1" applyAlignment="1">
      <alignment horizontal="right" vertical="top"/>
    </xf>
    <xf numFmtId="4" fontId="64" fillId="11" borderId="25" xfId="0" applyNumberFormat="1" applyFont="1" applyFill="1" applyBorder="1" applyAlignment="1">
      <alignment horizontal="right" vertical="top"/>
    </xf>
    <xf numFmtId="4" fontId="65" fillId="11" borderId="36" xfId="0" applyNumberFormat="1" applyFont="1" applyFill="1" applyBorder="1" applyAlignment="1">
      <alignment horizontal="right" vertical="top"/>
    </xf>
    <xf numFmtId="4" fontId="66" fillId="0" borderId="25" xfId="0" applyNumberFormat="1" applyFont="1" applyBorder="1"/>
    <xf numFmtId="4" fontId="67" fillId="0" borderId="25" xfId="0" applyNumberFormat="1" applyFont="1" applyBorder="1"/>
    <xf numFmtId="4" fontId="9" fillId="0" borderId="25" xfId="0" applyNumberFormat="1" applyFont="1" applyBorder="1"/>
    <xf numFmtId="4" fontId="68" fillId="0" borderId="25" xfId="0" applyNumberFormat="1" applyFont="1" applyBorder="1"/>
    <xf numFmtId="4" fontId="69" fillId="9" borderId="25" xfId="0" applyNumberFormat="1" applyFont="1" applyFill="1" applyBorder="1"/>
    <xf numFmtId="4" fontId="70" fillId="9" borderId="25" xfId="0" applyNumberFormat="1" applyFont="1" applyFill="1" applyBorder="1"/>
    <xf numFmtId="4" fontId="71" fillId="9" borderId="25" xfId="0" applyNumberFormat="1" applyFont="1" applyFill="1" applyBorder="1"/>
    <xf numFmtId="4" fontId="72" fillId="9" borderId="25" xfId="0" applyNumberFormat="1" applyFont="1" applyFill="1" applyBorder="1"/>
    <xf numFmtId="4" fontId="73" fillId="0" borderId="25" xfId="0" applyNumberFormat="1" applyFont="1" applyBorder="1"/>
    <xf numFmtId="4" fontId="74" fillId="0" borderId="0" xfId="0" applyNumberFormat="1" applyFont="1"/>
    <xf numFmtId="49" fontId="69" fillId="7" borderId="25" xfId="0" applyNumberFormat="1" applyFont="1" applyFill="1" applyBorder="1" applyAlignment="1">
      <alignment vertical="center" wrapText="1"/>
    </xf>
    <xf numFmtId="4" fontId="0" fillId="0" borderId="25" xfId="0" applyNumberFormat="1" applyBorder="1"/>
    <xf numFmtId="4" fontId="0" fillId="8" borderId="25" xfId="0" applyNumberFormat="1" applyFill="1" applyBorder="1"/>
    <xf numFmtId="4" fontId="52" fillId="0" borderId="25" xfId="0" applyNumberFormat="1" applyFont="1" applyBorder="1" applyAlignment="1">
      <alignment horizontal="left"/>
    </xf>
    <xf numFmtId="4" fontId="48" fillId="0" borderId="39" xfId="0" applyNumberFormat="1" applyFont="1" applyBorder="1" applyAlignment="1">
      <alignment horizontal="left"/>
    </xf>
    <xf numFmtId="4" fontId="75" fillId="0" borderId="39" xfId="0" applyNumberFormat="1" applyFont="1" applyBorder="1" applyAlignment="1">
      <alignment horizontal="left"/>
    </xf>
    <xf numFmtId="4" fontId="52" fillId="0" borderId="39" xfId="0" applyNumberFormat="1" applyFont="1" applyBorder="1" applyAlignment="1">
      <alignment horizontal="left"/>
    </xf>
    <xf numFmtId="4" fontId="48" fillId="0" borderId="39" xfId="0" applyNumberFormat="1" applyFont="1" applyBorder="1"/>
    <xf numFmtId="4" fontId="47" fillId="0" borderId="39" xfId="0" applyNumberFormat="1" applyFont="1" applyBorder="1" applyAlignment="1">
      <alignment horizontal="left"/>
    </xf>
    <xf numFmtId="0" fontId="71" fillId="0" borderId="0" xfId="0" applyFont="1" applyAlignment="1">
      <alignment horizontal="center" vertical="center" wrapText="1"/>
    </xf>
    <xf numFmtId="0" fontId="76" fillId="0" borderId="0" xfId="0" applyFont="1"/>
    <xf numFmtId="49" fontId="71" fillId="0" borderId="0" xfId="0" applyNumberFormat="1" applyFont="1" applyAlignment="1">
      <alignment horizontal="center" vertical="center" wrapText="1"/>
    </xf>
    <xf numFmtId="49" fontId="71" fillId="7" borderId="25" xfId="0" applyNumberFormat="1" applyFont="1" applyFill="1" applyBorder="1" applyAlignment="1">
      <alignment vertical="center" wrapText="1"/>
    </xf>
    <xf numFmtId="49" fontId="71" fillId="0" borderId="25" xfId="0" applyNumberFormat="1" applyFont="1" applyBorder="1" applyAlignment="1">
      <alignment horizontal="center" vertical="center" wrapText="1"/>
    </xf>
    <xf numFmtId="49" fontId="71" fillId="7" borderId="32" xfId="0" applyNumberFormat="1" applyFont="1" applyFill="1" applyBorder="1" applyAlignment="1">
      <alignment horizontal="center" vertical="center" wrapText="1"/>
    </xf>
    <xf numFmtId="49" fontId="71" fillId="7" borderId="25" xfId="0" applyNumberFormat="1" applyFont="1" applyFill="1" applyBorder="1" applyAlignment="1">
      <alignment horizontal="center" vertical="center" wrapText="1"/>
    </xf>
    <xf numFmtId="0" fontId="71" fillId="8" borderId="25" xfId="0" applyFont="1" applyFill="1" applyBorder="1"/>
    <xf numFmtId="4" fontId="71" fillId="8" borderId="25" xfId="0" applyNumberFormat="1" applyFont="1" applyFill="1" applyBorder="1"/>
    <xf numFmtId="0" fontId="73" fillId="8" borderId="25" xfId="0" applyFont="1" applyFill="1" applyBorder="1"/>
    <xf numFmtId="0" fontId="73" fillId="8" borderId="20" xfId="0" applyFont="1" applyFill="1" applyBorder="1"/>
    <xf numFmtId="4" fontId="73" fillId="8" borderId="25" xfId="0" applyNumberFormat="1" applyFont="1" applyFill="1" applyBorder="1"/>
    <xf numFmtId="0" fontId="73" fillId="0" borderId="25" xfId="0" applyFont="1" applyBorder="1"/>
    <xf numFmtId="2" fontId="73" fillId="0" borderId="25" xfId="0" applyNumberFormat="1" applyFont="1" applyBorder="1"/>
    <xf numFmtId="2" fontId="73" fillId="8" borderId="25" xfId="0" applyNumberFormat="1" applyFont="1" applyFill="1" applyBorder="1"/>
    <xf numFmtId="0" fontId="71" fillId="9" borderId="25" xfId="0" applyFont="1" applyFill="1" applyBorder="1"/>
    <xf numFmtId="0" fontId="71" fillId="9" borderId="25" xfId="0" applyFont="1" applyFill="1" applyBorder="1" applyAlignment="1">
      <alignment horizontal="right"/>
    </xf>
    <xf numFmtId="2" fontId="71" fillId="9" borderId="25" xfId="0" applyNumberFormat="1" applyFont="1" applyFill="1" applyBorder="1"/>
    <xf numFmtId="0" fontId="73" fillId="10" borderId="25" xfId="0" applyFont="1" applyFill="1" applyBorder="1"/>
    <xf numFmtId="0" fontId="71" fillId="0" borderId="0" xfId="0" applyFont="1"/>
    <xf numFmtId="0" fontId="73" fillId="0" borderId="25" xfId="0" applyFont="1" applyBorder="1" applyAlignment="1">
      <alignment horizontal="right"/>
    </xf>
    <xf numFmtId="0" fontId="77" fillId="0" borderId="0" xfId="0" applyFont="1"/>
    <xf numFmtId="0" fontId="77" fillId="9" borderId="25" xfId="0" applyFont="1" applyFill="1" applyBorder="1"/>
    <xf numFmtId="0" fontId="77" fillId="9" borderId="25" xfId="0" applyFont="1" applyFill="1" applyBorder="1" applyAlignment="1">
      <alignment horizontal="right"/>
    </xf>
    <xf numFmtId="4" fontId="77" fillId="9" borderId="25" xfId="0" applyNumberFormat="1" applyFont="1" applyFill="1" applyBorder="1"/>
    <xf numFmtId="2" fontId="73" fillId="9" borderId="25" xfId="0" applyNumberFormat="1" applyFont="1" applyFill="1" applyBorder="1"/>
    <xf numFmtId="187" fontId="73" fillId="0" borderId="0" xfId="0" applyNumberFormat="1" applyFont="1"/>
    <xf numFmtId="0" fontId="78" fillId="0" borderId="0" xfId="0" applyFont="1" applyAlignment="1">
      <alignment horizontal="center" vertical="center" wrapText="1"/>
    </xf>
    <xf numFmtId="0" fontId="79" fillId="0" borderId="0" xfId="0" applyFont="1"/>
    <xf numFmtId="49" fontId="78" fillId="0" borderId="0" xfId="0" applyNumberFormat="1" applyFont="1" applyAlignment="1">
      <alignment horizontal="center" vertical="center" wrapText="1"/>
    </xf>
    <xf numFmtId="49" fontId="78" fillId="7" borderId="25" xfId="0" applyNumberFormat="1" applyFont="1" applyFill="1" applyBorder="1" applyAlignment="1">
      <alignment vertical="center" wrapText="1"/>
    </xf>
    <xf numFmtId="49" fontId="78" fillId="0" borderId="25" xfId="0" applyNumberFormat="1" applyFont="1" applyBorder="1" applyAlignment="1">
      <alignment horizontal="center" vertical="center" wrapText="1"/>
    </xf>
    <xf numFmtId="49" fontId="78" fillId="7" borderId="32" xfId="0" applyNumberFormat="1" applyFont="1" applyFill="1" applyBorder="1" applyAlignment="1">
      <alignment horizontal="center" vertical="center" wrapText="1"/>
    </xf>
    <xf numFmtId="49" fontId="78" fillId="7" borderId="25" xfId="0" applyNumberFormat="1" applyFont="1" applyFill="1" applyBorder="1" applyAlignment="1">
      <alignment horizontal="center" vertical="center" wrapText="1"/>
    </xf>
    <xf numFmtId="0" fontId="80" fillId="8" borderId="25" xfId="0" applyFont="1" applyFill="1" applyBorder="1"/>
    <xf numFmtId="4" fontId="80" fillId="8" borderId="25" xfId="0" applyNumberFormat="1" applyFont="1" applyFill="1" applyBorder="1"/>
    <xf numFmtId="0" fontId="55" fillId="8" borderId="25" xfId="0" applyFont="1" applyFill="1" applyBorder="1"/>
    <xf numFmtId="0" fontId="55" fillId="8" borderId="20" xfId="0" applyFont="1" applyFill="1" applyBorder="1"/>
    <xf numFmtId="4" fontId="55" fillId="8" borderId="25" xfId="0" applyNumberFormat="1" applyFont="1" applyFill="1" applyBorder="1"/>
    <xf numFmtId="0" fontId="55" fillId="0" borderId="25" xfId="0" applyFont="1" applyBorder="1"/>
    <xf numFmtId="4" fontId="55" fillId="0" borderId="25" xfId="0" applyNumberFormat="1" applyFont="1" applyBorder="1"/>
    <xf numFmtId="2" fontId="55" fillId="0" borderId="25" xfId="0" applyNumberFormat="1" applyFont="1" applyBorder="1"/>
    <xf numFmtId="2" fontId="55" fillId="8" borderId="25" xfId="0" applyNumberFormat="1" applyFont="1" applyFill="1" applyBorder="1"/>
    <xf numFmtId="0" fontId="80" fillId="9" borderId="25" xfId="0" applyFont="1" applyFill="1" applyBorder="1"/>
    <xf numFmtId="0" fontId="80" fillId="9" borderId="25" xfId="0" applyFont="1" applyFill="1" applyBorder="1" applyAlignment="1">
      <alignment horizontal="right"/>
    </xf>
    <xf numFmtId="4" fontId="80" fillId="9" borderId="25" xfId="0" applyNumberFormat="1" applyFont="1" applyFill="1" applyBorder="1"/>
    <xf numFmtId="2" fontId="80" fillId="9" borderId="25" xfId="0" applyNumberFormat="1" applyFont="1" applyFill="1" applyBorder="1"/>
    <xf numFmtId="0" fontId="55" fillId="10" borderId="25" xfId="0" applyFont="1" applyFill="1" applyBorder="1"/>
    <xf numFmtId="0" fontId="80" fillId="0" borderId="0" xfId="0" applyFont="1"/>
    <xf numFmtId="0" fontId="55" fillId="0" borderId="25" xfId="0" applyFont="1" applyBorder="1" applyAlignment="1">
      <alignment horizontal="right"/>
    </xf>
    <xf numFmtId="0" fontId="81" fillId="0" borderId="0" xfId="0" applyFont="1"/>
    <xf numFmtId="0" fontId="81" fillId="9" borderId="25" xfId="0" applyFont="1" applyFill="1" applyBorder="1"/>
    <xf numFmtId="0" fontId="81" fillId="9" borderId="25" xfId="0" applyFont="1" applyFill="1" applyBorder="1" applyAlignment="1">
      <alignment horizontal="right"/>
    </xf>
    <xf numFmtId="4" fontId="81" fillId="9" borderId="25" xfId="0" applyNumberFormat="1" applyFont="1" applyFill="1" applyBorder="1"/>
    <xf numFmtId="2" fontId="55" fillId="9" borderId="25" xfId="0" applyNumberFormat="1" applyFont="1" applyFill="1" applyBorder="1"/>
    <xf numFmtId="187" fontId="55" fillId="0" borderId="0" xfId="0" applyNumberFormat="1" applyFont="1"/>
    <xf numFmtId="0" fontId="26" fillId="0" borderId="0" xfId="0" applyFont="1" applyAlignment="1">
      <alignment horizontal="center" vertical="center" wrapText="1"/>
    </xf>
    <xf numFmtId="0" fontId="33" fillId="0" borderId="0" xfId="0" applyFont="1"/>
    <xf numFmtId="49" fontId="26" fillId="0" borderId="0" xfId="0" applyNumberFormat="1" applyFont="1" applyAlignment="1">
      <alignment horizontal="center" vertical="center" wrapText="1"/>
    </xf>
    <xf numFmtId="49" fontId="26" fillId="7" borderId="25" xfId="0" applyNumberFormat="1" applyFont="1" applyFill="1" applyBorder="1" applyAlignment="1">
      <alignment vertical="center" wrapText="1"/>
    </xf>
    <xf numFmtId="49" fontId="26" fillId="0" borderId="25" xfId="0" applyNumberFormat="1" applyFont="1" applyBorder="1" applyAlignment="1">
      <alignment horizontal="center" vertical="center" wrapText="1"/>
    </xf>
    <xf numFmtId="49" fontId="26" fillId="7" borderId="32" xfId="0" applyNumberFormat="1" applyFont="1" applyFill="1" applyBorder="1" applyAlignment="1">
      <alignment horizontal="center" vertical="center" wrapText="1"/>
    </xf>
    <xf numFmtId="49" fontId="26" fillId="7" borderId="25" xfId="0" applyNumberFormat="1" applyFont="1" applyFill="1" applyBorder="1" applyAlignment="1">
      <alignment horizontal="center" vertical="center" wrapText="1"/>
    </xf>
    <xf numFmtId="4" fontId="25" fillId="0" borderId="0" xfId="0" applyNumberFormat="1" applyFont="1" applyAlignment="1">
      <alignment horizontal="right"/>
    </xf>
    <xf numFmtId="4" fontId="25" fillId="13" borderId="25" xfId="0" applyNumberFormat="1" applyFont="1" applyFill="1" applyBorder="1" applyAlignment="1">
      <alignment horizontal="right"/>
    </xf>
    <xf numFmtId="4" fontId="25" fillId="13" borderId="0" xfId="0" applyNumberFormat="1" applyFont="1" applyFill="1" applyAlignment="1">
      <alignment horizontal="right"/>
    </xf>
    <xf numFmtId="4" fontId="25" fillId="0" borderId="25" xfId="0" applyNumberFormat="1" applyFont="1" applyBorder="1" applyAlignment="1">
      <alignment horizontal="left"/>
    </xf>
    <xf numFmtId="4" fontId="47" fillId="0" borderId="0" xfId="0" applyNumberFormat="1" applyFont="1" applyAlignment="1">
      <alignment horizontal="right"/>
    </xf>
    <xf numFmtId="4" fontId="38" fillId="0" borderId="25" xfId="0" applyNumberFormat="1" applyFont="1" applyBorder="1" applyAlignment="1">
      <alignment horizontal="center"/>
    </xf>
    <xf numFmtId="4" fontId="38" fillId="8" borderId="25" xfId="0" applyNumberFormat="1" applyFont="1" applyFill="1" applyBorder="1" applyAlignment="1">
      <alignment horizontal="center"/>
    </xf>
    <xf numFmtId="4" fontId="0" fillId="0" borderId="31" xfId="0" applyNumberFormat="1" applyBorder="1" applyAlignment="1">
      <alignment horizontal="right"/>
    </xf>
    <xf numFmtId="4" fontId="59" fillId="0" borderId="36" xfId="0" applyNumberFormat="1" applyFont="1" applyBorder="1" applyAlignment="1">
      <alignment horizontal="left"/>
    </xf>
    <xf numFmtId="4" fontId="59" fillId="0" borderId="36" xfId="0" applyNumberFormat="1" applyFont="1" applyBorder="1"/>
    <xf numFmtId="4" fontId="59" fillId="8" borderId="36" xfId="0" applyNumberFormat="1" applyFont="1" applyFill="1" applyBorder="1"/>
    <xf numFmtId="4" fontId="59" fillId="0" borderId="36" xfId="0" applyNumberFormat="1" applyFont="1" applyBorder="1" applyAlignment="1">
      <alignment horizontal="right"/>
    </xf>
    <xf numFmtId="0" fontId="25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center" vertical="center" wrapText="1"/>
    </xf>
    <xf numFmtId="49" fontId="25" fillId="7" borderId="25" xfId="0" applyNumberFormat="1" applyFont="1" applyFill="1" applyBorder="1" applyAlignment="1">
      <alignment vertical="center" wrapText="1"/>
    </xf>
    <xf numFmtId="49" fontId="25" fillId="0" borderId="25" xfId="0" applyNumberFormat="1" applyFont="1" applyBorder="1" applyAlignment="1">
      <alignment horizontal="center" vertical="center" wrapText="1"/>
    </xf>
    <xf numFmtId="49" fontId="25" fillId="7" borderId="32" xfId="0" applyNumberFormat="1" applyFont="1" applyFill="1" applyBorder="1" applyAlignment="1">
      <alignment horizontal="center" vertical="center" wrapText="1"/>
    </xf>
    <xf numFmtId="49" fontId="25" fillId="7" borderId="25" xfId="0" applyNumberFormat="1" applyFont="1" applyFill="1" applyBorder="1" applyAlignment="1">
      <alignment horizontal="center" vertical="center" wrapText="1"/>
    </xf>
    <xf numFmtId="0" fontId="25" fillId="9" borderId="25" xfId="0" applyFont="1" applyFill="1" applyBorder="1"/>
    <xf numFmtId="0" fontId="25" fillId="9" borderId="25" xfId="0" applyFont="1" applyFill="1" applyBorder="1" applyAlignment="1">
      <alignment horizontal="right"/>
    </xf>
    <xf numFmtId="4" fontId="25" fillId="9" borderId="25" xfId="0" applyNumberFormat="1" applyFont="1" applyFill="1" applyBorder="1"/>
    <xf numFmtId="0" fontId="25" fillId="0" borderId="0" xfId="0" applyFont="1"/>
    <xf numFmtId="0" fontId="33" fillId="9" borderId="25" xfId="0" applyFont="1" applyFill="1" applyBorder="1"/>
    <xf numFmtId="0" fontId="33" fillId="9" borderId="25" xfId="0" applyFont="1" applyFill="1" applyBorder="1" applyAlignment="1">
      <alignment horizontal="right"/>
    </xf>
    <xf numFmtId="4" fontId="33" fillId="9" borderId="25" xfId="0" applyNumberFormat="1" applyFont="1" applyFill="1" applyBorder="1"/>
    <xf numFmtId="4" fontId="82" fillId="0" borderId="25" xfId="0" applyNumberFormat="1" applyFont="1" applyBorder="1"/>
    <xf numFmtId="4" fontId="83" fillId="0" borderId="25" xfId="0" applyNumberFormat="1" applyFont="1" applyBorder="1"/>
    <xf numFmtId="0" fontId="84" fillId="0" borderId="0" xfId="0" applyFont="1" applyAlignment="1">
      <alignment horizontal="center" vertical="center" wrapText="1"/>
    </xf>
    <xf numFmtId="0" fontId="85" fillId="0" borderId="0" xfId="0" applyFont="1"/>
    <xf numFmtId="49" fontId="84" fillId="0" borderId="0" xfId="0" applyNumberFormat="1" applyFont="1" applyAlignment="1">
      <alignment horizontal="center" vertical="center" wrapText="1"/>
    </xf>
    <xf numFmtId="49" fontId="84" fillId="7" borderId="25" xfId="0" applyNumberFormat="1" applyFont="1" applyFill="1" applyBorder="1" applyAlignment="1">
      <alignment vertical="center" wrapText="1"/>
    </xf>
    <xf numFmtId="49" fontId="84" fillId="0" borderId="25" xfId="0" applyNumberFormat="1" applyFont="1" applyBorder="1" applyAlignment="1">
      <alignment horizontal="center" vertical="center" wrapText="1"/>
    </xf>
    <xf numFmtId="49" fontId="84" fillId="7" borderId="32" xfId="0" applyNumberFormat="1" applyFont="1" applyFill="1" applyBorder="1" applyAlignment="1">
      <alignment horizontal="center" vertical="center" wrapText="1"/>
    </xf>
    <xf numFmtId="49" fontId="84" fillId="7" borderId="25" xfId="0" applyNumberFormat="1" applyFont="1" applyFill="1" applyBorder="1" applyAlignment="1">
      <alignment horizontal="center" vertical="center" wrapText="1"/>
    </xf>
    <xf numFmtId="0" fontId="84" fillId="8" borderId="25" xfId="0" applyFont="1" applyFill="1" applyBorder="1"/>
    <xf numFmtId="4" fontId="84" fillId="8" borderId="25" xfId="0" applyNumberFormat="1" applyFont="1" applyFill="1" applyBorder="1"/>
    <xf numFmtId="0" fontId="86" fillId="8" borderId="25" xfId="0" applyFont="1" applyFill="1" applyBorder="1"/>
    <xf numFmtId="0" fontId="86" fillId="8" borderId="20" xfId="0" applyFont="1" applyFill="1" applyBorder="1"/>
    <xf numFmtId="4" fontId="86" fillId="8" borderId="25" xfId="0" applyNumberFormat="1" applyFont="1" applyFill="1" applyBorder="1"/>
    <xf numFmtId="0" fontId="86" fillId="0" borderId="25" xfId="0" applyFont="1" applyBorder="1"/>
    <xf numFmtId="4" fontId="86" fillId="0" borderId="25" xfId="0" applyNumberFormat="1" applyFont="1" applyBorder="1"/>
    <xf numFmtId="2" fontId="86" fillId="0" borderId="25" xfId="0" applyNumberFormat="1" applyFont="1" applyBorder="1"/>
    <xf numFmtId="2" fontId="86" fillId="8" borderId="25" xfId="0" applyNumberFormat="1" applyFont="1" applyFill="1" applyBorder="1"/>
    <xf numFmtId="0" fontId="84" fillId="9" borderId="25" xfId="0" applyFont="1" applyFill="1" applyBorder="1"/>
    <xf numFmtId="0" fontId="84" fillId="9" borderId="25" xfId="0" applyFont="1" applyFill="1" applyBorder="1" applyAlignment="1">
      <alignment horizontal="right"/>
    </xf>
    <xf numFmtId="4" fontId="84" fillId="9" borderId="25" xfId="0" applyNumberFormat="1" applyFont="1" applyFill="1" applyBorder="1"/>
    <xf numFmtId="2" fontId="84" fillId="9" borderId="25" xfId="0" applyNumberFormat="1" applyFont="1" applyFill="1" applyBorder="1"/>
    <xf numFmtId="0" fontId="86" fillId="10" borderId="25" xfId="0" applyFont="1" applyFill="1" applyBorder="1"/>
    <xf numFmtId="0" fontId="84" fillId="0" borderId="0" xfId="0" applyFont="1"/>
    <xf numFmtId="0" fontId="86" fillId="0" borderId="25" xfId="0" applyFont="1" applyBorder="1" applyAlignment="1">
      <alignment horizontal="right"/>
    </xf>
    <xf numFmtId="0" fontId="87" fillId="0" borderId="0" xfId="0" applyFont="1"/>
    <xf numFmtId="0" fontId="87" fillId="9" borderId="25" xfId="0" applyFont="1" applyFill="1" applyBorder="1"/>
    <xf numFmtId="0" fontId="87" fillId="9" borderId="25" xfId="0" applyFont="1" applyFill="1" applyBorder="1" applyAlignment="1">
      <alignment horizontal="right"/>
    </xf>
    <xf numFmtId="4" fontId="87" fillId="9" borderId="25" xfId="0" applyNumberFormat="1" applyFont="1" applyFill="1" applyBorder="1"/>
    <xf numFmtId="2" fontId="86" fillId="9" borderId="25" xfId="0" applyNumberFormat="1" applyFont="1" applyFill="1" applyBorder="1"/>
    <xf numFmtId="187" fontId="86" fillId="0" borderId="0" xfId="0" applyNumberFormat="1" applyFont="1"/>
    <xf numFmtId="0" fontId="88" fillId="0" borderId="0" xfId="0" applyFont="1"/>
    <xf numFmtId="4" fontId="89" fillId="0" borderId="0" xfId="0" applyNumberFormat="1" applyFont="1" applyAlignment="1">
      <alignment horizontal="right"/>
    </xf>
    <xf numFmtId="49" fontId="94" fillId="7" borderId="25" xfId="0" applyNumberFormat="1" applyFont="1" applyFill="1" applyBorder="1" applyAlignment="1">
      <alignment vertical="center" wrapText="1"/>
    </xf>
    <xf numFmtId="4" fontId="38" fillId="14" borderId="25" xfId="0" applyNumberFormat="1" applyFont="1" applyFill="1" applyBorder="1"/>
    <xf numFmtId="4" fontId="95" fillId="14" borderId="25" xfId="0" applyNumberFormat="1" applyFont="1" applyFill="1" applyBorder="1"/>
    <xf numFmtId="4" fontId="96" fillId="0" borderId="25" xfId="0" applyNumberFormat="1" applyFont="1" applyBorder="1"/>
    <xf numFmtId="0" fontId="3" fillId="2" borderId="1" xfId="0" applyFont="1" applyFill="1" applyBorder="1" applyAlignment="1">
      <alignment horizontal="center" vertical="center" readingOrder="1"/>
    </xf>
    <xf numFmtId="0" fontId="4" fillId="0" borderId="2" xfId="0" applyFont="1" applyBorder="1"/>
    <xf numFmtId="0" fontId="4" fillId="0" borderId="3" xfId="0" applyFont="1" applyBorder="1"/>
    <xf numFmtId="0" fontId="5" fillId="3" borderId="5" xfId="0" applyFont="1" applyFill="1" applyBorder="1" applyAlignment="1">
      <alignment horizontal="left" vertical="center" readingOrder="1"/>
    </xf>
    <xf numFmtId="0" fontId="4" fillId="0" borderId="6" xfId="0" applyFont="1" applyBorder="1"/>
    <xf numFmtId="0" fontId="4" fillId="0" borderId="7" xfId="0" applyFont="1" applyBorder="1"/>
    <xf numFmtId="0" fontId="2" fillId="5" borderId="1" xfId="0" applyFont="1" applyFill="1" applyBorder="1" applyAlignment="1">
      <alignment horizontal="left" vertical="center" readingOrder="1"/>
    </xf>
    <xf numFmtId="0" fontId="25" fillId="8" borderId="26" xfId="0" applyFont="1" applyFill="1" applyBorder="1"/>
    <xf numFmtId="0" fontId="4" fillId="0" borderId="28" xfId="0" applyFont="1" applyBorder="1"/>
    <xf numFmtId="0" fontId="26" fillId="8" borderId="26" xfId="0" applyFont="1" applyFill="1" applyBorder="1"/>
    <xf numFmtId="0" fontId="4" fillId="0" borderId="27" xfId="0" applyFont="1" applyBorder="1"/>
    <xf numFmtId="0" fontId="25" fillId="0" borderId="26" xfId="0" applyFont="1" applyBorder="1"/>
    <xf numFmtId="0" fontId="26" fillId="9" borderId="26" xfId="0" applyFont="1" applyFill="1" applyBorder="1"/>
    <xf numFmtId="49" fontId="23" fillId="0" borderId="22" xfId="0" applyNumberFormat="1" applyFont="1" applyBorder="1" applyAlignment="1">
      <alignment horizontal="center" vertical="center" wrapText="1"/>
    </xf>
    <xf numFmtId="0" fontId="4" fillId="0" borderId="23" xfId="0" applyFont="1" applyBorder="1"/>
    <xf numFmtId="0" fontId="4" fillId="0" borderId="24" xfId="0" applyFont="1" applyBorder="1"/>
    <xf numFmtId="0" fontId="4" fillId="0" borderId="29" xfId="0" applyFont="1" applyBorder="1"/>
    <xf numFmtId="0" fontId="0" fillId="0" borderId="0" xfId="0"/>
    <xf numFmtId="0" fontId="4" fillId="0" borderId="30" xfId="0" applyFont="1" applyBorder="1"/>
    <xf numFmtId="0" fontId="4" fillId="0" borderId="34" xfId="0" applyFont="1" applyBorder="1"/>
    <xf numFmtId="0" fontId="4" fillId="0" borderId="35" xfId="0" applyFont="1" applyBorder="1"/>
    <xf numFmtId="0" fontId="4" fillId="0" borderId="36" xfId="0" applyFont="1" applyBorder="1"/>
    <xf numFmtId="49" fontId="23" fillId="7" borderId="31" xfId="0" applyNumberFormat="1" applyFont="1" applyFill="1" applyBorder="1" applyAlignment="1">
      <alignment horizontal="center" vertical="center" wrapText="1"/>
    </xf>
    <xf numFmtId="0" fontId="4" fillId="0" borderId="37" xfId="0" applyFont="1" applyBorder="1"/>
    <xf numFmtId="49" fontId="23" fillId="0" borderId="26" xfId="0" applyNumberFormat="1" applyFont="1" applyBorder="1" applyAlignment="1">
      <alignment horizontal="center" vertical="center" wrapText="1"/>
    </xf>
    <xf numFmtId="49" fontId="23" fillId="0" borderId="26" xfId="0" applyNumberFormat="1" applyFont="1" applyBorder="1" applyAlignment="1">
      <alignment horizontal="right" vertical="center" wrapText="1"/>
    </xf>
    <xf numFmtId="49" fontId="25" fillId="7" borderId="26" xfId="0" applyNumberFormat="1" applyFont="1" applyFill="1" applyBorder="1" applyAlignment="1">
      <alignment horizontal="center"/>
    </xf>
    <xf numFmtId="49" fontId="23" fillId="0" borderId="31" xfId="0" applyNumberFormat="1" applyFont="1" applyBorder="1" applyAlignment="1">
      <alignment horizontal="center" vertical="center" wrapText="1"/>
    </xf>
    <xf numFmtId="49" fontId="23" fillId="7" borderId="33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38" fillId="8" borderId="26" xfId="0" applyFont="1" applyFill="1" applyBorder="1"/>
    <xf numFmtId="0" fontId="39" fillId="8" borderId="26" xfId="0" applyFont="1" applyFill="1" applyBorder="1"/>
    <xf numFmtId="0" fontId="38" fillId="0" borderId="26" xfId="0" applyFont="1" applyBorder="1"/>
    <xf numFmtId="0" fontId="39" fillId="9" borderId="26" xfId="0" applyFont="1" applyFill="1" applyBorder="1"/>
    <xf numFmtId="49" fontId="37" fillId="0" borderId="22" xfId="0" applyNumberFormat="1" applyFont="1" applyBorder="1" applyAlignment="1">
      <alignment horizontal="center" vertical="center" wrapText="1"/>
    </xf>
    <xf numFmtId="49" fontId="37" fillId="0" borderId="26" xfId="0" applyNumberFormat="1" applyFont="1" applyBorder="1" applyAlignment="1">
      <alignment horizontal="center" vertical="center" wrapText="1"/>
    </xf>
    <xf numFmtId="49" fontId="38" fillId="7" borderId="26" xfId="0" applyNumberFormat="1" applyFont="1" applyFill="1" applyBorder="1" applyAlignment="1">
      <alignment horizontal="center"/>
    </xf>
    <xf numFmtId="49" fontId="37" fillId="0" borderId="31" xfId="0" applyNumberFormat="1" applyFont="1" applyBorder="1" applyAlignment="1">
      <alignment horizontal="center" vertical="center" wrapText="1"/>
    </xf>
    <xf numFmtId="49" fontId="37" fillId="7" borderId="33" xfId="0" applyNumberFormat="1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49" fontId="37" fillId="7" borderId="31" xfId="0" applyNumberFormat="1" applyFont="1" applyFill="1" applyBorder="1" applyAlignment="1">
      <alignment horizontal="center" vertical="center" wrapText="1"/>
    </xf>
    <xf numFmtId="0" fontId="50" fillId="8" borderId="26" xfId="0" applyFont="1" applyFill="1" applyBorder="1"/>
    <xf numFmtId="0" fontId="49" fillId="8" borderId="26" xfId="0" applyFont="1" applyFill="1" applyBorder="1"/>
    <xf numFmtId="0" fontId="50" fillId="0" borderId="26" xfId="0" applyFont="1" applyBorder="1"/>
    <xf numFmtId="0" fontId="49" fillId="9" borderId="26" xfId="0" applyFont="1" applyFill="1" applyBorder="1"/>
    <xf numFmtId="49" fontId="49" fillId="0" borderId="22" xfId="0" applyNumberFormat="1" applyFont="1" applyBorder="1" applyAlignment="1">
      <alignment horizontal="center" vertical="center" wrapText="1"/>
    </xf>
    <xf numFmtId="49" fontId="49" fillId="7" borderId="31" xfId="0" applyNumberFormat="1" applyFont="1" applyFill="1" applyBorder="1" applyAlignment="1">
      <alignment horizontal="center" vertical="center" wrapText="1"/>
    </xf>
    <xf numFmtId="49" fontId="49" fillId="0" borderId="26" xfId="0" applyNumberFormat="1" applyFont="1" applyBorder="1" applyAlignment="1">
      <alignment horizontal="center" vertical="center" wrapText="1"/>
    </xf>
    <xf numFmtId="49" fontId="50" fillId="7" borderId="26" xfId="0" applyNumberFormat="1" applyFont="1" applyFill="1" applyBorder="1" applyAlignment="1">
      <alignment horizontal="center"/>
    </xf>
    <xf numFmtId="49" fontId="49" fillId="0" borderId="31" xfId="0" applyNumberFormat="1" applyFont="1" applyBorder="1" applyAlignment="1">
      <alignment horizontal="center" vertical="center" wrapText="1"/>
    </xf>
    <xf numFmtId="49" fontId="49" fillId="7" borderId="33" xfId="0" applyNumberFormat="1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38" fillId="9" borderId="26" xfId="0" applyFont="1" applyFill="1" applyBorder="1"/>
    <xf numFmtId="49" fontId="38" fillId="0" borderId="22" xfId="0" applyNumberFormat="1" applyFont="1" applyBorder="1" applyAlignment="1">
      <alignment horizontal="center" vertical="center" wrapText="1"/>
    </xf>
    <xf numFmtId="49" fontId="38" fillId="7" borderId="31" xfId="0" applyNumberFormat="1" applyFont="1" applyFill="1" applyBorder="1" applyAlignment="1">
      <alignment horizontal="center" vertical="center" wrapText="1"/>
    </xf>
    <xf numFmtId="49" fontId="38" fillId="0" borderId="26" xfId="0" applyNumberFormat="1" applyFont="1" applyBorder="1" applyAlignment="1">
      <alignment horizontal="center" vertical="center" wrapText="1"/>
    </xf>
    <xf numFmtId="49" fontId="38" fillId="0" borderId="31" xfId="0" applyNumberFormat="1" applyFont="1" applyBorder="1" applyAlignment="1">
      <alignment horizontal="center" vertical="center" wrapText="1"/>
    </xf>
    <xf numFmtId="49" fontId="38" fillId="7" borderId="33" xfId="0" applyNumberFormat="1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4" fontId="39" fillId="8" borderId="26" xfId="0" applyNumberFormat="1" applyFont="1" applyFill="1" applyBorder="1"/>
    <xf numFmtId="0" fontId="73" fillId="8" borderId="26" xfId="0" applyFont="1" applyFill="1" applyBorder="1"/>
    <xf numFmtId="0" fontId="71" fillId="8" borderId="26" xfId="0" applyFont="1" applyFill="1" applyBorder="1"/>
    <xf numFmtId="0" fontId="73" fillId="0" borderId="26" xfId="0" applyFont="1" applyBorder="1"/>
    <xf numFmtId="0" fontId="71" fillId="9" borderId="26" xfId="0" applyFont="1" applyFill="1" applyBorder="1"/>
    <xf numFmtId="49" fontId="71" fillId="0" borderId="22" xfId="0" applyNumberFormat="1" applyFont="1" applyBorder="1" applyAlignment="1">
      <alignment horizontal="center" vertical="center" wrapText="1"/>
    </xf>
    <xf numFmtId="49" fontId="71" fillId="7" borderId="31" xfId="0" applyNumberFormat="1" applyFont="1" applyFill="1" applyBorder="1" applyAlignment="1">
      <alignment horizontal="center" vertical="center" wrapText="1"/>
    </xf>
    <xf numFmtId="49" fontId="71" fillId="0" borderId="26" xfId="0" applyNumberFormat="1" applyFont="1" applyBorder="1" applyAlignment="1">
      <alignment horizontal="center" vertical="center" wrapText="1"/>
    </xf>
    <xf numFmtId="49" fontId="73" fillId="7" borderId="26" xfId="0" applyNumberFormat="1" applyFont="1" applyFill="1" applyBorder="1" applyAlignment="1">
      <alignment horizontal="center"/>
    </xf>
    <xf numFmtId="49" fontId="71" fillId="0" borderId="31" xfId="0" applyNumberFormat="1" applyFont="1" applyBorder="1" applyAlignment="1">
      <alignment horizontal="center" vertical="center" wrapText="1"/>
    </xf>
    <xf numFmtId="49" fontId="71" fillId="7" borderId="33" xfId="0" applyNumberFormat="1" applyFont="1" applyFill="1" applyBorder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0" fontId="55" fillId="8" borderId="26" xfId="0" applyFont="1" applyFill="1" applyBorder="1"/>
    <xf numFmtId="0" fontId="80" fillId="8" borderId="26" xfId="0" applyFont="1" applyFill="1" applyBorder="1"/>
    <xf numFmtId="0" fontId="55" fillId="0" borderId="26" xfId="0" applyFont="1" applyBorder="1"/>
    <xf numFmtId="0" fontId="80" fillId="9" borderId="26" xfId="0" applyFont="1" applyFill="1" applyBorder="1"/>
    <xf numFmtId="49" fontId="78" fillId="0" borderId="22" xfId="0" applyNumberFormat="1" applyFont="1" applyBorder="1" applyAlignment="1">
      <alignment horizontal="center" vertical="center" wrapText="1"/>
    </xf>
    <xf numFmtId="49" fontId="78" fillId="7" borderId="31" xfId="0" applyNumberFormat="1" applyFont="1" applyFill="1" applyBorder="1" applyAlignment="1">
      <alignment horizontal="center" vertical="center" wrapText="1"/>
    </xf>
    <xf numFmtId="49" fontId="78" fillId="0" borderId="26" xfId="0" applyNumberFormat="1" applyFont="1" applyBorder="1" applyAlignment="1">
      <alignment horizontal="center" vertical="center" wrapText="1"/>
    </xf>
    <xf numFmtId="49" fontId="55" fillId="7" borderId="26" xfId="0" applyNumberFormat="1" applyFont="1" applyFill="1" applyBorder="1" applyAlignment="1">
      <alignment horizontal="center"/>
    </xf>
    <xf numFmtId="49" fontId="78" fillId="0" borderId="31" xfId="0" applyNumberFormat="1" applyFont="1" applyBorder="1" applyAlignment="1">
      <alignment horizontal="center" vertical="center" wrapText="1"/>
    </xf>
    <xf numFmtId="49" fontId="78" fillId="7" borderId="33" xfId="0" applyNumberFormat="1" applyFont="1" applyFill="1" applyBorder="1" applyAlignment="1">
      <alignment horizontal="center" vertical="center" wrapText="1"/>
    </xf>
    <xf numFmtId="0" fontId="78" fillId="0" borderId="0" xfId="0" applyFont="1" applyAlignment="1">
      <alignment horizontal="center" vertical="center" wrapText="1"/>
    </xf>
    <xf numFmtId="49" fontId="26" fillId="0" borderId="22" xfId="0" applyNumberFormat="1" applyFont="1" applyBorder="1" applyAlignment="1">
      <alignment horizontal="center" vertical="center" wrapText="1"/>
    </xf>
    <xf numFmtId="49" fontId="26" fillId="7" borderId="31" xfId="0" applyNumberFormat="1" applyFont="1" applyFill="1" applyBorder="1" applyAlignment="1">
      <alignment horizontal="center" vertical="center" wrapText="1"/>
    </xf>
    <xf numFmtId="49" fontId="26" fillId="0" borderId="26" xfId="0" applyNumberFormat="1" applyFont="1" applyBorder="1" applyAlignment="1">
      <alignment horizontal="center" vertical="center" wrapText="1"/>
    </xf>
    <xf numFmtId="49" fontId="26" fillId="0" borderId="31" xfId="0" applyNumberFormat="1" applyFont="1" applyBorder="1" applyAlignment="1">
      <alignment horizontal="center" vertical="center" wrapText="1"/>
    </xf>
    <xf numFmtId="49" fontId="26" fillId="7" borderId="33" xfId="0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49" fontId="37" fillId="7" borderId="31" xfId="0" applyNumberFormat="1" applyFont="1" applyFill="1" applyBorder="1" applyAlignment="1">
      <alignment vertical="center" wrapText="1"/>
    </xf>
    <xf numFmtId="0" fontId="25" fillId="9" borderId="26" xfId="0" applyFont="1" applyFill="1" applyBorder="1"/>
    <xf numFmtId="49" fontId="25" fillId="0" borderId="22" xfId="0" applyNumberFormat="1" applyFont="1" applyBorder="1" applyAlignment="1">
      <alignment horizontal="center" vertical="center" wrapText="1"/>
    </xf>
    <xf numFmtId="49" fontId="25" fillId="7" borderId="31" xfId="0" applyNumberFormat="1" applyFont="1" applyFill="1" applyBorder="1" applyAlignment="1">
      <alignment horizontal="center" vertical="center" wrapText="1"/>
    </xf>
    <xf numFmtId="49" fontId="25" fillId="0" borderId="26" xfId="0" applyNumberFormat="1" applyFont="1" applyBorder="1" applyAlignment="1">
      <alignment horizontal="center" vertical="center" wrapText="1"/>
    </xf>
    <xf numFmtId="49" fontId="25" fillId="0" borderId="31" xfId="0" applyNumberFormat="1" applyFont="1" applyBorder="1" applyAlignment="1">
      <alignment horizontal="center" vertical="center" wrapText="1"/>
    </xf>
    <xf numFmtId="49" fontId="25" fillId="7" borderId="33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86" fillId="8" borderId="26" xfId="0" applyFont="1" applyFill="1" applyBorder="1"/>
    <xf numFmtId="0" fontId="84" fillId="8" borderId="26" xfId="0" applyFont="1" applyFill="1" applyBorder="1"/>
    <xf numFmtId="0" fontId="86" fillId="0" borderId="26" xfId="0" applyFont="1" applyBorder="1"/>
    <xf numFmtId="0" fontId="84" fillId="9" borderId="26" xfId="0" applyFont="1" applyFill="1" applyBorder="1"/>
    <xf numFmtId="49" fontId="84" fillId="0" borderId="22" xfId="0" applyNumberFormat="1" applyFont="1" applyBorder="1" applyAlignment="1">
      <alignment horizontal="center" vertical="center" wrapText="1"/>
    </xf>
    <xf numFmtId="49" fontId="84" fillId="7" borderId="31" xfId="0" applyNumberFormat="1" applyFont="1" applyFill="1" applyBorder="1" applyAlignment="1">
      <alignment horizontal="center" vertical="center" wrapText="1"/>
    </xf>
    <xf numFmtId="49" fontId="84" fillId="0" borderId="26" xfId="0" applyNumberFormat="1" applyFont="1" applyBorder="1" applyAlignment="1">
      <alignment horizontal="center" vertical="center" wrapText="1"/>
    </xf>
    <xf numFmtId="49" fontId="86" fillId="7" borderId="26" xfId="0" applyNumberFormat="1" applyFont="1" applyFill="1" applyBorder="1" applyAlignment="1">
      <alignment horizontal="center"/>
    </xf>
    <xf numFmtId="49" fontId="84" fillId="0" borderId="31" xfId="0" applyNumberFormat="1" applyFont="1" applyBorder="1" applyAlignment="1">
      <alignment horizontal="center" vertical="center" wrapText="1"/>
    </xf>
    <xf numFmtId="49" fontId="84" fillId="7" borderId="33" xfId="0" applyNumberFormat="1" applyFont="1" applyFill="1" applyBorder="1" applyAlignment="1">
      <alignment horizontal="center" vertical="center" wrapText="1"/>
    </xf>
    <xf numFmtId="0" fontId="84" fillId="0" borderId="0" xfId="0" applyFont="1" applyAlignment="1">
      <alignment horizontal="center" vertical="center" wrapText="1"/>
    </xf>
  </cellXfs>
  <cellStyles count="1">
    <cellStyle name="ปกติ" xfId="0" builtinId="0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1000"/>
  <sheetViews>
    <sheetView showGridLines="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.2109375" defaultRowHeight="15" customHeight="1"/>
  <cols>
    <col min="1" max="1" width="2.2109375" customWidth="1"/>
    <col min="2" max="2" width="4" customWidth="1"/>
    <col min="3" max="3" width="2.35546875" customWidth="1"/>
    <col min="4" max="4" width="24" customWidth="1"/>
    <col min="5" max="5" width="94.2109375" customWidth="1"/>
    <col min="6" max="26" width="5.0703125" customWidth="1"/>
  </cols>
  <sheetData>
    <row r="1" spans="1:26" ht="46.5" customHeight="1">
      <c r="A1" s="1"/>
      <c r="B1" s="2" t="s">
        <v>0</v>
      </c>
      <c r="C1" s="1"/>
      <c r="D1" s="1"/>
      <c r="E1" s="3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.5" customHeight="1">
      <c r="A2" s="1"/>
      <c r="B2" s="363" t="s">
        <v>1</v>
      </c>
      <c r="C2" s="364"/>
      <c r="D2" s="365"/>
      <c r="E2" s="4" t="s">
        <v>2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6.5" customHeight="1">
      <c r="A3" s="1"/>
      <c r="B3" s="366" t="s">
        <v>3</v>
      </c>
      <c r="C3" s="367"/>
      <c r="D3" s="368"/>
      <c r="E3" s="5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.5" customHeight="1">
      <c r="A4" s="1"/>
      <c r="B4" s="6" t="s">
        <v>4</v>
      </c>
      <c r="C4" s="7"/>
      <c r="D4" s="7"/>
      <c r="E4" s="8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.5" customHeight="1">
      <c r="A5" s="1"/>
      <c r="B5" s="9"/>
      <c r="C5" s="10" t="s">
        <v>5</v>
      </c>
      <c r="D5" s="10"/>
      <c r="E5" s="11" t="s">
        <v>6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.5" customHeight="1">
      <c r="A6" s="1"/>
      <c r="B6" s="9"/>
      <c r="C6" s="10" t="s">
        <v>7</v>
      </c>
      <c r="D6" s="10"/>
      <c r="E6" s="11" t="s">
        <v>8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.5" customHeight="1">
      <c r="A7" s="1"/>
      <c r="B7" s="9"/>
      <c r="C7" s="10" t="s">
        <v>9</v>
      </c>
      <c r="D7" s="10"/>
      <c r="E7" s="11" t="s">
        <v>10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.5" customHeight="1">
      <c r="A8" s="1"/>
      <c r="B8" s="9"/>
      <c r="C8" s="10" t="s">
        <v>11</v>
      </c>
      <c r="D8" s="10"/>
      <c r="E8" s="11" t="s">
        <v>12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.5" customHeight="1">
      <c r="A9" s="1"/>
      <c r="B9" s="9"/>
      <c r="C9" s="10" t="s">
        <v>13</v>
      </c>
      <c r="D9" s="10"/>
      <c r="E9" s="11" t="s">
        <v>14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.5" customHeight="1">
      <c r="A10" s="1"/>
      <c r="B10" s="9"/>
      <c r="C10" s="10" t="s">
        <v>15</v>
      </c>
      <c r="D10" s="10"/>
      <c r="E10" s="11" t="s">
        <v>16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.5" customHeight="1">
      <c r="A11" s="1"/>
      <c r="B11" s="9"/>
      <c r="C11" s="10" t="s">
        <v>17</v>
      </c>
      <c r="D11" s="10"/>
      <c r="E11" s="11" t="s">
        <v>18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.5" customHeight="1">
      <c r="A12" s="1"/>
      <c r="B12" s="9"/>
      <c r="C12" s="10" t="s">
        <v>19</v>
      </c>
      <c r="D12" s="10"/>
      <c r="E12" s="11" t="s">
        <v>20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5" customHeight="1">
      <c r="A13" s="1"/>
      <c r="B13" s="9"/>
      <c r="C13" s="10" t="s">
        <v>21</v>
      </c>
      <c r="D13" s="10"/>
      <c r="E13" s="11" t="s">
        <v>22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.5" customHeight="1">
      <c r="A14" s="12"/>
      <c r="B14" s="13" t="s">
        <v>23</v>
      </c>
      <c r="C14" s="14"/>
      <c r="D14" s="14"/>
      <c r="E14" s="15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6.5" customHeight="1">
      <c r="A15" s="1"/>
      <c r="B15" s="9"/>
      <c r="C15" s="10" t="s">
        <v>24</v>
      </c>
      <c r="D15" s="10"/>
      <c r="E15" s="11" t="s">
        <v>25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>
      <c r="A16" s="1"/>
      <c r="B16" s="9"/>
      <c r="C16" s="10" t="s">
        <v>26</v>
      </c>
      <c r="D16" s="10"/>
      <c r="E16" s="11" t="s">
        <v>27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>
      <c r="A17" s="1"/>
      <c r="B17" s="9"/>
      <c r="C17" s="10" t="s">
        <v>28</v>
      </c>
      <c r="D17" s="10"/>
      <c r="E17" s="11" t="s">
        <v>29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.5" customHeight="1">
      <c r="A18" s="1"/>
      <c r="B18" s="9"/>
      <c r="C18" s="10" t="s">
        <v>30</v>
      </c>
      <c r="D18" s="10"/>
      <c r="E18" s="11" t="s">
        <v>31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.5" customHeight="1">
      <c r="A19" s="1"/>
      <c r="B19" s="9"/>
      <c r="C19" s="10" t="s">
        <v>32</v>
      </c>
      <c r="D19" s="10"/>
      <c r="E19" s="11" t="s">
        <v>33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.5" customHeight="1">
      <c r="A20" s="1"/>
      <c r="B20" s="369" t="s">
        <v>34</v>
      </c>
      <c r="C20" s="364"/>
      <c r="D20" s="365"/>
      <c r="E20" s="16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.5" customHeight="1">
      <c r="A21" s="2"/>
      <c r="B21" s="17" t="s">
        <v>35</v>
      </c>
      <c r="C21" s="18"/>
      <c r="D21" s="18"/>
      <c r="E21" s="19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6.5" customHeight="1">
      <c r="A22" s="1"/>
      <c r="B22" s="9"/>
      <c r="C22" s="10" t="s">
        <v>36</v>
      </c>
      <c r="D22" s="10"/>
      <c r="E22" s="11" t="s">
        <v>37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.5" customHeight="1">
      <c r="A23" s="1"/>
      <c r="B23" s="9"/>
      <c r="C23" s="10" t="s">
        <v>38</v>
      </c>
      <c r="D23" s="10"/>
      <c r="E23" s="11" t="s">
        <v>39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.5" customHeight="1">
      <c r="A24" s="1"/>
      <c r="B24" s="9"/>
      <c r="C24" s="10" t="s">
        <v>40</v>
      </c>
      <c r="D24" s="10"/>
      <c r="E24" s="11" t="s">
        <v>41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.5" customHeight="1">
      <c r="A25" s="1"/>
      <c r="B25" s="9"/>
      <c r="C25" s="10" t="s">
        <v>42</v>
      </c>
      <c r="D25" s="10"/>
      <c r="E25" s="11" t="s">
        <v>43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.5" customHeight="1">
      <c r="A26" s="1"/>
      <c r="B26" s="9"/>
      <c r="C26" s="10" t="s">
        <v>44</v>
      </c>
      <c r="D26" s="10"/>
      <c r="E26" s="11" t="s">
        <v>45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.5" customHeight="1">
      <c r="A27" s="1"/>
      <c r="B27" s="9"/>
      <c r="C27" s="10" t="s">
        <v>46</v>
      </c>
      <c r="D27" s="10"/>
      <c r="E27" s="11" t="s">
        <v>47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.5" customHeight="1">
      <c r="A28" s="1"/>
      <c r="B28" s="9"/>
      <c r="C28" s="10" t="s">
        <v>48</v>
      </c>
      <c r="D28" s="10"/>
      <c r="E28" s="11" t="s">
        <v>49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.5" customHeight="1">
      <c r="A29" s="1"/>
      <c r="B29" s="9"/>
      <c r="C29" s="10" t="s">
        <v>50</v>
      </c>
      <c r="D29" s="10"/>
      <c r="E29" s="11" t="s">
        <v>51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6.5" customHeight="1">
      <c r="A30" s="1"/>
      <c r="B30" s="9"/>
      <c r="C30" s="10" t="s">
        <v>52</v>
      </c>
      <c r="D30" s="10"/>
      <c r="E30" s="11" t="s">
        <v>53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.5" customHeight="1">
      <c r="A31" s="1"/>
      <c r="B31" s="9"/>
      <c r="C31" s="10" t="s">
        <v>54</v>
      </c>
      <c r="D31" s="10"/>
      <c r="E31" s="11" t="s">
        <v>55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.5" customHeight="1">
      <c r="A32" s="1"/>
      <c r="B32" s="9"/>
      <c r="C32" s="10" t="s">
        <v>56</v>
      </c>
      <c r="D32" s="10"/>
      <c r="E32" s="11" t="s">
        <v>57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.5" customHeight="1">
      <c r="A33" s="1"/>
      <c r="B33" s="17" t="s">
        <v>58</v>
      </c>
      <c r="C33" s="20"/>
      <c r="D33" s="20"/>
      <c r="E33" s="2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.5" customHeight="1">
      <c r="A34" s="1"/>
      <c r="B34" s="22"/>
      <c r="C34" s="10" t="s">
        <v>59</v>
      </c>
      <c r="D34" s="10"/>
      <c r="E34" s="11" t="s">
        <v>60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.5" customHeight="1">
      <c r="A35" s="1"/>
      <c r="B35" s="22"/>
      <c r="C35" s="10" t="s">
        <v>61</v>
      </c>
      <c r="D35" s="10"/>
      <c r="E35" s="11" t="s">
        <v>62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.5" customHeight="1">
      <c r="A36" s="1"/>
      <c r="B36" s="9"/>
      <c r="C36" s="10" t="s">
        <v>63</v>
      </c>
      <c r="D36" s="10"/>
      <c r="E36" s="11" t="s">
        <v>64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.5" customHeight="1">
      <c r="A37" s="1"/>
      <c r="B37" s="9"/>
      <c r="C37" s="10" t="s">
        <v>65</v>
      </c>
      <c r="D37" s="10"/>
      <c r="E37" s="11" t="s">
        <v>66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.5" customHeight="1">
      <c r="A38" s="1"/>
      <c r="B38" s="9"/>
      <c r="C38" s="10" t="s">
        <v>67</v>
      </c>
      <c r="D38" s="10"/>
      <c r="E38" s="11" t="s">
        <v>68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.5" customHeight="1">
      <c r="A39" s="1"/>
      <c r="B39" s="23"/>
      <c r="C39" s="24" t="s">
        <v>69</v>
      </c>
      <c r="D39" s="24"/>
      <c r="E39" s="25" t="s">
        <v>70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.5" customHeight="1">
      <c r="A40" s="1"/>
      <c r="B40" s="17" t="s">
        <v>71</v>
      </c>
      <c r="C40" s="26"/>
      <c r="D40" s="26"/>
      <c r="E40" s="27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6.5" customHeight="1">
      <c r="A41" s="1"/>
      <c r="B41" s="1"/>
      <c r="C41" s="28" t="s">
        <v>72</v>
      </c>
      <c r="D41" s="29"/>
      <c r="E41" s="30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6.5" customHeight="1">
      <c r="A42" s="1"/>
      <c r="B42" s="1"/>
      <c r="C42" s="9"/>
      <c r="D42" s="31" t="s">
        <v>73</v>
      </c>
      <c r="E42" s="11" t="s">
        <v>74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6.5" customHeight="1">
      <c r="A43" s="1"/>
      <c r="B43" s="1"/>
      <c r="C43" s="9"/>
      <c r="D43" s="31" t="s">
        <v>75</v>
      </c>
      <c r="E43" s="11" t="s">
        <v>76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6.5" customHeight="1">
      <c r="A44" s="1"/>
      <c r="B44" s="1"/>
      <c r="C44" s="9"/>
      <c r="D44" s="31" t="s">
        <v>77</v>
      </c>
      <c r="E44" s="11" t="s">
        <v>78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6.5" customHeight="1">
      <c r="A45" s="1"/>
      <c r="B45" s="1"/>
      <c r="C45" s="28" t="s">
        <v>79</v>
      </c>
      <c r="D45" s="29"/>
      <c r="E45" s="32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6.5" customHeight="1">
      <c r="A46" s="1"/>
      <c r="B46" s="1"/>
      <c r="C46" s="33"/>
      <c r="D46" s="31" t="s">
        <v>80</v>
      </c>
      <c r="E46" s="11" t="s">
        <v>81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6.5" customHeight="1">
      <c r="A47" s="1"/>
      <c r="B47" s="1"/>
      <c r="C47" s="33"/>
      <c r="D47" s="31" t="s">
        <v>82</v>
      </c>
      <c r="E47" s="11" t="s">
        <v>83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6.5" customHeight="1">
      <c r="A48" s="1"/>
      <c r="B48" s="1"/>
      <c r="C48" s="33"/>
      <c r="D48" s="31" t="s">
        <v>84</v>
      </c>
      <c r="E48" s="11" t="s">
        <v>85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6.5" customHeight="1">
      <c r="A49" s="1"/>
      <c r="B49" s="34" t="s">
        <v>86</v>
      </c>
      <c r="C49" s="35"/>
      <c r="D49" s="36"/>
      <c r="E49" s="37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6.5" customHeight="1">
      <c r="A50" s="1"/>
      <c r="B50" s="38"/>
      <c r="C50" s="24" t="s">
        <v>87</v>
      </c>
      <c r="D50" s="1"/>
      <c r="E50" s="25" t="s">
        <v>88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8.5" customHeight="1">
      <c r="A51" s="1"/>
      <c r="B51" s="39"/>
      <c r="C51" s="10" t="s">
        <v>89</v>
      </c>
      <c r="D51" s="1"/>
      <c r="E51" s="40" t="s">
        <v>90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6.5" customHeight="1">
      <c r="A52" s="1"/>
      <c r="B52" s="41" t="s">
        <v>91</v>
      </c>
      <c r="C52" s="42"/>
      <c r="D52" s="42"/>
      <c r="E52" s="11" t="s">
        <v>92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6.5" customHeight="1">
      <c r="A53" s="1"/>
      <c r="B53" s="1"/>
      <c r="C53" s="1"/>
      <c r="D53" s="1"/>
      <c r="E53" s="3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6.5" customHeight="1">
      <c r="A54" s="1"/>
      <c r="B54" s="1" t="s">
        <v>93</v>
      </c>
      <c r="C54" s="1"/>
      <c r="D54" s="1"/>
      <c r="E54" s="3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6.5" customHeight="1">
      <c r="A55" s="1"/>
      <c r="B55" s="1" t="s">
        <v>94</v>
      </c>
      <c r="C55" s="1"/>
      <c r="D55" s="1"/>
      <c r="E55" s="3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6.5" customHeight="1">
      <c r="A56" s="1"/>
      <c r="B56" s="1"/>
      <c r="C56" s="1"/>
      <c r="D56" s="1"/>
      <c r="E56" s="3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6.5" customHeight="1">
      <c r="A57" s="1"/>
      <c r="B57" s="1"/>
      <c r="C57" s="1"/>
      <c r="D57" s="1"/>
      <c r="E57" s="3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6.5" customHeight="1">
      <c r="A58" s="1"/>
      <c r="B58" s="1"/>
      <c r="C58" s="1"/>
      <c r="D58" s="1"/>
      <c r="E58" s="3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6.5" customHeight="1">
      <c r="A59" s="1"/>
      <c r="B59" s="1"/>
      <c r="C59" s="1"/>
      <c r="D59" s="1"/>
      <c r="E59" s="3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6.5" customHeight="1">
      <c r="A60" s="1"/>
      <c r="B60" s="1"/>
      <c r="C60" s="1"/>
      <c r="D60" s="1"/>
      <c r="E60" s="3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6.5" customHeight="1">
      <c r="A61" s="1"/>
      <c r="B61" s="1"/>
      <c r="C61" s="1"/>
      <c r="D61" s="1"/>
      <c r="E61" s="3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6.5" customHeight="1">
      <c r="A62" s="1"/>
      <c r="B62" s="1"/>
      <c r="C62" s="1"/>
      <c r="D62" s="1"/>
      <c r="E62" s="3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6.5" customHeight="1">
      <c r="A63" s="1"/>
      <c r="B63" s="1"/>
      <c r="C63" s="1"/>
      <c r="D63" s="1"/>
      <c r="E63" s="3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6.5" customHeight="1">
      <c r="A64" s="1"/>
      <c r="B64" s="1"/>
      <c r="C64" s="1"/>
      <c r="D64" s="1"/>
      <c r="E64" s="3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6.5" customHeight="1">
      <c r="A65" s="1"/>
      <c r="B65" s="1"/>
      <c r="C65" s="1"/>
      <c r="D65" s="1"/>
      <c r="E65" s="3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6.5" customHeight="1">
      <c r="A66" s="1"/>
      <c r="B66" s="1"/>
      <c r="C66" s="1"/>
      <c r="D66" s="1"/>
      <c r="E66" s="3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6.5" customHeight="1">
      <c r="A67" s="1"/>
      <c r="B67" s="1"/>
      <c r="C67" s="1"/>
      <c r="D67" s="1"/>
      <c r="E67" s="3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6.5" customHeight="1">
      <c r="A68" s="1"/>
      <c r="B68" s="1"/>
      <c r="C68" s="1"/>
      <c r="D68" s="1"/>
      <c r="E68" s="3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6.5" customHeight="1">
      <c r="A69" s="1"/>
      <c r="B69" s="1"/>
      <c r="C69" s="1"/>
      <c r="D69" s="1"/>
      <c r="E69" s="3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6.5" customHeight="1">
      <c r="A70" s="1"/>
      <c r="B70" s="1"/>
      <c r="C70" s="1"/>
      <c r="D70" s="1"/>
      <c r="E70" s="3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6.5" customHeight="1">
      <c r="A71" s="1"/>
      <c r="B71" s="1"/>
      <c r="C71" s="1"/>
      <c r="D71" s="1"/>
      <c r="E71" s="3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6.5" customHeight="1">
      <c r="A72" s="1"/>
      <c r="B72" s="1"/>
      <c r="C72" s="1"/>
      <c r="D72" s="1"/>
      <c r="E72" s="3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6.5" customHeight="1">
      <c r="A73" s="1"/>
      <c r="B73" s="1"/>
      <c r="C73" s="1"/>
      <c r="D73" s="1"/>
      <c r="E73" s="3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6.5" customHeight="1">
      <c r="A74" s="1"/>
      <c r="B74" s="1"/>
      <c r="C74" s="1"/>
      <c r="D74" s="1"/>
      <c r="E74" s="3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6.5" customHeight="1">
      <c r="A75" s="1"/>
      <c r="B75" s="1"/>
      <c r="C75" s="1"/>
      <c r="D75" s="1"/>
      <c r="E75" s="3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6.5" customHeight="1">
      <c r="A76" s="1"/>
      <c r="B76" s="1"/>
      <c r="C76" s="1"/>
      <c r="D76" s="1"/>
      <c r="E76" s="3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6.5" customHeight="1">
      <c r="A77" s="1"/>
      <c r="B77" s="1"/>
      <c r="C77" s="1"/>
      <c r="D77" s="1"/>
      <c r="E77" s="3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6.5" customHeight="1">
      <c r="A78" s="1"/>
      <c r="B78" s="1"/>
      <c r="C78" s="1"/>
      <c r="D78" s="1"/>
      <c r="E78" s="3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6.5" customHeight="1">
      <c r="A79" s="1"/>
      <c r="B79" s="1"/>
      <c r="C79" s="1"/>
      <c r="D79" s="1"/>
      <c r="E79" s="3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6.5" customHeight="1">
      <c r="A80" s="1"/>
      <c r="B80" s="1"/>
      <c r="C80" s="1"/>
      <c r="D80" s="1"/>
      <c r="E80" s="3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6.5" customHeight="1">
      <c r="A81" s="1"/>
      <c r="B81" s="1"/>
      <c r="C81" s="1"/>
      <c r="D81" s="1"/>
      <c r="E81" s="3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6.5" customHeight="1">
      <c r="A82" s="1"/>
      <c r="B82" s="1"/>
      <c r="C82" s="1"/>
      <c r="D82" s="1"/>
      <c r="E82" s="3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6.5" customHeight="1">
      <c r="A83" s="1"/>
      <c r="B83" s="1"/>
      <c r="C83" s="1"/>
      <c r="D83" s="1"/>
      <c r="E83" s="3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6.5" customHeight="1">
      <c r="A84" s="1"/>
      <c r="B84" s="1"/>
      <c r="C84" s="1"/>
      <c r="D84" s="1"/>
      <c r="E84" s="3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6.5" customHeight="1">
      <c r="A85" s="1"/>
      <c r="B85" s="1"/>
      <c r="C85" s="1"/>
      <c r="D85" s="1"/>
      <c r="E85" s="3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6.5" customHeight="1">
      <c r="A86" s="1"/>
      <c r="B86" s="1"/>
      <c r="C86" s="1"/>
      <c r="D86" s="1"/>
      <c r="E86" s="3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6.5" customHeight="1">
      <c r="A87" s="1"/>
      <c r="B87" s="1"/>
      <c r="C87" s="1"/>
      <c r="D87" s="1"/>
      <c r="E87" s="3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6.5" customHeight="1">
      <c r="A88" s="1"/>
      <c r="B88" s="1"/>
      <c r="C88" s="1"/>
      <c r="D88" s="1"/>
      <c r="E88" s="3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6.5" customHeight="1">
      <c r="A89" s="1"/>
      <c r="B89" s="1"/>
      <c r="C89" s="1"/>
      <c r="D89" s="1"/>
      <c r="E89" s="3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6.5" customHeight="1">
      <c r="A90" s="1"/>
      <c r="B90" s="1"/>
      <c r="C90" s="1"/>
      <c r="D90" s="1"/>
      <c r="E90" s="3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6.5" customHeight="1">
      <c r="A91" s="1"/>
      <c r="B91" s="1"/>
      <c r="C91" s="1"/>
      <c r="D91" s="1"/>
      <c r="E91" s="3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6.5" customHeight="1">
      <c r="A92" s="1"/>
      <c r="B92" s="1"/>
      <c r="C92" s="1"/>
      <c r="D92" s="1"/>
      <c r="E92" s="3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6.5" customHeight="1">
      <c r="A93" s="1"/>
      <c r="B93" s="1"/>
      <c r="C93" s="1"/>
      <c r="D93" s="1"/>
      <c r="E93" s="3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6.5" customHeight="1">
      <c r="A94" s="1"/>
      <c r="B94" s="1"/>
      <c r="C94" s="1"/>
      <c r="D94" s="1"/>
      <c r="E94" s="3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6.5" customHeight="1">
      <c r="A95" s="1"/>
      <c r="B95" s="1"/>
      <c r="C95" s="1"/>
      <c r="D95" s="1"/>
      <c r="E95" s="3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6.5" customHeight="1">
      <c r="A96" s="1"/>
      <c r="B96" s="1"/>
      <c r="C96" s="1"/>
      <c r="D96" s="1"/>
      <c r="E96" s="3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6.5" customHeight="1">
      <c r="A97" s="1"/>
      <c r="B97" s="1"/>
      <c r="C97" s="1"/>
      <c r="D97" s="1"/>
      <c r="E97" s="3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6.5" customHeight="1">
      <c r="A98" s="1"/>
      <c r="B98" s="1"/>
      <c r="C98" s="1"/>
      <c r="D98" s="1"/>
      <c r="E98" s="3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6.5" customHeight="1">
      <c r="A99" s="1"/>
      <c r="B99" s="1"/>
      <c r="C99" s="1"/>
      <c r="D99" s="1"/>
      <c r="E99" s="3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6.5" customHeight="1">
      <c r="A100" s="1"/>
      <c r="B100" s="1"/>
      <c r="C100" s="1"/>
      <c r="D100" s="1"/>
      <c r="E100" s="3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6.5" customHeight="1">
      <c r="A101" s="1"/>
      <c r="B101" s="1"/>
      <c r="C101" s="1"/>
      <c r="D101" s="1"/>
      <c r="E101" s="3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6.5" customHeight="1">
      <c r="A102" s="1"/>
      <c r="B102" s="1"/>
      <c r="C102" s="1"/>
      <c r="D102" s="1"/>
      <c r="E102" s="3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6.5" customHeight="1">
      <c r="A103" s="1"/>
      <c r="B103" s="1"/>
      <c r="C103" s="1"/>
      <c r="D103" s="1"/>
      <c r="E103" s="3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6.5" customHeight="1">
      <c r="A104" s="1"/>
      <c r="B104" s="1"/>
      <c r="C104" s="1"/>
      <c r="D104" s="1"/>
      <c r="E104" s="3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6.5" customHeight="1">
      <c r="A105" s="1"/>
      <c r="B105" s="1"/>
      <c r="C105" s="1"/>
      <c r="D105" s="1"/>
      <c r="E105" s="3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6.5" customHeight="1">
      <c r="A106" s="1"/>
      <c r="B106" s="1"/>
      <c r="C106" s="1"/>
      <c r="D106" s="1"/>
      <c r="E106" s="3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6.5" customHeight="1">
      <c r="A107" s="1"/>
      <c r="B107" s="1"/>
      <c r="C107" s="1"/>
      <c r="D107" s="1"/>
      <c r="E107" s="3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6.5" customHeight="1">
      <c r="A108" s="1"/>
      <c r="B108" s="1"/>
      <c r="C108" s="1"/>
      <c r="D108" s="1"/>
      <c r="E108" s="3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6.5" customHeight="1">
      <c r="A109" s="1"/>
      <c r="B109" s="1"/>
      <c r="C109" s="1"/>
      <c r="D109" s="1"/>
      <c r="E109" s="3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6.5" customHeight="1">
      <c r="A110" s="1"/>
      <c r="B110" s="1"/>
      <c r="C110" s="1"/>
      <c r="D110" s="1"/>
      <c r="E110" s="3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6.5" customHeight="1">
      <c r="A111" s="1"/>
      <c r="B111" s="1"/>
      <c r="C111" s="1"/>
      <c r="D111" s="1"/>
      <c r="E111" s="3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6.5" customHeight="1">
      <c r="A112" s="1"/>
      <c r="B112" s="1"/>
      <c r="C112" s="1"/>
      <c r="D112" s="1"/>
      <c r="E112" s="3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6.5" customHeight="1">
      <c r="A113" s="1"/>
      <c r="B113" s="1"/>
      <c r="C113" s="1"/>
      <c r="D113" s="1"/>
      <c r="E113" s="3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6.5" customHeight="1">
      <c r="A114" s="1"/>
      <c r="B114" s="1"/>
      <c r="C114" s="1"/>
      <c r="D114" s="1"/>
      <c r="E114" s="3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6.5" customHeight="1">
      <c r="A115" s="1"/>
      <c r="B115" s="1"/>
      <c r="C115" s="1"/>
      <c r="D115" s="1"/>
      <c r="E115" s="3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6.5" customHeight="1">
      <c r="A116" s="1"/>
      <c r="B116" s="1"/>
      <c r="C116" s="1"/>
      <c r="D116" s="1"/>
      <c r="E116" s="3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6.5" customHeight="1">
      <c r="A117" s="1"/>
      <c r="B117" s="1"/>
      <c r="C117" s="1"/>
      <c r="D117" s="1"/>
      <c r="E117" s="3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6.5" customHeight="1">
      <c r="A118" s="1"/>
      <c r="B118" s="1"/>
      <c r="C118" s="1"/>
      <c r="D118" s="1"/>
      <c r="E118" s="3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6.5" customHeight="1">
      <c r="A119" s="1"/>
      <c r="B119" s="1"/>
      <c r="C119" s="1"/>
      <c r="D119" s="1"/>
      <c r="E119" s="3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6.5" customHeight="1">
      <c r="A120" s="1"/>
      <c r="B120" s="1"/>
      <c r="C120" s="1"/>
      <c r="D120" s="1"/>
      <c r="E120" s="3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6.5" customHeight="1">
      <c r="A121" s="1"/>
      <c r="B121" s="1"/>
      <c r="C121" s="1"/>
      <c r="D121" s="1"/>
      <c r="E121" s="3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6.5" customHeight="1">
      <c r="A122" s="1"/>
      <c r="B122" s="1"/>
      <c r="C122" s="1"/>
      <c r="D122" s="1"/>
      <c r="E122" s="3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6.5" customHeight="1">
      <c r="A123" s="1"/>
      <c r="B123" s="1"/>
      <c r="C123" s="1"/>
      <c r="D123" s="1"/>
      <c r="E123" s="3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6.5" customHeight="1">
      <c r="A124" s="1"/>
      <c r="B124" s="1"/>
      <c r="C124" s="1"/>
      <c r="D124" s="1"/>
      <c r="E124" s="3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6.5" customHeight="1">
      <c r="A125" s="1"/>
      <c r="B125" s="1"/>
      <c r="C125" s="1"/>
      <c r="D125" s="1"/>
      <c r="E125" s="3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6.5" customHeight="1">
      <c r="A126" s="1"/>
      <c r="B126" s="1"/>
      <c r="C126" s="1"/>
      <c r="D126" s="1"/>
      <c r="E126" s="3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6.5" customHeight="1">
      <c r="A127" s="1"/>
      <c r="B127" s="1"/>
      <c r="C127" s="1"/>
      <c r="D127" s="1"/>
      <c r="E127" s="3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6.5" customHeight="1">
      <c r="A128" s="1"/>
      <c r="B128" s="1"/>
      <c r="C128" s="1"/>
      <c r="D128" s="1"/>
      <c r="E128" s="3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6.5" customHeight="1">
      <c r="A129" s="1"/>
      <c r="B129" s="1"/>
      <c r="C129" s="1"/>
      <c r="D129" s="1"/>
      <c r="E129" s="3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6.5" customHeight="1">
      <c r="A130" s="1"/>
      <c r="B130" s="1"/>
      <c r="C130" s="1"/>
      <c r="D130" s="1"/>
      <c r="E130" s="3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6.5" customHeight="1">
      <c r="A131" s="1"/>
      <c r="B131" s="1"/>
      <c r="C131" s="1"/>
      <c r="D131" s="1"/>
      <c r="E131" s="3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6.5" customHeight="1">
      <c r="A132" s="1"/>
      <c r="B132" s="1"/>
      <c r="C132" s="1"/>
      <c r="D132" s="1"/>
      <c r="E132" s="3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6.5" customHeight="1">
      <c r="A133" s="1"/>
      <c r="B133" s="1"/>
      <c r="C133" s="1"/>
      <c r="D133" s="1"/>
      <c r="E133" s="3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6.5" customHeight="1">
      <c r="A134" s="1"/>
      <c r="B134" s="1"/>
      <c r="C134" s="1"/>
      <c r="D134" s="1"/>
      <c r="E134" s="3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6.5" customHeight="1">
      <c r="A135" s="1"/>
      <c r="B135" s="1"/>
      <c r="C135" s="1"/>
      <c r="D135" s="1"/>
      <c r="E135" s="3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6.5" customHeight="1">
      <c r="A136" s="1"/>
      <c r="B136" s="1"/>
      <c r="C136" s="1"/>
      <c r="D136" s="1"/>
      <c r="E136" s="3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6.5" customHeight="1">
      <c r="A137" s="1"/>
      <c r="B137" s="1"/>
      <c r="C137" s="1"/>
      <c r="D137" s="1"/>
      <c r="E137" s="3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.5" customHeight="1">
      <c r="A138" s="1"/>
      <c r="B138" s="1"/>
      <c r="C138" s="1"/>
      <c r="D138" s="1"/>
      <c r="E138" s="3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6.5" customHeight="1">
      <c r="A139" s="1"/>
      <c r="B139" s="1"/>
      <c r="C139" s="1"/>
      <c r="D139" s="1"/>
      <c r="E139" s="3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6.5" customHeight="1">
      <c r="A140" s="1"/>
      <c r="B140" s="1"/>
      <c r="C140" s="1"/>
      <c r="D140" s="1"/>
      <c r="E140" s="3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6.5" customHeight="1">
      <c r="A141" s="1"/>
      <c r="B141" s="1"/>
      <c r="C141" s="1"/>
      <c r="D141" s="1"/>
      <c r="E141" s="3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6.5" customHeight="1">
      <c r="A142" s="1"/>
      <c r="B142" s="1"/>
      <c r="C142" s="1"/>
      <c r="D142" s="1"/>
      <c r="E142" s="3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6.5" customHeight="1">
      <c r="A143" s="1"/>
      <c r="B143" s="1"/>
      <c r="C143" s="1"/>
      <c r="D143" s="1"/>
      <c r="E143" s="3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6.5" customHeight="1">
      <c r="A144" s="1"/>
      <c r="B144" s="1"/>
      <c r="C144" s="1"/>
      <c r="D144" s="1"/>
      <c r="E144" s="3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6.5" customHeight="1">
      <c r="A145" s="1"/>
      <c r="B145" s="1"/>
      <c r="C145" s="1"/>
      <c r="D145" s="1"/>
      <c r="E145" s="3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6.5" customHeight="1">
      <c r="A146" s="1"/>
      <c r="B146" s="1"/>
      <c r="C146" s="1"/>
      <c r="D146" s="1"/>
      <c r="E146" s="3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6.5" customHeight="1">
      <c r="A147" s="1"/>
      <c r="B147" s="1"/>
      <c r="C147" s="1"/>
      <c r="D147" s="1"/>
      <c r="E147" s="3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6.5" customHeight="1">
      <c r="A148" s="1"/>
      <c r="B148" s="1"/>
      <c r="C148" s="1"/>
      <c r="D148" s="1"/>
      <c r="E148" s="3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6.5" customHeight="1">
      <c r="A149" s="1"/>
      <c r="B149" s="1"/>
      <c r="C149" s="1"/>
      <c r="D149" s="1"/>
      <c r="E149" s="3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6.5" customHeight="1">
      <c r="A150" s="1"/>
      <c r="B150" s="1"/>
      <c r="C150" s="1"/>
      <c r="D150" s="1"/>
      <c r="E150" s="3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6.5" customHeight="1">
      <c r="A151" s="1"/>
      <c r="B151" s="1"/>
      <c r="C151" s="1"/>
      <c r="D151" s="1"/>
      <c r="E151" s="3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6.5" customHeight="1">
      <c r="A152" s="1"/>
      <c r="B152" s="1"/>
      <c r="C152" s="1"/>
      <c r="D152" s="1"/>
      <c r="E152" s="3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6.5" customHeight="1">
      <c r="A153" s="1"/>
      <c r="B153" s="1"/>
      <c r="C153" s="1"/>
      <c r="D153" s="1"/>
      <c r="E153" s="3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6.5" customHeight="1">
      <c r="A154" s="1"/>
      <c r="B154" s="1"/>
      <c r="C154" s="1"/>
      <c r="D154" s="1"/>
      <c r="E154" s="3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6.5" customHeight="1">
      <c r="A155" s="1"/>
      <c r="B155" s="1"/>
      <c r="C155" s="1"/>
      <c r="D155" s="1"/>
      <c r="E155" s="3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6.5" customHeight="1">
      <c r="A156" s="1"/>
      <c r="B156" s="1"/>
      <c r="C156" s="1"/>
      <c r="D156" s="1"/>
      <c r="E156" s="3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6.5" customHeight="1">
      <c r="A157" s="1"/>
      <c r="B157" s="1"/>
      <c r="C157" s="1"/>
      <c r="D157" s="1"/>
      <c r="E157" s="3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6.5" customHeight="1">
      <c r="A158" s="1"/>
      <c r="B158" s="1"/>
      <c r="C158" s="1"/>
      <c r="D158" s="1"/>
      <c r="E158" s="3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6.5" customHeight="1">
      <c r="A159" s="1"/>
      <c r="B159" s="1"/>
      <c r="C159" s="1"/>
      <c r="D159" s="1"/>
      <c r="E159" s="3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6.5" customHeight="1">
      <c r="A160" s="1"/>
      <c r="B160" s="1"/>
      <c r="C160" s="1"/>
      <c r="D160" s="1"/>
      <c r="E160" s="3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6.5" customHeight="1">
      <c r="A161" s="1"/>
      <c r="B161" s="1"/>
      <c r="C161" s="1"/>
      <c r="D161" s="1"/>
      <c r="E161" s="3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6.5" customHeight="1">
      <c r="A162" s="1"/>
      <c r="B162" s="1"/>
      <c r="C162" s="1"/>
      <c r="D162" s="1"/>
      <c r="E162" s="3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6.5" customHeight="1">
      <c r="A163" s="1"/>
      <c r="B163" s="1"/>
      <c r="C163" s="1"/>
      <c r="D163" s="1"/>
      <c r="E163" s="3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6.5" customHeight="1">
      <c r="A164" s="1"/>
      <c r="B164" s="1"/>
      <c r="C164" s="1"/>
      <c r="D164" s="1"/>
      <c r="E164" s="3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6.5" customHeight="1">
      <c r="A165" s="1"/>
      <c r="B165" s="1"/>
      <c r="C165" s="1"/>
      <c r="D165" s="1"/>
      <c r="E165" s="3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6.5" customHeight="1">
      <c r="A166" s="1"/>
      <c r="B166" s="1"/>
      <c r="C166" s="1"/>
      <c r="D166" s="1"/>
      <c r="E166" s="3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6.5" customHeight="1">
      <c r="A167" s="1"/>
      <c r="B167" s="1"/>
      <c r="C167" s="1"/>
      <c r="D167" s="1"/>
      <c r="E167" s="3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6.5" customHeight="1">
      <c r="A168" s="1"/>
      <c r="B168" s="1"/>
      <c r="C168" s="1"/>
      <c r="D168" s="1"/>
      <c r="E168" s="3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6.5" customHeight="1">
      <c r="A169" s="1"/>
      <c r="B169" s="1"/>
      <c r="C169" s="1"/>
      <c r="D169" s="1"/>
      <c r="E169" s="3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6.5" customHeight="1">
      <c r="A170" s="1"/>
      <c r="B170" s="1"/>
      <c r="C170" s="1"/>
      <c r="D170" s="1"/>
      <c r="E170" s="3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6.5" customHeight="1">
      <c r="A171" s="1"/>
      <c r="B171" s="1"/>
      <c r="C171" s="1"/>
      <c r="D171" s="1"/>
      <c r="E171" s="3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6.5" customHeight="1">
      <c r="A172" s="1"/>
      <c r="B172" s="1"/>
      <c r="C172" s="1"/>
      <c r="D172" s="1"/>
      <c r="E172" s="3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6.5" customHeight="1">
      <c r="A173" s="1"/>
      <c r="B173" s="1"/>
      <c r="C173" s="1"/>
      <c r="D173" s="1"/>
      <c r="E173" s="3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6.5" customHeight="1">
      <c r="A174" s="1"/>
      <c r="B174" s="1"/>
      <c r="C174" s="1"/>
      <c r="D174" s="1"/>
      <c r="E174" s="3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6.5" customHeight="1">
      <c r="A175" s="1"/>
      <c r="B175" s="1"/>
      <c r="C175" s="1"/>
      <c r="D175" s="1"/>
      <c r="E175" s="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6.5" customHeight="1">
      <c r="A176" s="1"/>
      <c r="B176" s="1"/>
      <c r="C176" s="1"/>
      <c r="D176" s="1"/>
      <c r="E176" s="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6.5" customHeight="1">
      <c r="A177" s="1"/>
      <c r="B177" s="1"/>
      <c r="C177" s="1"/>
      <c r="D177" s="1"/>
      <c r="E177" s="3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6.5" customHeight="1">
      <c r="A178" s="1"/>
      <c r="B178" s="1"/>
      <c r="C178" s="1"/>
      <c r="D178" s="1"/>
      <c r="E178" s="3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6.5" customHeight="1">
      <c r="A179" s="1"/>
      <c r="B179" s="1"/>
      <c r="C179" s="1"/>
      <c r="D179" s="1"/>
      <c r="E179" s="3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6.5" customHeight="1">
      <c r="A180" s="1"/>
      <c r="B180" s="1"/>
      <c r="C180" s="1"/>
      <c r="D180" s="1"/>
      <c r="E180" s="3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6.5" customHeight="1">
      <c r="A181" s="1"/>
      <c r="B181" s="1"/>
      <c r="C181" s="1"/>
      <c r="D181" s="1"/>
      <c r="E181" s="3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6.5" customHeight="1">
      <c r="A182" s="1"/>
      <c r="B182" s="1"/>
      <c r="C182" s="1"/>
      <c r="D182" s="1"/>
      <c r="E182" s="3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6.5" customHeight="1">
      <c r="A183" s="1"/>
      <c r="B183" s="1"/>
      <c r="C183" s="1"/>
      <c r="D183" s="1"/>
      <c r="E183" s="3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6.5" customHeight="1">
      <c r="A184" s="1"/>
      <c r="B184" s="1"/>
      <c r="C184" s="1"/>
      <c r="D184" s="1"/>
      <c r="E184" s="3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6.5" customHeight="1">
      <c r="A185" s="1"/>
      <c r="B185" s="1"/>
      <c r="C185" s="1"/>
      <c r="D185" s="1"/>
      <c r="E185" s="3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6.5" customHeight="1">
      <c r="A186" s="1"/>
      <c r="B186" s="1"/>
      <c r="C186" s="1"/>
      <c r="D186" s="1"/>
      <c r="E186" s="3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6.5" customHeight="1">
      <c r="A187" s="1"/>
      <c r="B187" s="1"/>
      <c r="C187" s="1"/>
      <c r="D187" s="1"/>
      <c r="E187" s="3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6.5" customHeight="1">
      <c r="A188" s="1"/>
      <c r="B188" s="1"/>
      <c r="C188" s="1"/>
      <c r="D188" s="1"/>
      <c r="E188" s="3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6.5" customHeight="1">
      <c r="A189" s="1"/>
      <c r="B189" s="1"/>
      <c r="C189" s="1"/>
      <c r="D189" s="1"/>
      <c r="E189" s="3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6.5" customHeight="1">
      <c r="A190" s="1"/>
      <c r="B190" s="1"/>
      <c r="C190" s="1"/>
      <c r="D190" s="1"/>
      <c r="E190" s="3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6.5" customHeight="1">
      <c r="A191" s="1"/>
      <c r="B191" s="1"/>
      <c r="C191" s="1"/>
      <c r="D191" s="1"/>
      <c r="E191" s="3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6.5" customHeight="1">
      <c r="A192" s="1"/>
      <c r="B192" s="1"/>
      <c r="C192" s="1"/>
      <c r="D192" s="1"/>
      <c r="E192" s="3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6.5" customHeight="1">
      <c r="A193" s="1"/>
      <c r="B193" s="1"/>
      <c r="C193" s="1"/>
      <c r="D193" s="1"/>
      <c r="E193" s="3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6.5" customHeight="1">
      <c r="A194" s="1"/>
      <c r="B194" s="1"/>
      <c r="C194" s="1"/>
      <c r="D194" s="1"/>
      <c r="E194" s="3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6.5" customHeight="1">
      <c r="A195" s="1"/>
      <c r="B195" s="1"/>
      <c r="C195" s="1"/>
      <c r="D195" s="1"/>
      <c r="E195" s="3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6.5" customHeight="1">
      <c r="A196" s="1"/>
      <c r="B196" s="1"/>
      <c r="C196" s="1"/>
      <c r="D196" s="1"/>
      <c r="E196" s="3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6.5" customHeight="1">
      <c r="A197" s="1"/>
      <c r="B197" s="1"/>
      <c r="C197" s="1"/>
      <c r="D197" s="1"/>
      <c r="E197" s="3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6.5" customHeight="1">
      <c r="A198" s="1"/>
      <c r="B198" s="1"/>
      <c r="C198" s="1"/>
      <c r="D198" s="1"/>
      <c r="E198" s="3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6.5" customHeight="1">
      <c r="A199" s="1"/>
      <c r="B199" s="1"/>
      <c r="C199" s="1"/>
      <c r="D199" s="1"/>
      <c r="E199" s="3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6.5" customHeight="1">
      <c r="A200" s="1"/>
      <c r="B200" s="1"/>
      <c r="C200" s="1"/>
      <c r="D200" s="1"/>
      <c r="E200" s="3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6.5" customHeight="1">
      <c r="A201" s="1"/>
      <c r="B201" s="1"/>
      <c r="C201" s="1"/>
      <c r="D201" s="1"/>
      <c r="E201" s="3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6.5" customHeight="1">
      <c r="A202" s="1"/>
      <c r="B202" s="1"/>
      <c r="C202" s="1"/>
      <c r="D202" s="1"/>
      <c r="E202" s="3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6.5" customHeight="1">
      <c r="A203" s="1"/>
      <c r="B203" s="1"/>
      <c r="C203" s="1"/>
      <c r="D203" s="1"/>
      <c r="E203" s="3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6.5" customHeight="1">
      <c r="A204" s="1"/>
      <c r="B204" s="1"/>
      <c r="C204" s="1"/>
      <c r="D204" s="1"/>
      <c r="E204" s="3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6.5" customHeight="1">
      <c r="A205" s="1"/>
      <c r="B205" s="1"/>
      <c r="C205" s="1"/>
      <c r="D205" s="1"/>
      <c r="E205" s="3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6.5" customHeight="1">
      <c r="A206" s="1"/>
      <c r="B206" s="1"/>
      <c r="C206" s="1"/>
      <c r="D206" s="1"/>
      <c r="E206" s="3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6.5" customHeight="1">
      <c r="A207" s="1"/>
      <c r="B207" s="1"/>
      <c r="C207" s="1"/>
      <c r="D207" s="1"/>
      <c r="E207" s="3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6.5" customHeight="1">
      <c r="A208" s="1"/>
      <c r="B208" s="1"/>
      <c r="C208" s="1"/>
      <c r="D208" s="1"/>
      <c r="E208" s="3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6.5" customHeight="1">
      <c r="A209" s="1"/>
      <c r="B209" s="1"/>
      <c r="C209" s="1"/>
      <c r="D209" s="1"/>
      <c r="E209" s="3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6.5" customHeight="1">
      <c r="A210" s="1"/>
      <c r="B210" s="1"/>
      <c r="C210" s="1"/>
      <c r="D210" s="1"/>
      <c r="E210" s="3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6.5" customHeight="1">
      <c r="A211" s="1"/>
      <c r="B211" s="1"/>
      <c r="C211" s="1"/>
      <c r="D211" s="1"/>
      <c r="E211" s="3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6.5" customHeight="1">
      <c r="A212" s="1"/>
      <c r="B212" s="1"/>
      <c r="C212" s="1"/>
      <c r="D212" s="1"/>
      <c r="E212" s="3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6.5" customHeight="1">
      <c r="A213" s="1"/>
      <c r="B213" s="1"/>
      <c r="C213" s="1"/>
      <c r="D213" s="1"/>
      <c r="E213" s="3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6.5" customHeight="1">
      <c r="A214" s="1"/>
      <c r="B214" s="1"/>
      <c r="C214" s="1"/>
      <c r="D214" s="1"/>
      <c r="E214" s="3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6.5" customHeight="1">
      <c r="A215" s="1"/>
      <c r="B215" s="1"/>
      <c r="C215" s="1"/>
      <c r="D215" s="1"/>
      <c r="E215" s="3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6.5" customHeight="1">
      <c r="A216" s="1"/>
      <c r="B216" s="1"/>
      <c r="C216" s="1"/>
      <c r="D216" s="1"/>
      <c r="E216" s="3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6.5" customHeight="1">
      <c r="A217" s="1"/>
      <c r="B217" s="1"/>
      <c r="C217" s="1"/>
      <c r="D217" s="1"/>
      <c r="E217" s="3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6.5" customHeight="1">
      <c r="A218" s="1"/>
      <c r="B218" s="1"/>
      <c r="C218" s="1"/>
      <c r="D218" s="1"/>
      <c r="E218" s="3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6.5" customHeight="1">
      <c r="A219" s="1"/>
      <c r="B219" s="1"/>
      <c r="C219" s="1"/>
      <c r="D219" s="1"/>
      <c r="E219" s="3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6.5" customHeight="1">
      <c r="A220" s="1"/>
      <c r="B220" s="1"/>
      <c r="C220" s="1"/>
      <c r="D220" s="1"/>
      <c r="E220" s="3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6.5" customHeight="1">
      <c r="A221" s="1"/>
      <c r="B221" s="1"/>
      <c r="C221" s="1"/>
      <c r="D221" s="1"/>
      <c r="E221" s="3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6.5" customHeight="1">
      <c r="A222" s="1"/>
      <c r="B222" s="1"/>
      <c r="C222" s="1"/>
      <c r="D222" s="1"/>
      <c r="E222" s="3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6.5" customHeight="1">
      <c r="A223" s="1"/>
      <c r="B223" s="1"/>
      <c r="C223" s="1"/>
      <c r="D223" s="1"/>
      <c r="E223" s="3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6.5" customHeight="1">
      <c r="A224" s="1"/>
      <c r="B224" s="1"/>
      <c r="C224" s="1"/>
      <c r="D224" s="1"/>
      <c r="E224" s="3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6.5" customHeight="1">
      <c r="A225" s="1"/>
      <c r="B225" s="1"/>
      <c r="C225" s="1"/>
      <c r="D225" s="1"/>
      <c r="E225" s="3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6.5" customHeight="1">
      <c r="A226" s="1"/>
      <c r="B226" s="1"/>
      <c r="C226" s="1"/>
      <c r="D226" s="1"/>
      <c r="E226" s="3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6.5" customHeight="1">
      <c r="A227" s="1"/>
      <c r="B227" s="1"/>
      <c r="C227" s="1"/>
      <c r="D227" s="1"/>
      <c r="E227" s="3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6.5" customHeight="1">
      <c r="A228" s="1"/>
      <c r="B228" s="1"/>
      <c r="C228" s="1"/>
      <c r="D228" s="1"/>
      <c r="E228" s="3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6.5" customHeight="1">
      <c r="A229" s="1"/>
      <c r="B229" s="1"/>
      <c r="C229" s="1"/>
      <c r="D229" s="1"/>
      <c r="E229" s="3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6.5" customHeight="1">
      <c r="A230" s="1"/>
      <c r="B230" s="1"/>
      <c r="C230" s="1"/>
      <c r="D230" s="1"/>
      <c r="E230" s="3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6.5" customHeight="1">
      <c r="A231" s="1"/>
      <c r="B231" s="1"/>
      <c r="C231" s="1"/>
      <c r="D231" s="1"/>
      <c r="E231" s="3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6.5" customHeight="1">
      <c r="A232" s="1"/>
      <c r="B232" s="1"/>
      <c r="C232" s="1"/>
      <c r="D232" s="1"/>
      <c r="E232" s="3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6.5" customHeight="1">
      <c r="A233" s="1"/>
      <c r="B233" s="1"/>
      <c r="C233" s="1"/>
      <c r="D233" s="1"/>
      <c r="E233" s="3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6.5" customHeight="1">
      <c r="A234" s="1"/>
      <c r="B234" s="1"/>
      <c r="C234" s="1"/>
      <c r="D234" s="1"/>
      <c r="E234" s="3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6.5" customHeight="1">
      <c r="A235" s="1"/>
      <c r="B235" s="1"/>
      <c r="C235" s="1"/>
      <c r="D235" s="1"/>
      <c r="E235" s="3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6.5" customHeight="1">
      <c r="A236" s="1"/>
      <c r="B236" s="1"/>
      <c r="C236" s="1"/>
      <c r="D236" s="1"/>
      <c r="E236" s="3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6.5" customHeight="1">
      <c r="A237" s="1"/>
      <c r="B237" s="1"/>
      <c r="C237" s="1"/>
      <c r="D237" s="1"/>
      <c r="E237" s="3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6.5" customHeight="1">
      <c r="A238" s="1"/>
      <c r="B238" s="1"/>
      <c r="C238" s="1"/>
      <c r="D238" s="1"/>
      <c r="E238" s="3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6.5" customHeight="1">
      <c r="A239" s="1"/>
      <c r="B239" s="1"/>
      <c r="C239" s="1"/>
      <c r="D239" s="1"/>
      <c r="E239" s="3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6.5" customHeight="1">
      <c r="A240" s="1"/>
      <c r="B240" s="1"/>
      <c r="C240" s="1"/>
      <c r="D240" s="1"/>
      <c r="E240" s="3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6.5" customHeight="1">
      <c r="A241" s="1"/>
      <c r="B241" s="1"/>
      <c r="C241" s="1"/>
      <c r="D241" s="1"/>
      <c r="E241" s="3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6.5" customHeight="1">
      <c r="A242" s="1"/>
      <c r="B242" s="1"/>
      <c r="C242" s="1"/>
      <c r="D242" s="1"/>
      <c r="E242" s="3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6.5" customHeight="1">
      <c r="A243" s="1"/>
      <c r="B243" s="1"/>
      <c r="C243" s="1"/>
      <c r="D243" s="1"/>
      <c r="E243" s="3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6.5" customHeight="1">
      <c r="A244" s="1"/>
      <c r="B244" s="1"/>
      <c r="C244" s="1"/>
      <c r="D244" s="1"/>
      <c r="E244" s="3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6.5" customHeight="1">
      <c r="A245" s="1"/>
      <c r="B245" s="1"/>
      <c r="C245" s="1"/>
      <c r="D245" s="1"/>
      <c r="E245" s="3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6.5" customHeight="1">
      <c r="A246" s="1"/>
      <c r="B246" s="1"/>
      <c r="C246" s="1"/>
      <c r="D246" s="1"/>
      <c r="E246" s="3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6.5" customHeight="1">
      <c r="A247" s="1"/>
      <c r="B247" s="1"/>
      <c r="C247" s="1"/>
      <c r="D247" s="1"/>
      <c r="E247" s="3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6.5" customHeight="1">
      <c r="A248" s="1"/>
      <c r="B248" s="1"/>
      <c r="C248" s="1"/>
      <c r="D248" s="1"/>
      <c r="E248" s="3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6.5" customHeight="1">
      <c r="A249" s="1"/>
      <c r="B249" s="1"/>
      <c r="C249" s="1"/>
      <c r="D249" s="1"/>
      <c r="E249" s="3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6.5" customHeight="1">
      <c r="A250" s="1"/>
      <c r="B250" s="1"/>
      <c r="C250" s="1"/>
      <c r="D250" s="1"/>
      <c r="E250" s="3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6.5" customHeight="1">
      <c r="A251" s="1"/>
      <c r="B251" s="1"/>
      <c r="C251" s="1"/>
      <c r="D251" s="1"/>
      <c r="E251" s="3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6.5" customHeight="1">
      <c r="A252" s="1"/>
      <c r="B252" s="1"/>
      <c r="C252" s="1"/>
      <c r="D252" s="1"/>
      <c r="E252" s="3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6.5" customHeight="1">
      <c r="A253" s="1"/>
      <c r="B253" s="1"/>
      <c r="C253" s="1"/>
      <c r="D253" s="1"/>
      <c r="E253" s="3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6.5" customHeight="1">
      <c r="A254" s="1"/>
      <c r="B254" s="1"/>
      <c r="C254" s="1"/>
      <c r="D254" s="1"/>
      <c r="E254" s="3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6.5" customHeight="1">
      <c r="A255" s="1"/>
      <c r="B255" s="1"/>
      <c r="C255" s="1"/>
      <c r="D255" s="1"/>
      <c r="E255" s="3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6.5" customHeight="1">
      <c r="A256" s="1"/>
      <c r="B256" s="1"/>
      <c r="C256" s="1"/>
      <c r="D256" s="1"/>
      <c r="E256" s="3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6.5" customHeight="1">
      <c r="A257" s="1"/>
      <c r="B257" s="1"/>
      <c r="C257" s="1"/>
      <c r="D257" s="1"/>
      <c r="E257" s="3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6.5" customHeight="1">
      <c r="A258" s="1"/>
      <c r="B258" s="1"/>
      <c r="C258" s="1"/>
      <c r="D258" s="1"/>
      <c r="E258" s="3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6.5" customHeight="1">
      <c r="A259" s="1"/>
      <c r="B259" s="1"/>
      <c r="C259" s="1"/>
      <c r="D259" s="1"/>
      <c r="E259" s="3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6.5" customHeight="1">
      <c r="A260" s="1"/>
      <c r="B260" s="1"/>
      <c r="C260" s="1"/>
      <c r="D260" s="1"/>
      <c r="E260" s="3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6.5" customHeight="1">
      <c r="A261" s="1"/>
      <c r="B261" s="1"/>
      <c r="C261" s="1"/>
      <c r="D261" s="1"/>
      <c r="E261" s="3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6.5" customHeight="1">
      <c r="A262" s="1"/>
      <c r="B262" s="1"/>
      <c r="C262" s="1"/>
      <c r="D262" s="1"/>
      <c r="E262" s="3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6.5" customHeight="1">
      <c r="A263" s="1"/>
      <c r="B263" s="1"/>
      <c r="C263" s="1"/>
      <c r="D263" s="1"/>
      <c r="E263" s="3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6.5" customHeight="1">
      <c r="A264" s="1"/>
      <c r="B264" s="1"/>
      <c r="C264" s="1"/>
      <c r="D264" s="1"/>
      <c r="E264" s="3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6.5" customHeight="1">
      <c r="A265" s="1"/>
      <c r="B265" s="1"/>
      <c r="C265" s="1"/>
      <c r="D265" s="1"/>
      <c r="E265" s="3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6.5" customHeight="1">
      <c r="A266" s="1"/>
      <c r="B266" s="1"/>
      <c r="C266" s="1"/>
      <c r="D266" s="1"/>
      <c r="E266" s="3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6.5" customHeight="1">
      <c r="A267" s="1"/>
      <c r="B267" s="1"/>
      <c r="C267" s="1"/>
      <c r="D267" s="1"/>
      <c r="E267" s="3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6.5" customHeight="1">
      <c r="A268" s="1"/>
      <c r="B268" s="1"/>
      <c r="C268" s="1"/>
      <c r="D268" s="1"/>
      <c r="E268" s="3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6.5" customHeight="1">
      <c r="A269" s="1"/>
      <c r="B269" s="1"/>
      <c r="C269" s="1"/>
      <c r="D269" s="1"/>
      <c r="E269" s="3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6.5" customHeight="1">
      <c r="A270" s="1"/>
      <c r="B270" s="1"/>
      <c r="C270" s="1"/>
      <c r="D270" s="1"/>
      <c r="E270" s="3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6.5" customHeight="1">
      <c r="A271" s="1"/>
      <c r="B271" s="1"/>
      <c r="C271" s="1"/>
      <c r="D271" s="1"/>
      <c r="E271" s="3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6.5" customHeight="1">
      <c r="A272" s="1"/>
      <c r="B272" s="1"/>
      <c r="C272" s="1"/>
      <c r="D272" s="1"/>
      <c r="E272" s="3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6.5" customHeight="1">
      <c r="A273" s="1"/>
      <c r="B273" s="1"/>
      <c r="C273" s="1"/>
      <c r="D273" s="1"/>
      <c r="E273" s="3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6.5" customHeight="1">
      <c r="A274" s="1"/>
      <c r="B274" s="1"/>
      <c r="C274" s="1"/>
      <c r="D274" s="1"/>
      <c r="E274" s="3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6.5" customHeight="1">
      <c r="A275" s="1"/>
      <c r="B275" s="1"/>
      <c r="C275" s="1"/>
      <c r="D275" s="1"/>
      <c r="E275" s="3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6.5" customHeight="1">
      <c r="A276" s="1"/>
      <c r="B276" s="1"/>
      <c r="C276" s="1"/>
      <c r="D276" s="1"/>
      <c r="E276" s="3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6.5" customHeight="1">
      <c r="A277" s="1"/>
      <c r="B277" s="1"/>
      <c r="C277" s="1"/>
      <c r="D277" s="1"/>
      <c r="E277" s="3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6.5" customHeight="1">
      <c r="A278" s="1"/>
      <c r="B278" s="1"/>
      <c r="C278" s="1"/>
      <c r="D278" s="1"/>
      <c r="E278" s="3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6.5" customHeight="1">
      <c r="A279" s="1"/>
      <c r="B279" s="1"/>
      <c r="C279" s="1"/>
      <c r="D279" s="1"/>
      <c r="E279" s="3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6.5" customHeight="1">
      <c r="A280" s="1"/>
      <c r="B280" s="1"/>
      <c r="C280" s="1"/>
      <c r="D280" s="1"/>
      <c r="E280" s="3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6.5" customHeight="1">
      <c r="A281" s="1"/>
      <c r="B281" s="1"/>
      <c r="C281" s="1"/>
      <c r="D281" s="1"/>
      <c r="E281" s="3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6.5" customHeight="1">
      <c r="A282" s="1"/>
      <c r="B282" s="1"/>
      <c r="C282" s="1"/>
      <c r="D282" s="1"/>
      <c r="E282" s="3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6.5" customHeight="1">
      <c r="A283" s="1"/>
      <c r="B283" s="1"/>
      <c r="C283" s="1"/>
      <c r="D283" s="1"/>
      <c r="E283" s="3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6.5" customHeight="1">
      <c r="A284" s="1"/>
      <c r="B284" s="1"/>
      <c r="C284" s="1"/>
      <c r="D284" s="1"/>
      <c r="E284" s="3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6.5" customHeight="1">
      <c r="A285" s="1"/>
      <c r="B285" s="1"/>
      <c r="C285" s="1"/>
      <c r="D285" s="1"/>
      <c r="E285" s="3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6.5" customHeight="1">
      <c r="A286" s="1"/>
      <c r="B286" s="1"/>
      <c r="C286" s="1"/>
      <c r="D286" s="1"/>
      <c r="E286" s="3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6.5" customHeight="1">
      <c r="A287" s="1"/>
      <c r="B287" s="1"/>
      <c r="C287" s="1"/>
      <c r="D287" s="1"/>
      <c r="E287" s="3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6.5" customHeight="1">
      <c r="A288" s="1"/>
      <c r="B288" s="1"/>
      <c r="C288" s="1"/>
      <c r="D288" s="1"/>
      <c r="E288" s="3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6.5" customHeight="1">
      <c r="A289" s="1"/>
      <c r="B289" s="1"/>
      <c r="C289" s="1"/>
      <c r="D289" s="1"/>
      <c r="E289" s="3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6.5" customHeight="1">
      <c r="A290" s="1"/>
      <c r="B290" s="1"/>
      <c r="C290" s="1"/>
      <c r="D290" s="1"/>
      <c r="E290" s="3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6.5" customHeight="1">
      <c r="A291" s="1"/>
      <c r="B291" s="1"/>
      <c r="C291" s="1"/>
      <c r="D291" s="1"/>
      <c r="E291" s="3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6.5" customHeight="1">
      <c r="A292" s="1"/>
      <c r="B292" s="1"/>
      <c r="C292" s="1"/>
      <c r="D292" s="1"/>
      <c r="E292" s="3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6.5" customHeight="1">
      <c r="A293" s="1"/>
      <c r="B293" s="1"/>
      <c r="C293" s="1"/>
      <c r="D293" s="1"/>
      <c r="E293" s="3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6.5" customHeight="1">
      <c r="A294" s="1"/>
      <c r="B294" s="1"/>
      <c r="C294" s="1"/>
      <c r="D294" s="1"/>
      <c r="E294" s="3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6.5" customHeight="1">
      <c r="A295" s="1"/>
      <c r="B295" s="1"/>
      <c r="C295" s="1"/>
      <c r="D295" s="1"/>
      <c r="E295" s="3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6.5" customHeight="1">
      <c r="A296" s="1"/>
      <c r="B296" s="1"/>
      <c r="C296" s="1"/>
      <c r="D296" s="1"/>
      <c r="E296" s="3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6.5" customHeight="1">
      <c r="A297" s="1"/>
      <c r="B297" s="1"/>
      <c r="C297" s="1"/>
      <c r="D297" s="1"/>
      <c r="E297" s="3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6.5" customHeight="1">
      <c r="A298" s="1"/>
      <c r="B298" s="1"/>
      <c r="C298" s="1"/>
      <c r="D298" s="1"/>
      <c r="E298" s="3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6.5" customHeight="1">
      <c r="A299" s="1"/>
      <c r="B299" s="1"/>
      <c r="C299" s="1"/>
      <c r="D299" s="1"/>
      <c r="E299" s="3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6.5" customHeight="1">
      <c r="A300" s="1"/>
      <c r="B300" s="1"/>
      <c r="C300" s="1"/>
      <c r="D300" s="1"/>
      <c r="E300" s="3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6.5" customHeight="1">
      <c r="A301" s="1"/>
      <c r="B301" s="1"/>
      <c r="C301" s="1"/>
      <c r="D301" s="1"/>
      <c r="E301" s="3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6.5" customHeight="1">
      <c r="A302" s="1"/>
      <c r="B302" s="1"/>
      <c r="C302" s="1"/>
      <c r="D302" s="1"/>
      <c r="E302" s="3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6.5" customHeight="1">
      <c r="A303" s="1"/>
      <c r="B303" s="1"/>
      <c r="C303" s="1"/>
      <c r="D303" s="1"/>
      <c r="E303" s="3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6.5" customHeight="1">
      <c r="A304" s="1"/>
      <c r="B304" s="1"/>
      <c r="C304" s="1"/>
      <c r="D304" s="1"/>
      <c r="E304" s="3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6.5" customHeight="1">
      <c r="A305" s="1"/>
      <c r="B305" s="1"/>
      <c r="C305" s="1"/>
      <c r="D305" s="1"/>
      <c r="E305" s="3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6.5" customHeight="1">
      <c r="A306" s="1"/>
      <c r="B306" s="1"/>
      <c r="C306" s="1"/>
      <c r="D306" s="1"/>
      <c r="E306" s="3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6.5" customHeight="1">
      <c r="A307" s="1"/>
      <c r="B307" s="1"/>
      <c r="C307" s="1"/>
      <c r="D307" s="1"/>
      <c r="E307" s="3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6.5" customHeight="1">
      <c r="A308" s="1"/>
      <c r="B308" s="1"/>
      <c r="C308" s="1"/>
      <c r="D308" s="1"/>
      <c r="E308" s="3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6.5" customHeight="1">
      <c r="A309" s="1"/>
      <c r="B309" s="1"/>
      <c r="C309" s="1"/>
      <c r="D309" s="1"/>
      <c r="E309" s="3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6.5" customHeight="1">
      <c r="A310" s="1"/>
      <c r="B310" s="1"/>
      <c r="C310" s="1"/>
      <c r="D310" s="1"/>
      <c r="E310" s="3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6.5" customHeight="1">
      <c r="A311" s="1"/>
      <c r="B311" s="1"/>
      <c r="C311" s="1"/>
      <c r="D311" s="1"/>
      <c r="E311" s="3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6.5" customHeight="1">
      <c r="A312" s="1"/>
      <c r="B312" s="1"/>
      <c r="C312" s="1"/>
      <c r="D312" s="1"/>
      <c r="E312" s="3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6.5" customHeight="1">
      <c r="A313" s="1"/>
      <c r="B313" s="1"/>
      <c r="C313" s="1"/>
      <c r="D313" s="1"/>
      <c r="E313" s="3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6.5" customHeight="1">
      <c r="A314" s="1"/>
      <c r="B314" s="1"/>
      <c r="C314" s="1"/>
      <c r="D314" s="1"/>
      <c r="E314" s="3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6.5" customHeight="1">
      <c r="A315" s="1"/>
      <c r="B315" s="1"/>
      <c r="C315" s="1"/>
      <c r="D315" s="1"/>
      <c r="E315" s="3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6.5" customHeight="1">
      <c r="A316" s="1"/>
      <c r="B316" s="1"/>
      <c r="C316" s="1"/>
      <c r="D316" s="1"/>
      <c r="E316" s="3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6.5" customHeight="1">
      <c r="A317" s="1"/>
      <c r="B317" s="1"/>
      <c r="C317" s="1"/>
      <c r="D317" s="1"/>
      <c r="E317" s="3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6.5" customHeight="1">
      <c r="A318" s="1"/>
      <c r="B318" s="1"/>
      <c r="C318" s="1"/>
      <c r="D318" s="1"/>
      <c r="E318" s="3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6.5" customHeight="1">
      <c r="A319" s="1"/>
      <c r="B319" s="1"/>
      <c r="C319" s="1"/>
      <c r="D319" s="1"/>
      <c r="E319" s="3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6.5" customHeight="1">
      <c r="A320" s="1"/>
      <c r="B320" s="1"/>
      <c r="C320" s="1"/>
      <c r="D320" s="1"/>
      <c r="E320" s="3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6.5" customHeight="1">
      <c r="A321" s="1"/>
      <c r="B321" s="1"/>
      <c r="C321" s="1"/>
      <c r="D321" s="1"/>
      <c r="E321" s="3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6.5" customHeight="1">
      <c r="A322" s="1"/>
      <c r="B322" s="1"/>
      <c r="C322" s="1"/>
      <c r="D322" s="1"/>
      <c r="E322" s="3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6.5" customHeight="1">
      <c r="A323" s="1"/>
      <c r="B323" s="1"/>
      <c r="C323" s="1"/>
      <c r="D323" s="1"/>
      <c r="E323" s="3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6.5" customHeight="1">
      <c r="A324" s="1"/>
      <c r="B324" s="1"/>
      <c r="C324" s="1"/>
      <c r="D324" s="1"/>
      <c r="E324" s="3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6.5" customHeight="1">
      <c r="A325" s="1"/>
      <c r="B325" s="1"/>
      <c r="C325" s="1"/>
      <c r="D325" s="1"/>
      <c r="E325" s="3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6.5" customHeight="1">
      <c r="A326" s="1"/>
      <c r="B326" s="1"/>
      <c r="C326" s="1"/>
      <c r="D326" s="1"/>
      <c r="E326" s="3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6.5" customHeight="1">
      <c r="A327" s="1"/>
      <c r="B327" s="1"/>
      <c r="C327" s="1"/>
      <c r="D327" s="1"/>
      <c r="E327" s="3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6.5" customHeight="1">
      <c r="A328" s="1"/>
      <c r="B328" s="1"/>
      <c r="C328" s="1"/>
      <c r="D328" s="1"/>
      <c r="E328" s="3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6.5" customHeight="1">
      <c r="A329" s="1"/>
      <c r="B329" s="1"/>
      <c r="C329" s="1"/>
      <c r="D329" s="1"/>
      <c r="E329" s="3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6.5" customHeight="1">
      <c r="A330" s="1"/>
      <c r="B330" s="1"/>
      <c r="C330" s="1"/>
      <c r="D330" s="1"/>
      <c r="E330" s="3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6.5" customHeight="1">
      <c r="A331" s="1"/>
      <c r="B331" s="1"/>
      <c r="C331" s="1"/>
      <c r="D331" s="1"/>
      <c r="E331" s="3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6.5" customHeight="1">
      <c r="A332" s="1"/>
      <c r="B332" s="1"/>
      <c r="C332" s="1"/>
      <c r="D332" s="1"/>
      <c r="E332" s="3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6.5" customHeight="1">
      <c r="A333" s="1"/>
      <c r="B333" s="1"/>
      <c r="C333" s="1"/>
      <c r="D333" s="1"/>
      <c r="E333" s="3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6.5" customHeight="1">
      <c r="A334" s="1"/>
      <c r="B334" s="1"/>
      <c r="C334" s="1"/>
      <c r="D334" s="1"/>
      <c r="E334" s="3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6.5" customHeight="1">
      <c r="A335" s="1"/>
      <c r="B335" s="1"/>
      <c r="C335" s="1"/>
      <c r="D335" s="1"/>
      <c r="E335" s="3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6.5" customHeight="1">
      <c r="A336" s="1"/>
      <c r="B336" s="1"/>
      <c r="C336" s="1"/>
      <c r="D336" s="1"/>
      <c r="E336" s="3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6.5" customHeight="1">
      <c r="A337" s="1"/>
      <c r="B337" s="1"/>
      <c r="C337" s="1"/>
      <c r="D337" s="1"/>
      <c r="E337" s="3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6.5" customHeight="1">
      <c r="A338" s="1"/>
      <c r="B338" s="1"/>
      <c r="C338" s="1"/>
      <c r="D338" s="1"/>
      <c r="E338" s="3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6.5" customHeight="1">
      <c r="A339" s="1"/>
      <c r="B339" s="1"/>
      <c r="C339" s="1"/>
      <c r="D339" s="1"/>
      <c r="E339" s="3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6.5" customHeight="1">
      <c r="A340" s="1"/>
      <c r="B340" s="1"/>
      <c r="C340" s="1"/>
      <c r="D340" s="1"/>
      <c r="E340" s="3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6.5" customHeight="1">
      <c r="A341" s="1"/>
      <c r="B341" s="1"/>
      <c r="C341" s="1"/>
      <c r="D341" s="1"/>
      <c r="E341" s="3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6.5" customHeight="1">
      <c r="A342" s="1"/>
      <c r="B342" s="1"/>
      <c r="C342" s="1"/>
      <c r="D342" s="1"/>
      <c r="E342" s="3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6.5" customHeight="1">
      <c r="A343" s="1"/>
      <c r="B343" s="1"/>
      <c r="C343" s="1"/>
      <c r="D343" s="1"/>
      <c r="E343" s="3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6.5" customHeight="1">
      <c r="A344" s="1"/>
      <c r="B344" s="1"/>
      <c r="C344" s="1"/>
      <c r="D344" s="1"/>
      <c r="E344" s="3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6.5" customHeight="1">
      <c r="A345" s="1"/>
      <c r="B345" s="1"/>
      <c r="C345" s="1"/>
      <c r="D345" s="1"/>
      <c r="E345" s="3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6.5" customHeight="1">
      <c r="A346" s="1"/>
      <c r="B346" s="1"/>
      <c r="C346" s="1"/>
      <c r="D346" s="1"/>
      <c r="E346" s="3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6.5" customHeight="1">
      <c r="A347" s="1"/>
      <c r="B347" s="1"/>
      <c r="C347" s="1"/>
      <c r="D347" s="1"/>
      <c r="E347" s="3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6.5" customHeight="1">
      <c r="A348" s="1"/>
      <c r="B348" s="1"/>
      <c r="C348" s="1"/>
      <c r="D348" s="1"/>
      <c r="E348" s="3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6.5" customHeight="1">
      <c r="A349" s="1"/>
      <c r="B349" s="1"/>
      <c r="C349" s="1"/>
      <c r="D349" s="1"/>
      <c r="E349" s="3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6.5" customHeight="1">
      <c r="A350" s="1"/>
      <c r="B350" s="1"/>
      <c r="C350" s="1"/>
      <c r="D350" s="1"/>
      <c r="E350" s="3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6.5" customHeight="1">
      <c r="A351" s="1"/>
      <c r="B351" s="1"/>
      <c r="C351" s="1"/>
      <c r="D351" s="1"/>
      <c r="E351" s="3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6.5" customHeight="1">
      <c r="A352" s="1"/>
      <c r="B352" s="1"/>
      <c r="C352" s="1"/>
      <c r="D352" s="1"/>
      <c r="E352" s="3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6.5" customHeight="1">
      <c r="A353" s="1"/>
      <c r="B353" s="1"/>
      <c r="C353" s="1"/>
      <c r="D353" s="1"/>
      <c r="E353" s="3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6.5" customHeight="1">
      <c r="A354" s="1"/>
      <c r="B354" s="1"/>
      <c r="C354" s="1"/>
      <c r="D354" s="1"/>
      <c r="E354" s="3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6.5" customHeight="1">
      <c r="A355" s="1"/>
      <c r="B355" s="1"/>
      <c r="C355" s="1"/>
      <c r="D355" s="1"/>
      <c r="E355" s="3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6.5" customHeight="1">
      <c r="A356" s="1"/>
      <c r="B356" s="1"/>
      <c r="C356" s="1"/>
      <c r="D356" s="1"/>
      <c r="E356" s="3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6.5" customHeight="1">
      <c r="A357" s="1"/>
      <c r="B357" s="1"/>
      <c r="C357" s="1"/>
      <c r="D357" s="1"/>
      <c r="E357" s="3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6.5" customHeight="1">
      <c r="A358" s="1"/>
      <c r="B358" s="1"/>
      <c r="C358" s="1"/>
      <c r="D358" s="1"/>
      <c r="E358" s="3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6.5" customHeight="1">
      <c r="A359" s="1"/>
      <c r="B359" s="1"/>
      <c r="C359" s="1"/>
      <c r="D359" s="1"/>
      <c r="E359" s="3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6.5" customHeight="1">
      <c r="A360" s="1"/>
      <c r="B360" s="1"/>
      <c r="C360" s="1"/>
      <c r="D360" s="1"/>
      <c r="E360" s="3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6.5" customHeight="1">
      <c r="A361" s="1"/>
      <c r="B361" s="1"/>
      <c r="C361" s="1"/>
      <c r="D361" s="1"/>
      <c r="E361" s="3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6.5" customHeight="1">
      <c r="A362" s="1"/>
      <c r="B362" s="1"/>
      <c r="C362" s="1"/>
      <c r="D362" s="1"/>
      <c r="E362" s="3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6.5" customHeight="1">
      <c r="A363" s="1"/>
      <c r="B363" s="1"/>
      <c r="C363" s="1"/>
      <c r="D363" s="1"/>
      <c r="E363" s="3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6.5" customHeight="1">
      <c r="A364" s="1"/>
      <c r="B364" s="1"/>
      <c r="C364" s="1"/>
      <c r="D364" s="1"/>
      <c r="E364" s="3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6.5" customHeight="1">
      <c r="A365" s="1"/>
      <c r="B365" s="1"/>
      <c r="C365" s="1"/>
      <c r="D365" s="1"/>
      <c r="E365" s="3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6.5" customHeight="1">
      <c r="A366" s="1"/>
      <c r="B366" s="1"/>
      <c r="C366" s="1"/>
      <c r="D366" s="1"/>
      <c r="E366" s="3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6.5" customHeight="1">
      <c r="A367" s="1"/>
      <c r="B367" s="1"/>
      <c r="C367" s="1"/>
      <c r="D367" s="1"/>
      <c r="E367" s="3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6.5" customHeight="1">
      <c r="A368" s="1"/>
      <c r="B368" s="1"/>
      <c r="C368" s="1"/>
      <c r="D368" s="1"/>
      <c r="E368" s="3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6.5" customHeight="1">
      <c r="A369" s="1"/>
      <c r="B369" s="1"/>
      <c r="C369" s="1"/>
      <c r="D369" s="1"/>
      <c r="E369" s="3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6.5" customHeight="1">
      <c r="A370" s="1"/>
      <c r="B370" s="1"/>
      <c r="C370" s="1"/>
      <c r="D370" s="1"/>
      <c r="E370" s="3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6.5" customHeight="1">
      <c r="A371" s="1"/>
      <c r="B371" s="1"/>
      <c r="C371" s="1"/>
      <c r="D371" s="1"/>
      <c r="E371" s="3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6.5" customHeight="1">
      <c r="A372" s="1"/>
      <c r="B372" s="1"/>
      <c r="C372" s="1"/>
      <c r="D372" s="1"/>
      <c r="E372" s="3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6.5" customHeight="1">
      <c r="A373" s="1"/>
      <c r="B373" s="1"/>
      <c r="C373" s="1"/>
      <c r="D373" s="1"/>
      <c r="E373" s="3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6.5" customHeight="1">
      <c r="A374" s="1"/>
      <c r="B374" s="1"/>
      <c r="C374" s="1"/>
      <c r="D374" s="1"/>
      <c r="E374" s="3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6.5" customHeight="1">
      <c r="A375" s="1"/>
      <c r="B375" s="1"/>
      <c r="C375" s="1"/>
      <c r="D375" s="1"/>
      <c r="E375" s="3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6.5" customHeight="1">
      <c r="A376" s="1"/>
      <c r="B376" s="1"/>
      <c r="C376" s="1"/>
      <c r="D376" s="1"/>
      <c r="E376" s="3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6.5" customHeight="1">
      <c r="A377" s="1"/>
      <c r="B377" s="1"/>
      <c r="C377" s="1"/>
      <c r="D377" s="1"/>
      <c r="E377" s="3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6.5" customHeight="1">
      <c r="A378" s="1"/>
      <c r="B378" s="1"/>
      <c r="C378" s="1"/>
      <c r="D378" s="1"/>
      <c r="E378" s="3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6.5" customHeight="1">
      <c r="A379" s="1"/>
      <c r="B379" s="1"/>
      <c r="C379" s="1"/>
      <c r="D379" s="1"/>
      <c r="E379" s="3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6.5" customHeight="1">
      <c r="A380" s="1"/>
      <c r="B380" s="1"/>
      <c r="C380" s="1"/>
      <c r="D380" s="1"/>
      <c r="E380" s="3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6.5" customHeight="1">
      <c r="A381" s="1"/>
      <c r="B381" s="1"/>
      <c r="C381" s="1"/>
      <c r="D381" s="1"/>
      <c r="E381" s="3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6.5" customHeight="1">
      <c r="A382" s="1"/>
      <c r="B382" s="1"/>
      <c r="C382" s="1"/>
      <c r="D382" s="1"/>
      <c r="E382" s="3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6.5" customHeight="1">
      <c r="A383" s="1"/>
      <c r="B383" s="1"/>
      <c r="C383" s="1"/>
      <c r="D383" s="1"/>
      <c r="E383" s="3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6.5" customHeight="1">
      <c r="A384" s="1"/>
      <c r="B384" s="1"/>
      <c r="C384" s="1"/>
      <c r="D384" s="1"/>
      <c r="E384" s="3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6.5" customHeight="1">
      <c r="A385" s="1"/>
      <c r="B385" s="1"/>
      <c r="C385" s="1"/>
      <c r="D385" s="1"/>
      <c r="E385" s="3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6.5" customHeight="1">
      <c r="A386" s="1"/>
      <c r="B386" s="1"/>
      <c r="C386" s="1"/>
      <c r="D386" s="1"/>
      <c r="E386" s="3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6.5" customHeight="1">
      <c r="A387" s="1"/>
      <c r="B387" s="1"/>
      <c r="C387" s="1"/>
      <c r="D387" s="1"/>
      <c r="E387" s="3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6.5" customHeight="1">
      <c r="A388" s="1"/>
      <c r="B388" s="1"/>
      <c r="C388" s="1"/>
      <c r="D388" s="1"/>
      <c r="E388" s="3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6.5" customHeight="1">
      <c r="A389" s="1"/>
      <c r="B389" s="1"/>
      <c r="C389" s="1"/>
      <c r="D389" s="1"/>
      <c r="E389" s="3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6.5" customHeight="1">
      <c r="A390" s="1"/>
      <c r="B390" s="1"/>
      <c r="C390" s="1"/>
      <c r="D390" s="1"/>
      <c r="E390" s="3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6.5" customHeight="1">
      <c r="A391" s="1"/>
      <c r="B391" s="1"/>
      <c r="C391" s="1"/>
      <c r="D391" s="1"/>
      <c r="E391" s="3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6.5" customHeight="1">
      <c r="A392" s="1"/>
      <c r="B392" s="1"/>
      <c r="C392" s="1"/>
      <c r="D392" s="1"/>
      <c r="E392" s="3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6.5" customHeight="1">
      <c r="A393" s="1"/>
      <c r="B393" s="1"/>
      <c r="C393" s="1"/>
      <c r="D393" s="1"/>
      <c r="E393" s="3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6.5" customHeight="1">
      <c r="A394" s="1"/>
      <c r="B394" s="1"/>
      <c r="C394" s="1"/>
      <c r="D394" s="1"/>
      <c r="E394" s="3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6.5" customHeight="1">
      <c r="A395" s="1"/>
      <c r="B395" s="1"/>
      <c r="C395" s="1"/>
      <c r="D395" s="1"/>
      <c r="E395" s="3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6.5" customHeight="1">
      <c r="A396" s="1"/>
      <c r="B396" s="1"/>
      <c r="C396" s="1"/>
      <c r="D396" s="1"/>
      <c r="E396" s="3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6.5" customHeight="1">
      <c r="A397" s="1"/>
      <c r="B397" s="1"/>
      <c r="C397" s="1"/>
      <c r="D397" s="1"/>
      <c r="E397" s="3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6.5" customHeight="1">
      <c r="A398" s="1"/>
      <c r="B398" s="1"/>
      <c r="C398" s="1"/>
      <c r="D398" s="1"/>
      <c r="E398" s="3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6.5" customHeight="1">
      <c r="A399" s="1"/>
      <c r="B399" s="1"/>
      <c r="C399" s="1"/>
      <c r="D399" s="1"/>
      <c r="E399" s="3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6.5" customHeight="1">
      <c r="A400" s="1"/>
      <c r="B400" s="1"/>
      <c r="C400" s="1"/>
      <c r="D400" s="1"/>
      <c r="E400" s="3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6.5" customHeight="1">
      <c r="A401" s="1"/>
      <c r="B401" s="1"/>
      <c r="C401" s="1"/>
      <c r="D401" s="1"/>
      <c r="E401" s="3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6.5" customHeight="1">
      <c r="A402" s="1"/>
      <c r="B402" s="1"/>
      <c r="C402" s="1"/>
      <c r="D402" s="1"/>
      <c r="E402" s="3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6.5" customHeight="1">
      <c r="A403" s="1"/>
      <c r="B403" s="1"/>
      <c r="C403" s="1"/>
      <c r="D403" s="1"/>
      <c r="E403" s="3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6.5" customHeight="1">
      <c r="A404" s="1"/>
      <c r="B404" s="1"/>
      <c r="C404" s="1"/>
      <c r="D404" s="1"/>
      <c r="E404" s="3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6.5" customHeight="1">
      <c r="A405" s="1"/>
      <c r="B405" s="1"/>
      <c r="C405" s="1"/>
      <c r="D405" s="1"/>
      <c r="E405" s="3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6.5" customHeight="1">
      <c r="A406" s="1"/>
      <c r="B406" s="1"/>
      <c r="C406" s="1"/>
      <c r="D406" s="1"/>
      <c r="E406" s="3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6.5" customHeight="1">
      <c r="A407" s="1"/>
      <c r="B407" s="1"/>
      <c r="C407" s="1"/>
      <c r="D407" s="1"/>
      <c r="E407" s="3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6.5" customHeight="1">
      <c r="A408" s="1"/>
      <c r="B408" s="1"/>
      <c r="C408" s="1"/>
      <c r="D408" s="1"/>
      <c r="E408" s="3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6.5" customHeight="1">
      <c r="A409" s="1"/>
      <c r="B409" s="1"/>
      <c r="C409" s="1"/>
      <c r="D409" s="1"/>
      <c r="E409" s="3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6.5" customHeight="1">
      <c r="A410" s="1"/>
      <c r="B410" s="1"/>
      <c r="C410" s="1"/>
      <c r="D410" s="1"/>
      <c r="E410" s="3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6.5" customHeight="1">
      <c r="A411" s="1"/>
      <c r="B411" s="1"/>
      <c r="C411" s="1"/>
      <c r="D411" s="1"/>
      <c r="E411" s="3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6.5" customHeight="1">
      <c r="A412" s="1"/>
      <c r="B412" s="1"/>
      <c r="C412" s="1"/>
      <c r="D412" s="1"/>
      <c r="E412" s="3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6.5" customHeight="1">
      <c r="A413" s="1"/>
      <c r="B413" s="1"/>
      <c r="C413" s="1"/>
      <c r="D413" s="1"/>
      <c r="E413" s="3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6.5" customHeight="1">
      <c r="A414" s="1"/>
      <c r="B414" s="1"/>
      <c r="C414" s="1"/>
      <c r="D414" s="1"/>
      <c r="E414" s="3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6.5" customHeight="1">
      <c r="A415" s="1"/>
      <c r="B415" s="1"/>
      <c r="C415" s="1"/>
      <c r="D415" s="1"/>
      <c r="E415" s="3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6.5" customHeight="1">
      <c r="A416" s="1"/>
      <c r="B416" s="1"/>
      <c r="C416" s="1"/>
      <c r="D416" s="1"/>
      <c r="E416" s="3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6.5" customHeight="1">
      <c r="A417" s="1"/>
      <c r="B417" s="1"/>
      <c r="C417" s="1"/>
      <c r="D417" s="1"/>
      <c r="E417" s="3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6.5" customHeight="1">
      <c r="A418" s="1"/>
      <c r="B418" s="1"/>
      <c r="C418" s="1"/>
      <c r="D418" s="1"/>
      <c r="E418" s="3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6.5" customHeight="1">
      <c r="A419" s="1"/>
      <c r="B419" s="1"/>
      <c r="C419" s="1"/>
      <c r="D419" s="1"/>
      <c r="E419" s="3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6.5" customHeight="1">
      <c r="A420" s="1"/>
      <c r="B420" s="1"/>
      <c r="C420" s="1"/>
      <c r="D420" s="1"/>
      <c r="E420" s="3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6.5" customHeight="1">
      <c r="A421" s="1"/>
      <c r="B421" s="1"/>
      <c r="C421" s="1"/>
      <c r="D421" s="1"/>
      <c r="E421" s="3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6.5" customHeight="1">
      <c r="A422" s="1"/>
      <c r="B422" s="1"/>
      <c r="C422" s="1"/>
      <c r="D422" s="1"/>
      <c r="E422" s="3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6.5" customHeight="1">
      <c r="A423" s="1"/>
      <c r="B423" s="1"/>
      <c r="C423" s="1"/>
      <c r="D423" s="1"/>
      <c r="E423" s="3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6.5" customHeight="1">
      <c r="A424" s="1"/>
      <c r="B424" s="1"/>
      <c r="C424" s="1"/>
      <c r="D424" s="1"/>
      <c r="E424" s="3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6.5" customHeight="1">
      <c r="A425" s="1"/>
      <c r="B425" s="1"/>
      <c r="C425" s="1"/>
      <c r="D425" s="1"/>
      <c r="E425" s="3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6.5" customHeight="1">
      <c r="A426" s="1"/>
      <c r="B426" s="1"/>
      <c r="C426" s="1"/>
      <c r="D426" s="1"/>
      <c r="E426" s="3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6.5" customHeight="1">
      <c r="A427" s="1"/>
      <c r="B427" s="1"/>
      <c r="C427" s="1"/>
      <c r="D427" s="1"/>
      <c r="E427" s="3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6.5" customHeight="1">
      <c r="A428" s="1"/>
      <c r="B428" s="1"/>
      <c r="C428" s="1"/>
      <c r="D428" s="1"/>
      <c r="E428" s="3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6.5" customHeight="1">
      <c r="A429" s="1"/>
      <c r="B429" s="1"/>
      <c r="C429" s="1"/>
      <c r="D429" s="1"/>
      <c r="E429" s="3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6.5" customHeight="1">
      <c r="A430" s="1"/>
      <c r="B430" s="1"/>
      <c r="C430" s="1"/>
      <c r="D430" s="1"/>
      <c r="E430" s="3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6.5" customHeight="1">
      <c r="A431" s="1"/>
      <c r="B431" s="1"/>
      <c r="C431" s="1"/>
      <c r="D431" s="1"/>
      <c r="E431" s="3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6.5" customHeight="1">
      <c r="A432" s="1"/>
      <c r="B432" s="1"/>
      <c r="C432" s="1"/>
      <c r="D432" s="1"/>
      <c r="E432" s="3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6.5" customHeight="1">
      <c r="A433" s="1"/>
      <c r="B433" s="1"/>
      <c r="C433" s="1"/>
      <c r="D433" s="1"/>
      <c r="E433" s="3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6.5" customHeight="1">
      <c r="A434" s="1"/>
      <c r="B434" s="1"/>
      <c r="C434" s="1"/>
      <c r="D434" s="1"/>
      <c r="E434" s="3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6.5" customHeight="1">
      <c r="A435" s="1"/>
      <c r="B435" s="1"/>
      <c r="C435" s="1"/>
      <c r="D435" s="1"/>
      <c r="E435" s="3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6.5" customHeight="1">
      <c r="A436" s="1"/>
      <c r="B436" s="1"/>
      <c r="C436" s="1"/>
      <c r="D436" s="1"/>
      <c r="E436" s="3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6.5" customHeight="1">
      <c r="A437" s="1"/>
      <c r="B437" s="1"/>
      <c r="C437" s="1"/>
      <c r="D437" s="1"/>
      <c r="E437" s="3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6.5" customHeight="1">
      <c r="A438" s="1"/>
      <c r="B438" s="1"/>
      <c r="C438" s="1"/>
      <c r="D438" s="1"/>
      <c r="E438" s="3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6.5" customHeight="1">
      <c r="A439" s="1"/>
      <c r="B439" s="1"/>
      <c r="C439" s="1"/>
      <c r="D439" s="1"/>
      <c r="E439" s="3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6.5" customHeight="1">
      <c r="A440" s="1"/>
      <c r="B440" s="1"/>
      <c r="C440" s="1"/>
      <c r="D440" s="1"/>
      <c r="E440" s="3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6.5" customHeight="1">
      <c r="A441" s="1"/>
      <c r="B441" s="1"/>
      <c r="C441" s="1"/>
      <c r="D441" s="1"/>
      <c r="E441" s="3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6.5" customHeight="1">
      <c r="A442" s="1"/>
      <c r="B442" s="1"/>
      <c r="C442" s="1"/>
      <c r="D442" s="1"/>
      <c r="E442" s="3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6.5" customHeight="1">
      <c r="A443" s="1"/>
      <c r="B443" s="1"/>
      <c r="C443" s="1"/>
      <c r="D443" s="1"/>
      <c r="E443" s="3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6.5" customHeight="1">
      <c r="A444" s="1"/>
      <c r="B444" s="1"/>
      <c r="C444" s="1"/>
      <c r="D444" s="1"/>
      <c r="E444" s="3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6.5" customHeight="1">
      <c r="A445" s="1"/>
      <c r="B445" s="1"/>
      <c r="C445" s="1"/>
      <c r="D445" s="1"/>
      <c r="E445" s="3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6.5" customHeight="1">
      <c r="A446" s="1"/>
      <c r="B446" s="1"/>
      <c r="C446" s="1"/>
      <c r="D446" s="1"/>
      <c r="E446" s="3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6.5" customHeight="1">
      <c r="A447" s="1"/>
      <c r="B447" s="1"/>
      <c r="C447" s="1"/>
      <c r="D447" s="1"/>
      <c r="E447" s="3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6.5" customHeight="1">
      <c r="A448" s="1"/>
      <c r="B448" s="1"/>
      <c r="C448" s="1"/>
      <c r="D448" s="1"/>
      <c r="E448" s="3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6.5" customHeight="1">
      <c r="A449" s="1"/>
      <c r="B449" s="1"/>
      <c r="C449" s="1"/>
      <c r="D449" s="1"/>
      <c r="E449" s="3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6.5" customHeight="1">
      <c r="A450" s="1"/>
      <c r="B450" s="1"/>
      <c r="C450" s="1"/>
      <c r="D450" s="1"/>
      <c r="E450" s="3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6.5" customHeight="1">
      <c r="A451" s="1"/>
      <c r="B451" s="1"/>
      <c r="C451" s="1"/>
      <c r="D451" s="1"/>
      <c r="E451" s="3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6.5" customHeight="1">
      <c r="A452" s="1"/>
      <c r="B452" s="1"/>
      <c r="C452" s="1"/>
      <c r="D452" s="1"/>
      <c r="E452" s="3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6.5" customHeight="1">
      <c r="A453" s="1"/>
      <c r="B453" s="1"/>
      <c r="C453" s="1"/>
      <c r="D453" s="1"/>
      <c r="E453" s="3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6.5" customHeight="1">
      <c r="A454" s="1"/>
      <c r="B454" s="1"/>
      <c r="C454" s="1"/>
      <c r="D454" s="1"/>
      <c r="E454" s="3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6.5" customHeight="1">
      <c r="A455" s="1"/>
      <c r="B455" s="1"/>
      <c r="C455" s="1"/>
      <c r="D455" s="1"/>
      <c r="E455" s="3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6.5" customHeight="1">
      <c r="A456" s="1"/>
      <c r="B456" s="1"/>
      <c r="C456" s="1"/>
      <c r="D456" s="1"/>
      <c r="E456" s="3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6.5" customHeight="1">
      <c r="A457" s="1"/>
      <c r="B457" s="1"/>
      <c r="C457" s="1"/>
      <c r="D457" s="1"/>
      <c r="E457" s="3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6.5" customHeight="1">
      <c r="A458" s="1"/>
      <c r="B458" s="1"/>
      <c r="C458" s="1"/>
      <c r="D458" s="1"/>
      <c r="E458" s="3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6.5" customHeight="1">
      <c r="A459" s="1"/>
      <c r="B459" s="1"/>
      <c r="C459" s="1"/>
      <c r="D459" s="1"/>
      <c r="E459" s="3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6.5" customHeight="1">
      <c r="A460" s="1"/>
      <c r="B460" s="1"/>
      <c r="C460" s="1"/>
      <c r="D460" s="1"/>
      <c r="E460" s="3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6.5" customHeight="1">
      <c r="A461" s="1"/>
      <c r="B461" s="1"/>
      <c r="C461" s="1"/>
      <c r="D461" s="1"/>
      <c r="E461" s="3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6.5" customHeight="1">
      <c r="A462" s="1"/>
      <c r="B462" s="1"/>
      <c r="C462" s="1"/>
      <c r="D462" s="1"/>
      <c r="E462" s="3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6.5" customHeight="1">
      <c r="A463" s="1"/>
      <c r="B463" s="1"/>
      <c r="C463" s="1"/>
      <c r="D463" s="1"/>
      <c r="E463" s="3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6.5" customHeight="1">
      <c r="A464" s="1"/>
      <c r="B464" s="1"/>
      <c r="C464" s="1"/>
      <c r="D464" s="1"/>
      <c r="E464" s="3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6.5" customHeight="1">
      <c r="A465" s="1"/>
      <c r="B465" s="1"/>
      <c r="C465" s="1"/>
      <c r="D465" s="1"/>
      <c r="E465" s="3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6.5" customHeight="1">
      <c r="A466" s="1"/>
      <c r="B466" s="1"/>
      <c r="C466" s="1"/>
      <c r="D466" s="1"/>
      <c r="E466" s="3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6.5" customHeight="1">
      <c r="A467" s="1"/>
      <c r="B467" s="1"/>
      <c r="C467" s="1"/>
      <c r="D467" s="1"/>
      <c r="E467" s="3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6.5" customHeight="1">
      <c r="A468" s="1"/>
      <c r="B468" s="1"/>
      <c r="C468" s="1"/>
      <c r="D468" s="1"/>
      <c r="E468" s="3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6.5" customHeight="1">
      <c r="A469" s="1"/>
      <c r="B469" s="1"/>
      <c r="C469" s="1"/>
      <c r="D469" s="1"/>
      <c r="E469" s="3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6.5" customHeight="1">
      <c r="A470" s="1"/>
      <c r="B470" s="1"/>
      <c r="C470" s="1"/>
      <c r="D470" s="1"/>
      <c r="E470" s="3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6.5" customHeight="1">
      <c r="A471" s="1"/>
      <c r="B471" s="1"/>
      <c r="C471" s="1"/>
      <c r="D471" s="1"/>
      <c r="E471" s="3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6.5" customHeight="1">
      <c r="A472" s="1"/>
      <c r="B472" s="1"/>
      <c r="C472" s="1"/>
      <c r="D472" s="1"/>
      <c r="E472" s="3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6.5" customHeight="1">
      <c r="A473" s="1"/>
      <c r="B473" s="1"/>
      <c r="C473" s="1"/>
      <c r="D473" s="1"/>
      <c r="E473" s="3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6.5" customHeight="1">
      <c r="A474" s="1"/>
      <c r="B474" s="1"/>
      <c r="C474" s="1"/>
      <c r="D474" s="1"/>
      <c r="E474" s="3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6.5" customHeight="1">
      <c r="A475" s="1"/>
      <c r="B475" s="1"/>
      <c r="C475" s="1"/>
      <c r="D475" s="1"/>
      <c r="E475" s="3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6.5" customHeight="1">
      <c r="A476" s="1"/>
      <c r="B476" s="1"/>
      <c r="C476" s="1"/>
      <c r="D476" s="1"/>
      <c r="E476" s="3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6.5" customHeight="1">
      <c r="A477" s="1"/>
      <c r="B477" s="1"/>
      <c r="C477" s="1"/>
      <c r="D477" s="1"/>
      <c r="E477" s="3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6.5" customHeight="1">
      <c r="A478" s="1"/>
      <c r="B478" s="1"/>
      <c r="C478" s="1"/>
      <c r="D478" s="1"/>
      <c r="E478" s="3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6.5" customHeight="1">
      <c r="A479" s="1"/>
      <c r="B479" s="1"/>
      <c r="C479" s="1"/>
      <c r="D479" s="1"/>
      <c r="E479" s="3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6.5" customHeight="1">
      <c r="A480" s="1"/>
      <c r="B480" s="1"/>
      <c r="C480" s="1"/>
      <c r="D480" s="1"/>
      <c r="E480" s="3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6.5" customHeight="1">
      <c r="A481" s="1"/>
      <c r="B481" s="1"/>
      <c r="C481" s="1"/>
      <c r="D481" s="1"/>
      <c r="E481" s="3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6.5" customHeight="1">
      <c r="A482" s="1"/>
      <c r="B482" s="1"/>
      <c r="C482" s="1"/>
      <c r="D482" s="1"/>
      <c r="E482" s="3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6.5" customHeight="1">
      <c r="A483" s="1"/>
      <c r="B483" s="1"/>
      <c r="C483" s="1"/>
      <c r="D483" s="1"/>
      <c r="E483" s="3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6.5" customHeight="1">
      <c r="A484" s="1"/>
      <c r="B484" s="1"/>
      <c r="C484" s="1"/>
      <c r="D484" s="1"/>
      <c r="E484" s="3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6.5" customHeight="1">
      <c r="A485" s="1"/>
      <c r="B485" s="1"/>
      <c r="C485" s="1"/>
      <c r="D485" s="1"/>
      <c r="E485" s="3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6.5" customHeight="1">
      <c r="A486" s="1"/>
      <c r="B486" s="1"/>
      <c r="C486" s="1"/>
      <c r="D486" s="1"/>
      <c r="E486" s="3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6.5" customHeight="1">
      <c r="A487" s="1"/>
      <c r="B487" s="1"/>
      <c r="C487" s="1"/>
      <c r="D487" s="1"/>
      <c r="E487" s="3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6.5" customHeight="1">
      <c r="A488" s="1"/>
      <c r="B488" s="1"/>
      <c r="C488" s="1"/>
      <c r="D488" s="1"/>
      <c r="E488" s="3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6.5" customHeight="1">
      <c r="A489" s="1"/>
      <c r="B489" s="1"/>
      <c r="C489" s="1"/>
      <c r="D489" s="1"/>
      <c r="E489" s="3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6.5" customHeight="1">
      <c r="A490" s="1"/>
      <c r="B490" s="1"/>
      <c r="C490" s="1"/>
      <c r="D490" s="1"/>
      <c r="E490" s="3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6.5" customHeight="1">
      <c r="A491" s="1"/>
      <c r="B491" s="1"/>
      <c r="C491" s="1"/>
      <c r="D491" s="1"/>
      <c r="E491" s="3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6.5" customHeight="1">
      <c r="A492" s="1"/>
      <c r="B492" s="1"/>
      <c r="C492" s="1"/>
      <c r="D492" s="1"/>
      <c r="E492" s="3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6.5" customHeight="1">
      <c r="A493" s="1"/>
      <c r="B493" s="1"/>
      <c r="C493" s="1"/>
      <c r="D493" s="1"/>
      <c r="E493" s="3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6.5" customHeight="1">
      <c r="A494" s="1"/>
      <c r="B494" s="1"/>
      <c r="C494" s="1"/>
      <c r="D494" s="1"/>
      <c r="E494" s="3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6.5" customHeight="1">
      <c r="A495" s="1"/>
      <c r="B495" s="1"/>
      <c r="C495" s="1"/>
      <c r="D495" s="1"/>
      <c r="E495" s="3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6.5" customHeight="1">
      <c r="A496" s="1"/>
      <c r="B496" s="1"/>
      <c r="C496" s="1"/>
      <c r="D496" s="1"/>
      <c r="E496" s="3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6.5" customHeight="1">
      <c r="A497" s="1"/>
      <c r="B497" s="1"/>
      <c r="C497" s="1"/>
      <c r="D497" s="1"/>
      <c r="E497" s="3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6.5" customHeight="1">
      <c r="A498" s="1"/>
      <c r="B498" s="1"/>
      <c r="C498" s="1"/>
      <c r="D498" s="1"/>
      <c r="E498" s="3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6.5" customHeight="1">
      <c r="A499" s="1"/>
      <c r="B499" s="1"/>
      <c r="C499" s="1"/>
      <c r="D499" s="1"/>
      <c r="E499" s="3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6.5" customHeight="1">
      <c r="A500" s="1"/>
      <c r="B500" s="1"/>
      <c r="C500" s="1"/>
      <c r="D500" s="1"/>
      <c r="E500" s="3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6.5" customHeight="1">
      <c r="A501" s="1"/>
      <c r="B501" s="1"/>
      <c r="C501" s="1"/>
      <c r="D501" s="1"/>
      <c r="E501" s="3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6.5" customHeight="1">
      <c r="A502" s="1"/>
      <c r="B502" s="1"/>
      <c r="C502" s="1"/>
      <c r="D502" s="1"/>
      <c r="E502" s="3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6.5" customHeight="1">
      <c r="A503" s="1"/>
      <c r="B503" s="1"/>
      <c r="C503" s="1"/>
      <c r="D503" s="1"/>
      <c r="E503" s="3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6.5" customHeight="1">
      <c r="A504" s="1"/>
      <c r="B504" s="1"/>
      <c r="C504" s="1"/>
      <c r="D504" s="1"/>
      <c r="E504" s="3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6.5" customHeight="1">
      <c r="A505" s="1"/>
      <c r="B505" s="1"/>
      <c r="C505" s="1"/>
      <c r="D505" s="1"/>
      <c r="E505" s="3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6.5" customHeight="1">
      <c r="A506" s="1"/>
      <c r="B506" s="1"/>
      <c r="C506" s="1"/>
      <c r="D506" s="1"/>
      <c r="E506" s="3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6.5" customHeight="1">
      <c r="A507" s="1"/>
      <c r="B507" s="1"/>
      <c r="C507" s="1"/>
      <c r="D507" s="1"/>
      <c r="E507" s="3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6.5" customHeight="1">
      <c r="A508" s="1"/>
      <c r="B508" s="1"/>
      <c r="C508" s="1"/>
      <c r="D508" s="1"/>
      <c r="E508" s="3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6.5" customHeight="1">
      <c r="A509" s="1"/>
      <c r="B509" s="1"/>
      <c r="C509" s="1"/>
      <c r="D509" s="1"/>
      <c r="E509" s="3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6.5" customHeight="1">
      <c r="A510" s="1"/>
      <c r="B510" s="1"/>
      <c r="C510" s="1"/>
      <c r="D510" s="1"/>
      <c r="E510" s="3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6.5" customHeight="1">
      <c r="A511" s="1"/>
      <c r="B511" s="1"/>
      <c r="C511" s="1"/>
      <c r="D511" s="1"/>
      <c r="E511" s="3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6.5" customHeight="1">
      <c r="A512" s="1"/>
      <c r="B512" s="1"/>
      <c r="C512" s="1"/>
      <c r="D512" s="1"/>
      <c r="E512" s="3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6.5" customHeight="1">
      <c r="A513" s="1"/>
      <c r="B513" s="1"/>
      <c r="C513" s="1"/>
      <c r="D513" s="1"/>
      <c r="E513" s="3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6.5" customHeight="1">
      <c r="A514" s="1"/>
      <c r="B514" s="1"/>
      <c r="C514" s="1"/>
      <c r="D514" s="1"/>
      <c r="E514" s="3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6.5" customHeight="1">
      <c r="A515" s="1"/>
      <c r="B515" s="1"/>
      <c r="C515" s="1"/>
      <c r="D515" s="1"/>
      <c r="E515" s="3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6.5" customHeight="1">
      <c r="A516" s="1"/>
      <c r="B516" s="1"/>
      <c r="C516" s="1"/>
      <c r="D516" s="1"/>
      <c r="E516" s="3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6.5" customHeight="1">
      <c r="A517" s="1"/>
      <c r="B517" s="1"/>
      <c r="C517" s="1"/>
      <c r="D517" s="1"/>
      <c r="E517" s="3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6.5" customHeight="1">
      <c r="A518" s="1"/>
      <c r="B518" s="1"/>
      <c r="C518" s="1"/>
      <c r="D518" s="1"/>
      <c r="E518" s="3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6.5" customHeight="1">
      <c r="A519" s="1"/>
      <c r="B519" s="1"/>
      <c r="C519" s="1"/>
      <c r="D519" s="1"/>
      <c r="E519" s="3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6.5" customHeight="1">
      <c r="A520" s="1"/>
      <c r="B520" s="1"/>
      <c r="C520" s="1"/>
      <c r="D520" s="1"/>
      <c r="E520" s="3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6.5" customHeight="1">
      <c r="A521" s="1"/>
      <c r="B521" s="1"/>
      <c r="C521" s="1"/>
      <c r="D521" s="1"/>
      <c r="E521" s="3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6.5" customHeight="1">
      <c r="A522" s="1"/>
      <c r="B522" s="1"/>
      <c r="C522" s="1"/>
      <c r="D522" s="1"/>
      <c r="E522" s="3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6.5" customHeight="1">
      <c r="A523" s="1"/>
      <c r="B523" s="1"/>
      <c r="C523" s="1"/>
      <c r="D523" s="1"/>
      <c r="E523" s="3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6.5" customHeight="1">
      <c r="A524" s="1"/>
      <c r="B524" s="1"/>
      <c r="C524" s="1"/>
      <c r="D524" s="1"/>
      <c r="E524" s="3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6.5" customHeight="1">
      <c r="A525" s="1"/>
      <c r="B525" s="1"/>
      <c r="C525" s="1"/>
      <c r="D525" s="1"/>
      <c r="E525" s="3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6.5" customHeight="1">
      <c r="A526" s="1"/>
      <c r="B526" s="1"/>
      <c r="C526" s="1"/>
      <c r="D526" s="1"/>
      <c r="E526" s="3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6.5" customHeight="1">
      <c r="A527" s="1"/>
      <c r="B527" s="1"/>
      <c r="C527" s="1"/>
      <c r="D527" s="1"/>
      <c r="E527" s="3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6.5" customHeight="1">
      <c r="A528" s="1"/>
      <c r="B528" s="1"/>
      <c r="C528" s="1"/>
      <c r="D528" s="1"/>
      <c r="E528" s="3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6.5" customHeight="1">
      <c r="A529" s="1"/>
      <c r="B529" s="1"/>
      <c r="C529" s="1"/>
      <c r="D529" s="1"/>
      <c r="E529" s="3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6.5" customHeight="1">
      <c r="A530" s="1"/>
      <c r="B530" s="1"/>
      <c r="C530" s="1"/>
      <c r="D530" s="1"/>
      <c r="E530" s="3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6.5" customHeight="1">
      <c r="A531" s="1"/>
      <c r="B531" s="1"/>
      <c r="C531" s="1"/>
      <c r="D531" s="1"/>
      <c r="E531" s="3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6.5" customHeight="1">
      <c r="A532" s="1"/>
      <c r="B532" s="1"/>
      <c r="C532" s="1"/>
      <c r="D532" s="1"/>
      <c r="E532" s="3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6.5" customHeight="1">
      <c r="A533" s="1"/>
      <c r="B533" s="1"/>
      <c r="C533" s="1"/>
      <c r="D533" s="1"/>
      <c r="E533" s="3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6.5" customHeight="1">
      <c r="A534" s="1"/>
      <c r="B534" s="1"/>
      <c r="C534" s="1"/>
      <c r="D534" s="1"/>
      <c r="E534" s="3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6.5" customHeight="1">
      <c r="A535" s="1"/>
      <c r="B535" s="1"/>
      <c r="C535" s="1"/>
      <c r="D535" s="1"/>
      <c r="E535" s="3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6.5" customHeight="1">
      <c r="A536" s="1"/>
      <c r="B536" s="1"/>
      <c r="C536" s="1"/>
      <c r="D536" s="1"/>
      <c r="E536" s="3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6.5" customHeight="1">
      <c r="A537" s="1"/>
      <c r="B537" s="1"/>
      <c r="C537" s="1"/>
      <c r="D537" s="1"/>
      <c r="E537" s="3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6.5" customHeight="1">
      <c r="A538" s="1"/>
      <c r="B538" s="1"/>
      <c r="C538" s="1"/>
      <c r="D538" s="1"/>
      <c r="E538" s="3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6.5" customHeight="1">
      <c r="A539" s="1"/>
      <c r="B539" s="1"/>
      <c r="C539" s="1"/>
      <c r="D539" s="1"/>
      <c r="E539" s="3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6.5" customHeight="1">
      <c r="A540" s="1"/>
      <c r="B540" s="1"/>
      <c r="C540" s="1"/>
      <c r="D540" s="1"/>
      <c r="E540" s="3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6.5" customHeight="1">
      <c r="A541" s="1"/>
      <c r="B541" s="1"/>
      <c r="C541" s="1"/>
      <c r="D541" s="1"/>
      <c r="E541" s="3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6.5" customHeight="1">
      <c r="A542" s="1"/>
      <c r="B542" s="1"/>
      <c r="C542" s="1"/>
      <c r="D542" s="1"/>
      <c r="E542" s="3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6.5" customHeight="1">
      <c r="A543" s="1"/>
      <c r="B543" s="1"/>
      <c r="C543" s="1"/>
      <c r="D543" s="1"/>
      <c r="E543" s="3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6.5" customHeight="1">
      <c r="A544" s="1"/>
      <c r="B544" s="1"/>
      <c r="C544" s="1"/>
      <c r="D544" s="1"/>
      <c r="E544" s="3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6.5" customHeight="1">
      <c r="A545" s="1"/>
      <c r="B545" s="1"/>
      <c r="C545" s="1"/>
      <c r="D545" s="1"/>
      <c r="E545" s="3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6.5" customHeight="1">
      <c r="A546" s="1"/>
      <c r="B546" s="1"/>
      <c r="C546" s="1"/>
      <c r="D546" s="1"/>
      <c r="E546" s="3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6.5" customHeight="1">
      <c r="A547" s="1"/>
      <c r="B547" s="1"/>
      <c r="C547" s="1"/>
      <c r="D547" s="1"/>
      <c r="E547" s="3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6.5" customHeight="1">
      <c r="A548" s="1"/>
      <c r="B548" s="1"/>
      <c r="C548" s="1"/>
      <c r="D548" s="1"/>
      <c r="E548" s="3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6.5" customHeight="1">
      <c r="A549" s="1"/>
      <c r="B549" s="1"/>
      <c r="C549" s="1"/>
      <c r="D549" s="1"/>
      <c r="E549" s="3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6.5" customHeight="1">
      <c r="A550" s="1"/>
      <c r="B550" s="1"/>
      <c r="C550" s="1"/>
      <c r="D550" s="1"/>
      <c r="E550" s="3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6.5" customHeight="1">
      <c r="A551" s="1"/>
      <c r="B551" s="1"/>
      <c r="C551" s="1"/>
      <c r="D551" s="1"/>
      <c r="E551" s="3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6.5" customHeight="1">
      <c r="A552" s="1"/>
      <c r="B552" s="1"/>
      <c r="C552" s="1"/>
      <c r="D552" s="1"/>
      <c r="E552" s="3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6.5" customHeight="1">
      <c r="A553" s="1"/>
      <c r="B553" s="1"/>
      <c r="C553" s="1"/>
      <c r="D553" s="1"/>
      <c r="E553" s="3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6.5" customHeight="1">
      <c r="A554" s="1"/>
      <c r="B554" s="1"/>
      <c r="C554" s="1"/>
      <c r="D554" s="1"/>
      <c r="E554" s="3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6.5" customHeight="1">
      <c r="A555" s="1"/>
      <c r="B555" s="1"/>
      <c r="C555" s="1"/>
      <c r="D555" s="1"/>
      <c r="E555" s="3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6.5" customHeight="1">
      <c r="A556" s="1"/>
      <c r="B556" s="1"/>
      <c r="C556" s="1"/>
      <c r="D556" s="1"/>
      <c r="E556" s="3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6.5" customHeight="1">
      <c r="A557" s="1"/>
      <c r="B557" s="1"/>
      <c r="C557" s="1"/>
      <c r="D557" s="1"/>
      <c r="E557" s="3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6.5" customHeight="1">
      <c r="A558" s="1"/>
      <c r="B558" s="1"/>
      <c r="C558" s="1"/>
      <c r="D558" s="1"/>
      <c r="E558" s="3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6.5" customHeight="1">
      <c r="A559" s="1"/>
      <c r="B559" s="1"/>
      <c r="C559" s="1"/>
      <c r="D559" s="1"/>
      <c r="E559" s="3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6.5" customHeight="1">
      <c r="A560" s="1"/>
      <c r="B560" s="1"/>
      <c r="C560" s="1"/>
      <c r="D560" s="1"/>
      <c r="E560" s="3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6.5" customHeight="1">
      <c r="A561" s="1"/>
      <c r="B561" s="1"/>
      <c r="C561" s="1"/>
      <c r="D561" s="1"/>
      <c r="E561" s="3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6.5" customHeight="1">
      <c r="A562" s="1"/>
      <c r="B562" s="1"/>
      <c r="C562" s="1"/>
      <c r="D562" s="1"/>
      <c r="E562" s="3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6.5" customHeight="1">
      <c r="A563" s="1"/>
      <c r="B563" s="1"/>
      <c r="C563" s="1"/>
      <c r="D563" s="1"/>
      <c r="E563" s="3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6.5" customHeight="1">
      <c r="A564" s="1"/>
      <c r="B564" s="1"/>
      <c r="C564" s="1"/>
      <c r="D564" s="1"/>
      <c r="E564" s="3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6.5" customHeight="1">
      <c r="A565" s="1"/>
      <c r="B565" s="1"/>
      <c r="C565" s="1"/>
      <c r="D565" s="1"/>
      <c r="E565" s="3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6.5" customHeight="1">
      <c r="A566" s="1"/>
      <c r="B566" s="1"/>
      <c r="C566" s="1"/>
      <c r="D566" s="1"/>
      <c r="E566" s="3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6.5" customHeight="1">
      <c r="A567" s="1"/>
      <c r="B567" s="1"/>
      <c r="C567" s="1"/>
      <c r="D567" s="1"/>
      <c r="E567" s="3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6.5" customHeight="1">
      <c r="A568" s="1"/>
      <c r="B568" s="1"/>
      <c r="C568" s="1"/>
      <c r="D568" s="1"/>
      <c r="E568" s="3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6.5" customHeight="1">
      <c r="A569" s="1"/>
      <c r="B569" s="1"/>
      <c r="C569" s="1"/>
      <c r="D569" s="1"/>
      <c r="E569" s="3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6.5" customHeight="1">
      <c r="A570" s="1"/>
      <c r="B570" s="1"/>
      <c r="C570" s="1"/>
      <c r="D570" s="1"/>
      <c r="E570" s="3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6.5" customHeight="1">
      <c r="A571" s="1"/>
      <c r="B571" s="1"/>
      <c r="C571" s="1"/>
      <c r="D571" s="1"/>
      <c r="E571" s="3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6.5" customHeight="1">
      <c r="A572" s="1"/>
      <c r="B572" s="1"/>
      <c r="C572" s="1"/>
      <c r="D572" s="1"/>
      <c r="E572" s="3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6.5" customHeight="1">
      <c r="A573" s="1"/>
      <c r="B573" s="1"/>
      <c r="C573" s="1"/>
      <c r="D573" s="1"/>
      <c r="E573" s="3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6.5" customHeight="1">
      <c r="A574" s="1"/>
      <c r="B574" s="1"/>
      <c r="C574" s="1"/>
      <c r="D574" s="1"/>
      <c r="E574" s="3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6.5" customHeight="1">
      <c r="A575" s="1"/>
      <c r="B575" s="1"/>
      <c r="C575" s="1"/>
      <c r="D575" s="1"/>
      <c r="E575" s="3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6.5" customHeight="1">
      <c r="A576" s="1"/>
      <c r="B576" s="1"/>
      <c r="C576" s="1"/>
      <c r="D576" s="1"/>
      <c r="E576" s="3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6.5" customHeight="1">
      <c r="A577" s="1"/>
      <c r="B577" s="1"/>
      <c r="C577" s="1"/>
      <c r="D577" s="1"/>
      <c r="E577" s="3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6.5" customHeight="1">
      <c r="A578" s="1"/>
      <c r="B578" s="1"/>
      <c r="C578" s="1"/>
      <c r="D578" s="1"/>
      <c r="E578" s="3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6.5" customHeight="1">
      <c r="A579" s="1"/>
      <c r="B579" s="1"/>
      <c r="C579" s="1"/>
      <c r="D579" s="1"/>
      <c r="E579" s="3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6.5" customHeight="1">
      <c r="A580" s="1"/>
      <c r="B580" s="1"/>
      <c r="C580" s="1"/>
      <c r="D580" s="1"/>
      <c r="E580" s="3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6.5" customHeight="1">
      <c r="A581" s="1"/>
      <c r="B581" s="1"/>
      <c r="C581" s="1"/>
      <c r="D581" s="1"/>
      <c r="E581" s="3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6.5" customHeight="1">
      <c r="A582" s="1"/>
      <c r="B582" s="1"/>
      <c r="C582" s="1"/>
      <c r="D582" s="1"/>
      <c r="E582" s="3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6.5" customHeight="1">
      <c r="A583" s="1"/>
      <c r="B583" s="1"/>
      <c r="C583" s="1"/>
      <c r="D583" s="1"/>
      <c r="E583" s="3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6.5" customHeight="1">
      <c r="A584" s="1"/>
      <c r="B584" s="1"/>
      <c r="C584" s="1"/>
      <c r="D584" s="1"/>
      <c r="E584" s="3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6.5" customHeight="1">
      <c r="A585" s="1"/>
      <c r="B585" s="1"/>
      <c r="C585" s="1"/>
      <c r="D585" s="1"/>
      <c r="E585" s="3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6.5" customHeight="1">
      <c r="A586" s="1"/>
      <c r="B586" s="1"/>
      <c r="C586" s="1"/>
      <c r="D586" s="1"/>
      <c r="E586" s="3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6.5" customHeight="1">
      <c r="A587" s="1"/>
      <c r="B587" s="1"/>
      <c r="C587" s="1"/>
      <c r="D587" s="1"/>
      <c r="E587" s="3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6.5" customHeight="1">
      <c r="A588" s="1"/>
      <c r="B588" s="1"/>
      <c r="C588" s="1"/>
      <c r="D588" s="1"/>
      <c r="E588" s="3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6.5" customHeight="1">
      <c r="A589" s="1"/>
      <c r="B589" s="1"/>
      <c r="C589" s="1"/>
      <c r="D589" s="1"/>
      <c r="E589" s="3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6.5" customHeight="1">
      <c r="A590" s="1"/>
      <c r="B590" s="1"/>
      <c r="C590" s="1"/>
      <c r="D590" s="1"/>
      <c r="E590" s="3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6.5" customHeight="1">
      <c r="A591" s="1"/>
      <c r="B591" s="1"/>
      <c r="C591" s="1"/>
      <c r="D591" s="1"/>
      <c r="E591" s="3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6.5" customHeight="1">
      <c r="A592" s="1"/>
      <c r="B592" s="1"/>
      <c r="C592" s="1"/>
      <c r="D592" s="1"/>
      <c r="E592" s="3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6.5" customHeight="1">
      <c r="A593" s="1"/>
      <c r="B593" s="1"/>
      <c r="C593" s="1"/>
      <c r="D593" s="1"/>
      <c r="E593" s="3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6.5" customHeight="1">
      <c r="A594" s="1"/>
      <c r="B594" s="1"/>
      <c r="C594" s="1"/>
      <c r="D594" s="1"/>
      <c r="E594" s="3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6.5" customHeight="1">
      <c r="A595" s="1"/>
      <c r="B595" s="1"/>
      <c r="C595" s="1"/>
      <c r="D595" s="1"/>
      <c r="E595" s="3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6.5" customHeight="1">
      <c r="A596" s="1"/>
      <c r="B596" s="1"/>
      <c r="C596" s="1"/>
      <c r="D596" s="1"/>
      <c r="E596" s="3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6.5" customHeight="1">
      <c r="A597" s="1"/>
      <c r="B597" s="1"/>
      <c r="C597" s="1"/>
      <c r="D597" s="1"/>
      <c r="E597" s="3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6.5" customHeight="1">
      <c r="A598" s="1"/>
      <c r="B598" s="1"/>
      <c r="C598" s="1"/>
      <c r="D598" s="1"/>
      <c r="E598" s="3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6.5" customHeight="1">
      <c r="A599" s="1"/>
      <c r="B599" s="1"/>
      <c r="C599" s="1"/>
      <c r="D599" s="1"/>
      <c r="E599" s="3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6.5" customHeight="1">
      <c r="A600" s="1"/>
      <c r="B600" s="1"/>
      <c r="C600" s="1"/>
      <c r="D600" s="1"/>
      <c r="E600" s="3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6.5" customHeight="1">
      <c r="A601" s="1"/>
      <c r="B601" s="1"/>
      <c r="C601" s="1"/>
      <c r="D601" s="1"/>
      <c r="E601" s="3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6.5" customHeight="1">
      <c r="A602" s="1"/>
      <c r="B602" s="1"/>
      <c r="C602" s="1"/>
      <c r="D602" s="1"/>
      <c r="E602" s="3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6.5" customHeight="1">
      <c r="A603" s="1"/>
      <c r="B603" s="1"/>
      <c r="C603" s="1"/>
      <c r="D603" s="1"/>
      <c r="E603" s="3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6.5" customHeight="1">
      <c r="A604" s="1"/>
      <c r="B604" s="1"/>
      <c r="C604" s="1"/>
      <c r="D604" s="1"/>
      <c r="E604" s="3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6.5" customHeight="1">
      <c r="A605" s="1"/>
      <c r="B605" s="1"/>
      <c r="C605" s="1"/>
      <c r="D605" s="1"/>
      <c r="E605" s="3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6.5" customHeight="1">
      <c r="A606" s="1"/>
      <c r="B606" s="1"/>
      <c r="C606" s="1"/>
      <c r="D606" s="1"/>
      <c r="E606" s="3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6.5" customHeight="1">
      <c r="A607" s="1"/>
      <c r="B607" s="1"/>
      <c r="C607" s="1"/>
      <c r="D607" s="1"/>
      <c r="E607" s="3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6.5" customHeight="1">
      <c r="A608" s="1"/>
      <c r="B608" s="1"/>
      <c r="C608" s="1"/>
      <c r="D608" s="1"/>
      <c r="E608" s="3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6.5" customHeight="1">
      <c r="A609" s="1"/>
      <c r="B609" s="1"/>
      <c r="C609" s="1"/>
      <c r="D609" s="1"/>
      <c r="E609" s="3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6.5" customHeight="1">
      <c r="A610" s="1"/>
      <c r="B610" s="1"/>
      <c r="C610" s="1"/>
      <c r="D610" s="1"/>
      <c r="E610" s="3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6.5" customHeight="1">
      <c r="A611" s="1"/>
      <c r="B611" s="1"/>
      <c r="C611" s="1"/>
      <c r="D611" s="1"/>
      <c r="E611" s="3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6.5" customHeight="1">
      <c r="A612" s="1"/>
      <c r="B612" s="1"/>
      <c r="C612" s="1"/>
      <c r="D612" s="1"/>
      <c r="E612" s="3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6.5" customHeight="1">
      <c r="A613" s="1"/>
      <c r="B613" s="1"/>
      <c r="C613" s="1"/>
      <c r="D613" s="1"/>
      <c r="E613" s="3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6.5" customHeight="1">
      <c r="A614" s="1"/>
      <c r="B614" s="1"/>
      <c r="C614" s="1"/>
      <c r="D614" s="1"/>
      <c r="E614" s="3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6.5" customHeight="1">
      <c r="A615" s="1"/>
      <c r="B615" s="1"/>
      <c r="C615" s="1"/>
      <c r="D615" s="1"/>
      <c r="E615" s="3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6.5" customHeight="1">
      <c r="A616" s="1"/>
      <c r="B616" s="1"/>
      <c r="C616" s="1"/>
      <c r="D616" s="1"/>
      <c r="E616" s="3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6.5" customHeight="1">
      <c r="A617" s="1"/>
      <c r="B617" s="1"/>
      <c r="C617" s="1"/>
      <c r="D617" s="1"/>
      <c r="E617" s="3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6.5" customHeight="1">
      <c r="A618" s="1"/>
      <c r="B618" s="1"/>
      <c r="C618" s="1"/>
      <c r="D618" s="1"/>
      <c r="E618" s="3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6.5" customHeight="1">
      <c r="A619" s="1"/>
      <c r="B619" s="1"/>
      <c r="C619" s="1"/>
      <c r="D619" s="1"/>
      <c r="E619" s="3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6.5" customHeight="1">
      <c r="A620" s="1"/>
      <c r="B620" s="1"/>
      <c r="C620" s="1"/>
      <c r="D620" s="1"/>
      <c r="E620" s="3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6.5" customHeight="1">
      <c r="A621" s="1"/>
      <c r="B621" s="1"/>
      <c r="C621" s="1"/>
      <c r="D621" s="1"/>
      <c r="E621" s="3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6.5" customHeight="1">
      <c r="A622" s="1"/>
      <c r="B622" s="1"/>
      <c r="C622" s="1"/>
      <c r="D622" s="1"/>
      <c r="E622" s="3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6.5" customHeight="1">
      <c r="A623" s="1"/>
      <c r="B623" s="1"/>
      <c r="C623" s="1"/>
      <c r="D623" s="1"/>
      <c r="E623" s="3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6.5" customHeight="1">
      <c r="A624" s="1"/>
      <c r="B624" s="1"/>
      <c r="C624" s="1"/>
      <c r="D624" s="1"/>
      <c r="E624" s="3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6.5" customHeight="1">
      <c r="A625" s="1"/>
      <c r="B625" s="1"/>
      <c r="C625" s="1"/>
      <c r="D625" s="1"/>
      <c r="E625" s="3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6.5" customHeight="1">
      <c r="A626" s="1"/>
      <c r="B626" s="1"/>
      <c r="C626" s="1"/>
      <c r="D626" s="1"/>
      <c r="E626" s="3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6.5" customHeight="1">
      <c r="A627" s="1"/>
      <c r="B627" s="1"/>
      <c r="C627" s="1"/>
      <c r="D627" s="1"/>
      <c r="E627" s="3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6.5" customHeight="1">
      <c r="A628" s="1"/>
      <c r="B628" s="1"/>
      <c r="C628" s="1"/>
      <c r="D628" s="1"/>
      <c r="E628" s="3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6.5" customHeight="1">
      <c r="A629" s="1"/>
      <c r="B629" s="1"/>
      <c r="C629" s="1"/>
      <c r="D629" s="1"/>
      <c r="E629" s="3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6.5" customHeight="1">
      <c r="A630" s="1"/>
      <c r="B630" s="1"/>
      <c r="C630" s="1"/>
      <c r="D630" s="1"/>
      <c r="E630" s="3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6.5" customHeight="1">
      <c r="A631" s="1"/>
      <c r="B631" s="1"/>
      <c r="C631" s="1"/>
      <c r="D631" s="1"/>
      <c r="E631" s="3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6.5" customHeight="1">
      <c r="A632" s="1"/>
      <c r="B632" s="1"/>
      <c r="C632" s="1"/>
      <c r="D632" s="1"/>
      <c r="E632" s="3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6.5" customHeight="1">
      <c r="A633" s="1"/>
      <c r="B633" s="1"/>
      <c r="C633" s="1"/>
      <c r="D633" s="1"/>
      <c r="E633" s="3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6.5" customHeight="1">
      <c r="A634" s="1"/>
      <c r="B634" s="1"/>
      <c r="C634" s="1"/>
      <c r="D634" s="1"/>
      <c r="E634" s="3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6.5" customHeight="1">
      <c r="A635" s="1"/>
      <c r="B635" s="1"/>
      <c r="C635" s="1"/>
      <c r="D635" s="1"/>
      <c r="E635" s="3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6.5" customHeight="1">
      <c r="A636" s="1"/>
      <c r="B636" s="1"/>
      <c r="C636" s="1"/>
      <c r="D636" s="1"/>
      <c r="E636" s="3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6.5" customHeight="1">
      <c r="A637" s="1"/>
      <c r="B637" s="1"/>
      <c r="C637" s="1"/>
      <c r="D637" s="1"/>
      <c r="E637" s="3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6.5" customHeight="1">
      <c r="A638" s="1"/>
      <c r="B638" s="1"/>
      <c r="C638" s="1"/>
      <c r="D638" s="1"/>
      <c r="E638" s="3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6.5" customHeight="1">
      <c r="A639" s="1"/>
      <c r="B639" s="1"/>
      <c r="C639" s="1"/>
      <c r="D639" s="1"/>
      <c r="E639" s="3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6.5" customHeight="1">
      <c r="A640" s="1"/>
      <c r="B640" s="1"/>
      <c r="C640" s="1"/>
      <c r="D640" s="1"/>
      <c r="E640" s="3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6.5" customHeight="1">
      <c r="A641" s="1"/>
      <c r="B641" s="1"/>
      <c r="C641" s="1"/>
      <c r="D641" s="1"/>
      <c r="E641" s="3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6.5" customHeight="1">
      <c r="A642" s="1"/>
      <c r="B642" s="1"/>
      <c r="C642" s="1"/>
      <c r="D642" s="1"/>
      <c r="E642" s="3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6.5" customHeight="1">
      <c r="A643" s="1"/>
      <c r="B643" s="1"/>
      <c r="C643" s="1"/>
      <c r="D643" s="1"/>
      <c r="E643" s="3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6.5" customHeight="1">
      <c r="A644" s="1"/>
      <c r="B644" s="1"/>
      <c r="C644" s="1"/>
      <c r="D644" s="1"/>
      <c r="E644" s="3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6.5" customHeight="1">
      <c r="A645" s="1"/>
      <c r="B645" s="1"/>
      <c r="C645" s="1"/>
      <c r="D645" s="1"/>
      <c r="E645" s="3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6.5" customHeight="1">
      <c r="A646" s="1"/>
      <c r="B646" s="1"/>
      <c r="C646" s="1"/>
      <c r="D646" s="1"/>
      <c r="E646" s="3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6.5" customHeight="1">
      <c r="A647" s="1"/>
      <c r="B647" s="1"/>
      <c r="C647" s="1"/>
      <c r="D647" s="1"/>
      <c r="E647" s="3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6.5" customHeight="1">
      <c r="A648" s="1"/>
      <c r="B648" s="1"/>
      <c r="C648" s="1"/>
      <c r="D648" s="1"/>
      <c r="E648" s="3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6.5" customHeight="1">
      <c r="A649" s="1"/>
      <c r="B649" s="1"/>
      <c r="C649" s="1"/>
      <c r="D649" s="1"/>
      <c r="E649" s="3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6.5" customHeight="1">
      <c r="A650" s="1"/>
      <c r="B650" s="1"/>
      <c r="C650" s="1"/>
      <c r="D650" s="1"/>
      <c r="E650" s="3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6.5" customHeight="1">
      <c r="A651" s="1"/>
      <c r="B651" s="1"/>
      <c r="C651" s="1"/>
      <c r="D651" s="1"/>
      <c r="E651" s="3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6.5" customHeight="1">
      <c r="A652" s="1"/>
      <c r="B652" s="1"/>
      <c r="C652" s="1"/>
      <c r="D652" s="1"/>
      <c r="E652" s="3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6.5" customHeight="1">
      <c r="A653" s="1"/>
      <c r="B653" s="1"/>
      <c r="C653" s="1"/>
      <c r="D653" s="1"/>
      <c r="E653" s="3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6.5" customHeight="1">
      <c r="A654" s="1"/>
      <c r="B654" s="1"/>
      <c r="C654" s="1"/>
      <c r="D654" s="1"/>
      <c r="E654" s="3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6.5" customHeight="1">
      <c r="A655" s="1"/>
      <c r="B655" s="1"/>
      <c r="C655" s="1"/>
      <c r="D655" s="1"/>
      <c r="E655" s="3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6.5" customHeight="1">
      <c r="A656" s="1"/>
      <c r="B656" s="1"/>
      <c r="C656" s="1"/>
      <c r="D656" s="1"/>
      <c r="E656" s="3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6.5" customHeight="1">
      <c r="A657" s="1"/>
      <c r="B657" s="1"/>
      <c r="C657" s="1"/>
      <c r="D657" s="1"/>
      <c r="E657" s="3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6.5" customHeight="1">
      <c r="A658" s="1"/>
      <c r="B658" s="1"/>
      <c r="C658" s="1"/>
      <c r="D658" s="1"/>
      <c r="E658" s="3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6.5" customHeight="1">
      <c r="A659" s="1"/>
      <c r="B659" s="1"/>
      <c r="C659" s="1"/>
      <c r="D659" s="1"/>
      <c r="E659" s="3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6.5" customHeight="1">
      <c r="A660" s="1"/>
      <c r="B660" s="1"/>
      <c r="C660" s="1"/>
      <c r="D660" s="1"/>
      <c r="E660" s="3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6.5" customHeight="1">
      <c r="A661" s="1"/>
      <c r="B661" s="1"/>
      <c r="C661" s="1"/>
      <c r="D661" s="1"/>
      <c r="E661" s="3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6.5" customHeight="1">
      <c r="A662" s="1"/>
      <c r="B662" s="1"/>
      <c r="C662" s="1"/>
      <c r="D662" s="1"/>
      <c r="E662" s="3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6.5" customHeight="1">
      <c r="A663" s="1"/>
      <c r="B663" s="1"/>
      <c r="C663" s="1"/>
      <c r="D663" s="1"/>
      <c r="E663" s="3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6.5" customHeight="1">
      <c r="A664" s="1"/>
      <c r="B664" s="1"/>
      <c r="C664" s="1"/>
      <c r="D664" s="1"/>
      <c r="E664" s="3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6.5" customHeight="1">
      <c r="A665" s="1"/>
      <c r="B665" s="1"/>
      <c r="C665" s="1"/>
      <c r="D665" s="1"/>
      <c r="E665" s="3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6.5" customHeight="1">
      <c r="A666" s="1"/>
      <c r="B666" s="1"/>
      <c r="C666" s="1"/>
      <c r="D666" s="1"/>
      <c r="E666" s="3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6.5" customHeight="1">
      <c r="A667" s="1"/>
      <c r="B667" s="1"/>
      <c r="C667" s="1"/>
      <c r="D667" s="1"/>
      <c r="E667" s="3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6.5" customHeight="1">
      <c r="A668" s="1"/>
      <c r="B668" s="1"/>
      <c r="C668" s="1"/>
      <c r="D668" s="1"/>
      <c r="E668" s="3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6.5" customHeight="1">
      <c r="A669" s="1"/>
      <c r="B669" s="1"/>
      <c r="C669" s="1"/>
      <c r="D669" s="1"/>
      <c r="E669" s="3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6.5" customHeight="1">
      <c r="A670" s="1"/>
      <c r="B670" s="1"/>
      <c r="C670" s="1"/>
      <c r="D670" s="1"/>
      <c r="E670" s="3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6.5" customHeight="1">
      <c r="A671" s="1"/>
      <c r="B671" s="1"/>
      <c r="C671" s="1"/>
      <c r="D671" s="1"/>
      <c r="E671" s="3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6.5" customHeight="1">
      <c r="A672" s="1"/>
      <c r="B672" s="1"/>
      <c r="C672" s="1"/>
      <c r="D672" s="1"/>
      <c r="E672" s="3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6.5" customHeight="1">
      <c r="A673" s="1"/>
      <c r="B673" s="1"/>
      <c r="C673" s="1"/>
      <c r="D673" s="1"/>
      <c r="E673" s="3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6.5" customHeight="1">
      <c r="A674" s="1"/>
      <c r="B674" s="1"/>
      <c r="C674" s="1"/>
      <c r="D674" s="1"/>
      <c r="E674" s="3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6.5" customHeight="1">
      <c r="A675" s="1"/>
      <c r="B675" s="1"/>
      <c r="C675" s="1"/>
      <c r="D675" s="1"/>
      <c r="E675" s="3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6.5" customHeight="1">
      <c r="A676" s="1"/>
      <c r="B676" s="1"/>
      <c r="C676" s="1"/>
      <c r="D676" s="1"/>
      <c r="E676" s="3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6.5" customHeight="1">
      <c r="A677" s="1"/>
      <c r="B677" s="1"/>
      <c r="C677" s="1"/>
      <c r="D677" s="1"/>
      <c r="E677" s="3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6.5" customHeight="1">
      <c r="A678" s="1"/>
      <c r="B678" s="1"/>
      <c r="C678" s="1"/>
      <c r="D678" s="1"/>
      <c r="E678" s="3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6.5" customHeight="1">
      <c r="A679" s="1"/>
      <c r="B679" s="1"/>
      <c r="C679" s="1"/>
      <c r="D679" s="1"/>
      <c r="E679" s="3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6.5" customHeight="1">
      <c r="A680" s="1"/>
      <c r="B680" s="1"/>
      <c r="C680" s="1"/>
      <c r="D680" s="1"/>
      <c r="E680" s="3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6.5" customHeight="1">
      <c r="A681" s="1"/>
      <c r="B681" s="1"/>
      <c r="C681" s="1"/>
      <c r="D681" s="1"/>
      <c r="E681" s="3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6.5" customHeight="1">
      <c r="A682" s="1"/>
      <c r="B682" s="1"/>
      <c r="C682" s="1"/>
      <c r="D682" s="1"/>
      <c r="E682" s="3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6.5" customHeight="1">
      <c r="A683" s="1"/>
      <c r="B683" s="1"/>
      <c r="C683" s="1"/>
      <c r="D683" s="1"/>
      <c r="E683" s="3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6.5" customHeight="1">
      <c r="A684" s="1"/>
      <c r="B684" s="1"/>
      <c r="C684" s="1"/>
      <c r="D684" s="1"/>
      <c r="E684" s="3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6.5" customHeight="1">
      <c r="A685" s="1"/>
      <c r="B685" s="1"/>
      <c r="C685" s="1"/>
      <c r="D685" s="1"/>
      <c r="E685" s="3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6.5" customHeight="1">
      <c r="A686" s="1"/>
      <c r="B686" s="1"/>
      <c r="C686" s="1"/>
      <c r="D686" s="1"/>
      <c r="E686" s="3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6.5" customHeight="1">
      <c r="A687" s="1"/>
      <c r="B687" s="1"/>
      <c r="C687" s="1"/>
      <c r="D687" s="1"/>
      <c r="E687" s="3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6.5" customHeight="1">
      <c r="A688" s="1"/>
      <c r="B688" s="1"/>
      <c r="C688" s="1"/>
      <c r="D688" s="1"/>
      <c r="E688" s="3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6.5" customHeight="1">
      <c r="A689" s="1"/>
      <c r="B689" s="1"/>
      <c r="C689" s="1"/>
      <c r="D689" s="1"/>
      <c r="E689" s="3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6.5" customHeight="1">
      <c r="A690" s="1"/>
      <c r="B690" s="1"/>
      <c r="C690" s="1"/>
      <c r="D690" s="1"/>
      <c r="E690" s="3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6.5" customHeight="1">
      <c r="A691" s="1"/>
      <c r="B691" s="1"/>
      <c r="C691" s="1"/>
      <c r="D691" s="1"/>
      <c r="E691" s="3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6.5" customHeight="1">
      <c r="A692" s="1"/>
      <c r="B692" s="1"/>
      <c r="C692" s="1"/>
      <c r="D692" s="1"/>
      <c r="E692" s="3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6.5" customHeight="1">
      <c r="A693" s="1"/>
      <c r="B693" s="1"/>
      <c r="C693" s="1"/>
      <c r="D693" s="1"/>
      <c r="E693" s="3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6.5" customHeight="1">
      <c r="A694" s="1"/>
      <c r="B694" s="1"/>
      <c r="C694" s="1"/>
      <c r="D694" s="1"/>
      <c r="E694" s="3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6.5" customHeight="1">
      <c r="A695" s="1"/>
      <c r="B695" s="1"/>
      <c r="C695" s="1"/>
      <c r="D695" s="1"/>
      <c r="E695" s="3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6.5" customHeight="1">
      <c r="A696" s="1"/>
      <c r="B696" s="1"/>
      <c r="C696" s="1"/>
      <c r="D696" s="1"/>
      <c r="E696" s="3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6.5" customHeight="1">
      <c r="A697" s="1"/>
      <c r="B697" s="1"/>
      <c r="C697" s="1"/>
      <c r="D697" s="1"/>
      <c r="E697" s="3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6.5" customHeight="1">
      <c r="A698" s="1"/>
      <c r="B698" s="1"/>
      <c r="C698" s="1"/>
      <c r="D698" s="1"/>
      <c r="E698" s="3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6.5" customHeight="1">
      <c r="A699" s="1"/>
      <c r="B699" s="1"/>
      <c r="C699" s="1"/>
      <c r="D699" s="1"/>
      <c r="E699" s="3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6.5" customHeight="1">
      <c r="A700" s="1"/>
      <c r="B700" s="1"/>
      <c r="C700" s="1"/>
      <c r="D700" s="1"/>
      <c r="E700" s="3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6.5" customHeight="1">
      <c r="A701" s="1"/>
      <c r="B701" s="1"/>
      <c r="C701" s="1"/>
      <c r="D701" s="1"/>
      <c r="E701" s="3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6.5" customHeight="1">
      <c r="A702" s="1"/>
      <c r="B702" s="1"/>
      <c r="C702" s="1"/>
      <c r="D702" s="1"/>
      <c r="E702" s="3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6.5" customHeight="1">
      <c r="A703" s="1"/>
      <c r="B703" s="1"/>
      <c r="C703" s="1"/>
      <c r="D703" s="1"/>
      <c r="E703" s="3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6.5" customHeight="1">
      <c r="A704" s="1"/>
      <c r="B704" s="1"/>
      <c r="C704" s="1"/>
      <c r="D704" s="1"/>
      <c r="E704" s="3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6.5" customHeight="1">
      <c r="A705" s="1"/>
      <c r="B705" s="1"/>
      <c r="C705" s="1"/>
      <c r="D705" s="1"/>
      <c r="E705" s="3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6.5" customHeight="1">
      <c r="A706" s="1"/>
      <c r="B706" s="1"/>
      <c r="C706" s="1"/>
      <c r="D706" s="1"/>
      <c r="E706" s="3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6.5" customHeight="1">
      <c r="A707" s="1"/>
      <c r="B707" s="1"/>
      <c r="C707" s="1"/>
      <c r="D707" s="1"/>
      <c r="E707" s="3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6.5" customHeight="1">
      <c r="A708" s="1"/>
      <c r="B708" s="1"/>
      <c r="C708" s="1"/>
      <c r="D708" s="1"/>
      <c r="E708" s="3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6.5" customHeight="1">
      <c r="A709" s="1"/>
      <c r="B709" s="1"/>
      <c r="C709" s="1"/>
      <c r="D709" s="1"/>
      <c r="E709" s="3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6.5" customHeight="1">
      <c r="A710" s="1"/>
      <c r="B710" s="1"/>
      <c r="C710" s="1"/>
      <c r="D710" s="1"/>
      <c r="E710" s="3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6.5" customHeight="1">
      <c r="A711" s="1"/>
      <c r="B711" s="1"/>
      <c r="C711" s="1"/>
      <c r="D711" s="1"/>
      <c r="E711" s="3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6.5" customHeight="1">
      <c r="A712" s="1"/>
      <c r="B712" s="1"/>
      <c r="C712" s="1"/>
      <c r="D712" s="1"/>
      <c r="E712" s="3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6.5" customHeight="1">
      <c r="A713" s="1"/>
      <c r="B713" s="1"/>
      <c r="C713" s="1"/>
      <c r="D713" s="1"/>
      <c r="E713" s="3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6.5" customHeight="1">
      <c r="A714" s="1"/>
      <c r="B714" s="1"/>
      <c r="C714" s="1"/>
      <c r="D714" s="1"/>
      <c r="E714" s="3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6.5" customHeight="1">
      <c r="A715" s="1"/>
      <c r="B715" s="1"/>
      <c r="C715" s="1"/>
      <c r="D715" s="1"/>
      <c r="E715" s="3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6.5" customHeight="1">
      <c r="A716" s="1"/>
      <c r="B716" s="1"/>
      <c r="C716" s="1"/>
      <c r="D716" s="1"/>
      <c r="E716" s="3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6.5" customHeight="1">
      <c r="A717" s="1"/>
      <c r="B717" s="1"/>
      <c r="C717" s="1"/>
      <c r="D717" s="1"/>
      <c r="E717" s="3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6.5" customHeight="1">
      <c r="A718" s="1"/>
      <c r="B718" s="1"/>
      <c r="C718" s="1"/>
      <c r="D718" s="1"/>
      <c r="E718" s="3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6.5" customHeight="1">
      <c r="A719" s="1"/>
      <c r="B719" s="1"/>
      <c r="C719" s="1"/>
      <c r="D719" s="1"/>
      <c r="E719" s="3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6.5" customHeight="1">
      <c r="A720" s="1"/>
      <c r="B720" s="1"/>
      <c r="C720" s="1"/>
      <c r="D720" s="1"/>
      <c r="E720" s="3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6.5" customHeight="1">
      <c r="A721" s="1"/>
      <c r="B721" s="1"/>
      <c r="C721" s="1"/>
      <c r="D721" s="1"/>
      <c r="E721" s="3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6.5" customHeight="1">
      <c r="A722" s="1"/>
      <c r="B722" s="1"/>
      <c r="C722" s="1"/>
      <c r="D722" s="1"/>
      <c r="E722" s="3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6.5" customHeight="1">
      <c r="A723" s="1"/>
      <c r="B723" s="1"/>
      <c r="C723" s="1"/>
      <c r="D723" s="1"/>
      <c r="E723" s="3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6.5" customHeight="1">
      <c r="A724" s="1"/>
      <c r="B724" s="1"/>
      <c r="C724" s="1"/>
      <c r="D724" s="1"/>
      <c r="E724" s="3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6.5" customHeight="1">
      <c r="A725" s="1"/>
      <c r="B725" s="1"/>
      <c r="C725" s="1"/>
      <c r="D725" s="1"/>
      <c r="E725" s="3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6.5" customHeight="1">
      <c r="A726" s="1"/>
      <c r="B726" s="1"/>
      <c r="C726" s="1"/>
      <c r="D726" s="1"/>
      <c r="E726" s="3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6.5" customHeight="1">
      <c r="A727" s="1"/>
      <c r="B727" s="1"/>
      <c r="C727" s="1"/>
      <c r="D727" s="1"/>
      <c r="E727" s="3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6.5" customHeight="1">
      <c r="A728" s="1"/>
      <c r="B728" s="1"/>
      <c r="C728" s="1"/>
      <c r="D728" s="1"/>
      <c r="E728" s="3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6.5" customHeight="1">
      <c r="A729" s="1"/>
      <c r="B729" s="1"/>
      <c r="C729" s="1"/>
      <c r="D729" s="1"/>
      <c r="E729" s="3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6.5" customHeight="1">
      <c r="A730" s="1"/>
      <c r="B730" s="1"/>
      <c r="C730" s="1"/>
      <c r="D730" s="1"/>
      <c r="E730" s="3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6.5" customHeight="1">
      <c r="A731" s="1"/>
      <c r="B731" s="1"/>
      <c r="C731" s="1"/>
      <c r="D731" s="1"/>
      <c r="E731" s="3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6.5" customHeight="1">
      <c r="A732" s="1"/>
      <c r="B732" s="1"/>
      <c r="C732" s="1"/>
      <c r="D732" s="1"/>
      <c r="E732" s="3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6.5" customHeight="1">
      <c r="A733" s="1"/>
      <c r="B733" s="1"/>
      <c r="C733" s="1"/>
      <c r="D733" s="1"/>
      <c r="E733" s="3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6.5" customHeight="1">
      <c r="A734" s="1"/>
      <c r="B734" s="1"/>
      <c r="C734" s="1"/>
      <c r="D734" s="1"/>
      <c r="E734" s="3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6.5" customHeight="1">
      <c r="A735" s="1"/>
      <c r="B735" s="1"/>
      <c r="C735" s="1"/>
      <c r="D735" s="1"/>
      <c r="E735" s="3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6.5" customHeight="1">
      <c r="A736" s="1"/>
      <c r="B736" s="1"/>
      <c r="C736" s="1"/>
      <c r="D736" s="1"/>
      <c r="E736" s="3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6.5" customHeight="1">
      <c r="A737" s="1"/>
      <c r="B737" s="1"/>
      <c r="C737" s="1"/>
      <c r="D737" s="1"/>
      <c r="E737" s="3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6.5" customHeight="1">
      <c r="A738" s="1"/>
      <c r="B738" s="1"/>
      <c r="C738" s="1"/>
      <c r="D738" s="1"/>
      <c r="E738" s="3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6.5" customHeight="1">
      <c r="A739" s="1"/>
      <c r="B739" s="1"/>
      <c r="C739" s="1"/>
      <c r="D739" s="1"/>
      <c r="E739" s="3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6.5" customHeight="1">
      <c r="A740" s="1"/>
      <c r="B740" s="1"/>
      <c r="C740" s="1"/>
      <c r="D740" s="1"/>
      <c r="E740" s="3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6.5" customHeight="1">
      <c r="A741" s="1"/>
      <c r="B741" s="1"/>
      <c r="C741" s="1"/>
      <c r="D741" s="1"/>
      <c r="E741" s="3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6.5" customHeight="1">
      <c r="A742" s="1"/>
      <c r="B742" s="1"/>
      <c r="C742" s="1"/>
      <c r="D742" s="1"/>
      <c r="E742" s="3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6.5" customHeight="1">
      <c r="A743" s="1"/>
      <c r="B743" s="1"/>
      <c r="C743" s="1"/>
      <c r="D743" s="1"/>
      <c r="E743" s="3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6.5" customHeight="1">
      <c r="A744" s="1"/>
      <c r="B744" s="1"/>
      <c r="C744" s="1"/>
      <c r="D744" s="1"/>
      <c r="E744" s="3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6.5" customHeight="1">
      <c r="A745" s="1"/>
      <c r="B745" s="1"/>
      <c r="C745" s="1"/>
      <c r="D745" s="1"/>
      <c r="E745" s="3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6.5" customHeight="1">
      <c r="A746" s="1"/>
      <c r="B746" s="1"/>
      <c r="C746" s="1"/>
      <c r="D746" s="1"/>
      <c r="E746" s="3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6.5" customHeight="1">
      <c r="A747" s="1"/>
      <c r="B747" s="1"/>
      <c r="C747" s="1"/>
      <c r="D747" s="1"/>
      <c r="E747" s="3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6.5" customHeight="1">
      <c r="A748" s="1"/>
      <c r="B748" s="1"/>
      <c r="C748" s="1"/>
      <c r="D748" s="1"/>
      <c r="E748" s="3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6.5" customHeight="1">
      <c r="A749" s="1"/>
      <c r="B749" s="1"/>
      <c r="C749" s="1"/>
      <c r="D749" s="1"/>
      <c r="E749" s="3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6.5" customHeight="1">
      <c r="A750" s="1"/>
      <c r="B750" s="1"/>
      <c r="C750" s="1"/>
      <c r="D750" s="1"/>
      <c r="E750" s="3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6.5" customHeight="1">
      <c r="A751" s="1"/>
      <c r="B751" s="1"/>
      <c r="C751" s="1"/>
      <c r="D751" s="1"/>
      <c r="E751" s="3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6.5" customHeight="1">
      <c r="A752" s="1"/>
      <c r="B752" s="1"/>
      <c r="C752" s="1"/>
      <c r="D752" s="1"/>
      <c r="E752" s="3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6.5" customHeight="1">
      <c r="A753" s="1"/>
      <c r="B753" s="1"/>
      <c r="C753" s="1"/>
      <c r="D753" s="1"/>
      <c r="E753" s="3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6.5" customHeight="1">
      <c r="A754" s="1"/>
      <c r="B754" s="1"/>
      <c r="C754" s="1"/>
      <c r="D754" s="1"/>
      <c r="E754" s="3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6.5" customHeight="1">
      <c r="A755" s="1"/>
      <c r="B755" s="1"/>
      <c r="C755" s="1"/>
      <c r="D755" s="1"/>
      <c r="E755" s="3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6.5" customHeight="1">
      <c r="A756" s="1"/>
      <c r="B756" s="1"/>
      <c r="C756" s="1"/>
      <c r="D756" s="1"/>
      <c r="E756" s="3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6.5" customHeight="1">
      <c r="A757" s="1"/>
      <c r="B757" s="1"/>
      <c r="C757" s="1"/>
      <c r="D757" s="1"/>
      <c r="E757" s="3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6.5" customHeight="1">
      <c r="A758" s="1"/>
      <c r="B758" s="1"/>
      <c r="C758" s="1"/>
      <c r="D758" s="1"/>
      <c r="E758" s="3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6.5" customHeight="1">
      <c r="A759" s="1"/>
      <c r="B759" s="1"/>
      <c r="C759" s="1"/>
      <c r="D759" s="1"/>
      <c r="E759" s="3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6.5" customHeight="1">
      <c r="A760" s="1"/>
      <c r="B760" s="1"/>
      <c r="C760" s="1"/>
      <c r="D760" s="1"/>
      <c r="E760" s="3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6.5" customHeight="1">
      <c r="A761" s="1"/>
      <c r="B761" s="1"/>
      <c r="C761" s="1"/>
      <c r="D761" s="1"/>
      <c r="E761" s="3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6.5" customHeight="1">
      <c r="A762" s="1"/>
      <c r="B762" s="1"/>
      <c r="C762" s="1"/>
      <c r="D762" s="1"/>
      <c r="E762" s="3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6.5" customHeight="1">
      <c r="A763" s="1"/>
      <c r="B763" s="1"/>
      <c r="C763" s="1"/>
      <c r="D763" s="1"/>
      <c r="E763" s="3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6.5" customHeight="1">
      <c r="A764" s="1"/>
      <c r="B764" s="1"/>
      <c r="C764" s="1"/>
      <c r="D764" s="1"/>
      <c r="E764" s="3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6.5" customHeight="1">
      <c r="A765" s="1"/>
      <c r="B765" s="1"/>
      <c r="C765" s="1"/>
      <c r="D765" s="1"/>
      <c r="E765" s="3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6.5" customHeight="1">
      <c r="A766" s="1"/>
      <c r="B766" s="1"/>
      <c r="C766" s="1"/>
      <c r="D766" s="1"/>
      <c r="E766" s="3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6.5" customHeight="1">
      <c r="A767" s="1"/>
      <c r="B767" s="1"/>
      <c r="C767" s="1"/>
      <c r="D767" s="1"/>
      <c r="E767" s="3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6.5" customHeight="1">
      <c r="A768" s="1"/>
      <c r="B768" s="1"/>
      <c r="C768" s="1"/>
      <c r="D768" s="1"/>
      <c r="E768" s="3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6.5" customHeight="1">
      <c r="A769" s="1"/>
      <c r="B769" s="1"/>
      <c r="C769" s="1"/>
      <c r="D769" s="1"/>
      <c r="E769" s="3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6.5" customHeight="1">
      <c r="A770" s="1"/>
      <c r="B770" s="1"/>
      <c r="C770" s="1"/>
      <c r="D770" s="1"/>
      <c r="E770" s="3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6.5" customHeight="1">
      <c r="A771" s="1"/>
      <c r="B771" s="1"/>
      <c r="C771" s="1"/>
      <c r="D771" s="1"/>
      <c r="E771" s="3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6.5" customHeight="1">
      <c r="A772" s="1"/>
      <c r="B772" s="1"/>
      <c r="C772" s="1"/>
      <c r="D772" s="1"/>
      <c r="E772" s="3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6.5" customHeight="1">
      <c r="A773" s="1"/>
      <c r="B773" s="1"/>
      <c r="C773" s="1"/>
      <c r="D773" s="1"/>
      <c r="E773" s="3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6.5" customHeight="1">
      <c r="A774" s="1"/>
      <c r="B774" s="1"/>
      <c r="C774" s="1"/>
      <c r="D774" s="1"/>
      <c r="E774" s="3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6.5" customHeight="1">
      <c r="A775" s="1"/>
      <c r="B775" s="1"/>
      <c r="C775" s="1"/>
      <c r="D775" s="1"/>
      <c r="E775" s="3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6.5" customHeight="1">
      <c r="A776" s="1"/>
      <c r="B776" s="1"/>
      <c r="C776" s="1"/>
      <c r="D776" s="1"/>
      <c r="E776" s="3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6.5" customHeight="1">
      <c r="A777" s="1"/>
      <c r="B777" s="1"/>
      <c r="C777" s="1"/>
      <c r="D777" s="1"/>
      <c r="E777" s="3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6.5" customHeight="1">
      <c r="A778" s="1"/>
      <c r="B778" s="1"/>
      <c r="C778" s="1"/>
      <c r="D778" s="1"/>
      <c r="E778" s="3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6.5" customHeight="1">
      <c r="A779" s="1"/>
      <c r="B779" s="1"/>
      <c r="C779" s="1"/>
      <c r="D779" s="1"/>
      <c r="E779" s="3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6.5" customHeight="1">
      <c r="A780" s="1"/>
      <c r="B780" s="1"/>
      <c r="C780" s="1"/>
      <c r="D780" s="1"/>
      <c r="E780" s="3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6.5" customHeight="1">
      <c r="A781" s="1"/>
      <c r="B781" s="1"/>
      <c r="C781" s="1"/>
      <c r="D781" s="1"/>
      <c r="E781" s="3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6.5" customHeight="1">
      <c r="A782" s="1"/>
      <c r="B782" s="1"/>
      <c r="C782" s="1"/>
      <c r="D782" s="1"/>
      <c r="E782" s="3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6.5" customHeight="1">
      <c r="A783" s="1"/>
      <c r="B783" s="1"/>
      <c r="C783" s="1"/>
      <c r="D783" s="1"/>
      <c r="E783" s="3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6.5" customHeight="1">
      <c r="A784" s="1"/>
      <c r="B784" s="1"/>
      <c r="C784" s="1"/>
      <c r="D784" s="1"/>
      <c r="E784" s="3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6.5" customHeight="1">
      <c r="A785" s="1"/>
      <c r="B785" s="1"/>
      <c r="C785" s="1"/>
      <c r="D785" s="1"/>
      <c r="E785" s="3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6.5" customHeight="1">
      <c r="A786" s="1"/>
      <c r="B786" s="1"/>
      <c r="C786" s="1"/>
      <c r="D786" s="1"/>
      <c r="E786" s="3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6.5" customHeight="1">
      <c r="A787" s="1"/>
      <c r="B787" s="1"/>
      <c r="C787" s="1"/>
      <c r="D787" s="1"/>
      <c r="E787" s="3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6.5" customHeight="1">
      <c r="A788" s="1"/>
      <c r="B788" s="1"/>
      <c r="C788" s="1"/>
      <c r="D788" s="1"/>
      <c r="E788" s="3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6.5" customHeight="1">
      <c r="A789" s="1"/>
      <c r="B789" s="1"/>
      <c r="C789" s="1"/>
      <c r="D789" s="1"/>
      <c r="E789" s="3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6.5" customHeight="1">
      <c r="A790" s="1"/>
      <c r="B790" s="1"/>
      <c r="C790" s="1"/>
      <c r="D790" s="1"/>
      <c r="E790" s="3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6.5" customHeight="1">
      <c r="A791" s="1"/>
      <c r="B791" s="1"/>
      <c r="C791" s="1"/>
      <c r="D791" s="1"/>
      <c r="E791" s="3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6.5" customHeight="1">
      <c r="A792" s="1"/>
      <c r="B792" s="1"/>
      <c r="C792" s="1"/>
      <c r="D792" s="1"/>
      <c r="E792" s="3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6.5" customHeight="1">
      <c r="A793" s="1"/>
      <c r="B793" s="1"/>
      <c r="C793" s="1"/>
      <c r="D793" s="1"/>
      <c r="E793" s="3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6.5" customHeight="1">
      <c r="A794" s="1"/>
      <c r="B794" s="1"/>
      <c r="C794" s="1"/>
      <c r="D794" s="1"/>
      <c r="E794" s="3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6.5" customHeight="1">
      <c r="A795" s="1"/>
      <c r="B795" s="1"/>
      <c r="C795" s="1"/>
      <c r="D795" s="1"/>
      <c r="E795" s="3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6.5" customHeight="1">
      <c r="A796" s="1"/>
      <c r="B796" s="1"/>
      <c r="C796" s="1"/>
      <c r="D796" s="1"/>
      <c r="E796" s="3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6.5" customHeight="1">
      <c r="A797" s="1"/>
      <c r="B797" s="1"/>
      <c r="C797" s="1"/>
      <c r="D797" s="1"/>
      <c r="E797" s="3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6.5" customHeight="1">
      <c r="A798" s="1"/>
      <c r="B798" s="1"/>
      <c r="C798" s="1"/>
      <c r="D798" s="1"/>
      <c r="E798" s="3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6.5" customHeight="1">
      <c r="A799" s="1"/>
      <c r="B799" s="1"/>
      <c r="C799" s="1"/>
      <c r="D799" s="1"/>
      <c r="E799" s="3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6.5" customHeight="1">
      <c r="A800" s="1"/>
      <c r="B800" s="1"/>
      <c r="C800" s="1"/>
      <c r="D800" s="1"/>
      <c r="E800" s="3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6.5" customHeight="1">
      <c r="A801" s="1"/>
      <c r="B801" s="1"/>
      <c r="C801" s="1"/>
      <c r="D801" s="1"/>
      <c r="E801" s="3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6.5" customHeight="1">
      <c r="A802" s="1"/>
      <c r="B802" s="1"/>
      <c r="C802" s="1"/>
      <c r="D802" s="1"/>
      <c r="E802" s="3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6.5" customHeight="1">
      <c r="A803" s="1"/>
      <c r="B803" s="1"/>
      <c r="C803" s="1"/>
      <c r="D803" s="1"/>
      <c r="E803" s="3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6.5" customHeight="1">
      <c r="A804" s="1"/>
      <c r="B804" s="1"/>
      <c r="C804" s="1"/>
      <c r="D804" s="1"/>
      <c r="E804" s="3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6.5" customHeight="1">
      <c r="A805" s="1"/>
      <c r="B805" s="1"/>
      <c r="C805" s="1"/>
      <c r="D805" s="1"/>
      <c r="E805" s="3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6.5" customHeight="1">
      <c r="A806" s="1"/>
      <c r="B806" s="1"/>
      <c r="C806" s="1"/>
      <c r="D806" s="1"/>
      <c r="E806" s="3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6.5" customHeight="1">
      <c r="A807" s="1"/>
      <c r="B807" s="1"/>
      <c r="C807" s="1"/>
      <c r="D807" s="1"/>
      <c r="E807" s="3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6.5" customHeight="1">
      <c r="A808" s="1"/>
      <c r="B808" s="1"/>
      <c r="C808" s="1"/>
      <c r="D808" s="1"/>
      <c r="E808" s="3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6.5" customHeight="1">
      <c r="A809" s="1"/>
      <c r="B809" s="1"/>
      <c r="C809" s="1"/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6.5" customHeight="1">
      <c r="A810" s="1"/>
      <c r="B810" s="1"/>
      <c r="C810" s="1"/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6.5" customHeight="1">
      <c r="A811" s="1"/>
      <c r="B811" s="1"/>
      <c r="C811" s="1"/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6.5" customHeight="1">
      <c r="A812" s="1"/>
      <c r="B812" s="1"/>
      <c r="C812" s="1"/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6.5" customHeight="1">
      <c r="A813" s="1"/>
      <c r="B813" s="1"/>
      <c r="C813" s="1"/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6.5" customHeight="1">
      <c r="A814" s="1"/>
      <c r="B814" s="1"/>
      <c r="C814" s="1"/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6.5" customHeight="1">
      <c r="A815" s="1"/>
      <c r="B815" s="1"/>
      <c r="C815" s="1"/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6.5" customHeight="1">
      <c r="A816" s="1"/>
      <c r="B816" s="1"/>
      <c r="C816" s="1"/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6.5" customHeight="1">
      <c r="A817" s="1"/>
      <c r="B817" s="1"/>
      <c r="C817" s="1"/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6.5" customHeight="1">
      <c r="A818" s="1"/>
      <c r="B818" s="1"/>
      <c r="C818" s="1"/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6.5" customHeight="1">
      <c r="A819" s="1"/>
      <c r="B819" s="1"/>
      <c r="C819" s="1"/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6.5" customHeight="1">
      <c r="A820" s="1"/>
      <c r="B820" s="1"/>
      <c r="C820" s="1"/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6.5" customHeight="1">
      <c r="A821" s="1"/>
      <c r="B821" s="1"/>
      <c r="C821" s="1"/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6.5" customHeight="1">
      <c r="A822" s="1"/>
      <c r="B822" s="1"/>
      <c r="C822" s="1"/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6.5" customHeight="1">
      <c r="A823" s="1"/>
      <c r="B823" s="1"/>
      <c r="C823" s="1"/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6.5" customHeight="1">
      <c r="A824" s="1"/>
      <c r="B824" s="1"/>
      <c r="C824" s="1"/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6.5" customHeight="1">
      <c r="A825" s="1"/>
      <c r="B825" s="1"/>
      <c r="C825" s="1"/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6.5" customHeight="1">
      <c r="A826" s="1"/>
      <c r="B826" s="1"/>
      <c r="C826" s="1"/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6.5" customHeight="1">
      <c r="A827" s="1"/>
      <c r="B827" s="1"/>
      <c r="C827" s="1"/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6.5" customHeight="1">
      <c r="A828" s="1"/>
      <c r="B828" s="1"/>
      <c r="C828" s="1"/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6.5" customHeight="1">
      <c r="A829" s="1"/>
      <c r="B829" s="1"/>
      <c r="C829" s="1"/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6.5" customHeight="1">
      <c r="A830" s="1"/>
      <c r="B830" s="1"/>
      <c r="C830" s="1"/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6.5" customHeight="1">
      <c r="A831" s="1"/>
      <c r="B831" s="1"/>
      <c r="C831" s="1"/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6.5" customHeight="1">
      <c r="A832" s="1"/>
      <c r="B832" s="1"/>
      <c r="C832" s="1"/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6.5" customHeight="1">
      <c r="A833" s="1"/>
      <c r="B833" s="1"/>
      <c r="C833" s="1"/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6.5" customHeight="1">
      <c r="A834" s="1"/>
      <c r="B834" s="1"/>
      <c r="C834" s="1"/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6.5" customHeight="1">
      <c r="A835" s="1"/>
      <c r="B835" s="1"/>
      <c r="C835" s="1"/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6.5" customHeight="1">
      <c r="A836" s="1"/>
      <c r="B836" s="1"/>
      <c r="C836" s="1"/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6.5" customHeight="1">
      <c r="A837" s="1"/>
      <c r="B837" s="1"/>
      <c r="C837" s="1"/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6.5" customHeight="1">
      <c r="A838" s="1"/>
      <c r="B838" s="1"/>
      <c r="C838" s="1"/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6.5" customHeight="1">
      <c r="A839" s="1"/>
      <c r="B839" s="1"/>
      <c r="C839" s="1"/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6.5" customHeight="1">
      <c r="A840" s="1"/>
      <c r="B840" s="1"/>
      <c r="C840" s="1"/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6.5" customHeight="1">
      <c r="A841" s="1"/>
      <c r="B841" s="1"/>
      <c r="C841" s="1"/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6.5" customHeight="1">
      <c r="A842" s="1"/>
      <c r="B842" s="1"/>
      <c r="C842" s="1"/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6.5" customHeight="1">
      <c r="A843" s="1"/>
      <c r="B843" s="1"/>
      <c r="C843" s="1"/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6.5" customHeight="1">
      <c r="A844" s="1"/>
      <c r="B844" s="1"/>
      <c r="C844" s="1"/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6.5" customHeight="1">
      <c r="A845" s="1"/>
      <c r="B845" s="1"/>
      <c r="C845" s="1"/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6.5" customHeight="1">
      <c r="A846" s="1"/>
      <c r="B846" s="1"/>
      <c r="C846" s="1"/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6.5" customHeight="1">
      <c r="A847" s="1"/>
      <c r="B847" s="1"/>
      <c r="C847" s="1"/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6.5" customHeight="1">
      <c r="A848" s="1"/>
      <c r="B848" s="1"/>
      <c r="C848" s="1"/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6.5" customHeight="1">
      <c r="A849" s="1"/>
      <c r="B849" s="1"/>
      <c r="C849" s="1"/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6.5" customHeight="1">
      <c r="A850" s="1"/>
      <c r="B850" s="1"/>
      <c r="C850" s="1"/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6.5" customHeight="1">
      <c r="A851" s="1"/>
      <c r="B851" s="1"/>
      <c r="C851" s="1"/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6.5" customHeight="1">
      <c r="A852" s="1"/>
      <c r="B852" s="1"/>
      <c r="C852" s="1"/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6.5" customHeight="1">
      <c r="A853" s="1"/>
      <c r="B853" s="1"/>
      <c r="C853" s="1"/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6.5" customHeight="1">
      <c r="A854" s="1"/>
      <c r="B854" s="1"/>
      <c r="C854" s="1"/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6.5" customHeight="1">
      <c r="A855" s="1"/>
      <c r="B855" s="1"/>
      <c r="C855" s="1"/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6.5" customHeight="1">
      <c r="A856" s="1"/>
      <c r="B856" s="1"/>
      <c r="C856" s="1"/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6.5" customHeight="1">
      <c r="A857" s="1"/>
      <c r="B857" s="1"/>
      <c r="C857" s="1"/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6.5" customHeight="1">
      <c r="A858" s="1"/>
      <c r="B858" s="1"/>
      <c r="C858" s="1"/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6.5" customHeight="1">
      <c r="A859" s="1"/>
      <c r="B859" s="1"/>
      <c r="C859" s="1"/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6.5" customHeight="1">
      <c r="A860" s="1"/>
      <c r="B860" s="1"/>
      <c r="C860" s="1"/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6.5" customHeight="1">
      <c r="A861" s="1"/>
      <c r="B861" s="1"/>
      <c r="C861" s="1"/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6.5" customHeight="1">
      <c r="A862" s="1"/>
      <c r="B862" s="1"/>
      <c r="C862" s="1"/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6.5" customHeight="1">
      <c r="A863" s="1"/>
      <c r="B863" s="1"/>
      <c r="C863" s="1"/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6.5" customHeight="1">
      <c r="A864" s="1"/>
      <c r="B864" s="1"/>
      <c r="C864" s="1"/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6.5" customHeight="1">
      <c r="A865" s="1"/>
      <c r="B865" s="1"/>
      <c r="C865" s="1"/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6.5" customHeight="1">
      <c r="A866" s="1"/>
      <c r="B866" s="1"/>
      <c r="C866" s="1"/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6.5" customHeight="1">
      <c r="A867" s="1"/>
      <c r="B867" s="1"/>
      <c r="C867" s="1"/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6.5" customHeight="1">
      <c r="A868" s="1"/>
      <c r="B868" s="1"/>
      <c r="C868" s="1"/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6.5" customHeight="1">
      <c r="A869" s="1"/>
      <c r="B869" s="1"/>
      <c r="C869" s="1"/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6.5" customHeight="1">
      <c r="A870" s="1"/>
      <c r="B870" s="1"/>
      <c r="C870" s="1"/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6.5" customHeight="1">
      <c r="A871" s="1"/>
      <c r="B871" s="1"/>
      <c r="C871" s="1"/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6.5" customHeight="1">
      <c r="A872" s="1"/>
      <c r="B872" s="1"/>
      <c r="C872" s="1"/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6.5" customHeight="1">
      <c r="A873" s="1"/>
      <c r="B873" s="1"/>
      <c r="C873" s="1"/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6.5" customHeight="1">
      <c r="A874" s="1"/>
      <c r="B874" s="1"/>
      <c r="C874" s="1"/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6.5" customHeight="1">
      <c r="A875" s="1"/>
      <c r="B875" s="1"/>
      <c r="C875" s="1"/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6.5" customHeight="1">
      <c r="A876" s="1"/>
      <c r="B876" s="1"/>
      <c r="C876" s="1"/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6.5" customHeight="1">
      <c r="A877" s="1"/>
      <c r="B877" s="1"/>
      <c r="C877" s="1"/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6.5" customHeight="1">
      <c r="A878" s="1"/>
      <c r="B878" s="1"/>
      <c r="C878" s="1"/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6.5" customHeight="1">
      <c r="A879" s="1"/>
      <c r="B879" s="1"/>
      <c r="C879" s="1"/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6.5" customHeight="1">
      <c r="A880" s="1"/>
      <c r="B880" s="1"/>
      <c r="C880" s="1"/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6.5" customHeight="1">
      <c r="A881" s="1"/>
      <c r="B881" s="1"/>
      <c r="C881" s="1"/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6.5" customHeight="1">
      <c r="A882" s="1"/>
      <c r="B882" s="1"/>
      <c r="C882" s="1"/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6.5" customHeight="1">
      <c r="A883" s="1"/>
      <c r="B883" s="1"/>
      <c r="C883" s="1"/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6.5" customHeight="1">
      <c r="A884" s="1"/>
      <c r="B884" s="1"/>
      <c r="C884" s="1"/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6.5" customHeight="1">
      <c r="A885" s="1"/>
      <c r="B885" s="1"/>
      <c r="C885" s="1"/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6.5" customHeight="1">
      <c r="A886" s="1"/>
      <c r="B886" s="1"/>
      <c r="C886" s="1"/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6.5" customHeight="1">
      <c r="A887" s="1"/>
      <c r="B887" s="1"/>
      <c r="C887" s="1"/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6.5" customHeight="1">
      <c r="A888" s="1"/>
      <c r="B888" s="1"/>
      <c r="C888" s="1"/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6.5" customHeight="1">
      <c r="A889" s="1"/>
      <c r="B889" s="1"/>
      <c r="C889" s="1"/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6.5" customHeight="1">
      <c r="A890" s="1"/>
      <c r="B890" s="1"/>
      <c r="C890" s="1"/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6.5" customHeight="1">
      <c r="A891" s="1"/>
      <c r="B891" s="1"/>
      <c r="C891" s="1"/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6.5" customHeight="1">
      <c r="A892" s="1"/>
      <c r="B892" s="1"/>
      <c r="C892" s="1"/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6.5" customHeight="1">
      <c r="A893" s="1"/>
      <c r="B893" s="1"/>
      <c r="C893" s="1"/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6.5" customHeight="1">
      <c r="A894" s="1"/>
      <c r="B894" s="1"/>
      <c r="C894" s="1"/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6.5" customHeight="1">
      <c r="A895" s="1"/>
      <c r="B895" s="1"/>
      <c r="C895" s="1"/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6.5" customHeight="1">
      <c r="A896" s="1"/>
      <c r="B896" s="1"/>
      <c r="C896" s="1"/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6.5" customHeight="1">
      <c r="A897" s="1"/>
      <c r="B897" s="1"/>
      <c r="C897" s="1"/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6.5" customHeight="1">
      <c r="A898" s="1"/>
      <c r="B898" s="1"/>
      <c r="C898" s="1"/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6.5" customHeight="1">
      <c r="A899" s="1"/>
      <c r="B899" s="1"/>
      <c r="C899" s="1"/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6.5" customHeight="1">
      <c r="A900" s="1"/>
      <c r="B900" s="1"/>
      <c r="C900" s="1"/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6.5" customHeight="1">
      <c r="A901" s="1"/>
      <c r="B901" s="1"/>
      <c r="C901" s="1"/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6.5" customHeight="1">
      <c r="A902" s="1"/>
      <c r="B902" s="1"/>
      <c r="C902" s="1"/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6.5" customHeight="1">
      <c r="A903" s="1"/>
      <c r="B903" s="1"/>
      <c r="C903" s="1"/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6.5" customHeight="1">
      <c r="A904" s="1"/>
      <c r="B904" s="1"/>
      <c r="C904" s="1"/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6.5" customHeight="1">
      <c r="A905" s="1"/>
      <c r="B905" s="1"/>
      <c r="C905" s="1"/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6.5" customHeight="1">
      <c r="A906" s="1"/>
      <c r="B906" s="1"/>
      <c r="C906" s="1"/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6.5" customHeight="1">
      <c r="A907" s="1"/>
      <c r="B907" s="1"/>
      <c r="C907" s="1"/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6.5" customHeight="1">
      <c r="A908" s="1"/>
      <c r="B908" s="1"/>
      <c r="C908" s="1"/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6.5" customHeight="1">
      <c r="A909" s="1"/>
      <c r="B909" s="1"/>
      <c r="C909" s="1"/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6.5" customHeight="1">
      <c r="A910" s="1"/>
      <c r="B910" s="1"/>
      <c r="C910" s="1"/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6.5" customHeight="1">
      <c r="A911" s="1"/>
      <c r="B911" s="1"/>
      <c r="C911" s="1"/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6.5" customHeight="1">
      <c r="A912" s="1"/>
      <c r="B912" s="1"/>
      <c r="C912" s="1"/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6.5" customHeight="1">
      <c r="A913" s="1"/>
      <c r="B913" s="1"/>
      <c r="C913" s="1"/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6.5" customHeight="1">
      <c r="A914" s="1"/>
      <c r="B914" s="1"/>
      <c r="C914" s="1"/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6.5" customHeight="1">
      <c r="A915" s="1"/>
      <c r="B915" s="1"/>
      <c r="C915" s="1"/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6.5" customHeight="1">
      <c r="A916" s="1"/>
      <c r="B916" s="1"/>
      <c r="C916" s="1"/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6.5" customHeight="1">
      <c r="A917" s="1"/>
      <c r="B917" s="1"/>
      <c r="C917" s="1"/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6.5" customHeight="1">
      <c r="A918" s="1"/>
      <c r="B918" s="1"/>
      <c r="C918" s="1"/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6.5" customHeight="1">
      <c r="A919" s="1"/>
      <c r="B919" s="1"/>
      <c r="C919" s="1"/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6.5" customHeight="1">
      <c r="A920" s="1"/>
      <c r="B920" s="1"/>
      <c r="C920" s="1"/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6.5" customHeight="1">
      <c r="A921" s="1"/>
      <c r="B921" s="1"/>
      <c r="C921" s="1"/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6.5" customHeight="1">
      <c r="A922" s="1"/>
      <c r="B922" s="1"/>
      <c r="C922" s="1"/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6.5" customHeight="1">
      <c r="A923" s="1"/>
      <c r="B923" s="1"/>
      <c r="C923" s="1"/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6.5" customHeight="1">
      <c r="A924" s="1"/>
      <c r="B924" s="1"/>
      <c r="C924" s="1"/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6.5" customHeight="1">
      <c r="A925" s="1"/>
      <c r="B925" s="1"/>
      <c r="C925" s="1"/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6.5" customHeight="1">
      <c r="A926" s="1"/>
      <c r="B926" s="1"/>
      <c r="C926" s="1"/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6.5" customHeight="1">
      <c r="A927" s="1"/>
      <c r="B927" s="1"/>
      <c r="C927" s="1"/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6.5" customHeight="1">
      <c r="A928" s="1"/>
      <c r="B928" s="1"/>
      <c r="C928" s="1"/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6.5" customHeight="1">
      <c r="A929" s="1"/>
      <c r="B929" s="1"/>
      <c r="C929" s="1"/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6.5" customHeight="1">
      <c r="A930" s="1"/>
      <c r="B930" s="1"/>
      <c r="C930" s="1"/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6.5" customHeight="1">
      <c r="A931" s="1"/>
      <c r="B931" s="1"/>
      <c r="C931" s="1"/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6.5" customHeight="1">
      <c r="A932" s="1"/>
      <c r="B932" s="1"/>
      <c r="C932" s="1"/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6.5" customHeight="1">
      <c r="A933" s="1"/>
      <c r="B933" s="1"/>
      <c r="C933" s="1"/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6.5" customHeight="1">
      <c r="A934" s="1"/>
      <c r="B934" s="1"/>
      <c r="C934" s="1"/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6.5" customHeight="1">
      <c r="A935" s="1"/>
      <c r="B935" s="1"/>
      <c r="C935" s="1"/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6.5" customHeight="1">
      <c r="A936" s="1"/>
      <c r="B936" s="1"/>
      <c r="C936" s="1"/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6.5" customHeight="1">
      <c r="A937" s="1"/>
      <c r="B937" s="1"/>
      <c r="C937" s="1"/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6.5" customHeight="1">
      <c r="A938" s="1"/>
      <c r="B938" s="1"/>
      <c r="C938" s="1"/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6.5" customHeight="1">
      <c r="A939" s="1"/>
      <c r="B939" s="1"/>
      <c r="C939" s="1"/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6.5" customHeight="1">
      <c r="A940" s="1"/>
      <c r="B940" s="1"/>
      <c r="C940" s="1"/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6.5" customHeight="1">
      <c r="A941" s="1"/>
      <c r="B941" s="1"/>
      <c r="C941" s="1"/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6.5" customHeight="1">
      <c r="A942" s="1"/>
      <c r="B942" s="1"/>
      <c r="C942" s="1"/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6.5" customHeight="1">
      <c r="A943" s="1"/>
      <c r="B943" s="1"/>
      <c r="C943" s="1"/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6.5" customHeight="1">
      <c r="A944" s="1"/>
      <c r="B944" s="1"/>
      <c r="C944" s="1"/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6.5" customHeight="1">
      <c r="A945" s="1"/>
      <c r="B945" s="1"/>
      <c r="C945" s="1"/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6.5" customHeight="1">
      <c r="A946" s="1"/>
      <c r="B946" s="1"/>
      <c r="C946" s="1"/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6.5" customHeight="1">
      <c r="A947" s="1"/>
      <c r="B947" s="1"/>
      <c r="C947" s="1"/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6.5" customHeight="1">
      <c r="A948" s="1"/>
      <c r="B948" s="1"/>
      <c r="C948" s="1"/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6.5" customHeight="1">
      <c r="A949" s="1"/>
      <c r="B949" s="1"/>
      <c r="C949" s="1"/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6.5" customHeight="1">
      <c r="A950" s="1"/>
      <c r="B950" s="1"/>
      <c r="C950" s="1"/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6.5" customHeight="1">
      <c r="A951" s="1"/>
      <c r="B951" s="1"/>
      <c r="C951" s="1"/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6.5" customHeight="1">
      <c r="A952" s="1"/>
      <c r="B952" s="1"/>
      <c r="C952" s="1"/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6.5" customHeight="1">
      <c r="A953" s="1"/>
      <c r="B953" s="1"/>
      <c r="C953" s="1"/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6.5" customHeight="1">
      <c r="A954" s="1"/>
      <c r="B954" s="1"/>
      <c r="C954" s="1"/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6.5" customHeight="1">
      <c r="A955" s="1"/>
      <c r="B955" s="1"/>
      <c r="C955" s="1"/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6.5" customHeight="1">
      <c r="A956" s="1"/>
      <c r="B956" s="1"/>
      <c r="C956" s="1"/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6.5" customHeight="1">
      <c r="A957" s="1"/>
      <c r="B957" s="1"/>
      <c r="C957" s="1"/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6.5" customHeight="1">
      <c r="A958" s="1"/>
      <c r="B958" s="1"/>
      <c r="C958" s="1"/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6.5" customHeight="1">
      <c r="A959" s="1"/>
      <c r="B959" s="1"/>
      <c r="C959" s="1"/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6.5" customHeight="1">
      <c r="A960" s="1"/>
      <c r="B960" s="1"/>
      <c r="C960" s="1"/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6.5" customHeight="1">
      <c r="A961" s="1"/>
      <c r="B961" s="1"/>
      <c r="C961" s="1"/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6.5" customHeight="1">
      <c r="A962" s="1"/>
      <c r="B962" s="1"/>
      <c r="C962" s="1"/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6.5" customHeight="1">
      <c r="A963" s="1"/>
      <c r="B963" s="1"/>
      <c r="C963" s="1"/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6.5" customHeight="1">
      <c r="A964" s="1"/>
      <c r="B964" s="1"/>
      <c r="C964" s="1"/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6.5" customHeight="1">
      <c r="A965" s="1"/>
      <c r="B965" s="1"/>
      <c r="C965" s="1"/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6.5" customHeight="1">
      <c r="A966" s="1"/>
      <c r="B966" s="1"/>
      <c r="C966" s="1"/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6.5" customHeight="1">
      <c r="A967" s="1"/>
      <c r="B967" s="1"/>
      <c r="C967" s="1"/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6.5" customHeight="1">
      <c r="A968" s="1"/>
      <c r="B968" s="1"/>
      <c r="C968" s="1"/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6.5" customHeight="1">
      <c r="A969" s="1"/>
      <c r="B969" s="1"/>
      <c r="C969" s="1"/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6.5" customHeight="1">
      <c r="A970" s="1"/>
      <c r="B970" s="1"/>
      <c r="C970" s="1"/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6.5" customHeight="1">
      <c r="A971" s="1"/>
      <c r="B971" s="1"/>
      <c r="C971" s="1"/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6.5" customHeight="1">
      <c r="A972" s="1"/>
      <c r="B972" s="1"/>
      <c r="C972" s="1"/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6.5" customHeight="1">
      <c r="A973" s="1"/>
      <c r="B973" s="1"/>
      <c r="C973" s="1"/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6.5" customHeight="1">
      <c r="A974" s="1"/>
      <c r="B974" s="1"/>
      <c r="C974" s="1"/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6.5" customHeight="1">
      <c r="A975" s="1"/>
      <c r="B975" s="1"/>
      <c r="C975" s="1"/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6.5" customHeight="1">
      <c r="A976" s="1"/>
      <c r="B976" s="1"/>
      <c r="C976" s="1"/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6.5" customHeight="1">
      <c r="A977" s="1"/>
      <c r="B977" s="1"/>
      <c r="C977" s="1"/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6.5" customHeight="1">
      <c r="A978" s="1"/>
      <c r="B978" s="1"/>
      <c r="C978" s="1"/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6.5" customHeight="1">
      <c r="A979" s="1"/>
      <c r="B979" s="1"/>
      <c r="C979" s="1"/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6.5" customHeight="1">
      <c r="A980" s="1"/>
      <c r="B980" s="1"/>
      <c r="C980" s="1"/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6.5" customHeight="1">
      <c r="A981" s="1"/>
      <c r="B981" s="1"/>
      <c r="C981" s="1"/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6.5" customHeight="1">
      <c r="A982" s="1"/>
      <c r="B982" s="1"/>
      <c r="C982" s="1"/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6.5" customHeight="1">
      <c r="A983" s="1"/>
      <c r="B983" s="1"/>
      <c r="C983" s="1"/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6.5" customHeight="1">
      <c r="A984" s="1"/>
      <c r="B984" s="1"/>
      <c r="C984" s="1"/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6.5" customHeight="1">
      <c r="A985" s="1"/>
      <c r="B985" s="1"/>
      <c r="C985" s="1"/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6.5" customHeight="1">
      <c r="A986" s="1"/>
      <c r="B986" s="1"/>
      <c r="C986" s="1"/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6.5" customHeight="1">
      <c r="A987" s="1"/>
      <c r="B987" s="1"/>
      <c r="C987" s="1"/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6.5" customHeight="1">
      <c r="A988" s="1"/>
      <c r="B988" s="1"/>
      <c r="C988" s="1"/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6.5" customHeight="1">
      <c r="A989" s="1"/>
      <c r="B989" s="1"/>
      <c r="C989" s="1"/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6.5" customHeight="1">
      <c r="A990" s="1"/>
      <c r="B990" s="1"/>
      <c r="C990" s="1"/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6.5" customHeight="1">
      <c r="A991" s="1"/>
      <c r="B991" s="1"/>
      <c r="C991" s="1"/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6.5" customHeight="1">
      <c r="A992" s="1"/>
      <c r="B992" s="1"/>
      <c r="C992" s="1"/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6.5" customHeight="1">
      <c r="A993" s="1"/>
      <c r="B993" s="1"/>
      <c r="C993" s="1"/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6.5" customHeight="1">
      <c r="A994" s="1"/>
      <c r="B994" s="1"/>
      <c r="C994" s="1"/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6.5" customHeight="1">
      <c r="A995" s="1"/>
      <c r="B995" s="1"/>
      <c r="C995" s="1"/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6.5" customHeight="1">
      <c r="A996" s="1"/>
      <c r="B996" s="1"/>
      <c r="C996" s="1"/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6.5" customHeight="1">
      <c r="A997" s="1"/>
      <c r="B997" s="1"/>
      <c r="C997" s="1"/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6.5" customHeight="1">
      <c r="A998" s="1"/>
      <c r="B998" s="1"/>
      <c r="C998" s="1"/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6.5" customHeight="1">
      <c r="A999" s="1"/>
      <c r="B999" s="1"/>
      <c r="C999" s="1"/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6.5" customHeight="1">
      <c r="A1000" s="1"/>
      <c r="B1000" s="1"/>
      <c r="C1000" s="1"/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B2:D2"/>
    <mergeCell ref="B3:D3"/>
    <mergeCell ref="B20:D20"/>
  </mergeCells>
  <pageMargins left="0.7" right="0.7" top="0.75" bottom="0.75" header="0" footer="0"/>
  <pageSetup paperSize="9" fitToHeight="0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AG1000"/>
  <sheetViews>
    <sheetView workbookViewId="0">
      <pane ySplit="8" topLeftCell="A9" activePane="bottomLeft" state="frozen"/>
      <selection pane="bottomLeft" activeCell="G82" sqref="G82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9.28515625" customWidth="1"/>
    <col min="6" max="6" width="7.7109375" customWidth="1"/>
    <col min="7" max="7" width="7.9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178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500000000</v>
      </c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0</v>
      </c>
      <c r="AE11" s="111">
        <f t="shared" ref="AE11:AE19" si="1">+AD11*100/E11</f>
        <v>0</v>
      </c>
      <c r="AF11" s="110">
        <f t="shared" ref="AF11:AF19" si="2">+E11-AD11</f>
        <v>500000000</v>
      </c>
      <c r="AG11" s="111">
        <f>+AF11*100/E11</f>
        <v>100</v>
      </c>
    </row>
    <row r="12" spans="1:33" ht="24" customHeight="1">
      <c r="B12" s="109"/>
      <c r="C12" s="109"/>
      <c r="D12" s="109" t="s">
        <v>7</v>
      </c>
      <c r="E12" s="110">
        <v>14750000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14750000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1500000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1500000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190000000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0</v>
      </c>
      <c r="AE14" s="111">
        <f t="shared" si="1"/>
        <v>0</v>
      </c>
      <c r="AF14" s="110">
        <f t="shared" si="2"/>
        <v>190000000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4000000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4000000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30000000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0</v>
      </c>
      <c r="AE16" s="111">
        <f t="shared" si="1"/>
        <v>0</v>
      </c>
      <c r="AF16" s="110">
        <f t="shared" si="2"/>
        <v>30000000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150000000</v>
      </c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0</v>
      </c>
      <c r="AE17" s="111">
        <f t="shared" si="1"/>
        <v>0</v>
      </c>
      <c r="AF17" s="110">
        <f t="shared" si="2"/>
        <v>150000000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2000000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2000000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150000000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0</v>
      </c>
      <c r="AE19" s="111">
        <f t="shared" si="1"/>
        <v>0</v>
      </c>
      <c r="AF19" s="110">
        <f t="shared" si="2"/>
        <v>150000000</v>
      </c>
      <c r="AG19" s="111" t="e">
        <f t="shared" si="3"/>
        <v>#DIV/0!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2000000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2000000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3000000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0</v>
      </c>
      <c r="AE23" s="111">
        <f t="shared" si="5"/>
        <v>0</v>
      </c>
      <c r="AF23" s="110">
        <f t="shared" si="6"/>
        <v>3000000</v>
      </c>
      <c r="AG23" s="111">
        <f t="shared" si="7"/>
        <v>100</v>
      </c>
    </row>
    <row r="24" spans="2:33" ht="24" customHeight="1">
      <c r="B24" s="109"/>
      <c r="C24" s="109"/>
      <c r="D24" s="109" t="s">
        <v>30</v>
      </c>
      <c r="E24" s="110">
        <v>600000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600000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30200000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0</v>
      </c>
      <c r="AE25" s="111">
        <f t="shared" si="5"/>
        <v>0</v>
      </c>
      <c r="AF25" s="110">
        <f t="shared" si="6"/>
        <v>30200000</v>
      </c>
      <c r="AG25" s="111">
        <f t="shared" si="7"/>
        <v>100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1078050000</v>
      </c>
      <c r="F27" s="115">
        <f t="shared" si="8"/>
        <v>0</v>
      </c>
      <c r="G27" s="115">
        <f t="shared" si="8"/>
        <v>0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0</v>
      </c>
      <c r="AE27" s="116">
        <f t="shared" si="5"/>
        <v>0</v>
      </c>
      <c r="AF27" s="115">
        <f>SUM(AF10:AF26)</f>
        <v>1078050000</v>
      </c>
      <c r="AG27" s="116">
        <f t="shared" si="7"/>
        <v>100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85750000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0</v>
      </c>
      <c r="AE30" s="111">
        <f t="shared" ref="AE30:AE41" si="10">+AD30*100/E30</f>
        <v>0</v>
      </c>
      <c r="AF30" s="110">
        <f t="shared" ref="AF30:AF41" si="11">+E30-AD30</f>
        <v>85750000</v>
      </c>
      <c r="AG30" s="111">
        <f t="shared" ref="AG30:AG41" si="12">+AF30*100/E30</f>
        <v>100</v>
      </c>
    </row>
    <row r="31" spans="2:33" ht="24" customHeight="1">
      <c r="B31" s="109"/>
      <c r="C31" s="109"/>
      <c r="D31" s="109" t="s">
        <v>124</v>
      </c>
      <c r="E31" s="110">
        <v>4500000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0</v>
      </c>
      <c r="AE31" s="111">
        <f t="shared" si="10"/>
        <v>0</v>
      </c>
      <c r="AF31" s="110">
        <f t="shared" si="11"/>
        <v>4500000</v>
      </c>
      <c r="AG31" s="111">
        <f t="shared" si="12"/>
        <v>100</v>
      </c>
    </row>
    <row r="32" spans="2:33" ht="24" customHeight="1">
      <c r="B32" s="109"/>
      <c r="C32" s="109"/>
      <c r="D32" s="109" t="s">
        <v>40</v>
      </c>
      <c r="E32" s="110">
        <v>19000000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0</v>
      </c>
      <c r="AE32" s="111">
        <f t="shared" si="10"/>
        <v>0</v>
      </c>
      <c r="AF32" s="110">
        <f t="shared" si="11"/>
        <v>19000000</v>
      </c>
      <c r="AG32" s="111">
        <f t="shared" si="12"/>
        <v>100</v>
      </c>
    </row>
    <row r="33" spans="2:33" ht="24" customHeight="1">
      <c r="B33" s="109"/>
      <c r="C33" s="109"/>
      <c r="D33" s="109" t="s">
        <v>42</v>
      </c>
      <c r="E33" s="110">
        <v>9600000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0</v>
      </c>
      <c r="AE33" s="111">
        <f t="shared" si="10"/>
        <v>0</v>
      </c>
      <c r="AF33" s="110">
        <f t="shared" si="11"/>
        <v>9600000</v>
      </c>
      <c r="AG33" s="111">
        <f t="shared" si="12"/>
        <v>100</v>
      </c>
    </row>
    <row r="34" spans="2:33" ht="24" customHeight="1">
      <c r="B34" s="109"/>
      <c r="C34" s="109"/>
      <c r="D34" s="109" t="s">
        <v>44</v>
      </c>
      <c r="E34" s="110">
        <v>0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0</v>
      </c>
      <c r="AE34" s="111" t="e">
        <f t="shared" si="10"/>
        <v>#DIV/0!</v>
      </c>
      <c r="AF34" s="110">
        <f t="shared" si="11"/>
        <v>0</v>
      </c>
      <c r="AG34" s="111" t="e">
        <f t="shared" si="12"/>
        <v>#DIV/0!</v>
      </c>
    </row>
    <row r="35" spans="2:33" ht="24" customHeight="1">
      <c r="B35" s="109"/>
      <c r="C35" s="109"/>
      <c r="D35" s="109" t="s">
        <v>46</v>
      </c>
      <c r="E35" s="110">
        <v>35000000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>
        <f t="shared" si="10"/>
        <v>0</v>
      </c>
      <c r="AF35" s="110">
        <f t="shared" si="11"/>
        <v>35000000</v>
      </c>
      <c r="AG35" s="111">
        <f t="shared" si="12"/>
        <v>100</v>
      </c>
    </row>
    <row r="36" spans="2:33" ht="24" customHeight="1">
      <c r="B36" s="109"/>
      <c r="C36" s="109"/>
      <c r="D36" s="109" t="s">
        <v>48</v>
      </c>
      <c r="E36" s="110">
        <v>710000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0</v>
      </c>
      <c r="AE36" s="111">
        <f t="shared" si="10"/>
        <v>0</v>
      </c>
      <c r="AF36" s="110">
        <f t="shared" si="11"/>
        <v>710000</v>
      </c>
      <c r="AG36" s="111">
        <f t="shared" si="12"/>
        <v>100</v>
      </c>
    </row>
    <row r="37" spans="2:33" ht="24" customHeight="1">
      <c r="B37" s="109"/>
      <c r="C37" s="109"/>
      <c r="D37" s="109" t="s">
        <v>50</v>
      </c>
      <c r="E37" s="110">
        <v>110000000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0</v>
      </c>
      <c r="AE37" s="111">
        <f t="shared" si="10"/>
        <v>0</v>
      </c>
      <c r="AF37" s="110">
        <f t="shared" si="11"/>
        <v>110000000</v>
      </c>
      <c r="AG37" s="111">
        <f t="shared" si="12"/>
        <v>100</v>
      </c>
    </row>
    <row r="38" spans="2:33" ht="24" customHeight="1">
      <c r="B38" s="109"/>
      <c r="C38" s="109"/>
      <c r="D38" s="109" t="s">
        <v>52</v>
      </c>
      <c r="E38" s="110">
        <v>5000000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>
        <f t="shared" si="10"/>
        <v>0</v>
      </c>
      <c r="AF38" s="110">
        <f t="shared" si="11"/>
        <v>5000000</v>
      </c>
      <c r="AG38" s="111">
        <f t="shared" si="12"/>
        <v>100</v>
      </c>
    </row>
    <row r="39" spans="2:33" ht="24" customHeight="1">
      <c r="B39" s="109"/>
      <c r="C39" s="109"/>
      <c r="D39" s="109" t="s">
        <v>125</v>
      </c>
      <c r="E39" s="110">
        <v>2400000</v>
      </c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>
        <f t="shared" si="10"/>
        <v>0</v>
      </c>
      <c r="AF39" s="110">
        <f t="shared" si="11"/>
        <v>2400000</v>
      </c>
      <c r="AG39" s="111">
        <f t="shared" si="12"/>
        <v>100</v>
      </c>
    </row>
    <row r="40" spans="2:33" ht="24" customHeight="1">
      <c r="B40" s="109"/>
      <c r="C40" s="109"/>
      <c r="D40" s="109" t="s">
        <v>56</v>
      </c>
      <c r="E40" s="110">
        <v>5390000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0</v>
      </c>
      <c r="AE40" s="111">
        <f t="shared" si="10"/>
        <v>0</v>
      </c>
      <c r="AF40" s="110">
        <f t="shared" si="11"/>
        <v>5390000</v>
      </c>
      <c r="AG40" s="111">
        <f t="shared" si="12"/>
        <v>100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170000000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0</v>
      </c>
      <c r="AE43" s="111">
        <f>+AD43*100/E43</f>
        <v>0</v>
      </c>
      <c r="AF43" s="110">
        <f>+E43-AD43</f>
        <v>170000000</v>
      </c>
      <c r="AG43" s="111">
        <f>+AF43*100/E43</f>
        <v>100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182000000</v>
      </c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0</v>
      </c>
      <c r="AE45" s="111">
        <f t="shared" ref="AE45:AE53" si="14">+AD45*100/E45</f>
        <v>0</v>
      </c>
      <c r="AF45" s="110">
        <f t="shared" ref="AF45:AF53" si="15">+E45-AD45</f>
        <v>182000000</v>
      </c>
      <c r="AG45" s="111">
        <f t="shared" ref="AG45:AG53" si="16">+AF45*100/E45</f>
        <v>100</v>
      </c>
    </row>
    <row r="46" spans="2:33" ht="24" customHeight="1">
      <c r="B46" s="109"/>
      <c r="C46" s="109"/>
      <c r="D46" s="109" t="s">
        <v>131</v>
      </c>
      <c r="E46" s="110">
        <v>14000000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0</v>
      </c>
      <c r="AE46" s="111">
        <f t="shared" si="14"/>
        <v>0</v>
      </c>
      <c r="AF46" s="110">
        <f t="shared" si="15"/>
        <v>14000000</v>
      </c>
      <c r="AG46" s="111">
        <f t="shared" si="16"/>
        <v>100</v>
      </c>
    </row>
    <row r="47" spans="2:33" ht="24" customHeight="1">
      <c r="B47" s="109"/>
      <c r="C47" s="109"/>
      <c r="D47" s="109" t="s">
        <v>132</v>
      </c>
      <c r="E47" s="110">
        <v>1700000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1700000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2300000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2300000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60000000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0</v>
      </c>
      <c r="AE50" s="111">
        <f t="shared" si="14"/>
        <v>0</v>
      </c>
      <c r="AF50" s="110">
        <f t="shared" si="15"/>
        <v>60000000</v>
      </c>
      <c r="AG50" s="111">
        <f t="shared" si="16"/>
        <v>100</v>
      </c>
    </row>
    <row r="51" spans="2:33" ht="24" customHeight="1">
      <c r="B51" s="109"/>
      <c r="C51" s="109"/>
      <c r="D51" s="109" t="s">
        <v>65</v>
      </c>
      <c r="E51" s="110">
        <v>25640000</v>
      </c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0</v>
      </c>
      <c r="AE51" s="111">
        <f t="shared" si="14"/>
        <v>0</v>
      </c>
      <c r="AF51" s="110">
        <f t="shared" si="15"/>
        <v>25640000</v>
      </c>
      <c r="AG51" s="111">
        <f t="shared" si="16"/>
        <v>100</v>
      </c>
    </row>
    <row r="52" spans="2:33" ht="24" customHeight="1">
      <c r="B52" s="109"/>
      <c r="C52" s="109"/>
      <c r="D52" s="109" t="s">
        <v>67</v>
      </c>
      <c r="E52" s="110">
        <v>100000000</v>
      </c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0</v>
      </c>
      <c r="AE52" s="111">
        <f t="shared" si="14"/>
        <v>0</v>
      </c>
      <c r="AF52" s="110">
        <f t="shared" si="15"/>
        <v>100000000</v>
      </c>
      <c r="AG52" s="111">
        <f t="shared" si="16"/>
        <v>100</v>
      </c>
    </row>
    <row r="53" spans="2:33" ht="24" customHeight="1">
      <c r="B53" s="109"/>
      <c r="C53" s="109"/>
      <c r="D53" s="109" t="s">
        <v>135</v>
      </c>
      <c r="E53" s="110">
        <v>5000000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>
        <f t="shared" si="14"/>
        <v>0</v>
      </c>
      <c r="AF53" s="110">
        <f t="shared" si="15"/>
        <v>5000000</v>
      </c>
      <c r="AG53" s="111">
        <f t="shared" si="16"/>
        <v>100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17580000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17580000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4225000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>
        <f t="shared" si="18"/>
        <v>0</v>
      </c>
      <c r="AF57" s="110">
        <f t="shared" si="19"/>
        <v>4225000</v>
      </c>
      <c r="AG57" s="111">
        <f t="shared" si="20"/>
        <v>100</v>
      </c>
    </row>
    <row r="58" spans="2:33" ht="24" customHeight="1">
      <c r="B58" s="109"/>
      <c r="C58" s="109"/>
      <c r="D58" s="109" t="s">
        <v>138</v>
      </c>
      <c r="E58" s="110">
        <v>6980000</v>
      </c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>
        <f t="shared" si="18"/>
        <v>0</v>
      </c>
      <c r="AF58" s="110">
        <f t="shared" si="19"/>
        <v>6980000</v>
      </c>
      <c r="AG58" s="111">
        <f t="shared" si="20"/>
        <v>100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8000000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>
        <f t="shared" si="22"/>
        <v>0</v>
      </c>
      <c r="AF62" s="110">
        <f t="shared" si="23"/>
        <v>8000000</v>
      </c>
      <c r="AG62" s="111">
        <f t="shared" si="24"/>
        <v>100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11345300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11345300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88805000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88805000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974925300</v>
      </c>
      <c r="F66" s="115">
        <f t="shared" si="29"/>
        <v>0</v>
      </c>
      <c r="G66" s="115">
        <f t="shared" si="29"/>
        <v>0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0</v>
      </c>
      <c r="AE66" s="116">
        <f t="shared" si="26"/>
        <v>0</v>
      </c>
      <c r="AF66" s="115">
        <f t="shared" si="27"/>
        <v>974925300</v>
      </c>
      <c r="AG66" s="116">
        <f t="shared" si="28"/>
        <v>100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103124700</v>
      </c>
      <c r="F67" s="115">
        <f t="shared" si="30"/>
        <v>0</v>
      </c>
      <c r="G67" s="115">
        <f t="shared" si="30"/>
        <v>0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0</v>
      </c>
      <c r="AE67" s="116">
        <f t="shared" si="26"/>
        <v>0</v>
      </c>
      <c r="AF67" s="115">
        <f t="shared" si="27"/>
        <v>103124700</v>
      </c>
      <c r="AG67" s="116">
        <f t="shared" si="28"/>
        <v>100</v>
      </c>
    </row>
    <row r="68" spans="1:33" ht="24" customHeight="1">
      <c r="B68" s="109"/>
      <c r="C68" s="109"/>
      <c r="D68" s="119" t="s">
        <v>145</v>
      </c>
      <c r="E68" s="110">
        <v>7988869.3700000001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>
        <f t="shared" si="26"/>
        <v>0</v>
      </c>
      <c r="AF68" s="110">
        <f t="shared" si="27"/>
        <v>7988869.3700000001</v>
      </c>
      <c r="AG68" s="111">
        <f t="shared" si="28"/>
        <v>100</v>
      </c>
    </row>
    <row r="69" spans="1:33" ht="24" customHeight="1">
      <c r="B69" s="109"/>
      <c r="C69" s="109"/>
      <c r="D69" s="119" t="s">
        <v>146</v>
      </c>
      <c r="E69" s="110">
        <v>206800000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206800000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-111664169.37</v>
      </c>
      <c r="F71" s="123">
        <f t="shared" si="31"/>
        <v>0</v>
      </c>
      <c r="G71" s="123">
        <f t="shared" si="31"/>
        <v>0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0</v>
      </c>
      <c r="AE71" s="116">
        <f t="shared" si="26"/>
        <v>0</v>
      </c>
      <c r="AF71" s="115">
        <f t="shared" si="27"/>
        <v>-111664169.37</v>
      </c>
      <c r="AG71" s="116">
        <f t="shared" si="28"/>
        <v>100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12000000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228175352.43999988</v>
      </c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240175352.43999988</v>
      </c>
      <c r="F80" s="115">
        <f t="shared" si="32"/>
        <v>0</v>
      </c>
      <c r="G80" s="115">
        <f t="shared" si="32"/>
        <v>0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5" ht="24" customHeight="1"/>
    <row r="82" spans="4:5" ht="24" customHeight="1">
      <c r="D82" s="95" t="s">
        <v>157</v>
      </c>
      <c r="E82" s="125">
        <v>25000000</v>
      </c>
    </row>
    <row r="83" spans="4:5" ht="24" customHeight="1"/>
    <row r="84" spans="4:5" ht="24" customHeight="1"/>
    <row r="85" spans="4:5" ht="24" customHeight="1"/>
    <row r="86" spans="4:5" ht="24" customHeight="1"/>
    <row r="87" spans="4:5" ht="24" customHeight="1"/>
    <row r="88" spans="4:5" ht="24" customHeight="1"/>
    <row r="89" spans="4:5" ht="24" customHeight="1"/>
    <row r="90" spans="4:5" ht="24" customHeight="1"/>
    <row r="91" spans="4:5" ht="24" customHeight="1"/>
    <row r="92" spans="4:5" ht="24" customHeight="1"/>
    <row r="93" spans="4:5" ht="24" customHeight="1"/>
    <row r="94" spans="4:5" ht="24" customHeight="1"/>
    <row r="95" spans="4:5" ht="24" customHeight="1"/>
    <row r="96" spans="4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0C0"/>
  </sheetPr>
  <dimension ref="A1:AG1000"/>
  <sheetViews>
    <sheetView topLeftCell="D1" workbookViewId="0">
      <pane ySplit="8" topLeftCell="A39" activePane="bottomLeft" state="frozen"/>
      <selection pane="bottomLeft" activeCell="D68" sqref="D68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22.42578125" customWidth="1"/>
    <col min="6" max="6" width="18.5703125" bestFit="1" customWidth="1"/>
    <col min="7" max="7" width="5.7851562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179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100000000</v>
      </c>
      <c r="F11" s="132">
        <v>23600631.440000001</v>
      </c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23600631.440000001</v>
      </c>
      <c r="AE11" s="111">
        <f t="shared" ref="AE11:AE19" si="1">+AD11*100/E11</f>
        <v>23.600631440000001</v>
      </c>
      <c r="AF11" s="110">
        <f t="shared" ref="AF11:AF19" si="2">+E11-AD11</f>
        <v>76399368.560000002</v>
      </c>
      <c r="AG11" s="111">
        <f>+AF11*100/E11</f>
        <v>76.399368559999999</v>
      </c>
    </row>
    <row r="12" spans="1:33" ht="24" customHeight="1">
      <c r="B12" s="109"/>
      <c r="C12" s="109"/>
      <c r="D12" s="109" t="s">
        <v>7</v>
      </c>
      <c r="E12" s="110">
        <v>2835000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2835000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500000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500000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12500000</v>
      </c>
      <c r="F14" s="110">
        <v>1140271.28</v>
      </c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1140271.28</v>
      </c>
      <c r="AE14" s="111">
        <f t="shared" si="1"/>
        <v>9.1221702400000009</v>
      </c>
      <c r="AF14" s="110">
        <f t="shared" si="2"/>
        <v>11359728.720000001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50000</v>
      </c>
      <c r="F15" s="110">
        <v>4054</v>
      </c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4054</v>
      </c>
      <c r="AE15" s="111">
        <f t="shared" si="1"/>
        <v>8.1080000000000005</v>
      </c>
      <c r="AF15" s="110">
        <f t="shared" si="2"/>
        <v>45946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3000000</v>
      </c>
      <c r="F16" s="110">
        <v>923.53</v>
      </c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923.53</v>
      </c>
      <c r="AE16" s="111">
        <f t="shared" si="1"/>
        <v>3.0784333333333334E-2</v>
      </c>
      <c r="AF16" s="110">
        <f t="shared" si="2"/>
        <v>2999076.47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3500000</v>
      </c>
      <c r="F17" s="110">
        <v>419638.75</v>
      </c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419638.75</v>
      </c>
      <c r="AE17" s="111">
        <f t="shared" si="1"/>
        <v>11.989678571428572</v>
      </c>
      <c r="AF17" s="110">
        <f t="shared" si="2"/>
        <v>3080361.25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300000</v>
      </c>
      <c r="F18" s="110">
        <v>27529</v>
      </c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27529</v>
      </c>
      <c r="AE18" s="111">
        <f t="shared" si="1"/>
        <v>9.1763333333333339</v>
      </c>
      <c r="AF18" s="110">
        <f t="shared" si="2"/>
        <v>272471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15000000</v>
      </c>
      <c r="F19" s="110">
        <v>1245204.75</v>
      </c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1245204.75</v>
      </c>
      <c r="AE19" s="111">
        <f t="shared" si="1"/>
        <v>8.3013650000000005</v>
      </c>
      <c r="AF19" s="110">
        <f t="shared" si="2"/>
        <v>13754795.25</v>
      </c>
      <c r="AG19" s="111" t="e">
        <f t="shared" si="3"/>
        <v>#DIV/0!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150000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150000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500000</v>
      </c>
      <c r="F23" s="110">
        <v>38002.769999999997</v>
      </c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38002.769999999997</v>
      </c>
      <c r="AE23" s="111">
        <f t="shared" si="5"/>
        <v>7.6005539999999989</v>
      </c>
      <c r="AF23" s="110">
        <f t="shared" si="6"/>
        <v>461997.23</v>
      </c>
      <c r="AG23" s="111">
        <f t="shared" si="7"/>
        <v>92.399445999999998</v>
      </c>
    </row>
    <row r="24" spans="2:33" ht="24" customHeight="1">
      <c r="B24" s="109"/>
      <c r="C24" s="109"/>
      <c r="D24" s="109" t="s">
        <v>30</v>
      </c>
      <c r="E24" s="110">
        <v>90000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90000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300000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0</v>
      </c>
      <c r="AE25" s="111">
        <f t="shared" si="5"/>
        <v>0</v>
      </c>
      <c r="AF25" s="110">
        <f t="shared" si="6"/>
        <v>300000</v>
      </c>
      <c r="AG25" s="111">
        <f t="shared" si="7"/>
        <v>100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138725000</v>
      </c>
      <c r="F27" s="115">
        <f t="shared" si="8"/>
        <v>26476255.520000003</v>
      </c>
      <c r="G27" s="115">
        <f t="shared" si="8"/>
        <v>0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26476255.520000003</v>
      </c>
      <c r="AE27" s="116">
        <f t="shared" si="5"/>
        <v>19.085424775635254</v>
      </c>
      <c r="AF27" s="115">
        <f>SUM(AF10:AF26)</f>
        <v>112248744.48</v>
      </c>
      <c r="AG27" s="116">
        <f t="shared" si="7"/>
        <v>80.914575224364754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21424944.960000001</v>
      </c>
      <c r="F30" s="110">
        <v>1845258</v>
      </c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1845258</v>
      </c>
      <c r="AE30" s="111">
        <f t="shared" ref="AE30:AE41" si="10">+AD30*100/E30</f>
        <v>8.6126615655025702</v>
      </c>
      <c r="AF30" s="110">
        <f t="shared" ref="AF30:AF41" si="11">+E30-AD30</f>
        <v>19579686.960000001</v>
      </c>
      <c r="AG30" s="111">
        <f t="shared" ref="AG30:AG41" si="12">+AF30*100/E30</f>
        <v>91.387338434497423</v>
      </c>
    </row>
    <row r="31" spans="2:33" ht="24" customHeight="1">
      <c r="B31" s="109"/>
      <c r="C31" s="109"/>
      <c r="D31" s="109" t="s">
        <v>124</v>
      </c>
      <c r="E31" s="110">
        <v>1663555</v>
      </c>
      <c r="F31" s="110">
        <v>72380</v>
      </c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72380</v>
      </c>
      <c r="AE31" s="111">
        <f t="shared" si="10"/>
        <v>4.3509231735650458</v>
      </c>
      <c r="AF31" s="110">
        <f t="shared" si="11"/>
        <v>1591175</v>
      </c>
      <c r="AG31" s="111">
        <f t="shared" si="12"/>
        <v>95.64907682643495</v>
      </c>
    </row>
    <row r="32" spans="2:33" ht="24" customHeight="1">
      <c r="B32" s="109"/>
      <c r="C32" s="109"/>
      <c r="D32" s="109" t="s">
        <v>40</v>
      </c>
      <c r="E32" s="110">
        <v>3000000</v>
      </c>
      <c r="F32" s="110">
        <v>260700</v>
      </c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260700</v>
      </c>
      <c r="AE32" s="111">
        <f t="shared" si="10"/>
        <v>8.69</v>
      </c>
      <c r="AF32" s="110">
        <f t="shared" si="11"/>
        <v>2739300</v>
      </c>
      <c r="AG32" s="111">
        <f t="shared" si="12"/>
        <v>91.31</v>
      </c>
    </row>
    <row r="33" spans="2:33" ht="24" customHeight="1">
      <c r="B33" s="109"/>
      <c r="C33" s="109"/>
      <c r="D33" s="109" t="s">
        <v>42</v>
      </c>
      <c r="E33" s="110">
        <v>1175000</v>
      </c>
      <c r="F33" s="110">
        <v>90000</v>
      </c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90000</v>
      </c>
      <c r="AE33" s="111">
        <f t="shared" si="10"/>
        <v>7.6595744680851068</v>
      </c>
      <c r="AF33" s="110">
        <f t="shared" si="11"/>
        <v>1085000</v>
      </c>
      <c r="AG33" s="111">
        <f t="shared" si="12"/>
        <v>92.340425531914889</v>
      </c>
    </row>
    <row r="34" spans="2:33" ht="24" customHeight="1">
      <c r="B34" s="109"/>
      <c r="C34" s="109"/>
      <c r="D34" s="109" t="s">
        <v>44</v>
      </c>
      <c r="E34" s="110">
        <v>9556100</v>
      </c>
      <c r="F34" s="110">
        <v>813900</v>
      </c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813900</v>
      </c>
      <c r="AE34" s="111">
        <f t="shared" si="10"/>
        <v>8.5170728644530715</v>
      </c>
      <c r="AF34" s="110">
        <f t="shared" si="11"/>
        <v>8742200</v>
      </c>
      <c r="AG34" s="111">
        <f t="shared" si="12"/>
        <v>91.48292713554693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360000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0</v>
      </c>
      <c r="AE36" s="111">
        <f t="shared" si="10"/>
        <v>0</v>
      </c>
      <c r="AF36" s="110">
        <f t="shared" si="11"/>
        <v>360000</v>
      </c>
      <c r="AG36" s="111">
        <f t="shared" si="12"/>
        <v>100</v>
      </c>
    </row>
    <row r="37" spans="2:33" ht="24" customHeight="1">
      <c r="B37" s="109"/>
      <c r="C37" s="109"/>
      <c r="D37" s="109" t="s">
        <v>50</v>
      </c>
      <c r="E37" s="110">
        <v>16379903.75</v>
      </c>
      <c r="F37" s="133">
        <v>1353597.5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1353597.5</v>
      </c>
      <c r="AE37" s="111">
        <f t="shared" si="10"/>
        <v>8.2637695596959784</v>
      </c>
      <c r="AF37" s="110">
        <f t="shared" si="11"/>
        <v>15026306.25</v>
      </c>
      <c r="AG37" s="111">
        <f t="shared" si="12"/>
        <v>91.736230440304027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120000</v>
      </c>
      <c r="F39" s="110">
        <v>10000</v>
      </c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10000</v>
      </c>
      <c r="AE39" s="111">
        <f t="shared" si="10"/>
        <v>8.3333333333333339</v>
      </c>
      <c r="AF39" s="110">
        <f t="shared" si="11"/>
        <v>110000</v>
      </c>
      <c r="AG39" s="111">
        <f t="shared" si="12"/>
        <v>91.666666666666671</v>
      </c>
    </row>
    <row r="40" spans="2:33" ht="24" customHeight="1">
      <c r="B40" s="109"/>
      <c r="C40" s="109"/>
      <c r="D40" s="109" t="s">
        <v>56</v>
      </c>
      <c r="E40" s="110">
        <v>920000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0</v>
      </c>
      <c r="AE40" s="111">
        <f t="shared" si="10"/>
        <v>0</v>
      </c>
      <c r="AF40" s="110">
        <f t="shared" si="11"/>
        <v>920000</v>
      </c>
      <c r="AG40" s="111">
        <f t="shared" si="12"/>
        <v>100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23000000</v>
      </c>
      <c r="F43" s="110">
        <v>643345</v>
      </c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643345</v>
      </c>
      <c r="AE43" s="111">
        <f>+AD43*100/E43</f>
        <v>2.7971521739130436</v>
      </c>
      <c r="AF43" s="110">
        <f>+E43-AD43</f>
        <v>22356655</v>
      </c>
      <c r="AG43" s="111">
        <f>+AF43*100/E43</f>
        <v>97.202847826086952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4800000</v>
      </c>
      <c r="F45" s="110">
        <v>650170.4</v>
      </c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650170.4</v>
      </c>
      <c r="AE45" s="111">
        <f t="shared" ref="AE45:AE53" si="14">+AD45*100/E45</f>
        <v>13.545216666666667</v>
      </c>
      <c r="AF45" s="110">
        <f t="shared" ref="AF45:AF53" si="15">+E45-AD45</f>
        <v>4149829.6</v>
      </c>
      <c r="AG45" s="111">
        <f t="shared" ref="AG45:AG53" si="16">+AF45*100/E45</f>
        <v>86.454783333333339</v>
      </c>
    </row>
    <row r="46" spans="2:33" ht="24" customHeight="1">
      <c r="B46" s="109"/>
      <c r="C46" s="109"/>
      <c r="D46" s="109" t="s">
        <v>131</v>
      </c>
      <c r="E46" s="110">
        <v>10000000</v>
      </c>
      <c r="F46" s="110">
        <v>26740</v>
      </c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26740</v>
      </c>
      <c r="AE46" s="111">
        <f t="shared" si="14"/>
        <v>0.26740000000000003</v>
      </c>
      <c r="AF46" s="110">
        <f t="shared" si="15"/>
        <v>9973260</v>
      </c>
      <c r="AG46" s="111">
        <f t="shared" si="16"/>
        <v>99.732600000000005</v>
      </c>
    </row>
    <row r="47" spans="2:33" ht="24" customHeight="1">
      <c r="B47" s="109"/>
      <c r="C47" s="109"/>
      <c r="D47" s="109" t="s">
        <v>132</v>
      </c>
      <c r="E47" s="110">
        <v>185000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185000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1302000</v>
      </c>
      <c r="F48" s="110">
        <v>82431</v>
      </c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82431</v>
      </c>
      <c r="AE48" s="111">
        <f t="shared" si="14"/>
        <v>6.33110599078341</v>
      </c>
      <c r="AF48" s="110">
        <f t="shared" si="15"/>
        <v>1219569</v>
      </c>
      <c r="AG48" s="111">
        <f t="shared" si="16"/>
        <v>93.668894009216586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9500000</v>
      </c>
      <c r="F50" s="110">
        <v>454182.54</v>
      </c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454182.54</v>
      </c>
      <c r="AE50" s="111">
        <f t="shared" si="14"/>
        <v>4.7808688421052628</v>
      </c>
      <c r="AF50" s="110">
        <f t="shared" si="15"/>
        <v>9045817.4600000009</v>
      </c>
      <c r="AG50" s="111">
        <f t="shared" si="16"/>
        <v>95.219131157894751</v>
      </c>
    </row>
    <row r="51" spans="2:33" ht="24" customHeight="1">
      <c r="B51" s="109"/>
      <c r="C51" s="109"/>
      <c r="D51" s="109" t="s">
        <v>65</v>
      </c>
      <c r="E51" s="110">
        <v>3900000</v>
      </c>
      <c r="F51" s="110">
        <v>331694.71000000002</v>
      </c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331694.71000000002</v>
      </c>
      <c r="AE51" s="111">
        <f t="shared" si="14"/>
        <v>8.5049925641025652</v>
      </c>
      <c r="AF51" s="110">
        <f t="shared" si="15"/>
        <v>3568305.29</v>
      </c>
      <c r="AG51" s="111">
        <f t="shared" si="16"/>
        <v>91.495007435897435</v>
      </c>
    </row>
    <row r="52" spans="2:33" ht="24" customHeight="1">
      <c r="B52" s="109"/>
      <c r="C52" s="109"/>
      <c r="D52" s="109" t="s">
        <v>67</v>
      </c>
      <c r="E52" s="110">
        <v>12736000</v>
      </c>
      <c r="F52" s="110">
        <v>782021.7</v>
      </c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782021.7</v>
      </c>
      <c r="AE52" s="111">
        <f t="shared" si="14"/>
        <v>6.1402457600502514</v>
      </c>
      <c r="AF52" s="110">
        <f t="shared" si="15"/>
        <v>11953978.300000001</v>
      </c>
      <c r="AG52" s="111">
        <f t="shared" si="16"/>
        <v>93.859754239949751</v>
      </c>
    </row>
    <row r="53" spans="2:33" ht="24" customHeight="1">
      <c r="B53" s="109"/>
      <c r="C53" s="109"/>
      <c r="D53" s="109" t="s">
        <v>135</v>
      </c>
      <c r="E53" s="110">
        <v>1500000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>
        <f t="shared" si="14"/>
        <v>0</v>
      </c>
      <c r="AF53" s="110">
        <f t="shared" si="15"/>
        <v>1500000</v>
      </c>
      <c r="AG53" s="111">
        <f t="shared" si="16"/>
        <v>100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3000000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3000000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300000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>
        <f t="shared" si="18"/>
        <v>0</v>
      </c>
      <c r="AF57" s="110">
        <f t="shared" si="19"/>
        <v>300000</v>
      </c>
      <c r="AG57" s="111">
        <f t="shared" si="20"/>
        <v>100</v>
      </c>
    </row>
    <row r="58" spans="2:33" ht="24" customHeight="1">
      <c r="B58" s="109"/>
      <c r="C58" s="109"/>
      <c r="D58" s="109" t="s">
        <v>138</v>
      </c>
      <c r="E58" s="110">
        <v>768000</v>
      </c>
      <c r="F58" s="110">
        <v>558690</v>
      </c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558690</v>
      </c>
      <c r="AE58" s="111">
        <f t="shared" si="18"/>
        <v>72.74609375</v>
      </c>
      <c r="AF58" s="110">
        <f t="shared" si="19"/>
        <v>209310</v>
      </c>
      <c r="AG58" s="111">
        <f t="shared" si="20"/>
        <v>27.25390625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7500000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7500000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850000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850000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133940503.71000001</v>
      </c>
      <c r="F66" s="115">
        <f t="shared" si="29"/>
        <v>7975110.8500000006</v>
      </c>
      <c r="G66" s="115">
        <f t="shared" si="29"/>
        <v>0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7975110.8500000006</v>
      </c>
      <c r="AE66" s="116">
        <f t="shared" si="26"/>
        <v>5.9542189472926239</v>
      </c>
      <c r="AF66" s="115">
        <f t="shared" si="27"/>
        <v>125965392.86000001</v>
      </c>
      <c r="AG66" s="116">
        <f t="shared" si="28"/>
        <v>94.045781052707383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4784496.2899999917</v>
      </c>
      <c r="F67" s="115">
        <f t="shared" si="30"/>
        <v>18501144.670000002</v>
      </c>
      <c r="G67" s="115">
        <f t="shared" si="30"/>
        <v>0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18501144.670000002</v>
      </c>
      <c r="AE67" s="116">
        <f t="shared" si="26"/>
        <v>386.68949767332845</v>
      </c>
      <c r="AF67" s="115">
        <f t="shared" si="27"/>
        <v>-13716648.38000001</v>
      </c>
      <c r="AG67" s="116">
        <f t="shared" si="28"/>
        <v>-286.68949767332839</v>
      </c>
    </row>
    <row r="68" spans="1:33" ht="24" customHeight="1">
      <c r="B68" s="109"/>
      <c r="C68" s="109"/>
      <c r="D68" s="119" t="s">
        <v>145</v>
      </c>
      <c r="E68" s="110">
        <v>100000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>
        <f t="shared" si="26"/>
        <v>0</v>
      </c>
      <c r="AF68" s="110">
        <f t="shared" si="27"/>
        <v>100000</v>
      </c>
      <c r="AG68" s="111">
        <f t="shared" si="28"/>
        <v>100</v>
      </c>
    </row>
    <row r="69" spans="1:33" ht="24" customHeight="1">
      <c r="B69" s="109"/>
      <c r="C69" s="109"/>
      <c r="D69" s="119" t="s">
        <v>146</v>
      </c>
      <c r="E69" s="110">
        <v>40715694.609999999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40715694.609999999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-36031198.320000008</v>
      </c>
      <c r="F71" s="123">
        <f t="shared" si="31"/>
        <v>18501144.670000002</v>
      </c>
      <c r="G71" s="123">
        <f t="shared" si="31"/>
        <v>0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18501144.670000002</v>
      </c>
      <c r="AE71" s="116">
        <f t="shared" si="26"/>
        <v>-51.347569696927025</v>
      </c>
      <c r="AF71" s="115">
        <f t="shared" si="27"/>
        <v>-54532342.99000001</v>
      </c>
      <c r="AG71" s="116">
        <f t="shared" si="28"/>
        <v>151.34756969692702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0</v>
      </c>
      <c r="F75" s="110">
        <v>179260</v>
      </c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14976538.119999999</v>
      </c>
      <c r="F78" s="110">
        <v>35473957.409999996</v>
      </c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14976538.119999999</v>
      </c>
      <c r="F80" s="115">
        <f t="shared" si="32"/>
        <v>35653217.409999996</v>
      </c>
      <c r="G80" s="115">
        <f t="shared" si="32"/>
        <v>0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5" ht="24" customHeight="1"/>
    <row r="82" spans="4:5" ht="24" customHeight="1">
      <c r="D82" s="95" t="s">
        <v>157</v>
      </c>
      <c r="E82" s="125">
        <v>2000000</v>
      </c>
    </row>
    <row r="83" spans="4:5" ht="24" customHeight="1"/>
    <row r="84" spans="4:5" ht="24" customHeight="1"/>
    <row r="85" spans="4:5" ht="24" customHeight="1"/>
    <row r="86" spans="4:5" ht="24" customHeight="1"/>
    <row r="87" spans="4:5" ht="24" customHeight="1"/>
    <row r="88" spans="4:5" ht="24" customHeight="1"/>
    <row r="89" spans="4:5" ht="24" customHeight="1"/>
    <row r="90" spans="4:5" ht="24" customHeight="1"/>
    <row r="91" spans="4:5" ht="24" customHeight="1"/>
    <row r="92" spans="4:5" ht="24" customHeight="1"/>
    <row r="93" spans="4:5" ht="24" customHeight="1"/>
    <row r="94" spans="4:5" ht="24" customHeight="1"/>
    <row r="95" spans="4:5" ht="24" customHeight="1"/>
    <row r="96" spans="4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G1000"/>
  <sheetViews>
    <sheetView workbookViewId="0">
      <pane ySplit="8" topLeftCell="A9" activePane="bottomLeft" state="frozen"/>
      <selection pane="bottomLeft" activeCell="H8" sqref="H8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4.35546875" bestFit="1" customWidth="1"/>
    <col min="6" max="6" width="17.7109375" customWidth="1"/>
    <col min="7" max="7" width="13.9257812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180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68.400000000000006">
      <c r="A6" s="99"/>
      <c r="B6" s="397" t="s">
        <v>1</v>
      </c>
      <c r="C6" s="377"/>
      <c r="D6" s="378"/>
      <c r="E6" s="103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80391238.516799986</v>
      </c>
      <c r="F11" s="110">
        <v>6587096.0999999996</v>
      </c>
      <c r="G11" s="110">
        <v>28070949.170000002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34658045.270000003</v>
      </c>
      <c r="AE11" s="111">
        <f t="shared" ref="AE11:AE19" si="1">+AD11*100/E11</f>
        <v>43.111719522466672</v>
      </c>
      <c r="AF11" s="110">
        <f t="shared" ref="AF11:AF19" si="2">+E11-AD11</f>
        <v>45733193.246799983</v>
      </c>
      <c r="AG11" s="111">
        <f>+AF11*100/E11</f>
        <v>56.888280477533335</v>
      </c>
    </row>
    <row r="12" spans="1:33" ht="24" customHeight="1">
      <c r="B12" s="109"/>
      <c r="C12" s="109"/>
      <c r="D12" s="109" t="s">
        <v>7</v>
      </c>
      <c r="E12" s="110">
        <v>4500000</v>
      </c>
      <c r="F12" s="110">
        <v>0</v>
      </c>
      <c r="G12" s="110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4500000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300000</v>
      </c>
      <c r="F13" s="110">
        <v>36250</v>
      </c>
      <c r="G13" s="110">
        <v>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36250</v>
      </c>
      <c r="AE13" s="111">
        <f t="shared" si="1"/>
        <v>12.083333333333334</v>
      </c>
      <c r="AF13" s="110">
        <f t="shared" si="2"/>
        <v>263750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19921546.909000002</v>
      </c>
      <c r="F14" s="110">
        <v>246200</v>
      </c>
      <c r="G14" s="110">
        <v>2041768.25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2287968.25</v>
      </c>
      <c r="AE14" s="111">
        <f t="shared" si="1"/>
        <v>11.484892515883692</v>
      </c>
      <c r="AF14" s="110">
        <f t="shared" si="2"/>
        <v>17633578.659000002</v>
      </c>
      <c r="AG14" s="111">
        <f t="shared" si="3"/>
        <v>863.64251471732905</v>
      </c>
    </row>
    <row r="15" spans="1:33" ht="24" customHeight="1">
      <c r="B15" s="109"/>
      <c r="C15" s="109"/>
      <c r="D15" s="109" t="s">
        <v>13</v>
      </c>
      <c r="E15" s="110">
        <v>21385.35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21385.35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3257333.4664000003</v>
      </c>
      <c r="F16" s="110">
        <v>97691.36</v>
      </c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97691.36</v>
      </c>
      <c r="AE16" s="111">
        <f t="shared" si="1"/>
        <v>2.9991206306540157</v>
      </c>
      <c r="AF16" s="110">
        <f t="shared" si="2"/>
        <v>3159642.1064000004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4486052.34</v>
      </c>
      <c r="F17" s="110">
        <v>490924</v>
      </c>
      <c r="G17" s="110">
        <v>204490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695414</v>
      </c>
      <c r="AE17" s="111">
        <f t="shared" si="1"/>
        <v>15.501691627610391</v>
      </c>
      <c r="AF17" s="110">
        <f t="shared" si="2"/>
        <v>3790638.34</v>
      </c>
      <c r="AG17" s="111">
        <f t="shared" si="3"/>
        <v>1853.7035258447845</v>
      </c>
    </row>
    <row r="18" spans="2:33" ht="24" customHeight="1">
      <c r="B18" s="109"/>
      <c r="C18" s="109"/>
      <c r="D18" s="109" t="s">
        <v>19</v>
      </c>
      <c r="E18" s="110">
        <v>316972.95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316972.95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17029302.6435</v>
      </c>
      <c r="F19" s="110">
        <v>1722776.5</v>
      </c>
      <c r="G19" s="110">
        <v>1580672.9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3303449.4</v>
      </c>
      <c r="AE19" s="111">
        <f t="shared" si="1"/>
        <v>19.39861818863681</v>
      </c>
      <c r="AF19" s="110">
        <f t="shared" si="2"/>
        <v>13725853.2435</v>
      </c>
      <c r="AG19" s="111">
        <f t="shared" si="3"/>
        <v>868.35506849646117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274380.788</v>
      </c>
      <c r="F22" s="110"/>
      <c r="G22" s="110">
        <v>3000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3000</v>
      </c>
      <c r="AE22" s="111">
        <f t="shared" si="5"/>
        <v>1.0933710125506308</v>
      </c>
      <c r="AF22" s="110">
        <f t="shared" si="6"/>
        <v>271380.788</v>
      </c>
      <c r="AG22" s="111">
        <f t="shared" si="7"/>
        <v>98.906628987449366</v>
      </c>
    </row>
    <row r="23" spans="2:33" ht="24" customHeight="1">
      <c r="B23" s="109"/>
      <c r="C23" s="109"/>
      <c r="D23" s="109" t="s">
        <v>28</v>
      </c>
      <c r="E23" s="110">
        <v>1300000</v>
      </c>
      <c r="F23" s="110">
        <v>84754.8</v>
      </c>
      <c r="G23" s="110">
        <v>3150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87904.8</v>
      </c>
      <c r="AE23" s="111">
        <f t="shared" si="5"/>
        <v>6.761907692307692</v>
      </c>
      <c r="AF23" s="110">
        <f t="shared" si="6"/>
        <v>1212095.2</v>
      </c>
      <c r="AG23" s="111">
        <f t="shared" si="7"/>
        <v>93.238092307692312</v>
      </c>
    </row>
    <row r="24" spans="2:33" ht="24" customHeight="1">
      <c r="B24" s="109"/>
      <c r="C24" s="109"/>
      <c r="D24" s="109" t="s">
        <v>30</v>
      </c>
      <c r="E24" s="110">
        <v>140778.62779999999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140778.62779999999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6718848.1500000004</v>
      </c>
      <c r="F25" s="110">
        <v>42500</v>
      </c>
      <c r="G25" s="110">
        <f>3095185.8+275864.7</f>
        <v>3371050.5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3413550.5</v>
      </c>
      <c r="AE25" s="111">
        <f t="shared" si="5"/>
        <v>50.805590836280466</v>
      </c>
      <c r="AF25" s="110">
        <f t="shared" si="6"/>
        <v>3305297.6500000004</v>
      </c>
      <c r="AG25" s="111">
        <f t="shared" si="7"/>
        <v>49.194409163719534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138657839.74149999</v>
      </c>
      <c r="F27" s="115">
        <f t="shared" si="8"/>
        <v>9308192.7600000016</v>
      </c>
      <c r="G27" s="115">
        <f t="shared" si="8"/>
        <v>35275080.82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44583273.579999998</v>
      </c>
      <c r="AE27" s="116">
        <f t="shared" si="5"/>
        <v>32.153445966788937</v>
      </c>
      <c r="AF27" s="115">
        <f>SUM(AF10:AF26)</f>
        <v>94074566.161499992</v>
      </c>
      <c r="AG27" s="116">
        <f t="shared" si="7"/>
        <v>67.846554033211063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22679559.699999999</v>
      </c>
      <c r="F30" s="110">
        <v>1859638</v>
      </c>
      <c r="G30" s="110">
        <v>1630996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3490634</v>
      </c>
      <c r="AE30" s="111">
        <f t="shared" ref="AE30:AE41" si="10">+AD30*100/E30</f>
        <v>15.39110126551531</v>
      </c>
      <c r="AF30" s="110">
        <f t="shared" ref="AF30:AF41" si="11">+E30-AD30</f>
        <v>19188925.699999999</v>
      </c>
      <c r="AG30" s="111">
        <f t="shared" ref="AG30:AG41" si="12">+AF30*100/E30</f>
        <v>84.608898734484697</v>
      </c>
    </row>
    <row r="31" spans="2:33" ht="24" customHeight="1">
      <c r="B31" s="109"/>
      <c r="C31" s="109"/>
      <c r="D31" s="109" t="s">
        <v>124</v>
      </c>
      <c r="E31" s="110">
        <v>11822687.408699999</v>
      </c>
      <c r="F31" s="110">
        <v>856445.88</v>
      </c>
      <c r="G31" s="110">
        <v>858457.88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1714903.76</v>
      </c>
      <c r="AE31" s="111">
        <f t="shared" si="10"/>
        <v>14.505194129873114</v>
      </c>
      <c r="AF31" s="110">
        <f t="shared" si="11"/>
        <v>10107783.648699999</v>
      </c>
      <c r="AG31" s="111">
        <f t="shared" si="12"/>
        <v>85.494805870126882</v>
      </c>
    </row>
    <row r="32" spans="2:33" ht="24" customHeight="1">
      <c r="B32" s="109"/>
      <c r="C32" s="109"/>
      <c r="D32" s="109" t="s">
        <v>40</v>
      </c>
      <c r="E32" s="110">
        <v>2661880.5</v>
      </c>
      <c r="F32" s="110">
        <v>218160</v>
      </c>
      <c r="G32" s="110">
        <v>218760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436920</v>
      </c>
      <c r="AE32" s="111">
        <f t="shared" si="10"/>
        <v>16.413959980547588</v>
      </c>
      <c r="AF32" s="110">
        <f t="shared" si="11"/>
        <v>2224960.5</v>
      </c>
      <c r="AG32" s="111">
        <f t="shared" si="12"/>
        <v>83.586040019452412</v>
      </c>
    </row>
    <row r="33" spans="2:33" ht="24" customHeight="1">
      <c r="B33" s="109"/>
      <c r="C33" s="109"/>
      <c r="D33" s="109" t="s">
        <v>42</v>
      </c>
      <c r="E33" s="110">
        <v>2245400</v>
      </c>
      <c r="F33" s="110">
        <v>180000</v>
      </c>
      <c r="G33" s="110">
        <v>190000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370000</v>
      </c>
      <c r="AE33" s="111">
        <f t="shared" si="10"/>
        <v>16.47813307205843</v>
      </c>
      <c r="AF33" s="110">
        <f t="shared" si="11"/>
        <v>1875400</v>
      </c>
      <c r="AG33" s="111">
        <f t="shared" si="12"/>
        <v>83.521866927941574</v>
      </c>
    </row>
    <row r="34" spans="2:33" ht="24" customHeight="1">
      <c r="B34" s="109"/>
      <c r="C34" s="109"/>
      <c r="D34" s="109" t="s">
        <v>44</v>
      </c>
      <c r="E34" s="110">
        <v>15540022</v>
      </c>
      <c r="F34" s="110">
        <v>1207600</v>
      </c>
      <c r="G34" s="110">
        <v>1262800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2470400</v>
      </c>
      <c r="AE34" s="111">
        <f t="shared" si="10"/>
        <v>15.89701739160987</v>
      </c>
      <c r="AF34" s="110">
        <f t="shared" si="11"/>
        <v>13069622</v>
      </c>
      <c r="AG34" s="111">
        <f t="shared" si="12"/>
        <v>84.102982608390136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280160</v>
      </c>
      <c r="F36" s="110">
        <v>37500</v>
      </c>
      <c r="G36" s="110">
        <v>23000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60500</v>
      </c>
      <c r="AE36" s="111">
        <f t="shared" si="10"/>
        <v>21.594802969731582</v>
      </c>
      <c r="AF36" s="110">
        <f t="shared" si="11"/>
        <v>219660</v>
      </c>
      <c r="AG36" s="111">
        <f t="shared" si="12"/>
        <v>78.405197030268411</v>
      </c>
    </row>
    <row r="37" spans="2:33" ht="24" customHeight="1">
      <c r="B37" s="109"/>
      <c r="C37" s="109"/>
      <c r="D37" s="109" t="s">
        <v>50</v>
      </c>
      <c r="E37" s="110">
        <v>0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0</v>
      </c>
      <c r="AE37" s="111" t="e">
        <f t="shared" si="10"/>
        <v>#DIV/0!</v>
      </c>
      <c r="AF37" s="110">
        <f t="shared" si="11"/>
        <v>0</v>
      </c>
      <c r="AG37" s="111" t="e">
        <f t="shared" si="12"/>
        <v>#DIV/0!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463500</v>
      </c>
      <c r="F39" s="110">
        <v>45000</v>
      </c>
      <c r="G39" s="110">
        <v>40000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85000</v>
      </c>
      <c r="AE39" s="111">
        <f t="shared" si="10"/>
        <v>18.338727076591155</v>
      </c>
      <c r="AF39" s="110">
        <f t="shared" si="11"/>
        <v>378500</v>
      </c>
      <c r="AG39" s="111">
        <f t="shared" si="12"/>
        <v>81.661272923408845</v>
      </c>
    </row>
    <row r="40" spans="2:33" ht="24" customHeight="1">
      <c r="B40" s="109"/>
      <c r="C40" s="109"/>
      <c r="D40" s="109" t="s">
        <v>56</v>
      </c>
      <c r="E40" s="110">
        <v>0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0</v>
      </c>
      <c r="AE40" s="111" t="e">
        <f t="shared" si="10"/>
        <v>#DIV/0!</v>
      </c>
      <c r="AF40" s="110">
        <f t="shared" si="11"/>
        <v>0</v>
      </c>
      <c r="AG40" s="111" t="e">
        <f t="shared" si="12"/>
        <v>#DIV/0!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25000000</v>
      </c>
      <c r="F43" s="110">
        <v>2057278.3</v>
      </c>
      <c r="G43" s="110">
        <v>1124713.1299999999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3181991.4299999997</v>
      </c>
      <c r="AE43" s="111">
        <f>+AD43*100/E43</f>
        <v>12.72796572</v>
      </c>
      <c r="AF43" s="110">
        <f>+E43-AD43</f>
        <v>21818008.57</v>
      </c>
      <c r="AG43" s="111">
        <f>+AF43*100/E43</f>
        <v>87.27203428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8465474.4572000001</v>
      </c>
      <c r="F45" s="110">
        <v>161558.43</v>
      </c>
      <c r="G45" s="110">
        <v>92147.29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253705.71999999997</v>
      </c>
      <c r="AE45" s="111">
        <f t="shared" ref="AE45:AE53" si="14">+AD45*100/E45</f>
        <v>2.9969462583898041</v>
      </c>
      <c r="AF45" s="110">
        <f t="shared" ref="AF45:AF53" si="15">+E45-AD45</f>
        <v>8211768.7372000003</v>
      </c>
      <c r="AG45" s="111">
        <f t="shared" ref="AG45:AG53" si="16">+AF45*100/E45</f>
        <v>97.003053741610202</v>
      </c>
    </row>
    <row r="46" spans="2:33" ht="24" customHeight="1">
      <c r="B46" s="109"/>
      <c r="C46" s="109"/>
      <c r="D46" s="109" t="s">
        <v>131</v>
      </c>
      <c r="E46" s="110">
        <v>4553400.1040000003</v>
      </c>
      <c r="F46" s="110">
        <v>221137.49</v>
      </c>
      <c r="G46" s="110">
        <v>52876.89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274014.38</v>
      </c>
      <c r="AE46" s="111">
        <f t="shared" si="14"/>
        <v>6.0177971129593484</v>
      </c>
      <c r="AF46" s="110">
        <f t="shared" si="15"/>
        <v>4279385.7240000004</v>
      </c>
      <c r="AG46" s="111">
        <f t="shared" si="16"/>
        <v>93.982202887040657</v>
      </c>
    </row>
    <row r="47" spans="2:33" ht="24" customHeight="1">
      <c r="B47" s="109"/>
      <c r="C47" s="109"/>
      <c r="D47" s="109" t="s">
        <v>132</v>
      </c>
      <c r="E47" s="110">
        <v>358428.30950000003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358428.30950000003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788673.89430000004</v>
      </c>
      <c r="F48" s="110"/>
      <c r="G48" s="110">
        <v>13949.6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13949.6</v>
      </c>
      <c r="AE48" s="111">
        <f t="shared" si="14"/>
        <v>1.768741187050598</v>
      </c>
      <c r="AF48" s="110">
        <f t="shared" si="15"/>
        <v>774724.29430000007</v>
      </c>
      <c r="AG48" s="111">
        <f t="shared" si="16"/>
        <v>98.231258812949406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6200000</v>
      </c>
      <c r="F50" s="110">
        <v>299971.07</v>
      </c>
      <c r="G50" s="110">
        <v>367071.91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667042.98</v>
      </c>
      <c r="AE50" s="111">
        <f t="shared" si="14"/>
        <v>10.758757741935485</v>
      </c>
      <c r="AF50" s="110">
        <f t="shared" si="15"/>
        <v>5532957.0199999996</v>
      </c>
      <c r="AG50" s="111">
        <f t="shared" si="16"/>
        <v>89.241242258064517</v>
      </c>
    </row>
    <row r="51" spans="2:33" ht="24" customHeight="1">
      <c r="B51" s="109"/>
      <c r="C51" s="109"/>
      <c r="D51" s="109" t="s">
        <v>65</v>
      </c>
      <c r="E51" s="110">
        <v>3400000</v>
      </c>
      <c r="F51" s="110">
        <v>378005.8</v>
      </c>
      <c r="G51" s="110">
        <v>279949.12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657954.91999999993</v>
      </c>
      <c r="AE51" s="111">
        <f t="shared" si="14"/>
        <v>19.351615294117646</v>
      </c>
      <c r="AF51" s="110">
        <f t="shared" si="15"/>
        <v>2742045.08</v>
      </c>
      <c r="AG51" s="111">
        <f t="shared" si="16"/>
        <v>80.64838470588235</v>
      </c>
    </row>
    <row r="52" spans="2:33" ht="24" customHeight="1">
      <c r="B52" s="109"/>
      <c r="C52" s="109"/>
      <c r="D52" s="109" t="s">
        <v>67</v>
      </c>
      <c r="E52" s="110">
        <v>19186454.059</v>
      </c>
      <c r="F52" s="110">
        <v>1962682.8</v>
      </c>
      <c r="G52" s="110">
        <v>1329571.52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3292254.3200000003</v>
      </c>
      <c r="AE52" s="111">
        <f t="shared" si="14"/>
        <v>17.159264082232362</v>
      </c>
      <c r="AF52" s="110">
        <f t="shared" si="15"/>
        <v>15894199.739</v>
      </c>
      <c r="AG52" s="111">
        <f t="shared" si="16"/>
        <v>82.840735917767645</v>
      </c>
    </row>
    <row r="53" spans="2:33" ht="24" customHeight="1">
      <c r="B53" s="109"/>
      <c r="C53" s="109"/>
      <c r="D53" s="109" t="s">
        <v>135</v>
      </c>
      <c r="E53" s="110">
        <v>1395813.237</v>
      </c>
      <c r="F53" s="110">
        <v>35130.74</v>
      </c>
      <c r="G53" s="110">
        <v>74655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109785.73999999999</v>
      </c>
      <c r="AE53" s="111">
        <f t="shared" si="14"/>
        <v>7.8653602853029829</v>
      </c>
      <c r="AF53" s="110">
        <f t="shared" si="15"/>
        <v>1286027.497</v>
      </c>
      <c r="AG53" s="111">
        <f t="shared" si="16"/>
        <v>92.134639714697016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1450000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1450000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229000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>
        <f t="shared" si="18"/>
        <v>0</v>
      </c>
      <c r="AF57" s="110">
        <f t="shared" si="19"/>
        <v>229000</v>
      </c>
      <c r="AG57" s="111">
        <f t="shared" si="20"/>
        <v>100</v>
      </c>
    </row>
    <row r="58" spans="2:33" ht="24" customHeight="1">
      <c r="B58" s="109"/>
      <c r="C58" s="109"/>
      <c r="D58" s="109" t="s">
        <v>138</v>
      </c>
      <c r="E58" s="110">
        <v>709000</v>
      </c>
      <c r="F58" s="110">
        <v>607648.62</v>
      </c>
      <c r="G58" s="110">
        <v>208314.76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815963.38</v>
      </c>
      <c r="AE58" s="111">
        <f t="shared" si="18"/>
        <v>115.08651339915373</v>
      </c>
      <c r="AF58" s="110">
        <f t="shared" si="19"/>
        <v>-106963.38</v>
      </c>
      <c r="AG58" s="111">
        <f t="shared" si="20"/>
        <v>-15.086513399153738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14432613.802300001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14432613.802300001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2334874.8191999998</v>
      </c>
      <c r="F65" s="110">
        <v>564403.28</v>
      </c>
      <c r="G65" s="110">
        <v>153670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718073.28</v>
      </c>
      <c r="AE65" s="111">
        <f t="shared" si="26"/>
        <v>30.754251752393049</v>
      </c>
      <c r="AF65" s="110">
        <f t="shared" si="27"/>
        <v>1616801.5391999998</v>
      </c>
      <c r="AG65" s="111">
        <f t="shared" si="28"/>
        <v>69.245748247606954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144196942.29120001</v>
      </c>
      <c r="F66" s="115">
        <f t="shared" si="29"/>
        <v>10692160.409999998</v>
      </c>
      <c r="G66" s="115">
        <f t="shared" si="29"/>
        <v>7920933.0999999996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18613093.509999998</v>
      </c>
      <c r="AE66" s="116">
        <f t="shared" si="26"/>
        <v>12.908105549430855</v>
      </c>
      <c r="AF66" s="115">
        <f t="shared" si="27"/>
        <v>125583848.78120002</v>
      </c>
      <c r="AG66" s="116">
        <f t="shared" si="28"/>
        <v>87.091894450569157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-5539102.5497000217</v>
      </c>
      <c r="F67" s="115">
        <f t="shared" si="30"/>
        <v>-1383967.6499999966</v>
      </c>
      <c r="G67" s="115">
        <f t="shared" si="30"/>
        <v>27354147.719999999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25970180.07</v>
      </c>
      <c r="AE67" s="116">
        <f t="shared" si="26"/>
        <v>-468.85176501031657</v>
      </c>
      <c r="AF67" s="115">
        <f t="shared" si="27"/>
        <v>-31509282.619700022</v>
      </c>
      <c r="AG67" s="116">
        <f t="shared" si="28"/>
        <v>568.85176501031663</v>
      </c>
    </row>
    <row r="68" spans="1:33" ht="24" customHeight="1">
      <c r="B68" s="109"/>
      <c r="C68" s="109"/>
      <c r="D68" s="119" t="s">
        <v>145</v>
      </c>
      <c r="E68" s="110">
        <v>847280</v>
      </c>
      <c r="F68" s="110">
        <f>2051271.67+30427.59</f>
        <v>2081699.26</v>
      </c>
      <c r="G68" s="110">
        <f>145387.59+55250+2125857.7</f>
        <v>2326495.29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4408194.55</v>
      </c>
      <c r="AE68" s="111">
        <f t="shared" si="26"/>
        <v>520.27600675101496</v>
      </c>
      <c r="AF68" s="110">
        <f t="shared" si="27"/>
        <v>-3560914.55</v>
      </c>
      <c r="AG68" s="111">
        <f t="shared" si="28"/>
        <v>-420.27600675101502</v>
      </c>
    </row>
    <row r="69" spans="1:33" ht="24" customHeight="1">
      <c r="B69" s="109"/>
      <c r="C69" s="109"/>
      <c r="D69" s="119" t="s">
        <v>146</v>
      </c>
      <c r="E69" s="110">
        <v>36856104.619999997</v>
      </c>
      <c r="F69" s="110">
        <v>41707599.789999999</v>
      </c>
      <c r="G69" s="110">
        <v>46475165.090000004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88182764.879999995</v>
      </c>
      <c r="AE69" s="111">
        <f t="shared" si="26"/>
        <v>239.26230346152084</v>
      </c>
      <c r="AF69" s="110">
        <f t="shared" si="27"/>
        <v>-51326660.259999998</v>
      </c>
      <c r="AG69" s="111">
        <f t="shared" si="28"/>
        <v>-139.26230346152084</v>
      </c>
    </row>
    <row r="70" spans="1:33" ht="24" customHeight="1">
      <c r="B70" s="109"/>
      <c r="C70" s="109"/>
      <c r="D70" s="119" t="s">
        <v>147</v>
      </c>
      <c r="E70" s="110">
        <v>0</v>
      </c>
      <c r="F70" s="110">
        <v>0</v>
      </c>
      <c r="G70" s="110">
        <v>0</v>
      </c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-43242487.169700019</v>
      </c>
      <c r="F71" s="123">
        <f t="shared" si="31"/>
        <v>-45173266.699999996</v>
      </c>
      <c r="G71" s="123">
        <f t="shared" si="31"/>
        <v>-21447512.660000004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-66620779.359999999</v>
      </c>
      <c r="AE71" s="116">
        <f t="shared" si="26"/>
        <v>154.06324594271055</v>
      </c>
      <c r="AF71" s="115">
        <f t="shared" si="27"/>
        <v>23378292.19029998</v>
      </c>
      <c r="AG71" s="116">
        <f t="shared" si="28"/>
        <v>-54.063245942710559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>
        <v>30</v>
      </c>
      <c r="G74" s="110">
        <v>591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0</v>
      </c>
      <c r="F75" s="110">
        <v>905055.5</v>
      </c>
      <c r="G75" s="110">
        <v>120077.5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10244778.720300034</v>
      </c>
      <c r="F78" s="110">
        <v>30492918.73</v>
      </c>
      <c r="G78" s="110">
        <v>45563370.18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10244778.720300034</v>
      </c>
      <c r="F80" s="115">
        <f t="shared" si="32"/>
        <v>31398004.23</v>
      </c>
      <c r="G80" s="115">
        <f t="shared" si="32"/>
        <v>45684038.68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AG1000"/>
  <sheetViews>
    <sheetView workbookViewId="0">
      <pane ySplit="8" topLeftCell="A39" activePane="bottomLeft" state="frozen"/>
      <selection pane="bottomLeft" activeCell="D78" sqref="D78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5" bestFit="1" customWidth="1"/>
    <col min="6" max="6" width="8.7109375" customWidth="1"/>
    <col min="7" max="7" width="9.710937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181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68.400000000000006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40000000</v>
      </c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0</v>
      </c>
      <c r="AE11" s="111">
        <f t="shared" ref="AE11:AE19" si="1">+AD11*100/E11</f>
        <v>0</v>
      </c>
      <c r="AF11" s="110">
        <f t="shared" ref="AF11:AF19" si="2">+E11-AD11</f>
        <v>40000000</v>
      </c>
      <c r="AG11" s="111">
        <f>+AF11*100/E11</f>
        <v>100</v>
      </c>
    </row>
    <row r="12" spans="1:33" ht="24" customHeight="1">
      <c r="B12" s="109"/>
      <c r="C12" s="109"/>
      <c r="D12" s="109" t="s">
        <v>7</v>
      </c>
      <c r="E12" s="110">
        <v>2000000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2000000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700000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700000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6300000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0</v>
      </c>
      <c r="AE14" s="111">
        <f t="shared" si="1"/>
        <v>0</v>
      </c>
      <c r="AF14" s="110">
        <f t="shared" si="2"/>
        <v>6300000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200000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200000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1900000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0</v>
      </c>
      <c r="AE16" s="111">
        <f t="shared" si="1"/>
        <v>0</v>
      </c>
      <c r="AF16" s="110">
        <f t="shared" si="2"/>
        <v>1900000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1000000</v>
      </c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0</v>
      </c>
      <c r="AE17" s="111">
        <f t="shared" si="1"/>
        <v>0</v>
      </c>
      <c r="AF17" s="110">
        <f t="shared" si="2"/>
        <v>1000000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50000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50000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12000000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0</v>
      </c>
      <c r="AE19" s="111">
        <f t="shared" si="1"/>
        <v>0</v>
      </c>
      <c r="AF19" s="110">
        <f t="shared" si="2"/>
        <v>12000000</v>
      </c>
      <c r="AG19" s="111" t="e">
        <f t="shared" si="3"/>
        <v>#DIV/0!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600000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600000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50000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0</v>
      </c>
      <c r="AE23" s="111">
        <f t="shared" si="5"/>
        <v>0</v>
      </c>
      <c r="AF23" s="110">
        <f t="shared" si="6"/>
        <v>50000</v>
      </c>
      <c r="AG23" s="111">
        <f t="shared" si="7"/>
        <v>100</v>
      </c>
    </row>
    <row r="24" spans="2:33" ht="24" customHeight="1">
      <c r="B24" s="109"/>
      <c r="C24" s="109"/>
      <c r="D24" s="109" t="s">
        <v>30</v>
      </c>
      <c r="E24" s="110">
        <v>50000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50000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150000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0</v>
      </c>
      <c r="AE25" s="111">
        <f t="shared" si="5"/>
        <v>0</v>
      </c>
      <c r="AF25" s="110">
        <f t="shared" si="6"/>
        <v>150000</v>
      </c>
      <c r="AG25" s="111">
        <f t="shared" si="7"/>
        <v>100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65000000</v>
      </c>
      <c r="F27" s="115">
        <f t="shared" si="8"/>
        <v>0</v>
      </c>
      <c r="G27" s="115">
        <f t="shared" si="8"/>
        <v>0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0</v>
      </c>
      <c r="AE27" s="116">
        <f t="shared" si="5"/>
        <v>0</v>
      </c>
      <c r="AF27" s="115">
        <f>SUM(AF10:AF26)</f>
        <v>65000000</v>
      </c>
      <c r="AG27" s="116">
        <f t="shared" si="7"/>
        <v>100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9700000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0</v>
      </c>
      <c r="AE30" s="111">
        <f t="shared" ref="AE30:AE41" si="10">+AD30*100/E30</f>
        <v>0</v>
      </c>
      <c r="AF30" s="110">
        <f t="shared" ref="AF30:AF41" si="11">+E30-AD30</f>
        <v>9700000</v>
      </c>
      <c r="AG30" s="111">
        <f t="shared" ref="AG30:AG41" si="12">+AF30*100/E30</f>
        <v>100</v>
      </c>
    </row>
    <row r="31" spans="2:33" ht="24" customHeight="1">
      <c r="B31" s="109"/>
      <c r="C31" s="109"/>
      <c r="D31" s="109" t="s">
        <v>124</v>
      </c>
      <c r="E31" s="110">
        <v>300000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0</v>
      </c>
      <c r="AE31" s="111">
        <f t="shared" si="10"/>
        <v>0</v>
      </c>
      <c r="AF31" s="110">
        <f t="shared" si="11"/>
        <v>300000</v>
      </c>
      <c r="AG31" s="111">
        <f t="shared" si="12"/>
        <v>100</v>
      </c>
    </row>
    <row r="32" spans="2:33" ht="24" customHeight="1">
      <c r="B32" s="109"/>
      <c r="C32" s="109"/>
      <c r="D32" s="109" t="s">
        <v>40</v>
      </c>
      <c r="E32" s="110">
        <v>1000000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0</v>
      </c>
      <c r="AE32" s="111">
        <f t="shared" si="10"/>
        <v>0</v>
      </c>
      <c r="AF32" s="110">
        <f t="shared" si="11"/>
        <v>1000000</v>
      </c>
      <c r="AG32" s="111">
        <f t="shared" si="12"/>
        <v>100</v>
      </c>
    </row>
    <row r="33" spans="2:33" ht="24" customHeight="1">
      <c r="B33" s="109"/>
      <c r="C33" s="109"/>
      <c r="D33" s="109" t="s">
        <v>42</v>
      </c>
      <c r="E33" s="110">
        <v>1000000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0</v>
      </c>
      <c r="AE33" s="111">
        <f t="shared" si="10"/>
        <v>0</v>
      </c>
      <c r="AF33" s="110">
        <f t="shared" si="11"/>
        <v>1000000</v>
      </c>
      <c r="AG33" s="111">
        <f t="shared" si="12"/>
        <v>100</v>
      </c>
    </row>
    <row r="34" spans="2:33" ht="24" customHeight="1">
      <c r="B34" s="109"/>
      <c r="C34" s="109"/>
      <c r="D34" s="109" t="s">
        <v>44</v>
      </c>
      <c r="E34" s="110">
        <v>4200000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0</v>
      </c>
      <c r="AE34" s="111">
        <f t="shared" si="10"/>
        <v>0</v>
      </c>
      <c r="AF34" s="110">
        <f t="shared" si="11"/>
        <v>4200000</v>
      </c>
      <c r="AG34" s="111">
        <f t="shared" si="12"/>
        <v>100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150000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0</v>
      </c>
      <c r="AE36" s="111">
        <f t="shared" si="10"/>
        <v>0</v>
      </c>
      <c r="AF36" s="110">
        <f t="shared" si="11"/>
        <v>150000</v>
      </c>
      <c r="AG36" s="111">
        <f t="shared" si="12"/>
        <v>100</v>
      </c>
    </row>
    <row r="37" spans="2:33" ht="24" customHeight="1">
      <c r="B37" s="109"/>
      <c r="C37" s="109"/>
      <c r="D37" s="109" t="s">
        <v>50</v>
      </c>
      <c r="E37" s="110">
        <v>10200000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0</v>
      </c>
      <c r="AE37" s="111">
        <f t="shared" si="10"/>
        <v>0</v>
      </c>
      <c r="AF37" s="110">
        <f t="shared" si="11"/>
        <v>10200000</v>
      </c>
      <c r="AG37" s="111">
        <f t="shared" si="12"/>
        <v>100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150000</v>
      </c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>
        <f t="shared" si="10"/>
        <v>0</v>
      </c>
      <c r="AF39" s="110">
        <f t="shared" si="11"/>
        <v>150000</v>
      </c>
      <c r="AG39" s="111">
        <f t="shared" si="12"/>
        <v>100</v>
      </c>
    </row>
    <row r="40" spans="2:33" ht="24" customHeight="1">
      <c r="B40" s="109"/>
      <c r="C40" s="109"/>
      <c r="D40" s="109" t="s">
        <v>56</v>
      </c>
      <c r="E40" s="110">
        <v>400000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0</v>
      </c>
      <c r="AE40" s="111">
        <f t="shared" si="10"/>
        <v>0</v>
      </c>
      <c r="AF40" s="110">
        <f t="shared" si="11"/>
        <v>400000</v>
      </c>
      <c r="AG40" s="111">
        <f t="shared" si="12"/>
        <v>100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9500000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0</v>
      </c>
      <c r="AE43" s="111">
        <f>+AD43*100/E43</f>
        <v>0</v>
      </c>
      <c r="AF43" s="110">
        <f>+E43-AD43</f>
        <v>9500000</v>
      </c>
      <c r="AG43" s="111">
        <f>+AF43*100/E43</f>
        <v>100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4000000</v>
      </c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0</v>
      </c>
      <c r="AE45" s="111">
        <f t="shared" ref="AE45:AE53" si="14">+AD45*100/E45</f>
        <v>0</v>
      </c>
      <c r="AF45" s="110">
        <f t="shared" ref="AF45:AF53" si="15">+E45-AD45</f>
        <v>4000000</v>
      </c>
      <c r="AG45" s="111">
        <f t="shared" ref="AG45:AG53" si="16">+AF45*100/E45</f>
        <v>100</v>
      </c>
    </row>
    <row r="46" spans="2:33" ht="24" customHeight="1">
      <c r="B46" s="109"/>
      <c r="C46" s="109"/>
      <c r="D46" s="109" t="s">
        <v>131</v>
      </c>
      <c r="E46" s="110">
        <v>5300000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0</v>
      </c>
      <c r="AE46" s="111">
        <f t="shared" si="14"/>
        <v>0</v>
      </c>
      <c r="AF46" s="110">
        <f t="shared" si="15"/>
        <v>5300000</v>
      </c>
      <c r="AG46" s="111">
        <f t="shared" si="16"/>
        <v>100</v>
      </c>
    </row>
    <row r="47" spans="2:33" ht="24" customHeight="1">
      <c r="B47" s="109"/>
      <c r="C47" s="109"/>
      <c r="D47" s="109" t="s">
        <v>132</v>
      </c>
      <c r="E47" s="110">
        <v>180000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180000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430000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430000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3800000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0</v>
      </c>
      <c r="AE50" s="111">
        <f t="shared" si="14"/>
        <v>0</v>
      </c>
      <c r="AF50" s="110">
        <f t="shared" si="15"/>
        <v>3800000</v>
      </c>
      <c r="AG50" s="111">
        <f t="shared" si="16"/>
        <v>100</v>
      </c>
    </row>
    <row r="51" spans="2:33" ht="24" customHeight="1">
      <c r="B51" s="109"/>
      <c r="C51" s="109"/>
      <c r="D51" s="109" t="s">
        <v>65</v>
      </c>
      <c r="E51" s="110">
        <v>2500000</v>
      </c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0</v>
      </c>
      <c r="AE51" s="111">
        <f t="shared" si="14"/>
        <v>0</v>
      </c>
      <c r="AF51" s="110">
        <f t="shared" si="15"/>
        <v>2500000</v>
      </c>
      <c r="AG51" s="111">
        <f t="shared" si="16"/>
        <v>100</v>
      </c>
    </row>
    <row r="52" spans="2:33" ht="24" customHeight="1">
      <c r="B52" s="109"/>
      <c r="C52" s="109"/>
      <c r="D52" s="109" t="s">
        <v>67</v>
      </c>
      <c r="E52" s="110">
        <v>2000000</v>
      </c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0</v>
      </c>
      <c r="AE52" s="111">
        <f t="shared" si="14"/>
        <v>0</v>
      </c>
      <c r="AF52" s="110">
        <f t="shared" si="15"/>
        <v>2000000</v>
      </c>
      <c r="AG52" s="111">
        <f t="shared" si="16"/>
        <v>100</v>
      </c>
    </row>
    <row r="53" spans="2:33" ht="24" customHeight="1">
      <c r="B53" s="109"/>
      <c r="C53" s="109"/>
      <c r="D53" s="109" t="s">
        <v>135</v>
      </c>
      <c r="E53" s="110">
        <v>470000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>
        <f t="shared" si="14"/>
        <v>0</v>
      </c>
      <c r="AF53" s="110">
        <f t="shared" si="15"/>
        <v>470000</v>
      </c>
      <c r="AG53" s="111">
        <f t="shared" si="16"/>
        <v>100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901900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901900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1533900</v>
      </c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>
        <f t="shared" si="18"/>
        <v>0</v>
      </c>
      <c r="AF58" s="110">
        <f t="shared" si="19"/>
        <v>1533900</v>
      </c>
      <c r="AG58" s="111">
        <f t="shared" si="20"/>
        <v>100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62000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>
        <f t="shared" ref="AE60:AE62" si="22">+AD60*100/E60</f>
        <v>0</v>
      </c>
      <c r="AF60" s="110">
        <f t="shared" ref="AF60:AF62" si="23">+E60-AD60</f>
        <v>62000</v>
      </c>
      <c r="AG60" s="111">
        <f t="shared" ref="AG60:AG62" si="24">+AF60*100/E60</f>
        <v>100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3000000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3000000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700000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700000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61477800</v>
      </c>
      <c r="F66" s="115">
        <f t="shared" si="29"/>
        <v>0</v>
      </c>
      <c r="G66" s="115">
        <f t="shared" si="29"/>
        <v>0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0</v>
      </c>
      <c r="AE66" s="116">
        <f t="shared" si="26"/>
        <v>0</v>
      </c>
      <c r="AF66" s="115">
        <f t="shared" si="27"/>
        <v>61477800</v>
      </c>
      <c r="AG66" s="116">
        <f t="shared" si="28"/>
        <v>100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3522200</v>
      </c>
      <c r="F67" s="115">
        <f t="shared" si="30"/>
        <v>0</v>
      </c>
      <c r="G67" s="115">
        <f t="shared" si="30"/>
        <v>0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0</v>
      </c>
      <c r="AE67" s="116">
        <f t="shared" si="26"/>
        <v>0</v>
      </c>
      <c r="AF67" s="115">
        <f t="shared" si="27"/>
        <v>3522200</v>
      </c>
      <c r="AG67" s="116">
        <f t="shared" si="28"/>
        <v>100</v>
      </c>
    </row>
    <row r="68" spans="1:33" ht="24" customHeight="1">
      <c r="B68" s="109"/>
      <c r="C68" s="109"/>
      <c r="D68" s="119" t="s">
        <v>145</v>
      </c>
      <c r="E68" s="110">
        <v>0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 t="e">
        <f t="shared" si="26"/>
        <v>#DIV/0!</v>
      </c>
      <c r="AF68" s="110">
        <f t="shared" si="27"/>
        <v>0</v>
      </c>
      <c r="AG68" s="111" t="e">
        <f t="shared" si="28"/>
        <v>#DIV/0!</v>
      </c>
    </row>
    <row r="69" spans="1:33" ht="24" customHeight="1">
      <c r="B69" s="109"/>
      <c r="C69" s="109"/>
      <c r="D69" s="119" t="s">
        <v>146</v>
      </c>
      <c r="E69" s="110">
        <v>7294602.8100000005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7294602.8100000005</v>
      </c>
      <c r="AG69" s="111">
        <f t="shared" si="28"/>
        <v>99.999999999999986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-3772402.8100000005</v>
      </c>
      <c r="F71" s="123">
        <f t="shared" si="31"/>
        <v>0</v>
      </c>
      <c r="G71" s="123">
        <f t="shared" si="31"/>
        <v>0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0</v>
      </c>
      <c r="AE71" s="116">
        <f t="shared" si="26"/>
        <v>0</v>
      </c>
      <c r="AF71" s="115">
        <f t="shared" si="27"/>
        <v>-3772402.8100000005</v>
      </c>
      <c r="AG71" s="116">
        <f t="shared" si="28"/>
        <v>100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0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7595408.6500000283</v>
      </c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7595408.6500000283</v>
      </c>
      <c r="F80" s="115">
        <f t="shared" si="32"/>
        <v>0</v>
      </c>
      <c r="G80" s="115">
        <f t="shared" si="32"/>
        <v>0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5" ht="24" customHeight="1"/>
    <row r="82" spans="4:5" ht="24" customHeight="1">
      <c r="D82" s="95" t="s">
        <v>157</v>
      </c>
      <c r="E82" s="125">
        <v>1000000</v>
      </c>
    </row>
    <row r="83" spans="4:5" ht="24" customHeight="1"/>
    <row r="84" spans="4:5" ht="24" customHeight="1"/>
    <row r="85" spans="4:5" ht="24" customHeight="1"/>
    <row r="86" spans="4:5" ht="24" customHeight="1"/>
    <row r="87" spans="4:5" ht="24" customHeight="1"/>
    <row r="88" spans="4:5" ht="24" customHeight="1"/>
    <row r="89" spans="4:5" ht="24" customHeight="1"/>
    <row r="90" spans="4:5" ht="24" customHeight="1"/>
    <row r="91" spans="4:5" ht="24" customHeight="1"/>
    <row r="92" spans="4:5" ht="24" customHeight="1"/>
    <row r="93" spans="4:5" ht="24" customHeight="1"/>
    <row r="94" spans="4:5" ht="24" customHeight="1"/>
    <row r="95" spans="4:5" ht="24" customHeight="1"/>
    <row r="96" spans="4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25" right="0.25" top="0.75" bottom="0.75" header="0" footer="0"/>
  <pageSetup paperSize="9" scale="60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G1000"/>
  <sheetViews>
    <sheetView workbookViewId="0">
      <pane ySplit="8" topLeftCell="A12" activePane="bottomLeft" state="frozen"/>
      <selection pane="bottomLeft" activeCell="D15" sqref="D15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22.7109375" bestFit="1" customWidth="1"/>
    <col min="6" max="6" width="14.640625" customWidth="1"/>
    <col min="7" max="7" width="13.2851562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182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42.75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48929023</v>
      </c>
      <c r="F11" s="110">
        <v>982567.49000000022</v>
      </c>
      <c r="G11" s="110">
        <v>11851246.51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12833814</v>
      </c>
      <c r="AE11" s="111">
        <f t="shared" ref="AE11:AE19" si="1">+AD11*100/E11</f>
        <v>26.229450769944865</v>
      </c>
      <c r="AF11" s="110">
        <f t="shared" ref="AF11:AF19" si="2">+E11-AD11</f>
        <v>36095209</v>
      </c>
      <c r="AG11" s="111">
        <f>+AF11*100/E11</f>
        <v>73.770549230055138</v>
      </c>
    </row>
    <row r="12" spans="1:33" ht="24" customHeight="1">
      <c r="B12" s="109"/>
      <c r="C12" s="109"/>
      <c r="D12" s="109" t="s">
        <v>7</v>
      </c>
      <c r="E12" s="110">
        <v>1572900</v>
      </c>
      <c r="F12" s="110">
        <v>0</v>
      </c>
      <c r="G12" s="110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1572900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350000</v>
      </c>
      <c r="F13" s="110">
        <v>0</v>
      </c>
      <c r="G13" s="110">
        <v>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350000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4400000</v>
      </c>
      <c r="F14" s="110">
        <v>0</v>
      </c>
      <c r="G14" s="110">
        <v>0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0</v>
      </c>
      <c r="AE14" s="111">
        <f t="shared" si="1"/>
        <v>0</v>
      </c>
      <c r="AF14" s="110">
        <f t="shared" si="2"/>
        <v>4400000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31000</v>
      </c>
      <c r="F15" s="110">
        <v>0</v>
      </c>
      <c r="G15" s="110">
        <v>0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31000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789777</v>
      </c>
      <c r="F16" s="110">
        <v>2850</v>
      </c>
      <c r="G16" s="110">
        <v>0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2850</v>
      </c>
      <c r="AE16" s="111">
        <f t="shared" si="1"/>
        <v>0.36086135706661499</v>
      </c>
      <c r="AF16" s="110">
        <f t="shared" si="2"/>
        <v>786927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1091100</v>
      </c>
      <c r="F17" s="110">
        <v>249310.6</v>
      </c>
      <c r="G17" s="110">
        <v>0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249310.6</v>
      </c>
      <c r="AE17" s="111">
        <f t="shared" si="1"/>
        <v>22.849473008890111</v>
      </c>
      <c r="AF17" s="110">
        <f t="shared" si="2"/>
        <v>841789.4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31600</v>
      </c>
      <c r="F18" s="110">
        <v>0</v>
      </c>
      <c r="G18" s="110">
        <v>0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31600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483210</v>
      </c>
      <c r="F19" s="110">
        <v>0</v>
      </c>
      <c r="G19" s="110">
        <v>282188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282188</v>
      </c>
      <c r="AE19" s="111">
        <f t="shared" si="1"/>
        <v>58.398625856252977</v>
      </c>
      <c r="AF19" s="110">
        <f t="shared" si="2"/>
        <v>201022</v>
      </c>
      <c r="AG19" s="111">
        <f t="shared" si="3"/>
        <v>71.236905892525556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>
        <v>0</v>
      </c>
      <c r="G21" s="110">
        <v>0</v>
      </c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0</v>
      </c>
      <c r="F22" s="110">
        <v>0</v>
      </c>
      <c r="G22" s="110">
        <v>617300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617300</v>
      </c>
      <c r="AE22" s="111" t="e">
        <f t="shared" si="5"/>
        <v>#DIV/0!</v>
      </c>
      <c r="AF22" s="110">
        <f t="shared" si="6"/>
        <v>-617300</v>
      </c>
      <c r="AG22" s="111" t="e">
        <f t="shared" si="7"/>
        <v>#DIV/0!</v>
      </c>
    </row>
    <row r="23" spans="2:33" ht="24" customHeight="1">
      <c r="B23" s="109"/>
      <c r="C23" s="109"/>
      <c r="D23" s="109" t="s">
        <v>28</v>
      </c>
      <c r="E23" s="110">
        <v>40000</v>
      </c>
      <c r="F23" s="110">
        <v>0</v>
      </c>
      <c r="G23" s="110">
        <v>199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199</v>
      </c>
      <c r="AE23" s="111">
        <f t="shared" si="5"/>
        <v>0.4975</v>
      </c>
      <c r="AF23" s="110">
        <f t="shared" si="6"/>
        <v>39801</v>
      </c>
      <c r="AG23" s="111">
        <f t="shared" si="7"/>
        <v>99.502499999999998</v>
      </c>
    </row>
    <row r="24" spans="2:33" ht="24" customHeight="1">
      <c r="B24" s="109"/>
      <c r="C24" s="109"/>
      <c r="D24" s="109" t="s">
        <v>30</v>
      </c>
      <c r="E24" s="110">
        <v>200000</v>
      </c>
      <c r="F24" s="110">
        <v>0</v>
      </c>
      <c r="G24" s="110">
        <v>0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200000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3933700</v>
      </c>
      <c r="F25" s="110">
        <v>0</v>
      </c>
      <c r="G25" s="110">
        <v>951410.24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951410.24</v>
      </c>
      <c r="AE25" s="111">
        <f t="shared" si="5"/>
        <v>24.186141291913465</v>
      </c>
      <c r="AF25" s="110">
        <f t="shared" si="6"/>
        <v>2982289.76</v>
      </c>
      <c r="AG25" s="111">
        <f t="shared" si="7"/>
        <v>75.813858708086528</v>
      </c>
    </row>
    <row r="26" spans="2:33" ht="24" customHeight="1">
      <c r="B26" s="109"/>
      <c r="C26" s="109"/>
      <c r="D26" s="109" t="s">
        <v>121</v>
      </c>
      <c r="E26" s="110">
        <v>0</v>
      </c>
      <c r="F26" s="110">
        <v>0</v>
      </c>
      <c r="G26" s="110">
        <v>0</v>
      </c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61852310</v>
      </c>
      <c r="F27" s="115">
        <f t="shared" si="8"/>
        <v>1234728.0900000003</v>
      </c>
      <c r="G27" s="115">
        <f t="shared" si="8"/>
        <v>13702343.75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14937071.84</v>
      </c>
      <c r="AE27" s="116">
        <f t="shared" si="5"/>
        <v>24.149577986658866</v>
      </c>
      <c r="AF27" s="115">
        <f>SUM(AF10:AF26)</f>
        <v>46915238.159999996</v>
      </c>
      <c r="AG27" s="116">
        <f t="shared" si="7"/>
        <v>75.850422013341131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11900000</v>
      </c>
      <c r="F30" s="110"/>
      <c r="G30" s="110">
        <v>954473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954473</v>
      </c>
      <c r="AE30" s="111">
        <f t="shared" ref="AE30:AE41" si="10">+AD30*100/E30</f>
        <v>8.0207815126050424</v>
      </c>
      <c r="AF30" s="110">
        <f t="shared" ref="AF30:AF41" si="11">+E30-AD30</f>
        <v>10945527</v>
      </c>
      <c r="AG30" s="111">
        <f t="shared" ref="AG30:AG41" si="12">+AF30*100/E30</f>
        <v>91.979218487394959</v>
      </c>
    </row>
    <row r="31" spans="2:33" ht="24" customHeight="1">
      <c r="B31" s="109"/>
      <c r="C31" s="109"/>
      <c r="D31" s="109" t="s">
        <v>124</v>
      </c>
      <c r="E31" s="110">
        <v>11729000</v>
      </c>
      <c r="F31" s="110"/>
      <c r="G31" s="110">
        <v>833986.25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833986.25</v>
      </c>
      <c r="AE31" s="111">
        <f t="shared" si="10"/>
        <v>7.1104633813624352</v>
      </c>
      <c r="AF31" s="110">
        <f t="shared" si="11"/>
        <v>10895013.75</v>
      </c>
      <c r="AG31" s="111">
        <f t="shared" si="12"/>
        <v>92.889536618637564</v>
      </c>
    </row>
    <row r="32" spans="2:33" ht="24" customHeight="1">
      <c r="B32" s="109"/>
      <c r="C32" s="109"/>
      <c r="D32" s="109" t="s">
        <v>40</v>
      </c>
      <c r="E32" s="110">
        <v>1200000</v>
      </c>
      <c r="F32" s="110"/>
      <c r="G32" s="110">
        <v>98520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98520</v>
      </c>
      <c r="AE32" s="111">
        <f t="shared" si="10"/>
        <v>8.2100000000000009</v>
      </c>
      <c r="AF32" s="110">
        <f t="shared" si="11"/>
        <v>1101480</v>
      </c>
      <c r="AG32" s="111">
        <f t="shared" si="12"/>
        <v>91.79</v>
      </c>
    </row>
    <row r="33" spans="2:33" ht="24" customHeight="1">
      <c r="B33" s="109"/>
      <c r="C33" s="109"/>
      <c r="D33" s="109" t="s">
        <v>42</v>
      </c>
      <c r="E33" s="110">
        <v>720000</v>
      </c>
      <c r="F33" s="110"/>
      <c r="G33" s="110">
        <v>60000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60000</v>
      </c>
      <c r="AE33" s="111">
        <f t="shared" si="10"/>
        <v>8.3333333333333339</v>
      </c>
      <c r="AF33" s="110">
        <f t="shared" si="11"/>
        <v>660000</v>
      </c>
      <c r="AG33" s="111">
        <f t="shared" si="12"/>
        <v>91.666666666666671</v>
      </c>
    </row>
    <row r="34" spans="2:33" ht="24" customHeight="1">
      <c r="B34" s="109"/>
      <c r="C34" s="109"/>
      <c r="D34" s="109" t="s">
        <v>44</v>
      </c>
      <c r="E34" s="110">
        <v>5871200</v>
      </c>
      <c r="F34" s="110"/>
      <c r="G34" s="110">
        <v>752300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752300</v>
      </c>
      <c r="AE34" s="111">
        <f t="shared" si="10"/>
        <v>12.813394195394467</v>
      </c>
      <c r="AF34" s="110">
        <f t="shared" si="11"/>
        <v>5118900</v>
      </c>
      <c r="AG34" s="111">
        <f t="shared" si="12"/>
        <v>87.186605804605534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>
        <v>0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282000</v>
      </c>
      <c r="F36" s="110"/>
      <c r="G36" s="110">
        <v>18000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18000</v>
      </c>
      <c r="AE36" s="111">
        <f t="shared" si="10"/>
        <v>6.3829787234042552</v>
      </c>
      <c r="AF36" s="110">
        <f t="shared" si="11"/>
        <v>264000</v>
      </c>
      <c r="AG36" s="111">
        <f t="shared" si="12"/>
        <v>93.61702127659575</v>
      </c>
    </row>
    <row r="37" spans="2:33" ht="24" customHeight="1">
      <c r="B37" s="109"/>
      <c r="C37" s="109"/>
      <c r="D37" s="109" t="s">
        <v>50</v>
      </c>
      <c r="E37" s="110">
        <v>95000</v>
      </c>
      <c r="F37" s="110"/>
      <c r="G37" s="110">
        <v>0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0</v>
      </c>
      <c r="AE37" s="111">
        <f t="shared" si="10"/>
        <v>0</v>
      </c>
      <c r="AF37" s="110">
        <f t="shared" si="11"/>
        <v>95000</v>
      </c>
      <c r="AG37" s="111">
        <f t="shared" si="12"/>
        <v>100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>
        <v>0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80000</v>
      </c>
      <c r="F39" s="110"/>
      <c r="G39" s="110">
        <v>5000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5000</v>
      </c>
      <c r="AE39" s="111">
        <f t="shared" si="10"/>
        <v>6.25</v>
      </c>
      <c r="AF39" s="110">
        <f t="shared" si="11"/>
        <v>75000</v>
      </c>
      <c r="AG39" s="111">
        <f t="shared" si="12"/>
        <v>93.75</v>
      </c>
    </row>
    <row r="40" spans="2:33" ht="24" customHeight="1">
      <c r="B40" s="109"/>
      <c r="C40" s="109"/>
      <c r="D40" s="109" t="s">
        <v>56</v>
      </c>
      <c r="E40" s="110">
        <v>500000</v>
      </c>
      <c r="F40" s="110"/>
      <c r="G40" s="110">
        <v>0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0</v>
      </c>
      <c r="AE40" s="111">
        <f t="shared" si="10"/>
        <v>0</v>
      </c>
      <c r="AF40" s="110">
        <f t="shared" si="11"/>
        <v>500000</v>
      </c>
      <c r="AG40" s="111">
        <f t="shared" si="12"/>
        <v>100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>
        <v>0</v>
      </c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7289860</v>
      </c>
      <c r="F43" s="110"/>
      <c r="G43" s="110">
        <v>3000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3000</v>
      </c>
      <c r="AE43" s="111">
        <f>+AD43*100/E43</f>
        <v>4.1153053693760926E-2</v>
      </c>
      <c r="AF43" s="110">
        <f>+E43-AD43</f>
        <v>7286860</v>
      </c>
      <c r="AG43" s="111">
        <f>+AF43*100/E43</f>
        <v>99.958846946306238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4659020</v>
      </c>
      <c r="F45" s="110"/>
      <c r="G45" s="110">
        <v>9000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9000</v>
      </c>
      <c r="AE45" s="111">
        <f t="shared" ref="AE45:AE53" si="14">+AD45*100/E45</f>
        <v>0.19317367171636954</v>
      </c>
      <c r="AF45" s="110">
        <f t="shared" ref="AF45:AF53" si="15">+E45-AD45</f>
        <v>4650020</v>
      </c>
      <c r="AG45" s="111">
        <f t="shared" ref="AG45:AG53" si="16">+AF45*100/E45</f>
        <v>99.806826328283634</v>
      </c>
    </row>
    <row r="46" spans="2:33" ht="24" customHeight="1">
      <c r="B46" s="109"/>
      <c r="C46" s="109"/>
      <c r="D46" s="109" t="s">
        <v>131</v>
      </c>
      <c r="E46" s="110">
        <v>5450500</v>
      </c>
      <c r="F46" s="110"/>
      <c r="G46" s="110">
        <v>0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0</v>
      </c>
      <c r="AE46" s="111">
        <f t="shared" si="14"/>
        <v>0</v>
      </c>
      <c r="AF46" s="110">
        <f t="shared" si="15"/>
        <v>5450500</v>
      </c>
      <c r="AG46" s="111">
        <f t="shared" si="16"/>
        <v>100</v>
      </c>
    </row>
    <row r="47" spans="2:33" ht="24" customHeight="1">
      <c r="B47" s="109"/>
      <c r="C47" s="109"/>
      <c r="D47" s="109" t="s">
        <v>132</v>
      </c>
      <c r="E47" s="110">
        <v>229340</v>
      </c>
      <c r="F47" s="110"/>
      <c r="G47" s="110">
        <v>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229340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405890</v>
      </c>
      <c r="F48" s="110"/>
      <c r="G48" s="110">
        <v>0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405890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>
        <v>0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3742800</v>
      </c>
      <c r="F50" s="110"/>
      <c r="G50" s="110">
        <v>222603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222603</v>
      </c>
      <c r="AE50" s="111">
        <f t="shared" si="14"/>
        <v>5.9474991984610455</v>
      </c>
      <c r="AF50" s="110">
        <f t="shared" si="15"/>
        <v>3520197</v>
      </c>
      <c r="AG50" s="111">
        <f t="shared" si="16"/>
        <v>94.052500801538955</v>
      </c>
    </row>
    <row r="51" spans="2:33" ht="24" customHeight="1">
      <c r="B51" s="109"/>
      <c r="C51" s="109"/>
      <c r="D51" s="109" t="s">
        <v>65</v>
      </c>
      <c r="E51" s="110">
        <v>1916500</v>
      </c>
      <c r="F51" s="110"/>
      <c r="G51" s="110">
        <v>205797.29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205797.29</v>
      </c>
      <c r="AE51" s="111">
        <f t="shared" si="14"/>
        <v>10.738183668145057</v>
      </c>
      <c r="AF51" s="110">
        <f t="shared" si="15"/>
        <v>1710702.71</v>
      </c>
      <c r="AG51" s="111">
        <f t="shared" si="16"/>
        <v>89.261816331854945</v>
      </c>
    </row>
    <row r="52" spans="2:33" ht="24" customHeight="1">
      <c r="B52" s="109"/>
      <c r="C52" s="109"/>
      <c r="D52" s="109" t="s">
        <v>67</v>
      </c>
      <c r="E52" s="110">
        <v>6626797</v>
      </c>
      <c r="F52" s="110"/>
      <c r="G52" s="110">
        <v>139066.70000000001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139066.70000000001</v>
      </c>
      <c r="AE52" s="111">
        <f t="shared" si="14"/>
        <v>2.0985507780002921</v>
      </c>
      <c r="AF52" s="110">
        <f t="shared" si="15"/>
        <v>6487730.2999999998</v>
      </c>
      <c r="AG52" s="111">
        <f t="shared" si="16"/>
        <v>97.901449221999712</v>
      </c>
    </row>
    <row r="53" spans="2:33" ht="24" customHeight="1">
      <c r="B53" s="109"/>
      <c r="C53" s="109"/>
      <c r="D53" s="109" t="s">
        <v>135</v>
      </c>
      <c r="E53" s="110">
        <v>1348716</v>
      </c>
      <c r="F53" s="110"/>
      <c r="G53" s="110">
        <v>24474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24474</v>
      </c>
      <c r="AE53" s="111">
        <f t="shared" si="14"/>
        <v>1.8146147891772619</v>
      </c>
      <c r="AF53" s="110">
        <f t="shared" si="15"/>
        <v>1324242</v>
      </c>
      <c r="AG53" s="111">
        <f t="shared" si="16"/>
        <v>98.185385210822744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1572900</v>
      </c>
      <c r="F56" s="110"/>
      <c r="G56" s="110">
        <v>0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1572900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>
        <v>0</v>
      </c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0</v>
      </c>
      <c r="F58" s="110"/>
      <c r="G58" s="110">
        <v>52490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52490</v>
      </c>
      <c r="AE58" s="111" t="e">
        <f t="shared" si="18"/>
        <v>#DIV/0!</v>
      </c>
      <c r="AF58" s="110">
        <f t="shared" si="19"/>
        <v>-52490</v>
      </c>
      <c r="AG58" s="111" t="e">
        <f t="shared" si="20"/>
        <v>#DIV/0!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>
        <v>0</v>
      </c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350000</v>
      </c>
      <c r="F61" s="110"/>
      <c r="G61" s="110">
        <v>0</v>
      </c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>
        <f t="shared" si="22"/>
        <v>0</v>
      </c>
      <c r="AF61" s="110">
        <f t="shared" si="23"/>
        <v>350000</v>
      </c>
      <c r="AG61" s="111">
        <f t="shared" si="24"/>
        <v>100</v>
      </c>
    </row>
    <row r="62" spans="2:33" ht="24" customHeight="1">
      <c r="B62" s="109"/>
      <c r="C62" s="109"/>
      <c r="D62" s="109" t="s">
        <v>141</v>
      </c>
      <c r="E62" s="110">
        <v>845000</v>
      </c>
      <c r="F62" s="110"/>
      <c r="G62" s="110">
        <v>1270600</v>
      </c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1270600</v>
      </c>
      <c r="AE62" s="111">
        <f t="shared" si="22"/>
        <v>150.36686390532543</v>
      </c>
      <c r="AF62" s="110">
        <f t="shared" si="23"/>
        <v>-425600</v>
      </c>
      <c r="AG62" s="111">
        <f t="shared" si="24"/>
        <v>-50.366863905325445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1130820</v>
      </c>
      <c r="F64" s="110"/>
      <c r="G64" s="110">
        <v>0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1130820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2334614</v>
      </c>
      <c r="F65" s="110"/>
      <c r="G65" s="110">
        <v>1526673.5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1526673.5</v>
      </c>
      <c r="AE65" s="111">
        <f t="shared" si="26"/>
        <v>65.392972885453446</v>
      </c>
      <c r="AF65" s="110">
        <f t="shared" si="27"/>
        <v>807940.5</v>
      </c>
      <c r="AG65" s="111">
        <f t="shared" si="28"/>
        <v>34.607027114546561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70279957</v>
      </c>
      <c r="F66" s="115">
        <f t="shared" si="29"/>
        <v>0</v>
      </c>
      <c r="G66" s="115">
        <f t="shared" si="29"/>
        <v>6175983.7400000002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6175983.7400000002</v>
      </c>
      <c r="AE66" s="116">
        <f t="shared" si="26"/>
        <v>8.7876885582044402</v>
      </c>
      <c r="AF66" s="115">
        <f t="shared" si="27"/>
        <v>64103973.259999998</v>
      </c>
      <c r="AG66" s="116">
        <f t="shared" si="28"/>
        <v>91.212311441795563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-8427647</v>
      </c>
      <c r="F67" s="115">
        <f t="shared" si="30"/>
        <v>1234728.0900000003</v>
      </c>
      <c r="G67" s="115">
        <f t="shared" si="30"/>
        <v>7526360.0099999998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8761088.0999999996</v>
      </c>
      <c r="AE67" s="116">
        <f t="shared" si="26"/>
        <v>-103.95651478995264</v>
      </c>
      <c r="AF67" s="115">
        <f t="shared" si="27"/>
        <v>-17188735.100000001</v>
      </c>
      <c r="AG67" s="116">
        <f t="shared" si="28"/>
        <v>203.95651478995268</v>
      </c>
    </row>
    <row r="68" spans="1:33" ht="24" customHeight="1">
      <c r="B68" s="109"/>
      <c r="C68" s="109"/>
      <c r="D68" s="119" t="s">
        <v>145</v>
      </c>
      <c r="E68" s="110">
        <v>0</v>
      </c>
      <c r="F68" s="110"/>
      <c r="G68" s="110">
        <v>0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 t="e">
        <f t="shared" si="26"/>
        <v>#DIV/0!</v>
      </c>
      <c r="AF68" s="110">
        <f t="shared" si="27"/>
        <v>0</v>
      </c>
      <c r="AG68" s="111" t="e">
        <f t="shared" si="28"/>
        <v>#DIV/0!</v>
      </c>
    </row>
    <row r="69" spans="1:33" ht="24" customHeight="1">
      <c r="B69" s="109"/>
      <c r="C69" s="109"/>
      <c r="D69" s="119" t="s">
        <v>146</v>
      </c>
      <c r="E69" s="110">
        <v>5903938.9199999999</v>
      </c>
      <c r="F69" s="110"/>
      <c r="G69" s="110">
        <v>0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5903938.9199999999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/>
      <c r="F70" s="110"/>
      <c r="G70" s="110">
        <v>0</v>
      </c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-14331585.92</v>
      </c>
      <c r="F71" s="123">
        <f t="shared" si="31"/>
        <v>1234728.0900000003</v>
      </c>
      <c r="G71" s="123">
        <f t="shared" si="31"/>
        <v>7526360.0099999998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8761088.0999999996</v>
      </c>
      <c r="AE71" s="116">
        <f t="shared" si="26"/>
        <v>-61.131323141102868</v>
      </c>
      <c r="AF71" s="115">
        <f t="shared" si="27"/>
        <v>-23092674.02</v>
      </c>
      <c r="AG71" s="116">
        <f t="shared" si="28"/>
        <v>161.13132314110285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16064</v>
      </c>
      <c r="F74" s="110"/>
      <c r="G74" s="110">
        <v>5364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0</v>
      </c>
      <c r="F75" s="110"/>
      <c r="G75" s="110">
        <v>731358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>
        <v>0</v>
      </c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36880565.509999998</v>
      </c>
      <c r="F78" s="110"/>
      <c r="G78" s="110">
        <v>30422646.510000002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>
        <v>0</v>
      </c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36896629.509999998</v>
      </c>
      <c r="F80" s="115">
        <f t="shared" si="32"/>
        <v>0</v>
      </c>
      <c r="G80" s="115">
        <f t="shared" si="32"/>
        <v>31159368.510000002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5" ht="24" customHeight="1"/>
    <row r="82" spans="4:5" ht="24" customHeight="1">
      <c r="D82" s="95" t="s">
        <v>157</v>
      </c>
      <c r="E82" s="125">
        <v>100000</v>
      </c>
    </row>
    <row r="83" spans="4:5" ht="24" customHeight="1"/>
    <row r="84" spans="4:5" ht="24" customHeight="1"/>
    <row r="85" spans="4:5" ht="24" customHeight="1"/>
    <row r="86" spans="4:5" ht="24" customHeight="1"/>
    <row r="87" spans="4:5" ht="24" customHeight="1"/>
    <row r="88" spans="4:5" ht="24" customHeight="1"/>
    <row r="89" spans="4:5" ht="24" customHeight="1"/>
    <row r="90" spans="4:5" ht="24" customHeight="1"/>
    <row r="91" spans="4:5" ht="24" customHeight="1"/>
    <row r="92" spans="4:5" ht="24" customHeight="1"/>
    <row r="93" spans="4:5" ht="24" customHeight="1"/>
    <row r="94" spans="4:5" ht="24" customHeight="1"/>
    <row r="95" spans="4:5" ht="24" customHeight="1"/>
    <row r="96" spans="4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AG1000"/>
  <sheetViews>
    <sheetView topLeftCell="E1" workbookViewId="0">
      <selection activeCell="K12" sqref="K12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15.0703125" customWidth="1"/>
    <col min="7" max="7" width="13.35546875" customWidth="1"/>
    <col min="8" max="8" width="12.2109375" customWidth="1"/>
    <col min="9" max="9" width="7.92578125" customWidth="1"/>
    <col min="10" max="10" width="12.140625" bestFit="1" customWidth="1"/>
    <col min="11" max="11" width="8" customWidth="1"/>
    <col min="12" max="12" width="11.35546875" customWidth="1"/>
    <col min="13" max="13" width="8" customWidth="1"/>
    <col min="14" max="14" width="12.0703125" customWidth="1"/>
    <col min="15" max="15" width="8" customWidth="1"/>
    <col min="16" max="16" width="11.5703125" customWidth="1"/>
    <col min="17" max="17" width="7.92578125" customWidth="1"/>
    <col min="18" max="18" width="12.0703125" customWidth="1"/>
    <col min="19" max="19" width="7.92578125" customWidth="1"/>
    <col min="20" max="20" width="12.28515625" customWidth="1"/>
    <col min="21" max="21" width="7.92578125" customWidth="1"/>
    <col min="22" max="22" width="12.640625" customWidth="1"/>
    <col min="23" max="23" width="7.92578125" customWidth="1"/>
    <col min="24" max="24" width="11.7109375" customWidth="1"/>
    <col min="25" max="25" width="8" customWidth="1"/>
    <col min="26" max="26" width="12" customWidth="1"/>
    <col min="27" max="27" width="7.92578125" customWidth="1"/>
    <col min="28" max="28" width="12.2109375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183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30000000</v>
      </c>
      <c r="F11" s="134">
        <v>5230931.87</v>
      </c>
      <c r="G11" s="134">
        <v>10667556.08</v>
      </c>
      <c r="H11" s="134">
        <v>2254644.58</v>
      </c>
      <c r="I11" s="110"/>
      <c r="J11" s="134">
        <v>5022137.2699999996</v>
      </c>
      <c r="K11" s="110"/>
      <c r="L11" s="134">
        <v>78979.240000000005</v>
      </c>
      <c r="M11" s="110"/>
      <c r="N11" s="134">
        <v>6588502.4800000004</v>
      </c>
      <c r="O11" s="110"/>
      <c r="P11" s="134">
        <v>168396.4</v>
      </c>
      <c r="Q11" s="110"/>
      <c r="R11" s="135">
        <v>488107.47</v>
      </c>
      <c r="S11" s="110"/>
      <c r="T11" s="134">
        <v>878775.88</v>
      </c>
      <c r="U11" s="110"/>
      <c r="V11" s="134">
        <v>123704.38</v>
      </c>
      <c r="W11" s="110"/>
      <c r="X11" s="135">
        <v>185109</v>
      </c>
      <c r="Y11" s="110"/>
      <c r="Z11" s="134">
        <v>2980817.71</v>
      </c>
      <c r="AA11" s="110"/>
      <c r="AB11" s="135">
        <v>3386096</v>
      </c>
      <c r="AC11" s="110"/>
      <c r="AD11" s="110">
        <f t="shared" ref="AD11:AD19" si="0">SUM(F11:AC11)</f>
        <v>38053758.359999992</v>
      </c>
      <c r="AE11" s="111">
        <f t="shared" ref="AE11:AE19" si="1">+AD11*100/E11</f>
        <v>126.84586119999997</v>
      </c>
      <c r="AF11" s="110">
        <f t="shared" ref="AF11:AF19" si="2">+E11-AD11</f>
        <v>-8053758.359999992</v>
      </c>
      <c r="AG11" s="111">
        <f>+AF11*100/E11</f>
        <v>-26.845861199999973</v>
      </c>
    </row>
    <row r="12" spans="1:33" ht="24" customHeight="1">
      <c r="B12" s="109"/>
      <c r="C12" s="109"/>
      <c r="D12" s="109" t="s">
        <v>7</v>
      </c>
      <c r="E12" s="110">
        <v>802000</v>
      </c>
      <c r="F12" s="136"/>
      <c r="G12" s="137"/>
      <c r="H12" s="136"/>
      <c r="I12" s="110"/>
      <c r="J12" s="136"/>
      <c r="K12" s="110"/>
      <c r="L12" s="136"/>
      <c r="M12" s="110"/>
      <c r="N12" s="136"/>
      <c r="O12" s="110"/>
      <c r="P12" s="134">
        <v>802000</v>
      </c>
      <c r="Q12" s="110"/>
      <c r="R12" s="136"/>
      <c r="S12" s="110"/>
      <c r="T12" s="136"/>
      <c r="U12" s="110"/>
      <c r="V12" s="136"/>
      <c r="W12" s="110"/>
      <c r="X12" s="136"/>
      <c r="Y12" s="110"/>
      <c r="Z12" s="136"/>
      <c r="AA12" s="110"/>
      <c r="AB12" s="136"/>
      <c r="AC12" s="110"/>
      <c r="AD12" s="110">
        <f t="shared" si="0"/>
        <v>802000</v>
      </c>
      <c r="AE12" s="111">
        <f t="shared" si="1"/>
        <v>100</v>
      </c>
      <c r="AF12" s="110">
        <f t="shared" si="2"/>
        <v>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250000</v>
      </c>
      <c r="F13" s="134">
        <v>25350</v>
      </c>
      <c r="G13" s="137"/>
      <c r="H13" s="136"/>
      <c r="I13" s="110"/>
      <c r="J13" s="134">
        <v>53200</v>
      </c>
      <c r="K13" s="110"/>
      <c r="L13" s="134">
        <v>1100</v>
      </c>
      <c r="M13" s="110"/>
      <c r="N13" s="134">
        <v>29550</v>
      </c>
      <c r="O13" s="110"/>
      <c r="P13" s="134">
        <v>16900</v>
      </c>
      <c r="Q13" s="110"/>
      <c r="R13" s="135">
        <v>11150</v>
      </c>
      <c r="S13" s="110"/>
      <c r="T13" s="136"/>
      <c r="U13" s="110"/>
      <c r="V13" s="136"/>
      <c r="W13" s="110"/>
      <c r="X13" s="136"/>
      <c r="Y13" s="110"/>
      <c r="Z13" s="136"/>
      <c r="AA13" s="110"/>
      <c r="AB13" s="135">
        <v>82950</v>
      </c>
      <c r="AC13" s="110"/>
      <c r="AD13" s="110">
        <f t="shared" si="0"/>
        <v>220200</v>
      </c>
      <c r="AE13" s="111">
        <f t="shared" si="1"/>
        <v>88.08</v>
      </c>
      <c r="AF13" s="110">
        <f t="shared" si="2"/>
        <v>29800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5000000</v>
      </c>
      <c r="F14" s="134">
        <v>271565.84999999998</v>
      </c>
      <c r="G14" s="134">
        <v>377324.54</v>
      </c>
      <c r="H14" s="134">
        <v>275692.84999999998</v>
      </c>
      <c r="I14" s="110"/>
      <c r="J14" s="134">
        <v>354141.39</v>
      </c>
      <c r="K14" s="110"/>
      <c r="L14" s="134">
        <v>222781.01</v>
      </c>
      <c r="M14" s="110"/>
      <c r="N14" s="134">
        <v>379679.33</v>
      </c>
      <c r="O14" s="110"/>
      <c r="P14" s="134">
        <v>212095.38</v>
      </c>
      <c r="Q14" s="110"/>
      <c r="R14" s="135">
        <v>426711.26</v>
      </c>
      <c r="S14" s="110"/>
      <c r="T14" s="134">
        <v>254208.23</v>
      </c>
      <c r="U14" s="110"/>
      <c r="V14" s="134">
        <v>362843.26</v>
      </c>
      <c r="W14" s="110"/>
      <c r="X14" s="135">
        <v>284649.74</v>
      </c>
      <c r="Y14" s="110"/>
      <c r="Z14" s="134">
        <v>260568.05</v>
      </c>
      <c r="AA14" s="110"/>
      <c r="AB14" s="135">
        <v>56110.42</v>
      </c>
      <c r="AC14" s="110"/>
      <c r="AD14" s="110">
        <f t="shared" si="0"/>
        <v>3738371.3100000005</v>
      </c>
      <c r="AE14" s="111">
        <f t="shared" si="1"/>
        <v>74.767426200000017</v>
      </c>
      <c r="AF14" s="110">
        <f t="shared" si="2"/>
        <v>1261628.6899999995</v>
      </c>
      <c r="AG14" s="111">
        <f t="shared" si="3"/>
        <v>334.36168503644092</v>
      </c>
    </row>
    <row r="15" spans="1:33" ht="24" customHeight="1">
      <c r="B15" s="109"/>
      <c r="C15" s="109"/>
      <c r="D15" s="109" t="s">
        <v>13</v>
      </c>
      <c r="E15" s="110">
        <v>50000</v>
      </c>
      <c r="F15" s="134"/>
      <c r="G15" s="134">
        <v>2913</v>
      </c>
      <c r="H15" s="134">
        <v>2916</v>
      </c>
      <c r="I15" s="110"/>
      <c r="J15" s="136"/>
      <c r="K15" s="110"/>
      <c r="L15" s="136"/>
      <c r="M15" s="110"/>
      <c r="N15" s="136"/>
      <c r="O15" s="110"/>
      <c r="P15" s="136"/>
      <c r="Q15" s="110"/>
      <c r="R15" s="135">
        <v>995</v>
      </c>
      <c r="S15" s="110"/>
      <c r="T15" s="134">
        <v>3787</v>
      </c>
      <c r="U15" s="110"/>
      <c r="V15" s="134">
        <v>12930.75</v>
      </c>
      <c r="W15" s="110"/>
      <c r="X15" s="135">
        <v>2468</v>
      </c>
      <c r="Y15" s="110"/>
      <c r="Z15" s="134">
        <v>2599</v>
      </c>
      <c r="AA15" s="110"/>
      <c r="AB15" s="135">
        <v>1564</v>
      </c>
      <c r="AC15" s="110"/>
      <c r="AD15" s="110">
        <f t="shared" si="0"/>
        <v>30172.75</v>
      </c>
      <c r="AE15" s="111">
        <f t="shared" si="1"/>
        <v>60.345500000000001</v>
      </c>
      <c r="AF15" s="110">
        <f t="shared" si="2"/>
        <v>19827.25</v>
      </c>
      <c r="AG15" s="111">
        <f t="shared" si="3"/>
        <v>680.64709921043595</v>
      </c>
    </row>
    <row r="16" spans="1:33" ht="24" customHeight="1">
      <c r="B16" s="109"/>
      <c r="C16" s="109"/>
      <c r="D16" s="109" t="s">
        <v>15</v>
      </c>
      <c r="E16" s="110">
        <v>1200000</v>
      </c>
      <c r="F16" s="136"/>
      <c r="G16" s="137"/>
      <c r="H16" s="134">
        <v>625934.69999999995</v>
      </c>
      <c r="I16" s="110"/>
      <c r="J16" s="134">
        <v>63320.480000000003</v>
      </c>
      <c r="K16" s="110"/>
      <c r="L16" s="134">
        <v>61135.5</v>
      </c>
      <c r="M16" s="110"/>
      <c r="N16" s="136"/>
      <c r="O16" s="110"/>
      <c r="P16" s="136"/>
      <c r="Q16" s="110"/>
      <c r="R16" s="136"/>
      <c r="S16" s="110"/>
      <c r="T16" s="136"/>
      <c r="U16" s="110"/>
      <c r="V16" s="134">
        <v>294533.87</v>
      </c>
      <c r="W16" s="110"/>
      <c r="X16" s="136"/>
      <c r="Y16" s="110"/>
      <c r="Z16" s="136"/>
      <c r="AA16" s="110"/>
      <c r="AB16" s="136"/>
      <c r="AC16" s="110"/>
      <c r="AD16" s="110">
        <f t="shared" si="0"/>
        <v>1044924.5499999999</v>
      </c>
      <c r="AE16" s="111">
        <f t="shared" si="1"/>
        <v>87.077045833333329</v>
      </c>
      <c r="AF16" s="110">
        <f t="shared" si="2"/>
        <v>155075.45000000007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1500000</v>
      </c>
      <c r="F17" s="134">
        <v>159957</v>
      </c>
      <c r="G17" s="134">
        <v>104411</v>
      </c>
      <c r="H17" s="134">
        <v>80136.600000000006</v>
      </c>
      <c r="I17" s="110"/>
      <c r="J17" s="134">
        <v>6960</v>
      </c>
      <c r="K17" s="110"/>
      <c r="L17" s="134">
        <v>91667</v>
      </c>
      <c r="M17" s="110"/>
      <c r="N17" s="134">
        <v>7091</v>
      </c>
      <c r="O17" s="110"/>
      <c r="P17" s="134">
        <v>59542</v>
      </c>
      <c r="Q17" s="110"/>
      <c r="R17" s="135">
        <v>69868.800000000003</v>
      </c>
      <c r="S17" s="110"/>
      <c r="T17" s="134">
        <v>59782</v>
      </c>
      <c r="U17" s="110"/>
      <c r="V17" s="134">
        <v>51318</v>
      </c>
      <c r="W17" s="110"/>
      <c r="X17" s="136"/>
      <c r="Y17" s="110"/>
      <c r="Z17" s="134">
        <v>98932.5</v>
      </c>
      <c r="AA17" s="110"/>
      <c r="AB17" s="135">
        <v>45442.5</v>
      </c>
      <c r="AC17" s="110"/>
      <c r="AD17" s="110">
        <f t="shared" si="0"/>
        <v>835108.4</v>
      </c>
      <c r="AE17" s="111">
        <f t="shared" si="1"/>
        <v>55.673893333333332</v>
      </c>
      <c r="AF17" s="110">
        <f t="shared" si="2"/>
        <v>664891.6</v>
      </c>
      <c r="AG17" s="111">
        <f t="shared" si="3"/>
        <v>636.80225263621651</v>
      </c>
    </row>
    <row r="18" spans="2:33" ht="24" customHeight="1">
      <c r="B18" s="109"/>
      <c r="C18" s="109"/>
      <c r="D18" s="109" t="s">
        <v>19</v>
      </c>
      <c r="E18" s="110">
        <v>0</v>
      </c>
      <c r="F18" s="136"/>
      <c r="G18" s="137"/>
      <c r="H18" s="136"/>
      <c r="I18" s="110"/>
      <c r="J18" s="136"/>
      <c r="K18" s="110"/>
      <c r="L18" s="134">
        <v>3200</v>
      </c>
      <c r="M18" s="110"/>
      <c r="N18" s="134">
        <v>10212.33</v>
      </c>
      <c r="O18" s="110"/>
      <c r="P18" s="134">
        <v>53036.84</v>
      </c>
      <c r="Q18" s="110"/>
      <c r="R18" s="136"/>
      <c r="S18" s="110"/>
      <c r="T18" s="134">
        <v>89077.83</v>
      </c>
      <c r="U18" s="110"/>
      <c r="V18" s="136"/>
      <c r="W18" s="110"/>
      <c r="X18" s="135">
        <v>17309.490000000002</v>
      </c>
      <c r="Y18" s="110"/>
      <c r="Z18" s="134">
        <v>19519.8</v>
      </c>
      <c r="AA18" s="110"/>
      <c r="AB18" s="136"/>
      <c r="AC18" s="110"/>
      <c r="AD18" s="110">
        <f t="shared" si="0"/>
        <v>192356.28999999998</v>
      </c>
      <c r="AE18" s="111" t="e">
        <f t="shared" si="1"/>
        <v>#DIV/0!</v>
      </c>
      <c r="AF18" s="110">
        <f t="shared" si="2"/>
        <v>-192356.28999999998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2300000</v>
      </c>
      <c r="F19" s="134">
        <v>151312</v>
      </c>
      <c r="G19" s="134">
        <v>141321</v>
      </c>
      <c r="H19" s="134">
        <v>140021</v>
      </c>
      <c r="I19" s="110"/>
      <c r="J19" s="134">
        <v>156783</v>
      </c>
      <c r="K19" s="110"/>
      <c r="L19" s="134">
        <v>192442</v>
      </c>
      <c r="M19" s="110"/>
      <c r="N19" s="134">
        <v>152455</v>
      </c>
      <c r="O19" s="110"/>
      <c r="P19" s="134">
        <v>159307</v>
      </c>
      <c r="Q19" s="110"/>
      <c r="R19" s="134">
        <v>204073.5</v>
      </c>
      <c r="S19" s="110"/>
      <c r="T19" s="134">
        <v>101167</v>
      </c>
      <c r="U19" s="110"/>
      <c r="V19" s="134">
        <v>128794.5</v>
      </c>
      <c r="W19" s="110"/>
      <c r="X19" s="135">
        <v>95215</v>
      </c>
      <c r="Y19" s="110"/>
      <c r="Z19" s="134">
        <v>157919</v>
      </c>
      <c r="AA19" s="110"/>
      <c r="AB19" s="135">
        <v>104885.5</v>
      </c>
      <c r="AC19" s="110"/>
      <c r="AD19" s="110">
        <f t="shared" si="0"/>
        <v>1885695.5</v>
      </c>
      <c r="AE19" s="111">
        <f t="shared" si="1"/>
        <v>81.986760869565217</v>
      </c>
      <c r="AF19" s="110">
        <f t="shared" si="2"/>
        <v>414304.5</v>
      </c>
      <c r="AG19" s="111">
        <f t="shared" si="3"/>
        <v>293.16555925870892</v>
      </c>
    </row>
    <row r="20" spans="2:33" ht="24" customHeight="1">
      <c r="B20" s="106"/>
      <c r="C20" s="393" t="s">
        <v>120</v>
      </c>
      <c r="D20" s="371"/>
      <c r="E20" s="108"/>
      <c r="F20" s="108"/>
      <c r="G20" s="138"/>
      <c r="H20" s="136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37"/>
      <c r="H21" s="136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300000</v>
      </c>
      <c r="F22" s="134">
        <v>292376</v>
      </c>
      <c r="G22" s="137">
        <v>8500</v>
      </c>
      <c r="H22" s="136"/>
      <c r="I22" s="110"/>
      <c r="J22" s="110"/>
      <c r="K22" s="110"/>
      <c r="L22" s="110"/>
      <c r="M22" s="110"/>
      <c r="N22" s="110"/>
      <c r="O22" s="110"/>
      <c r="P22" s="134">
        <v>41000</v>
      </c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341876</v>
      </c>
      <c r="AE22" s="111">
        <f t="shared" si="5"/>
        <v>113.95866666666667</v>
      </c>
      <c r="AF22" s="110">
        <f t="shared" si="6"/>
        <v>-41876</v>
      </c>
      <c r="AG22" s="111">
        <f t="shared" si="7"/>
        <v>-13.958666666666666</v>
      </c>
    </row>
    <row r="23" spans="2:33" ht="24" customHeight="1">
      <c r="B23" s="109"/>
      <c r="C23" s="109"/>
      <c r="D23" s="109" t="s">
        <v>28</v>
      </c>
      <c r="E23" s="110">
        <v>1000000</v>
      </c>
      <c r="F23" s="134">
        <v>1000</v>
      </c>
      <c r="G23" s="137">
        <f>10000+2000+45.33</f>
        <v>12045.33</v>
      </c>
      <c r="H23" s="134">
        <v>64729</v>
      </c>
      <c r="I23" s="110"/>
      <c r="J23" s="134">
        <v>10149</v>
      </c>
      <c r="K23" s="110"/>
      <c r="L23" s="134">
        <v>16019</v>
      </c>
      <c r="M23" s="110"/>
      <c r="N23" s="134">
        <v>4500</v>
      </c>
      <c r="O23" s="110"/>
      <c r="P23" s="134">
        <v>142156</v>
      </c>
      <c r="Q23" s="110"/>
      <c r="R23" s="135">
        <v>86969</v>
      </c>
      <c r="S23" s="110"/>
      <c r="T23" s="134">
        <v>4101</v>
      </c>
      <c r="U23" s="110"/>
      <c r="V23" s="135">
        <v>603</v>
      </c>
      <c r="W23" s="110"/>
      <c r="X23" s="134">
        <v>52144</v>
      </c>
      <c r="Y23" s="110"/>
      <c r="Z23" s="134">
        <v>8250</v>
      </c>
      <c r="AA23" s="110"/>
      <c r="AB23" s="135">
        <v>8550</v>
      </c>
      <c r="AC23" s="110"/>
      <c r="AD23" s="110">
        <f t="shared" si="4"/>
        <v>411215.33</v>
      </c>
      <c r="AE23" s="111">
        <f t="shared" si="5"/>
        <v>41.121532999999999</v>
      </c>
      <c r="AF23" s="110">
        <f t="shared" si="6"/>
        <v>588784.66999999993</v>
      </c>
      <c r="AG23" s="111">
        <f t="shared" si="7"/>
        <v>58.878466999999993</v>
      </c>
    </row>
    <row r="24" spans="2:33" ht="24" customHeight="1">
      <c r="B24" s="109"/>
      <c r="C24" s="109"/>
      <c r="D24" s="109" t="s">
        <v>30</v>
      </c>
      <c r="E24" s="110">
        <v>25000</v>
      </c>
      <c r="F24" s="134"/>
      <c r="G24" s="137"/>
      <c r="H24" s="136"/>
      <c r="I24" s="110"/>
      <c r="J24" s="134">
        <v>6743.73</v>
      </c>
      <c r="K24" s="110"/>
      <c r="L24" s="134"/>
      <c r="M24" s="110"/>
      <c r="N24" s="134"/>
      <c r="O24" s="110"/>
      <c r="P24" s="134">
        <v>13619.76</v>
      </c>
      <c r="Q24" s="110"/>
      <c r="R24" s="135"/>
      <c r="S24" s="110"/>
      <c r="T24" s="134"/>
      <c r="U24" s="110"/>
      <c r="V24" s="135">
        <v>5417.91</v>
      </c>
      <c r="W24" s="110"/>
      <c r="X24" s="134"/>
      <c r="Y24" s="110"/>
      <c r="Z24" s="134"/>
      <c r="AA24" s="110"/>
      <c r="AB24" s="135">
        <v>6950.97</v>
      </c>
      <c r="AC24" s="110"/>
      <c r="AD24" s="110">
        <f t="shared" si="4"/>
        <v>32732.37</v>
      </c>
      <c r="AE24" s="111">
        <f t="shared" si="5"/>
        <v>130.92948000000001</v>
      </c>
      <c r="AF24" s="110">
        <f t="shared" si="6"/>
        <v>-7732.369999999999</v>
      </c>
      <c r="AG24" s="111">
        <f t="shared" si="7"/>
        <v>-30.929479999999995</v>
      </c>
    </row>
    <row r="25" spans="2:33" ht="24" customHeight="1">
      <c r="B25" s="109"/>
      <c r="C25" s="109"/>
      <c r="D25" s="109" t="s">
        <v>120</v>
      </c>
      <c r="E25" s="110">
        <v>1500000</v>
      </c>
      <c r="F25" s="134">
        <v>25113</v>
      </c>
      <c r="G25" s="134">
        <v>777952</v>
      </c>
      <c r="H25" s="134">
        <v>64302</v>
      </c>
      <c r="I25" s="110"/>
      <c r="J25" s="134">
        <v>13235</v>
      </c>
      <c r="K25" s="110"/>
      <c r="L25" s="134">
        <v>684706</v>
      </c>
      <c r="M25" s="110"/>
      <c r="N25" s="134">
        <v>15636</v>
      </c>
      <c r="O25" s="110"/>
      <c r="P25" s="134">
        <v>27800</v>
      </c>
      <c r="Q25" s="110"/>
      <c r="R25" s="135">
        <v>20964</v>
      </c>
      <c r="S25" s="110"/>
      <c r="T25" s="134">
        <v>770604</v>
      </c>
      <c r="U25" s="110"/>
      <c r="V25" s="135">
        <v>2045909</v>
      </c>
      <c r="W25" s="110"/>
      <c r="X25" s="134">
        <v>22864</v>
      </c>
      <c r="Y25" s="110"/>
      <c r="Z25" s="134">
        <v>24687</v>
      </c>
      <c r="AA25" s="110"/>
      <c r="AB25" s="135">
        <v>2016968</v>
      </c>
      <c r="AC25" s="110"/>
      <c r="AD25" s="110">
        <f t="shared" si="4"/>
        <v>6510740</v>
      </c>
      <c r="AE25" s="111">
        <f t="shared" si="5"/>
        <v>434.04933333333332</v>
      </c>
      <c r="AF25" s="110">
        <f t="shared" si="6"/>
        <v>-5010740</v>
      </c>
      <c r="AG25" s="111">
        <f t="shared" si="7"/>
        <v>-334.04933333333332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37"/>
      <c r="H26" s="136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43927000</v>
      </c>
      <c r="F27" s="115">
        <f t="shared" si="8"/>
        <v>6157605.7199999997</v>
      </c>
      <c r="G27" s="115">
        <f t="shared" si="8"/>
        <v>12092022.949999999</v>
      </c>
      <c r="H27" s="115">
        <f t="shared" si="8"/>
        <v>3508376.73</v>
      </c>
      <c r="I27" s="115">
        <f t="shared" si="8"/>
        <v>0</v>
      </c>
      <c r="J27" s="115">
        <f t="shared" si="8"/>
        <v>5686669.8700000001</v>
      </c>
      <c r="K27" s="115">
        <f t="shared" si="8"/>
        <v>0</v>
      </c>
      <c r="L27" s="115">
        <f t="shared" si="8"/>
        <v>1352029.75</v>
      </c>
      <c r="M27" s="115">
        <f t="shared" si="8"/>
        <v>0</v>
      </c>
      <c r="N27" s="115">
        <f t="shared" si="8"/>
        <v>7187626.1400000006</v>
      </c>
      <c r="O27" s="115">
        <f t="shared" si="8"/>
        <v>0</v>
      </c>
      <c r="P27" s="115">
        <f t="shared" si="8"/>
        <v>1695853.3800000001</v>
      </c>
      <c r="Q27" s="115">
        <f t="shared" si="8"/>
        <v>0</v>
      </c>
      <c r="R27" s="115">
        <f t="shared" si="8"/>
        <v>1308839.03</v>
      </c>
      <c r="S27" s="115">
        <f t="shared" si="8"/>
        <v>0</v>
      </c>
      <c r="T27" s="115">
        <f t="shared" si="8"/>
        <v>2161502.9400000004</v>
      </c>
      <c r="U27" s="115">
        <f t="shared" si="8"/>
        <v>0</v>
      </c>
      <c r="V27" s="115">
        <f t="shared" si="8"/>
        <v>3026054.67</v>
      </c>
      <c r="W27" s="115">
        <f t="shared" si="8"/>
        <v>0</v>
      </c>
      <c r="X27" s="115">
        <f t="shared" si="8"/>
        <v>659759.23</v>
      </c>
      <c r="Y27" s="115">
        <f t="shared" si="8"/>
        <v>0</v>
      </c>
      <c r="Z27" s="115">
        <f t="shared" si="8"/>
        <v>3553293.0599999996</v>
      </c>
      <c r="AA27" s="115">
        <f t="shared" si="8"/>
        <v>0</v>
      </c>
      <c r="AB27" s="115">
        <f t="shared" si="8"/>
        <v>5709517.3900000006</v>
      </c>
      <c r="AC27" s="115">
        <f t="shared" si="8"/>
        <v>0</v>
      </c>
      <c r="AD27" s="115">
        <f t="shared" si="8"/>
        <v>54099150.859999985</v>
      </c>
      <c r="AE27" s="116">
        <f t="shared" si="5"/>
        <v>123.15694415735193</v>
      </c>
      <c r="AF27" s="115">
        <f>SUM(AF10:AF26)</f>
        <v>-10172150.859999992</v>
      </c>
      <c r="AG27" s="116">
        <f t="shared" si="7"/>
        <v>-23.156944157351951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8128420</v>
      </c>
      <c r="F30" s="139">
        <v>671070</v>
      </c>
      <c r="G30" s="140">
        <v>637845</v>
      </c>
      <c r="H30" s="140">
        <v>673396</v>
      </c>
      <c r="I30" s="110"/>
      <c r="J30" s="139">
        <v>652288</v>
      </c>
      <c r="K30" s="110"/>
      <c r="L30" s="139">
        <v>626466</v>
      </c>
      <c r="M30" s="110"/>
      <c r="N30" s="139">
        <v>652883</v>
      </c>
      <c r="O30" s="110"/>
      <c r="P30" s="139">
        <v>628881</v>
      </c>
      <c r="Q30" s="110"/>
      <c r="R30" s="139">
        <v>673728</v>
      </c>
      <c r="S30" s="110"/>
      <c r="T30" s="140">
        <v>636992</v>
      </c>
      <c r="U30" s="110"/>
      <c r="V30" s="139">
        <v>644151</v>
      </c>
      <c r="W30" s="110"/>
      <c r="X30" s="139">
        <v>644151</v>
      </c>
      <c r="Y30" s="110"/>
      <c r="Z30" s="139">
        <v>667090</v>
      </c>
      <c r="AA30" s="110"/>
      <c r="AB30" s="139">
        <v>616553</v>
      </c>
      <c r="AC30" s="110"/>
      <c r="AD30" s="110">
        <f t="shared" ref="AD30:AD41" si="9">SUM(F30:AC30)</f>
        <v>8425494</v>
      </c>
      <c r="AE30" s="111">
        <f t="shared" ref="AE30:AE41" si="10">+AD30*100/E30</f>
        <v>103.65475701304804</v>
      </c>
      <c r="AF30" s="110">
        <f t="shared" ref="AF30:AF41" si="11">+E30-AD30</f>
        <v>-297074</v>
      </c>
      <c r="AG30" s="111">
        <f t="shared" ref="AG30:AG41" si="12">+AF30*100/E30</f>
        <v>-3.6547570130480462</v>
      </c>
    </row>
    <row r="31" spans="2:33" ht="24" customHeight="1">
      <c r="B31" s="109"/>
      <c r="C31" s="109"/>
      <c r="D31" s="109" t="s">
        <v>124</v>
      </c>
      <c r="E31" s="110">
        <v>15120</v>
      </c>
      <c r="F31" s="139"/>
      <c r="G31" s="137"/>
      <c r="H31" s="140"/>
      <c r="I31" s="110"/>
      <c r="J31" s="139"/>
      <c r="K31" s="110"/>
      <c r="L31" s="139"/>
      <c r="M31" s="110"/>
      <c r="N31" s="139"/>
      <c r="O31" s="110"/>
      <c r="P31" s="139">
        <v>2100</v>
      </c>
      <c r="Q31" s="110"/>
      <c r="R31" s="139"/>
      <c r="S31" s="110"/>
      <c r="T31" s="140"/>
      <c r="U31" s="110"/>
      <c r="V31" s="139"/>
      <c r="W31" s="110"/>
      <c r="X31" s="139"/>
      <c r="Y31" s="110"/>
      <c r="Z31" s="139"/>
      <c r="AA31" s="110"/>
      <c r="AB31" s="139"/>
      <c r="AC31" s="110"/>
      <c r="AD31" s="110">
        <f t="shared" si="9"/>
        <v>2100</v>
      </c>
      <c r="AE31" s="111">
        <f t="shared" si="10"/>
        <v>13.888888888888889</v>
      </c>
      <c r="AF31" s="110">
        <f t="shared" si="11"/>
        <v>13020</v>
      </c>
      <c r="AG31" s="111">
        <f t="shared" si="12"/>
        <v>86.111111111111114</v>
      </c>
    </row>
    <row r="32" spans="2:33" ht="24" customHeight="1">
      <c r="B32" s="109"/>
      <c r="C32" s="109"/>
      <c r="D32" s="109" t="s">
        <v>40</v>
      </c>
      <c r="E32" s="110">
        <v>1150000</v>
      </c>
      <c r="F32" s="139">
        <v>88530</v>
      </c>
      <c r="G32" s="140">
        <v>89940</v>
      </c>
      <c r="H32" s="140">
        <v>93300</v>
      </c>
      <c r="I32" s="110"/>
      <c r="J32" s="139">
        <v>86970</v>
      </c>
      <c r="K32" s="110"/>
      <c r="L32" s="139">
        <v>81750</v>
      </c>
      <c r="M32" s="110"/>
      <c r="N32" s="139">
        <v>90720</v>
      </c>
      <c r="O32" s="110"/>
      <c r="P32" s="139">
        <v>86370</v>
      </c>
      <c r="Q32" s="110"/>
      <c r="R32" s="139">
        <v>94170</v>
      </c>
      <c r="S32" s="110"/>
      <c r="T32" s="140">
        <v>81300</v>
      </c>
      <c r="U32" s="110"/>
      <c r="V32" s="139">
        <v>85740</v>
      </c>
      <c r="W32" s="110"/>
      <c r="X32" s="139">
        <v>83370</v>
      </c>
      <c r="Y32" s="110"/>
      <c r="Z32" s="139">
        <v>83580</v>
      </c>
      <c r="AA32" s="110"/>
      <c r="AB32" s="139">
        <v>86280</v>
      </c>
      <c r="AC32" s="110"/>
      <c r="AD32" s="110">
        <f t="shared" si="9"/>
        <v>1132020</v>
      </c>
      <c r="AE32" s="111">
        <f t="shared" si="10"/>
        <v>98.436521739130441</v>
      </c>
      <c r="AF32" s="110">
        <f t="shared" si="11"/>
        <v>17980</v>
      </c>
      <c r="AG32" s="111">
        <f t="shared" si="12"/>
        <v>1.5634782608695652</v>
      </c>
    </row>
    <row r="33" spans="2:33" ht="24" customHeight="1">
      <c r="B33" s="109"/>
      <c r="C33" s="109"/>
      <c r="D33" s="109" t="s">
        <v>42</v>
      </c>
      <c r="E33" s="110">
        <v>660000</v>
      </c>
      <c r="F33" s="139">
        <v>55000</v>
      </c>
      <c r="G33" s="140">
        <v>55000</v>
      </c>
      <c r="H33" s="140">
        <v>55000</v>
      </c>
      <c r="I33" s="110"/>
      <c r="J33" s="139">
        <v>55000</v>
      </c>
      <c r="K33" s="110"/>
      <c r="L33" s="139">
        <v>55000</v>
      </c>
      <c r="M33" s="110"/>
      <c r="N33" s="139">
        <v>55000</v>
      </c>
      <c r="O33" s="110"/>
      <c r="P33" s="139">
        <v>55000</v>
      </c>
      <c r="Q33" s="110"/>
      <c r="R33" s="139">
        <v>55000</v>
      </c>
      <c r="S33" s="110"/>
      <c r="T33" s="140">
        <v>55000</v>
      </c>
      <c r="U33" s="110"/>
      <c r="V33" s="139">
        <v>55000</v>
      </c>
      <c r="W33" s="110"/>
      <c r="X33" s="139">
        <v>65000</v>
      </c>
      <c r="Y33" s="110"/>
      <c r="Z33" s="139">
        <v>55000</v>
      </c>
      <c r="AA33" s="110"/>
      <c r="AB33" s="139">
        <v>55000</v>
      </c>
      <c r="AC33" s="110"/>
      <c r="AD33" s="110">
        <f t="shared" si="9"/>
        <v>725000</v>
      </c>
      <c r="AE33" s="111">
        <f t="shared" si="10"/>
        <v>109.84848484848484</v>
      </c>
      <c r="AF33" s="110">
        <f t="shared" si="11"/>
        <v>-65000</v>
      </c>
      <c r="AG33" s="111">
        <f t="shared" si="12"/>
        <v>-9.8484848484848477</v>
      </c>
    </row>
    <row r="34" spans="2:33" ht="24" customHeight="1">
      <c r="B34" s="109"/>
      <c r="C34" s="109"/>
      <c r="D34" s="109" t="s">
        <v>44</v>
      </c>
      <c r="E34" s="110">
        <v>6500000</v>
      </c>
      <c r="F34" s="139">
        <v>497600</v>
      </c>
      <c r="G34" s="140">
        <v>1292200</v>
      </c>
      <c r="H34" s="140">
        <v>155000</v>
      </c>
      <c r="I34" s="110"/>
      <c r="J34" s="139">
        <v>193700</v>
      </c>
      <c r="K34" s="110"/>
      <c r="L34" s="139">
        <v>834100</v>
      </c>
      <c r="M34" s="110"/>
      <c r="N34" s="139">
        <v>154500</v>
      </c>
      <c r="O34" s="110"/>
      <c r="P34" s="139">
        <v>146500</v>
      </c>
      <c r="Q34" s="110"/>
      <c r="R34" s="139">
        <v>512300</v>
      </c>
      <c r="S34" s="110"/>
      <c r="T34" s="140">
        <v>1216200</v>
      </c>
      <c r="U34" s="110"/>
      <c r="V34" s="139">
        <v>514800</v>
      </c>
      <c r="W34" s="110"/>
      <c r="X34" s="139">
        <v>567600</v>
      </c>
      <c r="Y34" s="110"/>
      <c r="Z34" s="139">
        <v>538100</v>
      </c>
      <c r="AA34" s="110"/>
      <c r="AB34" s="139">
        <v>151400</v>
      </c>
      <c r="AC34" s="110"/>
      <c r="AD34" s="110">
        <f t="shared" si="9"/>
        <v>6774000</v>
      </c>
      <c r="AE34" s="111">
        <f t="shared" si="10"/>
        <v>104.21538461538462</v>
      </c>
      <c r="AF34" s="110">
        <f t="shared" si="11"/>
        <v>-274000</v>
      </c>
      <c r="AG34" s="111">
        <f t="shared" si="12"/>
        <v>-4.2153846153846155</v>
      </c>
    </row>
    <row r="35" spans="2:33" ht="24" customHeight="1">
      <c r="B35" s="109"/>
      <c r="C35" s="109"/>
      <c r="D35" s="109" t="s">
        <v>46</v>
      </c>
      <c r="E35" s="110">
        <v>0</v>
      </c>
      <c r="F35" s="139"/>
      <c r="G35" s="137"/>
      <c r="H35" s="140"/>
      <c r="I35" s="110"/>
      <c r="J35" s="139"/>
      <c r="K35" s="110"/>
      <c r="L35" s="139"/>
      <c r="M35" s="110"/>
      <c r="N35" s="139"/>
      <c r="O35" s="110"/>
      <c r="P35" s="139"/>
      <c r="Q35" s="110"/>
      <c r="R35" s="139"/>
      <c r="S35" s="110"/>
      <c r="T35" s="140"/>
      <c r="U35" s="110"/>
      <c r="V35" s="139"/>
      <c r="W35" s="110"/>
      <c r="X35" s="139"/>
      <c r="Y35" s="110"/>
      <c r="Z35" s="139"/>
      <c r="AA35" s="110"/>
      <c r="AB35" s="139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144000</v>
      </c>
      <c r="F36" s="139">
        <v>10500</v>
      </c>
      <c r="G36" s="140">
        <v>10500</v>
      </c>
      <c r="H36" s="140">
        <v>10500</v>
      </c>
      <c r="I36" s="110"/>
      <c r="J36" s="139">
        <v>12000</v>
      </c>
      <c r="K36" s="110"/>
      <c r="L36" s="139">
        <v>10500</v>
      </c>
      <c r="M36" s="110"/>
      <c r="N36" s="139">
        <v>10500</v>
      </c>
      <c r="O36" s="110"/>
      <c r="P36" s="139">
        <v>10500</v>
      </c>
      <c r="Q36" s="110"/>
      <c r="R36" s="139">
        <v>10500</v>
      </c>
      <c r="S36" s="110"/>
      <c r="T36" s="140">
        <v>10500</v>
      </c>
      <c r="U36" s="110"/>
      <c r="V36" s="139">
        <v>10500</v>
      </c>
      <c r="W36" s="110"/>
      <c r="X36" s="139">
        <v>10500</v>
      </c>
      <c r="Y36" s="110"/>
      <c r="Z36" s="139">
        <v>10500</v>
      </c>
      <c r="AA36" s="110"/>
      <c r="AB36" s="139">
        <v>10500</v>
      </c>
      <c r="AC36" s="110"/>
      <c r="AD36" s="110">
        <f t="shared" si="9"/>
        <v>138000</v>
      </c>
      <c r="AE36" s="111">
        <f t="shared" si="10"/>
        <v>95.833333333333329</v>
      </c>
      <c r="AF36" s="110">
        <f t="shared" si="11"/>
        <v>6000</v>
      </c>
      <c r="AG36" s="111">
        <f t="shared" si="12"/>
        <v>4.166666666666667</v>
      </c>
    </row>
    <row r="37" spans="2:33" ht="24" customHeight="1">
      <c r="B37" s="109"/>
      <c r="C37" s="109"/>
      <c r="D37" s="109" t="s">
        <v>50</v>
      </c>
      <c r="E37" s="110">
        <v>6000000</v>
      </c>
      <c r="F37" s="139">
        <v>433686.25</v>
      </c>
      <c r="G37" s="140">
        <v>397120</v>
      </c>
      <c r="H37" s="140">
        <v>437537.5</v>
      </c>
      <c r="I37" s="110"/>
      <c r="J37" s="139">
        <v>416260</v>
      </c>
      <c r="K37" s="110"/>
      <c r="L37" s="139">
        <v>492517.5</v>
      </c>
      <c r="M37" s="110"/>
      <c r="N37" s="139">
        <v>411827.5</v>
      </c>
      <c r="O37" s="110"/>
      <c r="P37" s="139">
        <v>480465</v>
      </c>
      <c r="Q37" s="110"/>
      <c r="R37" s="139">
        <v>441267.5</v>
      </c>
      <c r="S37" s="110"/>
      <c r="T37" s="140">
        <v>461748.75</v>
      </c>
      <c r="U37" s="110"/>
      <c r="V37" s="139">
        <v>473093.75</v>
      </c>
      <c r="W37" s="110"/>
      <c r="X37" s="139">
        <v>542712.5</v>
      </c>
      <c r="Y37" s="110"/>
      <c r="Z37" s="139">
        <v>458181.25</v>
      </c>
      <c r="AA37" s="110"/>
      <c r="AB37" s="139">
        <v>471753.75</v>
      </c>
      <c r="AC37" s="110"/>
      <c r="AD37" s="110">
        <f t="shared" si="9"/>
        <v>5918171.25</v>
      </c>
      <c r="AE37" s="111">
        <f t="shared" si="10"/>
        <v>98.636187500000005</v>
      </c>
      <c r="AF37" s="110">
        <f t="shared" si="11"/>
        <v>81828.75</v>
      </c>
      <c r="AG37" s="111">
        <f t="shared" si="12"/>
        <v>1.3638125000000001</v>
      </c>
    </row>
    <row r="38" spans="2:33" ht="24" customHeight="1">
      <c r="B38" s="109"/>
      <c r="C38" s="109"/>
      <c r="D38" s="109" t="s">
        <v>52</v>
      </c>
      <c r="E38" s="110">
        <v>0</v>
      </c>
      <c r="F38" s="137"/>
      <c r="G38" s="137"/>
      <c r="H38" s="110"/>
      <c r="I38" s="110"/>
      <c r="J38" s="139"/>
      <c r="K38" s="110"/>
      <c r="L38" s="139"/>
      <c r="M38" s="110"/>
      <c r="N38" s="139"/>
      <c r="O38" s="110"/>
      <c r="P38" s="139"/>
      <c r="Q38" s="110"/>
      <c r="R38" s="139"/>
      <c r="S38" s="110"/>
      <c r="T38" s="140"/>
      <c r="U38" s="110"/>
      <c r="V38" s="139"/>
      <c r="W38" s="110"/>
      <c r="X38" s="139"/>
      <c r="Y38" s="110"/>
      <c r="Z38" s="139"/>
      <c r="AA38" s="110"/>
      <c r="AB38" s="139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550000</v>
      </c>
      <c r="F39" s="139">
        <v>39370</v>
      </c>
      <c r="G39" s="139">
        <v>34050</v>
      </c>
      <c r="H39" s="139">
        <v>40430</v>
      </c>
      <c r="I39" s="110"/>
      <c r="J39" s="139">
        <v>38740</v>
      </c>
      <c r="K39" s="110"/>
      <c r="L39" s="139">
        <v>49310</v>
      </c>
      <c r="M39" s="110"/>
      <c r="N39" s="139">
        <v>55530</v>
      </c>
      <c r="O39" s="110"/>
      <c r="P39" s="139">
        <v>41580</v>
      </c>
      <c r="Q39" s="110"/>
      <c r="R39" s="139">
        <v>39615</v>
      </c>
      <c r="S39" s="110"/>
      <c r="T39" s="139">
        <v>39200</v>
      </c>
      <c r="U39" s="110"/>
      <c r="V39" s="139">
        <v>35345</v>
      </c>
      <c r="W39" s="110"/>
      <c r="X39" s="139">
        <v>42905</v>
      </c>
      <c r="Y39" s="110"/>
      <c r="Z39" s="139">
        <v>41295</v>
      </c>
      <c r="AA39" s="110"/>
      <c r="AB39" s="139">
        <v>49020</v>
      </c>
      <c r="AC39" s="110"/>
      <c r="AD39" s="110">
        <f t="shared" si="9"/>
        <v>546390</v>
      </c>
      <c r="AE39" s="111">
        <f t="shared" si="10"/>
        <v>99.343636363636364</v>
      </c>
      <c r="AF39" s="110">
        <f t="shared" si="11"/>
        <v>3610</v>
      </c>
      <c r="AG39" s="111">
        <f t="shared" si="12"/>
        <v>0.65636363636363637</v>
      </c>
    </row>
    <row r="40" spans="2:33" ht="24" customHeight="1">
      <c r="B40" s="109"/>
      <c r="C40" s="109"/>
      <c r="D40" s="109" t="s">
        <v>56</v>
      </c>
      <c r="E40" s="110">
        <v>420000</v>
      </c>
      <c r="F40" s="139">
        <v>33577.599999999999</v>
      </c>
      <c r="G40" s="139">
        <v>32586.400000000001</v>
      </c>
      <c r="H40" s="139">
        <v>34023.599999999999</v>
      </c>
      <c r="I40" s="110"/>
      <c r="J40" s="139">
        <v>33993.599999999999</v>
      </c>
      <c r="K40" s="110"/>
      <c r="L40" s="139">
        <v>31933.599999999999</v>
      </c>
      <c r="M40" s="110"/>
      <c r="N40" s="139">
        <v>20818.599999999999</v>
      </c>
      <c r="O40" s="110"/>
      <c r="P40" s="139">
        <v>20590.599999999999</v>
      </c>
      <c r="Q40" s="110"/>
      <c r="R40" s="139">
        <v>20580.599999999999</v>
      </c>
      <c r="S40" s="110"/>
      <c r="T40" s="139">
        <v>32449.599999999999</v>
      </c>
      <c r="U40" s="110"/>
      <c r="V40" s="139">
        <v>32807.599999999999</v>
      </c>
      <c r="W40" s="110"/>
      <c r="X40" s="139">
        <v>40807.599999999999</v>
      </c>
      <c r="Y40" s="110"/>
      <c r="Z40" s="139">
        <v>32816.6</v>
      </c>
      <c r="AA40" s="110"/>
      <c r="AB40" s="139">
        <v>33014.6</v>
      </c>
      <c r="AC40" s="110"/>
      <c r="AD40" s="110">
        <f t="shared" si="9"/>
        <v>400000.6</v>
      </c>
      <c r="AE40" s="111">
        <f t="shared" si="10"/>
        <v>95.238238095238088</v>
      </c>
      <c r="AF40" s="110">
        <f t="shared" si="11"/>
        <v>19999.400000000023</v>
      </c>
      <c r="AG40" s="111">
        <f t="shared" si="12"/>
        <v>4.7617619047619106</v>
      </c>
    </row>
    <row r="41" spans="2:33" ht="24" customHeight="1">
      <c r="B41" s="109"/>
      <c r="C41" s="109"/>
      <c r="D41" s="109" t="s">
        <v>126</v>
      </c>
      <c r="E41" s="110">
        <v>0</v>
      </c>
      <c r="F41" s="137"/>
      <c r="G41" s="137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4200000</v>
      </c>
      <c r="F43" s="139">
        <v>105873.5</v>
      </c>
      <c r="G43" s="139">
        <v>695904.12</v>
      </c>
      <c r="H43" s="139">
        <v>264668.5</v>
      </c>
      <c r="I43" s="110"/>
      <c r="J43" s="139">
        <v>691087.76</v>
      </c>
      <c r="K43" s="110"/>
      <c r="L43" s="139">
        <v>80807.88</v>
      </c>
      <c r="M43" s="110"/>
      <c r="N43" s="139">
        <v>28106</v>
      </c>
      <c r="O43" s="110"/>
      <c r="P43" s="139">
        <v>185950.9</v>
      </c>
      <c r="Q43" s="110"/>
      <c r="R43" s="139">
        <v>155959</v>
      </c>
      <c r="S43" s="110"/>
      <c r="T43" s="139">
        <v>341250.22</v>
      </c>
      <c r="U43" s="110"/>
      <c r="V43" s="139">
        <v>405136.5</v>
      </c>
      <c r="W43" s="110"/>
      <c r="X43" s="139">
        <v>185565</v>
      </c>
      <c r="Y43" s="110"/>
      <c r="Z43" s="110">
        <v>251660.79999999999</v>
      </c>
      <c r="AA43" s="110"/>
      <c r="AB43" s="139">
        <v>8160</v>
      </c>
      <c r="AC43" s="110"/>
      <c r="AD43" s="110">
        <f>SUM(F43:AC43)</f>
        <v>3400130.1799999997</v>
      </c>
      <c r="AE43" s="111">
        <f>+AD43*100/E43</f>
        <v>80.955480476190473</v>
      </c>
      <c r="AF43" s="110">
        <f>+E43-AD43</f>
        <v>799869.8200000003</v>
      </c>
      <c r="AG43" s="111">
        <f>+AF43*100/E43</f>
        <v>19.04451952380953</v>
      </c>
    </row>
    <row r="44" spans="2:33" ht="24" customHeight="1">
      <c r="B44" s="109"/>
      <c r="C44" s="109"/>
      <c r="D44" s="109" t="s">
        <v>129</v>
      </c>
      <c r="E44" s="108"/>
      <c r="F44" s="13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1120000</v>
      </c>
      <c r="F45" s="139">
        <v>66619.100000000006</v>
      </c>
      <c r="G45" s="140">
        <v>296962.8</v>
      </c>
      <c r="H45" s="140">
        <v>240924.95</v>
      </c>
      <c r="I45" s="110"/>
      <c r="J45" s="140">
        <v>59758.9</v>
      </c>
      <c r="K45" s="110"/>
      <c r="L45" s="140">
        <v>661265.22</v>
      </c>
      <c r="M45" s="110"/>
      <c r="N45" s="110"/>
      <c r="O45" s="110"/>
      <c r="P45" s="140">
        <v>43919.6</v>
      </c>
      <c r="Q45" s="110"/>
      <c r="R45" s="140">
        <v>9544.4</v>
      </c>
      <c r="S45" s="110"/>
      <c r="T45" s="140">
        <v>92299.9</v>
      </c>
      <c r="U45" s="110"/>
      <c r="V45" s="140">
        <v>10796.3</v>
      </c>
      <c r="W45" s="110"/>
      <c r="X45" s="141">
        <v>7918</v>
      </c>
      <c r="Y45" s="110"/>
      <c r="Z45" s="140">
        <v>28400</v>
      </c>
      <c r="AA45" s="110"/>
      <c r="AB45" s="110"/>
      <c r="AC45" s="110"/>
      <c r="AD45" s="110">
        <f t="shared" ref="AD45:AD53" si="13">SUM(F45:AC45)</f>
        <v>1518409.1700000002</v>
      </c>
      <c r="AE45" s="111">
        <f t="shared" ref="AE45:AE53" si="14">+AD45*100/E45</f>
        <v>135.57224732142859</v>
      </c>
      <c r="AF45" s="110">
        <f t="shared" ref="AF45:AF53" si="15">+E45-AD45</f>
        <v>-398409.17000000016</v>
      </c>
      <c r="AG45" s="111">
        <f t="shared" ref="AG45:AG53" si="16">+AF45*100/E45</f>
        <v>-35.572247321428584</v>
      </c>
    </row>
    <row r="46" spans="2:33" ht="24" customHeight="1">
      <c r="B46" s="109"/>
      <c r="C46" s="109"/>
      <c r="D46" s="109" t="s">
        <v>131</v>
      </c>
      <c r="E46" s="110">
        <v>3000000</v>
      </c>
      <c r="F46" s="110"/>
      <c r="G46" s="140">
        <v>1173928</v>
      </c>
      <c r="H46" s="140">
        <v>394301</v>
      </c>
      <c r="I46" s="110"/>
      <c r="J46" s="110"/>
      <c r="K46" s="110"/>
      <c r="L46" s="140">
        <v>525879</v>
      </c>
      <c r="M46" s="110"/>
      <c r="N46" s="110"/>
      <c r="O46" s="110"/>
      <c r="P46" s="142"/>
      <c r="Q46" s="110"/>
      <c r="R46" s="110"/>
      <c r="S46" s="110"/>
      <c r="T46" s="142"/>
      <c r="U46" s="110"/>
      <c r="V46" s="110"/>
      <c r="W46" s="110"/>
      <c r="X46" s="110"/>
      <c r="Y46" s="110"/>
      <c r="Z46" s="142"/>
      <c r="AA46" s="110"/>
      <c r="AB46" s="110"/>
      <c r="AC46" s="110"/>
      <c r="AD46" s="110">
        <f t="shared" si="13"/>
        <v>2094108</v>
      </c>
      <c r="AE46" s="111">
        <f t="shared" si="14"/>
        <v>69.803600000000003</v>
      </c>
      <c r="AF46" s="110">
        <f t="shared" si="15"/>
        <v>905892</v>
      </c>
      <c r="AG46" s="111">
        <f t="shared" si="16"/>
        <v>30.196400000000001</v>
      </c>
    </row>
    <row r="47" spans="2:33" ht="24" customHeight="1">
      <c r="B47" s="109"/>
      <c r="C47" s="109"/>
      <c r="D47" s="109" t="s">
        <v>132</v>
      </c>
      <c r="E47" s="110">
        <v>100000</v>
      </c>
      <c r="F47" s="110"/>
      <c r="G47" s="140">
        <v>51000</v>
      </c>
      <c r="H47" s="140">
        <v>30100</v>
      </c>
      <c r="I47" s="110"/>
      <c r="J47" s="110"/>
      <c r="K47" s="110"/>
      <c r="L47" s="142"/>
      <c r="M47" s="110"/>
      <c r="N47" s="110"/>
      <c r="O47" s="110"/>
      <c r="P47" s="140">
        <v>22400</v>
      </c>
      <c r="Q47" s="110"/>
      <c r="R47" s="110"/>
      <c r="S47" s="110"/>
      <c r="T47" s="142"/>
      <c r="U47" s="110"/>
      <c r="V47" s="110"/>
      <c r="W47" s="110"/>
      <c r="X47" s="110"/>
      <c r="Y47" s="110"/>
      <c r="Z47" s="140">
        <v>7000</v>
      </c>
      <c r="AA47" s="110"/>
      <c r="AB47" s="110"/>
      <c r="AC47" s="110"/>
      <c r="AD47" s="110">
        <f t="shared" si="13"/>
        <v>110500</v>
      </c>
      <c r="AE47" s="111">
        <f t="shared" si="14"/>
        <v>110.5</v>
      </c>
      <c r="AF47" s="110">
        <f t="shared" si="15"/>
        <v>-10500</v>
      </c>
      <c r="AG47" s="111">
        <f t="shared" si="16"/>
        <v>-10.5</v>
      </c>
    </row>
    <row r="48" spans="2:33" ht="24" customHeight="1">
      <c r="B48" s="109"/>
      <c r="C48" s="109"/>
      <c r="D48" s="109" t="s">
        <v>133</v>
      </c>
      <c r="E48" s="110">
        <v>400000</v>
      </c>
      <c r="F48" s="110"/>
      <c r="G48" s="140">
        <v>212590.8</v>
      </c>
      <c r="H48" s="140">
        <v>124223.1</v>
      </c>
      <c r="I48" s="110"/>
      <c r="J48" s="110"/>
      <c r="K48" s="110"/>
      <c r="L48" s="140">
        <v>85651</v>
      </c>
      <c r="M48" s="110"/>
      <c r="N48" s="110"/>
      <c r="O48" s="110"/>
      <c r="P48" s="140">
        <v>55997.38</v>
      </c>
      <c r="Q48" s="110"/>
      <c r="R48" s="110"/>
      <c r="S48" s="110"/>
      <c r="T48" s="140">
        <v>6844</v>
      </c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485306.28</v>
      </c>
      <c r="AE48" s="111">
        <f t="shared" si="14"/>
        <v>121.32657</v>
      </c>
      <c r="AF48" s="110">
        <f t="shared" si="15"/>
        <v>-85306.280000000028</v>
      </c>
      <c r="AG48" s="111">
        <f t="shared" si="16"/>
        <v>-21.326570000000011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2274000</v>
      </c>
      <c r="F50" s="139">
        <v>201111</v>
      </c>
      <c r="G50" s="139">
        <v>207566</v>
      </c>
      <c r="H50" s="139">
        <v>87286.399999999994</v>
      </c>
      <c r="I50" s="110"/>
      <c r="J50" s="139">
        <v>207406.4</v>
      </c>
      <c r="K50" s="110"/>
      <c r="L50" s="139">
        <v>207477.6</v>
      </c>
      <c r="M50" s="110"/>
      <c r="N50" s="139">
        <v>101846.7</v>
      </c>
      <c r="O50" s="110"/>
      <c r="P50" s="139">
        <v>242991.2</v>
      </c>
      <c r="Q50" s="110"/>
      <c r="R50" s="139">
        <v>343337.6</v>
      </c>
      <c r="S50" s="110"/>
      <c r="T50" s="139">
        <v>179558</v>
      </c>
      <c r="U50" s="110"/>
      <c r="V50" s="139">
        <v>282010.90000000002</v>
      </c>
      <c r="W50" s="110"/>
      <c r="X50" s="139">
        <v>192796.1</v>
      </c>
      <c r="Y50" s="110"/>
      <c r="Z50" s="139">
        <v>60525.3</v>
      </c>
      <c r="AA50" s="110"/>
      <c r="AB50" s="139">
        <v>88847.54</v>
      </c>
      <c r="AC50" s="110"/>
      <c r="AD50" s="110">
        <f t="shared" si="13"/>
        <v>2402760.7399999998</v>
      </c>
      <c r="AE50" s="111">
        <f t="shared" si="14"/>
        <v>105.66230167106418</v>
      </c>
      <c r="AF50" s="110">
        <f t="shared" si="15"/>
        <v>-128760.73999999976</v>
      </c>
      <c r="AG50" s="111">
        <f t="shared" si="16"/>
        <v>-5.6623016710641938</v>
      </c>
    </row>
    <row r="51" spans="2:33" ht="24" customHeight="1">
      <c r="B51" s="109"/>
      <c r="C51" s="109"/>
      <c r="D51" s="109" t="s">
        <v>65</v>
      </c>
      <c r="E51" s="110">
        <v>1600000</v>
      </c>
      <c r="F51" s="139">
        <v>145600.81</v>
      </c>
      <c r="G51" s="139">
        <v>321049.81</v>
      </c>
      <c r="H51" s="139">
        <v>270065.28999999998</v>
      </c>
      <c r="I51" s="110"/>
      <c r="J51" s="139">
        <v>34055.769999999997</v>
      </c>
      <c r="K51" s="110"/>
      <c r="L51" s="139">
        <v>128479.03999999999</v>
      </c>
      <c r="M51" s="110"/>
      <c r="N51" s="139">
        <v>129374.78</v>
      </c>
      <c r="O51" s="110"/>
      <c r="P51" s="139">
        <v>95633.68</v>
      </c>
      <c r="Q51" s="110"/>
      <c r="R51" s="139">
        <v>119120.76</v>
      </c>
      <c r="S51" s="110"/>
      <c r="T51" s="139">
        <v>151300.29999999999</v>
      </c>
      <c r="U51" s="110"/>
      <c r="V51" s="139">
        <v>42686.95</v>
      </c>
      <c r="W51" s="110"/>
      <c r="X51" s="139">
        <v>151121.17000000001</v>
      </c>
      <c r="Y51" s="110"/>
      <c r="Z51" s="139">
        <v>114535.67</v>
      </c>
      <c r="AA51" s="110"/>
      <c r="AB51" s="139">
        <v>150843.15</v>
      </c>
      <c r="AC51" s="110"/>
      <c r="AD51" s="110">
        <f t="shared" si="13"/>
        <v>1853867.1799999997</v>
      </c>
      <c r="AE51" s="111">
        <f t="shared" si="14"/>
        <v>115.86669874999998</v>
      </c>
      <c r="AF51" s="110">
        <f t="shared" si="15"/>
        <v>-253867.1799999997</v>
      </c>
      <c r="AG51" s="111">
        <f t="shared" si="16"/>
        <v>-15.866698749999982</v>
      </c>
    </row>
    <row r="52" spans="2:33" ht="24" customHeight="1">
      <c r="B52" s="109"/>
      <c r="C52" s="109"/>
      <c r="D52" s="109" t="s">
        <v>67</v>
      </c>
      <c r="E52" s="110">
        <v>1000000</v>
      </c>
      <c r="F52" s="139">
        <v>291677.21999999997</v>
      </c>
      <c r="G52" s="139">
        <v>509845.59</v>
      </c>
      <c r="H52" s="139">
        <v>484695.05</v>
      </c>
      <c r="I52" s="110"/>
      <c r="J52" s="139">
        <v>181218.73</v>
      </c>
      <c r="K52" s="110"/>
      <c r="L52" s="139">
        <v>345389.48</v>
      </c>
      <c r="M52" s="110"/>
      <c r="N52" s="139">
        <v>118923.36</v>
      </c>
      <c r="O52" s="110"/>
      <c r="P52" s="139">
        <v>132288.57</v>
      </c>
      <c r="Q52" s="110"/>
      <c r="R52" s="139">
        <v>697171</v>
      </c>
      <c r="S52" s="110"/>
      <c r="T52" s="139">
        <v>151601.20000000001</v>
      </c>
      <c r="U52" s="110"/>
      <c r="V52" s="139">
        <v>113916.66</v>
      </c>
      <c r="W52" s="110"/>
      <c r="X52" s="139">
        <v>109602.33</v>
      </c>
      <c r="Y52" s="110"/>
      <c r="Z52" s="139">
        <v>70277.33</v>
      </c>
      <c r="AA52" s="110"/>
      <c r="AB52" s="139">
        <v>584825.02</v>
      </c>
      <c r="AC52" s="110"/>
      <c r="AD52" s="110">
        <f t="shared" si="13"/>
        <v>3791431.5400000005</v>
      </c>
      <c r="AE52" s="111">
        <f t="shared" si="14"/>
        <v>379.14315400000004</v>
      </c>
      <c r="AF52" s="110">
        <f t="shared" si="15"/>
        <v>-2791431.5400000005</v>
      </c>
      <c r="AG52" s="111">
        <f t="shared" si="16"/>
        <v>-279.14315400000004</v>
      </c>
    </row>
    <row r="53" spans="2:33" ht="24" customHeight="1">
      <c r="B53" s="109"/>
      <c r="C53" s="109"/>
      <c r="D53" s="109" t="s">
        <v>135</v>
      </c>
      <c r="E53" s="110">
        <v>200000</v>
      </c>
      <c r="F53" s="139">
        <v>13750</v>
      </c>
      <c r="G53" s="139">
        <v>47480</v>
      </c>
      <c r="H53" s="110"/>
      <c r="I53" s="110"/>
      <c r="J53" s="139">
        <v>46140</v>
      </c>
      <c r="K53" s="110"/>
      <c r="L53" s="139">
        <v>24400</v>
      </c>
      <c r="M53" s="110"/>
      <c r="N53" s="110"/>
      <c r="O53" s="110"/>
      <c r="P53" s="139">
        <v>39300</v>
      </c>
      <c r="Q53" s="110"/>
      <c r="R53" s="110"/>
      <c r="S53" s="110"/>
      <c r="T53" s="139">
        <v>10000</v>
      </c>
      <c r="U53" s="110"/>
      <c r="V53" s="139">
        <v>3710</v>
      </c>
      <c r="W53" s="110"/>
      <c r="X53" s="110"/>
      <c r="Y53" s="110"/>
      <c r="Z53" s="139">
        <v>15470</v>
      </c>
      <c r="AA53" s="110"/>
      <c r="AB53" s="139">
        <v>53190</v>
      </c>
      <c r="AC53" s="110"/>
      <c r="AD53" s="110">
        <f t="shared" si="13"/>
        <v>253440</v>
      </c>
      <c r="AE53" s="111">
        <f t="shared" si="14"/>
        <v>126.72</v>
      </c>
      <c r="AF53" s="110">
        <f t="shared" si="15"/>
        <v>-53440</v>
      </c>
      <c r="AG53" s="111">
        <f t="shared" si="16"/>
        <v>-26.72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802000</v>
      </c>
      <c r="F56" s="110"/>
      <c r="G56" s="139">
        <v>150000</v>
      </c>
      <c r="H56" s="110"/>
      <c r="I56" s="110"/>
      <c r="J56" s="110"/>
      <c r="K56" s="110"/>
      <c r="L56" s="139">
        <v>934000</v>
      </c>
      <c r="M56" s="110"/>
      <c r="N56" s="110"/>
      <c r="O56" s="110"/>
      <c r="P56" s="110"/>
      <c r="Q56" s="110"/>
      <c r="R56" s="110"/>
      <c r="S56" s="110"/>
      <c r="T56" s="110"/>
      <c r="U56" s="110"/>
      <c r="V56" s="139">
        <v>70000</v>
      </c>
      <c r="W56" s="110"/>
      <c r="X56" s="139">
        <v>272000</v>
      </c>
      <c r="Y56" s="110"/>
      <c r="Z56" s="140">
        <v>175000</v>
      </c>
      <c r="AA56" s="110"/>
      <c r="AB56" s="140">
        <v>115000</v>
      </c>
      <c r="AC56" s="110"/>
      <c r="AD56" s="110">
        <f t="shared" ref="AD56:AD58" si="17">SUM(F56:AC56)</f>
        <v>1716000</v>
      </c>
      <c r="AE56" s="111">
        <f t="shared" ref="AE56:AE58" si="18">+AD56*100/E56</f>
        <v>213.96508728179552</v>
      </c>
      <c r="AF56" s="110">
        <f t="shared" ref="AF56:AF58" si="19">+E56-AD56</f>
        <v>-914000</v>
      </c>
      <c r="AG56" s="111">
        <f t="shared" ref="AG56:AG58" si="20">+AF56*100/E56</f>
        <v>-113.9650872817955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39">
        <v>57680</v>
      </c>
      <c r="H57" s="110"/>
      <c r="I57" s="110"/>
      <c r="J57" s="110"/>
      <c r="K57" s="110"/>
      <c r="L57" s="139"/>
      <c r="M57" s="110"/>
      <c r="N57" s="110"/>
      <c r="O57" s="110"/>
      <c r="P57" s="110"/>
      <c r="Q57" s="110"/>
      <c r="R57" s="110"/>
      <c r="S57" s="110"/>
      <c r="T57" s="110"/>
      <c r="U57" s="110"/>
      <c r="V57" s="139"/>
      <c r="W57" s="110"/>
      <c r="X57" s="143"/>
      <c r="Y57" s="110"/>
      <c r="Z57" s="110"/>
      <c r="AA57" s="110"/>
      <c r="AB57" s="110"/>
      <c r="AC57" s="110"/>
      <c r="AD57" s="110">
        <f t="shared" si="17"/>
        <v>57680</v>
      </c>
      <c r="AE57" s="111" t="e">
        <f t="shared" si="18"/>
        <v>#DIV/0!</v>
      </c>
      <c r="AF57" s="110">
        <f t="shared" si="19"/>
        <v>-57680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110000</v>
      </c>
      <c r="F58" s="110"/>
      <c r="G58" s="135">
        <v>47250</v>
      </c>
      <c r="H58" s="110"/>
      <c r="I58" s="110"/>
      <c r="J58" s="135">
        <v>65850</v>
      </c>
      <c r="K58" s="110"/>
      <c r="L58" s="135">
        <v>46200</v>
      </c>
      <c r="M58" s="110"/>
      <c r="N58" s="135">
        <v>17997</v>
      </c>
      <c r="O58" s="110"/>
      <c r="P58" s="110"/>
      <c r="Q58" s="110"/>
      <c r="R58" s="110"/>
      <c r="S58" s="110"/>
      <c r="T58" s="110"/>
      <c r="U58" s="110"/>
      <c r="V58" s="135">
        <v>26750</v>
      </c>
      <c r="W58" s="110"/>
      <c r="X58" s="135">
        <v>95800</v>
      </c>
      <c r="Y58" s="110"/>
      <c r="Z58" s="110"/>
      <c r="AA58" s="110"/>
      <c r="AB58" s="110"/>
      <c r="AC58" s="110"/>
      <c r="AD58" s="110">
        <f t="shared" si="17"/>
        <v>299847</v>
      </c>
      <c r="AE58" s="111">
        <f t="shared" si="18"/>
        <v>272.58818181818179</v>
      </c>
      <c r="AF58" s="110">
        <f t="shared" si="19"/>
        <v>-189847</v>
      </c>
      <c r="AG58" s="111">
        <f t="shared" si="20"/>
        <v>-172.58818181818182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39">
        <v>459500</v>
      </c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459500</v>
      </c>
      <c r="AE60" s="111" t="e">
        <f t="shared" ref="AE60:AE62" si="22">+AD60*100/E60</f>
        <v>#DIV/0!</v>
      </c>
      <c r="AF60" s="110">
        <f t="shared" ref="AF60:AF62" si="23">+E60-AD60</f>
        <v>-459500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39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35">
        <v>23074.01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23074.01</v>
      </c>
      <c r="AE62" s="111" t="e">
        <f t="shared" si="22"/>
        <v>#DIV/0!</v>
      </c>
      <c r="AF62" s="110">
        <f t="shared" si="23"/>
        <v>-23074.01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4795870.8600000003</v>
      </c>
      <c r="F64" s="139">
        <v>149300</v>
      </c>
      <c r="G64" s="139">
        <v>744964.99</v>
      </c>
      <c r="H64" s="139">
        <v>949979.39</v>
      </c>
      <c r="I64" s="110"/>
      <c r="J64" s="139">
        <v>149300</v>
      </c>
      <c r="K64" s="110"/>
      <c r="L64" s="139">
        <v>738225</v>
      </c>
      <c r="M64" s="110"/>
      <c r="N64" s="139">
        <v>245676.87</v>
      </c>
      <c r="O64" s="110"/>
      <c r="P64" s="139">
        <v>148100</v>
      </c>
      <c r="Q64" s="110"/>
      <c r="R64" s="139">
        <v>354756.32</v>
      </c>
      <c r="S64" s="110"/>
      <c r="T64" s="139">
        <v>361558.32</v>
      </c>
      <c r="U64" s="110"/>
      <c r="V64" s="139">
        <v>361558.32</v>
      </c>
      <c r="W64" s="110"/>
      <c r="X64" s="139">
        <v>464558.32</v>
      </c>
      <c r="Y64" s="110"/>
      <c r="Z64" s="139">
        <v>522858.32</v>
      </c>
      <c r="AA64" s="110"/>
      <c r="AB64" s="139">
        <v>95050</v>
      </c>
      <c r="AC64" s="110"/>
      <c r="AD64" s="110">
        <f t="shared" ref="AD64:AD71" si="25">SUM(F64:AC64)</f>
        <v>5285885.8500000006</v>
      </c>
      <c r="AE64" s="111">
        <f t="shared" ref="AE64:AE71" si="26">+AD64*100/E64</f>
        <v>110.21743504578019</v>
      </c>
      <c r="AF64" s="110">
        <f t="shared" ref="AF64:AF71" si="27">+E64-AD64</f>
        <v>-490014.99000000022</v>
      </c>
      <c r="AG64" s="111">
        <f t="shared" ref="AG64:AG71" si="28">+AF64*100/E64</f>
        <v>-10.217435045780197</v>
      </c>
    </row>
    <row r="65" spans="1:33" ht="24" customHeight="1">
      <c r="B65" s="109"/>
      <c r="C65" s="109"/>
      <c r="D65" s="109" t="s">
        <v>142</v>
      </c>
      <c r="E65" s="110">
        <v>180000</v>
      </c>
      <c r="F65" s="139">
        <v>18805</v>
      </c>
      <c r="G65" s="139">
        <v>41953</v>
      </c>
      <c r="H65" s="139">
        <v>14897.61</v>
      </c>
      <c r="I65" s="110"/>
      <c r="J65" s="139">
        <v>5000</v>
      </c>
      <c r="K65" s="110"/>
      <c r="L65" s="110">
        <v>29190</v>
      </c>
      <c r="M65" s="110"/>
      <c r="N65" s="139">
        <v>2720</v>
      </c>
      <c r="O65" s="110"/>
      <c r="P65" s="139">
        <v>6025</v>
      </c>
      <c r="Q65" s="110"/>
      <c r="R65" s="139">
        <v>28040</v>
      </c>
      <c r="S65" s="110"/>
      <c r="T65" s="139">
        <v>4770</v>
      </c>
      <c r="U65" s="110"/>
      <c r="V65" s="139">
        <v>14455</v>
      </c>
      <c r="W65" s="110"/>
      <c r="X65" s="139">
        <v>86689.9</v>
      </c>
      <c r="Y65" s="110"/>
      <c r="Z65" s="139">
        <v>147900</v>
      </c>
      <c r="AA65" s="110"/>
      <c r="AB65" s="139">
        <v>6850</v>
      </c>
      <c r="AC65" s="110"/>
      <c r="AD65" s="110">
        <f t="shared" si="25"/>
        <v>407295.51</v>
      </c>
      <c r="AE65" s="111">
        <f t="shared" si="26"/>
        <v>226.27528333333333</v>
      </c>
      <c r="AF65" s="110">
        <f t="shared" si="27"/>
        <v>-227295.51</v>
      </c>
      <c r="AG65" s="111">
        <f t="shared" si="28"/>
        <v>-126.27528333333333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43349410.859999999</v>
      </c>
      <c r="F66" s="115">
        <f t="shared" si="29"/>
        <v>3304644.49</v>
      </c>
      <c r="G66" s="115">
        <f t="shared" si="29"/>
        <v>7107416.5099999998</v>
      </c>
      <c r="H66" s="115">
        <f t="shared" si="29"/>
        <v>4360328.3899999997</v>
      </c>
      <c r="I66" s="115">
        <f t="shared" si="29"/>
        <v>0</v>
      </c>
      <c r="J66" s="115">
        <f t="shared" si="29"/>
        <v>2928769.16</v>
      </c>
      <c r="K66" s="115">
        <f t="shared" si="29"/>
        <v>0</v>
      </c>
      <c r="L66" s="115">
        <f t="shared" si="29"/>
        <v>5988541.3200000003</v>
      </c>
      <c r="M66" s="115">
        <f t="shared" si="29"/>
        <v>0</v>
      </c>
      <c r="N66" s="115">
        <f t="shared" si="29"/>
        <v>2096423.81</v>
      </c>
      <c r="O66" s="115">
        <f t="shared" si="29"/>
        <v>0</v>
      </c>
      <c r="P66" s="115">
        <f t="shared" si="29"/>
        <v>2444592.9299999997</v>
      </c>
      <c r="Q66" s="115">
        <f t="shared" si="29"/>
        <v>0</v>
      </c>
      <c r="R66" s="115">
        <f t="shared" si="29"/>
        <v>3555090.1799999997</v>
      </c>
      <c r="S66" s="115">
        <f t="shared" si="29"/>
        <v>0</v>
      </c>
      <c r="T66" s="115">
        <f t="shared" si="29"/>
        <v>3832572.29</v>
      </c>
      <c r="U66" s="115">
        <f t="shared" si="29"/>
        <v>0</v>
      </c>
      <c r="V66" s="115">
        <f t="shared" si="29"/>
        <v>3182457.98</v>
      </c>
      <c r="W66" s="115">
        <f t="shared" si="29"/>
        <v>0</v>
      </c>
      <c r="X66" s="115">
        <f t="shared" si="29"/>
        <v>3563096.92</v>
      </c>
      <c r="Y66" s="115">
        <f t="shared" si="29"/>
        <v>0</v>
      </c>
      <c r="Z66" s="115">
        <f t="shared" si="29"/>
        <v>3280190.2699999996</v>
      </c>
      <c r="AA66" s="115">
        <f t="shared" si="29"/>
        <v>0</v>
      </c>
      <c r="AB66" s="115">
        <f t="shared" si="29"/>
        <v>2576287.06</v>
      </c>
      <c r="AC66" s="115">
        <f t="shared" si="29"/>
        <v>0</v>
      </c>
      <c r="AD66" s="115">
        <f t="shared" si="25"/>
        <v>48220411.310000002</v>
      </c>
      <c r="AE66" s="116">
        <f t="shared" si="26"/>
        <v>111.23660126715734</v>
      </c>
      <c r="AF66" s="115">
        <f t="shared" si="27"/>
        <v>-4871000.450000003</v>
      </c>
      <c r="AG66" s="116">
        <f t="shared" si="28"/>
        <v>-11.236601267157344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577589.1400000006</v>
      </c>
      <c r="F67" s="115">
        <f t="shared" si="30"/>
        <v>2852961.2299999995</v>
      </c>
      <c r="G67" s="115">
        <f t="shared" si="30"/>
        <v>4984606.4399999995</v>
      </c>
      <c r="H67" s="115">
        <f t="shared" si="30"/>
        <v>-851951.65999999968</v>
      </c>
      <c r="I67" s="115">
        <f t="shared" si="30"/>
        <v>0</v>
      </c>
      <c r="J67" s="115">
        <f t="shared" si="30"/>
        <v>2757900.71</v>
      </c>
      <c r="K67" s="115">
        <f t="shared" si="30"/>
        <v>0</v>
      </c>
      <c r="L67" s="115">
        <f t="shared" si="30"/>
        <v>-4636511.57</v>
      </c>
      <c r="M67" s="115">
        <f t="shared" si="30"/>
        <v>0</v>
      </c>
      <c r="N67" s="115">
        <f t="shared" si="30"/>
        <v>5091202.33</v>
      </c>
      <c r="O67" s="115">
        <f t="shared" si="30"/>
        <v>0</v>
      </c>
      <c r="P67" s="115">
        <f t="shared" si="30"/>
        <v>-748739.54999999958</v>
      </c>
      <c r="Q67" s="115">
        <f t="shared" si="30"/>
        <v>0</v>
      </c>
      <c r="R67" s="115">
        <f t="shared" si="30"/>
        <v>-2246251.1499999994</v>
      </c>
      <c r="S67" s="115">
        <f t="shared" si="30"/>
        <v>0</v>
      </c>
      <c r="T67" s="115">
        <f t="shared" si="30"/>
        <v>-1671069.3499999996</v>
      </c>
      <c r="U67" s="115">
        <f t="shared" si="30"/>
        <v>0</v>
      </c>
      <c r="V67" s="115">
        <f t="shared" si="30"/>
        <v>-156403.31000000006</v>
      </c>
      <c r="W67" s="115">
        <f t="shared" si="30"/>
        <v>0</v>
      </c>
      <c r="X67" s="115">
        <f t="shared" si="30"/>
        <v>-2903337.69</v>
      </c>
      <c r="Y67" s="115">
        <f t="shared" si="30"/>
        <v>0</v>
      </c>
      <c r="Z67" s="115">
        <f t="shared" si="30"/>
        <v>273102.79000000004</v>
      </c>
      <c r="AA67" s="115">
        <f t="shared" si="30"/>
        <v>0</v>
      </c>
      <c r="AB67" s="115">
        <f t="shared" si="30"/>
        <v>3133230.3300000005</v>
      </c>
      <c r="AC67" s="115">
        <f t="shared" si="30"/>
        <v>0</v>
      </c>
      <c r="AD67" s="115">
        <f t="shared" si="25"/>
        <v>5878739.5500000017</v>
      </c>
      <c r="AE67" s="116">
        <f t="shared" si="26"/>
        <v>1017.8064549482345</v>
      </c>
      <c r="AF67" s="115">
        <f t="shared" si="27"/>
        <v>-5301150.4100000011</v>
      </c>
      <c r="AG67" s="116">
        <f t="shared" si="28"/>
        <v>-917.80645494823466</v>
      </c>
    </row>
    <row r="68" spans="1:33" ht="24" customHeight="1">
      <c r="B68" s="109"/>
      <c r="C68" s="109"/>
      <c r="D68" s="119" t="s">
        <v>145</v>
      </c>
      <c r="E68" s="110">
        <v>0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 t="e">
        <f t="shared" si="26"/>
        <v>#DIV/0!</v>
      </c>
      <c r="AF68" s="110">
        <f t="shared" si="27"/>
        <v>0</v>
      </c>
      <c r="AG68" s="111" t="e">
        <f t="shared" si="28"/>
        <v>#DIV/0!</v>
      </c>
    </row>
    <row r="69" spans="1:33" ht="24" customHeight="1">
      <c r="B69" s="109"/>
      <c r="C69" s="109"/>
      <c r="D69" s="119" t="s">
        <v>146</v>
      </c>
      <c r="E69" s="110">
        <v>13339150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13339150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-12761560.859999999</v>
      </c>
      <c r="F71" s="123">
        <f t="shared" si="31"/>
        <v>2852961.2299999995</v>
      </c>
      <c r="G71" s="123">
        <f t="shared" si="31"/>
        <v>4984606.4399999995</v>
      </c>
      <c r="H71" s="123">
        <f t="shared" si="31"/>
        <v>-851951.65999999968</v>
      </c>
      <c r="I71" s="123">
        <f t="shared" si="31"/>
        <v>0</v>
      </c>
      <c r="J71" s="123">
        <f t="shared" si="31"/>
        <v>2757900.71</v>
      </c>
      <c r="K71" s="123">
        <f t="shared" si="31"/>
        <v>0</v>
      </c>
      <c r="L71" s="123">
        <f t="shared" si="31"/>
        <v>-4636511.57</v>
      </c>
      <c r="M71" s="123">
        <f t="shared" si="31"/>
        <v>0</v>
      </c>
      <c r="N71" s="123">
        <f t="shared" si="31"/>
        <v>5091202.33</v>
      </c>
      <c r="O71" s="123">
        <f t="shared" si="31"/>
        <v>0</v>
      </c>
      <c r="P71" s="123">
        <f t="shared" si="31"/>
        <v>-748739.54999999958</v>
      </c>
      <c r="Q71" s="123">
        <f t="shared" si="31"/>
        <v>0</v>
      </c>
      <c r="R71" s="123">
        <f t="shared" si="31"/>
        <v>-2246251.1499999994</v>
      </c>
      <c r="S71" s="123">
        <f t="shared" si="31"/>
        <v>0</v>
      </c>
      <c r="T71" s="123">
        <f t="shared" si="31"/>
        <v>-1671069.3499999996</v>
      </c>
      <c r="U71" s="123">
        <f t="shared" si="31"/>
        <v>0</v>
      </c>
      <c r="V71" s="123">
        <f t="shared" si="31"/>
        <v>-156403.31000000006</v>
      </c>
      <c r="W71" s="123">
        <f t="shared" si="31"/>
        <v>0</v>
      </c>
      <c r="X71" s="123">
        <f t="shared" si="31"/>
        <v>-2903337.69</v>
      </c>
      <c r="Y71" s="123">
        <f t="shared" si="31"/>
        <v>0</v>
      </c>
      <c r="Z71" s="123">
        <f t="shared" si="31"/>
        <v>273102.79000000004</v>
      </c>
      <c r="AA71" s="123">
        <f t="shared" si="31"/>
        <v>0</v>
      </c>
      <c r="AB71" s="123">
        <f t="shared" si="31"/>
        <v>3133230.3300000005</v>
      </c>
      <c r="AC71" s="123">
        <f t="shared" si="31"/>
        <v>0</v>
      </c>
      <c r="AD71" s="115">
        <f t="shared" si="25"/>
        <v>5878739.5500000017</v>
      </c>
      <c r="AE71" s="116">
        <f t="shared" si="26"/>
        <v>-46.06599157025061</v>
      </c>
      <c r="AF71" s="115">
        <f t="shared" si="27"/>
        <v>-18640300.41</v>
      </c>
      <c r="AG71" s="116">
        <f t="shared" si="28"/>
        <v>146.06599157025062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0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1667822.86</v>
      </c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1667822.86</v>
      </c>
      <c r="F80" s="115">
        <f t="shared" si="32"/>
        <v>0</v>
      </c>
      <c r="G80" s="115">
        <f t="shared" si="32"/>
        <v>0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5" ht="24" customHeight="1"/>
    <row r="82" spans="4:5" ht="24" customHeight="1">
      <c r="D82" s="95" t="s">
        <v>157</v>
      </c>
      <c r="E82" s="125">
        <v>150000</v>
      </c>
    </row>
    <row r="83" spans="4:5" ht="24" customHeight="1"/>
    <row r="84" spans="4:5" ht="24" customHeight="1"/>
    <row r="85" spans="4:5" ht="24" customHeight="1"/>
    <row r="86" spans="4:5" ht="24" customHeight="1"/>
    <row r="87" spans="4:5" ht="24" customHeight="1"/>
    <row r="88" spans="4:5" ht="24" customHeight="1"/>
    <row r="89" spans="4:5" ht="24" customHeight="1"/>
    <row r="90" spans="4:5" ht="24" customHeight="1"/>
    <row r="91" spans="4:5" ht="24" customHeight="1"/>
    <row r="92" spans="4:5" ht="24" customHeight="1"/>
    <row r="93" spans="4:5" ht="24" customHeight="1"/>
    <row r="94" spans="4:5" ht="24" customHeight="1"/>
    <row r="95" spans="4:5" ht="24" customHeight="1"/>
    <row r="96" spans="4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G1000"/>
  <sheetViews>
    <sheetView workbookViewId="0">
      <pane ySplit="8" topLeftCell="A21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13.28515625" bestFit="1" customWidth="1"/>
    <col min="7" max="7" width="12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184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80000000</v>
      </c>
      <c r="F11" s="110">
        <v>27438369.940000001</v>
      </c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27438369.940000001</v>
      </c>
      <c r="AE11" s="111">
        <f t="shared" ref="AE11:AE19" si="1">+AD11*100/E11</f>
        <v>34.297962425000001</v>
      </c>
      <c r="AF11" s="110">
        <f t="shared" ref="AF11:AF19" si="2">+E11-AD11</f>
        <v>52561630.060000002</v>
      </c>
      <c r="AG11" s="111">
        <f>+AF11*100/E11</f>
        <v>65.702037575000006</v>
      </c>
    </row>
    <row r="12" spans="1:33" ht="24" customHeight="1">
      <c r="B12" s="109"/>
      <c r="C12" s="109"/>
      <c r="D12" s="109" t="s">
        <v>7</v>
      </c>
      <c r="E12" s="110">
        <v>3000000</v>
      </c>
      <c r="F12" s="110">
        <v>0</v>
      </c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3000000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400000</v>
      </c>
      <c r="F13" s="110">
        <v>0</v>
      </c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400000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7000000</v>
      </c>
      <c r="F14" s="110">
        <v>1329583.21</v>
      </c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1329583.21</v>
      </c>
      <c r="AE14" s="111">
        <f t="shared" si="1"/>
        <v>18.994045857142858</v>
      </c>
      <c r="AF14" s="110">
        <f t="shared" si="2"/>
        <v>5670416.79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0</v>
      </c>
      <c r="F15" s="110">
        <v>0</v>
      </c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 t="e">
        <f t="shared" si="1"/>
        <v>#DIV/0!</v>
      </c>
      <c r="AF15" s="110">
        <f t="shared" si="2"/>
        <v>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1500000</v>
      </c>
      <c r="F16" s="110">
        <v>12840</v>
      </c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12840</v>
      </c>
      <c r="AE16" s="111">
        <f t="shared" si="1"/>
        <v>0.85599999999999998</v>
      </c>
      <c r="AF16" s="110">
        <f t="shared" si="2"/>
        <v>1487160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1200000</v>
      </c>
      <c r="F17" s="110">
        <v>267875</v>
      </c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267875</v>
      </c>
      <c r="AE17" s="111">
        <f t="shared" si="1"/>
        <v>22.322916666666668</v>
      </c>
      <c r="AF17" s="110">
        <f t="shared" si="2"/>
        <v>932125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400000</v>
      </c>
      <c r="F18" s="110">
        <v>4800</v>
      </c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4800</v>
      </c>
      <c r="AE18" s="111">
        <f t="shared" si="1"/>
        <v>1.2</v>
      </c>
      <c r="AF18" s="110">
        <f t="shared" si="2"/>
        <v>395200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6000000</v>
      </c>
      <c r="F19" s="110">
        <v>573040.66</v>
      </c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573040.66</v>
      </c>
      <c r="AE19" s="111">
        <f t="shared" si="1"/>
        <v>9.5506776666666671</v>
      </c>
      <c r="AF19" s="110">
        <f t="shared" si="2"/>
        <v>5426959.3399999999</v>
      </c>
      <c r="AG19" s="111" t="e">
        <f t="shared" si="3"/>
        <v>#DIV/0!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>
        <v>0</v>
      </c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0</v>
      </c>
      <c r="F22" s="110">
        <v>0</v>
      </c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 t="e">
        <f t="shared" si="5"/>
        <v>#DIV/0!</v>
      </c>
      <c r="AF22" s="110">
        <f t="shared" si="6"/>
        <v>0</v>
      </c>
      <c r="AG22" s="111" t="e">
        <f t="shared" si="7"/>
        <v>#DIV/0!</v>
      </c>
    </row>
    <row r="23" spans="2:33" ht="24" customHeight="1">
      <c r="B23" s="109"/>
      <c r="C23" s="109"/>
      <c r="D23" s="109" t="s">
        <v>28</v>
      </c>
      <c r="E23" s="110">
        <v>100000</v>
      </c>
      <c r="F23" s="110">
        <v>20500</v>
      </c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20500</v>
      </c>
      <c r="AE23" s="111">
        <f t="shared" si="5"/>
        <v>20.5</v>
      </c>
      <c r="AF23" s="110">
        <f t="shared" si="6"/>
        <v>79500</v>
      </c>
      <c r="AG23" s="111">
        <f t="shared" si="7"/>
        <v>79.5</v>
      </c>
    </row>
    <row r="24" spans="2:33" ht="24" customHeight="1">
      <c r="B24" s="109"/>
      <c r="C24" s="109"/>
      <c r="D24" s="109" t="s">
        <v>30</v>
      </c>
      <c r="E24" s="110">
        <v>100000</v>
      </c>
      <c r="F24" s="110">
        <v>0</v>
      </c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100000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1100000</v>
      </c>
      <c r="F25" s="110">
        <v>34215.480000000003</v>
      </c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34215.480000000003</v>
      </c>
      <c r="AE25" s="111">
        <f t="shared" si="5"/>
        <v>3.1104981818181821</v>
      </c>
      <c r="AF25" s="110">
        <f t="shared" si="6"/>
        <v>1065784.52</v>
      </c>
      <c r="AG25" s="111">
        <f t="shared" si="7"/>
        <v>96.889501818181813</v>
      </c>
    </row>
    <row r="26" spans="2:33" ht="24" customHeight="1">
      <c r="B26" s="109"/>
      <c r="C26" s="109"/>
      <c r="D26" s="109" t="s">
        <v>121</v>
      </c>
      <c r="E26" s="110">
        <v>0</v>
      </c>
      <c r="F26" s="110">
        <v>0</v>
      </c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100800000</v>
      </c>
      <c r="F27" s="115">
        <f t="shared" si="8"/>
        <v>29681224.290000003</v>
      </c>
      <c r="G27" s="115">
        <f t="shared" si="8"/>
        <v>0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29681224.290000003</v>
      </c>
      <c r="AE27" s="116">
        <f t="shared" si="5"/>
        <v>29.445659017857146</v>
      </c>
      <c r="AF27" s="115">
        <f>SUM(AF10:AF26)</f>
        <v>71118775.709999993</v>
      </c>
      <c r="AG27" s="116">
        <f t="shared" si="7"/>
        <v>70.554340982142847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15242000</v>
      </c>
      <c r="F30" s="110">
        <v>964355.8</v>
      </c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964355.8</v>
      </c>
      <c r="AE30" s="111">
        <f t="shared" ref="AE30:AE41" si="10">+AD30*100/E30</f>
        <v>6.3269636530639026</v>
      </c>
      <c r="AF30" s="110">
        <f t="shared" ref="AF30:AF41" si="11">+E30-AD30</f>
        <v>14277644.199999999</v>
      </c>
      <c r="AG30" s="111">
        <f t="shared" ref="AG30:AG41" si="12">+AF30*100/E30</f>
        <v>93.673036346936101</v>
      </c>
    </row>
    <row r="31" spans="2:33" ht="24" customHeight="1">
      <c r="B31" s="109"/>
      <c r="C31" s="109"/>
      <c r="D31" s="109" t="s">
        <v>124</v>
      </c>
      <c r="E31" s="110">
        <v>16802000</v>
      </c>
      <c r="F31" s="110">
        <v>1265846.51</v>
      </c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1265846.51</v>
      </c>
      <c r="AE31" s="111">
        <f t="shared" si="10"/>
        <v>7.5339037614569691</v>
      </c>
      <c r="AF31" s="110">
        <f t="shared" si="11"/>
        <v>15536153.49</v>
      </c>
      <c r="AG31" s="111">
        <f t="shared" si="12"/>
        <v>92.466096238543031</v>
      </c>
    </row>
    <row r="32" spans="2:33" ht="24" customHeight="1">
      <c r="B32" s="109"/>
      <c r="C32" s="109"/>
      <c r="D32" s="109" t="s">
        <v>40</v>
      </c>
      <c r="E32" s="110">
        <v>1519000</v>
      </c>
      <c r="F32" s="110">
        <v>125640</v>
      </c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125640</v>
      </c>
      <c r="AE32" s="111">
        <f t="shared" si="10"/>
        <v>8.2712310730743912</v>
      </c>
      <c r="AF32" s="110">
        <f t="shared" si="11"/>
        <v>1393360</v>
      </c>
      <c r="AG32" s="111">
        <f t="shared" si="12"/>
        <v>91.728768926925611</v>
      </c>
    </row>
    <row r="33" spans="2:33" ht="24" customHeight="1">
      <c r="B33" s="109"/>
      <c r="C33" s="109"/>
      <c r="D33" s="109" t="s">
        <v>42</v>
      </c>
      <c r="E33" s="110">
        <v>975000</v>
      </c>
      <c r="F33" s="110">
        <v>60000</v>
      </c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60000</v>
      </c>
      <c r="AE33" s="111">
        <f t="shared" si="10"/>
        <v>6.1538461538461542</v>
      </c>
      <c r="AF33" s="110">
        <f t="shared" si="11"/>
        <v>915000</v>
      </c>
      <c r="AG33" s="111">
        <f t="shared" si="12"/>
        <v>93.84615384615384</v>
      </c>
    </row>
    <row r="34" spans="2:33" ht="24" customHeight="1">
      <c r="B34" s="109"/>
      <c r="C34" s="109"/>
      <c r="D34" s="109" t="s">
        <v>44</v>
      </c>
      <c r="E34" s="110">
        <v>8807000</v>
      </c>
      <c r="F34" s="110">
        <v>711800</v>
      </c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711800</v>
      </c>
      <c r="AE34" s="111">
        <f t="shared" si="10"/>
        <v>8.0822073350743722</v>
      </c>
      <c r="AF34" s="110">
        <f t="shared" si="11"/>
        <v>8095200</v>
      </c>
      <c r="AG34" s="111">
        <f t="shared" si="12"/>
        <v>91.917792664925628</v>
      </c>
    </row>
    <row r="35" spans="2:33" ht="24" customHeight="1">
      <c r="B35" s="109"/>
      <c r="C35" s="109"/>
      <c r="D35" s="109" t="s">
        <v>46</v>
      </c>
      <c r="E35" s="110">
        <v>0</v>
      </c>
      <c r="F35" s="110">
        <v>0</v>
      </c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214500</v>
      </c>
      <c r="F36" s="110">
        <v>17500</v>
      </c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17500</v>
      </c>
      <c r="AE36" s="111">
        <f t="shared" si="10"/>
        <v>8.1585081585081589</v>
      </c>
      <c r="AF36" s="110">
        <f t="shared" si="11"/>
        <v>197000</v>
      </c>
      <c r="AG36" s="111">
        <f t="shared" si="12"/>
        <v>91.841491841491845</v>
      </c>
    </row>
    <row r="37" spans="2:33" ht="24" customHeight="1">
      <c r="B37" s="109"/>
      <c r="C37" s="109"/>
      <c r="D37" s="109" t="s">
        <v>50</v>
      </c>
      <c r="E37" s="110">
        <v>0</v>
      </c>
      <c r="F37" s="110">
        <v>0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0</v>
      </c>
      <c r="AE37" s="111" t="e">
        <f t="shared" si="10"/>
        <v>#DIV/0!</v>
      </c>
      <c r="AF37" s="110">
        <f t="shared" si="11"/>
        <v>0</v>
      </c>
      <c r="AG37" s="111" t="e">
        <f t="shared" si="12"/>
        <v>#DIV/0!</v>
      </c>
    </row>
    <row r="38" spans="2:33" ht="24" customHeight="1">
      <c r="B38" s="109"/>
      <c r="C38" s="109"/>
      <c r="D38" s="109" t="s">
        <v>52</v>
      </c>
      <c r="E38" s="110">
        <v>0</v>
      </c>
      <c r="F38" s="110">
        <v>0</v>
      </c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120000</v>
      </c>
      <c r="F39" s="110">
        <v>10000</v>
      </c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10000</v>
      </c>
      <c r="AE39" s="111">
        <f t="shared" si="10"/>
        <v>8.3333333333333339</v>
      </c>
      <c r="AF39" s="110">
        <f t="shared" si="11"/>
        <v>110000</v>
      </c>
      <c r="AG39" s="111">
        <f t="shared" si="12"/>
        <v>91.666666666666671</v>
      </c>
    </row>
    <row r="40" spans="2:33" ht="24" customHeight="1">
      <c r="B40" s="109"/>
      <c r="C40" s="109"/>
      <c r="D40" s="109" t="s">
        <v>56</v>
      </c>
      <c r="E40" s="110">
        <v>550000</v>
      </c>
      <c r="F40" s="110">
        <v>3534.2</v>
      </c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3534.2</v>
      </c>
      <c r="AE40" s="111">
        <f t="shared" si="10"/>
        <v>0.64258181818181814</v>
      </c>
      <c r="AF40" s="110">
        <f t="shared" si="11"/>
        <v>546465.80000000005</v>
      </c>
      <c r="AG40" s="111">
        <f t="shared" si="12"/>
        <v>99.35741818181819</v>
      </c>
    </row>
    <row r="41" spans="2:33" ht="24" customHeight="1">
      <c r="B41" s="109"/>
      <c r="C41" s="109"/>
      <c r="D41" s="109" t="s">
        <v>126</v>
      </c>
      <c r="E41" s="110">
        <v>0</v>
      </c>
      <c r="F41" s="110">
        <v>0</v>
      </c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12000000</v>
      </c>
      <c r="F43" s="110">
        <v>591348.07999999996</v>
      </c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591348.07999999996</v>
      </c>
      <c r="AE43" s="111">
        <f>+AD43*100/E43</f>
        <v>4.927900666666666</v>
      </c>
      <c r="AF43" s="110">
        <f>+E43-AD43</f>
        <v>11408651.92</v>
      </c>
      <c r="AG43" s="111">
        <f>+AF43*100/E43</f>
        <v>95.072099333333327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5500000</v>
      </c>
      <c r="F45" s="110">
        <v>301912.25</v>
      </c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301912.25</v>
      </c>
      <c r="AE45" s="111">
        <f t="shared" ref="AE45:AE53" si="14">+AD45*100/E45</f>
        <v>5.4893136363636366</v>
      </c>
      <c r="AF45" s="110">
        <f t="shared" ref="AF45:AF53" si="15">+E45-AD45</f>
        <v>5198087.75</v>
      </c>
      <c r="AG45" s="111">
        <f t="shared" ref="AG45:AG53" si="16">+AF45*100/E45</f>
        <v>94.510686363636367</v>
      </c>
    </row>
    <row r="46" spans="2:33" ht="24" customHeight="1">
      <c r="B46" s="109"/>
      <c r="C46" s="109"/>
      <c r="D46" s="109" t="s">
        <v>131</v>
      </c>
      <c r="E46" s="110">
        <v>3000000</v>
      </c>
      <c r="F46" s="110">
        <v>119869.16</v>
      </c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119869.16</v>
      </c>
      <c r="AE46" s="111">
        <f t="shared" si="14"/>
        <v>3.9956386666666668</v>
      </c>
      <c r="AF46" s="110">
        <f t="shared" si="15"/>
        <v>2880130.84</v>
      </c>
      <c r="AG46" s="111">
        <f t="shared" si="16"/>
        <v>96.004361333333335</v>
      </c>
    </row>
    <row r="47" spans="2:33" ht="24" customHeight="1">
      <c r="B47" s="109"/>
      <c r="C47" s="109"/>
      <c r="D47" s="109" t="s">
        <v>132</v>
      </c>
      <c r="E47" s="110">
        <v>100000</v>
      </c>
      <c r="F47" s="110">
        <v>0</v>
      </c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100000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500000</v>
      </c>
      <c r="F48" s="110">
        <v>18579.72</v>
      </c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18579.72</v>
      </c>
      <c r="AE48" s="111">
        <f t="shared" si="14"/>
        <v>3.7159439999999999</v>
      </c>
      <c r="AF48" s="110">
        <f t="shared" si="15"/>
        <v>481420.28</v>
      </c>
      <c r="AG48" s="111">
        <f t="shared" si="16"/>
        <v>96.284056000000007</v>
      </c>
    </row>
    <row r="49" spans="2:33" ht="24" customHeight="1">
      <c r="B49" s="109"/>
      <c r="C49" s="109"/>
      <c r="D49" s="109" t="s">
        <v>134</v>
      </c>
      <c r="E49" s="110">
        <v>0</v>
      </c>
      <c r="F49" s="110">
        <v>0</v>
      </c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4500000</v>
      </c>
      <c r="F50" s="110">
        <v>579461.93999999994</v>
      </c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579461.93999999994</v>
      </c>
      <c r="AE50" s="111">
        <f t="shared" si="14"/>
        <v>12.876931999999998</v>
      </c>
      <c r="AF50" s="110">
        <f t="shared" si="15"/>
        <v>3920538.06</v>
      </c>
      <c r="AG50" s="111">
        <f t="shared" si="16"/>
        <v>87.123068000000004</v>
      </c>
    </row>
    <row r="51" spans="2:33" ht="24" customHeight="1">
      <c r="B51" s="109"/>
      <c r="C51" s="109"/>
      <c r="D51" s="109" t="s">
        <v>65</v>
      </c>
      <c r="E51" s="110">
        <v>3600000</v>
      </c>
      <c r="F51" s="110">
        <v>739176.62</v>
      </c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739176.62</v>
      </c>
      <c r="AE51" s="111">
        <f t="shared" si="14"/>
        <v>20.53268388888889</v>
      </c>
      <c r="AF51" s="110">
        <f t="shared" si="15"/>
        <v>2860823.38</v>
      </c>
      <c r="AG51" s="111">
        <f t="shared" si="16"/>
        <v>79.467316111111117</v>
      </c>
    </row>
    <row r="52" spans="2:33" ht="24" customHeight="1">
      <c r="B52" s="109"/>
      <c r="C52" s="109"/>
      <c r="D52" s="109" t="s">
        <v>67</v>
      </c>
      <c r="E52" s="110">
        <v>2000000</v>
      </c>
      <c r="F52" s="110">
        <v>1611342.82</v>
      </c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1611342.82</v>
      </c>
      <c r="AE52" s="111">
        <f t="shared" si="14"/>
        <v>80.567141000000007</v>
      </c>
      <c r="AF52" s="110">
        <f t="shared" si="15"/>
        <v>388657.17999999993</v>
      </c>
      <c r="AG52" s="111">
        <f t="shared" si="16"/>
        <v>19.432858999999997</v>
      </c>
    </row>
    <row r="53" spans="2:33" ht="24" customHeight="1">
      <c r="B53" s="109"/>
      <c r="C53" s="109"/>
      <c r="D53" s="109" t="s">
        <v>135</v>
      </c>
      <c r="E53" s="110">
        <v>2000000</v>
      </c>
      <c r="F53" s="110">
        <v>47125.84</v>
      </c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47125.84</v>
      </c>
      <c r="AE53" s="111">
        <f t="shared" si="14"/>
        <v>2.3562919999999998</v>
      </c>
      <c r="AF53" s="110">
        <f t="shared" si="15"/>
        <v>1952874.16</v>
      </c>
      <c r="AG53" s="111">
        <f t="shared" si="16"/>
        <v>97.643708000000004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2500000</v>
      </c>
      <c r="F56" s="110">
        <v>2006074.77</v>
      </c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2006074.77</v>
      </c>
      <c r="AE56" s="111">
        <f t="shared" ref="AE56:AE58" si="18">+AD56*100/E56</f>
        <v>80.242990800000001</v>
      </c>
      <c r="AF56" s="110">
        <f t="shared" ref="AF56:AF58" si="19">+E56-AD56</f>
        <v>493925.23</v>
      </c>
      <c r="AG56" s="111">
        <f t="shared" ref="AG56:AG58" si="20">+AF56*100/E56</f>
        <v>19.757009199999999</v>
      </c>
    </row>
    <row r="57" spans="2:33" ht="24" customHeight="1">
      <c r="B57" s="109"/>
      <c r="C57" s="109"/>
      <c r="D57" s="109" t="s">
        <v>137</v>
      </c>
      <c r="E57" s="110">
        <v>0</v>
      </c>
      <c r="F57" s="110">
        <v>0</v>
      </c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0</v>
      </c>
      <c r="F58" s="110">
        <v>255920.45</v>
      </c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255920.45</v>
      </c>
      <c r="AE58" s="111" t="e">
        <f t="shared" si="18"/>
        <v>#DIV/0!</v>
      </c>
      <c r="AF58" s="110">
        <f t="shared" si="19"/>
        <v>-255920.45</v>
      </c>
      <c r="AG58" s="111" t="e">
        <f t="shared" si="20"/>
        <v>#DIV/0!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>
        <v>0</v>
      </c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>
        <v>0</v>
      </c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>
        <v>0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10000000</v>
      </c>
      <c r="F64" s="110">
        <v>0</v>
      </c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10000000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3000000</v>
      </c>
      <c r="F65" s="110">
        <v>303964.2</v>
      </c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303964.2</v>
      </c>
      <c r="AE65" s="111">
        <f t="shared" si="26"/>
        <v>10.13214</v>
      </c>
      <c r="AF65" s="110">
        <f t="shared" si="27"/>
        <v>2696035.8</v>
      </c>
      <c r="AG65" s="111">
        <f t="shared" si="28"/>
        <v>89.867859999999993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92929500</v>
      </c>
      <c r="F66" s="115">
        <f t="shared" si="29"/>
        <v>9733452.3599999994</v>
      </c>
      <c r="G66" s="115">
        <f t="shared" si="29"/>
        <v>0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9733452.3599999994</v>
      </c>
      <c r="AE66" s="116">
        <f t="shared" si="26"/>
        <v>10.474017787677756</v>
      </c>
      <c r="AF66" s="115">
        <f t="shared" si="27"/>
        <v>83196047.640000001</v>
      </c>
      <c r="AG66" s="116">
        <f t="shared" si="28"/>
        <v>89.525982212322248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7870500</v>
      </c>
      <c r="F67" s="115">
        <f t="shared" si="30"/>
        <v>19947771.930000003</v>
      </c>
      <c r="G67" s="115">
        <f t="shared" si="30"/>
        <v>0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19947771.930000003</v>
      </c>
      <c r="AE67" s="116">
        <f t="shared" si="26"/>
        <v>253.44986887745381</v>
      </c>
      <c r="AF67" s="115">
        <f t="shared" si="27"/>
        <v>-12077271.930000003</v>
      </c>
      <c r="AG67" s="116">
        <f t="shared" si="28"/>
        <v>-153.44986887745381</v>
      </c>
    </row>
    <row r="68" spans="1:33" ht="24" customHeight="1">
      <c r="B68" s="109"/>
      <c r="C68" s="109"/>
      <c r="D68" s="119" t="s">
        <v>145</v>
      </c>
      <c r="E68" s="110">
        <v>0</v>
      </c>
      <c r="F68" s="110">
        <v>0</v>
      </c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 t="e">
        <f t="shared" si="26"/>
        <v>#DIV/0!</v>
      </c>
      <c r="AF68" s="110">
        <f t="shared" si="27"/>
        <v>0</v>
      </c>
      <c r="AG68" s="111" t="e">
        <f t="shared" si="28"/>
        <v>#DIV/0!</v>
      </c>
    </row>
    <row r="69" spans="1:33" ht="24" customHeight="1">
      <c r="B69" s="109"/>
      <c r="C69" s="109"/>
      <c r="D69" s="119" t="s">
        <v>146</v>
      </c>
      <c r="E69" s="110">
        <v>19494041</v>
      </c>
      <c r="F69" s="110">
        <v>0</v>
      </c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19494041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>
        <v>0</v>
      </c>
      <c r="F70" s="110">
        <v>0</v>
      </c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-11623541</v>
      </c>
      <c r="F71" s="123">
        <f t="shared" si="31"/>
        <v>19947771.930000003</v>
      </c>
      <c r="G71" s="123">
        <f t="shared" si="31"/>
        <v>0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19947771.930000003</v>
      </c>
      <c r="AE71" s="116">
        <f t="shared" si="26"/>
        <v>-171.6152756720177</v>
      </c>
      <c r="AF71" s="115">
        <f t="shared" si="27"/>
        <v>-31571312.930000003</v>
      </c>
      <c r="AG71" s="116">
        <f t="shared" si="28"/>
        <v>271.61527567201773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98610</v>
      </c>
      <c r="F75" s="110">
        <v>123570</v>
      </c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23636021.399999999</v>
      </c>
      <c r="F78" s="110">
        <v>33252308.27</v>
      </c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23734631.399999999</v>
      </c>
      <c r="F80" s="115">
        <f t="shared" si="32"/>
        <v>33375878.27</v>
      </c>
      <c r="G80" s="115">
        <f t="shared" si="32"/>
        <v>0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G1000"/>
  <sheetViews>
    <sheetView zoomScale="60" zoomScaleNormal="60" workbookViewId="0">
      <pane ySplit="8" topLeftCell="A28" activePane="bottomLeft" state="frozen"/>
      <selection pane="bottomLeft" activeCell="E30" sqref="E30:E41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8.0703125" customWidth="1"/>
    <col min="6" max="6" width="13.92578125" bestFit="1" customWidth="1"/>
    <col min="7" max="7" width="13.2851562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185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51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72000000</v>
      </c>
      <c r="F11" s="110">
        <v>13362766.359999999</v>
      </c>
      <c r="G11" s="110">
        <v>5848590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19211356.359999999</v>
      </c>
      <c r="AE11" s="111">
        <f t="shared" ref="AE11:AE19" si="1">+AD11*100/E11</f>
        <v>26.682439388888888</v>
      </c>
      <c r="AF11" s="110">
        <f t="shared" ref="AF11:AF19" si="2">+E11-AD11</f>
        <v>52788643.640000001</v>
      </c>
      <c r="AG11" s="111">
        <f>+AF11*100/E11</f>
        <v>73.317560611111105</v>
      </c>
    </row>
    <row r="12" spans="1:33" ht="24" customHeight="1">
      <c r="B12" s="109"/>
      <c r="C12" s="109"/>
      <c r="D12" s="109" t="s">
        <v>7</v>
      </c>
      <c r="E12" s="110">
        <v>3500000</v>
      </c>
      <c r="F12" s="110">
        <v>0</v>
      </c>
      <c r="G12" s="110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3500000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400000</v>
      </c>
      <c r="F13" s="110">
        <v>0</v>
      </c>
      <c r="G13" s="110">
        <v>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400000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5500000</v>
      </c>
      <c r="F14" s="110">
        <v>637621.52</v>
      </c>
      <c r="G14" s="110">
        <v>0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637621.52</v>
      </c>
      <c r="AE14" s="111">
        <f t="shared" si="1"/>
        <v>11.593118545454546</v>
      </c>
      <c r="AF14" s="110">
        <f t="shared" si="2"/>
        <v>4862378.4800000004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40000</v>
      </c>
      <c r="F15" s="110">
        <v>0</v>
      </c>
      <c r="G15" s="110">
        <v>0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40000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1200000</v>
      </c>
      <c r="F16" s="110">
        <v>0</v>
      </c>
      <c r="G16" s="110">
        <v>0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0</v>
      </c>
      <c r="AE16" s="111">
        <f t="shared" si="1"/>
        <v>0</v>
      </c>
      <c r="AF16" s="110">
        <f t="shared" si="2"/>
        <v>1200000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5000000</v>
      </c>
      <c r="F17" s="110">
        <v>224728</v>
      </c>
      <c r="G17" s="110">
        <v>0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224728</v>
      </c>
      <c r="AE17" s="111">
        <f t="shared" si="1"/>
        <v>4.4945599999999999</v>
      </c>
      <c r="AF17" s="110">
        <f t="shared" si="2"/>
        <v>4775272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30000</v>
      </c>
      <c r="F18" s="110">
        <v>0</v>
      </c>
      <c r="G18" s="110">
        <v>10800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10800</v>
      </c>
      <c r="AE18" s="111">
        <f t="shared" si="1"/>
        <v>36</v>
      </c>
      <c r="AF18" s="110">
        <f t="shared" si="2"/>
        <v>19200</v>
      </c>
      <c r="AG18" s="111">
        <f t="shared" si="3"/>
        <v>177.77777777777777</v>
      </c>
    </row>
    <row r="19" spans="2:33" ht="24" customHeight="1">
      <c r="B19" s="109"/>
      <c r="C19" s="109"/>
      <c r="D19" s="109" t="s">
        <v>21</v>
      </c>
      <c r="E19" s="110">
        <v>3200000</v>
      </c>
      <c r="F19" s="110">
        <v>36639</v>
      </c>
      <c r="G19" s="110">
        <v>191760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228399</v>
      </c>
      <c r="AE19" s="111">
        <f t="shared" si="1"/>
        <v>7.13746875</v>
      </c>
      <c r="AF19" s="110">
        <f t="shared" si="2"/>
        <v>2971601</v>
      </c>
      <c r="AG19" s="111">
        <f t="shared" si="3"/>
        <v>1549.6459115561117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800000</v>
      </c>
      <c r="F21" s="110">
        <v>0</v>
      </c>
      <c r="G21" s="110">
        <v>0</v>
      </c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>
        <f t="shared" ref="AE21:AE27" si="5">+AD21*100/E21</f>
        <v>0</v>
      </c>
      <c r="AF21" s="110">
        <f t="shared" ref="AF21:AF26" si="6">+E21-AD21</f>
        <v>800000</v>
      </c>
      <c r="AG21" s="111">
        <f t="shared" ref="AG21:AG27" si="7">+AF21*100/E21</f>
        <v>100</v>
      </c>
    </row>
    <row r="22" spans="2:33" ht="24" customHeight="1">
      <c r="B22" s="109"/>
      <c r="C22" s="109"/>
      <c r="D22" s="109" t="s">
        <v>26</v>
      </c>
      <c r="E22" s="110">
        <v>0</v>
      </c>
      <c r="F22" s="110">
        <v>0</v>
      </c>
      <c r="G22" s="110">
        <v>0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 t="e">
        <f t="shared" si="5"/>
        <v>#DIV/0!</v>
      </c>
      <c r="AF22" s="110">
        <f t="shared" si="6"/>
        <v>0</v>
      </c>
      <c r="AG22" s="111" t="e">
        <f t="shared" si="7"/>
        <v>#DIV/0!</v>
      </c>
    </row>
    <row r="23" spans="2:33" ht="24" customHeight="1">
      <c r="B23" s="109"/>
      <c r="C23" s="109"/>
      <c r="D23" s="109" t="s">
        <v>28</v>
      </c>
      <c r="E23" s="110">
        <v>500000</v>
      </c>
      <c r="F23" s="110">
        <v>0</v>
      </c>
      <c r="G23" s="110">
        <v>1001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1001</v>
      </c>
      <c r="AE23" s="111">
        <f t="shared" si="5"/>
        <v>0.20019999999999999</v>
      </c>
      <c r="AF23" s="110">
        <f t="shared" si="6"/>
        <v>498999</v>
      </c>
      <c r="AG23" s="111">
        <f t="shared" si="7"/>
        <v>99.799800000000005</v>
      </c>
    </row>
    <row r="24" spans="2:33" ht="24" customHeight="1">
      <c r="B24" s="109"/>
      <c r="C24" s="109"/>
      <c r="D24" s="109" t="s">
        <v>30</v>
      </c>
      <c r="E24" s="110">
        <v>110000</v>
      </c>
      <c r="F24" s="110">
        <v>0</v>
      </c>
      <c r="G24" s="110">
        <v>0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110000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6500000</v>
      </c>
      <c r="F25" s="110">
        <v>0</v>
      </c>
      <c r="G25" s="110">
        <v>64943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64943</v>
      </c>
      <c r="AE25" s="111">
        <f t="shared" si="5"/>
        <v>0.99912307692307689</v>
      </c>
      <c r="AF25" s="110">
        <f t="shared" si="6"/>
        <v>6435057</v>
      </c>
      <c r="AG25" s="111">
        <f t="shared" si="7"/>
        <v>99.000876923076916</v>
      </c>
    </row>
    <row r="26" spans="2:33" ht="24" customHeight="1">
      <c r="B26" s="109"/>
      <c r="C26" s="109"/>
      <c r="D26" s="109" t="s">
        <v>121</v>
      </c>
      <c r="E26" s="110">
        <v>0</v>
      </c>
      <c r="F26" s="110">
        <v>0</v>
      </c>
      <c r="G26" s="110">
        <v>0</v>
      </c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98780000</v>
      </c>
      <c r="F27" s="115">
        <f t="shared" si="8"/>
        <v>14261754.879999999</v>
      </c>
      <c r="G27" s="115">
        <f t="shared" si="8"/>
        <v>6117094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20378848.879999999</v>
      </c>
      <c r="AE27" s="116">
        <f t="shared" si="5"/>
        <v>20.630541486130795</v>
      </c>
      <c r="AF27" s="115">
        <f>SUM(AF10:AF26)</f>
        <v>78401151.120000005</v>
      </c>
      <c r="AG27" s="116">
        <f t="shared" si="7"/>
        <v>79.369458513869205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11709774</v>
      </c>
      <c r="F30" s="110">
        <v>448513.44</v>
      </c>
      <c r="G30" s="110">
        <v>502962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951475.44</v>
      </c>
      <c r="AE30" s="111">
        <f t="shared" ref="AE30:AE41" si="10">+AD30*100/E30</f>
        <v>8.1254808162821934</v>
      </c>
      <c r="AF30" s="110">
        <f t="shared" ref="AF30:AF41" si="11">+E30-AD30</f>
        <v>10758298.560000001</v>
      </c>
      <c r="AG30" s="111">
        <f t="shared" ref="AG30:AG41" si="12">+AF30*100/E30</f>
        <v>91.874519183717808</v>
      </c>
    </row>
    <row r="31" spans="2:33" ht="24" customHeight="1">
      <c r="B31" s="109"/>
      <c r="C31" s="109"/>
      <c r="D31" s="109" t="s">
        <v>124</v>
      </c>
      <c r="E31" s="110">
        <v>6200000</v>
      </c>
      <c r="F31" s="110">
        <v>1249545</v>
      </c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1249545</v>
      </c>
      <c r="AE31" s="111">
        <f t="shared" si="10"/>
        <v>20.153951612903224</v>
      </c>
      <c r="AF31" s="110">
        <f t="shared" si="11"/>
        <v>4950455</v>
      </c>
      <c r="AG31" s="111">
        <f t="shared" si="12"/>
        <v>79.846048387096772</v>
      </c>
    </row>
    <row r="32" spans="2:33" ht="24" customHeight="1">
      <c r="B32" s="109"/>
      <c r="C32" s="109"/>
      <c r="D32" s="109" t="s">
        <v>40</v>
      </c>
      <c r="E32" s="110">
        <v>1638000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0</v>
      </c>
      <c r="AE32" s="111">
        <f t="shared" si="10"/>
        <v>0</v>
      </c>
      <c r="AF32" s="110">
        <f t="shared" si="11"/>
        <v>1638000</v>
      </c>
      <c r="AG32" s="111">
        <f t="shared" si="12"/>
        <v>100</v>
      </c>
    </row>
    <row r="33" spans="2:33" ht="24" customHeight="1">
      <c r="B33" s="109"/>
      <c r="C33" s="109"/>
      <c r="D33" s="109" t="s">
        <v>42</v>
      </c>
      <c r="E33" s="110">
        <v>1140000</v>
      </c>
      <c r="F33" s="110">
        <v>10000</v>
      </c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10000</v>
      </c>
      <c r="AE33" s="111">
        <f t="shared" si="10"/>
        <v>0.8771929824561403</v>
      </c>
      <c r="AF33" s="110">
        <f t="shared" si="11"/>
        <v>1130000</v>
      </c>
      <c r="AG33" s="111">
        <f t="shared" si="12"/>
        <v>99.122807017543863</v>
      </c>
    </row>
    <row r="34" spans="2:33" ht="24" customHeight="1">
      <c r="B34" s="109"/>
      <c r="C34" s="109"/>
      <c r="D34" s="109" t="s">
        <v>44</v>
      </c>
      <c r="E34" s="110">
        <v>6910000</v>
      </c>
      <c r="F34" s="110">
        <v>749700</v>
      </c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749700</v>
      </c>
      <c r="AE34" s="111">
        <f t="shared" si="10"/>
        <v>10.849493487698988</v>
      </c>
      <c r="AF34" s="110">
        <f t="shared" si="11"/>
        <v>6160300</v>
      </c>
      <c r="AG34" s="111">
        <f t="shared" si="12"/>
        <v>89.150506512301007</v>
      </c>
    </row>
    <row r="35" spans="2:33" ht="24" customHeight="1">
      <c r="B35" s="109"/>
      <c r="C35" s="109"/>
      <c r="D35" s="109" t="s">
        <v>46</v>
      </c>
      <c r="E35" s="110">
        <v>0</v>
      </c>
      <c r="F35" s="110">
        <v>0</v>
      </c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130000</v>
      </c>
      <c r="F36" s="110">
        <v>12000</v>
      </c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12000</v>
      </c>
      <c r="AE36" s="111">
        <f t="shared" si="10"/>
        <v>9.2307692307692299</v>
      </c>
      <c r="AF36" s="110">
        <f t="shared" si="11"/>
        <v>118000</v>
      </c>
      <c r="AG36" s="111">
        <f t="shared" si="12"/>
        <v>90.769230769230774</v>
      </c>
    </row>
    <row r="37" spans="2:33" ht="24" customHeight="1">
      <c r="B37" s="109"/>
      <c r="C37" s="109"/>
      <c r="D37" s="109" t="s">
        <v>50</v>
      </c>
      <c r="E37" s="110">
        <v>9000000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0</v>
      </c>
      <c r="AE37" s="111">
        <f t="shared" si="10"/>
        <v>0</v>
      </c>
      <c r="AF37" s="110">
        <f t="shared" si="11"/>
        <v>9000000</v>
      </c>
      <c r="AG37" s="111">
        <f t="shared" si="12"/>
        <v>100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900000</v>
      </c>
      <c r="F39" s="110">
        <v>5000</v>
      </c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5000</v>
      </c>
      <c r="AE39" s="111">
        <f t="shared" si="10"/>
        <v>0.55555555555555558</v>
      </c>
      <c r="AF39" s="110">
        <f t="shared" si="11"/>
        <v>895000</v>
      </c>
      <c r="AG39" s="111">
        <f t="shared" si="12"/>
        <v>99.444444444444443</v>
      </c>
    </row>
    <row r="40" spans="2:33" ht="24" customHeight="1">
      <c r="B40" s="109"/>
      <c r="C40" s="109"/>
      <c r="D40" s="109" t="s">
        <v>56</v>
      </c>
      <c r="E40" s="110">
        <v>600000</v>
      </c>
      <c r="F40" s="110"/>
      <c r="G40" s="110">
        <v>63145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63145</v>
      </c>
      <c r="AE40" s="111">
        <f t="shared" si="10"/>
        <v>10.524166666666666</v>
      </c>
      <c r="AF40" s="110">
        <f t="shared" si="11"/>
        <v>536855</v>
      </c>
      <c r="AG40" s="111">
        <f t="shared" si="12"/>
        <v>89.475833333333327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9000000</v>
      </c>
      <c r="F43" s="110">
        <v>387718.28</v>
      </c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387718.28</v>
      </c>
      <c r="AE43" s="111">
        <f>+AD43*100/E43</f>
        <v>4.3079808888888893</v>
      </c>
      <c r="AF43" s="110">
        <f>+E43-AD43</f>
        <v>8612281.7200000007</v>
      </c>
      <c r="AG43" s="111">
        <f>+AF43*100/E43</f>
        <v>95.692019111111122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4500000</v>
      </c>
      <c r="F45" s="110">
        <v>132345.60999999999</v>
      </c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132345.60999999999</v>
      </c>
      <c r="AE45" s="111">
        <f t="shared" ref="AE45:AE53" si="14">+AD45*100/E45</f>
        <v>2.9410135555555552</v>
      </c>
      <c r="AF45" s="110">
        <f t="shared" ref="AF45:AF53" si="15">+E45-AD45</f>
        <v>4367654.3899999997</v>
      </c>
      <c r="AG45" s="111">
        <f t="shared" ref="AG45:AG53" si="16">+AF45*100/E45</f>
        <v>97.058986444444429</v>
      </c>
    </row>
    <row r="46" spans="2:33" ht="24" customHeight="1">
      <c r="B46" s="109"/>
      <c r="C46" s="109"/>
      <c r="D46" s="109" t="s">
        <v>131</v>
      </c>
      <c r="E46" s="110">
        <v>8700000</v>
      </c>
      <c r="F46" s="110">
        <v>273470.09000000003</v>
      </c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273470.09000000003</v>
      </c>
      <c r="AE46" s="111">
        <f t="shared" si="14"/>
        <v>3.1433343678160925</v>
      </c>
      <c r="AF46" s="110">
        <f t="shared" si="15"/>
        <v>8426529.9100000001</v>
      </c>
      <c r="AG46" s="111">
        <f t="shared" si="16"/>
        <v>96.856665632183905</v>
      </c>
    </row>
    <row r="47" spans="2:33" ht="24" customHeight="1">
      <c r="B47" s="109"/>
      <c r="C47" s="109"/>
      <c r="D47" s="109" t="s">
        <v>132</v>
      </c>
      <c r="E47" s="110">
        <v>20000</v>
      </c>
      <c r="F47" s="110">
        <v>0</v>
      </c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20000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600000</v>
      </c>
      <c r="F48" s="110">
        <v>8088.69</v>
      </c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8088.69</v>
      </c>
      <c r="AE48" s="111">
        <f t="shared" si="14"/>
        <v>1.348115</v>
      </c>
      <c r="AF48" s="110">
        <f t="shared" si="15"/>
        <v>591911.31000000006</v>
      </c>
      <c r="AG48" s="111">
        <f t="shared" si="16"/>
        <v>98.651885000000007</v>
      </c>
    </row>
    <row r="49" spans="2:33" ht="24" customHeight="1">
      <c r="B49" s="109"/>
      <c r="C49" s="109"/>
      <c r="D49" s="109" t="s">
        <v>134</v>
      </c>
      <c r="E49" s="110">
        <v>17000</v>
      </c>
      <c r="F49" s="110">
        <v>0</v>
      </c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>
        <f t="shared" si="14"/>
        <v>0</v>
      </c>
      <c r="AF49" s="110">
        <f t="shared" si="15"/>
        <v>17000</v>
      </c>
      <c r="AG49" s="111">
        <f t="shared" si="16"/>
        <v>100</v>
      </c>
    </row>
    <row r="50" spans="2:33" ht="24" customHeight="1">
      <c r="B50" s="109"/>
      <c r="C50" s="109"/>
      <c r="D50" s="109" t="s">
        <v>63</v>
      </c>
      <c r="E50" s="110">
        <v>6000000</v>
      </c>
      <c r="F50" s="110">
        <v>373119.16</v>
      </c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373119.16</v>
      </c>
      <c r="AE50" s="111">
        <f t="shared" si="14"/>
        <v>6.2186526666666664</v>
      </c>
      <c r="AF50" s="110">
        <f t="shared" si="15"/>
        <v>5626880.8399999999</v>
      </c>
      <c r="AG50" s="111">
        <f t="shared" si="16"/>
        <v>93.781347333333329</v>
      </c>
    </row>
    <row r="51" spans="2:33" ht="24" customHeight="1">
      <c r="B51" s="109"/>
      <c r="C51" s="109"/>
      <c r="D51" s="109" t="s">
        <v>65</v>
      </c>
      <c r="E51" s="110">
        <v>2300000</v>
      </c>
      <c r="F51" s="110">
        <v>296321.43</v>
      </c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296321.43</v>
      </c>
      <c r="AE51" s="111">
        <f t="shared" si="14"/>
        <v>12.883540434782608</v>
      </c>
      <c r="AF51" s="110">
        <f t="shared" si="15"/>
        <v>2003678.57</v>
      </c>
      <c r="AG51" s="111">
        <f t="shared" si="16"/>
        <v>87.116459565217397</v>
      </c>
    </row>
    <row r="52" spans="2:33" ht="24" customHeight="1">
      <c r="B52" s="109"/>
      <c r="C52" s="109"/>
      <c r="D52" s="109" t="s">
        <v>67</v>
      </c>
      <c r="E52" s="110">
        <v>2500000</v>
      </c>
      <c r="F52" s="110">
        <v>345848.3</v>
      </c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345848.3</v>
      </c>
      <c r="AE52" s="111">
        <f t="shared" si="14"/>
        <v>13.833932000000001</v>
      </c>
      <c r="AF52" s="110">
        <f t="shared" si="15"/>
        <v>2154151.7000000002</v>
      </c>
      <c r="AG52" s="111">
        <f t="shared" si="16"/>
        <v>86.16606800000001</v>
      </c>
    </row>
    <row r="53" spans="2:33" ht="24" customHeight="1">
      <c r="B53" s="109"/>
      <c r="C53" s="109"/>
      <c r="D53" s="109" t="s">
        <v>135</v>
      </c>
      <c r="E53" s="110">
        <v>1000000</v>
      </c>
      <c r="F53" s="110">
        <v>63884.45</v>
      </c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63884.45</v>
      </c>
      <c r="AE53" s="111">
        <f t="shared" si="14"/>
        <v>6.3884449999999999</v>
      </c>
      <c r="AF53" s="110">
        <f t="shared" si="15"/>
        <v>936115.55</v>
      </c>
      <c r="AG53" s="111">
        <f t="shared" si="16"/>
        <v>93.611554999999996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3500000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3500000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>
        <v>0</v>
      </c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500000</v>
      </c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>
        <f t="shared" si="18"/>
        <v>0</v>
      </c>
      <c r="AF58" s="110">
        <f t="shared" si="19"/>
        <v>500000</v>
      </c>
      <c r="AG58" s="111">
        <f t="shared" si="20"/>
        <v>100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500000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>
        <f t="shared" si="22"/>
        <v>0</v>
      </c>
      <c r="AF62" s="110">
        <f t="shared" si="23"/>
        <v>500000</v>
      </c>
      <c r="AG62" s="111">
        <f t="shared" si="24"/>
        <v>100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4000000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4000000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2000000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2000000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83364774</v>
      </c>
      <c r="F66" s="115">
        <f t="shared" si="29"/>
        <v>4355554.45</v>
      </c>
      <c r="G66" s="115">
        <f t="shared" si="29"/>
        <v>566107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4921661.45</v>
      </c>
      <c r="AE66" s="116">
        <f t="shared" si="26"/>
        <v>5.9037663198127301</v>
      </c>
      <c r="AF66" s="115">
        <f t="shared" si="27"/>
        <v>78443112.549999997</v>
      </c>
      <c r="AG66" s="116">
        <f t="shared" si="28"/>
        <v>94.096233680187268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15415226</v>
      </c>
      <c r="F67" s="115">
        <f t="shared" si="30"/>
        <v>9906200.4299999997</v>
      </c>
      <c r="G67" s="115">
        <f t="shared" si="30"/>
        <v>5550987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15457187.43</v>
      </c>
      <c r="AE67" s="116">
        <f t="shared" si="26"/>
        <v>100.27220768608906</v>
      </c>
      <c r="AF67" s="115">
        <f t="shared" si="27"/>
        <v>-41961.429999999702</v>
      </c>
      <c r="AG67" s="116">
        <f t="shared" si="28"/>
        <v>-0.27220768608906354</v>
      </c>
    </row>
    <row r="68" spans="1:33" ht="24" customHeight="1">
      <c r="B68" s="109"/>
      <c r="C68" s="109"/>
      <c r="D68" s="119" t="s">
        <v>145</v>
      </c>
      <c r="E68" s="110">
        <v>2963496.96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>
        <f t="shared" si="26"/>
        <v>0</v>
      </c>
      <c r="AF68" s="110">
        <f t="shared" si="27"/>
        <v>2963496.96</v>
      </c>
      <c r="AG68" s="111">
        <f t="shared" si="28"/>
        <v>100</v>
      </c>
    </row>
    <row r="69" spans="1:33" ht="24" customHeight="1">
      <c r="B69" s="109"/>
      <c r="C69" s="109"/>
      <c r="D69" s="119" t="s">
        <v>146</v>
      </c>
      <c r="E69" s="110">
        <v>35953284.210000001</v>
      </c>
      <c r="F69" s="110">
        <v>28911875.879999999</v>
      </c>
      <c r="G69" s="110">
        <v>4100089.9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33011965.779999997</v>
      </c>
      <c r="AE69" s="111">
        <f t="shared" si="26"/>
        <v>91.819054935788287</v>
      </c>
      <c r="AF69" s="110">
        <f t="shared" si="27"/>
        <v>2941318.4300000034</v>
      </c>
      <c r="AG69" s="111">
        <f t="shared" si="28"/>
        <v>8.180945064211711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-23501555.170000002</v>
      </c>
      <c r="F71" s="123">
        <f t="shared" si="31"/>
        <v>-19005675.449999999</v>
      </c>
      <c r="G71" s="123">
        <f t="shared" si="31"/>
        <v>1450897.1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-17554778.349999998</v>
      </c>
      <c r="AE71" s="116">
        <f t="shared" si="26"/>
        <v>74.696241261552203</v>
      </c>
      <c r="AF71" s="115">
        <f t="shared" si="27"/>
        <v>-5946776.820000004</v>
      </c>
      <c r="AG71" s="116">
        <f t="shared" si="28"/>
        <v>25.30375873844779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3000</v>
      </c>
      <c r="F74" s="110"/>
      <c r="G74" s="110">
        <v>8828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1059865</v>
      </c>
      <c r="F75" s="110"/>
      <c r="G75" s="110">
        <v>2411115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>
        <v>0</v>
      </c>
      <c r="G77" s="110">
        <v>0</v>
      </c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37931921.020000003</v>
      </c>
      <c r="F78" s="110"/>
      <c r="G78" s="110">
        <v>36049347.549999997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>
        <v>0</v>
      </c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38994786.020000003</v>
      </c>
      <c r="F80" s="115">
        <f t="shared" si="32"/>
        <v>0</v>
      </c>
      <c r="G80" s="115">
        <f t="shared" si="32"/>
        <v>38469290.549999997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G1000"/>
  <sheetViews>
    <sheetView workbookViewId="0">
      <pane ySplit="8" topLeftCell="A75" activePane="bottomLeft" state="frozen"/>
      <selection pane="bottomLeft" activeCell="I15" sqref="I15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14.0703125" customWidth="1"/>
    <col min="7" max="7" width="12.6406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8.78515625" customWidth="1"/>
    <col min="32" max="32" width="9.5703125" customWidth="1"/>
    <col min="33" max="33" width="6.35546875" customWidth="1"/>
  </cols>
  <sheetData>
    <row r="1" spans="1:33" ht="24" customHeight="1">
      <c r="A1" s="414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131"/>
      <c r="AG1" s="131"/>
    </row>
    <row r="2" spans="1:33" ht="24" customHeight="1">
      <c r="A2" s="414" t="s">
        <v>186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  <c r="AF2" s="131"/>
      <c r="AG2" s="131"/>
    </row>
    <row r="3" spans="1:33" ht="24" customHeight="1">
      <c r="A3" s="414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131"/>
      <c r="AG3" s="131"/>
    </row>
    <row r="4" spans="1:33" ht="24" customHeight="1">
      <c r="A4" s="144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</row>
    <row r="5" spans="1:33" ht="24" customHeight="1">
      <c r="A5" s="144"/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414"/>
      <c r="AE5" s="380"/>
      <c r="AF5" s="414" t="s">
        <v>98</v>
      </c>
      <c r="AG5" s="380"/>
    </row>
    <row r="6" spans="1:33" ht="52.2">
      <c r="A6" s="145"/>
      <c r="B6" s="408" t="s">
        <v>1</v>
      </c>
      <c r="C6" s="377"/>
      <c r="D6" s="378"/>
      <c r="E6" s="146" t="s">
        <v>99</v>
      </c>
      <c r="F6" s="410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411" t="s">
        <v>101</v>
      </c>
      <c r="AG6" s="371"/>
    </row>
    <row r="7" spans="1:33" ht="24" customHeight="1">
      <c r="A7" s="145"/>
      <c r="B7" s="379"/>
      <c r="C7" s="380"/>
      <c r="D7" s="381"/>
      <c r="E7" s="409" t="s">
        <v>102</v>
      </c>
      <c r="F7" s="410" t="s">
        <v>103</v>
      </c>
      <c r="G7" s="371"/>
      <c r="H7" s="410" t="s">
        <v>104</v>
      </c>
      <c r="I7" s="371"/>
      <c r="J7" s="410" t="s">
        <v>105</v>
      </c>
      <c r="K7" s="371"/>
      <c r="L7" s="410" t="s">
        <v>106</v>
      </c>
      <c r="M7" s="371"/>
      <c r="N7" s="410" t="s">
        <v>107</v>
      </c>
      <c r="O7" s="371"/>
      <c r="P7" s="410" t="s">
        <v>108</v>
      </c>
      <c r="Q7" s="371"/>
      <c r="R7" s="410" t="s">
        <v>109</v>
      </c>
      <c r="S7" s="371"/>
      <c r="T7" s="410" t="s">
        <v>110</v>
      </c>
      <c r="U7" s="371"/>
      <c r="V7" s="410" t="s">
        <v>111</v>
      </c>
      <c r="W7" s="371"/>
      <c r="X7" s="410" t="s">
        <v>112</v>
      </c>
      <c r="Y7" s="371"/>
      <c r="Z7" s="410" t="s">
        <v>113</v>
      </c>
      <c r="AA7" s="371"/>
      <c r="AB7" s="410" t="s">
        <v>114</v>
      </c>
      <c r="AC7" s="371"/>
      <c r="AD7" s="147" t="s">
        <v>115</v>
      </c>
      <c r="AE7" s="412" t="s">
        <v>116</v>
      </c>
      <c r="AF7" s="148" t="s">
        <v>115</v>
      </c>
      <c r="AG7" s="413" t="s">
        <v>116</v>
      </c>
    </row>
    <row r="8" spans="1:33" ht="24" customHeight="1">
      <c r="A8" s="145"/>
      <c r="B8" s="382"/>
      <c r="C8" s="383"/>
      <c r="D8" s="384"/>
      <c r="E8" s="386"/>
      <c r="F8" s="147">
        <v>2568</v>
      </c>
      <c r="G8" s="147">
        <v>2569</v>
      </c>
      <c r="H8" s="147">
        <v>2568</v>
      </c>
      <c r="I8" s="147">
        <v>2569</v>
      </c>
      <c r="J8" s="147">
        <v>2568</v>
      </c>
      <c r="K8" s="147">
        <v>2569</v>
      </c>
      <c r="L8" s="147">
        <v>2568</v>
      </c>
      <c r="M8" s="147">
        <v>2569</v>
      </c>
      <c r="N8" s="147">
        <v>2568</v>
      </c>
      <c r="O8" s="147">
        <v>2569</v>
      </c>
      <c r="P8" s="147">
        <v>2568</v>
      </c>
      <c r="Q8" s="147">
        <v>2569</v>
      </c>
      <c r="R8" s="147">
        <v>2568</v>
      </c>
      <c r="S8" s="147">
        <v>2569</v>
      </c>
      <c r="T8" s="147">
        <v>2568</v>
      </c>
      <c r="U8" s="147">
        <v>2569</v>
      </c>
      <c r="V8" s="147">
        <v>2568</v>
      </c>
      <c r="W8" s="147">
        <v>2569</v>
      </c>
      <c r="X8" s="147">
        <v>2568</v>
      </c>
      <c r="Y8" s="147">
        <v>2569</v>
      </c>
      <c r="Z8" s="147">
        <v>2568</v>
      </c>
      <c r="AA8" s="147">
        <v>2569</v>
      </c>
      <c r="AB8" s="147">
        <v>2568</v>
      </c>
      <c r="AC8" s="147">
        <v>2569</v>
      </c>
      <c r="AD8" s="147" t="s">
        <v>117</v>
      </c>
      <c r="AE8" s="386"/>
      <c r="AF8" s="149" t="s">
        <v>118</v>
      </c>
      <c r="AG8" s="386"/>
    </row>
    <row r="9" spans="1:33" ht="24" customHeight="1">
      <c r="A9" s="131"/>
      <c r="B9" s="150" t="s">
        <v>119</v>
      </c>
      <c r="C9" s="150"/>
      <c r="D9" s="150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2"/>
      <c r="AF9" s="153"/>
      <c r="AG9" s="152"/>
    </row>
    <row r="10" spans="1:33" ht="24" customHeight="1">
      <c r="A10" s="131"/>
      <c r="B10" s="152"/>
      <c r="C10" s="404" t="s">
        <v>4</v>
      </c>
      <c r="D10" s="371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  <c r="AC10" s="154"/>
      <c r="AD10" s="154"/>
      <c r="AE10" s="152"/>
      <c r="AF10" s="154"/>
      <c r="AG10" s="152"/>
    </row>
    <row r="11" spans="1:33" ht="24" customHeight="1">
      <c r="A11" s="131"/>
      <c r="B11" s="155"/>
      <c r="C11" s="155"/>
      <c r="D11" s="155" t="s">
        <v>5</v>
      </c>
      <c r="E11" s="156">
        <v>47000000</v>
      </c>
      <c r="F11" s="156">
        <v>2856577.82</v>
      </c>
      <c r="G11" s="156">
        <v>12579826.5</v>
      </c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>
        <f t="shared" ref="AD11:AD19" si="0">SUM(F11:AC11)</f>
        <v>15436404.32</v>
      </c>
      <c r="AE11" s="157">
        <f t="shared" ref="AE11:AE19" si="1">+AD11*100/E11</f>
        <v>32.843413446808512</v>
      </c>
      <c r="AF11" s="156">
        <f t="shared" ref="AF11:AF19" si="2">+E11-AD11</f>
        <v>31563595.68</v>
      </c>
      <c r="AG11" s="157">
        <f>+AF11*100/E11</f>
        <v>67.156586553191488</v>
      </c>
    </row>
    <row r="12" spans="1:33" ht="24" customHeight="1">
      <c r="A12" s="131"/>
      <c r="B12" s="155"/>
      <c r="C12" s="155"/>
      <c r="D12" s="155" t="s">
        <v>7</v>
      </c>
      <c r="E12" s="156">
        <v>2000000</v>
      </c>
      <c r="F12" s="156">
        <v>0</v>
      </c>
      <c r="G12" s="156">
        <v>0</v>
      </c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>
        <f t="shared" si="0"/>
        <v>0</v>
      </c>
      <c r="AE12" s="157">
        <f t="shared" si="1"/>
        <v>0</v>
      </c>
      <c r="AF12" s="156">
        <f t="shared" si="2"/>
        <v>2000000</v>
      </c>
      <c r="AG12" s="157" t="e">
        <f t="shared" ref="AG12:AG19" si="3">+AF12*100/G12</f>
        <v>#DIV/0!</v>
      </c>
    </row>
    <row r="13" spans="1:33" ht="24" customHeight="1">
      <c r="A13" s="131"/>
      <c r="B13" s="155"/>
      <c r="C13" s="155"/>
      <c r="D13" s="155" t="s">
        <v>9</v>
      </c>
      <c r="E13" s="156">
        <v>300000</v>
      </c>
      <c r="F13" s="156">
        <v>0</v>
      </c>
      <c r="G13" s="156">
        <v>0</v>
      </c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>
        <f t="shared" si="0"/>
        <v>0</v>
      </c>
      <c r="AE13" s="157">
        <f t="shared" si="1"/>
        <v>0</v>
      </c>
      <c r="AF13" s="156">
        <f t="shared" si="2"/>
        <v>300000</v>
      </c>
      <c r="AG13" s="157" t="e">
        <f t="shared" si="3"/>
        <v>#DIV/0!</v>
      </c>
    </row>
    <row r="14" spans="1:33" ht="24" customHeight="1">
      <c r="A14" s="131"/>
      <c r="B14" s="155"/>
      <c r="C14" s="155"/>
      <c r="D14" s="155" t="s">
        <v>11</v>
      </c>
      <c r="E14" s="156">
        <v>5000000</v>
      </c>
      <c r="F14" s="156">
        <v>432759.26</v>
      </c>
      <c r="G14" s="156">
        <v>0</v>
      </c>
      <c r="H14" s="156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>
        <f t="shared" si="0"/>
        <v>432759.26</v>
      </c>
      <c r="AE14" s="157">
        <f t="shared" si="1"/>
        <v>8.6551852</v>
      </c>
      <c r="AF14" s="156">
        <f t="shared" si="2"/>
        <v>4567240.74</v>
      </c>
      <c r="AG14" s="157" t="e">
        <f t="shared" si="3"/>
        <v>#DIV/0!</v>
      </c>
    </row>
    <row r="15" spans="1:33" ht="24" customHeight="1">
      <c r="A15" s="131"/>
      <c r="B15" s="155"/>
      <c r="C15" s="155"/>
      <c r="D15" s="155" t="s">
        <v>13</v>
      </c>
      <c r="E15" s="156">
        <v>100000</v>
      </c>
      <c r="F15" s="156">
        <v>2811</v>
      </c>
      <c r="G15" s="156">
        <v>0</v>
      </c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>
        <f t="shared" si="0"/>
        <v>2811</v>
      </c>
      <c r="AE15" s="157">
        <f t="shared" si="1"/>
        <v>2.8109999999999999</v>
      </c>
      <c r="AF15" s="156">
        <f t="shared" si="2"/>
        <v>97189</v>
      </c>
      <c r="AG15" s="157" t="e">
        <f t="shared" si="3"/>
        <v>#DIV/0!</v>
      </c>
    </row>
    <row r="16" spans="1:33" ht="24" customHeight="1">
      <c r="A16" s="131"/>
      <c r="B16" s="155"/>
      <c r="C16" s="155"/>
      <c r="D16" s="155" t="s">
        <v>15</v>
      </c>
      <c r="E16" s="156">
        <v>1200000</v>
      </c>
      <c r="F16" s="156">
        <v>2611.39</v>
      </c>
      <c r="G16" s="156">
        <v>0</v>
      </c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>
        <f t="shared" si="0"/>
        <v>2611.39</v>
      </c>
      <c r="AE16" s="157">
        <f t="shared" si="1"/>
        <v>0.21761583333333334</v>
      </c>
      <c r="AF16" s="156">
        <f t="shared" si="2"/>
        <v>1197388.6100000001</v>
      </c>
      <c r="AG16" s="157" t="e">
        <f t="shared" si="3"/>
        <v>#DIV/0!</v>
      </c>
    </row>
    <row r="17" spans="1:33" ht="24" customHeight="1">
      <c r="A17" s="131"/>
      <c r="B17" s="155"/>
      <c r="C17" s="155"/>
      <c r="D17" s="155" t="s">
        <v>17</v>
      </c>
      <c r="E17" s="156">
        <v>1300000</v>
      </c>
      <c r="F17" s="156">
        <v>217327.15</v>
      </c>
      <c r="G17" s="156">
        <v>3930</v>
      </c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>
        <f t="shared" si="0"/>
        <v>221257.15</v>
      </c>
      <c r="AE17" s="157">
        <f t="shared" si="1"/>
        <v>17.019780769230771</v>
      </c>
      <c r="AF17" s="156">
        <f t="shared" si="2"/>
        <v>1078742.8500000001</v>
      </c>
      <c r="AG17" s="157">
        <f t="shared" si="3"/>
        <v>27448.927480916034</v>
      </c>
    </row>
    <row r="18" spans="1:33" ht="24" customHeight="1">
      <c r="A18" s="131"/>
      <c r="B18" s="155"/>
      <c r="C18" s="155"/>
      <c r="D18" s="155" t="s">
        <v>19</v>
      </c>
      <c r="E18" s="156">
        <v>20000</v>
      </c>
      <c r="F18" s="156">
        <v>0</v>
      </c>
      <c r="G18" s="156">
        <v>0</v>
      </c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>
        <f t="shared" si="0"/>
        <v>0</v>
      </c>
      <c r="AE18" s="157">
        <f t="shared" si="1"/>
        <v>0</v>
      </c>
      <c r="AF18" s="156">
        <f t="shared" si="2"/>
        <v>20000</v>
      </c>
      <c r="AG18" s="157" t="e">
        <f t="shared" si="3"/>
        <v>#DIV/0!</v>
      </c>
    </row>
    <row r="19" spans="1:33" ht="24" customHeight="1">
      <c r="A19" s="131"/>
      <c r="B19" s="155"/>
      <c r="C19" s="155"/>
      <c r="D19" s="155" t="s">
        <v>21</v>
      </c>
      <c r="E19" s="156">
        <v>3640000</v>
      </c>
      <c r="F19" s="156">
        <v>325972</v>
      </c>
      <c r="G19" s="156">
        <v>156747</v>
      </c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>
        <f t="shared" si="0"/>
        <v>482719</v>
      </c>
      <c r="AE19" s="157">
        <f t="shared" si="1"/>
        <v>13.261510989010988</v>
      </c>
      <c r="AF19" s="156">
        <f t="shared" si="2"/>
        <v>3157281</v>
      </c>
      <c r="AG19" s="157">
        <f t="shared" si="3"/>
        <v>2014.252904361806</v>
      </c>
    </row>
    <row r="20" spans="1:33" ht="24" customHeight="1">
      <c r="A20" s="131"/>
      <c r="B20" s="152"/>
      <c r="C20" s="404" t="s">
        <v>120</v>
      </c>
      <c r="D20" s="371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4"/>
      <c r="AD20" s="154"/>
      <c r="AE20" s="158"/>
      <c r="AF20" s="154"/>
      <c r="AG20" s="158"/>
    </row>
    <row r="21" spans="1:33" ht="24" customHeight="1">
      <c r="A21" s="131"/>
      <c r="B21" s="155"/>
      <c r="C21" s="155"/>
      <c r="D21" s="155" t="s">
        <v>24</v>
      </c>
      <c r="E21" s="156">
        <v>0</v>
      </c>
      <c r="F21" s="156">
        <v>0</v>
      </c>
      <c r="G21" s="156">
        <v>0</v>
      </c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>
        <f t="shared" ref="AD21:AD26" si="4">SUM(F21:AC21)</f>
        <v>0</v>
      </c>
      <c r="AE21" s="157" t="e">
        <f t="shared" ref="AE21:AE27" si="5">+AD21*100/E21</f>
        <v>#DIV/0!</v>
      </c>
      <c r="AF21" s="156">
        <f t="shared" ref="AF21:AF26" si="6">+E21-AD21</f>
        <v>0</v>
      </c>
      <c r="AG21" s="157" t="e">
        <f t="shared" ref="AG21:AG27" si="7">+AF21*100/E21</f>
        <v>#DIV/0!</v>
      </c>
    </row>
    <row r="22" spans="1:33" ht="24" customHeight="1">
      <c r="A22" s="131"/>
      <c r="B22" s="155"/>
      <c r="C22" s="155"/>
      <c r="D22" s="155" t="s">
        <v>26</v>
      </c>
      <c r="E22" s="156">
        <v>2000000</v>
      </c>
      <c r="F22" s="156">
        <v>0</v>
      </c>
      <c r="G22" s="156">
        <v>0</v>
      </c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>
        <f t="shared" si="4"/>
        <v>0</v>
      </c>
      <c r="AE22" s="157">
        <f t="shared" si="5"/>
        <v>0</v>
      </c>
      <c r="AF22" s="156">
        <f t="shared" si="6"/>
        <v>2000000</v>
      </c>
      <c r="AG22" s="157">
        <f t="shared" si="7"/>
        <v>100</v>
      </c>
    </row>
    <row r="23" spans="1:33" ht="24" customHeight="1">
      <c r="A23" s="131"/>
      <c r="B23" s="155"/>
      <c r="C23" s="155"/>
      <c r="D23" s="155" t="s">
        <v>28</v>
      </c>
      <c r="E23" s="156">
        <v>1500000</v>
      </c>
      <c r="F23" s="156">
        <v>0</v>
      </c>
      <c r="G23" s="156">
        <v>0</v>
      </c>
      <c r="H23" s="156"/>
      <c r="I23" s="156"/>
      <c r="J23" s="156"/>
      <c r="K23" s="156"/>
      <c r="L23" s="15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  <c r="AD23" s="156">
        <f t="shared" si="4"/>
        <v>0</v>
      </c>
      <c r="AE23" s="157">
        <f t="shared" si="5"/>
        <v>0</v>
      </c>
      <c r="AF23" s="156">
        <f t="shared" si="6"/>
        <v>1500000</v>
      </c>
      <c r="AG23" s="157">
        <f t="shared" si="7"/>
        <v>100</v>
      </c>
    </row>
    <row r="24" spans="1:33" ht="24" customHeight="1">
      <c r="A24" s="131"/>
      <c r="B24" s="155"/>
      <c r="C24" s="155"/>
      <c r="D24" s="155" t="s">
        <v>30</v>
      </c>
      <c r="E24" s="156">
        <v>80000</v>
      </c>
      <c r="F24" s="156">
        <v>0</v>
      </c>
      <c r="G24" s="156">
        <v>0</v>
      </c>
      <c r="H24" s="156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6">
        <f t="shared" si="4"/>
        <v>0</v>
      </c>
      <c r="AE24" s="157">
        <f t="shared" si="5"/>
        <v>0</v>
      </c>
      <c r="AF24" s="156">
        <f t="shared" si="6"/>
        <v>80000</v>
      </c>
      <c r="AG24" s="157">
        <f t="shared" si="7"/>
        <v>100</v>
      </c>
    </row>
    <row r="25" spans="1:33" ht="24" customHeight="1">
      <c r="A25" s="131"/>
      <c r="B25" s="155"/>
      <c r="C25" s="155"/>
      <c r="D25" s="155" t="s">
        <v>120</v>
      </c>
      <c r="E25" s="156">
        <v>0</v>
      </c>
      <c r="F25" s="156">
        <v>0</v>
      </c>
      <c r="G25" s="156">
        <v>0</v>
      </c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>
        <f t="shared" si="4"/>
        <v>0</v>
      </c>
      <c r="AE25" s="157" t="e">
        <f t="shared" si="5"/>
        <v>#DIV/0!</v>
      </c>
      <c r="AF25" s="156">
        <f t="shared" si="6"/>
        <v>0</v>
      </c>
      <c r="AG25" s="157" t="e">
        <f t="shared" si="7"/>
        <v>#DIV/0!</v>
      </c>
    </row>
    <row r="26" spans="1:33" ht="24" customHeight="1">
      <c r="A26" s="131"/>
      <c r="B26" s="155"/>
      <c r="C26" s="155"/>
      <c r="D26" s="155" t="s">
        <v>121</v>
      </c>
      <c r="E26" s="156">
        <v>0</v>
      </c>
      <c r="F26" s="156">
        <v>0</v>
      </c>
      <c r="G26" s="156">
        <v>0</v>
      </c>
      <c r="H26" s="156"/>
      <c r="I26" s="156"/>
      <c r="J26" s="156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6">
        <f t="shared" si="4"/>
        <v>0</v>
      </c>
      <c r="AE26" s="157" t="e">
        <f t="shared" si="5"/>
        <v>#DIV/0!</v>
      </c>
      <c r="AF26" s="156">
        <f t="shared" si="6"/>
        <v>0</v>
      </c>
      <c r="AG26" s="157" t="e">
        <f t="shared" si="7"/>
        <v>#DIV/0!</v>
      </c>
    </row>
    <row r="27" spans="1:33" ht="24" customHeight="1">
      <c r="A27" s="131"/>
      <c r="B27" s="159"/>
      <c r="C27" s="159"/>
      <c r="D27" s="160" t="s">
        <v>122</v>
      </c>
      <c r="E27" s="161">
        <f t="shared" ref="E27:AD27" si="8">SUM(E10:E26)</f>
        <v>64140000</v>
      </c>
      <c r="F27" s="161">
        <f t="shared" si="8"/>
        <v>3838058.62</v>
      </c>
      <c r="G27" s="161">
        <f t="shared" si="8"/>
        <v>12740503.5</v>
      </c>
      <c r="H27" s="161">
        <f t="shared" si="8"/>
        <v>0</v>
      </c>
      <c r="I27" s="161">
        <f t="shared" si="8"/>
        <v>0</v>
      </c>
      <c r="J27" s="161">
        <f t="shared" si="8"/>
        <v>0</v>
      </c>
      <c r="K27" s="161">
        <f t="shared" si="8"/>
        <v>0</v>
      </c>
      <c r="L27" s="161">
        <f t="shared" si="8"/>
        <v>0</v>
      </c>
      <c r="M27" s="161">
        <f t="shared" si="8"/>
        <v>0</v>
      </c>
      <c r="N27" s="161">
        <f t="shared" si="8"/>
        <v>0</v>
      </c>
      <c r="O27" s="161">
        <f t="shared" si="8"/>
        <v>0</v>
      </c>
      <c r="P27" s="161">
        <f t="shared" si="8"/>
        <v>0</v>
      </c>
      <c r="Q27" s="161">
        <f t="shared" si="8"/>
        <v>0</v>
      </c>
      <c r="R27" s="161">
        <f t="shared" si="8"/>
        <v>0</v>
      </c>
      <c r="S27" s="161">
        <f t="shared" si="8"/>
        <v>0</v>
      </c>
      <c r="T27" s="161">
        <f t="shared" si="8"/>
        <v>0</v>
      </c>
      <c r="U27" s="161">
        <f t="shared" si="8"/>
        <v>0</v>
      </c>
      <c r="V27" s="161">
        <f t="shared" si="8"/>
        <v>0</v>
      </c>
      <c r="W27" s="161">
        <f t="shared" si="8"/>
        <v>0</v>
      </c>
      <c r="X27" s="161">
        <f t="shared" si="8"/>
        <v>0</v>
      </c>
      <c r="Y27" s="161">
        <f t="shared" si="8"/>
        <v>0</v>
      </c>
      <c r="Z27" s="161">
        <f t="shared" si="8"/>
        <v>0</v>
      </c>
      <c r="AA27" s="161">
        <f t="shared" si="8"/>
        <v>0</v>
      </c>
      <c r="AB27" s="161">
        <f t="shared" si="8"/>
        <v>0</v>
      </c>
      <c r="AC27" s="161">
        <f t="shared" si="8"/>
        <v>0</v>
      </c>
      <c r="AD27" s="161">
        <f t="shared" si="8"/>
        <v>16578562.120000001</v>
      </c>
      <c r="AE27" s="162">
        <f t="shared" si="5"/>
        <v>25.847461989398191</v>
      </c>
      <c r="AF27" s="161">
        <f>SUM(AF10:AF26)</f>
        <v>47561437.880000003</v>
      </c>
      <c r="AG27" s="162">
        <f t="shared" si="7"/>
        <v>74.152538010601802</v>
      </c>
    </row>
    <row r="28" spans="1:33" ht="24" customHeight="1">
      <c r="A28" s="131"/>
      <c r="B28" s="405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58"/>
      <c r="AF28" s="131"/>
      <c r="AG28" s="158"/>
    </row>
    <row r="29" spans="1:33" ht="24" customHeight="1">
      <c r="A29" s="131"/>
      <c r="B29" s="152"/>
      <c r="C29" s="404" t="s">
        <v>35</v>
      </c>
      <c r="D29" s="371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8"/>
      <c r="AF29" s="154"/>
      <c r="AG29" s="158"/>
    </row>
    <row r="30" spans="1:33" ht="24" customHeight="1">
      <c r="A30" s="131"/>
      <c r="B30" s="155"/>
      <c r="C30" s="155"/>
      <c r="D30" s="155" t="s">
        <v>36</v>
      </c>
      <c r="E30" s="156">
        <v>7050000</v>
      </c>
      <c r="F30" s="156">
        <v>225340</v>
      </c>
      <c r="G30" s="156">
        <v>491150</v>
      </c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6"/>
      <c r="AD30" s="156">
        <f t="shared" ref="AD30:AD41" si="9">SUM(F30:AC30)</f>
        <v>716490</v>
      </c>
      <c r="AE30" s="157">
        <f t="shared" ref="AE30:AE41" si="10">+AD30*100/E30</f>
        <v>10.162978723404255</v>
      </c>
      <c r="AF30" s="156">
        <f t="shared" ref="AF30:AF41" si="11">+E30-AD30</f>
        <v>6333510</v>
      </c>
      <c r="AG30" s="157">
        <f t="shared" ref="AG30:AG41" si="12">+AF30*100/E30</f>
        <v>89.837021276595749</v>
      </c>
    </row>
    <row r="31" spans="1:33" ht="24" customHeight="1">
      <c r="A31" s="131"/>
      <c r="B31" s="155"/>
      <c r="C31" s="155"/>
      <c r="D31" s="155" t="s">
        <v>124</v>
      </c>
      <c r="E31" s="156">
        <v>150000</v>
      </c>
      <c r="F31" s="156">
        <v>7820</v>
      </c>
      <c r="G31" s="156">
        <v>0</v>
      </c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>
        <f t="shared" si="9"/>
        <v>7820</v>
      </c>
      <c r="AE31" s="157">
        <f t="shared" si="10"/>
        <v>5.2133333333333329</v>
      </c>
      <c r="AF31" s="156">
        <f t="shared" si="11"/>
        <v>142180</v>
      </c>
      <c r="AG31" s="157">
        <f t="shared" si="12"/>
        <v>94.786666666666662</v>
      </c>
    </row>
    <row r="32" spans="1:33" ht="24" customHeight="1">
      <c r="A32" s="131"/>
      <c r="B32" s="155"/>
      <c r="C32" s="155"/>
      <c r="D32" s="155" t="s">
        <v>40</v>
      </c>
      <c r="E32" s="156">
        <v>1200000</v>
      </c>
      <c r="F32" s="156">
        <v>118680</v>
      </c>
      <c r="G32" s="156">
        <v>0</v>
      </c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6">
        <f t="shared" si="9"/>
        <v>118680</v>
      </c>
      <c r="AE32" s="157">
        <f t="shared" si="10"/>
        <v>9.89</v>
      </c>
      <c r="AF32" s="156">
        <f t="shared" si="11"/>
        <v>1081320</v>
      </c>
      <c r="AG32" s="157">
        <f t="shared" si="12"/>
        <v>90.11</v>
      </c>
    </row>
    <row r="33" spans="1:33" ht="24" customHeight="1">
      <c r="A33" s="131"/>
      <c r="B33" s="155"/>
      <c r="C33" s="155"/>
      <c r="D33" s="155" t="s">
        <v>42</v>
      </c>
      <c r="E33" s="156">
        <v>840000</v>
      </c>
      <c r="F33" s="156">
        <v>57400</v>
      </c>
      <c r="G33" s="156">
        <v>60000</v>
      </c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  <c r="AD33" s="156">
        <f t="shared" si="9"/>
        <v>117400</v>
      </c>
      <c r="AE33" s="157">
        <f t="shared" si="10"/>
        <v>13.976190476190476</v>
      </c>
      <c r="AF33" s="156">
        <f t="shared" si="11"/>
        <v>722600</v>
      </c>
      <c r="AG33" s="157">
        <f t="shared" si="12"/>
        <v>86.023809523809518</v>
      </c>
    </row>
    <row r="34" spans="1:33" ht="24" customHeight="1">
      <c r="A34" s="131"/>
      <c r="B34" s="155"/>
      <c r="C34" s="155"/>
      <c r="D34" s="155" t="s">
        <v>44</v>
      </c>
      <c r="E34" s="156">
        <v>4600000</v>
      </c>
      <c r="F34" s="156">
        <v>381900</v>
      </c>
      <c r="G34" s="156">
        <v>0</v>
      </c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6"/>
      <c r="AD34" s="156">
        <f t="shared" si="9"/>
        <v>381900</v>
      </c>
      <c r="AE34" s="157">
        <f t="shared" si="10"/>
        <v>8.3021739130434788</v>
      </c>
      <c r="AF34" s="156">
        <f t="shared" si="11"/>
        <v>4218100</v>
      </c>
      <c r="AG34" s="157">
        <f t="shared" si="12"/>
        <v>91.697826086956525</v>
      </c>
    </row>
    <row r="35" spans="1:33" ht="24" customHeight="1">
      <c r="A35" s="131"/>
      <c r="B35" s="155"/>
      <c r="C35" s="155"/>
      <c r="D35" s="155" t="s">
        <v>46</v>
      </c>
      <c r="E35" s="156">
        <v>0</v>
      </c>
      <c r="F35" s="156">
        <v>0</v>
      </c>
      <c r="G35" s="156">
        <v>0</v>
      </c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>
        <f t="shared" si="9"/>
        <v>0</v>
      </c>
      <c r="AE35" s="157" t="e">
        <f t="shared" si="10"/>
        <v>#DIV/0!</v>
      </c>
      <c r="AF35" s="156">
        <f t="shared" si="11"/>
        <v>0</v>
      </c>
      <c r="AG35" s="157" t="e">
        <f t="shared" si="12"/>
        <v>#DIV/0!</v>
      </c>
    </row>
    <row r="36" spans="1:33" ht="24" customHeight="1">
      <c r="A36" s="131"/>
      <c r="B36" s="155"/>
      <c r="C36" s="155"/>
      <c r="D36" s="155" t="s">
        <v>48</v>
      </c>
      <c r="E36" s="156">
        <v>72000</v>
      </c>
      <c r="F36" s="156">
        <v>3032.26</v>
      </c>
      <c r="G36" s="156">
        <v>10500</v>
      </c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>
        <f t="shared" si="9"/>
        <v>13532.26</v>
      </c>
      <c r="AE36" s="157">
        <f t="shared" si="10"/>
        <v>18.794805555555556</v>
      </c>
      <c r="AF36" s="156">
        <f t="shared" si="11"/>
        <v>58467.74</v>
      </c>
      <c r="AG36" s="157">
        <f t="shared" si="12"/>
        <v>81.205194444444444</v>
      </c>
    </row>
    <row r="37" spans="1:33" ht="24" customHeight="1">
      <c r="A37" s="131"/>
      <c r="B37" s="155"/>
      <c r="C37" s="155"/>
      <c r="D37" s="155" t="s">
        <v>50</v>
      </c>
      <c r="E37" s="156">
        <v>10500000</v>
      </c>
      <c r="F37" s="156">
        <v>927908.5</v>
      </c>
      <c r="G37" s="156">
        <v>0</v>
      </c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>
        <f t="shared" si="9"/>
        <v>927908.5</v>
      </c>
      <c r="AE37" s="157">
        <f t="shared" si="10"/>
        <v>8.8372238095238096</v>
      </c>
      <c r="AF37" s="156">
        <f t="shared" si="11"/>
        <v>9572091.5</v>
      </c>
      <c r="AG37" s="157">
        <f t="shared" si="12"/>
        <v>91.162776190476194</v>
      </c>
    </row>
    <row r="38" spans="1:33" ht="24" customHeight="1">
      <c r="A38" s="131"/>
      <c r="B38" s="155"/>
      <c r="C38" s="155"/>
      <c r="D38" s="155" t="s">
        <v>52</v>
      </c>
      <c r="E38" s="156">
        <v>0</v>
      </c>
      <c r="F38" s="156">
        <v>0</v>
      </c>
      <c r="G38" s="156">
        <v>0</v>
      </c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  <c r="AD38" s="156">
        <f t="shared" si="9"/>
        <v>0</v>
      </c>
      <c r="AE38" s="157" t="e">
        <f t="shared" si="10"/>
        <v>#DIV/0!</v>
      </c>
      <c r="AF38" s="156">
        <f t="shared" si="11"/>
        <v>0</v>
      </c>
      <c r="AG38" s="157" t="e">
        <f t="shared" si="12"/>
        <v>#DIV/0!</v>
      </c>
    </row>
    <row r="39" spans="1:33" ht="24" customHeight="1">
      <c r="A39" s="131"/>
      <c r="B39" s="155"/>
      <c r="C39" s="155"/>
      <c r="D39" s="155" t="s">
        <v>125</v>
      </c>
      <c r="E39" s="156">
        <v>600000</v>
      </c>
      <c r="F39" s="156">
        <v>3150</v>
      </c>
      <c r="G39" s="156">
        <v>5000</v>
      </c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  <c r="Y39" s="156"/>
      <c r="Z39" s="156"/>
      <c r="AA39" s="156"/>
      <c r="AB39" s="156"/>
      <c r="AC39" s="156"/>
      <c r="AD39" s="156">
        <f t="shared" si="9"/>
        <v>8150</v>
      </c>
      <c r="AE39" s="157">
        <f t="shared" si="10"/>
        <v>1.3583333333333334</v>
      </c>
      <c r="AF39" s="156">
        <f t="shared" si="11"/>
        <v>591850</v>
      </c>
      <c r="AG39" s="157">
        <f t="shared" si="12"/>
        <v>98.641666666666666</v>
      </c>
    </row>
    <row r="40" spans="1:33" ht="24" customHeight="1">
      <c r="A40" s="131"/>
      <c r="B40" s="155"/>
      <c r="C40" s="155"/>
      <c r="D40" s="155" t="s">
        <v>56</v>
      </c>
      <c r="E40" s="156">
        <v>362500</v>
      </c>
      <c r="F40" s="156">
        <v>11233</v>
      </c>
      <c r="G40" s="156">
        <v>23112</v>
      </c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6"/>
      <c r="AD40" s="156">
        <f t="shared" si="9"/>
        <v>34345</v>
      </c>
      <c r="AE40" s="157">
        <f t="shared" si="10"/>
        <v>9.4744827586206899</v>
      </c>
      <c r="AF40" s="156">
        <f t="shared" si="11"/>
        <v>328155</v>
      </c>
      <c r="AG40" s="157">
        <f t="shared" si="12"/>
        <v>90.525517241379305</v>
      </c>
    </row>
    <row r="41" spans="1:33" ht="24" customHeight="1">
      <c r="A41" s="131"/>
      <c r="B41" s="155"/>
      <c r="C41" s="155"/>
      <c r="D41" s="155" t="s">
        <v>126</v>
      </c>
      <c r="E41" s="156">
        <v>0</v>
      </c>
      <c r="F41" s="156">
        <v>0</v>
      </c>
      <c r="G41" s="156">
        <v>0</v>
      </c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>
        <f t="shared" si="9"/>
        <v>0</v>
      </c>
      <c r="AE41" s="157" t="e">
        <f t="shared" si="10"/>
        <v>#DIV/0!</v>
      </c>
      <c r="AF41" s="156">
        <f t="shared" si="11"/>
        <v>0</v>
      </c>
      <c r="AG41" s="157" t="e">
        <f t="shared" si="12"/>
        <v>#DIV/0!</v>
      </c>
    </row>
    <row r="42" spans="1:33" ht="24" customHeight="1">
      <c r="A42" s="131"/>
      <c r="B42" s="152"/>
      <c r="C42" s="404" t="s">
        <v>127</v>
      </c>
      <c r="D42" s="371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4"/>
      <c r="AD42" s="154"/>
      <c r="AE42" s="158"/>
      <c r="AF42" s="154"/>
      <c r="AG42" s="158"/>
    </row>
    <row r="43" spans="1:33" ht="24" customHeight="1">
      <c r="A43" s="131"/>
      <c r="B43" s="155"/>
      <c r="C43" s="155"/>
      <c r="D43" s="155" t="s">
        <v>128</v>
      </c>
      <c r="E43" s="156">
        <v>7000000</v>
      </c>
      <c r="F43" s="156">
        <v>409333</v>
      </c>
      <c r="G43" s="156">
        <v>0</v>
      </c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>
        <f>SUM(F43:AC43)</f>
        <v>409333</v>
      </c>
      <c r="AE43" s="157">
        <f>+AD43*100/E43</f>
        <v>5.8476142857142861</v>
      </c>
      <c r="AF43" s="156">
        <f>+E43-AD43</f>
        <v>6590667</v>
      </c>
      <c r="AG43" s="157">
        <f>+AF43*100/E43</f>
        <v>94.152385714285714</v>
      </c>
    </row>
    <row r="44" spans="1:33" ht="24" customHeight="1">
      <c r="A44" s="131"/>
      <c r="B44" s="155"/>
      <c r="C44" s="155"/>
      <c r="D44" s="155" t="s">
        <v>129</v>
      </c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8"/>
      <c r="AF44" s="154"/>
      <c r="AG44" s="158"/>
    </row>
    <row r="45" spans="1:33" ht="24" customHeight="1">
      <c r="A45" s="131"/>
      <c r="B45" s="155"/>
      <c r="C45" s="155"/>
      <c r="D45" s="155" t="s">
        <v>130</v>
      </c>
      <c r="E45" s="156">
        <v>3860000</v>
      </c>
      <c r="F45" s="156">
        <v>1249815.2</v>
      </c>
      <c r="G45" s="156">
        <v>0</v>
      </c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6"/>
      <c r="AD45" s="156">
        <f t="shared" ref="AD45:AD53" si="13">SUM(F45:AC45)</f>
        <v>1249815.2</v>
      </c>
      <c r="AE45" s="157">
        <f t="shared" ref="AE45:AE53" si="14">+AD45*100/E45</f>
        <v>32.378632124352329</v>
      </c>
      <c r="AF45" s="156">
        <f t="shared" ref="AF45:AF53" si="15">+E45-AD45</f>
        <v>2610184.7999999998</v>
      </c>
      <c r="AG45" s="157">
        <f t="shared" ref="AG45:AG53" si="16">+AF45*100/E45</f>
        <v>67.621367875647664</v>
      </c>
    </row>
    <row r="46" spans="1:33" ht="24" customHeight="1">
      <c r="A46" s="131"/>
      <c r="B46" s="155"/>
      <c r="C46" s="155"/>
      <c r="D46" s="155" t="s">
        <v>131</v>
      </c>
      <c r="E46" s="156">
        <v>3200000</v>
      </c>
      <c r="F46" s="156">
        <v>355628</v>
      </c>
      <c r="G46" s="156">
        <v>0</v>
      </c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6"/>
      <c r="AD46" s="156">
        <f t="shared" si="13"/>
        <v>355628</v>
      </c>
      <c r="AE46" s="157">
        <f t="shared" si="14"/>
        <v>11.113375</v>
      </c>
      <c r="AF46" s="156">
        <f t="shared" si="15"/>
        <v>2844372</v>
      </c>
      <c r="AG46" s="157">
        <f t="shared" si="16"/>
        <v>88.886624999999995</v>
      </c>
    </row>
    <row r="47" spans="1:33" ht="24" customHeight="1">
      <c r="A47" s="131"/>
      <c r="B47" s="155"/>
      <c r="C47" s="155"/>
      <c r="D47" s="155" t="s">
        <v>132</v>
      </c>
      <c r="E47" s="156">
        <v>200000</v>
      </c>
      <c r="F47" s="156">
        <v>45000</v>
      </c>
      <c r="G47" s="156">
        <v>0</v>
      </c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D47" s="156">
        <f t="shared" si="13"/>
        <v>45000</v>
      </c>
      <c r="AE47" s="157">
        <f t="shared" si="14"/>
        <v>22.5</v>
      </c>
      <c r="AF47" s="156">
        <f t="shared" si="15"/>
        <v>155000</v>
      </c>
      <c r="AG47" s="157">
        <f t="shared" si="16"/>
        <v>77.5</v>
      </c>
    </row>
    <row r="48" spans="1:33" ht="24" customHeight="1">
      <c r="A48" s="131"/>
      <c r="B48" s="155"/>
      <c r="C48" s="155"/>
      <c r="D48" s="155" t="s">
        <v>133</v>
      </c>
      <c r="E48" s="156">
        <v>400000</v>
      </c>
      <c r="F48" s="156">
        <v>0</v>
      </c>
      <c r="G48" s="156">
        <v>0</v>
      </c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>
        <f t="shared" si="13"/>
        <v>0</v>
      </c>
      <c r="AE48" s="157">
        <f t="shared" si="14"/>
        <v>0</v>
      </c>
      <c r="AF48" s="156">
        <f t="shared" si="15"/>
        <v>400000</v>
      </c>
      <c r="AG48" s="157">
        <f t="shared" si="16"/>
        <v>100</v>
      </c>
    </row>
    <row r="49" spans="1:33" ht="24" customHeight="1">
      <c r="A49" s="131"/>
      <c r="B49" s="155"/>
      <c r="C49" s="155"/>
      <c r="D49" s="155" t="s">
        <v>134</v>
      </c>
      <c r="E49" s="156">
        <v>0</v>
      </c>
      <c r="F49" s="156">
        <v>0</v>
      </c>
      <c r="G49" s="156">
        <v>0</v>
      </c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D49" s="156">
        <f t="shared" si="13"/>
        <v>0</v>
      </c>
      <c r="AE49" s="157" t="e">
        <f t="shared" si="14"/>
        <v>#DIV/0!</v>
      </c>
      <c r="AF49" s="156">
        <f t="shared" si="15"/>
        <v>0</v>
      </c>
      <c r="AG49" s="157" t="e">
        <f t="shared" si="16"/>
        <v>#DIV/0!</v>
      </c>
    </row>
    <row r="50" spans="1:33" ht="24" customHeight="1">
      <c r="A50" s="131"/>
      <c r="B50" s="155"/>
      <c r="C50" s="155"/>
      <c r="D50" s="155" t="s">
        <v>63</v>
      </c>
      <c r="E50" s="156">
        <v>5300000</v>
      </c>
      <c r="F50" s="156">
        <v>410483.84</v>
      </c>
      <c r="G50" s="156">
        <v>285420</v>
      </c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>
        <f t="shared" si="13"/>
        <v>695903.84000000008</v>
      </c>
      <c r="AE50" s="157">
        <f t="shared" si="14"/>
        <v>13.130261132075475</v>
      </c>
      <c r="AF50" s="156">
        <f t="shared" si="15"/>
        <v>4604096.16</v>
      </c>
      <c r="AG50" s="157">
        <f t="shared" si="16"/>
        <v>86.869738867924525</v>
      </c>
    </row>
    <row r="51" spans="1:33" ht="24" customHeight="1">
      <c r="A51" s="131"/>
      <c r="B51" s="155"/>
      <c r="C51" s="155"/>
      <c r="D51" s="155" t="s">
        <v>65</v>
      </c>
      <c r="E51" s="156">
        <v>2500000</v>
      </c>
      <c r="F51" s="156">
        <v>302978.15999999997</v>
      </c>
      <c r="G51" s="156">
        <v>0</v>
      </c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6"/>
      <c r="AD51" s="156">
        <f t="shared" si="13"/>
        <v>302978.15999999997</v>
      </c>
      <c r="AE51" s="157">
        <f t="shared" si="14"/>
        <v>12.119126399999999</v>
      </c>
      <c r="AF51" s="156">
        <f t="shared" si="15"/>
        <v>2197021.84</v>
      </c>
      <c r="AG51" s="157">
        <f t="shared" si="16"/>
        <v>87.880873600000001</v>
      </c>
    </row>
    <row r="52" spans="1:33" ht="24" customHeight="1">
      <c r="A52" s="131"/>
      <c r="B52" s="155"/>
      <c r="C52" s="155"/>
      <c r="D52" s="155" t="s">
        <v>67</v>
      </c>
      <c r="E52" s="156">
        <v>3550000</v>
      </c>
      <c r="F52" s="156">
        <v>178315.17</v>
      </c>
      <c r="G52" s="156">
        <v>55978</v>
      </c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  <c r="AD52" s="156">
        <f t="shared" si="13"/>
        <v>234293.17</v>
      </c>
      <c r="AE52" s="157">
        <f t="shared" si="14"/>
        <v>6.5998076056338029</v>
      </c>
      <c r="AF52" s="156">
        <f t="shared" si="15"/>
        <v>3315706.83</v>
      </c>
      <c r="AG52" s="157">
        <f t="shared" si="16"/>
        <v>93.400192394366201</v>
      </c>
    </row>
    <row r="53" spans="1:33" ht="24" customHeight="1">
      <c r="A53" s="131"/>
      <c r="B53" s="155"/>
      <c r="C53" s="155"/>
      <c r="D53" s="155" t="s">
        <v>135</v>
      </c>
      <c r="E53" s="156">
        <v>2484319</v>
      </c>
      <c r="F53" s="156">
        <v>0</v>
      </c>
      <c r="G53" s="156">
        <v>0</v>
      </c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>
        <f t="shared" si="13"/>
        <v>0</v>
      </c>
      <c r="AE53" s="157">
        <f t="shared" si="14"/>
        <v>0</v>
      </c>
      <c r="AF53" s="156">
        <f t="shared" si="15"/>
        <v>2484319</v>
      </c>
      <c r="AG53" s="157">
        <f t="shared" si="16"/>
        <v>100</v>
      </c>
    </row>
    <row r="54" spans="1:33" ht="24" customHeight="1">
      <c r="A54" s="131"/>
      <c r="B54" s="152"/>
      <c r="C54" s="404" t="s">
        <v>71</v>
      </c>
      <c r="D54" s="371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8"/>
      <c r="AF54" s="154"/>
      <c r="AG54" s="158"/>
    </row>
    <row r="55" spans="1:33" ht="24" customHeight="1">
      <c r="A55" s="131"/>
      <c r="B55" s="163"/>
      <c r="C55" s="163"/>
      <c r="D55" s="163" t="s">
        <v>72</v>
      </c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  <c r="AE55" s="158"/>
      <c r="AF55" s="154"/>
      <c r="AG55" s="158"/>
    </row>
    <row r="56" spans="1:33" ht="24" customHeight="1">
      <c r="A56" s="131"/>
      <c r="B56" s="155"/>
      <c r="C56" s="155"/>
      <c r="D56" s="155" t="s">
        <v>136</v>
      </c>
      <c r="E56" s="156">
        <v>1195000</v>
      </c>
      <c r="F56" s="156">
        <v>0</v>
      </c>
      <c r="G56" s="156">
        <v>0</v>
      </c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>
        <f t="shared" ref="AD56:AD58" si="17">SUM(F56:AC56)</f>
        <v>0</v>
      </c>
      <c r="AE56" s="157">
        <f t="shared" ref="AE56:AE58" si="18">+AD56*100/E56</f>
        <v>0</v>
      </c>
      <c r="AF56" s="156">
        <f t="shared" ref="AF56:AF58" si="19">+E56-AD56</f>
        <v>1195000</v>
      </c>
      <c r="AG56" s="157">
        <f t="shared" ref="AG56:AG58" si="20">+AF56*100/E56</f>
        <v>100</v>
      </c>
    </row>
    <row r="57" spans="1:33" ht="24" customHeight="1">
      <c r="A57" s="131"/>
      <c r="B57" s="155"/>
      <c r="C57" s="155"/>
      <c r="D57" s="155" t="s">
        <v>137</v>
      </c>
      <c r="E57" s="156">
        <v>0</v>
      </c>
      <c r="F57" s="156">
        <v>0</v>
      </c>
      <c r="G57" s="156">
        <v>0</v>
      </c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>
        <f t="shared" si="17"/>
        <v>0</v>
      </c>
      <c r="AE57" s="157" t="e">
        <f t="shared" si="18"/>
        <v>#DIV/0!</v>
      </c>
      <c r="AF57" s="156">
        <f t="shared" si="19"/>
        <v>0</v>
      </c>
      <c r="AG57" s="157" t="e">
        <f t="shared" si="20"/>
        <v>#DIV/0!</v>
      </c>
    </row>
    <row r="58" spans="1:33" ht="24" customHeight="1">
      <c r="A58" s="131"/>
      <c r="B58" s="155"/>
      <c r="C58" s="155"/>
      <c r="D58" s="155" t="s">
        <v>138</v>
      </c>
      <c r="E58" s="156">
        <v>600000</v>
      </c>
      <c r="F58" s="156">
        <v>49000</v>
      </c>
      <c r="G58" s="156">
        <v>0</v>
      </c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>
        <f t="shared" si="17"/>
        <v>49000</v>
      </c>
      <c r="AE58" s="157">
        <f t="shared" si="18"/>
        <v>8.1666666666666661</v>
      </c>
      <c r="AF58" s="156">
        <f t="shared" si="19"/>
        <v>551000</v>
      </c>
      <c r="AG58" s="157">
        <f t="shared" si="20"/>
        <v>91.833333333333329</v>
      </c>
    </row>
    <row r="59" spans="1:33" ht="24" customHeight="1">
      <c r="A59" s="131"/>
      <c r="B59" s="155"/>
      <c r="C59" s="155"/>
      <c r="D59" s="155" t="s">
        <v>79</v>
      </c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8"/>
      <c r="AF59" s="154"/>
      <c r="AG59" s="158"/>
    </row>
    <row r="60" spans="1:33" ht="24" customHeight="1">
      <c r="A60" s="131"/>
      <c r="B60" s="155"/>
      <c r="C60" s="155"/>
      <c r="D60" s="155" t="s">
        <v>139</v>
      </c>
      <c r="E60" s="156">
        <v>0</v>
      </c>
      <c r="F60" s="156">
        <v>0</v>
      </c>
      <c r="G60" s="156">
        <v>0</v>
      </c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>
        <f t="shared" ref="AD60:AD62" si="21">SUM(F60:AC60)</f>
        <v>0</v>
      </c>
      <c r="AE60" s="157" t="e">
        <f t="shared" ref="AE60:AE62" si="22">+AD60*100/E60</f>
        <v>#DIV/0!</v>
      </c>
      <c r="AF60" s="156">
        <f t="shared" ref="AF60:AF62" si="23">+E60-AD60</f>
        <v>0</v>
      </c>
      <c r="AG60" s="157" t="e">
        <f t="shared" ref="AG60:AG62" si="24">+AF60*100/E60</f>
        <v>#DIV/0!</v>
      </c>
    </row>
    <row r="61" spans="1:33" ht="24" customHeight="1">
      <c r="A61" s="131"/>
      <c r="B61" s="155"/>
      <c r="C61" s="155"/>
      <c r="D61" s="155" t="s">
        <v>140</v>
      </c>
      <c r="E61" s="156">
        <v>0</v>
      </c>
      <c r="F61" s="156">
        <v>0</v>
      </c>
      <c r="G61" s="156">
        <v>0</v>
      </c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>
        <f t="shared" si="21"/>
        <v>0</v>
      </c>
      <c r="AE61" s="157" t="e">
        <f t="shared" si="22"/>
        <v>#DIV/0!</v>
      </c>
      <c r="AF61" s="156">
        <f t="shared" si="23"/>
        <v>0</v>
      </c>
      <c r="AG61" s="157" t="e">
        <f t="shared" si="24"/>
        <v>#DIV/0!</v>
      </c>
    </row>
    <row r="62" spans="1:33" ht="24" customHeight="1">
      <c r="A62" s="131"/>
      <c r="B62" s="155"/>
      <c r="C62" s="155"/>
      <c r="D62" s="155" t="s">
        <v>141</v>
      </c>
      <c r="E62" s="156">
        <v>0</v>
      </c>
      <c r="F62" s="156">
        <v>0</v>
      </c>
      <c r="G62" s="156">
        <v>0</v>
      </c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>
        <f t="shared" si="21"/>
        <v>0</v>
      </c>
      <c r="AE62" s="157" t="e">
        <f t="shared" si="22"/>
        <v>#DIV/0!</v>
      </c>
      <c r="AF62" s="156">
        <f t="shared" si="23"/>
        <v>0</v>
      </c>
      <c r="AG62" s="157" t="e">
        <f t="shared" si="24"/>
        <v>#DIV/0!</v>
      </c>
    </row>
    <row r="63" spans="1:33" ht="24" customHeight="1">
      <c r="A63" s="131"/>
      <c r="B63" s="152"/>
      <c r="C63" s="404" t="s">
        <v>86</v>
      </c>
      <c r="D63" s="371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  <c r="AE63" s="158"/>
      <c r="AF63" s="154"/>
      <c r="AG63" s="158"/>
    </row>
    <row r="64" spans="1:33" ht="24" customHeight="1">
      <c r="A64" s="131"/>
      <c r="B64" s="155"/>
      <c r="C64" s="155"/>
      <c r="D64" s="155" t="s">
        <v>87</v>
      </c>
      <c r="E64" s="156">
        <v>3195420</v>
      </c>
      <c r="F64" s="156">
        <v>0</v>
      </c>
      <c r="G64" s="156">
        <v>0</v>
      </c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>
        <f t="shared" ref="AD64:AD71" si="25">SUM(F64:AC64)</f>
        <v>0</v>
      </c>
      <c r="AE64" s="157">
        <f t="shared" ref="AE64:AE71" si="26">+AD64*100/E64</f>
        <v>0</v>
      </c>
      <c r="AF64" s="156">
        <f t="shared" ref="AF64:AF71" si="27">+E64-AD64</f>
        <v>3195420</v>
      </c>
      <c r="AG64" s="157">
        <f t="shared" ref="AG64:AG71" si="28">+AF64*100/E64</f>
        <v>100</v>
      </c>
    </row>
    <row r="65" spans="1:33" ht="24" customHeight="1">
      <c r="A65" s="131"/>
      <c r="B65" s="155"/>
      <c r="C65" s="155"/>
      <c r="D65" s="155" t="s">
        <v>142</v>
      </c>
      <c r="E65" s="156">
        <v>500000</v>
      </c>
      <c r="F65" s="156">
        <v>34800</v>
      </c>
      <c r="G65" s="156">
        <v>0</v>
      </c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>
        <f t="shared" si="25"/>
        <v>34800</v>
      </c>
      <c r="AE65" s="157">
        <f t="shared" si="26"/>
        <v>6.96</v>
      </c>
      <c r="AF65" s="156">
        <f t="shared" si="27"/>
        <v>465200</v>
      </c>
      <c r="AG65" s="157">
        <f t="shared" si="28"/>
        <v>93.04</v>
      </c>
    </row>
    <row r="66" spans="1:33" ht="24" customHeight="1">
      <c r="A66" s="164"/>
      <c r="B66" s="159"/>
      <c r="C66" s="159"/>
      <c r="D66" s="160" t="s">
        <v>143</v>
      </c>
      <c r="E66" s="161">
        <f t="shared" ref="E66:AC66" si="29">SUM(E29:E65)</f>
        <v>59359239</v>
      </c>
      <c r="F66" s="161">
        <f t="shared" si="29"/>
        <v>4771817.13</v>
      </c>
      <c r="G66" s="161">
        <f t="shared" si="29"/>
        <v>931160</v>
      </c>
      <c r="H66" s="161">
        <f t="shared" si="29"/>
        <v>0</v>
      </c>
      <c r="I66" s="161">
        <f t="shared" si="29"/>
        <v>0</v>
      </c>
      <c r="J66" s="161">
        <f t="shared" si="29"/>
        <v>0</v>
      </c>
      <c r="K66" s="161">
        <f t="shared" si="29"/>
        <v>0</v>
      </c>
      <c r="L66" s="161">
        <f t="shared" si="29"/>
        <v>0</v>
      </c>
      <c r="M66" s="161">
        <f t="shared" si="29"/>
        <v>0</v>
      </c>
      <c r="N66" s="161">
        <f t="shared" si="29"/>
        <v>0</v>
      </c>
      <c r="O66" s="161">
        <f t="shared" si="29"/>
        <v>0</v>
      </c>
      <c r="P66" s="161">
        <f t="shared" si="29"/>
        <v>0</v>
      </c>
      <c r="Q66" s="161">
        <f t="shared" si="29"/>
        <v>0</v>
      </c>
      <c r="R66" s="161">
        <f t="shared" si="29"/>
        <v>0</v>
      </c>
      <c r="S66" s="161">
        <f t="shared" si="29"/>
        <v>0</v>
      </c>
      <c r="T66" s="161">
        <f t="shared" si="29"/>
        <v>0</v>
      </c>
      <c r="U66" s="161">
        <f t="shared" si="29"/>
        <v>0</v>
      </c>
      <c r="V66" s="161">
        <f t="shared" si="29"/>
        <v>0</v>
      </c>
      <c r="W66" s="161">
        <f t="shared" si="29"/>
        <v>0</v>
      </c>
      <c r="X66" s="161">
        <f t="shared" si="29"/>
        <v>0</v>
      </c>
      <c r="Y66" s="161">
        <f t="shared" si="29"/>
        <v>0</v>
      </c>
      <c r="Z66" s="161">
        <f t="shared" si="29"/>
        <v>0</v>
      </c>
      <c r="AA66" s="161">
        <f t="shared" si="29"/>
        <v>0</v>
      </c>
      <c r="AB66" s="161">
        <f t="shared" si="29"/>
        <v>0</v>
      </c>
      <c r="AC66" s="161">
        <f t="shared" si="29"/>
        <v>0</v>
      </c>
      <c r="AD66" s="161">
        <f t="shared" si="25"/>
        <v>5702977.1299999999</v>
      </c>
      <c r="AE66" s="162">
        <f t="shared" si="26"/>
        <v>9.6075644264913844</v>
      </c>
      <c r="AF66" s="161">
        <f t="shared" si="27"/>
        <v>53656261.869999997</v>
      </c>
      <c r="AG66" s="162">
        <f t="shared" si="28"/>
        <v>90.392435573508621</v>
      </c>
    </row>
    <row r="67" spans="1:33" ht="24" customHeight="1">
      <c r="A67" s="164"/>
      <c r="B67" s="159"/>
      <c r="C67" s="159"/>
      <c r="D67" s="160" t="s">
        <v>144</v>
      </c>
      <c r="E67" s="161">
        <f t="shared" ref="E67:AC67" si="30">E27-E66</f>
        <v>4780761</v>
      </c>
      <c r="F67" s="161">
        <f t="shared" si="30"/>
        <v>-933758.50999999978</v>
      </c>
      <c r="G67" s="161">
        <f t="shared" si="30"/>
        <v>11809343.5</v>
      </c>
      <c r="H67" s="161">
        <f t="shared" si="30"/>
        <v>0</v>
      </c>
      <c r="I67" s="161">
        <f t="shared" si="30"/>
        <v>0</v>
      </c>
      <c r="J67" s="161">
        <f t="shared" si="30"/>
        <v>0</v>
      </c>
      <c r="K67" s="161">
        <f t="shared" si="30"/>
        <v>0</v>
      </c>
      <c r="L67" s="161">
        <f t="shared" si="30"/>
        <v>0</v>
      </c>
      <c r="M67" s="161">
        <f t="shared" si="30"/>
        <v>0</v>
      </c>
      <c r="N67" s="161">
        <f t="shared" si="30"/>
        <v>0</v>
      </c>
      <c r="O67" s="161">
        <f t="shared" si="30"/>
        <v>0</v>
      </c>
      <c r="P67" s="161">
        <f t="shared" si="30"/>
        <v>0</v>
      </c>
      <c r="Q67" s="161">
        <f t="shared" si="30"/>
        <v>0</v>
      </c>
      <c r="R67" s="161">
        <f t="shared" si="30"/>
        <v>0</v>
      </c>
      <c r="S67" s="161">
        <f t="shared" si="30"/>
        <v>0</v>
      </c>
      <c r="T67" s="161">
        <f t="shared" si="30"/>
        <v>0</v>
      </c>
      <c r="U67" s="161">
        <f t="shared" si="30"/>
        <v>0</v>
      </c>
      <c r="V67" s="161">
        <f t="shared" si="30"/>
        <v>0</v>
      </c>
      <c r="W67" s="161">
        <f t="shared" si="30"/>
        <v>0</v>
      </c>
      <c r="X67" s="161">
        <f t="shared" si="30"/>
        <v>0</v>
      </c>
      <c r="Y67" s="161">
        <f t="shared" si="30"/>
        <v>0</v>
      </c>
      <c r="Z67" s="161">
        <f t="shared" si="30"/>
        <v>0</v>
      </c>
      <c r="AA67" s="161">
        <f t="shared" si="30"/>
        <v>0</v>
      </c>
      <c r="AB67" s="161">
        <f t="shared" si="30"/>
        <v>0</v>
      </c>
      <c r="AC67" s="161">
        <f t="shared" si="30"/>
        <v>0</v>
      </c>
      <c r="AD67" s="161">
        <f t="shared" si="25"/>
        <v>10875584.99</v>
      </c>
      <c r="AE67" s="162">
        <f t="shared" si="26"/>
        <v>227.48648154551128</v>
      </c>
      <c r="AF67" s="161">
        <f t="shared" si="27"/>
        <v>-6094823.9900000002</v>
      </c>
      <c r="AG67" s="162">
        <f t="shared" si="28"/>
        <v>-127.48648154551127</v>
      </c>
    </row>
    <row r="68" spans="1:33" ht="24" customHeight="1">
      <c r="A68" s="131"/>
      <c r="B68" s="155"/>
      <c r="C68" s="155"/>
      <c r="D68" s="165" t="s">
        <v>145</v>
      </c>
      <c r="E68" s="156">
        <v>0</v>
      </c>
      <c r="F68" s="156">
        <v>81028.03</v>
      </c>
      <c r="G68" s="156">
        <v>2957277.49</v>
      </c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>
        <f t="shared" si="25"/>
        <v>3038305.52</v>
      </c>
      <c r="AE68" s="157" t="e">
        <f t="shared" si="26"/>
        <v>#DIV/0!</v>
      </c>
      <c r="AF68" s="156">
        <f t="shared" si="27"/>
        <v>-3038305.52</v>
      </c>
      <c r="AG68" s="157" t="e">
        <f t="shared" si="28"/>
        <v>#DIV/0!</v>
      </c>
    </row>
    <row r="69" spans="1:33" ht="24" customHeight="1">
      <c r="A69" s="131"/>
      <c r="B69" s="155"/>
      <c r="C69" s="155"/>
      <c r="D69" s="165" t="s">
        <v>146</v>
      </c>
      <c r="E69" s="156">
        <v>18000000</v>
      </c>
      <c r="F69" s="156">
        <v>1021377.34</v>
      </c>
      <c r="G69" s="156">
        <v>1577842.5</v>
      </c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>
        <f t="shared" si="25"/>
        <v>2599219.84</v>
      </c>
      <c r="AE69" s="157">
        <f t="shared" si="26"/>
        <v>14.440110222222222</v>
      </c>
      <c r="AF69" s="156">
        <f t="shared" si="27"/>
        <v>15400780.16</v>
      </c>
      <c r="AG69" s="157">
        <f t="shared" si="28"/>
        <v>85.559889777777784</v>
      </c>
    </row>
    <row r="70" spans="1:33" ht="24" customHeight="1">
      <c r="A70" s="131"/>
      <c r="B70" s="155"/>
      <c r="C70" s="155"/>
      <c r="D70" s="165" t="s">
        <v>147</v>
      </c>
      <c r="E70" s="156">
        <v>0</v>
      </c>
      <c r="F70" s="156">
        <v>21452099.219999999</v>
      </c>
      <c r="G70" s="156">
        <v>2024286.36</v>
      </c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>
        <f t="shared" si="25"/>
        <v>23476385.579999998</v>
      </c>
      <c r="AE70" s="157" t="e">
        <f t="shared" si="26"/>
        <v>#DIV/0!</v>
      </c>
      <c r="AF70" s="156">
        <f t="shared" si="27"/>
        <v>-23476385.579999998</v>
      </c>
      <c r="AG70" s="157" t="e">
        <f t="shared" si="28"/>
        <v>#DIV/0!</v>
      </c>
    </row>
    <row r="71" spans="1:33" ht="24" customHeight="1">
      <c r="A71" s="166"/>
      <c r="B71" s="167"/>
      <c r="C71" s="167"/>
      <c r="D71" s="168" t="s">
        <v>148</v>
      </c>
      <c r="E71" s="169">
        <f t="shared" ref="E71:AC71" si="31">E27-E66-E70-E69-E68</f>
        <v>-13219239</v>
      </c>
      <c r="F71" s="169">
        <f t="shared" si="31"/>
        <v>-23488263.099999998</v>
      </c>
      <c r="G71" s="169">
        <f t="shared" si="31"/>
        <v>5249937.1500000004</v>
      </c>
      <c r="H71" s="169">
        <f t="shared" si="31"/>
        <v>0</v>
      </c>
      <c r="I71" s="169">
        <f t="shared" si="31"/>
        <v>0</v>
      </c>
      <c r="J71" s="169">
        <f t="shared" si="31"/>
        <v>0</v>
      </c>
      <c r="K71" s="169">
        <f t="shared" si="31"/>
        <v>0</v>
      </c>
      <c r="L71" s="169">
        <f t="shared" si="31"/>
        <v>0</v>
      </c>
      <c r="M71" s="169">
        <f t="shared" si="31"/>
        <v>0</v>
      </c>
      <c r="N71" s="169">
        <f t="shared" si="31"/>
        <v>0</v>
      </c>
      <c r="O71" s="169">
        <f t="shared" si="31"/>
        <v>0</v>
      </c>
      <c r="P71" s="169">
        <f t="shared" si="31"/>
        <v>0</v>
      </c>
      <c r="Q71" s="169">
        <f t="shared" si="31"/>
        <v>0</v>
      </c>
      <c r="R71" s="169">
        <f t="shared" si="31"/>
        <v>0</v>
      </c>
      <c r="S71" s="169">
        <f t="shared" si="31"/>
        <v>0</v>
      </c>
      <c r="T71" s="169">
        <f t="shared" si="31"/>
        <v>0</v>
      </c>
      <c r="U71" s="169">
        <f t="shared" si="31"/>
        <v>0</v>
      </c>
      <c r="V71" s="169">
        <f t="shared" si="31"/>
        <v>0</v>
      </c>
      <c r="W71" s="169">
        <f t="shared" si="31"/>
        <v>0</v>
      </c>
      <c r="X71" s="169">
        <f t="shared" si="31"/>
        <v>0</v>
      </c>
      <c r="Y71" s="169">
        <f t="shared" si="31"/>
        <v>0</v>
      </c>
      <c r="Z71" s="169">
        <f t="shared" si="31"/>
        <v>0</v>
      </c>
      <c r="AA71" s="169">
        <f t="shared" si="31"/>
        <v>0</v>
      </c>
      <c r="AB71" s="169">
        <f t="shared" si="31"/>
        <v>0</v>
      </c>
      <c r="AC71" s="169">
        <f t="shared" si="31"/>
        <v>0</v>
      </c>
      <c r="AD71" s="161">
        <f t="shared" si="25"/>
        <v>-18238325.949999996</v>
      </c>
      <c r="AE71" s="162">
        <f t="shared" si="26"/>
        <v>137.96804755553626</v>
      </c>
      <c r="AF71" s="161">
        <f t="shared" si="27"/>
        <v>5019086.9499999955</v>
      </c>
      <c r="AG71" s="162">
        <f t="shared" si="28"/>
        <v>-37.968047555536252</v>
      </c>
    </row>
    <row r="72" spans="1:33" ht="24" customHeight="1">
      <c r="A72" s="131"/>
      <c r="B72" s="155"/>
      <c r="C72" s="155"/>
      <c r="D72" s="155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7"/>
      <c r="AF72" s="156"/>
      <c r="AG72" s="157"/>
    </row>
    <row r="73" spans="1:33" ht="24" customHeight="1">
      <c r="A73" s="131"/>
      <c r="B73" s="405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58"/>
      <c r="AF73" s="153"/>
      <c r="AG73" s="158"/>
    </row>
    <row r="74" spans="1:33" ht="24" customHeight="1">
      <c r="A74" s="131"/>
      <c r="B74" s="155"/>
      <c r="C74" s="406" t="s">
        <v>150</v>
      </c>
      <c r="D74" s="371"/>
      <c r="E74" s="156">
        <v>0</v>
      </c>
      <c r="F74" s="156">
        <v>3358</v>
      </c>
      <c r="G74" s="156">
        <v>1513</v>
      </c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6"/>
      <c r="AD74" s="154"/>
      <c r="AE74" s="158"/>
      <c r="AF74" s="154"/>
      <c r="AG74" s="158"/>
    </row>
    <row r="75" spans="1:33" ht="24" customHeight="1">
      <c r="A75" s="131"/>
      <c r="B75" s="155"/>
      <c r="C75" s="406" t="s">
        <v>151</v>
      </c>
      <c r="D75" s="371"/>
      <c r="E75" s="156">
        <v>0</v>
      </c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6"/>
      <c r="AD75" s="154"/>
      <c r="AE75" s="158"/>
      <c r="AF75" s="154"/>
      <c r="AG75" s="158"/>
    </row>
    <row r="76" spans="1:33" ht="24" customHeight="1">
      <c r="A76" s="131"/>
      <c r="B76" s="155"/>
      <c r="C76" s="406" t="s">
        <v>152</v>
      </c>
      <c r="D76" s="371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  <c r="AD76" s="154"/>
      <c r="AE76" s="158"/>
      <c r="AF76" s="154"/>
      <c r="AG76" s="158"/>
    </row>
    <row r="77" spans="1:33" ht="24" customHeight="1">
      <c r="A77" s="131"/>
      <c r="B77" s="155"/>
      <c r="C77" s="155"/>
      <c r="D77" s="155" t="s">
        <v>153</v>
      </c>
      <c r="E77" s="156">
        <v>0</v>
      </c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6"/>
      <c r="AD77" s="154"/>
      <c r="AE77" s="158"/>
      <c r="AF77" s="154"/>
      <c r="AG77" s="158"/>
    </row>
    <row r="78" spans="1:33" ht="24" customHeight="1">
      <c r="A78" s="131"/>
      <c r="B78" s="155"/>
      <c r="C78" s="155"/>
      <c r="D78" s="155" t="s">
        <v>154</v>
      </c>
      <c r="E78" s="156">
        <v>20336490.539999973</v>
      </c>
      <c r="F78" s="156">
        <v>12037979.18</v>
      </c>
      <c r="G78" s="156">
        <v>22956747.129999999</v>
      </c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6"/>
      <c r="AD78" s="154"/>
      <c r="AE78" s="158"/>
      <c r="AF78" s="154"/>
      <c r="AG78" s="158"/>
    </row>
    <row r="79" spans="1:33" ht="24" customHeight="1">
      <c r="A79" s="131"/>
      <c r="B79" s="155"/>
      <c r="C79" s="155"/>
      <c r="D79" s="155" t="s">
        <v>155</v>
      </c>
      <c r="E79" s="156">
        <v>0</v>
      </c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6"/>
      <c r="AD79" s="154"/>
      <c r="AE79" s="158"/>
      <c r="AF79" s="154"/>
      <c r="AG79" s="158"/>
    </row>
    <row r="80" spans="1:33" ht="24" customHeight="1">
      <c r="A80" s="131"/>
      <c r="B80" s="407" t="s">
        <v>156</v>
      </c>
      <c r="C80" s="373"/>
      <c r="D80" s="371"/>
      <c r="E80" s="161">
        <f t="shared" ref="E80:AC80" si="32">SUM(E74:E79)</f>
        <v>20336490.539999973</v>
      </c>
      <c r="F80" s="161">
        <f t="shared" si="32"/>
        <v>12041337.18</v>
      </c>
      <c r="G80" s="161">
        <f t="shared" si="32"/>
        <v>22958260.129999999</v>
      </c>
      <c r="H80" s="161">
        <f t="shared" si="32"/>
        <v>0</v>
      </c>
      <c r="I80" s="161">
        <f t="shared" si="32"/>
        <v>0</v>
      </c>
      <c r="J80" s="161">
        <f t="shared" si="32"/>
        <v>0</v>
      </c>
      <c r="K80" s="161">
        <f t="shared" si="32"/>
        <v>0</v>
      </c>
      <c r="L80" s="161">
        <f t="shared" si="32"/>
        <v>0</v>
      </c>
      <c r="M80" s="161">
        <f t="shared" si="32"/>
        <v>0</v>
      </c>
      <c r="N80" s="161">
        <f t="shared" si="32"/>
        <v>0</v>
      </c>
      <c r="O80" s="161">
        <f t="shared" si="32"/>
        <v>0</v>
      </c>
      <c r="P80" s="161">
        <f t="shared" si="32"/>
        <v>0</v>
      </c>
      <c r="Q80" s="161">
        <f t="shared" si="32"/>
        <v>0</v>
      </c>
      <c r="R80" s="161">
        <f t="shared" si="32"/>
        <v>0</v>
      </c>
      <c r="S80" s="161">
        <f t="shared" si="32"/>
        <v>0</v>
      </c>
      <c r="T80" s="161">
        <f t="shared" si="32"/>
        <v>0</v>
      </c>
      <c r="U80" s="161">
        <f t="shared" si="32"/>
        <v>0</v>
      </c>
      <c r="V80" s="161">
        <f t="shared" si="32"/>
        <v>0</v>
      </c>
      <c r="W80" s="161">
        <f t="shared" si="32"/>
        <v>0</v>
      </c>
      <c r="X80" s="161">
        <f t="shared" si="32"/>
        <v>0</v>
      </c>
      <c r="Y80" s="161">
        <f t="shared" si="32"/>
        <v>0</v>
      </c>
      <c r="Z80" s="161">
        <f t="shared" si="32"/>
        <v>0</v>
      </c>
      <c r="AA80" s="161">
        <f t="shared" si="32"/>
        <v>0</v>
      </c>
      <c r="AB80" s="161">
        <f t="shared" si="32"/>
        <v>0</v>
      </c>
      <c r="AC80" s="161">
        <f t="shared" si="32"/>
        <v>0</v>
      </c>
      <c r="AD80" s="161"/>
      <c r="AE80" s="170"/>
      <c r="AF80" s="161"/>
      <c r="AG80" s="170"/>
    </row>
    <row r="81" spans="1:33" ht="24" customHeight="1">
      <c r="A81" s="131"/>
      <c r="B81" s="131"/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</row>
    <row r="82" spans="1:33" ht="24" customHeight="1">
      <c r="A82" s="131"/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</row>
    <row r="83" spans="1:33" ht="24" customHeight="1">
      <c r="A83" s="131"/>
      <c r="B83" s="131"/>
      <c r="C83" s="131"/>
      <c r="D83" s="131"/>
      <c r="E83" s="131"/>
      <c r="F83" s="131"/>
      <c r="G83" s="131"/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</row>
    <row r="84" spans="1:33" ht="24" customHeight="1">
      <c r="A84" s="131"/>
      <c r="B84" s="131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</row>
    <row r="85" spans="1:33" ht="24" customHeight="1">
      <c r="A85" s="131"/>
      <c r="B85" s="131"/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</row>
    <row r="86" spans="1:33" ht="24" customHeight="1">
      <c r="A86" s="131"/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</row>
    <row r="87" spans="1:33" ht="24" customHeight="1">
      <c r="A87" s="131"/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</row>
    <row r="88" spans="1:33" ht="24" customHeight="1">
      <c r="A88" s="131"/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</row>
    <row r="89" spans="1:33" ht="24" customHeight="1">
      <c r="A89" s="131"/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</row>
    <row r="90" spans="1:33" ht="24" customHeight="1">
      <c r="A90" s="131"/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</row>
    <row r="91" spans="1:33" ht="24" customHeight="1">
      <c r="A91" s="131"/>
      <c r="B91" s="131"/>
      <c r="C91" s="131"/>
      <c r="D91" s="131"/>
      <c r="E91" s="131"/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</row>
    <row r="92" spans="1:33" ht="24" customHeight="1">
      <c r="A92" s="131"/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</row>
    <row r="93" spans="1:33" ht="24" customHeight="1">
      <c r="A93" s="131"/>
      <c r="B93" s="131"/>
      <c r="C93" s="131"/>
      <c r="D93" s="131"/>
      <c r="E93" s="131"/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</row>
    <row r="94" spans="1:33" ht="24" customHeight="1">
      <c r="A94" s="131"/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</row>
    <row r="95" spans="1:33" ht="24" customHeight="1">
      <c r="A95" s="131"/>
      <c r="B95" s="131"/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</row>
    <row r="96" spans="1:33" ht="24" customHeight="1">
      <c r="A96" s="131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</row>
    <row r="97" spans="1:33" ht="24" customHeight="1">
      <c r="A97" s="131"/>
      <c r="B97" s="131"/>
      <c r="C97" s="131"/>
      <c r="D97" s="131"/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</row>
    <row r="98" spans="1:33" ht="24" customHeight="1">
      <c r="A98" s="131"/>
      <c r="B98" s="131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</row>
    <row r="99" spans="1:33" ht="24" customHeight="1">
      <c r="A99" s="131"/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</row>
    <row r="100" spans="1:33" ht="24" customHeight="1">
      <c r="A100" s="131"/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</row>
    <row r="101" spans="1:33" ht="24" customHeight="1">
      <c r="A101" s="131"/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</row>
    <row r="102" spans="1:33" ht="24" customHeight="1">
      <c r="A102" s="131"/>
      <c r="B102" s="131"/>
      <c r="C102" s="131"/>
      <c r="D102" s="131"/>
      <c r="E102" s="131"/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</row>
    <row r="103" spans="1:33" ht="24" customHeight="1">
      <c r="A103" s="131"/>
      <c r="B103" s="131"/>
      <c r="C103" s="131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</row>
    <row r="104" spans="1:33" ht="24" customHeight="1">
      <c r="A104" s="131"/>
      <c r="B104" s="131"/>
      <c r="C104" s="131"/>
      <c r="D104" s="131"/>
      <c r="E104" s="131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</row>
    <row r="105" spans="1:33" ht="24" customHeight="1">
      <c r="A105" s="131"/>
      <c r="B105" s="131"/>
      <c r="C105" s="131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</row>
    <row r="106" spans="1:33" ht="24" customHeight="1">
      <c r="A106" s="131"/>
      <c r="B106" s="131"/>
      <c r="C106" s="131"/>
      <c r="D106" s="131"/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</row>
    <row r="107" spans="1:33" ht="24" customHeight="1">
      <c r="A107" s="131"/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</row>
    <row r="108" spans="1:33" ht="24" customHeight="1">
      <c r="A108" s="131"/>
      <c r="B108" s="131"/>
      <c r="C108" s="131"/>
      <c r="D108" s="131"/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</row>
    <row r="109" spans="1:33" ht="24" customHeight="1">
      <c r="A109" s="131"/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</row>
    <row r="110" spans="1:33" ht="24" customHeight="1">
      <c r="A110" s="131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</row>
    <row r="111" spans="1:33" ht="24" customHeight="1">
      <c r="A111" s="131"/>
      <c r="B111" s="131"/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</row>
    <row r="112" spans="1:33" ht="24" customHeight="1">
      <c r="A112" s="131"/>
      <c r="B112" s="131"/>
      <c r="C112" s="131"/>
      <c r="D112" s="131"/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</row>
    <row r="113" spans="1:33" ht="24" customHeight="1">
      <c r="A113" s="131"/>
      <c r="B113" s="131"/>
      <c r="C113" s="131"/>
      <c r="D113" s="131"/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</row>
    <row r="114" spans="1:33" ht="24" customHeight="1">
      <c r="A114" s="131"/>
      <c r="B114" s="131"/>
      <c r="C114" s="131"/>
      <c r="D114" s="131"/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</row>
    <row r="115" spans="1:33" ht="24" customHeight="1">
      <c r="A115" s="131"/>
      <c r="B115" s="131"/>
      <c r="C115" s="131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</row>
    <row r="116" spans="1:33" ht="24" customHeight="1">
      <c r="A116" s="131"/>
      <c r="B116" s="131"/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</row>
    <row r="117" spans="1:33" ht="24" customHeight="1">
      <c r="A117" s="131"/>
      <c r="B117" s="131"/>
      <c r="C117" s="131"/>
      <c r="D117" s="131"/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</row>
    <row r="118" spans="1:33" ht="24" customHeight="1">
      <c r="A118" s="131"/>
      <c r="B118" s="131"/>
      <c r="C118" s="131"/>
      <c r="D118" s="131"/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</row>
    <row r="119" spans="1:33" ht="24" customHeight="1">
      <c r="A119" s="131"/>
      <c r="B119" s="131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</row>
    <row r="120" spans="1:33" ht="24" customHeight="1">
      <c r="A120" s="131"/>
      <c r="B120" s="131"/>
      <c r="C120" s="131"/>
      <c r="D120" s="131"/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</row>
    <row r="121" spans="1:33" ht="24" customHeight="1">
      <c r="A121" s="131"/>
      <c r="B121" s="131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</row>
    <row r="122" spans="1:33" ht="24" customHeight="1">
      <c r="A122" s="131"/>
      <c r="B122" s="131"/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</row>
    <row r="123" spans="1:33" ht="24" customHeight="1">
      <c r="A123" s="131"/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</row>
    <row r="124" spans="1:33" ht="24" customHeight="1">
      <c r="A124" s="131"/>
      <c r="B124" s="131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</row>
    <row r="125" spans="1:33" ht="24" customHeight="1">
      <c r="A125" s="131"/>
      <c r="B125" s="131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</row>
    <row r="126" spans="1:33" ht="24" customHeight="1">
      <c r="A126" s="131"/>
      <c r="B126" s="131"/>
      <c r="C126" s="131"/>
      <c r="D126" s="131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</row>
    <row r="127" spans="1:33" ht="24" customHeight="1">
      <c r="A127" s="131"/>
      <c r="B127" s="131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</row>
    <row r="128" spans="1:33" ht="24" customHeight="1">
      <c r="A128" s="131"/>
      <c r="B128" s="131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</row>
    <row r="129" spans="1:33" ht="24" customHeight="1">
      <c r="A129" s="131"/>
      <c r="B129" s="131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</row>
    <row r="130" spans="1:33" ht="24" customHeight="1">
      <c r="A130" s="131"/>
      <c r="B130" s="131"/>
      <c r="C130" s="131"/>
      <c r="D130" s="131"/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</row>
    <row r="131" spans="1:33" ht="24" customHeight="1">
      <c r="A131" s="131"/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</row>
    <row r="132" spans="1:33" ht="24" customHeight="1">
      <c r="A132" s="131"/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</row>
    <row r="133" spans="1:33" ht="24" customHeight="1">
      <c r="A133" s="131"/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</row>
    <row r="134" spans="1:33" ht="24" customHeight="1">
      <c r="A134" s="131"/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</row>
    <row r="135" spans="1:33" ht="24" customHeight="1">
      <c r="A135" s="131"/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</row>
    <row r="136" spans="1:33" ht="24" customHeight="1">
      <c r="A136" s="131"/>
      <c r="B136" s="131"/>
      <c r="C136" s="131"/>
      <c r="D136" s="131"/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</row>
    <row r="137" spans="1:33" ht="24" customHeight="1">
      <c r="A137" s="131"/>
      <c r="B137" s="131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</row>
    <row r="138" spans="1:33" ht="24" customHeight="1">
      <c r="A138" s="131"/>
      <c r="B138" s="131"/>
      <c r="C138" s="131"/>
      <c r="D138" s="131"/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</row>
    <row r="139" spans="1:33" ht="24" customHeight="1">
      <c r="A139" s="131"/>
      <c r="B139" s="131"/>
      <c r="C139" s="131"/>
      <c r="D139" s="131"/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</row>
    <row r="140" spans="1:33" ht="24" customHeight="1">
      <c r="A140" s="131"/>
      <c r="B140" s="131"/>
      <c r="C140" s="131"/>
      <c r="D140" s="131"/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</row>
    <row r="141" spans="1:33" ht="24" customHeight="1">
      <c r="A141" s="131"/>
      <c r="B141" s="131"/>
      <c r="C141" s="131"/>
      <c r="D141" s="131"/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</row>
    <row r="142" spans="1:33" ht="24" customHeight="1">
      <c r="A142" s="131"/>
      <c r="B142" s="131"/>
      <c r="C142" s="131"/>
      <c r="D142" s="131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</row>
    <row r="143" spans="1:33" ht="24" customHeight="1">
      <c r="A143" s="131"/>
      <c r="B143" s="131"/>
      <c r="C143" s="131"/>
      <c r="D143" s="131"/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</row>
    <row r="144" spans="1:33" ht="24" customHeight="1">
      <c r="A144" s="131"/>
      <c r="B144" s="131"/>
      <c r="C144" s="131"/>
      <c r="D144" s="131"/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</row>
    <row r="145" spans="1:33" ht="24" customHeight="1">
      <c r="A145" s="131"/>
      <c r="B145" s="131"/>
      <c r="C145" s="131"/>
      <c r="D145" s="131"/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</row>
    <row r="146" spans="1:33" ht="24" customHeight="1">
      <c r="A146" s="131"/>
      <c r="B146" s="131"/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</row>
    <row r="147" spans="1:33" ht="24" customHeight="1">
      <c r="A147" s="131"/>
      <c r="B147" s="131"/>
      <c r="C147" s="131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</row>
    <row r="148" spans="1:33" ht="24" customHeight="1">
      <c r="A148" s="131"/>
      <c r="B148" s="131"/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</row>
    <row r="149" spans="1:33" ht="24" customHeight="1">
      <c r="A149" s="131"/>
      <c r="B149" s="131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</row>
    <row r="150" spans="1:33" ht="24" customHeight="1">
      <c r="A150" s="131"/>
      <c r="B150" s="131"/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</row>
    <row r="151" spans="1:33" ht="24" customHeight="1">
      <c r="A151" s="131"/>
      <c r="B151" s="131"/>
      <c r="C151" s="131"/>
      <c r="D151" s="131"/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</row>
    <row r="152" spans="1:33" ht="24" customHeight="1">
      <c r="A152" s="131"/>
      <c r="B152" s="131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</row>
    <row r="153" spans="1:33" ht="24" customHeight="1">
      <c r="A153" s="131"/>
      <c r="B153" s="131"/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</row>
    <row r="154" spans="1:33" ht="24" customHeight="1">
      <c r="A154" s="131"/>
      <c r="B154" s="131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</row>
    <row r="155" spans="1:33" ht="24" customHeight="1">
      <c r="A155" s="131"/>
      <c r="B155" s="131"/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</row>
    <row r="156" spans="1:33" ht="24" customHeight="1">
      <c r="A156" s="131"/>
      <c r="B156" s="131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</row>
    <row r="157" spans="1:33" ht="24" customHeight="1">
      <c r="A157" s="131"/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</row>
    <row r="158" spans="1:33" ht="24" customHeight="1">
      <c r="A158" s="131"/>
      <c r="B158" s="131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</row>
    <row r="159" spans="1:33" ht="24" customHeight="1">
      <c r="A159" s="131"/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</row>
    <row r="160" spans="1:33" ht="24" customHeight="1">
      <c r="A160" s="131"/>
      <c r="B160" s="131"/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</row>
    <row r="161" spans="1:33" ht="24" customHeight="1">
      <c r="A161" s="131"/>
      <c r="B161" s="131"/>
      <c r="C161" s="131"/>
      <c r="D161" s="131"/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</row>
    <row r="162" spans="1:33" ht="24" customHeight="1">
      <c r="A162" s="131"/>
      <c r="B162" s="131"/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</row>
    <row r="163" spans="1:33" ht="24" customHeight="1">
      <c r="A163" s="131"/>
      <c r="B163" s="131"/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</row>
    <row r="164" spans="1:33" ht="24" customHeight="1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</row>
    <row r="165" spans="1:33" ht="24" customHeight="1">
      <c r="A165" s="131"/>
      <c r="B165" s="131"/>
      <c r="C165" s="131"/>
      <c r="D165" s="131"/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</row>
    <row r="166" spans="1:33" ht="24" customHeight="1">
      <c r="A166" s="131"/>
      <c r="B166" s="131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</row>
    <row r="167" spans="1:33" ht="24" customHeight="1">
      <c r="A167" s="131"/>
      <c r="B167" s="131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</row>
    <row r="168" spans="1:33" ht="24" customHeight="1">
      <c r="A168" s="131"/>
      <c r="B168" s="131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</row>
    <row r="169" spans="1:33" ht="24" customHeight="1">
      <c r="A169" s="131"/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</row>
    <row r="170" spans="1:33" ht="24" customHeight="1">
      <c r="A170" s="131"/>
      <c r="B170" s="131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</row>
    <row r="171" spans="1:33" ht="24" customHeight="1">
      <c r="A171" s="131"/>
      <c r="B171" s="131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</row>
    <row r="172" spans="1:33" ht="24" customHeight="1">
      <c r="A172" s="131"/>
      <c r="B172" s="131"/>
      <c r="C172" s="131"/>
      <c r="D172" s="131"/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</row>
    <row r="173" spans="1:33" ht="24" customHeight="1">
      <c r="A173" s="131"/>
      <c r="B173" s="131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</row>
    <row r="174" spans="1:33" ht="24" customHeight="1">
      <c r="A174" s="131"/>
      <c r="B174" s="131"/>
      <c r="C174" s="131"/>
      <c r="D174" s="131"/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</row>
    <row r="175" spans="1:33" ht="24" customHeight="1">
      <c r="A175" s="131"/>
      <c r="B175" s="131"/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</row>
    <row r="176" spans="1:33" ht="24" customHeight="1">
      <c r="A176" s="131"/>
      <c r="B176" s="131"/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</row>
    <row r="177" spans="1:33" ht="24" customHeight="1">
      <c r="A177" s="131"/>
      <c r="B177" s="131"/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</row>
    <row r="178" spans="1:33" ht="24" customHeight="1">
      <c r="A178" s="131"/>
      <c r="B178" s="131"/>
      <c r="C178" s="131"/>
      <c r="D178" s="131"/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</row>
    <row r="179" spans="1:33" ht="24" customHeight="1">
      <c r="A179" s="131"/>
      <c r="B179" s="131"/>
      <c r="C179" s="131"/>
      <c r="D179" s="131"/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</row>
    <row r="180" spans="1:33" ht="24" customHeight="1">
      <c r="A180" s="131"/>
      <c r="B180" s="131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</row>
    <row r="181" spans="1:33" ht="24" customHeight="1">
      <c r="A181" s="131"/>
      <c r="B181" s="131"/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</row>
    <row r="182" spans="1:33" ht="24" customHeight="1">
      <c r="A182" s="131"/>
      <c r="B182" s="131"/>
      <c r="C182" s="131"/>
      <c r="D182" s="131"/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</row>
    <row r="183" spans="1:33" ht="24" customHeight="1">
      <c r="A183" s="131"/>
      <c r="B183" s="131"/>
      <c r="C183" s="131"/>
      <c r="D183" s="131"/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</row>
    <row r="184" spans="1:33" ht="24" customHeight="1">
      <c r="A184" s="131"/>
      <c r="B184" s="131"/>
      <c r="C184" s="131"/>
      <c r="D184" s="131"/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</row>
    <row r="185" spans="1:33" ht="24" customHeight="1">
      <c r="A185" s="131"/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</row>
    <row r="186" spans="1:33" ht="24" customHeight="1">
      <c r="A186" s="131"/>
      <c r="B186" s="131"/>
      <c r="C186" s="131"/>
      <c r="D186" s="131"/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</row>
    <row r="187" spans="1:33" ht="24" customHeight="1">
      <c r="A187" s="131"/>
      <c r="B187" s="131"/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</row>
    <row r="188" spans="1:33" ht="24" customHeight="1">
      <c r="A188" s="131"/>
      <c r="B188" s="131"/>
      <c r="C188" s="131"/>
      <c r="D188" s="131"/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</row>
    <row r="189" spans="1:33" ht="24" customHeight="1">
      <c r="A189" s="131"/>
      <c r="B189" s="131"/>
      <c r="C189" s="131"/>
      <c r="D189" s="131"/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</row>
    <row r="190" spans="1:33" ht="24" customHeight="1">
      <c r="A190" s="131"/>
      <c r="B190" s="131"/>
      <c r="C190" s="131"/>
      <c r="D190" s="131"/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</row>
    <row r="191" spans="1:33" ht="24" customHeight="1">
      <c r="A191" s="131"/>
      <c r="B191" s="131"/>
      <c r="C191" s="131"/>
      <c r="D191" s="131"/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</row>
    <row r="192" spans="1:33" ht="24" customHeight="1">
      <c r="A192" s="131"/>
      <c r="B192" s="131"/>
      <c r="C192" s="131"/>
      <c r="D192" s="131"/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</row>
    <row r="193" spans="1:33" ht="24" customHeight="1">
      <c r="A193" s="131"/>
      <c r="B193" s="131"/>
      <c r="C193" s="131"/>
      <c r="D193" s="131"/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</row>
    <row r="194" spans="1:33" ht="24" customHeight="1">
      <c r="A194" s="131"/>
      <c r="B194" s="131"/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</row>
    <row r="195" spans="1:33" ht="24" customHeight="1">
      <c r="A195" s="131"/>
      <c r="B195" s="131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</row>
    <row r="196" spans="1:33" ht="24" customHeight="1">
      <c r="A196" s="131"/>
      <c r="B196" s="131"/>
      <c r="C196" s="131"/>
      <c r="D196" s="131"/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</row>
    <row r="197" spans="1:33" ht="24" customHeight="1">
      <c r="A197" s="131"/>
      <c r="B197" s="131"/>
      <c r="C197" s="131"/>
      <c r="D197" s="131"/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</row>
    <row r="198" spans="1:33" ht="24" customHeight="1">
      <c r="A198" s="131"/>
      <c r="B198" s="131"/>
      <c r="C198" s="131"/>
      <c r="D198" s="131"/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</row>
    <row r="199" spans="1:33" ht="24" customHeight="1">
      <c r="A199" s="131"/>
      <c r="B199" s="131"/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</row>
    <row r="200" spans="1:33" ht="24" customHeight="1">
      <c r="A200" s="131"/>
      <c r="B200" s="131"/>
      <c r="C200" s="131"/>
      <c r="D200" s="131"/>
      <c r="E200" s="131"/>
      <c r="F200" s="131"/>
      <c r="G200" s="131"/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</row>
    <row r="201" spans="1:33" ht="24" customHeight="1">
      <c r="A201" s="131"/>
      <c r="B201" s="131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</row>
    <row r="202" spans="1:33" ht="24" customHeight="1">
      <c r="A202" s="131"/>
      <c r="B202" s="131"/>
      <c r="C202" s="131"/>
      <c r="D202" s="131"/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</row>
    <row r="203" spans="1:33" ht="24" customHeight="1">
      <c r="A203" s="131"/>
      <c r="B203" s="131"/>
      <c r="C203" s="131"/>
      <c r="D203" s="131"/>
      <c r="E203" s="131"/>
      <c r="F203" s="131"/>
      <c r="G203" s="131"/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</row>
    <row r="204" spans="1:33" ht="24" customHeight="1">
      <c r="A204" s="131"/>
      <c r="B204" s="131"/>
      <c r="C204" s="131"/>
      <c r="D204" s="131"/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</row>
    <row r="205" spans="1:33" ht="24" customHeight="1">
      <c r="A205" s="131"/>
      <c r="B205" s="131"/>
      <c r="C205" s="131"/>
      <c r="D205" s="131"/>
      <c r="E205" s="131"/>
      <c r="F205" s="131"/>
      <c r="G205" s="131"/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</row>
    <row r="206" spans="1:33" ht="24" customHeight="1">
      <c r="A206" s="131"/>
      <c r="B206" s="131"/>
      <c r="C206" s="131"/>
      <c r="D206" s="131"/>
      <c r="E206" s="131"/>
      <c r="F206" s="131"/>
      <c r="G206" s="131"/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</row>
    <row r="207" spans="1:33" ht="24" customHeight="1">
      <c r="A207" s="131"/>
      <c r="B207" s="131"/>
      <c r="C207" s="131"/>
      <c r="D207" s="131"/>
      <c r="E207" s="131"/>
      <c r="F207" s="131"/>
      <c r="G207" s="131"/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</row>
    <row r="208" spans="1:33" ht="24" customHeight="1">
      <c r="A208" s="131"/>
      <c r="B208" s="131"/>
      <c r="C208" s="131"/>
      <c r="D208" s="131"/>
      <c r="E208" s="131"/>
      <c r="F208" s="131"/>
      <c r="G208" s="131"/>
      <c r="H208" s="131"/>
      <c r="I208" s="131"/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</row>
    <row r="209" spans="1:33" ht="24" customHeight="1">
      <c r="A209" s="131"/>
      <c r="B209" s="131"/>
      <c r="C209" s="131"/>
      <c r="D209" s="131"/>
      <c r="E209" s="131"/>
      <c r="F209" s="131"/>
      <c r="G209" s="131"/>
      <c r="H209" s="131"/>
      <c r="I209" s="131"/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</row>
    <row r="210" spans="1:33" ht="24" customHeight="1">
      <c r="A210" s="131"/>
      <c r="B210" s="131"/>
      <c r="C210" s="131"/>
      <c r="D210" s="131"/>
      <c r="E210" s="131"/>
      <c r="F210" s="131"/>
      <c r="G210" s="131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</row>
    <row r="211" spans="1:33" ht="24" customHeight="1">
      <c r="A211" s="131"/>
      <c r="B211" s="131"/>
      <c r="C211" s="131"/>
      <c r="D211" s="131"/>
      <c r="E211" s="131"/>
      <c r="F211" s="131"/>
      <c r="G211" s="131"/>
      <c r="H211" s="131"/>
      <c r="I211" s="131"/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</row>
    <row r="212" spans="1:33" ht="24" customHeight="1">
      <c r="A212" s="131"/>
      <c r="B212" s="131"/>
      <c r="C212" s="131"/>
      <c r="D212" s="131"/>
      <c r="E212" s="131"/>
      <c r="F212" s="131"/>
      <c r="G212" s="131"/>
      <c r="H212" s="131"/>
      <c r="I212" s="131"/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</row>
    <row r="213" spans="1:33" ht="24" customHeight="1">
      <c r="A213" s="131"/>
      <c r="B213" s="131"/>
      <c r="C213" s="131"/>
      <c r="D213" s="131"/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</row>
    <row r="214" spans="1:33" ht="24" customHeight="1">
      <c r="A214" s="131"/>
      <c r="B214" s="131"/>
      <c r="C214" s="131"/>
      <c r="D214" s="131"/>
      <c r="E214" s="131"/>
      <c r="F214" s="131"/>
      <c r="G214" s="131"/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</row>
    <row r="215" spans="1:33" ht="24" customHeight="1">
      <c r="A215" s="131"/>
      <c r="B215" s="131"/>
      <c r="C215" s="131"/>
      <c r="D215" s="131"/>
      <c r="E215" s="131"/>
      <c r="F215" s="131"/>
      <c r="G215" s="131"/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</row>
    <row r="216" spans="1:33" ht="24" customHeight="1">
      <c r="A216" s="131"/>
      <c r="B216" s="131"/>
      <c r="C216" s="131"/>
      <c r="D216" s="131"/>
      <c r="E216" s="131"/>
      <c r="F216" s="131"/>
      <c r="G216" s="131"/>
      <c r="H216" s="131"/>
      <c r="I216" s="131"/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</row>
    <row r="217" spans="1:33" ht="24" customHeight="1">
      <c r="A217" s="131"/>
      <c r="B217" s="131"/>
      <c r="C217" s="131"/>
      <c r="D217" s="131"/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</row>
    <row r="218" spans="1:33" ht="24" customHeight="1">
      <c r="A218" s="131"/>
      <c r="B218" s="131"/>
      <c r="C218" s="131"/>
      <c r="D218" s="131"/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</row>
    <row r="219" spans="1:33" ht="24" customHeight="1">
      <c r="A219" s="131"/>
      <c r="B219" s="131"/>
      <c r="C219" s="131"/>
      <c r="D219" s="131"/>
      <c r="E219" s="131"/>
      <c r="F219" s="131"/>
      <c r="G219" s="131"/>
      <c r="H219" s="131"/>
      <c r="I219" s="131"/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</row>
    <row r="220" spans="1:33" ht="24" customHeight="1">
      <c r="A220" s="131"/>
      <c r="B220" s="131"/>
      <c r="C220" s="131"/>
      <c r="D220" s="131"/>
      <c r="E220" s="131"/>
      <c r="F220" s="131"/>
      <c r="G220" s="131"/>
      <c r="H220" s="131"/>
      <c r="I220" s="131"/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</row>
    <row r="221" spans="1:33" ht="24" customHeight="1">
      <c r="A221" s="131"/>
      <c r="B221" s="131"/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</row>
    <row r="222" spans="1:33" ht="24" customHeight="1">
      <c r="A222" s="131"/>
      <c r="B222" s="131"/>
      <c r="C222" s="131"/>
      <c r="D222" s="131"/>
      <c r="E222" s="131"/>
      <c r="F222" s="131"/>
      <c r="G222" s="131"/>
      <c r="H222" s="131"/>
      <c r="I222" s="131"/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</row>
    <row r="223" spans="1:33" ht="24" customHeight="1">
      <c r="A223" s="131"/>
      <c r="B223" s="131"/>
      <c r="C223" s="131"/>
      <c r="D223" s="131"/>
      <c r="E223" s="131"/>
      <c r="F223" s="131"/>
      <c r="G223" s="131"/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</row>
    <row r="224" spans="1:33" ht="24" customHeight="1">
      <c r="A224" s="131"/>
      <c r="B224" s="131"/>
      <c r="C224" s="131"/>
      <c r="D224" s="131"/>
      <c r="E224" s="131"/>
      <c r="F224" s="131"/>
      <c r="G224" s="131"/>
      <c r="H224" s="131"/>
      <c r="I224" s="131"/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</row>
    <row r="225" spans="1:33" ht="24" customHeight="1">
      <c r="A225" s="131"/>
      <c r="B225" s="131"/>
      <c r="C225" s="131"/>
      <c r="D225" s="131"/>
      <c r="E225" s="131"/>
      <c r="F225" s="131"/>
      <c r="G225" s="131"/>
      <c r="H225" s="131"/>
      <c r="I225" s="131"/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</row>
    <row r="226" spans="1:33" ht="24" customHeight="1">
      <c r="A226" s="131"/>
      <c r="B226" s="131"/>
      <c r="C226" s="131"/>
      <c r="D226" s="131"/>
      <c r="E226" s="131"/>
      <c r="F226" s="131"/>
      <c r="G226" s="131"/>
      <c r="H226" s="131"/>
      <c r="I226" s="131"/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</row>
    <row r="227" spans="1:33" ht="24" customHeight="1">
      <c r="A227" s="131"/>
      <c r="B227" s="131"/>
      <c r="C227" s="131"/>
      <c r="D227" s="131"/>
      <c r="E227" s="131"/>
      <c r="F227" s="131"/>
      <c r="G227" s="131"/>
      <c r="H227" s="131"/>
      <c r="I227" s="131"/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</row>
    <row r="228" spans="1:33" ht="24" customHeight="1">
      <c r="A228" s="131"/>
      <c r="B228" s="131"/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</row>
    <row r="229" spans="1:33" ht="24" customHeight="1">
      <c r="A229" s="131"/>
      <c r="B229" s="131"/>
      <c r="C229" s="131"/>
      <c r="D229" s="131"/>
      <c r="E229" s="131"/>
      <c r="F229" s="131"/>
      <c r="G229" s="131"/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</row>
    <row r="230" spans="1:33" ht="24" customHeight="1">
      <c r="A230" s="131"/>
      <c r="B230" s="131"/>
      <c r="C230" s="131"/>
      <c r="D230" s="131"/>
      <c r="E230" s="131"/>
      <c r="F230" s="131"/>
      <c r="G230" s="131"/>
      <c r="H230" s="131"/>
      <c r="I230" s="131"/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</row>
    <row r="231" spans="1:33" ht="24" customHeight="1">
      <c r="A231" s="131"/>
      <c r="B231" s="131"/>
      <c r="C231" s="131"/>
      <c r="D231" s="131"/>
      <c r="E231" s="131"/>
      <c r="F231" s="131"/>
      <c r="G231" s="131"/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</row>
    <row r="232" spans="1:33" ht="24" customHeight="1">
      <c r="A232" s="131"/>
      <c r="B232" s="131"/>
      <c r="C232" s="131"/>
      <c r="D232" s="131"/>
      <c r="E232" s="131"/>
      <c r="F232" s="131"/>
      <c r="G232" s="131"/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</row>
    <row r="233" spans="1:33" ht="24" customHeight="1">
      <c r="A233" s="131"/>
      <c r="B233" s="131"/>
      <c r="C233" s="131"/>
      <c r="D233" s="131"/>
      <c r="E233" s="131"/>
      <c r="F233" s="131"/>
      <c r="G233" s="131"/>
      <c r="H233" s="131"/>
      <c r="I233" s="131"/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</row>
    <row r="234" spans="1:33" ht="24" customHeight="1">
      <c r="A234" s="131"/>
      <c r="B234" s="131"/>
      <c r="C234" s="131"/>
      <c r="D234" s="131"/>
      <c r="E234" s="131"/>
      <c r="F234" s="131"/>
      <c r="G234" s="131"/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</row>
    <row r="235" spans="1:33" ht="24" customHeight="1">
      <c r="A235" s="131"/>
      <c r="B235" s="131"/>
      <c r="C235" s="131"/>
      <c r="D235" s="131"/>
      <c r="E235" s="131"/>
      <c r="F235" s="131"/>
      <c r="G235" s="131"/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</row>
    <row r="236" spans="1:33" ht="24" customHeight="1">
      <c r="A236" s="131"/>
      <c r="B236" s="131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</row>
    <row r="237" spans="1:33" ht="24" customHeight="1">
      <c r="A237" s="131"/>
      <c r="B237" s="131"/>
      <c r="C237" s="131"/>
      <c r="D237" s="131"/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</row>
    <row r="238" spans="1:33" ht="24" customHeight="1">
      <c r="A238" s="131"/>
      <c r="B238" s="131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</row>
    <row r="239" spans="1:33" ht="24" customHeight="1">
      <c r="A239" s="131"/>
      <c r="B239" s="131"/>
      <c r="C239" s="131"/>
      <c r="D239" s="131"/>
      <c r="E239" s="131"/>
      <c r="F239" s="131"/>
      <c r="G239" s="131"/>
      <c r="H239" s="131"/>
      <c r="I239" s="131"/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</row>
    <row r="240" spans="1:33" ht="24" customHeight="1">
      <c r="A240" s="131"/>
      <c r="B240" s="131"/>
      <c r="C240" s="131"/>
      <c r="D240" s="131"/>
      <c r="E240" s="131"/>
      <c r="F240" s="131"/>
      <c r="G240" s="131"/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</row>
    <row r="241" spans="1:33" ht="24" customHeight="1">
      <c r="A241" s="131"/>
      <c r="B241" s="131"/>
      <c r="C241" s="131"/>
      <c r="D241" s="131"/>
      <c r="E241" s="131"/>
      <c r="F241" s="131"/>
      <c r="G241" s="131"/>
      <c r="H241" s="131"/>
      <c r="I241" s="131"/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</row>
    <row r="242" spans="1:33" ht="24" customHeight="1">
      <c r="A242" s="131"/>
      <c r="B242" s="131"/>
      <c r="C242" s="131"/>
      <c r="D242" s="131"/>
      <c r="E242" s="131"/>
      <c r="F242" s="131"/>
      <c r="G242" s="131"/>
      <c r="H242" s="131"/>
      <c r="I242" s="131"/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</row>
    <row r="243" spans="1:33" ht="24" customHeight="1">
      <c r="A243" s="131"/>
      <c r="B243" s="131"/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</row>
    <row r="244" spans="1:33" ht="24" customHeight="1">
      <c r="A244" s="131"/>
      <c r="B244" s="131"/>
      <c r="C244" s="131"/>
      <c r="D244" s="131"/>
      <c r="E244" s="131"/>
      <c r="F244" s="131"/>
      <c r="G244" s="131"/>
      <c r="H244" s="131"/>
      <c r="I244" s="131"/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</row>
    <row r="245" spans="1:33" ht="24" customHeight="1">
      <c r="A245" s="131"/>
      <c r="B245" s="131"/>
      <c r="C245" s="131"/>
      <c r="D245" s="131"/>
      <c r="E245" s="131"/>
      <c r="F245" s="131"/>
      <c r="G245" s="131"/>
      <c r="H245" s="131"/>
      <c r="I245" s="131"/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</row>
    <row r="246" spans="1:33" ht="24" customHeight="1">
      <c r="A246" s="131"/>
      <c r="B246" s="131"/>
      <c r="C246" s="131"/>
      <c r="D246" s="131"/>
      <c r="E246" s="131"/>
      <c r="F246" s="131"/>
      <c r="G246" s="131"/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</row>
    <row r="247" spans="1:33" ht="24" customHeight="1">
      <c r="A247" s="131"/>
      <c r="B247" s="131"/>
      <c r="C247" s="131"/>
      <c r="D247" s="131"/>
      <c r="E247" s="131"/>
      <c r="F247" s="131"/>
      <c r="G247" s="131"/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</row>
    <row r="248" spans="1:33" ht="24" customHeight="1">
      <c r="A248" s="131"/>
      <c r="B248" s="131"/>
      <c r="C248" s="131"/>
      <c r="D248" s="131"/>
      <c r="E248" s="131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</row>
    <row r="249" spans="1:33" ht="24" customHeight="1">
      <c r="A249" s="131"/>
      <c r="B249" s="131"/>
      <c r="C249" s="131"/>
      <c r="D249" s="131"/>
      <c r="E249" s="131"/>
      <c r="F249" s="131"/>
      <c r="G249" s="131"/>
      <c r="H249" s="131"/>
      <c r="I249" s="131"/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</row>
    <row r="250" spans="1:33" ht="24" customHeight="1">
      <c r="A250" s="131"/>
      <c r="B250" s="131"/>
      <c r="C250" s="131"/>
      <c r="D250" s="131"/>
      <c r="E250" s="131"/>
      <c r="F250" s="131"/>
      <c r="G250" s="131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</row>
    <row r="251" spans="1:33" ht="24" customHeight="1">
      <c r="A251" s="131"/>
      <c r="B251" s="131"/>
      <c r="C251" s="131"/>
      <c r="D251" s="131"/>
      <c r="E251" s="131"/>
      <c r="F251" s="131"/>
      <c r="G251" s="131"/>
      <c r="H251" s="131"/>
      <c r="I251" s="131"/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</row>
    <row r="252" spans="1:33" ht="24" customHeight="1">
      <c r="A252" s="131"/>
      <c r="B252" s="131"/>
      <c r="C252" s="131"/>
      <c r="D252" s="131"/>
      <c r="E252" s="131"/>
      <c r="F252" s="131"/>
      <c r="G252" s="131"/>
      <c r="H252" s="131"/>
      <c r="I252" s="131"/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</row>
    <row r="253" spans="1:33" ht="24" customHeight="1">
      <c r="A253" s="131"/>
      <c r="B253" s="131"/>
      <c r="C253" s="131"/>
      <c r="D253" s="131"/>
      <c r="E253" s="131"/>
      <c r="F253" s="131"/>
      <c r="G253" s="131"/>
      <c r="H253" s="131"/>
      <c r="I253" s="131"/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</row>
    <row r="254" spans="1:33" ht="24" customHeight="1">
      <c r="A254" s="131"/>
      <c r="B254" s="131"/>
      <c r="C254" s="131"/>
      <c r="D254" s="131"/>
      <c r="E254" s="131"/>
      <c r="F254" s="131"/>
      <c r="G254" s="131"/>
      <c r="H254" s="131"/>
      <c r="I254" s="131"/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</row>
    <row r="255" spans="1:33" ht="24" customHeight="1">
      <c r="A255" s="131"/>
      <c r="B255" s="131"/>
      <c r="C255" s="131"/>
      <c r="D255" s="131"/>
      <c r="E255" s="131"/>
      <c r="F255" s="131"/>
      <c r="G255" s="131"/>
      <c r="H255" s="131"/>
      <c r="I255" s="131"/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</row>
    <row r="256" spans="1:33" ht="24" customHeight="1">
      <c r="A256" s="131"/>
      <c r="B256" s="131"/>
      <c r="C256" s="131"/>
      <c r="D256" s="131"/>
      <c r="E256" s="131"/>
      <c r="F256" s="131"/>
      <c r="G256" s="131"/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</row>
    <row r="257" spans="1:33" ht="24" customHeight="1">
      <c r="A257" s="131"/>
      <c r="B257" s="131"/>
      <c r="C257" s="131"/>
      <c r="D257" s="131"/>
      <c r="E257" s="131"/>
      <c r="F257" s="131"/>
      <c r="G257" s="131"/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</row>
    <row r="258" spans="1:33" ht="24" customHeight="1">
      <c r="A258" s="131"/>
      <c r="B258" s="131"/>
      <c r="C258" s="131"/>
      <c r="D258" s="131"/>
      <c r="E258" s="131"/>
      <c r="F258" s="131"/>
      <c r="G258" s="131"/>
      <c r="H258" s="131"/>
      <c r="I258" s="131"/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</row>
    <row r="259" spans="1:33" ht="24" customHeight="1">
      <c r="A259" s="131"/>
      <c r="B259" s="131"/>
      <c r="C259" s="131"/>
      <c r="D259" s="131"/>
      <c r="E259" s="131"/>
      <c r="F259" s="131"/>
      <c r="G259" s="131"/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</row>
    <row r="260" spans="1:33" ht="24" customHeight="1">
      <c r="A260" s="131"/>
      <c r="B260" s="131"/>
      <c r="C260" s="131"/>
      <c r="D260" s="131"/>
      <c r="E260" s="131"/>
      <c r="F260" s="131"/>
      <c r="G260" s="131"/>
      <c r="H260" s="131"/>
      <c r="I260" s="131"/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</row>
    <row r="261" spans="1:33" ht="24" customHeight="1">
      <c r="A261" s="131"/>
      <c r="B261" s="131"/>
      <c r="C261" s="131"/>
      <c r="D261" s="131"/>
      <c r="E261" s="131"/>
      <c r="F261" s="131"/>
      <c r="G261" s="131"/>
      <c r="H261" s="131"/>
      <c r="I261" s="131"/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</row>
    <row r="262" spans="1:33" ht="24" customHeight="1">
      <c r="A262" s="131"/>
      <c r="B262" s="131"/>
      <c r="C262" s="131"/>
      <c r="D262" s="131"/>
      <c r="E262" s="131"/>
      <c r="F262" s="131"/>
      <c r="G262" s="131"/>
      <c r="H262" s="131"/>
      <c r="I262" s="131"/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</row>
    <row r="263" spans="1:33" ht="24" customHeight="1">
      <c r="A263" s="131"/>
      <c r="B263" s="131"/>
      <c r="C263" s="131"/>
      <c r="D263" s="131"/>
      <c r="E263" s="131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</row>
    <row r="264" spans="1:33" ht="24" customHeight="1">
      <c r="A264" s="131"/>
      <c r="B264" s="131"/>
      <c r="C264" s="131"/>
      <c r="D264" s="131"/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</row>
    <row r="265" spans="1:33" ht="24" customHeight="1">
      <c r="A265" s="131"/>
      <c r="B265" s="131"/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</row>
    <row r="266" spans="1:33" ht="24" customHeight="1">
      <c r="A266" s="131"/>
      <c r="B266" s="131"/>
      <c r="C266" s="131"/>
      <c r="D266" s="131"/>
      <c r="E266" s="131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</row>
    <row r="267" spans="1:33" ht="24" customHeight="1">
      <c r="A267" s="131"/>
      <c r="B267" s="131"/>
      <c r="C267" s="131"/>
      <c r="D267" s="131"/>
      <c r="E267" s="131"/>
      <c r="F267" s="131"/>
      <c r="G267" s="131"/>
      <c r="H267" s="131"/>
      <c r="I267" s="131"/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</row>
    <row r="268" spans="1:33" ht="24" customHeight="1">
      <c r="A268" s="131"/>
      <c r="B268" s="131"/>
      <c r="C268" s="131"/>
      <c r="D268" s="131"/>
      <c r="E268" s="131"/>
      <c r="F268" s="131"/>
      <c r="G268" s="131"/>
      <c r="H268" s="131"/>
      <c r="I268" s="131"/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</row>
    <row r="269" spans="1:33" ht="24" customHeight="1">
      <c r="A269" s="131"/>
      <c r="B269" s="131"/>
      <c r="C269" s="131"/>
      <c r="D269" s="131"/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/>
      <c r="Z269" s="131"/>
      <c r="AA269" s="131"/>
      <c r="AB269" s="131"/>
      <c r="AC269" s="131"/>
      <c r="AD269" s="131"/>
      <c r="AE269" s="131"/>
      <c r="AF269" s="131"/>
      <c r="AG269" s="131"/>
    </row>
    <row r="270" spans="1:33" ht="24" customHeight="1">
      <c r="A270" s="131"/>
      <c r="B270" s="131"/>
      <c r="C270" s="131"/>
      <c r="D270" s="131"/>
      <c r="E270" s="131"/>
      <c r="F270" s="131"/>
      <c r="G270" s="131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  <c r="AA270" s="131"/>
      <c r="AB270" s="131"/>
      <c r="AC270" s="131"/>
      <c r="AD270" s="131"/>
      <c r="AE270" s="131"/>
      <c r="AF270" s="131"/>
      <c r="AG270" s="131"/>
    </row>
    <row r="271" spans="1:33" ht="24" customHeight="1">
      <c r="A271" s="131"/>
      <c r="B271" s="131"/>
      <c r="C271" s="131"/>
      <c r="D271" s="131"/>
      <c r="E271" s="131"/>
      <c r="F271" s="131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1"/>
      <c r="AD271" s="131"/>
      <c r="AE271" s="131"/>
      <c r="AF271" s="131"/>
      <c r="AG271" s="131"/>
    </row>
    <row r="272" spans="1:33" ht="24" customHeight="1">
      <c r="A272" s="131"/>
      <c r="B272" s="131"/>
      <c r="C272" s="131"/>
      <c r="D272" s="131"/>
      <c r="E272" s="131"/>
      <c r="F272" s="131"/>
      <c r="G272" s="131"/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</row>
    <row r="273" spans="1:33" ht="24" customHeight="1">
      <c r="A273" s="131"/>
      <c r="B273" s="131"/>
      <c r="C273" s="131"/>
      <c r="D273" s="131"/>
      <c r="E273" s="131"/>
      <c r="F273" s="131"/>
      <c r="G273" s="131"/>
      <c r="H273" s="131"/>
      <c r="I273" s="131"/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  <c r="AA273" s="131"/>
      <c r="AB273" s="131"/>
      <c r="AC273" s="131"/>
      <c r="AD273" s="131"/>
      <c r="AE273" s="131"/>
      <c r="AF273" s="131"/>
      <c r="AG273" s="131"/>
    </row>
    <row r="274" spans="1:33" ht="24" customHeight="1">
      <c r="A274" s="131"/>
      <c r="B274" s="131"/>
      <c r="C274" s="131"/>
      <c r="D274" s="131"/>
      <c r="E274" s="131"/>
      <c r="F274" s="131"/>
      <c r="G274" s="131"/>
      <c r="H274" s="131"/>
      <c r="I274" s="131"/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  <c r="AA274" s="131"/>
      <c r="AB274" s="131"/>
      <c r="AC274" s="131"/>
      <c r="AD274" s="131"/>
      <c r="AE274" s="131"/>
      <c r="AF274" s="131"/>
      <c r="AG274" s="131"/>
    </row>
    <row r="275" spans="1:33" ht="24" customHeight="1">
      <c r="A275" s="131"/>
      <c r="B275" s="131"/>
      <c r="C275" s="131"/>
      <c r="D275" s="131"/>
      <c r="E275" s="131"/>
      <c r="F275" s="131"/>
      <c r="G275" s="131"/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  <c r="AA275" s="131"/>
      <c r="AB275" s="131"/>
      <c r="AC275" s="131"/>
      <c r="AD275" s="131"/>
      <c r="AE275" s="131"/>
      <c r="AF275" s="131"/>
      <c r="AG275" s="131"/>
    </row>
    <row r="276" spans="1:33" ht="24" customHeight="1">
      <c r="A276" s="131"/>
      <c r="B276" s="131"/>
      <c r="C276" s="131"/>
      <c r="D276" s="131"/>
      <c r="E276" s="131"/>
      <c r="F276" s="131"/>
      <c r="G276" s="131"/>
      <c r="H276" s="131"/>
      <c r="I276" s="131"/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  <c r="AA276" s="131"/>
      <c r="AB276" s="131"/>
      <c r="AC276" s="131"/>
      <c r="AD276" s="131"/>
      <c r="AE276" s="131"/>
      <c r="AF276" s="131"/>
      <c r="AG276" s="131"/>
    </row>
    <row r="277" spans="1:33" ht="24" customHeight="1">
      <c r="A277" s="131"/>
      <c r="B277" s="131"/>
      <c r="C277" s="131"/>
      <c r="D277" s="131"/>
      <c r="E277" s="131"/>
      <c r="F277" s="131"/>
      <c r="G277" s="131"/>
      <c r="H277" s="131"/>
      <c r="I277" s="131"/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  <c r="AA277" s="131"/>
      <c r="AB277" s="131"/>
      <c r="AC277" s="131"/>
      <c r="AD277" s="131"/>
      <c r="AE277" s="131"/>
      <c r="AF277" s="131"/>
      <c r="AG277" s="131"/>
    </row>
    <row r="278" spans="1:33" ht="24" customHeight="1">
      <c r="A278" s="131"/>
      <c r="B278" s="131"/>
      <c r="C278" s="131"/>
      <c r="D278" s="131"/>
      <c r="E278" s="131"/>
      <c r="F278" s="131"/>
      <c r="G278" s="131"/>
      <c r="H278" s="131"/>
      <c r="I278" s="131"/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  <c r="Z278" s="131"/>
      <c r="AA278" s="131"/>
      <c r="AB278" s="131"/>
      <c r="AC278" s="131"/>
      <c r="AD278" s="131"/>
      <c r="AE278" s="131"/>
      <c r="AF278" s="131"/>
      <c r="AG278" s="131"/>
    </row>
    <row r="279" spans="1:33" ht="24" customHeight="1">
      <c r="A279" s="131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  <c r="Z279" s="131"/>
      <c r="AA279" s="131"/>
      <c r="AB279" s="131"/>
      <c r="AC279" s="131"/>
      <c r="AD279" s="131"/>
      <c r="AE279" s="131"/>
      <c r="AF279" s="131"/>
      <c r="AG279" s="131"/>
    </row>
    <row r="280" spans="1:33" ht="24" customHeight="1">
      <c r="A280" s="131"/>
      <c r="B280" s="131"/>
      <c r="C280" s="131"/>
      <c r="D280" s="131"/>
      <c r="E280" s="131"/>
      <c r="F280" s="131"/>
      <c r="G280" s="131"/>
      <c r="H280" s="131"/>
      <c r="I280" s="131"/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  <c r="AA280" s="131"/>
      <c r="AB280" s="131"/>
      <c r="AC280" s="131"/>
      <c r="AD280" s="131"/>
      <c r="AE280" s="131"/>
      <c r="AF280" s="131"/>
      <c r="AG280" s="131"/>
    </row>
    <row r="281" spans="1:33" ht="24" customHeight="1">
      <c r="A281" s="131"/>
      <c r="B281" s="131"/>
      <c r="C281" s="131"/>
      <c r="D281" s="131"/>
      <c r="E281" s="131"/>
      <c r="F281" s="131"/>
      <c r="G281" s="131"/>
      <c r="H281" s="131"/>
      <c r="I281" s="131"/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  <c r="AA281" s="131"/>
      <c r="AB281" s="131"/>
      <c r="AC281" s="131"/>
      <c r="AD281" s="131"/>
      <c r="AE281" s="131"/>
      <c r="AF281" s="131"/>
      <c r="AG281" s="131"/>
    </row>
    <row r="282" spans="1:33" ht="24" customHeight="1">
      <c r="A282" s="131"/>
      <c r="B282" s="131"/>
      <c r="C282" s="131"/>
      <c r="D282" s="131"/>
      <c r="E282" s="131"/>
      <c r="F282" s="131"/>
      <c r="G282" s="131"/>
      <c r="H282" s="131"/>
      <c r="I282" s="131"/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  <c r="Z282" s="131"/>
      <c r="AA282" s="131"/>
      <c r="AB282" s="131"/>
      <c r="AC282" s="131"/>
      <c r="AD282" s="131"/>
      <c r="AE282" s="131"/>
      <c r="AF282" s="131"/>
      <c r="AG282" s="131"/>
    </row>
    <row r="283" spans="1:33" ht="24" customHeight="1">
      <c r="A283" s="131"/>
      <c r="B283" s="131"/>
      <c r="C283" s="131"/>
      <c r="D283" s="131"/>
      <c r="E283" s="131"/>
      <c r="F283" s="131"/>
      <c r="G283" s="131"/>
      <c r="H283" s="131"/>
      <c r="I283" s="131"/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  <c r="AA283" s="131"/>
      <c r="AB283" s="131"/>
      <c r="AC283" s="131"/>
      <c r="AD283" s="131"/>
      <c r="AE283" s="131"/>
      <c r="AF283" s="131"/>
      <c r="AG283" s="131"/>
    </row>
    <row r="284" spans="1:33" ht="24" customHeight="1">
      <c r="A284" s="131"/>
      <c r="B284" s="131"/>
      <c r="C284" s="131"/>
      <c r="D284" s="131"/>
      <c r="E284" s="131"/>
      <c r="F284" s="131"/>
      <c r="G284" s="131"/>
      <c r="H284" s="131"/>
      <c r="I284" s="131"/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  <c r="Z284" s="131"/>
      <c r="AA284" s="131"/>
      <c r="AB284" s="131"/>
      <c r="AC284" s="131"/>
      <c r="AD284" s="131"/>
      <c r="AE284" s="131"/>
      <c r="AF284" s="131"/>
      <c r="AG284" s="131"/>
    </row>
    <row r="285" spans="1:33" ht="24" customHeight="1">
      <c r="A285" s="131"/>
      <c r="B285" s="131"/>
      <c r="C285" s="131"/>
      <c r="D285" s="131"/>
      <c r="E285" s="131"/>
      <c r="F285" s="131"/>
      <c r="G285" s="131"/>
      <c r="H285" s="131"/>
      <c r="I285" s="131"/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31"/>
      <c r="Y285" s="131"/>
      <c r="Z285" s="131"/>
      <c r="AA285" s="131"/>
      <c r="AB285" s="131"/>
      <c r="AC285" s="131"/>
      <c r="AD285" s="131"/>
      <c r="AE285" s="131"/>
      <c r="AF285" s="131"/>
      <c r="AG285" s="131"/>
    </row>
    <row r="286" spans="1:33" ht="24" customHeight="1">
      <c r="A286" s="131"/>
      <c r="B286" s="131"/>
      <c r="C286" s="131"/>
      <c r="D286" s="131"/>
      <c r="E286" s="131"/>
      <c r="F286" s="131"/>
      <c r="G286" s="131"/>
      <c r="H286" s="131"/>
      <c r="I286" s="131"/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  <c r="AA286" s="131"/>
      <c r="AB286" s="131"/>
      <c r="AC286" s="131"/>
      <c r="AD286" s="131"/>
      <c r="AE286" s="131"/>
      <c r="AF286" s="131"/>
      <c r="AG286" s="131"/>
    </row>
    <row r="287" spans="1:33" ht="24" customHeight="1">
      <c r="A287" s="131"/>
      <c r="B287" s="131"/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  <c r="Z287" s="131"/>
      <c r="AA287" s="131"/>
      <c r="AB287" s="131"/>
      <c r="AC287" s="131"/>
      <c r="AD287" s="131"/>
      <c r="AE287" s="131"/>
      <c r="AF287" s="131"/>
      <c r="AG287" s="131"/>
    </row>
    <row r="288" spans="1:33" ht="24" customHeight="1">
      <c r="A288" s="131"/>
      <c r="B288" s="131"/>
      <c r="C288" s="131"/>
      <c r="D288" s="131"/>
      <c r="E288" s="131"/>
      <c r="F288" s="131"/>
      <c r="G288" s="131"/>
      <c r="H288" s="131"/>
      <c r="I288" s="131"/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  <c r="Z288" s="131"/>
      <c r="AA288" s="131"/>
      <c r="AB288" s="131"/>
      <c r="AC288" s="131"/>
      <c r="AD288" s="131"/>
      <c r="AE288" s="131"/>
      <c r="AF288" s="131"/>
      <c r="AG288" s="131"/>
    </row>
    <row r="289" spans="1:33" ht="24" customHeight="1">
      <c r="A289" s="131"/>
      <c r="B289" s="131"/>
      <c r="C289" s="131"/>
      <c r="D289" s="131"/>
      <c r="E289" s="131"/>
      <c r="F289" s="131"/>
      <c r="G289" s="131"/>
      <c r="H289" s="131"/>
      <c r="I289" s="131"/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  <c r="AA289" s="131"/>
      <c r="AB289" s="131"/>
      <c r="AC289" s="131"/>
      <c r="AD289" s="131"/>
      <c r="AE289" s="131"/>
      <c r="AF289" s="131"/>
      <c r="AG289" s="131"/>
    </row>
    <row r="290" spans="1:33" ht="24" customHeight="1">
      <c r="A290" s="131"/>
      <c r="B290" s="131"/>
      <c r="C290" s="131"/>
      <c r="D290" s="131"/>
      <c r="E290" s="131"/>
      <c r="F290" s="131"/>
      <c r="G290" s="131"/>
      <c r="H290" s="131"/>
      <c r="I290" s="131"/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  <c r="AA290" s="131"/>
      <c r="AB290" s="131"/>
      <c r="AC290" s="131"/>
      <c r="AD290" s="131"/>
      <c r="AE290" s="131"/>
      <c r="AF290" s="131"/>
      <c r="AG290" s="131"/>
    </row>
    <row r="291" spans="1:33" ht="24" customHeight="1">
      <c r="A291" s="131"/>
      <c r="B291" s="131"/>
      <c r="C291" s="131"/>
      <c r="D291" s="131"/>
      <c r="E291" s="131"/>
      <c r="F291" s="131"/>
      <c r="G291" s="131"/>
      <c r="H291" s="131"/>
      <c r="I291" s="131"/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  <c r="AA291" s="131"/>
      <c r="AB291" s="131"/>
      <c r="AC291" s="131"/>
      <c r="AD291" s="131"/>
      <c r="AE291" s="131"/>
      <c r="AF291" s="131"/>
      <c r="AG291" s="131"/>
    </row>
    <row r="292" spans="1:33" ht="24" customHeight="1">
      <c r="A292" s="131"/>
      <c r="B292" s="131"/>
      <c r="C292" s="131"/>
      <c r="D292" s="131"/>
      <c r="E292" s="131"/>
      <c r="F292" s="131"/>
      <c r="G292" s="131"/>
      <c r="H292" s="131"/>
      <c r="I292" s="131"/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  <c r="Z292" s="131"/>
      <c r="AA292" s="131"/>
      <c r="AB292" s="131"/>
      <c r="AC292" s="131"/>
      <c r="AD292" s="131"/>
      <c r="AE292" s="131"/>
      <c r="AF292" s="131"/>
      <c r="AG292" s="131"/>
    </row>
    <row r="293" spans="1:33" ht="24" customHeight="1">
      <c r="A293" s="131"/>
      <c r="B293" s="131"/>
      <c r="C293" s="131"/>
      <c r="D293" s="131"/>
      <c r="E293" s="131"/>
      <c r="F293" s="131"/>
      <c r="G293" s="131"/>
      <c r="H293" s="131"/>
      <c r="I293" s="131"/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1"/>
      <c r="AF293" s="131"/>
      <c r="AG293" s="131"/>
    </row>
    <row r="294" spans="1:33" ht="24" customHeight="1">
      <c r="A294" s="131"/>
      <c r="B294" s="131"/>
      <c r="C294" s="131"/>
      <c r="D294" s="131"/>
      <c r="E294" s="131"/>
      <c r="F294" s="131"/>
      <c r="G294" s="131"/>
      <c r="H294" s="131"/>
      <c r="I294" s="131"/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  <c r="AA294" s="131"/>
      <c r="AB294" s="131"/>
      <c r="AC294" s="131"/>
      <c r="AD294" s="131"/>
      <c r="AE294" s="131"/>
      <c r="AF294" s="131"/>
      <c r="AG294" s="131"/>
    </row>
    <row r="295" spans="1:33" ht="24" customHeight="1">
      <c r="A295" s="131"/>
      <c r="B295" s="131"/>
      <c r="C295" s="131"/>
      <c r="D295" s="131"/>
      <c r="E295" s="131"/>
      <c r="F295" s="131"/>
      <c r="G295" s="131"/>
      <c r="H295" s="131"/>
      <c r="I295" s="131"/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  <c r="Z295" s="131"/>
      <c r="AA295" s="131"/>
      <c r="AB295" s="131"/>
      <c r="AC295" s="131"/>
      <c r="AD295" s="131"/>
      <c r="AE295" s="131"/>
      <c r="AF295" s="131"/>
      <c r="AG295" s="131"/>
    </row>
    <row r="296" spans="1:33" ht="24" customHeight="1">
      <c r="A296" s="131"/>
      <c r="B296" s="131"/>
      <c r="C296" s="131"/>
      <c r="D296" s="131"/>
      <c r="E296" s="131"/>
      <c r="F296" s="131"/>
      <c r="G296" s="131"/>
      <c r="H296" s="131"/>
      <c r="I296" s="131"/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31"/>
      <c r="AA296" s="131"/>
      <c r="AB296" s="131"/>
      <c r="AC296" s="131"/>
      <c r="AD296" s="131"/>
      <c r="AE296" s="131"/>
      <c r="AF296" s="131"/>
      <c r="AG296" s="131"/>
    </row>
    <row r="297" spans="1:33" ht="24" customHeight="1">
      <c r="A297" s="131"/>
      <c r="B297" s="131"/>
      <c r="C297" s="131"/>
      <c r="D297" s="131"/>
      <c r="E297" s="131"/>
      <c r="F297" s="131"/>
      <c r="G297" s="131"/>
      <c r="H297" s="131"/>
      <c r="I297" s="131"/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  <c r="AA297" s="131"/>
      <c r="AB297" s="131"/>
      <c r="AC297" s="131"/>
      <c r="AD297" s="131"/>
      <c r="AE297" s="131"/>
      <c r="AF297" s="131"/>
      <c r="AG297" s="131"/>
    </row>
    <row r="298" spans="1:33" ht="24" customHeight="1">
      <c r="A298" s="131"/>
      <c r="B298" s="131"/>
      <c r="C298" s="131"/>
      <c r="D298" s="131"/>
      <c r="E298" s="131"/>
      <c r="F298" s="131"/>
      <c r="G298" s="131"/>
      <c r="H298" s="131"/>
      <c r="I298" s="131"/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  <c r="AA298" s="131"/>
      <c r="AB298" s="131"/>
      <c r="AC298" s="131"/>
      <c r="AD298" s="131"/>
      <c r="AE298" s="131"/>
      <c r="AF298" s="131"/>
      <c r="AG298" s="131"/>
    </row>
    <row r="299" spans="1:33" ht="24" customHeight="1">
      <c r="A299" s="131"/>
      <c r="B299" s="131"/>
      <c r="C299" s="131"/>
      <c r="D299" s="131"/>
      <c r="E299" s="131"/>
      <c r="F299" s="131"/>
      <c r="G299" s="131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  <c r="AA299" s="131"/>
      <c r="AB299" s="131"/>
      <c r="AC299" s="131"/>
      <c r="AD299" s="131"/>
      <c r="AE299" s="131"/>
      <c r="AF299" s="131"/>
      <c r="AG299" s="131"/>
    </row>
    <row r="300" spans="1:33" ht="24" customHeight="1">
      <c r="A300" s="131"/>
      <c r="B300" s="131"/>
      <c r="C300" s="131"/>
      <c r="D300" s="131"/>
      <c r="E300" s="131"/>
      <c r="F300" s="131"/>
      <c r="G300" s="131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  <c r="AA300" s="131"/>
      <c r="AB300" s="131"/>
      <c r="AC300" s="131"/>
      <c r="AD300" s="131"/>
      <c r="AE300" s="131"/>
      <c r="AF300" s="131"/>
      <c r="AG300" s="131"/>
    </row>
    <row r="301" spans="1:33" ht="24" customHeight="1">
      <c r="A301" s="131"/>
      <c r="B301" s="131"/>
      <c r="C301" s="131"/>
      <c r="D301" s="131"/>
      <c r="E301" s="131"/>
      <c r="F301" s="131"/>
      <c r="G301" s="131"/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  <c r="AA301" s="131"/>
      <c r="AB301" s="131"/>
      <c r="AC301" s="131"/>
      <c r="AD301" s="131"/>
      <c r="AE301" s="131"/>
      <c r="AF301" s="131"/>
      <c r="AG301" s="131"/>
    </row>
    <row r="302" spans="1:33" ht="24" customHeight="1">
      <c r="A302" s="131"/>
      <c r="B302" s="131"/>
      <c r="C302" s="131"/>
      <c r="D302" s="131"/>
      <c r="E302" s="131"/>
      <c r="F302" s="131"/>
      <c r="G302" s="131"/>
      <c r="H302" s="131"/>
      <c r="I302" s="131"/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  <c r="AA302" s="131"/>
      <c r="AB302" s="131"/>
      <c r="AC302" s="131"/>
      <c r="AD302" s="131"/>
      <c r="AE302" s="131"/>
      <c r="AF302" s="131"/>
      <c r="AG302" s="131"/>
    </row>
    <row r="303" spans="1:33" ht="24" customHeight="1">
      <c r="A303" s="131"/>
      <c r="B303" s="131"/>
      <c r="C303" s="131"/>
      <c r="D303" s="131"/>
      <c r="E303" s="131"/>
      <c r="F303" s="131"/>
      <c r="G303" s="131"/>
      <c r="H303" s="131"/>
      <c r="I303" s="131"/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  <c r="AA303" s="131"/>
      <c r="AB303" s="131"/>
      <c r="AC303" s="131"/>
      <c r="AD303" s="131"/>
      <c r="AE303" s="131"/>
      <c r="AF303" s="131"/>
      <c r="AG303" s="131"/>
    </row>
    <row r="304" spans="1:33" ht="24" customHeight="1">
      <c r="A304" s="131"/>
      <c r="B304" s="131"/>
      <c r="C304" s="131"/>
      <c r="D304" s="131"/>
      <c r="E304" s="131"/>
      <c r="F304" s="131"/>
      <c r="G304" s="131"/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  <c r="AA304" s="131"/>
      <c r="AB304" s="131"/>
      <c r="AC304" s="131"/>
      <c r="AD304" s="131"/>
      <c r="AE304" s="131"/>
      <c r="AF304" s="131"/>
      <c r="AG304" s="131"/>
    </row>
    <row r="305" spans="1:33" ht="24" customHeight="1">
      <c r="A305" s="131"/>
      <c r="B305" s="131"/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  <c r="AA305" s="131"/>
      <c r="AB305" s="131"/>
      <c r="AC305" s="131"/>
      <c r="AD305" s="131"/>
      <c r="AE305" s="131"/>
      <c r="AF305" s="131"/>
      <c r="AG305" s="131"/>
    </row>
    <row r="306" spans="1:33" ht="24" customHeight="1">
      <c r="A306" s="131"/>
      <c r="B306" s="131"/>
      <c r="C306" s="131"/>
      <c r="D306" s="131"/>
      <c r="E306" s="131"/>
      <c r="F306" s="131"/>
      <c r="G306" s="131"/>
      <c r="H306" s="131"/>
      <c r="I306" s="131"/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  <c r="AA306" s="131"/>
      <c r="AB306" s="131"/>
      <c r="AC306" s="131"/>
      <c r="AD306" s="131"/>
      <c r="AE306" s="131"/>
      <c r="AF306" s="131"/>
      <c r="AG306" s="131"/>
    </row>
    <row r="307" spans="1:33" ht="24" customHeight="1">
      <c r="A307" s="131"/>
      <c r="B307" s="131"/>
      <c r="C307" s="131"/>
      <c r="D307" s="131"/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  <c r="AA307" s="131"/>
      <c r="AB307" s="131"/>
      <c r="AC307" s="131"/>
      <c r="AD307" s="131"/>
      <c r="AE307" s="131"/>
      <c r="AF307" s="131"/>
      <c r="AG307" s="131"/>
    </row>
    <row r="308" spans="1:33" ht="24" customHeight="1">
      <c r="A308" s="131"/>
      <c r="B308" s="131"/>
      <c r="C308" s="131"/>
      <c r="D308" s="131"/>
      <c r="E308" s="131"/>
      <c r="F308" s="131"/>
      <c r="G308" s="131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  <c r="AA308" s="131"/>
      <c r="AB308" s="131"/>
      <c r="AC308" s="131"/>
      <c r="AD308" s="131"/>
      <c r="AE308" s="131"/>
      <c r="AF308" s="131"/>
      <c r="AG308" s="131"/>
    </row>
    <row r="309" spans="1:33" ht="24" customHeight="1">
      <c r="A309" s="131"/>
      <c r="B309" s="131"/>
      <c r="C309" s="131"/>
      <c r="D309" s="131"/>
      <c r="E309" s="131"/>
      <c r="F309" s="131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  <c r="AA309" s="131"/>
      <c r="AB309" s="131"/>
      <c r="AC309" s="131"/>
      <c r="AD309" s="131"/>
      <c r="AE309" s="131"/>
      <c r="AF309" s="131"/>
      <c r="AG309" s="131"/>
    </row>
    <row r="310" spans="1:33" ht="24" customHeight="1">
      <c r="A310" s="131"/>
      <c r="B310" s="131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</row>
    <row r="311" spans="1:33" ht="24" customHeight="1">
      <c r="A311" s="131"/>
      <c r="B311" s="131"/>
      <c r="C311" s="131"/>
      <c r="D311" s="131"/>
      <c r="E311" s="131"/>
      <c r="F311" s="131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1"/>
      <c r="AD311" s="131"/>
      <c r="AE311" s="131"/>
      <c r="AF311" s="131"/>
      <c r="AG311" s="131"/>
    </row>
    <row r="312" spans="1:33" ht="24" customHeight="1">
      <c r="A312" s="131"/>
      <c r="B312" s="131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  <c r="AA312" s="131"/>
      <c r="AB312" s="131"/>
      <c r="AC312" s="131"/>
      <c r="AD312" s="131"/>
      <c r="AE312" s="131"/>
      <c r="AF312" s="131"/>
      <c r="AG312" s="131"/>
    </row>
    <row r="313" spans="1:33" ht="24" customHeight="1">
      <c r="A313" s="131"/>
      <c r="B313" s="131"/>
      <c r="C313" s="131"/>
      <c r="D313" s="131"/>
      <c r="E313" s="131"/>
      <c r="F313" s="131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  <c r="AA313" s="131"/>
      <c r="AB313" s="131"/>
      <c r="AC313" s="131"/>
      <c r="AD313" s="131"/>
      <c r="AE313" s="131"/>
      <c r="AF313" s="131"/>
      <c r="AG313" s="131"/>
    </row>
    <row r="314" spans="1:33" ht="24" customHeight="1">
      <c r="A314" s="131"/>
      <c r="B314" s="131"/>
      <c r="C314" s="131"/>
      <c r="D314" s="131"/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  <c r="AA314" s="131"/>
      <c r="AB314" s="131"/>
      <c r="AC314" s="131"/>
      <c r="AD314" s="131"/>
      <c r="AE314" s="131"/>
      <c r="AF314" s="131"/>
      <c r="AG314" s="131"/>
    </row>
    <row r="315" spans="1:33" ht="24" customHeight="1">
      <c r="A315" s="131"/>
      <c r="B315" s="131"/>
      <c r="C315" s="131"/>
      <c r="D315" s="131"/>
      <c r="E315" s="131"/>
      <c r="F315" s="131"/>
      <c r="G315" s="131"/>
      <c r="H315" s="131"/>
      <c r="I315" s="131"/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  <c r="AA315" s="131"/>
      <c r="AB315" s="131"/>
      <c r="AC315" s="131"/>
      <c r="AD315" s="131"/>
      <c r="AE315" s="131"/>
      <c r="AF315" s="131"/>
      <c r="AG315" s="131"/>
    </row>
    <row r="316" spans="1:33" ht="24" customHeight="1">
      <c r="A316" s="131"/>
      <c r="B316" s="131"/>
      <c r="C316" s="131"/>
      <c r="D316" s="131"/>
      <c r="E316" s="131"/>
      <c r="F316" s="131"/>
      <c r="G316" s="131"/>
      <c r="H316" s="131"/>
      <c r="I316" s="131"/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  <c r="AA316" s="131"/>
      <c r="AB316" s="131"/>
      <c r="AC316" s="131"/>
      <c r="AD316" s="131"/>
      <c r="AE316" s="131"/>
      <c r="AF316" s="131"/>
      <c r="AG316" s="131"/>
    </row>
    <row r="317" spans="1:33" ht="24" customHeight="1">
      <c r="A317" s="131"/>
      <c r="B317" s="131"/>
      <c r="C317" s="131"/>
      <c r="D317" s="131"/>
      <c r="E317" s="131"/>
      <c r="F317" s="131"/>
      <c r="G317" s="131"/>
      <c r="H317" s="131"/>
      <c r="I317" s="131"/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  <c r="AA317" s="131"/>
      <c r="AB317" s="131"/>
      <c r="AC317" s="131"/>
      <c r="AD317" s="131"/>
      <c r="AE317" s="131"/>
      <c r="AF317" s="131"/>
      <c r="AG317" s="131"/>
    </row>
    <row r="318" spans="1:33" ht="24" customHeight="1">
      <c r="A318" s="131"/>
      <c r="B318" s="131"/>
      <c r="C318" s="131"/>
      <c r="D318" s="131"/>
      <c r="E318" s="131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  <c r="AA318" s="131"/>
      <c r="AB318" s="131"/>
      <c r="AC318" s="131"/>
      <c r="AD318" s="131"/>
      <c r="AE318" s="131"/>
      <c r="AF318" s="131"/>
      <c r="AG318" s="131"/>
    </row>
    <row r="319" spans="1:33" ht="24" customHeight="1">
      <c r="A319" s="131"/>
      <c r="B319" s="131"/>
      <c r="C319" s="131"/>
      <c r="D319" s="131"/>
      <c r="E319" s="131"/>
      <c r="F319" s="131"/>
      <c r="G319" s="131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  <c r="AA319" s="131"/>
      <c r="AB319" s="131"/>
      <c r="AC319" s="131"/>
      <c r="AD319" s="131"/>
      <c r="AE319" s="131"/>
      <c r="AF319" s="131"/>
      <c r="AG319" s="131"/>
    </row>
    <row r="320" spans="1:33" ht="24" customHeight="1">
      <c r="A320" s="131"/>
      <c r="B320" s="131"/>
      <c r="C320" s="131"/>
      <c r="D320" s="131"/>
      <c r="E320" s="131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  <c r="AA320" s="131"/>
      <c r="AB320" s="131"/>
      <c r="AC320" s="131"/>
      <c r="AD320" s="131"/>
      <c r="AE320" s="131"/>
      <c r="AF320" s="131"/>
      <c r="AG320" s="131"/>
    </row>
    <row r="321" spans="1:33" ht="24" customHeight="1">
      <c r="A321" s="131"/>
      <c r="B321" s="131"/>
      <c r="C321" s="131"/>
      <c r="D321" s="131"/>
      <c r="E321" s="131"/>
      <c r="F321" s="131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  <c r="AA321" s="131"/>
      <c r="AB321" s="131"/>
      <c r="AC321" s="131"/>
      <c r="AD321" s="131"/>
      <c r="AE321" s="131"/>
      <c r="AF321" s="131"/>
      <c r="AG321" s="131"/>
    </row>
    <row r="322" spans="1:33" ht="24" customHeight="1">
      <c r="A322" s="131"/>
      <c r="B322" s="131"/>
      <c r="C322" s="131"/>
      <c r="D322" s="131"/>
      <c r="E322" s="131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1"/>
      <c r="AD322" s="131"/>
      <c r="AE322" s="131"/>
      <c r="AF322" s="131"/>
      <c r="AG322" s="131"/>
    </row>
    <row r="323" spans="1:33" ht="24" customHeight="1">
      <c r="A323" s="131"/>
      <c r="B323" s="131"/>
      <c r="C323" s="131"/>
      <c r="D323" s="131"/>
      <c r="E323" s="131"/>
      <c r="F323" s="131"/>
      <c r="G323" s="131"/>
      <c r="H323" s="131"/>
      <c r="I323" s="131"/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  <c r="AA323" s="131"/>
      <c r="AB323" s="131"/>
      <c r="AC323" s="131"/>
      <c r="AD323" s="131"/>
      <c r="AE323" s="131"/>
      <c r="AF323" s="131"/>
      <c r="AG323" s="131"/>
    </row>
    <row r="324" spans="1:33" ht="24" customHeight="1">
      <c r="A324" s="131"/>
      <c r="B324" s="131"/>
      <c r="C324" s="131"/>
      <c r="D324" s="131"/>
      <c r="E324" s="131"/>
      <c r="F324" s="131"/>
      <c r="G324" s="131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  <c r="AA324" s="131"/>
      <c r="AB324" s="131"/>
      <c r="AC324" s="131"/>
      <c r="AD324" s="131"/>
      <c r="AE324" s="131"/>
      <c r="AF324" s="131"/>
      <c r="AG324" s="131"/>
    </row>
    <row r="325" spans="1:33" ht="24" customHeight="1">
      <c r="A325" s="131"/>
      <c r="B325" s="131"/>
      <c r="C325" s="131"/>
      <c r="D325" s="131"/>
      <c r="E325" s="131"/>
      <c r="F325" s="131"/>
      <c r="G325" s="131"/>
      <c r="H325" s="131"/>
      <c r="I325" s="131"/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  <c r="AA325" s="131"/>
      <c r="AB325" s="131"/>
      <c r="AC325" s="131"/>
      <c r="AD325" s="131"/>
      <c r="AE325" s="131"/>
      <c r="AF325" s="131"/>
      <c r="AG325" s="131"/>
    </row>
    <row r="326" spans="1:33" ht="24" customHeight="1">
      <c r="A326" s="131"/>
      <c r="B326" s="131"/>
      <c r="C326" s="131"/>
      <c r="D326" s="131"/>
      <c r="E326" s="131"/>
      <c r="F326" s="131"/>
      <c r="G326" s="131"/>
      <c r="H326" s="131"/>
      <c r="I326" s="131"/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  <c r="AA326" s="131"/>
      <c r="AB326" s="131"/>
      <c r="AC326" s="131"/>
      <c r="AD326" s="131"/>
      <c r="AE326" s="131"/>
      <c r="AF326" s="131"/>
      <c r="AG326" s="131"/>
    </row>
    <row r="327" spans="1:33" ht="24" customHeight="1">
      <c r="A327" s="131"/>
      <c r="B327" s="131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  <c r="AA327" s="131"/>
      <c r="AB327" s="131"/>
      <c r="AC327" s="131"/>
      <c r="AD327" s="131"/>
      <c r="AE327" s="131"/>
      <c r="AF327" s="131"/>
      <c r="AG327" s="131"/>
    </row>
    <row r="328" spans="1:33" ht="24" customHeight="1">
      <c r="A328" s="131"/>
      <c r="B328" s="131"/>
      <c r="C328" s="131"/>
      <c r="D328" s="131"/>
      <c r="E328" s="131"/>
      <c r="F328" s="131"/>
      <c r="G328" s="131"/>
      <c r="H328" s="131"/>
      <c r="I328" s="131"/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  <c r="AA328" s="131"/>
      <c r="AB328" s="131"/>
      <c r="AC328" s="131"/>
      <c r="AD328" s="131"/>
      <c r="AE328" s="131"/>
      <c r="AF328" s="131"/>
      <c r="AG328" s="131"/>
    </row>
    <row r="329" spans="1:33" ht="24" customHeight="1">
      <c r="A329" s="131"/>
      <c r="B329" s="131"/>
      <c r="C329" s="131"/>
      <c r="D329" s="131"/>
      <c r="E329" s="131"/>
      <c r="F329" s="131"/>
      <c r="G329" s="131"/>
      <c r="H329" s="131"/>
      <c r="I329" s="131"/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  <c r="AA329" s="131"/>
      <c r="AB329" s="131"/>
      <c r="AC329" s="131"/>
      <c r="AD329" s="131"/>
      <c r="AE329" s="131"/>
      <c r="AF329" s="131"/>
      <c r="AG329" s="131"/>
    </row>
    <row r="330" spans="1:33" ht="24" customHeight="1">
      <c r="A330" s="131"/>
      <c r="B330" s="131"/>
      <c r="C330" s="131"/>
      <c r="D330" s="131"/>
      <c r="E330" s="131"/>
      <c r="F330" s="131"/>
      <c r="G330" s="131"/>
      <c r="H330" s="131"/>
      <c r="I330" s="131"/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1"/>
      <c r="AD330" s="131"/>
      <c r="AE330" s="131"/>
      <c r="AF330" s="131"/>
      <c r="AG330" s="131"/>
    </row>
    <row r="331" spans="1:33" ht="24" customHeight="1">
      <c r="A331" s="131"/>
      <c r="B331" s="131"/>
      <c r="C331" s="131"/>
      <c r="D331" s="131"/>
      <c r="E331" s="131"/>
      <c r="F331" s="131"/>
      <c r="G331" s="131"/>
      <c r="H331" s="131"/>
      <c r="I331" s="131"/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  <c r="AA331" s="131"/>
      <c r="AB331" s="131"/>
      <c r="AC331" s="131"/>
      <c r="AD331" s="131"/>
      <c r="AE331" s="131"/>
      <c r="AF331" s="131"/>
      <c r="AG331" s="131"/>
    </row>
    <row r="332" spans="1:33" ht="24" customHeight="1">
      <c r="A332" s="131"/>
      <c r="B332" s="131"/>
      <c r="C332" s="131"/>
      <c r="D332" s="131"/>
      <c r="E332" s="131"/>
      <c r="F332" s="131"/>
      <c r="G332" s="131"/>
      <c r="H332" s="131"/>
      <c r="I332" s="131"/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  <c r="AA332" s="131"/>
      <c r="AB332" s="131"/>
      <c r="AC332" s="131"/>
      <c r="AD332" s="131"/>
      <c r="AE332" s="131"/>
      <c r="AF332" s="131"/>
      <c r="AG332" s="131"/>
    </row>
    <row r="333" spans="1:33" ht="24" customHeight="1">
      <c r="A333" s="131"/>
      <c r="B333" s="131"/>
      <c r="C333" s="131"/>
      <c r="D333" s="131"/>
      <c r="E333" s="131"/>
      <c r="F333" s="131"/>
      <c r="G333" s="131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  <c r="AA333" s="131"/>
      <c r="AB333" s="131"/>
      <c r="AC333" s="131"/>
      <c r="AD333" s="131"/>
      <c r="AE333" s="131"/>
      <c r="AF333" s="131"/>
      <c r="AG333" s="131"/>
    </row>
    <row r="334" spans="1:33" ht="24" customHeight="1">
      <c r="A334" s="131"/>
      <c r="B334" s="131"/>
      <c r="C334" s="131"/>
      <c r="D334" s="131"/>
      <c r="E334" s="131"/>
      <c r="F334" s="131"/>
      <c r="G334" s="131"/>
      <c r="H334" s="131"/>
      <c r="I334" s="131"/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  <c r="AA334" s="131"/>
      <c r="AB334" s="131"/>
      <c r="AC334" s="131"/>
      <c r="AD334" s="131"/>
      <c r="AE334" s="131"/>
      <c r="AF334" s="131"/>
      <c r="AG334" s="131"/>
    </row>
    <row r="335" spans="1:33" ht="24" customHeight="1">
      <c r="A335" s="131"/>
      <c r="B335" s="131"/>
      <c r="C335" s="131"/>
      <c r="D335" s="131"/>
      <c r="E335" s="131"/>
      <c r="F335" s="131"/>
      <c r="G335" s="131"/>
      <c r="H335" s="131"/>
      <c r="I335" s="131"/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  <c r="AA335" s="131"/>
      <c r="AB335" s="131"/>
      <c r="AC335" s="131"/>
      <c r="AD335" s="131"/>
      <c r="AE335" s="131"/>
      <c r="AF335" s="131"/>
      <c r="AG335" s="131"/>
    </row>
    <row r="336" spans="1:33" ht="24" customHeight="1">
      <c r="A336" s="131"/>
      <c r="B336" s="131"/>
      <c r="C336" s="131"/>
      <c r="D336" s="131"/>
      <c r="E336" s="131"/>
      <c r="F336" s="131"/>
      <c r="G336" s="131"/>
      <c r="H336" s="131"/>
      <c r="I336" s="131"/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  <c r="AA336" s="131"/>
      <c r="AB336" s="131"/>
      <c r="AC336" s="131"/>
      <c r="AD336" s="131"/>
      <c r="AE336" s="131"/>
      <c r="AF336" s="131"/>
      <c r="AG336" s="131"/>
    </row>
    <row r="337" spans="1:33" ht="24" customHeight="1">
      <c r="A337" s="131"/>
      <c r="B337" s="131"/>
      <c r="C337" s="131"/>
      <c r="D337" s="131"/>
      <c r="E337" s="131"/>
      <c r="F337" s="131"/>
      <c r="G337" s="131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  <c r="AA337" s="131"/>
      <c r="AB337" s="131"/>
      <c r="AC337" s="131"/>
      <c r="AD337" s="131"/>
      <c r="AE337" s="131"/>
      <c r="AF337" s="131"/>
      <c r="AG337" s="131"/>
    </row>
    <row r="338" spans="1:33" ht="24" customHeight="1">
      <c r="A338" s="131"/>
      <c r="B338" s="131"/>
      <c r="C338" s="131"/>
      <c r="D338" s="131"/>
      <c r="E338" s="131"/>
      <c r="F338" s="131"/>
      <c r="G338" s="131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  <c r="AA338" s="131"/>
      <c r="AB338" s="131"/>
      <c r="AC338" s="131"/>
      <c r="AD338" s="131"/>
      <c r="AE338" s="131"/>
      <c r="AF338" s="131"/>
      <c r="AG338" s="131"/>
    </row>
    <row r="339" spans="1:33" ht="24" customHeight="1">
      <c r="A339" s="131"/>
      <c r="B339" s="131"/>
      <c r="C339" s="131"/>
      <c r="D339" s="131"/>
      <c r="E339" s="131"/>
      <c r="F339" s="131"/>
      <c r="G339" s="131"/>
      <c r="H339" s="131"/>
      <c r="I339" s="131"/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  <c r="AA339" s="131"/>
      <c r="AB339" s="131"/>
      <c r="AC339" s="131"/>
      <c r="AD339" s="131"/>
      <c r="AE339" s="131"/>
      <c r="AF339" s="131"/>
      <c r="AG339" s="131"/>
    </row>
    <row r="340" spans="1:33" ht="24" customHeight="1">
      <c r="A340" s="131"/>
      <c r="B340" s="131"/>
      <c r="C340" s="131"/>
      <c r="D340" s="131"/>
      <c r="E340" s="131"/>
      <c r="F340" s="131"/>
      <c r="G340" s="131"/>
      <c r="H340" s="131"/>
      <c r="I340" s="131"/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  <c r="AA340" s="131"/>
      <c r="AB340" s="131"/>
      <c r="AC340" s="131"/>
      <c r="AD340" s="131"/>
      <c r="AE340" s="131"/>
      <c r="AF340" s="131"/>
      <c r="AG340" s="131"/>
    </row>
    <row r="341" spans="1:33" ht="24" customHeight="1">
      <c r="A341" s="131"/>
      <c r="B341" s="131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  <c r="AA341" s="131"/>
      <c r="AB341" s="131"/>
      <c r="AC341" s="131"/>
      <c r="AD341" s="131"/>
      <c r="AE341" s="131"/>
      <c r="AF341" s="131"/>
      <c r="AG341" s="131"/>
    </row>
    <row r="342" spans="1:33" ht="24" customHeight="1">
      <c r="A342" s="131"/>
      <c r="B342" s="131"/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  <c r="AA342" s="131"/>
      <c r="AB342" s="131"/>
      <c r="AC342" s="131"/>
      <c r="AD342" s="131"/>
      <c r="AE342" s="131"/>
      <c r="AF342" s="131"/>
      <c r="AG342" s="131"/>
    </row>
    <row r="343" spans="1:33" ht="24" customHeight="1">
      <c r="A343" s="131"/>
      <c r="B343" s="131"/>
      <c r="C343" s="131"/>
      <c r="D343" s="131"/>
      <c r="E343" s="131"/>
      <c r="F343" s="131"/>
      <c r="G343" s="131"/>
      <c r="H343" s="131"/>
      <c r="I343" s="131"/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  <c r="AA343" s="131"/>
      <c r="AB343" s="131"/>
      <c r="AC343" s="131"/>
      <c r="AD343" s="131"/>
      <c r="AE343" s="131"/>
      <c r="AF343" s="131"/>
      <c r="AG343" s="131"/>
    </row>
    <row r="344" spans="1:33" ht="24" customHeight="1">
      <c r="A344" s="131"/>
      <c r="B344" s="131"/>
      <c r="C344" s="131"/>
      <c r="D344" s="131"/>
      <c r="E344" s="131"/>
      <c r="F344" s="131"/>
      <c r="G344" s="131"/>
      <c r="H344" s="131"/>
      <c r="I344" s="131"/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  <c r="AA344" s="131"/>
      <c r="AB344" s="131"/>
      <c r="AC344" s="131"/>
      <c r="AD344" s="131"/>
      <c r="AE344" s="131"/>
      <c r="AF344" s="131"/>
      <c r="AG344" s="131"/>
    </row>
    <row r="345" spans="1:33" ht="24" customHeight="1">
      <c r="A345" s="131"/>
      <c r="B345" s="131"/>
      <c r="C345" s="131"/>
      <c r="D345" s="131"/>
      <c r="E345" s="131"/>
      <c r="F345" s="131"/>
      <c r="G345" s="131"/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  <c r="AA345" s="131"/>
      <c r="AB345" s="131"/>
      <c r="AC345" s="131"/>
      <c r="AD345" s="131"/>
      <c r="AE345" s="131"/>
      <c r="AF345" s="131"/>
      <c r="AG345" s="131"/>
    </row>
    <row r="346" spans="1:33" ht="24" customHeight="1">
      <c r="A346" s="131"/>
      <c r="B346" s="131"/>
      <c r="C346" s="131"/>
      <c r="D346" s="131"/>
      <c r="E346" s="131"/>
      <c r="F346" s="131"/>
      <c r="G346" s="131"/>
      <c r="H346" s="131"/>
      <c r="I346" s="131"/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  <c r="AA346" s="131"/>
      <c r="AB346" s="131"/>
      <c r="AC346" s="131"/>
      <c r="AD346" s="131"/>
      <c r="AE346" s="131"/>
      <c r="AF346" s="131"/>
      <c r="AG346" s="131"/>
    </row>
    <row r="347" spans="1:33" ht="24" customHeight="1">
      <c r="A347" s="131"/>
      <c r="B347" s="131"/>
      <c r="C347" s="131"/>
      <c r="D347" s="131"/>
      <c r="E347" s="131"/>
      <c r="F347" s="131"/>
      <c r="G347" s="131"/>
      <c r="H347" s="131"/>
      <c r="I347" s="131"/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  <c r="AA347" s="131"/>
      <c r="AB347" s="131"/>
      <c r="AC347" s="131"/>
      <c r="AD347" s="131"/>
      <c r="AE347" s="131"/>
      <c r="AF347" s="131"/>
      <c r="AG347" s="131"/>
    </row>
    <row r="348" spans="1:33" ht="24" customHeight="1">
      <c r="A348" s="131"/>
      <c r="B348" s="131"/>
      <c r="C348" s="131"/>
      <c r="D348" s="131"/>
      <c r="E348" s="131"/>
      <c r="F348" s="131"/>
      <c r="G348" s="131"/>
      <c r="H348" s="131"/>
      <c r="I348" s="131"/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  <c r="AA348" s="131"/>
      <c r="AB348" s="131"/>
      <c r="AC348" s="131"/>
      <c r="AD348" s="131"/>
      <c r="AE348" s="131"/>
      <c r="AF348" s="131"/>
      <c r="AG348" s="131"/>
    </row>
    <row r="349" spans="1:33" ht="24" customHeight="1">
      <c r="A349" s="131"/>
      <c r="B349" s="131"/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  <c r="AA349" s="131"/>
      <c r="AB349" s="131"/>
      <c r="AC349" s="131"/>
      <c r="AD349" s="131"/>
      <c r="AE349" s="131"/>
      <c r="AF349" s="131"/>
      <c r="AG349" s="131"/>
    </row>
    <row r="350" spans="1:33" ht="24" customHeight="1">
      <c r="A350" s="131"/>
      <c r="B350" s="131"/>
      <c r="C350" s="131"/>
      <c r="D350" s="131"/>
      <c r="E350" s="131"/>
      <c r="F350" s="131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  <c r="AA350" s="131"/>
      <c r="AB350" s="131"/>
      <c r="AC350" s="131"/>
      <c r="AD350" s="131"/>
      <c r="AE350" s="131"/>
      <c r="AF350" s="131"/>
      <c r="AG350" s="131"/>
    </row>
    <row r="351" spans="1:33" ht="24" customHeight="1">
      <c r="A351" s="131"/>
      <c r="B351" s="131"/>
      <c r="C351" s="131"/>
      <c r="D351" s="131"/>
      <c r="E351" s="131"/>
      <c r="F351" s="131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  <c r="AA351" s="131"/>
      <c r="AB351" s="131"/>
      <c r="AC351" s="131"/>
      <c r="AD351" s="131"/>
      <c r="AE351" s="131"/>
      <c r="AF351" s="131"/>
      <c r="AG351" s="131"/>
    </row>
    <row r="352" spans="1:33" ht="24" customHeight="1">
      <c r="A352" s="131"/>
      <c r="B352" s="131"/>
      <c r="C352" s="131"/>
      <c r="D352" s="131"/>
      <c r="E352" s="131"/>
      <c r="F352" s="131"/>
      <c r="G352" s="131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  <c r="AA352" s="131"/>
      <c r="AB352" s="131"/>
      <c r="AC352" s="131"/>
      <c r="AD352" s="131"/>
      <c r="AE352" s="131"/>
      <c r="AF352" s="131"/>
      <c r="AG352" s="131"/>
    </row>
    <row r="353" spans="1:33" ht="24" customHeight="1">
      <c r="A353" s="131"/>
      <c r="B353" s="131"/>
      <c r="C353" s="131"/>
      <c r="D353" s="131"/>
      <c r="E353" s="131"/>
      <c r="F353" s="131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  <c r="AA353" s="131"/>
      <c r="AB353" s="131"/>
      <c r="AC353" s="131"/>
      <c r="AD353" s="131"/>
      <c r="AE353" s="131"/>
      <c r="AF353" s="131"/>
      <c r="AG353" s="131"/>
    </row>
    <row r="354" spans="1:33" ht="24" customHeight="1">
      <c r="A354" s="131"/>
      <c r="B354" s="131"/>
      <c r="C354" s="131"/>
      <c r="D354" s="131"/>
      <c r="E354" s="131"/>
      <c r="F354" s="131"/>
      <c r="G354" s="131"/>
      <c r="H354" s="131"/>
      <c r="I354" s="131"/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  <c r="AA354" s="131"/>
      <c r="AB354" s="131"/>
      <c r="AC354" s="131"/>
      <c r="AD354" s="131"/>
      <c r="AE354" s="131"/>
      <c r="AF354" s="131"/>
      <c r="AG354" s="131"/>
    </row>
    <row r="355" spans="1:33" ht="24" customHeight="1">
      <c r="A355" s="131"/>
      <c r="B355" s="131"/>
      <c r="C355" s="131"/>
      <c r="D355" s="131"/>
      <c r="E355" s="131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  <c r="AA355" s="131"/>
      <c r="AB355" s="131"/>
      <c r="AC355" s="131"/>
      <c r="AD355" s="131"/>
      <c r="AE355" s="131"/>
      <c r="AF355" s="131"/>
      <c r="AG355" s="131"/>
    </row>
    <row r="356" spans="1:33" ht="24" customHeight="1">
      <c r="A356" s="131"/>
      <c r="B356" s="131"/>
      <c r="C356" s="131"/>
      <c r="D356" s="131"/>
      <c r="E356" s="131"/>
      <c r="F356" s="131"/>
      <c r="G356" s="131"/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  <c r="AA356" s="131"/>
      <c r="AB356" s="131"/>
      <c r="AC356" s="131"/>
      <c r="AD356" s="131"/>
      <c r="AE356" s="131"/>
      <c r="AF356" s="131"/>
      <c r="AG356" s="131"/>
    </row>
    <row r="357" spans="1:33" ht="24" customHeight="1">
      <c r="A357" s="131"/>
      <c r="B357" s="131"/>
      <c r="C357" s="131"/>
      <c r="D357" s="131"/>
      <c r="E357" s="131"/>
      <c r="F357" s="131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  <c r="AA357" s="131"/>
      <c r="AB357" s="131"/>
      <c r="AC357" s="131"/>
      <c r="AD357" s="131"/>
      <c r="AE357" s="131"/>
      <c r="AF357" s="131"/>
      <c r="AG357" s="131"/>
    </row>
    <row r="358" spans="1:33" ht="24" customHeight="1">
      <c r="A358" s="131"/>
      <c r="B358" s="131"/>
      <c r="C358" s="131"/>
      <c r="D358" s="131"/>
      <c r="E358" s="131"/>
      <c r="F358" s="131"/>
      <c r="G358" s="131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  <c r="AA358" s="131"/>
      <c r="AB358" s="131"/>
      <c r="AC358" s="131"/>
      <c r="AD358" s="131"/>
      <c r="AE358" s="131"/>
      <c r="AF358" s="131"/>
      <c r="AG358" s="131"/>
    </row>
    <row r="359" spans="1:33" ht="24" customHeight="1">
      <c r="A359" s="131"/>
      <c r="B359" s="131"/>
      <c r="C359" s="131"/>
      <c r="D359" s="131"/>
      <c r="E359" s="131"/>
      <c r="F359" s="131"/>
      <c r="G359" s="131"/>
      <c r="H359" s="131"/>
      <c r="I359" s="131"/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  <c r="AA359" s="131"/>
      <c r="AB359" s="131"/>
      <c r="AC359" s="131"/>
      <c r="AD359" s="131"/>
      <c r="AE359" s="131"/>
      <c r="AF359" s="131"/>
      <c r="AG359" s="131"/>
    </row>
    <row r="360" spans="1:33" ht="24" customHeight="1">
      <c r="A360" s="131"/>
      <c r="B360" s="131"/>
      <c r="C360" s="131"/>
      <c r="D360" s="131"/>
      <c r="E360" s="131"/>
      <c r="F360" s="131"/>
      <c r="G360" s="131"/>
      <c r="H360" s="131"/>
      <c r="I360" s="131"/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  <c r="AA360" s="131"/>
      <c r="AB360" s="131"/>
      <c r="AC360" s="131"/>
      <c r="AD360" s="131"/>
      <c r="AE360" s="131"/>
      <c r="AF360" s="131"/>
      <c r="AG360" s="131"/>
    </row>
    <row r="361" spans="1:33" ht="24" customHeight="1">
      <c r="A361" s="131"/>
      <c r="B361" s="131"/>
      <c r="C361" s="131"/>
      <c r="D361" s="131"/>
      <c r="E361" s="131"/>
      <c r="F361" s="131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1"/>
      <c r="AD361" s="131"/>
      <c r="AE361" s="131"/>
      <c r="AF361" s="131"/>
      <c r="AG361" s="131"/>
    </row>
    <row r="362" spans="1:33" ht="24" customHeight="1">
      <c r="A362" s="131"/>
      <c r="B362" s="131"/>
      <c r="C362" s="131"/>
      <c r="D362" s="131"/>
      <c r="E362" s="131"/>
      <c r="F362" s="131"/>
      <c r="G362" s="131"/>
      <c r="H362" s="131"/>
      <c r="I362" s="131"/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  <c r="AA362" s="131"/>
      <c r="AB362" s="131"/>
      <c r="AC362" s="131"/>
      <c r="AD362" s="131"/>
      <c r="AE362" s="131"/>
      <c r="AF362" s="131"/>
      <c r="AG362" s="131"/>
    </row>
    <row r="363" spans="1:33" ht="24" customHeight="1">
      <c r="A363" s="131"/>
      <c r="B363" s="131"/>
      <c r="C363" s="131"/>
      <c r="D363" s="131"/>
      <c r="E363" s="131"/>
      <c r="F363" s="131"/>
      <c r="G363" s="131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  <c r="AA363" s="131"/>
      <c r="AB363" s="131"/>
      <c r="AC363" s="131"/>
      <c r="AD363" s="131"/>
      <c r="AE363" s="131"/>
      <c r="AF363" s="131"/>
      <c r="AG363" s="131"/>
    </row>
    <row r="364" spans="1:33" ht="24" customHeight="1">
      <c r="A364" s="131"/>
      <c r="B364" s="131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  <c r="AA364" s="131"/>
      <c r="AB364" s="131"/>
      <c r="AC364" s="131"/>
      <c r="AD364" s="131"/>
      <c r="AE364" s="131"/>
      <c r="AF364" s="131"/>
      <c r="AG364" s="131"/>
    </row>
    <row r="365" spans="1:33" ht="24" customHeight="1">
      <c r="A365" s="131"/>
      <c r="B365" s="131"/>
      <c r="C365" s="131"/>
      <c r="D365" s="131"/>
      <c r="E365" s="131"/>
      <c r="F365" s="131"/>
      <c r="G365" s="131"/>
      <c r="H365" s="131"/>
      <c r="I365" s="131"/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  <c r="AA365" s="131"/>
      <c r="AB365" s="131"/>
      <c r="AC365" s="131"/>
      <c r="AD365" s="131"/>
      <c r="AE365" s="131"/>
      <c r="AF365" s="131"/>
      <c r="AG365" s="131"/>
    </row>
    <row r="366" spans="1:33" ht="24" customHeight="1">
      <c r="A366" s="131"/>
      <c r="B366" s="131"/>
      <c r="C366" s="131"/>
      <c r="D366" s="131"/>
      <c r="E366" s="131"/>
      <c r="F366" s="131"/>
      <c r="G366" s="131"/>
      <c r="H366" s="131"/>
      <c r="I366" s="131"/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  <c r="AA366" s="131"/>
      <c r="AB366" s="131"/>
      <c r="AC366" s="131"/>
      <c r="AD366" s="131"/>
      <c r="AE366" s="131"/>
      <c r="AF366" s="131"/>
      <c r="AG366" s="131"/>
    </row>
    <row r="367" spans="1:33" ht="24" customHeight="1">
      <c r="A367" s="131"/>
      <c r="B367" s="131"/>
      <c r="C367" s="131"/>
      <c r="D367" s="131"/>
      <c r="E367" s="131"/>
      <c r="F367" s="131"/>
      <c r="G367" s="131"/>
      <c r="H367" s="131"/>
      <c r="I367" s="131"/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  <c r="AA367" s="131"/>
      <c r="AB367" s="131"/>
      <c r="AC367" s="131"/>
      <c r="AD367" s="131"/>
      <c r="AE367" s="131"/>
      <c r="AF367" s="131"/>
      <c r="AG367" s="131"/>
    </row>
    <row r="368" spans="1:33" ht="24" customHeight="1">
      <c r="A368" s="131"/>
      <c r="B368" s="131"/>
      <c r="C368" s="131"/>
      <c r="D368" s="131"/>
      <c r="E368" s="131"/>
      <c r="F368" s="131"/>
      <c r="G368" s="131"/>
      <c r="H368" s="131"/>
      <c r="I368" s="131"/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  <c r="AA368" s="131"/>
      <c r="AB368" s="131"/>
      <c r="AC368" s="131"/>
      <c r="AD368" s="131"/>
      <c r="AE368" s="131"/>
      <c r="AF368" s="131"/>
      <c r="AG368" s="131"/>
    </row>
    <row r="369" spans="1:33" ht="24" customHeight="1">
      <c r="A369" s="131"/>
      <c r="B369" s="131"/>
      <c r="C369" s="131"/>
      <c r="D369" s="131"/>
      <c r="E369" s="131"/>
      <c r="F369" s="131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  <c r="AA369" s="131"/>
      <c r="AB369" s="131"/>
      <c r="AC369" s="131"/>
      <c r="AD369" s="131"/>
      <c r="AE369" s="131"/>
      <c r="AF369" s="131"/>
      <c r="AG369" s="131"/>
    </row>
    <row r="370" spans="1:33" ht="24" customHeight="1">
      <c r="A370" s="131"/>
      <c r="B370" s="131"/>
      <c r="C370" s="131"/>
      <c r="D370" s="131"/>
      <c r="E370" s="131"/>
      <c r="F370" s="131"/>
      <c r="G370" s="131"/>
      <c r="H370" s="131"/>
      <c r="I370" s="131"/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  <c r="AA370" s="131"/>
      <c r="AB370" s="131"/>
      <c r="AC370" s="131"/>
      <c r="AD370" s="131"/>
      <c r="AE370" s="131"/>
      <c r="AF370" s="131"/>
      <c r="AG370" s="131"/>
    </row>
    <row r="371" spans="1:33" ht="24" customHeight="1">
      <c r="A371" s="131"/>
      <c r="B371" s="131"/>
      <c r="C371" s="131"/>
      <c r="D371" s="131"/>
      <c r="E371" s="131"/>
      <c r="F371" s="131"/>
      <c r="G371" s="131"/>
      <c r="H371" s="131"/>
      <c r="I371" s="131"/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  <c r="AA371" s="131"/>
      <c r="AB371" s="131"/>
      <c r="AC371" s="131"/>
      <c r="AD371" s="131"/>
      <c r="AE371" s="131"/>
      <c r="AF371" s="131"/>
      <c r="AG371" s="131"/>
    </row>
    <row r="372" spans="1:33" ht="24" customHeight="1">
      <c r="A372" s="131"/>
      <c r="B372" s="131"/>
      <c r="C372" s="131"/>
      <c r="D372" s="131"/>
      <c r="E372" s="131"/>
      <c r="F372" s="131"/>
      <c r="G372" s="131"/>
      <c r="H372" s="131"/>
      <c r="I372" s="131"/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  <c r="AA372" s="131"/>
      <c r="AB372" s="131"/>
      <c r="AC372" s="131"/>
      <c r="AD372" s="131"/>
      <c r="AE372" s="131"/>
      <c r="AF372" s="131"/>
      <c r="AG372" s="131"/>
    </row>
    <row r="373" spans="1:33" ht="24" customHeight="1">
      <c r="A373" s="131"/>
      <c r="B373" s="131"/>
      <c r="C373" s="131"/>
      <c r="D373" s="131"/>
      <c r="E373" s="131"/>
      <c r="F373" s="131"/>
      <c r="G373" s="131"/>
      <c r="H373" s="131"/>
      <c r="I373" s="131"/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  <c r="AA373" s="131"/>
      <c r="AB373" s="131"/>
      <c r="AC373" s="131"/>
      <c r="AD373" s="131"/>
      <c r="AE373" s="131"/>
      <c r="AF373" s="131"/>
      <c r="AG373" s="131"/>
    </row>
    <row r="374" spans="1:33" ht="24" customHeight="1">
      <c r="A374" s="131"/>
      <c r="B374" s="131"/>
      <c r="C374" s="131"/>
      <c r="D374" s="131"/>
      <c r="E374" s="131"/>
      <c r="F374" s="131"/>
      <c r="G374" s="131"/>
      <c r="H374" s="131"/>
      <c r="I374" s="131"/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  <c r="AA374" s="131"/>
      <c r="AB374" s="131"/>
      <c r="AC374" s="131"/>
      <c r="AD374" s="131"/>
      <c r="AE374" s="131"/>
      <c r="AF374" s="131"/>
      <c r="AG374" s="131"/>
    </row>
    <row r="375" spans="1:33" ht="24" customHeight="1">
      <c r="A375" s="131"/>
      <c r="B375" s="131"/>
      <c r="C375" s="131"/>
      <c r="D375" s="131"/>
      <c r="E375" s="131"/>
      <c r="F375" s="131"/>
      <c r="G375" s="131"/>
      <c r="H375" s="131"/>
      <c r="I375" s="131"/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  <c r="AA375" s="131"/>
      <c r="AB375" s="131"/>
      <c r="AC375" s="131"/>
      <c r="AD375" s="131"/>
      <c r="AE375" s="131"/>
      <c r="AF375" s="131"/>
      <c r="AG375" s="131"/>
    </row>
    <row r="376" spans="1:33" ht="24" customHeight="1">
      <c r="A376" s="131"/>
      <c r="B376" s="131"/>
      <c r="C376" s="131"/>
      <c r="D376" s="131"/>
      <c r="E376" s="131"/>
      <c r="F376" s="131"/>
      <c r="G376" s="131"/>
      <c r="H376" s="131"/>
      <c r="I376" s="131"/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  <c r="AA376" s="131"/>
      <c r="AB376" s="131"/>
      <c r="AC376" s="131"/>
      <c r="AD376" s="131"/>
      <c r="AE376" s="131"/>
      <c r="AF376" s="131"/>
      <c r="AG376" s="131"/>
    </row>
    <row r="377" spans="1:33" ht="24" customHeight="1">
      <c r="A377" s="131"/>
      <c r="B377" s="131"/>
      <c r="C377" s="131"/>
      <c r="D377" s="131"/>
      <c r="E377" s="131"/>
      <c r="F377" s="131"/>
      <c r="G377" s="131"/>
      <c r="H377" s="131"/>
      <c r="I377" s="131"/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  <c r="AA377" s="131"/>
      <c r="AB377" s="131"/>
      <c r="AC377" s="131"/>
      <c r="AD377" s="131"/>
      <c r="AE377" s="131"/>
      <c r="AF377" s="131"/>
      <c r="AG377" s="131"/>
    </row>
    <row r="378" spans="1:33" ht="24" customHeight="1">
      <c r="A378" s="131"/>
      <c r="B378" s="131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  <c r="AA378" s="131"/>
      <c r="AB378" s="131"/>
      <c r="AC378" s="131"/>
      <c r="AD378" s="131"/>
      <c r="AE378" s="131"/>
      <c r="AF378" s="131"/>
      <c r="AG378" s="131"/>
    </row>
    <row r="379" spans="1:33" ht="24" customHeight="1">
      <c r="A379" s="131"/>
      <c r="B379" s="131"/>
      <c r="C379" s="131"/>
      <c r="D379" s="131"/>
      <c r="E379" s="131"/>
      <c r="F379" s="131"/>
      <c r="G379" s="131"/>
      <c r="H379" s="131"/>
      <c r="I379" s="131"/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  <c r="AA379" s="131"/>
      <c r="AB379" s="131"/>
      <c r="AC379" s="131"/>
      <c r="AD379" s="131"/>
      <c r="AE379" s="131"/>
      <c r="AF379" s="131"/>
      <c r="AG379" s="131"/>
    </row>
    <row r="380" spans="1:33" ht="24" customHeight="1">
      <c r="A380" s="131"/>
      <c r="B380" s="131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  <c r="AA380" s="131"/>
      <c r="AB380" s="131"/>
      <c r="AC380" s="131"/>
      <c r="AD380" s="131"/>
      <c r="AE380" s="131"/>
      <c r="AF380" s="131"/>
      <c r="AG380" s="131"/>
    </row>
    <row r="381" spans="1:33" ht="24" customHeight="1">
      <c r="A381" s="131"/>
      <c r="B381" s="131"/>
      <c r="C381" s="131"/>
      <c r="D381" s="131"/>
      <c r="E381" s="131"/>
      <c r="F381" s="131"/>
      <c r="G381" s="131"/>
      <c r="H381" s="131"/>
      <c r="I381" s="131"/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  <c r="AA381" s="131"/>
      <c r="AB381" s="131"/>
      <c r="AC381" s="131"/>
      <c r="AD381" s="131"/>
      <c r="AE381" s="131"/>
      <c r="AF381" s="131"/>
      <c r="AG381" s="131"/>
    </row>
    <row r="382" spans="1:33" ht="24" customHeight="1">
      <c r="A382" s="131"/>
      <c r="B382" s="131"/>
      <c r="C382" s="131"/>
      <c r="D382" s="131"/>
      <c r="E382" s="131"/>
      <c r="F382" s="131"/>
      <c r="G382" s="131"/>
      <c r="H382" s="131"/>
      <c r="I382" s="131"/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  <c r="AA382" s="131"/>
      <c r="AB382" s="131"/>
      <c r="AC382" s="131"/>
      <c r="AD382" s="131"/>
      <c r="AE382" s="131"/>
      <c r="AF382" s="131"/>
      <c r="AG382" s="131"/>
    </row>
    <row r="383" spans="1:33" ht="24" customHeight="1">
      <c r="A383" s="131"/>
      <c r="B383" s="131"/>
      <c r="C383" s="131"/>
      <c r="D383" s="131"/>
      <c r="E383" s="131"/>
      <c r="F383" s="131"/>
      <c r="G383" s="131"/>
      <c r="H383" s="131"/>
      <c r="I383" s="131"/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  <c r="AA383" s="131"/>
      <c r="AB383" s="131"/>
      <c r="AC383" s="131"/>
      <c r="AD383" s="131"/>
      <c r="AE383" s="131"/>
      <c r="AF383" s="131"/>
      <c r="AG383" s="131"/>
    </row>
    <row r="384" spans="1:33" ht="24" customHeight="1">
      <c r="A384" s="131"/>
      <c r="B384" s="131"/>
      <c r="C384" s="131"/>
      <c r="D384" s="131"/>
      <c r="E384" s="131"/>
      <c r="F384" s="131"/>
      <c r="G384" s="131"/>
      <c r="H384" s="131"/>
      <c r="I384" s="131"/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  <c r="AA384" s="131"/>
      <c r="AB384" s="131"/>
      <c r="AC384" s="131"/>
      <c r="AD384" s="131"/>
      <c r="AE384" s="131"/>
      <c r="AF384" s="131"/>
      <c r="AG384" s="131"/>
    </row>
    <row r="385" spans="1:33" ht="24" customHeight="1">
      <c r="A385" s="131"/>
      <c r="B385" s="131"/>
      <c r="C385" s="131"/>
      <c r="D385" s="131"/>
      <c r="E385" s="131"/>
      <c r="F385" s="131"/>
      <c r="G385" s="131"/>
      <c r="H385" s="131"/>
      <c r="I385" s="131"/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  <c r="AA385" s="131"/>
      <c r="AB385" s="131"/>
      <c r="AC385" s="131"/>
      <c r="AD385" s="131"/>
      <c r="AE385" s="131"/>
      <c r="AF385" s="131"/>
      <c r="AG385" s="131"/>
    </row>
    <row r="386" spans="1:33" ht="24" customHeight="1">
      <c r="A386" s="131"/>
      <c r="B386" s="131"/>
      <c r="C386" s="131"/>
      <c r="D386" s="131"/>
      <c r="E386" s="131"/>
      <c r="F386" s="131"/>
      <c r="G386" s="131"/>
      <c r="H386" s="131"/>
      <c r="I386" s="131"/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  <c r="AA386" s="131"/>
      <c r="AB386" s="131"/>
      <c r="AC386" s="131"/>
      <c r="AD386" s="131"/>
      <c r="AE386" s="131"/>
      <c r="AF386" s="131"/>
      <c r="AG386" s="131"/>
    </row>
    <row r="387" spans="1:33" ht="24" customHeight="1">
      <c r="A387" s="131"/>
      <c r="B387" s="131"/>
      <c r="C387" s="131"/>
      <c r="D387" s="131"/>
      <c r="E387" s="131"/>
      <c r="F387" s="131"/>
      <c r="G387" s="131"/>
      <c r="H387" s="131"/>
      <c r="I387" s="131"/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  <c r="AA387" s="131"/>
      <c r="AB387" s="131"/>
      <c r="AC387" s="131"/>
      <c r="AD387" s="131"/>
      <c r="AE387" s="131"/>
      <c r="AF387" s="131"/>
      <c r="AG387" s="131"/>
    </row>
    <row r="388" spans="1:33" ht="24" customHeight="1">
      <c r="A388" s="131"/>
      <c r="B388" s="131"/>
      <c r="C388" s="131"/>
      <c r="D388" s="131"/>
      <c r="E388" s="131"/>
      <c r="F388" s="131"/>
      <c r="G388" s="131"/>
      <c r="H388" s="131"/>
      <c r="I388" s="131"/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  <c r="AA388" s="131"/>
      <c r="AB388" s="131"/>
      <c r="AC388" s="131"/>
      <c r="AD388" s="131"/>
      <c r="AE388" s="131"/>
      <c r="AF388" s="131"/>
      <c r="AG388" s="131"/>
    </row>
    <row r="389" spans="1:33" ht="24" customHeight="1">
      <c r="A389" s="131"/>
      <c r="B389" s="131"/>
      <c r="C389" s="131"/>
      <c r="D389" s="131"/>
      <c r="E389" s="131"/>
      <c r="F389" s="131"/>
      <c r="G389" s="131"/>
      <c r="H389" s="131"/>
      <c r="I389" s="131"/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1"/>
      <c r="AF389" s="131"/>
      <c r="AG389" s="131"/>
    </row>
    <row r="390" spans="1:33" ht="24" customHeight="1">
      <c r="A390" s="131"/>
      <c r="B390" s="131"/>
      <c r="C390" s="131"/>
      <c r="D390" s="131"/>
      <c r="E390" s="131"/>
      <c r="F390" s="131"/>
      <c r="G390" s="131"/>
      <c r="H390" s="131"/>
      <c r="I390" s="131"/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  <c r="AA390" s="131"/>
      <c r="AB390" s="131"/>
      <c r="AC390" s="131"/>
      <c r="AD390" s="131"/>
      <c r="AE390" s="131"/>
      <c r="AF390" s="131"/>
      <c r="AG390" s="131"/>
    </row>
    <row r="391" spans="1:33" ht="24" customHeight="1">
      <c r="A391" s="131"/>
      <c r="B391" s="131"/>
      <c r="C391" s="131"/>
      <c r="D391" s="131"/>
      <c r="E391" s="131"/>
      <c r="F391" s="131"/>
      <c r="G391" s="131"/>
      <c r="H391" s="131"/>
      <c r="I391" s="131"/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  <c r="AA391" s="131"/>
      <c r="AB391" s="131"/>
      <c r="AC391" s="131"/>
      <c r="AD391" s="131"/>
      <c r="AE391" s="131"/>
      <c r="AF391" s="131"/>
      <c r="AG391" s="131"/>
    </row>
    <row r="392" spans="1:33" ht="24" customHeight="1">
      <c r="A392" s="131"/>
      <c r="B392" s="131"/>
      <c r="C392" s="131"/>
      <c r="D392" s="131"/>
      <c r="E392" s="131"/>
      <c r="F392" s="131"/>
      <c r="G392" s="131"/>
      <c r="H392" s="131"/>
      <c r="I392" s="131"/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  <c r="AA392" s="131"/>
      <c r="AB392" s="131"/>
      <c r="AC392" s="131"/>
      <c r="AD392" s="131"/>
      <c r="AE392" s="131"/>
      <c r="AF392" s="131"/>
      <c r="AG392" s="131"/>
    </row>
    <row r="393" spans="1:33" ht="24" customHeight="1">
      <c r="A393" s="131"/>
      <c r="B393" s="131"/>
      <c r="C393" s="131"/>
      <c r="D393" s="131"/>
      <c r="E393" s="131"/>
      <c r="F393" s="131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  <c r="AA393" s="131"/>
      <c r="AB393" s="131"/>
      <c r="AC393" s="131"/>
      <c r="AD393" s="131"/>
      <c r="AE393" s="131"/>
      <c r="AF393" s="131"/>
      <c r="AG393" s="131"/>
    </row>
    <row r="394" spans="1:33" ht="24" customHeight="1">
      <c r="A394" s="131"/>
      <c r="B394" s="131"/>
      <c r="C394" s="131"/>
      <c r="D394" s="131"/>
      <c r="E394" s="131"/>
      <c r="F394" s="131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  <c r="AA394" s="131"/>
      <c r="AB394" s="131"/>
      <c r="AC394" s="131"/>
      <c r="AD394" s="131"/>
      <c r="AE394" s="131"/>
      <c r="AF394" s="131"/>
      <c r="AG394" s="131"/>
    </row>
    <row r="395" spans="1:33" ht="24" customHeight="1">
      <c r="A395" s="131"/>
      <c r="B395" s="131"/>
      <c r="C395" s="131"/>
      <c r="D395" s="131"/>
      <c r="E395" s="131"/>
      <c r="F395" s="131"/>
      <c r="G395" s="131"/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  <c r="AA395" s="131"/>
      <c r="AB395" s="131"/>
      <c r="AC395" s="131"/>
      <c r="AD395" s="131"/>
      <c r="AE395" s="131"/>
      <c r="AF395" s="131"/>
      <c r="AG395" s="131"/>
    </row>
    <row r="396" spans="1:33" ht="24" customHeight="1">
      <c r="A396" s="131"/>
      <c r="B396" s="131"/>
      <c r="C396" s="131"/>
      <c r="D396" s="131"/>
      <c r="E396" s="131"/>
      <c r="F396" s="131"/>
      <c r="G396" s="131"/>
      <c r="H396" s="131"/>
      <c r="I396" s="131"/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  <c r="AA396" s="131"/>
      <c r="AB396" s="131"/>
      <c r="AC396" s="131"/>
      <c r="AD396" s="131"/>
      <c r="AE396" s="131"/>
      <c r="AF396" s="131"/>
      <c r="AG396" s="131"/>
    </row>
    <row r="397" spans="1:33" ht="24" customHeight="1">
      <c r="A397" s="131"/>
      <c r="B397" s="131"/>
      <c r="C397" s="131"/>
      <c r="D397" s="131"/>
      <c r="E397" s="131"/>
      <c r="F397" s="131"/>
      <c r="G397" s="131"/>
      <c r="H397" s="131"/>
      <c r="I397" s="131"/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  <c r="AA397" s="131"/>
      <c r="AB397" s="131"/>
      <c r="AC397" s="131"/>
      <c r="AD397" s="131"/>
      <c r="AE397" s="131"/>
      <c r="AF397" s="131"/>
      <c r="AG397" s="131"/>
    </row>
    <row r="398" spans="1:33" ht="24" customHeight="1">
      <c r="A398" s="131"/>
      <c r="B398" s="131"/>
      <c r="C398" s="131"/>
      <c r="D398" s="131"/>
      <c r="E398" s="131"/>
      <c r="F398" s="131"/>
      <c r="G398" s="131"/>
      <c r="H398" s="131"/>
      <c r="I398" s="131"/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  <c r="AA398" s="131"/>
      <c r="AB398" s="131"/>
      <c r="AC398" s="131"/>
      <c r="AD398" s="131"/>
      <c r="AE398" s="131"/>
      <c r="AF398" s="131"/>
      <c r="AG398" s="131"/>
    </row>
    <row r="399" spans="1:33" ht="24" customHeight="1">
      <c r="A399" s="131"/>
      <c r="B399" s="131"/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  <c r="AA399" s="131"/>
      <c r="AB399" s="131"/>
      <c r="AC399" s="131"/>
      <c r="AD399" s="131"/>
      <c r="AE399" s="131"/>
      <c r="AF399" s="131"/>
      <c r="AG399" s="131"/>
    </row>
    <row r="400" spans="1:33" ht="24" customHeight="1">
      <c r="A400" s="131"/>
      <c r="B400" s="131"/>
      <c r="C400" s="131"/>
      <c r="D400" s="131"/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  <c r="AA400" s="131"/>
      <c r="AB400" s="131"/>
      <c r="AC400" s="131"/>
      <c r="AD400" s="131"/>
      <c r="AE400" s="131"/>
      <c r="AF400" s="131"/>
      <c r="AG400" s="131"/>
    </row>
    <row r="401" spans="1:33" ht="24" customHeight="1">
      <c r="A401" s="131"/>
      <c r="B401" s="131"/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  <c r="AA401" s="131"/>
      <c r="AB401" s="131"/>
      <c r="AC401" s="131"/>
      <c r="AD401" s="131"/>
      <c r="AE401" s="131"/>
      <c r="AF401" s="131"/>
      <c r="AG401" s="131"/>
    </row>
    <row r="402" spans="1:33" ht="24" customHeight="1">
      <c r="A402" s="131"/>
      <c r="B402" s="131"/>
      <c r="C402" s="131"/>
      <c r="D402" s="131"/>
      <c r="E402" s="131"/>
      <c r="F402" s="131"/>
      <c r="G402" s="131"/>
      <c r="H402" s="131"/>
      <c r="I402" s="131"/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  <c r="AA402" s="131"/>
      <c r="AB402" s="131"/>
      <c r="AC402" s="131"/>
      <c r="AD402" s="131"/>
      <c r="AE402" s="131"/>
      <c r="AF402" s="131"/>
      <c r="AG402" s="131"/>
    </row>
    <row r="403" spans="1:33" ht="24" customHeight="1">
      <c r="A403" s="131"/>
      <c r="B403" s="131"/>
      <c r="C403" s="131"/>
      <c r="D403" s="131"/>
      <c r="E403" s="131"/>
      <c r="F403" s="131"/>
      <c r="G403" s="131"/>
      <c r="H403" s="131"/>
      <c r="I403" s="131"/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  <c r="AA403" s="131"/>
      <c r="AB403" s="131"/>
      <c r="AC403" s="131"/>
      <c r="AD403" s="131"/>
      <c r="AE403" s="131"/>
      <c r="AF403" s="131"/>
      <c r="AG403" s="131"/>
    </row>
    <row r="404" spans="1:33" ht="24" customHeight="1">
      <c r="A404" s="131"/>
      <c r="B404" s="131"/>
      <c r="C404" s="131"/>
      <c r="D404" s="131"/>
      <c r="E404" s="131"/>
      <c r="F404" s="131"/>
      <c r="G404" s="131"/>
      <c r="H404" s="131"/>
      <c r="I404" s="131"/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  <c r="AA404" s="131"/>
      <c r="AB404" s="131"/>
      <c r="AC404" s="131"/>
      <c r="AD404" s="131"/>
      <c r="AE404" s="131"/>
      <c r="AF404" s="131"/>
      <c r="AG404" s="131"/>
    </row>
    <row r="405" spans="1:33" ht="24" customHeight="1">
      <c r="A405" s="131"/>
      <c r="B405" s="131"/>
      <c r="C405" s="131"/>
      <c r="D405" s="131"/>
      <c r="E405" s="131"/>
      <c r="F405" s="131"/>
      <c r="G405" s="131"/>
      <c r="H405" s="131"/>
      <c r="I405" s="131"/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  <c r="AA405" s="131"/>
      <c r="AB405" s="131"/>
      <c r="AC405" s="131"/>
      <c r="AD405" s="131"/>
      <c r="AE405" s="131"/>
      <c r="AF405" s="131"/>
      <c r="AG405" s="131"/>
    </row>
    <row r="406" spans="1:33" ht="24" customHeight="1">
      <c r="A406" s="131"/>
      <c r="B406" s="131"/>
      <c r="C406" s="131"/>
      <c r="D406" s="131"/>
      <c r="E406" s="131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  <c r="AA406" s="131"/>
      <c r="AB406" s="131"/>
      <c r="AC406" s="131"/>
      <c r="AD406" s="131"/>
      <c r="AE406" s="131"/>
      <c r="AF406" s="131"/>
      <c r="AG406" s="131"/>
    </row>
    <row r="407" spans="1:33" ht="24" customHeight="1">
      <c r="A407" s="131"/>
      <c r="B407" s="131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  <c r="AA407" s="131"/>
      <c r="AB407" s="131"/>
      <c r="AC407" s="131"/>
      <c r="AD407" s="131"/>
      <c r="AE407" s="131"/>
      <c r="AF407" s="131"/>
      <c r="AG407" s="131"/>
    </row>
    <row r="408" spans="1:33" ht="24" customHeight="1">
      <c r="A408" s="131"/>
      <c r="B408" s="131"/>
      <c r="C408" s="131"/>
      <c r="D408" s="131"/>
      <c r="E408" s="131"/>
      <c r="F408" s="131"/>
      <c r="G408" s="131"/>
      <c r="H408" s="131"/>
      <c r="I408" s="131"/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  <c r="AA408" s="131"/>
      <c r="AB408" s="131"/>
      <c r="AC408" s="131"/>
      <c r="AD408" s="131"/>
      <c r="AE408" s="131"/>
      <c r="AF408" s="131"/>
      <c r="AG408" s="131"/>
    </row>
    <row r="409" spans="1:33" ht="24" customHeight="1">
      <c r="A409" s="131"/>
      <c r="B409" s="131"/>
      <c r="C409" s="131"/>
      <c r="D409" s="131"/>
      <c r="E409" s="131"/>
      <c r="F409" s="131"/>
      <c r="G409" s="131"/>
      <c r="H409" s="131"/>
      <c r="I409" s="131"/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  <c r="AA409" s="131"/>
      <c r="AB409" s="131"/>
      <c r="AC409" s="131"/>
      <c r="AD409" s="131"/>
      <c r="AE409" s="131"/>
      <c r="AF409" s="131"/>
      <c r="AG409" s="131"/>
    </row>
    <row r="410" spans="1:33" ht="24" customHeight="1">
      <c r="A410" s="131"/>
      <c r="B410" s="131"/>
      <c r="C410" s="131"/>
      <c r="D410" s="131"/>
      <c r="E410" s="131"/>
      <c r="F410" s="131"/>
      <c r="G410" s="131"/>
      <c r="H410" s="131"/>
      <c r="I410" s="131"/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  <c r="AA410" s="131"/>
      <c r="AB410" s="131"/>
      <c r="AC410" s="131"/>
      <c r="AD410" s="131"/>
      <c r="AE410" s="131"/>
      <c r="AF410" s="131"/>
      <c r="AG410" s="131"/>
    </row>
    <row r="411" spans="1:33" ht="24" customHeight="1">
      <c r="A411" s="131"/>
      <c r="B411" s="131"/>
      <c r="C411" s="131"/>
      <c r="D411" s="131"/>
      <c r="E411" s="131"/>
      <c r="F411" s="131"/>
      <c r="G411" s="131"/>
      <c r="H411" s="131"/>
      <c r="I411" s="131"/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  <c r="AA411" s="131"/>
      <c r="AB411" s="131"/>
      <c r="AC411" s="131"/>
      <c r="AD411" s="131"/>
      <c r="AE411" s="131"/>
      <c r="AF411" s="131"/>
      <c r="AG411" s="131"/>
    </row>
    <row r="412" spans="1:33" ht="24" customHeight="1">
      <c r="A412" s="131"/>
      <c r="B412" s="131"/>
      <c r="C412" s="131"/>
      <c r="D412" s="131"/>
      <c r="E412" s="131"/>
      <c r="F412" s="131"/>
      <c r="G412" s="131"/>
      <c r="H412" s="131"/>
      <c r="I412" s="131"/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  <c r="AA412" s="131"/>
      <c r="AB412" s="131"/>
      <c r="AC412" s="131"/>
      <c r="AD412" s="131"/>
      <c r="AE412" s="131"/>
      <c r="AF412" s="131"/>
      <c r="AG412" s="131"/>
    </row>
    <row r="413" spans="1:33" ht="24" customHeight="1">
      <c r="A413" s="131"/>
      <c r="B413" s="131"/>
      <c r="C413" s="131"/>
      <c r="D413" s="131"/>
      <c r="E413" s="131"/>
      <c r="F413" s="131"/>
      <c r="G413" s="131"/>
      <c r="H413" s="131"/>
      <c r="I413" s="131"/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  <c r="AA413" s="131"/>
      <c r="AB413" s="131"/>
      <c r="AC413" s="131"/>
      <c r="AD413" s="131"/>
      <c r="AE413" s="131"/>
      <c r="AF413" s="131"/>
      <c r="AG413" s="131"/>
    </row>
    <row r="414" spans="1:33" ht="24" customHeight="1">
      <c r="A414" s="131"/>
      <c r="B414" s="131"/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  <c r="AA414" s="131"/>
      <c r="AB414" s="131"/>
      <c r="AC414" s="131"/>
      <c r="AD414" s="131"/>
      <c r="AE414" s="131"/>
      <c r="AF414" s="131"/>
      <c r="AG414" s="131"/>
    </row>
    <row r="415" spans="1:33" ht="24" customHeight="1">
      <c r="A415" s="131"/>
      <c r="B415" s="131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</row>
    <row r="416" spans="1:33" ht="24" customHeight="1">
      <c r="A416" s="131"/>
      <c r="B416" s="131"/>
      <c r="C416" s="131"/>
      <c r="D416" s="131"/>
      <c r="E416" s="131"/>
      <c r="F416" s="131"/>
      <c r="G416" s="131"/>
      <c r="H416" s="131"/>
      <c r="I416" s="131"/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  <c r="AA416" s="131"/>
      <c r="AB416" s="131"/>
      <c r="AC416" s="131"/>
      <c r="AD416" s="131"/>
      <c r="AE416" s="131"/>
      <c r="AF416" s="131"/>
      <c r="AG416" s="131"/>
    </row>
    <row r="417" spans="1:33" ht="24" customHeight="1">
      <c r="A417" s="131"/>
      <c r="B417" s="131"/>
      <c r="C417" s="131"/>
      <c r="D417" s="131"/>
      <c r="E417" s="131"/>
      <c r="F417" s="131"/>
      <c r="G417" s="131"/>
      <c r="H417" s="131"/>
      <c r="I417" s="131"/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  <c r="AA417" s="131"/>
      <c r="AB417" s="131"/>
      <c r="AC417" s="131"/>
      <c r="AD417" s="131"/>
      <c r="AE417" s="131"/>
      <c r="AF417" s="131"/>
      <c r="AG417" s="131"/>
    </row>
    <row r="418" spans="1:33" ht="24" customHeight="1">
      <c r="A418" s="131"/>
      <c r="B418" s="131"/>
      <c r="C418" s="131"/>
      <c r="D418" s="131"/>
      <c r="E418" s="131"/>
      <c r="F418" s="131"/>
      <c r="G418" s="131"/>
      <c r="H418" s="131"/>
      <c r="I418" s="131"/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  <c r="AA418" s="131"/>
      <c r="AB418" s="131"/>
      <c r="AC418" s="131"/>
      <c r="AD418" s="131"/>
      <c r="AE418" s="131"/>
      <c r="AF418" s="131"/>
      <c r="AG418" s="131"/>
    </row>
    <row r="419" spans="1:33" ht="24" customHeight="1">
      <c r="A419" s="131"/>
      <c r="B419" s="131"/>
      <c r="C419" s="131"/>
      <c r="D419" s="131"/>
      <c r="E419" s="131"/>
      <c r="F419" s="131"/>
      <c r="G419" s="131"/>
      <c r="H419" s="131"/>
      <c r="I419" s="131"/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  <c r="AA419" s="131"/>
      <c r="AB419" s="131"/>
      <c r="AC419" s="131"/>
      <c r="AD419" s="131"/>
      <c r="AE419" s="131"/>
      <c r="AF419" s="131"/>
      <c r="AG419" s="131"/>
    </row>
    <row r="420" spans="1:33" ht="24" customHeight="1">
      <c r="A420" s="131"/>
      <c r="B420" s="131"/>
      <c r="C420" s="131"/>
      <c r="D420" s="131"/>
      <c r="E420" s="131"/>
      <c r="F420" s="131"/>
      <c r="G420" s="131"/>
      <c r="H420" s="131"/>
      <c r="I420" s="131"/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  <c r="AA420" s="131"/>
      <c r="AB420" s="131"/>
      <c r="AC420" s="131"/>
      <c r="AD420" s="131"/>
      <c r="AE420" s="131"/>
      <c r="AF420" s="131"/>
      <c r="AG420" s="131"/>
    </row>
    <row r="421" spans="1:33" ht="24" customHeight="1">
      <c r="A421" s="131"/>
      <c r="B421" s="131"/>
      <c r="C421" s="131"/>
      <c r="D421" s="131"/>
      <c r="E421" s="131"/>
      <c r="F421" s="131"/>
      <c r="G421" s="131"/>
      <c r="H421" s="131"/>
      <c r="I421" s="131"/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  <c r="AA421" s="131"/>
      <c r="AB421" s="131"/>
      <c r="AC421" s="131"/>
      <c r="AD421" s="131"/>
      <c r="AE421" s="131"/>
      <c r="AF421" s="131"/>
      <c r="AG421" s="131"/>
    </row>
    <row r="422" spans="1:33" ht="24" customHeight="1">
      <c r="A422" s="131"/>
      <c r="B422" s="131"/>
      <c r="C422" s="131"/>
      <c r="D422" s="131"/>
      <c r="E422" s="131"/>
      <c r="F422" s="131"/>
      <c r="G422" s="131"/>
      <c r="H422" s="131"/>
      <c r="I422" s="131"/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  <c r="AA422" s="131"/>
      <c r="AB422" s="131"/>
      <c r="AC422" s="131"/>
      <c r="AD422" s="131"/>
      <c r="AE422" s="131"/>
      <c r="AF422" s="131"/>
      <c r="AG422" s="131"/>
    </row>
    <row r="423" spans="1:33" ht="24" customHeight="1">
      <c r="A423" s="131"/>
      <c r="B423" s="131"/>
      <c r="C423" s="131"/>
      <c r="D423" s="131"/>
      <c r="E423" s="131"/>
      <c r="F423" s="131"/>
      <c r="G423" s="131"/>
      <c r="H423" s="131"/>
      <c r="I423" s="131"/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  <c r="AA423" s="131"/>
      <c r="AB423" s="131"/>
      <c r="AC423" s="131"/>
      <c r="AD423" s="131"/>
      <c r="AE423" s="131"/>
      <c r="AF423" s="131"/>
      <c r="AG423" s="131"/>
    </row>
    <row r="424" spans="1:33" ht="24" customHeight="1">
      <c r="A424" s="131"/>
      <c r="B424" s="131"/>
      <c r="C424" s="131"/>
      <c r="D424" s="131"/>
      <c r="E424" s="131"/>
      <c r="F424" s="131"/>
      <c r="G424" s="131"/>
      <c r="H424" s="131"/>
      <c r="I424" s="131"/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  <c r="AA424" s="131"/>
      <c r="AB424" s="131"/>
      <c r="AC424" s="131"/>
      <c r="AD424" s="131"/>
      <c r="AE424" s="131"/>
      <c r="AF424" s="131"/>
      <c r="AG424" s="131"/>
    </row>
    <row r="425" spans="1:33" ht="24" customHeight="1">
      <c r="A425" s="131"/>
      <c r="B425" s="131"/>
      <c r="C425" s="131"/>
      <c r="D425" s="131"/>
      <c r="E425" s="131"/>
      <c r="F425" s="131"/>
      <c r="G425" s="131"/>
      <c r="H425" s="131"/>
      <c r="I425" s="131"/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  <c r="AA425" s="131"/>
      <c r="AB425" s="131"/>
      <c r="AC425" s="131"/>
      <c r="AD425" s="131"/>
      <c r="AE425" s="131"/>
      <c r="AF425" s="131"/>
      <c r="AG425" s="131"/>
    </row>
    <row r="426" spans="1:33" ht="24" customHeight="1">
      <c r="A426" s="131"/>
      <c r="B426" s="131"/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  <c r="AA426" s="131"/>
      <c r="AB426" s="131"/>
      <c r="AC426" s="131"/>
      <c r="AD426" s="131"/>
      <c r="AE426" s="131"/>
      <c r="AF426" s="131"/>
      <c r="AG426" s="131"/>
    </row>
    <row r="427" spans="1:33" ht="24" customHeight="1">
      <c r="A427" s="131"/>
      <c r="B427" s="131"/>
      <c r="C427" s="131"/>
      <c r="D427" s="131"/>
      <c r="E427" s="131"/>
      <c r="F427" s="131"/>
      <c r="G427" s="131"/>
      <c r="H427" s="131"/>
      <c r="I427" s="131"/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  <c r="AA427" s="131"/>
      <c r="AB427" s="131"/>
      <c r="AC427" s="131"/>
      <c r="AD427" s="131"/>
      <c r="AE427" s="131"/>
      <c r="AF427" s="131"/>
      <c r="AG427" s="131"/>
    </row>
    <row r="428" spans="1:33" ht="24" customHeight="1">
      <c r="A428" s="131"/>
      <c r="B428" s="131"/>
      <c r="C428" s="131"/>
      <c r="D428" s="131"/>
      <c r="E428" s="131"/>
      <c r="F428" s="131"/>
      <c r="G428" s="131"/>
      <c r="H428" s="131"/>
      <c r="I428" s="131"/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  <c r="AA428" s="131"/>
      <c r="AB428" s="131"/>
      <c r="AC428" s="131"/>
      <c r="AD428" s="131"/>
      <c r="AE428" s="131"/>
      <c r="AF428" s="131"/>
      <c r="AG428" s="131"/>
    </row>
    <row r="429" spans="1:33" ht="24" customHeight="1">
      <c r="A429" s="131"/>
      <c r="B429" s="131"/>
      <c r="C429" s="131"/>
      <c r="D429" s="131"/>
      <c r="E429" s="131"/>
      <c r="F429" s="131"/>
      <c r="G429" s="131"/>
      <c r="H429" s="131"/>
      <c r="I429" s="131"/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  <c r="AA429" s="131"/>
      <c r="AB429" s="131"/>
      <c r="AC429" s="131"/>
      <c r="AD429" s="131"/>
      <c r="AE429" s="131"/>
      <c r="AF429" s="131"/>
      <c r="AG429" s="131"/>
    </row>
    <row r="430" spans="1:33" ht="24" customHeight="1">
      <c r="A430" s="131"/>
      <c r="B430" s="131"/>
      <c r="C430" s="131"/>
      <c r="D430" s="131"/>
      <c r="E430" s="131"/>
      <c r="F430" s="131"/>
      <c r="G430" s="131"/>
      <c r="H430" s="131"/>
      <c r="I430" s="131"/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  <c r="AA430" s="131"/>
      <c r="AB430" s="131"/>
      <c r="AC430" s="131"/>
      <c r="AD430" s="131"/>
      <c r="AE430" s="131"/>
      <c r="AF430" s="131"/>
      <c r="AG430" s="131"/>
    </row>
    <row r="431" spans="1:33" ht="24" customHeight="1">
      <c r="A431" s="131"/>
      <c r="B431" s="131"/>
      <c r="C431" s="131"/>
      <c r="D431" s="131"/>
      <c r="E431" s="131"/>
      <c r="F431" s="131"/>
      <c r="G431" s="131"/>
      <c r="H431" s="131"/>
      <c r="I431" s="131"/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  <c r="AA431" s="131"/>
      <c r="AB431" s="131"/>
      <c r="AC431" s="131"/>
      <c r="AD431" s="131"/>
      <c r="AE431" s="131"/>
      <c r="AF431" s="131"/>
      <c r="AG431" s="131"/>
    </row>
    <row r="432" spans="1:33" ht="24" customHeight="1">
      <c r="A432" s="131"/>
      <c r="B432" s="131"/>
      <c r="C432" s="131"/>
      <c r="D432" s="131"/>
      <c r="E432" s="131"/>
      <c r="F432" s="131"/>
      <c r="G432" s="131"/>
      <c r="H432" s="131"/>
      <c r="I432" s="131"/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  <c r="AA432" s="131"/>
      <c r="AB432" s="131"/>
      <c r="AC432" s="131"/>
      <c r="AD432" s="131"/>
      <c r="AE432" s="131"/>
      <c r="AF432" s="131"/>
      <c r="AG432" s="131"/>
    </row>
    <row r="433" spans="1:33" ht="24" customHeight="1">
      <c r="A433" s="131"/>
      <c r="B433" s="131"/>
      <c r="C433" s="131"/>
      <c r="D433" s="131"/>
      <c r="E433" s="131"/>
      <c r="F433" s="131"/>
      <c r="G433" s="131"/>
      <c r="H433" s="131"/>
      <c r="I433" s="131"/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  <c r="AA433" s="131"/>
      <c r="AB433" s="131"/>
      <c r="AC433" s="131"/>
      <c r="AD433" s="131"/>
      <c r="AE433" s="131"/>
      <c r="AF433" s="131"/>
      <c r="AG433" s="131"/>
    </row>
    <row r="434" spans="1:33" ht="24" customHeight="1">
      <c r="A434" s="131"/>
      <c r="B434" s="131"/>
      <c r="C434" s="131"/>
      <c r="D434" s="131"/>
      <c r="E434" s="131"/>
      <c r="F434" s="131"/>
      <c r="G434" s="131"/>
      <c r="H434" s="131"/>
      <c r="I434" s="131"/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  <c r="AA434" s="131"/>
      <c r="AB434" s="131"/>
      <c r="AC434" s="131"/>
      <c r="AD434" s="131"/>
      <c r="AE434" s="131"/>
      <c r="AF434" s="131"/>
      <c r="AG434" s="131"/>
    </row>
    <row r="435" spans="1:33" ht="24" customHeight="1">
      <c r="A435" s="131"/>
      <c r="B435" s="131"/>
      <c r="C435" s="131"/>
      <c r="D435" s="131"/>
      <c r="E435" s="131"/>
      <c r="F435" s="131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  <c r="AA435" s="131"/>
      <c r="AB435" s="131"/>
      <c r="AC435" s="131"/>
      <c r="AD435" s="131"/>
      <c r="AE435" s="131"/>
      <c r="AF435" s="131"/>
      <c r="AG435" s="131"/>
    </row>
    <row r="436" spans="1:33" ht="24" customHeight="1">
      <c r="A436" s="131"/>
      <c r="B436" s="131"/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  <c r="AA436" s="131"/>
      <c r="AB436" s="131"/>
      <c r="AC436" s="131"/>
      <c r="AD436" s="131"/>
      <c r="AE436" s="131"/>
      <c r="AF436" s="131"/>
      <c r="AG436" s="131"/>
    </row>
    <row r="437" spans="1:33" ht="24" customHeight="1">
      <c r="A437" s="131"/>
      <c r="B437" s="131"/>
      <c r="C437" s="131"/>
      <c r="D437" s="131"/>
      <c r="E437" s="131"/>
      <c r="F437" s="131"/>
      <c r="G437" s="131"/>
      <c r="H437" s="131"/>
      <c r="I437" s="131"/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  <c r="AA437" s="131"/>
      <c r="AB437" s="131"/>
      <c r="AC437" s="131"/>
      <c r="AD437" s="131"/>
      <c r="AE437" s="131"/>
      <c r="AF437" s="131"/>
      <c r="AG437" s="131"/>
    </row>
    <row r="438" spans="1:33" ht="24" customHeight="1">
      <c r="A438" s="131"/>
      <c r="B438" s="131"/>
      <c r="C438" s="131"/>
      <c r="D438" s="131"/>
      <c r="E438" s="131"/>
      <c r="F438" s="131"/>
      <c r="G438" s="131"/>
      <c r="H438" s="131"/>
      <c r="I438" s="131"/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  <c r="AA438" s="131"/>
      <c r="AB438" s="131"/>
      <c r="AC438" s="131"/>
      <c r="AD438" s="131"/>
      <c r="AE438" s="131"/>
      <c r="AF438" s="131"/>
      <c r="AG438" s="131"/>
    </row>
    <row r="439" spans="1:33" ht="24" customHeight="1">
      <c r="A439" s="131"/>
      <c r="B439" s="131"/>
      <c r="C439" s="131"/>
      <c r="D439" s="131"/>
      <c r="E439" s="131"/>
      <c r="F439" s="131"/>
      <c r="G439" s="131"/>
      <c r="H439" s="131"/>
      <c r="I439" s="131"/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  <c r="AA439" s="131"/>
      <c r="AB439" s="131"/>
      <c r="AC439" s="131"/>
      <c r="AD439" s="131"/>
      <c r="AE439" s="131"/>
      <c r="AF439" s="131"/>
      <c r="AG439" s="131"/>
    </row>
    <row r="440" spans="1:33" ht="24" customHeight="1">
      <c r="A440" s="131"/>
      <c r="B440" s="131"/>
      <c r="C440" s="131"/>
      <c r="D440" s="131"/>
      <c r="E440" s="131"/>
      <c r="F440" s="131"/>
      <c r="G440" s="131"/>
      <c r="H440" s="131"/>
      <c r="I440" s="131"/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  <c r="AA440" s="131"/>
      <c r="AB440" s="131"/>
      <c r="AC440" s="131"/>
      <c r="AD440" s="131"/>
      <c r="AE440" s="131"/>
      <c r="AF440" s="131"/>
      <c r="AG440" s="131"/>
    </row>
    <row r="441" spans="1:33" ht="24" customHeight="1">
      <c r="A441" s="131"/>
      <c r="B441" s="131"/>
      <c r="C441" s="131"/>
      <c r="D441" s="131"/>
      <c r="E441" s="131"/>
      <c r="F441" s="131"/>
      <c r="G441" s="131"/>
      <c r="H441" s="131"/>
      <c r="I441" s="131"/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  <c r="AA441" s="131"/>
      <c r="AB441" s="131"/>
      <c r="AC441" s="131"/>
      <c r="AD441" s="131"/>
      <c r="AE441" s="131"/>
      <c r="AF441" s="131"/>
      <c r="AG441" s="131"/>
    </row>
    <row r="442" spans="1:33" ht="24" customHeight="1">
      <c r="A442" s="131"/>
      <c r="B442" s="131"/>
      <c r="C442" s="131"/>
      <c r="D442" s="131"/>
      <c r="E442" s="131"/>
      <c r="F442" s="131"/>
      <c r="G442" s="131"/>
      <c r="H442" s="131"/>
      <c r="I442" s="131"/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  <c r="AA442" s="131"/>
      <c r="AB442" s="131"/>
      <c r="AC442" s="131"/>
      <c r="AD442" s="131"/>
      <c r="AE442" s="131"/>
      <c r="AF442" s="131"/>
      <c r="AG442" s="131"/>
    </row>
    <row r="443" spans="1:33" ht="24" customHeight="1">
      <c r="A443" s="131"/>
      <c r="B443" s="131"/>
      <c r="C443" s="131"/>
      <c r="D443" s="131"/>
      <c r="E443" s="131"/>
      <c r="F443" s="131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  <c r="AA443" s="131"/>
      <c r="AB443" s="131"/>
      <c r="AC443" s="131"/>
      <c r="AD443" s="131"/>
      <c r="AE443" s="131"/>
      <c r="AF443" s="131"/>
      <c r="AG443" s="131"/>
    </row>
    <row r="444" spans="1:33" ht="24" customHeight="1">
      <c r="A444" s="131"/>
      <c r="B444" s="131"/>
      <c r="C444" s="131"/>
      <c r="D444" s="131"/>
      <c r="E444" s="131"/>
      <c r="F444" s="131"/>
      <c r="G444" s="131"/>
      <c r="H444" s="131"/>
      <c r="I444" s="131"/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  <c r="AA444" s="131"/>
      <c r="AB444" s="131"/>
      <c r="AC444" s="131"/>
      <c r="AD444" s="131"/>
      <c r="AE444" s="131"/>
      <c r="AF444" s="131"/>
      <c r="AG444" s="131"/>
    </row>
    <row r="445" spans="1:33" ht="24" customHeight="1">
      <c r="A445" s="131"/>
      <c r="B445" s="131"/>
      <c r="C445" s="131"/>
      <c r="D445" s="131"/>
      <c r="E445" s="131"/>
      <c r="F445" s="131"/>
      <c r="G445" s="131"/>
      <c r="H445" s="131"/>
      <c r="I445" s="131"/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  <c r="AA445" s="131"/>
      <c r="AB445" s="131"/>
      <c r="AC445" s="131"/>
      <c r="AD445" s="131"/>
      <c r="AE445" s="131"/>
      <c r="AF445" s="131"/>
      <c r="AG445" s="131"/>
    </row>
    <row r="446" spans="1:33" ht="24" customHeight="1">
      <c r="A446" s="131"/>
      <c r="B446" s="131"/>
      <c r="C446" s="131"/>
      <c r="D446" s="131"/>
      <c r="E446" s="131"/>
      <c r="F446" s="131"/>
      <c r="G446" s="131"/>
      <c r="H446" s="131"/>
      <c r="I446" s="131"/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  <c r="AA446" s="131"/>
      <c r="AB446" s="131"/>
      <c r="AC446" s="131"/>
      <c r="AD446" s="131"/>
      <c r="AE446" s="131"/>
      <c r="AF446" s="131"/>
      <c r="AG446" s="131"/>
    </row>
    <row r="447" spans="1:33" ht="24" customHeight="1">
      <c r="A447" s="131"/>
      <c r="B447" s="131"/>
      <c r="C447" s="131"/>
      <c r="D447" s="131"/>
      <c r="E447" s="131"/>
      <c r="F447" s="131"/>
      <c r="G447" s="131"/>
      <c r="H447" s="131"/>
      <c r="I447" s="131"/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  <c r="AA447" s="131"/>
      <c r="AB447" s="131"/>
      <c r="AC447" s="131"/>
      <c r="AD447" s="131"/>
      <c r="AE447" s="131"/>
      <c r="AF447" s="131"/>
      <c r="AG447" s="131"/>
    </row>
    <row r="448" spans="1:33" ht="24" customHeight="1">
      <c r="A448" s="131"/>
      <c r="B448" s="131"/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  <c r="AA448" s="131"/>
      <c r="AB448" s="131"/>
      <c r="AC448" s="131"/>
      <c r="AD448" s="131"/>
      <c r="AE448" s="131"/>
      <c r="AF448" s="131"/>
      <c r="AG448" s="131"/>
    </row>
    <row r="449" spans="1:33" ht="24" customHeight="1">
      <c r="A449" s="131"/>
      <c r="B449" s="131"/>
      <c r="C449" s="131"/>
      <c r="D449" s="131"/>
      <c r="E449" s="131"/>
      <c r="F449" s="131"/>
      <c r="G449" s="131"/>
      <c r="H449" s="131"/>
      <c r="I449" s="131"/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  <c r="AA449" s="131"/>
      <c r="AB449" s="131"/>
      <c r="AC449" s="131"/>
      <c r="AD449" s="131"/>
      <c r="AE449" s="131"/>
      <c r="AF449" s="131"/>
      <c r="AG449" s="131"/>
    </row>
    <row r="450" spans="1:33" ht="24" customHeight="1">
      <c r="A450" s="131"/>
      <c r="B450" s="131"/>
      <c r="C450" s="131"/>
      <c r="D450" s="131"/>
      <c r="E450" s="131"/>
      <c r="F450" s="131"/>
      <c r="G450" s="131"/>
      <c r="H450" s="131"/>
      <c r="I450" s="131"/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  <c r="AA450" s="131"/>
      <c r="AB450" s="131"/>
      <c r="AC450" s="131"/>
      <c r="AD450" s="131"/>
      <c r="AE450" s="131"/>
      <c r="AF450" s="131"/>
      <c r="AG450" s="131"/>
    </row>
    <row r="451" spans="1:33" ht="24" customHeight="1">
      <c r="A451" s="131"/>
      <c r="B451" s="131"/>
      <c r="C451" s="131"/>
      <c r="D451" s="131"/>
      <c r="E451" s="131"/>
      <c r="F451" s="131"/>
      <c r="G451" s="131"/>
      <c r="H451" s="131"/>
      <c r="I451" s="131"/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  <c r="AA451" s="131"/>
      <c r="AB451" s="131"/>
      <c r="AC451" s="131"/>
      <c r="AD451" s="131"/>
      <c r="AE451" s="131"/>
      <c r="AF451" s="131"/>
      <c r="AG451" s="131"/>
    </row>
    <row r="452" spans="1:33" ht="24" customHeight="1">
      <c r="A452" s="131"/>
      <c r="B452" s="131"/>
      <c r="C452" s="131"/>
      <c r="D452" s="131"/>
      <c r="E452" s="131"/>
      <c r="F452" s="131"/>
      <c r="G452" s="131"/>
      <c r="H452" s="131"/>
      <c r="I452" s="131"/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  <c r="AA452" s="131"/>
      <c r="AB452" s="131"/>
      <c r="AC452" s="131"/>
      <c r="AD452" s="131"/>
      <c r="AE452" s="131"/>
      <c r="AF452" s="131"/>
      <c r="AG452" s="131"/>
    </row>
    <row r="453" spans="1:33" ht="24" customHeight="1">
      <c r="A453" s="131"/>
      <c r="B453" s="131"/>
      <c r="C453" s="131"/>
      <c r="D453" s="131"/>
      <c r="E453" s="131"/>
      <c r="F453" s="131"/>
      <c r="G453" s="131"/>
      <c r="H453" s="131"/>
      <c r="I453" s="131"/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</row>
    <row r="454" spans="1:33" ht="24" customHeight="1">
      <c r="A454" s="131"/>
      <c r="B454" s="131"/>
      <c r="C454" s="131"/>
      <c r="D454" s="131"/>
      <c r="E454" s="131"/>
      <c r="F454" s="131"/>
      <c r="G454" s="131"/>
      <c r="H454" s="131"/>
      <c r="I454" s="131"/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  <c r="AA454" s="131"/>
      <c r="AB454" s="131"/>
      <c r="AC454" s="131"/>
      <c r="AD454" s="131"/>
      <c r="AE454" s="131"/>
      <c r="AF454" s="131"/>
      <c r="AG454" s="131"/>
    </row>
    <row r="455" spans="1:33" ht="24" customHeight="1">
      <c r="A455" s="131"/>
      <c r="B455" s="131"/>
      <c r="C455" s="131"/>
      <c r="D455" s="131"/>
      <c r="E455" s="131"/>
      <c r="F455" s="131"/>
      <c r="G455" s="131"/>
      <c r="H455" s="131"/>
      <c r="I455" s="131"/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  <c r="AA455" s="131"/>
      <c r="AB455" s="131"/>
      <c r="AC455" s="131"/>
      <c r="AD455" s="131"/>
      <c r="AE455" s="131"/>
      <c r="AF455" s="131"/>
      <c r="AG455" s="131"/>
    </row>
    <row r="456" spans="1:33" ht="24" customHeight="1">
      <c r="A456" s="131"/>
      <c r="B456" s="131"/>
      <c r="C456" s="131"/>
      <c r="D456" s="131"/>
      <c r="E456" s="131"/>
      <c r="F456" s="131"/>
      <c r="G456" s="131"/>
      <c r="H456" s="131"/>
      <c r="I456" s="131"/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  <c r="AA456" s="131"/>
      <c r="AB456" s="131"/>
      <c r="AC456" s="131"/>
      <c r="AD456" s="131"/>
      <c r="AE456" s="131"/>
      <c r="AF456" s="131"/>
      <c r="AG456" s="131"/>
    </row>
    <row r="457" spans="1:33" ht="24" customHeight="1">
      <c r="A457" s="131"/>
      <c r="B457" s="131"/>
      <c r="C457" s="131"/>
      <c r="D457" s="131"/>
      <c r="E457" s="131"/>
      <c r="F457" s="131"/>
      <c r="G457" s="131"/>
      <c r="H457" s="131"/>
      <c r="I457" s="131"/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  <c r="AA457" s="131"/>
      <c r="AB457" s="131"/>
      <c r="AC457" s="131"/>
      <c r="AD457" s="131"/>
      <c r="AE457" s="131"/>
      <c r="AF457" s="131"/>
      <c r="AG457" s="131"/>
    </row>
    <row r="458" spans="1:33" ht="24" customHeight="1">
      <c r="A458" s="131"/>
      <c r="B458" s="131"/>
      <c r="C458" s="131"/>
      <c r="D458" s="131"/>
      <c r="E458" s="131"/>
      <c r="F458" s="131"/>
      <c r="G458" s="131"/>
      <c r="H458" s="131"/>
      <c r="I458" s="131"/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  <c r="AA458" s="131"/>
      <c r="AB458" s="131"/>
      <c r="AC458" s="131"/>
      <c r="AD458" s="131"/>
      <c r="AE458" s="131"/>
      <c r="AF458" s="131"/>
      <c r="AG458" s="131"/>
    </row>
    <row r="459" spans="1:33" ht="24" customHeight="1">
      <c r="A459" s="131"/>
      <c r="B459" s="131"/>
      <c r="C459" s="131"/>
      <c r="D459" s="131"/>
      <c r="E459" s="131"/>
      <c r="F459" s="131"/>
      <c r="G459" s="131"/>
      <c r="H459" s="131"/>
      <c r="I459" s="131"/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  <c r="AA459" s="131"/>
      <c r="AB459" s="131"/>
      <c r="AC459" s="131"/>
      <c r="AD459" s="131"/>
      <c r="AE459" s="131"/>
      <c r="AF459" s="131"/>
      <c r="AG459" s="131"/>
    </row>
    <row r="460" spans="1:33" ht="24" customHeight="1">
      <c r="A460" s="131"/>
      <c r="B460" s="131"/>
      <c r="C460" s="131"/>
      <c r="D460" s="131"/>
      <c r="E460" s="131"/>
      <c r="F460" s="131"/>
      <c r="G460" s="131"/>
      <c r="H460" s="131"/>
      <c r="I460" s="131"/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  <c r="AA460" s="131"/>
      <c r="AB460" s="131"/>
      <c r="AC460" s="131"/>
      <c r="AD460" s="131"/>
      <c r="AE460" s="131"/>
      <c r="AF460" s="131"/>
      <c r="AG460" s="131"/>
    </row>
    <row r="461" spans="1:33" ht="24" customHeight="1">
      <c r="A461" s="131"/>
      <c r="B461" s="131"/>
      <c r="C461" s="131"/>
      <c r="D461" s="131"/>
      <c r="E461" s="131"/>
      <c r="F461" s="131"/>
      <c r="G461" s="131"/>
      <c r="H461" s="131"/>
      <c r="I461" s="131"/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  <c r="AA461" s="131"/>
      <c r="AB461" s="131"/>
      <c r="AC461" s="131"/>
      <c r="AD461" s="131"/>
      <c r="AE461" s="131"/>
      <c r="AF461" s="131"/>
      <c r="AG461" s="131"/>
    </row>
    <row r="462" spans="1:33" ht="24" customHeight="1">
      <c r="A462" s="131"/>
      <c r="B462" s="131"/>
      <c r="C462" s="131"/>
      <c r="D462" s="131"/>
      <c r="E462" s="131"/>
      <c r="F462" s="131"/>
      <c r="G462" s="131"/>
      <c r="H462" s="131"/>
      <c r="I462" s="131"/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  <c r="AA462" s="131"/>
      <c r="AB462" s="131"/>
      <c r="AC462" s="131"/>
      <c r="AD462" s="131"/>
      <c r="AE462" s="131"/>
      <c r="AF462" s="131"/>
      <c r="AG462" s="131"/>
    </row>
    <row r="463" spans="1:33" ht="24" customHeight="1">
      <c r="A463" s="131"/>
      <c r="B463" s="131"/>
      <c r="C463" s="131"/>
      <c r="D463" s="131"/>
      <c r="E463" s="131"/>
      <c r="F463" s="131"/>
      <c r="G463" s="131"/>
      <c r="H463" s="131"/>
      <c r="I463" s="131"/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  <c r="AA463" s="131"/>
      <c r="AB463" s="131"/>
      <c r="AC463" s="131"/>
      <c r="AD463" s="131"/>
      <c r="AE463" s="131"/>
      <c r="AF463" s="131"/>
      <c r="AG463" s="131"/>
    </row>
    <row r="464" spans="1:33" ht="24" customHeight="1">
      <c r="A464" s="131"/>
      <c r="B464" s="131"/>
      <c r="C464" s="131"/>
      <c r="D464" s="131"/>
      <c r="E464" s="131"/>
      <c r="F464" s="131"/>
      <c r="G464" s="131"/>
      <c r="H464" s="131"/>
      <c r="I464" s="131"/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  <c r="AA464" s="131"/>
      <c r="AB464" s="131"/>
      <c r="AC464" s="131"/>
      <c r="AD464" s="131"/>
      <c r="AE464" s="131"/>
      <c r="AF464" s="131"/>
      <c r="AG464" s="131"/>
    </row>
    <row r="465" spans="1:33" ht="24" customHeight="1">
      <c r="A465" s="131"/>
      <c r="B465" s="131"/>
      <c r="C465" s="131"/>
      <c r="D465" s="131"/>
      <c r="E465" s="131"/>
      <c r="F465" s="131"/>
      <c r="G465" s="131"/>
      <c r="H465" s="131"/>
      <c r="I465" s="131"/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  <c r="AA465" s="131"/>
      <c r="AB465" s="131"/>
      <c r="AC465" s="131"/>
      <c r="AD465" s="131"/>
      <c r="AE465" s="131"/>
      <c r="AF465" s="131"/>
      <c r="AG465" s="131"/>
    </row>
    <row r="466" spans="1:33" ht="24" customHeight="1">
      <c r="A466" s="131"/>
      <c r="B466" s="131"/>
      <c r="C466" s="131"/>
      <c r="D466" s="131"/>
      <c r="E466" s="131"/>
      <c r="F466" s="131"/>
      <c r="G466" s="131"/>
      <c r="H466" s="131"/>
      <c r="I466" s="131"/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  <c r="AA466" s="131"/>
      <c r="AB466" s="131"/>
      <c r="AC466" s="131"/>
      <c r="AD466" s="131"/>
      <c r="AE466" s="131"/>
      <c r="AF466" s="131"/>
      <c r="AG466" s="131"/>
    </row>
    <row r="467" spans="1:33" ht="24" customHeight="1">
      <c r="A467" s="131"/>
      <c r="B467" s="131"/>
      <c r="C467" s="131"/>
      <c r="D467" s="131"/>
      <c r="E467" s="131"/>
      <c r="F467" s="131"/>
      <c r="G467" s="131"/>
      <c r="H467" s="131"/>
      <c r="I467" s="131"/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  <c r="AA467" s="131"/>
      <c r="AB467" s="131"/>
      <c r="AC467" s="131"/>
      <c r="AD467" s="131"/>
      <c r="AE467" s="131"/>
      <c r="AF467" s="131"/>
      <c r="AG467" s="131"/>
    </row>
    <row r="468" spans="1:33" ht="24" customHeight="1">
      <c r="A468" s="131"/>
      <c r="B468" s="131"/>
      <c r="C468" s="131"/>
      <c r="D468" s="131"/>
      <c r="E468" s="131"/>
      <c r="F468" s="131"/>
      <c r="G468" s="131"/>
      <c r="H468" s="131"/>
      <c r="I468" s="131"/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  <c r="AA468" s="131"/>
      <c r="AB468" s="131"/>
      <c r="AC468" s="131"/>
      <c r="AD468" s="131"/>
      <c r="AE468" s="131"/>
      <c r="AF468" s="131"/>
      <c r="AG468" s="131"/>
    </row>
    <row r="469" spans="1:33" ht="24" customHeight="1">
      <c r="A469" s="131"/>
      <c r="B469" s="131"/>
      <c r="C469" s="131"/>
      <c r="D469" s="131"/>
      <c r="E469" s="131"/>
      <c r="F469" s="131"/>
      <c r="G469" s="131"/>
      <c r="H469" s="131"/>
      <c r="I469" s="131"/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  <c r="AA469" s="131"/>
      <c r="AB469" s="131"/>
      <c r="AC469" s="131"/>
      <c r="AD469" s="131"/>
      <c r="AE469" s="131"/>
      <c r="AF469" s="131"/>
      <c r="AG469" s="131"/>
    </row>
    <row r="470" spans="1:33" ht="24" customHeight="1">
      <c r="A470" s="131"/>
      <c r="B470" s="131"/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1"/>
    </row>
    <row r="471" spans="1:33" ht="24" customHeight="1">
      <c r="A471" s="131"/>
      <c r="B471" s="131"/>
      <c r="C471" s="131"/>
      <c r="D471" s="131"/>
      <c r="E471" s="131"/>
      <c r="F471" s="131"/>
      <c r="G471" s="131"/>
      <c r="H471" s="131"/>
      <c r="I471" s="131"/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  <c r="AA471" s="131"/>
      <c r="AB471" s="131"/>
      <c r="AC471" s="131"/>
      <c r="AD471" s="131"/>
      <c r="AE471" s="131"/>
      <c r="AF471" s="131"/>
      <c r="AG471" s="131"/>
    </row>
    <row r="472" spans="1:33" ht="24" customHeight="1">
      <c r="A472" s="131"/>
      <c r="B472" s="131"/>
      <c r="C472" s="131"/>
      <c r="D472" s="131"/>
      <c r="E472" s="131"/>
      <c r="F472" s="131"/>
      <c r="G472" s="131"/>
      <c r="H472" s="131"/>
      <c r="I472" s="131"/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31"/>
      <c r="AG472" s="131"/>
    </row>
    <row r="473" spans="1:33" ht="24" customHeight="1">
      <c r="A473" s="131"/>
      <c r="B473" s="131"/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  <c r="AA473" s="131"/>
      <c r="AB473" s="131"/>
      <c r="AC473" s="131"/>
      <c r="AD473" s="131"/>
      <c r="AE473" s="131"/>
      <c r="AF473" s="131"/>
      <c r="AG473" s="131"/>
    </row>
    <row r="474" spans="1:33" ht="24" customHeight="1">
      <c r="A474" s="131"/>
      <c r="B474" s="131"/>
      <c r="C474" s="131"/>
      <c r="D474" s="131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  <c r="AA474" s="131"/>
      <c r="AB474" s="131"/>
      <c r="AC474" s="131"/>
      <c r="AD474" s="131"/>
      <c r="AE474" s="131"/>
      <c r="AF474" s="131"/>
      <c r="AG474" s="131"/>
    </row>
    <row r="475" spans="1:33" ht="24" customHeight="1">
      <c r="A475" s="131"/>
      <c r="B475" s="131"/>
      <c r="C475" s="131"/>
      <c r="D475" s="131"/>
      <c r="E475" s="131"/>
      <c r="F475" s="131"/>
      <c r="G475" s="131"/>
      <c r="H475" s="131"/>
      <c r="I475" s="131"/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  <c r="AA475" s="131"/>
      <c r="AB475" s="131"/>
      <c r="AC475" s="131"/>
      <c r="AD475" s="131"/>
      <c r="AE475" s="131"/>
      <c r="AF475" s="131"/>
      <c r="AG475" s="131"/>
    </row>
    <row r="476" spans="1:33" ht="24" customHeight="1">
      <c r="A476" s="131"/>
      <c r="B476" s="131"/>
      <c r="C476" s="131"/>
      <c r="D476" s="131"/>
      <c r="E476" s="131"/>
      <c r="F476" s="131"/>
      <c r="G476" s="131"/>
      <c r="H476" s="131"/>
      <c r="I476" s="131"/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  <c r="AA476" s="131"/>
      <c r="AB476" s="131"/>
      <c r="AC476" s="131"/>
      <c r="AD476" s="131"/>
      <c r="AE476" s="131"/>
      <c r="AF476" s="131"/>
      <c r="AG476" s="131"/>
    </row>
    <row r="477" spans="1:33" ht="24" customHeight="1">
      <c r="A477" s="131"/>
      <c r="B477" s="131"/>
      <c r="C477" s="131"/>
      <c r="D477" s="131"/>
      <c r="E477" s="131"/>
      <c r="F477" s="131"/>
      <c r="G477" s="131"/>
      <c r="H477" s="131"/>
      <c r="I477" s="131"/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  <c r="AA477" s="131"/>
      <c r="AB477" s="131"/>
      <c r="AC477" s="131"/>
      <c r="AD477" s="131"/>
      <c r="AE477" s="131"/>
      <c r="AF477" s="131"/>
      <c r="AG477" s="131"/>
    </row>
    <row r="478" spans="1:33" ht="24" customHeight="1">
      <c r="A478" s="131"/>
      <c r="B478" s="131"/>
      <c r="C478" s="131"/>
      <c r="D478" s="131"/>
      <c r="E478" s="131"/>
      <c r="F478" s="131"/>
      <c r="G478" s="131"/>
      <c r="H478" s="131"/>
      <c r="I478" s="131"/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  <c r="AA478" s="131"/>
      <c r="AB478" s="131"/>
      <c r="AC478" s="131"/>
      <c r="AD478" s="131"/>
      <c r="AE478" s="131"/>
      <c r="AF478" s="131"/>
      <c r="AG478" s="131"/>
    </row>
    <row r="479" spans="1:33" ht="24" customHeight="1">
      <c r="A479" s="131"/>
      <c r="B479" s="131"/>
      <c r="C479" s="131"/>
      <c r="D479" s="131"/>
      <c r="E479" s="131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  <c r="AA479" s="131"/>
      <c r="AB479" s="131"/>
      <c r="AC479" s="131"/>
      <c r="AD479" s="131"/>
      <c r="AE479" s="131"/>
      <c r="AF479" s="131"/>
      <c r="AG479" s="131"/>
    </row>
    <row r="480" spans="1:33" ht="24" customHeight="1">
      <c r="A480" s="131"/>
      <c r="B480" s="131"/>
      <c r="C480" s="131"/>
      <c r="D480" s="131"/>
      <c r="E480" s="131"/>
      <c r="F480" s="131"/>
      <c r="G480" s="131"/>
      <c r="H480" s="131"/>
      <c r="I480" s="131"/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  <c r="AA480" s="131"/>
      <c r="AB480" s="131"/>
      <c r="AC480" s="131"/>
      <c r="AD480" s="131"/>
      <c r="AE480" s="131"/>
      <c r="AF480" s="131"/>
      <c r="AG480" s="131"/>
    </row>
    <row r="481" spans="1:33" ht="24" customHeight="1">
      <c r="A481" s="131"/>
      <c r="B481" s="131"/>
      <c r="C481" s="131"/>
      <c r="D481" s="131"/>
      <c r="E481" s="131"/>
      <c r="F481" s="131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  <c r="AA481" s="131"/>
      <c r="AB481" s="131"/>
      <c r="AC481" s="131"/>
      <c r="AD481" s="131"/>
      <c r="AE481" s="131"/>
      <c r="AF481" s="131"/>
      <c r="AG481" s="131"/>
    </row>
    <row r="482" spans="1:33" ht="24" customHeight="1">
      <c r="A482" s="131"/>
      <c r="B482" s="131"/>
      <c r="C482" s="131"/>
      <c r="D482" s="131"/>
      <c r="E482" s="131"/>
      <c r="F482" s="131"/>
      <c r="G482" s="131"/>
      <c r="H482" s="131"/>
      <c r="I482" s="131"/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  <c r="AA482" s="131"/>
      <c r="AB482" s="131"/>
      <c r="AC482" s="131"/>
      <c r="AD482" s="131"/>
      <c r="AE482" s="131"/>
      <c r="AF482" s="131"/>
      <c r="AG482" s="131"/>
    </row>
    <row r="483" spans="1:33" ht="24" customHeight="1">
      <c r="A483" s="131"/>
      <c r="B483" s="131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  <c r="AA483" s="131"/>
      <c r="AB483" s="131"/>
      <c r="AC483" s="131"/>
      <c r="AD483" s="131"/>
      <c r="AE483" s="131"/>
      <c r="AF483" s="131"/>
      <c r="AG483" s="131"/>
    </row>
    <row r="484" spans="1:33" ht="24" customHeight="1">
      <c r="A484" s="131"/>
      <c r="B484" s="131"/>
      <c r="C484" s="131"/>
      <c r="D484" s="131"/>
      <c r="E484" s="131"/>
      <c r="F484" s="131"/>
      <c r="G484" s="131"/>
      <c r="H484" s="131"/>
      <c r="I484" s="131"/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  <c r="AA484" s="131"/>
      <c r="AB484" s="131"/>
      <c r="AC484" s="131"/>
      <c r="AD484" s="131"/>
      <c r="AE484" s="131"/>
      <c r="AF484" s="131"/>
      <c r="AG484" s="131"/>
    </row>
    <row r="485" spans="1:33" ht="24" customHeight="1">
      <c r="A485" s="131"/>
      <c r="B485" s="131"/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1"/>
      <c r="AF485" s="131"/>
      <c r="AG485" s="131"/>
    </row>
    <row r="486" spans="1:33" ht="24" customHeight="1">
      <c r="A486" s="131"/>
      <c r="B486" s="131"/>
      <c r="C486" s="131"/>
      <c r="D486" s="131"/>
      <c r="E486" s="131"/>
      <c r="F486" s="131"/>
      <c r="G486" s="131"/>
      <c r="H486" s="131"/>
      <c r="I486" s="131"/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  <c r="AA486" s="131"/>
      <c r="AB486" s="131"/>
      <c r="AC486" s="131"/>
      <c r="AD486" s="131"/>
      <c r="AE486" s="131"/>
      <c r="AF486" s="131"/>
      <c r="AG486" s="131"/>
    </row>
    <row r="487" spans="1:33" ht="24" customHeight="1">
      <c r="A487" s="131"/>
      <c r="B487" s="131"/>
      <c r="C487" s="131"/>
      <c r="D487" s="131"/>
      <c r="E487" s="131"/>
      <c r="F487" s="131"/>
      <c r="G487" s="131"/>
      <c r="H487" s="131"/>
      <c r="I487" s="131"/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  <c r="AA487" s="131"/>
      <c r="AB487" s="131"/>
      <c r="AC487" s="131"/>
      <c r="AD487" s="131"/>
      <c r="AE487" s="131"/>
      <c r="AF487" s="131"/>
      <c r="AG487" s="131"/>
    </row>
    <row r="488" spans="1:33" ht="24" customHeight="1">
      <c r="A488" s="131"/>
      <c r="B488" s="131"/>
      <c r="C488" s="131"/>
      <c r="D488" s="131"/>
      <c r="E488" s="131"/>
      <c r="F488" s="131"/>
      <c r="G488" s="131"/>
      <c r="H488" s="131"/>
      <c r="I488" s="131"/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  <c r="AA488" s="131"/>
      <c r="AB488" s="131"/>
      <c r="AC488" s="131"/>
      <c r="AD488" s="131"/>
      <c r="AE488" s="131"/>
      <c r="AF488" s="131"/>
      <c r="AG488" s="131"/>
    </row>
    <row r="489" spans="1:33" ht="24" customHeight="1">
      <c r="A489" s="131"/>
      <c r="B489" s="131"/>
      <c r="C489" s="131"/>
      <c r="D489" s="131"/>
      <c r="E489" s="131"/>
      <c r="F489" s="131"/>
      <c r="G489" s="131"/>
      <c r="H489" s="131"/>
      <c r="I489" s="131"/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  <c r="AA489" s="131"/>
      <c r="AB489" s="131"/>
      <c r="AC489" s="131"/>
      <c r="AD489" s="131"/>
      <c r="AE489" s="131"/>
      <c r="AF489" s="131"/>
      <c r="AG489" s="131"/>
    </row>
    <row r="490" spans="1:33" ht="24" customHeight="1">
      <c r="A490" s="131"/>
      <c r="B490" s="131"/>
      <c r="C490" s="131"/>
      <c r="D490" s="131"/>
      <c r="E490" s="131"/>
      <c r="F490" s="131"/>
      <c r="G490" s="131"/>
      <c r="H490" s="131"/>
      <c r="I490" s="131"/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  <c r="AA490" s="131"/>
      <c r="AB490" s="131"/>
      <c r="AC490" s="131"/>
      <c r="AD490" s="131"/>
      <c r="AE490" s="131"/>
      <c r="AF490" s="131"/>
      <c r="AG490" s="131"/>
    </row>
    <row r="491" spans="1:33" ht="24" customHeight="1">
      <c r="A491" s="131"/>
      <c r="B491" s="131"/>
      <c r="C491" s="131"/>
      <c r="D491" s="131"/>
      <c r="E491" s="131"/>
      <c r="F491" s="131"/>
      <c r="G491" s="131"/>
      <c r="H491" s="131"/>
      <c r="I491" s="131"/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  <c r="AA491" s="131"/>
      <c r="AB491" s="131"/>
      <c r="AC491" s="131"/>
      <c r="AD491" s="131"/>
      <c r="AE491" s="131"/>
      <c r="AF491" s="131"/>
      <c r="AG491" s="131"/>
    </row>
    <row r="492" spans="1:33" ht="24" customHeight="1">
      <c r="A492" s="131"/>
      <c r="B492" s="131"/>
      <c r="C492" s="131"/>
      <c r="D492" s="131"/>
      <c r="E492" s="131"/>
      <c r="F492" s="131"/>
      <c r="G492" s="131"/>
      <c r="H492" s="131"/>
      <c r="I492" s="131"/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  <c r="AA492" s="131"/>
      <c r="AB492" s="131"/>
      <c r="AC492" s="131"/>
      <c r="AD492" s="131"/>
      <c r="AE492" s="131"/>
      <c r="AF492" s="131"/>
      <c r="AG492" s="131"/>
    </row>
    <row r="493" spans="1:33" ht="24" customHeight="1">
      <c r="A493" s="131"/>
      <c r="B493" s="131"/>
      <c r="C493" s="131"/>
      <c r="D493" s="131"/>
      <c r="E493" s="131"/>
      <c r="F493" s="131"/>
      <c r="G493" s="131"/>
      <c r="H493" s="131"/>
      <c r="I493" s="131"/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  <c r="AA493" s="131"/>
      <c r="AB493" s="131"/>
      <c r="AC493" s="131"/>
      <c r="AD493" s="131"/>
      <c r="AE493" s="131"/>
      <c r="AF493" s="131"/>
      <c r="AG493" s="131"/>
    </row>
    <row r="494" spans="1:33" ht="24" customHeight="1">
      <c r="A494" s="131"/>
      <c r="B494" s="131"/>
      <c r="C494" s="131"/>
      <c r="D494" s="131"/>
      <c r="E494" s="131"/>
      <c r="F494" s="131"/>
      <c r="G494" s="131"/>
      <c r="H494" s="131"/>
      <c r="I494" s="131"/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  <c r="AA494" s="131"/>
      <c r="AB494" s="131"/>
      <c r="AC494" s="131"/>
      <c r="AD494" s="131"/>
      <c r="AE494" s="131"/>
      <c r="AF494" s="131"/>
      <c r="AG494" s="131"/>
    </row>
    <row r="495" spans="1:33" ht="24" customHeight="1">
      <c r="A495" s="131"/>
      <c r="B495" s="131"/>
      <c r="C495" s="131"/>
      <c r="D495" s="131"/>
      <c r="E495" s="131"/>
      <c r="F495" s="131"/>
      <c r="G495" s="131"/>
      <c r="H495" s="131"/>
      <c r="I495" s="131"/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  <c r="AA495" s="131"/>
      <c r="AB495" s="131"/>
      <c r="AC495" s="131"/>
      <c r="AD495" s="131"/>
      <c r="AE495" s="131"/>
      <c r="AF495" s="131"/>
      <c r="AG495" s="131"/>
    </row>
    <row r="496" spans="1:33" ht="24" customHeight="1">
      <c r="A496" s="131"/>
      <c r="B496" s="131"/>
      <c r="C496" s="131"/>
      <c r="D496" s="131"/>
      <c r="E496" s="131"/>
      <c r="F496" s="131"/>
      <c r="G496" s="131"/>
      <c r="H496" s="131"/>
      <c r="I496" s="131"/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  <c r="AA496" s="131"/>
      <c r="AB496" s="131"/>
      <c r="AC496" s="131"/>
      <c r="AD496" s="131"/>
      <c r="AE496" s="131"/>
      <c r="AF496" s="131"/>
      <c r="AG496" s="131"/>
    </row>
    <row r="497" spans="1:33" ht="24" customHeight="1">
      <c r="A497" s="131"/>
      <c r="B497" s="131"/>
      <c r="C497" s="131"/>
      <c r="D497" s="131"/>
      <c r="E497" s="131"/>
      <c r="F497" s="131"/>
      <c r="G497" s="131"/>
      <c r="H497" s="131"/>
      <c r="I497" s="131"/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  <c r="AA497" s="131"/>
      <c r="AB497" s="131"/>
      <c r="AC497" s="131"/>
      <c r="AD497" s="131"/>
      <c r="AE497" s="131"/>
      <c r="AF497" s="131"/>
      <c r="AG497" s="131"/>
    </row>
    <row r="498" spans="1:33" ht="24" customHeight="1">
      <c r="A498" s="131"/>
      <c r="B498" s="131"/>
      <c r="C498" s="131"/>
      <c r="D498" s="131"/>
      <c r="E498" s="131"/>
      <c r="F498" s="131"/>
      <c r="G498" s="131"/>
      <c r="H498" s="131"/>
      <c r="I498" s="131"/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  <c r="AA498" s="131"/>
      <c r="AB498" s="131"/>
      <c r="AC498" s="131"/>
      <c r="AD498" s="131"/>
      <c r="AE498" s="131"/>
      <c r="AF498" s="131"/>
      <c r="AG498" s="131"/>
    </row>
    <row r="499" spans="1:33" ht="24" customHeight="1">
      <c r="A499" s="131"/>
      <c r="B499" s="131"/>
      <c r="C499" s="131"/>
      <c r="D499" s="131"/>
      <c r="E499" s="131"/>
      <c r="F499" s="131"/>
      <c r="G499" s="131"/>
      <c r="H499" s="131"/>
      <c r="I499" s="131"/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  <c r="AA499" s="131"/>
      <c r="AB499" s="131"/>
      <c r="AC499" s="131"/>
      <c r="AD499" s="131"/>
      <c r="AE499" s="131"/>
      <c r="AF499" s="131"/>
      <c r="AG499" s="131"/>
    </row>
    <row r="500" spans="1:33" ht="24" customHeight="1">
      <c r="A500" s="131"/>
      <c r="B500" s="131"/>
      <c r="C500" s="131"/>
      <c r="D500" s="131"/>
      <c r="E500" s="131"/>
      <c r="F500" s="131"/>
      <c r="G500" s="131"/>
      <c r="H500" s="131"/>
      <c r="I500" s="131"/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  <c r="AA500" s="131"/>
      <c r="AB500" s="131"/>
      <c r="AC500" s="131"/>
      <c r="AD500" s="131"/>
      <c r="AE500" s="131"/>
      <c r="AF500" s="131"/>
      <c r="AG500" s="131"/>
    </row>
    <row r="501" spans="1:33" ht="24" customHeight="1">
      <c r="A501" s="131"/>
      <c r="B501" s="131"/>
      <c r="C501" s="131"/>
      <c r="D501" s="131"/>
      <c r="E501" s="131"/>
      <c r="F501" s="131"/>
      <c r="G501" s="131"/>
      <c r="H501" s="131"/>
      <c r="I501" s="131"/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  <c r="AA501" s="131"/>
      <c r="AB501" s="131"/>
      <c r="AC501" s="131"/>
      <c r="AD501" s="131"/>
      <c r="AE501" s="131"/>
      <c r="AF501" s="131"/>
      <c r="AG501" s="131"/>
    </row>
    <row r="502" spans="1:33" ht="24" customHeight="1">
      <c r="A502" s="131"/>
      <c r="B502" s="131"/>
      <c r="C502" s="131"/>
      <c r="D502" s="131"/>
      <c r="E502" s="131"/>
      <c r="F502" s="131"/>
      <c r="G502" s="131"/>
      <c r="H502" s="131"/>
      <c r="I502" s="131"/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  <c r="AA502" s="131"/>
      <c r="AB502" s="131"/>
      <c r="AC502" s="131"/>
      <c r="AD502" s="131"/>
      <c r="AE502" s="131"/>
      <c r="AF502" s="131"/>
      <c r="AG502" s="131"/>
    </row>
    <row r="503" spans="1:33" ht="24" customHeight="1">
      <c r="A503" s="131"/>
      <c r="B503" s="131"/>
      <c r="C503" s="131"/>
      <c r="D503" s="131"/>
      <c r="E503" s="131"/>
      <c r="F503" s="131"/>
      <c r="G503" s="131"/>
      <c r="H503" s="131"/>
      <c r="I503" s="131"/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  <c r="AA503" s="131"/>
      <c r="AB503" s="131"/>
      <c r="AC503" s="131"/>
      <c r="AD503" s="131"/>
      <c r="AE503" s="131"/>
      <c r="AF503" s="131"/>
      <c r="AG503" s="131"/>
    </row>
    <row r="504" spans="1:33" ht="24" customHeight="1">
      <c r="A504" s="131"/>
      <c r="B504" s="131"/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  <c r="AA504" s="131"/>
      <c r="AB504" s="131"/>
      <c r="AC504" s="131"/>
      <c r="AD504" s="131"/>
      <c r="AE504" s="131"/>
      <c r="AF504" s="131"/>
      <c r="AG504" s="131"/>
    </row>
    <row r="505" spans="1:33" ht="24" customHeight="1">
      <c r="A505" s="131"/>
      <c r="B505" s="131"/>
      <c r="C505" s="131"/>
      <c r="D505" s="131"/>
      <c r="E505" s="131"/>
      <c r="F505" s="131"/>
      <c r="G505" s="131"/>
      <c r="H505" s="131"/>
      <c r="I505" s="131"/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  <c r="AA505" s="131"/>
      <c r="AB505" s="131"/>
      <c r="AC505" s="131"/>
      <c r="AD505" s="131"/>
      <c r="AE505" s="131"/>
      <c r="AF505" s="131"/>
      <c r="AG505" s="131"/>
    </row>
    <row r="506" spans="1:33" ht="24" customHeight="1">
      <c r="A506" s="131"/>
      <c r="B506" s="131"/>
      <c r="C506" s="131"/>
      <c r="D506" s="131"/>
      <c r="E506" s="131"/>
      <c r="F506" s="131"/>
      <c r="G506" s="131"/>
      <c r="H506" s="131"/>
      <c r="I506" s="131"/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  <c r="AA506" s="131"/>
      <c r="AB506" s="131"/>
      <c r="AC506" s="131"/>
      <c r="AD506" s="131"/>
      <c r="AE506" s="131"/>
      <c r="AF506" s="131"/>
      <c r="AG506" s="131"/>
    </row>
    <row r="507" spans="1:33" ht="24" customHeight="1">
      <c r="A507" s="131"/>
      <c r="B507" s="131"/>
      <c r="C507" s="131"/>
      <c r="D507" s="131"/>
      <c r="E507" s="131"/>
      <c r="F507" s="131"/>
      <c r="G507" s="131"/>
      <c r="H507" s="131"/>
      <c r="I507" s="131"/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  <c r="AA507" s="131"/>
      <c r="AB507" s="131"/>
      <c r="AC507" s="131"/>
      <c r="AD507" s="131"/>
      <c r="AE507" s="131"/>
      <c r="AF507" s="131"/>
      <c r="AG507" s="131"/>
    </row>
    <row r="508" spans="1:33" ht="24" customHeight="1">
      <c r="A508" s="131"/>
      <c r="B508" s="131"/>
      <c r="C508" s="131"/>
      <c r="D508" s="131"/>
      <c r="E508" s="131"/>
      <c r="F508" s="131"/>
      <c r="G508" s="131"/>
      <c r="H508" s="131"/>
      <c r="I508" s="131"/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  <c r="AA508" s="131"/>
      <c r="AB508" s="131"/>
      <c r="AC508" s="131"/>
      <c r="AD508" s="131"/>
      <c r="AE508" s="131"/>
      <c r="AF508" s="131"/>
      <c r="AG508" s="131"/>
    </row>
    <row r="509" spans="1:33" ht="24" customHeight="1">
      <c r="A509" s="131"/>
      <c r="B509" s="131"/>
      <c r="C509" s="131"/>
      <c r="D509" s="131"/>
      <c r="E509" s="131"/>
      <c r="F509" s="131"/>
      <c r="G509" s="131"/>
      <c r="H509" s="131"/>
      <c r="I509" s="131"/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  <c r="AA509" s="131"/>
      <c r="AB509" s="131"/>
      <c r="AC509" s="131"/>
      <c r="AD509" s="131"/>
      <c r="AE509" s="131"/>
      <c r="AF509" s="131"/>
      <c r="AG509" s="131"/>
    </row>
    <row r="510" spans="1:33" ht="24" customHeight="1">
      <c r="A510" s="131"/>
      <c r="B510" s="131"/>
      <c r="C510" s="131"/>
      <c r="D510" s="131"/>
      <c r="E510" s="131"/>
      <c r="F510" s="131"/>
      <c r="G510" s="131"/>
      <c r="H510" s="131"/>
      <c r="I510" s="131"/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  <c r="AA510" s="131"/>
      <c r="AB510" s="131"/>
      <c r="AC510" s="131"/>
      <c r="AD510" s="131"/>
      <c r="AE510" s="131"/>
      <c r="AF510" s="131"/>
      <c r="AG510" s="131"/>
    </row>
    <row r="511" spans="1:33" ht="24" customHeight="1">
      <c r="A511" s="131"/>
      <c r="B511" s="131"/>
      <c r="C511" s="131"/>
      <c r="D511" s="131"/>
      <c r="E511" s="131"/>
      <c r="F511" s="131"/>
      <c r="G511" s="131"/>
      <c r="H511" s="131"/>
      <c r="I511" s="131"/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  <c r="AA511" s="131"/>
      <c r="AB511" s="131"/>
      <c r="AC511" s="131"/>
      <c r="AD511" s="131"/>
      <c r="AE511" s="131"/>
      <c r="AF511" s="131"/>
      <c r="AG511" s="131"/>
    </row>
    <row r="512" spans="1:33" ht="24" customHeight="1">
      <c r="A512" s="131"/>
      <c r="B512" s="131"/>
      <c r="C512" s="131"/>
      <c r="D512" s="131"/>
      <c r="E512" s="131"/>
      <c r="F512" s="131"/>
      <c r="G512" s="131"/>
      <c r="H512" s="131"/>
      <c r="I512" s="131"/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  <c r="AA512" s="131"/>
      <c r="AB512" s="131"/>
      <c r="AC512" s="131"/>
      <c r="AD512" s="131"/>
      <c r="AE512" s="131"/>
      <c r="AF512" s="131"/>
      <c r="AG512" s="131"/>
    </row>
    <row r="513" spans="1:33" ht="24" customHeight="1">
      <c r="A513" s="131"/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  <c r="AA513" s="131"/>
      <c r="AB513" s="131"/>
      <c r="AC513" s="131"/>
      <c r="AD513" s="131"/>
      <c r="AE513" s="131"/>
      <c r="AF513" s="131"/>
      <c r="AG513" s="131"/>
    </row>
    <row r="514" spans="1:33" ht="24" customHeight="1">
      <c r="A514" s="131"/>
      <c r="B514" s="131"/>
      <c r="C514" s="131"/>
      <c r="D514" s="131"/>
      <c r="E514" s="131"/>
      <c r="F514" s="131"/>
      <c r="G514" s="131"/>
      <c r="H514" s="131"/>
      <c r="I514" s="131"/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  <c r="AA514" s="131"/>
      <c r="AB514" s="131"/>
      <c r="AC514" s="131"/>
      <c r="AD514" s="131"/>
      <c r="AE514" s="131"/>
      <c r="AF514" s="131"/>
      <c r="AG514" s="131"/>
    </row>
    <row r="515" spans="1:33" ht="24" customHeight="1">
      <c r="A515" s="131"/>
      <c r="B515" s="131"/>
      <c r="C515" s="131"/>
      <c r="D515" s="131"/>
      <c r="E515" s="131"/>
      <c r="F515" s="131"/>
      <c r="G515" s="131"/>
      <c r="H515" s="131"/>
      <c r="I515" s="131"/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  <c r="AA515" s="131"/>
      <c r="AB515" s="131"/>
      <c r="AC515" s="131"/>
      <c r="AD515" s="131"/>
      <c r="AE515" s="131"/>
      <c r="AF515" s="131"/>
      <c r="AG515" s="131"/>
    </row>
    <row r="516" spans="1:33" ht="24" customHeight="1">
      <c r="A516" s="131"/>
      <c r="B516" s="131"/>
      <c r="C516" s="131"/>
      <c r="D516" s="131"/>
      <c r="E516" s="131"/>
      <c r="F516" s="131"/>
      <c r="G516" s="131"/>
      <c r="H516" s="131"/>
      <c r="I516" s="131"/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  <c r="AA516" s="131"/>
      <c r="AB516" s="131"/>
      <c r="AC516" s="131"/>
      <c r="AD516" s="131"/>
      <c r="AE516" s="131"/>
      <c r="AF516" s="131"/>
      <c r="AG516" s="131"/>
    </row>
    <row r="517" spans="1:33" ht="24" customHeight="1">
      <c r="A517" s="131"/>
      <c r="B517" s="131"/>
      <c r="C517" s="131"/>
      <c r="D517" s="131"/>
      <c r="E517" s="131"/>
      <c r="F517" s="131"/>
      <c r="G517" s="131"/>
      <c r="H517" s="131"/>
      <c r="I517" s="131"/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  <c r="AA517" s="131"/>
      <c r="AB517" s="131"/>
      <c r="AC517" s="131"/>
      <c r="AD517" s="131"/>
      <c r="AE517" s="131"/>
      <c r="AF517" s="131"/>
      <c r="AG517" s="131"/>
    </row>
    <row r="518" spans="1:33" ht="24" customHeight="1">
      <c r="A518" s="131"/>
      <c r="B518" s="131"/>
      <c r="C518" s="131"/>
      <c r="D518" s="131"/>
      <c r="E518" s="131"/>
      <c r="F518" s="131"/>
      <c r="G518" s="131"/>
      <c r="H518" s="131"/>
      <c r="I518" s="131"/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  <c r="AA518" s="131"/>
      <c r="AB518" s="131"/>
      <c r="AC518" s="131"/>
      <c r="AD518" s="131"/>
      <c r="AE518" s="131"/>
      <c r="AF518" s="131"/>
      <c r="AG518" s="131"/>
    </row>
    <row r="519" spans="1:33" ht="24" customHeight="1">
      <c r="A519" s="131"/>
      <c r="B519" s="131"/>
      <c r="C519" s="131"/>
      <c r="D519" s="131"/>
      <c r="E519" s="131"/>
      <c r="F519" s="131"/>
      <c r="G519" s="131"/>
      <c r="H519" s="131"/>
      <c r="I519" s="131"/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  <c r="AA519" s="131"/>
      <c r="AB519" s="131"/>
      <c r="AC519" s="131"/>
      <c r="AD519" s="131"/>
      <c r="AE519" s="131"/>
      <c r="AF519" s="131"/>
      <c r="AG519" s="131"/>
    </row>
    <row r="520" spans="1:33" ht="24" customHeight="1">
      <c r="A520" s="131"/>
      <c r="B520" s="131"/>
      <c r="C520" s="131"/>
      <c r="D520" s="131"/>
      <c r="E520" s="131"/>
      <c r="F520" s="131"/>
      <c r="G520" s="131"/>
      <c r="H520" s="131"/>
      <c r="I520" s="131"/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  <c r="AA520" s="131"/>
      <c r="AB520" s="131"/>
      <c r="AC520" s="131"/>
      <c r="AD520" s="131"/>
      <c r="AE520" s="131"/>
      <c r="AF520" s="131"/>
      <c r="AG520" s="131"/>
    </row>
    <row r="521" spans="1:33" ht="24" customHeight="1">
      <c r="A521" s="131"/>
      <c r="B521" s="131"/>
      <c r="C521" s="131"/>
      <c r="D521" s="131"/>
      <c r="E521" s="131"/>
      <c r="F521" s="131"/>
      <c r="G521" s="131"/>
      <c r="H521" s="131"/>
      <c r="I521" s="131"/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  <c r="AA521" s="131"/>
      <c r="AB521" s="131"/>
      <c r="AC521" s="131"/>
      <c r="AD521" s="131"/>
      <c r="AE521" s="131"/>
      <c r="AF521" s="131"/>
      <c r="AG521" s="131"/>
    </row>
    <row r="522" spans="1:33" ht="24" customHeight="1">
      <c r="A522" s="131"/>
      <c r="B522" s="131"/>
      <c r="C522" s="131"/>
      <c r="D522" s="131"/>
      <c r="E522" s="131"/>
      <c r="F522" s="131"/>
      <c r="G522" s="131"/>
      <c r="H522" s="131"/>
      <c r="I522" s="131"/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  <c r="AA522" s="131"/>
      <c r="AB522" s="131"/>
      <c r="AC522" s="131"/>
      <c r="AD522" s="131"/>
      <c r="AE522" s="131"/>
      <c r="AF522" s="131"/>
      <c r="AG522" s="131"/>
    </row>
    <row r="523" spans="1:33" ht="24" customHeight="1">
      <c r="A523" s="131"/>
      <c r="B523" s="131"/>
      <c r="C523" s="131"/>
      <c r="D523" s="131"/>
      <c r="E523" s="131"/>
      <c r="F523" s="131"/>
      <c r="G523" s="131"/>
      <c r="H523" s="131"/>
      <c r="I523" s="131"/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  <c r="AA523" s="131"/>
      <c r="AB523" s="131"/>
      <c r="AC523" s="131"/>
      <c r="AD523" s="131"/>
      <c r="AE523" s="131"/>
      <c r="AF523" s="131"/>
      <c r="AG523" s="131"/>
    </row>
    <row r="524" spans="1:33" ht="24" customHeight="1">
      <c r="A524" s="131"/>
      <c r="B524" s="131"/>
      <c r="C524" s="131"/>
      <c r="D524" s="131"/>
      <c r="E524" s="131"/>
      <c r="F524" s="131"/>
      <c r="G524" s="131"/>
      <c r="H524" s="131"/>
      <c r="I524" s="131"/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  <c r="AA524" s="131"/>
      <c r="AB524" s="131"/>
      <c r="AC524" s="131"/>
      <c r="AD524" s="131"/>
      <c r="AE524" s="131"/>
      <c r="AF524" s="131"/>
      <c r="AG524" s="131"/>
    </row>
    <row r="525" spans="1:33" ht="24" customHeight="1">
      <c r="A525" s="131"/>
      <c r="B525" s="131"/>
      <c r="C525" s="131"/>
      <c r="D525" s="131"/>
      <c r="E525" s="131"/>
      <c r="F525" s="131"/>
      <c r="G525" s="131"/>
      <c r="H525" s="131"/>
      <c r="I525" s="131"/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  <c r="AA525" s="131"/>
      <c r="AB525" s="131"/>
      <c r="AC525" s="131"/>
      <c r="AD525" s="131"/>
      <c r="AE525" s="131"/>
      <c r="AF525" s="131"/>
      <c r="AG525" s="131"/>
    </row>
    <row r="526" spans="1:33" ht="24" customHeight="1">
      <c r="A526" s="131"/>
      <c r="B526" s="131"/>
      <c r="C526" s="131"/>
      <c r="D526" s="131"/>
      <c r="E526" s="131"/>
      <c r="F526" s="131"/>
      <c r="G526" s="131"/>
      <c r="H526" s="131"/>
      <c r="I526" s="131"/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  <c r="AA526" s="131"/>
      <c r="AB526" s="131"/>
      <c r="AC526" s="131"/>
      <c r="AD526" s="131"/>
      <c r="AE526" s="131"/>
      <c r="AF526" s="131"/>
      <c r="AG526" s="131"/>
    </row>
    <row r="527" spans="1:33" ht="24" customHeight="1">
      <c r="A527" s="131"/>
      <c r="B527" s="131"/>
      <c r="C527" s="131"/>
      <c r="D527" s="131"/>
      <c r="E527" s="131"/>
      <c r="F527" s="131"/>
      <c r="G527" s="131"/>
      <c r="H527" s="131"/>
      <c r="I527" s="131"/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  <c r="AA527" s="131"/>
      <c r="AB527" s="131"/>
      <c r="AC527" s="131"/>
      <c r="AD527" s="131"/>
      <c r="AE527" s="131"/>
      <c r="AF527" s="131"/>
      <c r="AG527" s="131"/>
    </row>
    <row r="528" spans="1:33" ht="24" customHeight="1">
      <c r="A528" s="131"/>
      <c r="B528" s="131"/>
      <c r="C528" s="131"/>
      <c r="D528" s="131"/>
      <c r="E528" s="131"/>
      <c r="F528" s="131"/>
      <c r="G528" s="131"/>
      <c r="H528" s="131"/>
      <c r="I528" s="131"/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  <c r="AA528" s="131"/>
      <c r="AB528" s="131"/>
      <c r="AC528" s="131"/>
      <c r="AD528" s="131"/>
      <c r="AE528" s="131"/>
      <c r="AF528" s="131"/>
      <c r="AG528" s="131"/>
    </row>
    <row r="529" spans="1:33" ht="24" customHeight="1">
      <c r="A529" s="131"/>
      <c r="B529" s="131"/>
      <c r="C529" s="131"/>
      <c r="D529" s="131"/>
      <c r="E529" s="131"/>
      <c r="F529" s="131"/>
      <c r="G529" s="131"/>
      <c r="H529" s="131"/>
      <c r="I529" s="131"/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  <c r="AA529" s="131"/>
      <c r="AB529" s="131"/>
      <c r="AC529" s="131"/>
      <c r="AD529" s="131"/>
      <c r="AE529" s="131"/>
      <c r="AF529" s="131"/>
      <c r="AG529" s="131"/>
    </row>
    <row r="530" spans="1:33" ht="24" customHeight="1">
      <c r="A530" s="131"/>
      <c r="B530" s="131"/>
      <c r="C530" s="131"/>
      <c r="D530" s="131"/>
      <c r="E530" s="131"/>
      <c r="F530" s="131"/>
      <c r="G530" s="131"/>
      <c r="H530" s="131"/>
      <c r="I530" s="131"/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  <c r="AA530" s="131"/>
      <c r="AB530" s="131"/>
      <c r="AC530" s="131"/>
      <c r="AD530" s="131"/>
      <c r="AE530" s="131"/>
      <c r="AF530" s="131"/>
      <c r="AG530" s="131"/>
    </row>
    <row r="531" spans="1:33" ht="24" customHeight="1">
      <c r="A531" s="131"/>
      <c r="B531" s="131"/>
      <c r="C531" s="131"/>
      <c r="D531" s="131"/>
      <c r="E531" s="131"/>
      <c r="F531" s="131"/>
      <c r="G531" s="131"/>
      <c r="H531" s="131"/>
      <c r="I531" s="131"/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  <c r="AA531" s="131"/>
      <c r="AB531" s="131"/>
      <c r="AC531" s="131"/>
      <c r="AD531" s="131"/>
      <c r="AE531" s="131"/>
      <c r="AF531" s="131"/>
      <c r="AG531" s="131"/>
    </row>
    <row r="532" spans="1:33" ht="24" customHeight="1">
      <c r="A532" s="131"/>
      <c r="B532" s="131"/>
      <c r="C532" s="131"/>
      <c r="D532" s="131"/>
      <c r="E532" s="131"/>
      <c r="F532" s="131"/>
      <c r="G532" s="131"/>
      <c r="H532" s="131"/>
      <c r="I532" s="131"/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  <c r="AA532" s="131"/>
      <c r="AB532" s="131"/>
      <c r="AC532" s="131"/>
      <c r="AD532" s="131"/>
      <c r="AE532" s="131"/>
      <c r="AF532" s="131"/>
      <c r="AG532" s="131"/>
    </row>
    <row r="533" spans="1:33" ht="24" customHeight="1">
      <c r="A533" s="131"/>
      <c r="B533" s="131"/>
      <c r="C533" s="131"/>
      <c r="D533" s="131"/>
      <c r="E533" s="131"/>
      <c r="F533" s="131"/>
      <c r="G533" s="131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  <c r="AA533" s="131"/>
      <c r="AB533" s="131"/>
      <c r="AC533" s="131"/>
      <c r="AD533" s="131"/>
      <c r="AE533" s="131"/>
      <c r="AF533" s="131"/>
      <c r="AG533" s="131"/>
    </row>
    <row r="534" spans="1:33" ht="24" customHeight="1">
      <c r="A534" s="131"/>
      <c r="B534" s="131"/>
      <c r="C534" s="131"/>
      <c r="D534" s="131"/>
      <c r="E534" s="131"/>
      <c r="F534" s="131"/>
      <c r="G534" s="131"/>
      <c r="H534" s="131"/>
      <c r="I534" s="131"/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  <c r="AA534" s="131"/>
      <c r="AB534" s="131"/>
      <c r="AC534" s="131"/>
      <c r="AD534" s="131"/>
      <c r="AE534" s="131"/>
      <c r="AF534" s="131"/>
      <c r="AG534" s="131"/>
    </row>
    <row r="535" spans="1:33" ht="24" customHeight="1">
      <c r="A535" s="131"/>
      <c r="B535" s="131"/>
      <c r="C535" s="131"/>
      <c r="D535" s="131"/>
      <c r="E535" s="131"/>
      <c r="F535" s="131"/>
      <c r="G535" s="131"/>
      <c r="H535" s="131"/>
      <c r="I535" s="131"/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  <c r="AA535" s="131"/>
      <c r="AB535" s="131"/>
      <c r="AC535" s="131"/>
      <c r="AD535" s="131"/>
      <c r="AE535" s="131"/>
      <c r="AF535" s="131"/>
      <c r="AG535" s="131"/>
    </row>
    <row r="536" spans="1:33" ht="24" customHeight="1">
      <c r="A536" s="131"/>
      <c r="B536" s="131"/>
      <c r="C536" s="131"/>
      <c r="D536" s="131"/>
      <c r="E536" s="131"/>
      <c r="F536" s="131"/>
      <c r="G536" s="131"/>
      <c r="H536" s="131"/>
      <c r="I536" s="131"/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  <c r="AA536" s="131"/>
      <c r="AB536" s="131"/>
      <c r="AC536" s="131"/>
      <c r="AD536" s="131"/>
      <c r="AE536" s="131"/>
      <c r="AF536" s="131"/>
      <c r="AG536" s="131"/>
    </row>
    <row r="537" spans="1:33" ht="24" customHeight="1">
      <c r="A537" s="131"/>
      <c r="B537" s="131"/>
      <c r="C537" s="131"/>
      <c r="D537" s="131"/>
      <c r="E537" s="131"/>
      <c r="F537" s="131"/>
      <c r="G537" s="131"/>
      <c r="H537" s="131"/>
      <c r="I537" s="131"/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  <c r="AA537" s="131"/>
      <c r="AB537" s="131"/>
      <c r="AC537" s="131"/>
      <c r="AD537" s="131"/>
      <c r="AE537" s="131"/>
      <c r="AF537" s="131"/>
      <c r="AG537" s="131"/>
    </row>
    <row r="538" spans="1:33" ht="24" customHeight="1">
      <c r="A538" s="131"/>
      <c r="B538" s="131"/>
      <c r="C538" s="131"/>
      <c r="D538" s="131"/>
      <c r="E538" s="131"/>
      <c r="F538" s="131"/>
      <c r="G538" s="131"/>
      <c r="H538" s="131"/>
      <c r="I538" s="131"/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  <c r="AA538" s="131"/>
      <c r="AB538" s="131"/>
      <c r="AC538" s="131"/>
      <c r="AD538" s="131"/>
      <c r="AE538" s="131"/>
      <c r="AF538" s="131"/>
      <c r="AG538" s="131"/>
    </row>
    <row r="539" spans="1:33" ht="24" customHeight="1">
      <c r="A539" s="131"/>
      <c r="B539" s="131"/>
      <c r="C539" s="131"/>
      <c r="D539" s="131"/>
      <c r="E539" s="131"/>
      <c r="F539" s="131"/>
      <c r="G539" s="131"/>
      <c r="H539" s="131"/>
      <c r="I539" s="131"/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  <c r="AA539" s="131"/>
      <c r="AB539" s="131"/>
      <c r="AC539" s="131"/>
      <c r="AD539" s="131"/>
      <c r="AE539" s="131"/>
      <c r="AF539" s="131"/>
      <c r="AG539" s="131"/>
    </row>
    <row r="540" spans="1:33" ht="24" customHeight="1">
      <c r="A540" s="131"/>
      <c r="B540" s="131"/>
      <c r="C540" s="131"/>
      <c r="D540" s="131"/>
      <c r="E540" s="131"/>
      <c r="F540" s="131"/>
      <c r="G540" s="131"/>
      <c r="H540" s="131"/>
      <c r="I540" s="131"/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  <c r="AA540" s="131"/>
      <c r="AB540" s="131"/>
      <c r="AC540" s="131"/>
      <c r="AD540" s="131"/>
      <c r="AE540" s="131"/>
      <c r="AF540" s="131"/>
      <c r="AG540" s="131"/>
    </row>
    <row r="541" spans="1:33" ht="24" customHeight="1">
      <c r="A541" s="131"/>
      <c r="B541" s="131"/>
      <c r="C541" s="131"/>
      <c r="D541" s="131"/>
      <c r="E541" s="131"/>
      <c r="F541" s="131"/>
      <c r="G541" s="131"/>
      <c r="H541" s="131"/>
      <c r="I541" s="131"/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  <c r="AA541" s="131"/>
      <c r="AB541" s="131"/>
      <c r="AC541" s="131"/>
      <c r="AD541" s="131"/>
      <c r="AE541" s="131"/>
      <c r="AF541" s="131"/>
      <c r="AG541" s="131"/>
    </row>
    <row r="542" spans="1:33" ht="24" customHeight="1">
      <c r="A542" s="131"/>
      <c r="B542" s="131"/>
      <c r="C542" s="131"/>
      <c r="D542" s="131"/>
      <c r="E542" s="131"/>
      <c r="F542" s="131"/>
      <c r="G542" s="131"/>
      <c r="H542" s="131"/>
      <c r="I542" s="131"/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  <c r="AA542" s="131"/>
      <c r="AB542" s="131"/>
      <c r="AC542" s="131"/>
      <c r="AD542" s="131"/>
      <c r="AE542" s="131"/>
      <c r="AF542" s="131"/>
      <c r="AG542" s="131"/>
    </row>
    <row r="543" spans="1:33" ht="24" customHeight="1">
      <c r="A543" s="131"/>
      <c r="B543" s="131"/>
      <c r="C543" s="131"/>
      <c r="D543" s="131"/>
      <c r="E543" s="131"/>
      <c r="F543" s="131"/>
      <c r="G543" s="131"/>
      <c r="H543" s="131"/>
      <c r="I543" s="131"/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  <c r="AA543" s="131"/>
      <c r="AB543" s="131"/>
      <c r="AC543" s="131"/>
      <c r="AD543" s="131"/>
      <c r="AE543" s="131"/>
      <c r="AF543" s="131"/>
      <c r="AG543" s="131"/>
    </row>
    <row r="544" spans="1:33" ht="24" customHeight="1">
      <c r="A544" s="131"/>
      <c r="B544" s="131"/>
      <c r="C544" s="131"/>
      <c r="D544" s="131"/>
      <c r="E544" s="131"/>
      <c r="F544" s="131"/>
      <c r="G544" s="131"/>
      <c r="H544" s="131"/>
      <c r="I544" s="131"/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  <c r="AA544" s="131"/>
      <c r="AB544" s="131"/>
      <c r="AC544" s="131"/>
      <c r="AD544" s="131"/>
      <c r="AE544" s="131"/>
      <c r="AF544" s="131"/>
      <c r="AG544" s="131"/>
    </row>
    <row r="545" spans="1:33" ht="24" customHeight="1">
      <c r="A545" s="131"/>
      <c r="B545" s="131"/>
      <c r="C545" s="131"/>
      <c r="D545" s="131"/>
      <c r="E545" s="131"/>
      <c r="F545" s="131"/>
      <c r="G545" s="131"/>
      <c r="H545" s="131"/>
      <c r="I545" s="131"/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  <c r="AA545" s="131"/>
      <c r="AB545" s="131"/>
      <c r="AC545" s="131"/>
      <c r="AD545" s="131"/>
      <c r="AE545" s="131"/>
      <c r="AF545" s="131"/>
      <c r="AG545" s="131"/>
    </row>
    <row r="546" spans="1:33" ht="24" customHeight="1">
      <c r="A546" s="131"/>
      <c r="B546" s="131"/>
      <c r="C546" s="131"/>
      <c r="D546" s="131"/>
      <c r="E546" s="131"/>
      <c r="F546" s="131"/>
      <c r="G546" s="131"/>
      <c r="H546" s="131"/>
      <c r="I546" s="131"/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  <c r="AA546" s="131"/>
      <c r="AB546" s="131"/>
      <c r="AC546" s="131"/>
      <c r="AD546" s="131"/>
      <c r="AE546" s="131"/>
      <c r="AF546" s="131"/>
      <c r="AG546" s="131"/>
    </row>
    <row r="547" spans="1:33" ht="24" customHeight="1">
      <c r="A547" s="131"/>
      <c r="B547" s="131"/>
      <c r="C547" s="131"/>
      <c r="D547" s="131"/>
      <c r="E547" s="131"/>
      <c r="F547" s="131"/>
      <c r="G547" s="131"/>
      <c r="H547" s="131"/>
      <c r="I547" s="131"/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  <c r="AA547" s="131"/>
      <c r="AB547" s="131"/>
      <c r="AC547" s="131"/>
      <c r="AD547" s="131"/>
      <c r="AE547" s="131"/>
      <c r="AF547" s="131"/>
      <c r="AG547" s="131"/>
    </row>
    <row r="548" spans="1:33" ht="24" customHeight="1">
      <c r="A548" s="131"/>
      <c r="B548" s="131"/>
      <c r="C548" s="131"/>
      <c r="D548" s="131"/>
      <c r="E548" s="131"/>
      <c r="F548" s="131"/>
      <c r="G548" s="131"/>
      <c r="H548" s="131"/>
      <c r="I548" s="131"/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  <c r="AA548" s="131"/>
      <c r="AB548" s="131"/>
      <c r="AC548" s="131"/>
      <c r="AD548" s="131"/>
      <c r="AE548" s="131"/>
      <c r="AF548" s="131"/>
      <c r="AG548" s="131"/>
    </row>
    <row r="549" spans="1:33" ht="24" customHeight="1">
      <c r="A549" s="131"/>
      <c r="B549" s="131"/>
      <c r="C549" s="131"/>
      <c r="D549" s="131"/>
      <c r="E549" s="131"/>
      <c r="F549" s="131"/>
      <c r="G549" s="131"/>
      <c r="H549" s="131"/>
      <c r="I549" s="131"/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  <c r="AA549" s="131"/>
      <c r="AB549" s="131"/>
      <c r="AC549" s="131"/>
      <c r="AD549" s="131"/>
      <c r="AE549" s="131"/>
      <c r="AF549" s="131"/>
      <c r="AG549" s="131"/>
    </row>
    <row r="550" spans="1:33" ht="24" customHeight="1">
      <c r="A550" s="131"/>
      <c r="B550" s="131"/>
      <c r="C550" s="131"/>
      <c r="D550" s="131"/>
      <c r="E550" s="131"/>
      <c r="F550" s="131"/>
      <c r="G550" s="131"/>
      <c r="H550" s="131"/>
      <c r="I550" s="131"/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  <c r="AA550" s="131"/>
      <c r="AB550" s="131"/>
      <c r="AC550" s="131"/>
      <c r="AD550" s="131"/>
      <c r="AE550" s="131"/>
      <c r="AF550" s="131"/>
      <c r="AG550" s="131"/>
    </row>
    <row r="551" spans="1:33" ht="24" customHeight="1">
      <c r="A551" s="131"/>
      <c r="B551" s="131"/>
      <c r="C551" s="131"/>
      <c r="D551" s="131"/>
      <c r="E551" s="131"/>
      <c r="F551" s="131"/>
      <c r="G551" s="131"/>
      <c r="H551" s="131"/>
      <c r="I551" s="131"/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  <c r="AA551" s="131"/>
      <c r="AB551" s="131"/>
      <c r="AC551" s="131"/>
      <c r="AD551" s="131"/>
      <c r="AE551" s="131"/>
      <c r="AF551" s="131"/>
      <c r="AG551" s="131"/>
    </row>
    <row r="552" spans="1:33" ht="24" customHeight="1">
      <c r="A552" s="131"/>
      <c r="B552" s="131"/>
      <c r="C552" s="131"/>
      <c r="D552" s="131"/>
      <c r="E552" s="131"/>
      <c r="F552" s="131"/>
      <c r="G552" s="131"/>
      <c r="H552" s="131"/>
      <c r="I552" s="131"/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  <c r="AA552" s="131"/>
      <c r="AB552" s="131"/>
      <c r="AC552" s="131"/>
      <c r="AD552" s="131"/>
      <c r="AE552" s="131"/>
      <c r="AF552" s="131"/>
      <c r="AG552" s="131"/>
    </row>
    <row r="553" spans="1:33" ht="24" customHeight="1">
      <c r="A553" s="131"/>
      <c r="B553" s="131"/>
      <c r="C553" s="131"/>
      <c r="D553" s="131"/>
      <c r="E553" s="131"/>
      <c r="F553" s="131"/>
      <c r="G553" s="131"/>
      <c r="H553" s="131"/>
      <c r="I553" s="131"/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  <c r="AA553" s="131"/>
      <c r="AB553" s="131"/>
      <c r="AC553" s="131"/>
      <c r="AD553" s="131"/>
      <c r="AE553" s="131"/>
      <c r="AF553" s="131"/>
      <c r="AG553" s="131"/>
    </row>
    <row r="554" spans="1:33" ht="24" customHeight="1">
      <c r="A554" s="131"/>
      <c r="B554" s="131"/>
      <c r="C554" s="131"/>
      <c r="D554" s="131"/>
      <c r="E554" s="131"/>
      <c r="F554" s="131"/>
      <c r="G554" s="131"/>
      <c r="H554" s="131"/>
      <c r="I554" s="131"/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  <c r="AA554" s="131"/>
      <c r="AB554" s="131"/>
      <c r="AC554" s="131"/>
      <c r="AD554" s="131"/>
      <c r="AE554" s="131"/>
      <c r="AF554" s="131"/>
      <c r="AG554" s="131"/>
    </row>
    <row r="555" spans="1:33" ht="24" customHeight="1">
      <c r="A555" s="131"/>
      <c r="B555" s="131"/>
      <c r="C555" s="131"/>
      <c r="D555" s="131"/>
      <c r="E555" s="131"/>
      <c r="F555" s="131"/>
      <c r="G555" s="131"/>
      <c r="H555" s="131"/>
      <c r="I555" s="131"/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  <c r="AA555" s="131"/>
      <c r="AB555" s="131"/>
      <c r="AC555" s="131"/>
      <c r="AD555" s="131"/>
      <c r="AE555" s="131"/>
      <c r="AF555" s="131"/>
      <c r="AG555" s="131"/>
    </row>
    <row r="556" spans="1:33" ht="24" customHeight="1">
      <c r="A556" s="131"/>
      <c r="B556" s="131"/>
      <c r="C556" s="131"/>
      <c r="D556" s="131"/>
      <c r="E556" s="131"/>
      <c r="F556" s="131"/>
      <c r="G556" s="131"/>
      <c r="H556" s="131"/>
      <c r="I556" s="131"/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  <c r="AA556" s="131"/>
      <c r="AB556" s="131"/>
      <c r="AC556" s="131"/>
      <c r="AD556" s="131"/>
      <c r="AE556" s="131"/>
      <c r="AF556" s="131"/>
      <c r="AG556" s="131"/>
    </row>
    <row r="557" spans="1:33" ht="24" customHeight="1">
      <c r="A557" s="131"/>
      <c r="B557" s="131"/>
      <c r="C557" s="131"/>
      <c r="D557" s="131"/>
      <c r="E557" s="131"/>
      <c r="F557" s="131"/>
      <c r="G557" s="131"/>
      <c r="H557" s="131"/>
      <c r="I557" s="131"/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  <c r="AA557" s="131"/>
      <c r="AB557" s="131"/>
      <c r="AC557" s="131"/>
      <c r="AD557" s="131"/>
      <c r="AE557" s="131"/>
      <c r="AF557" s="131"/>
      <c r="AG557" s="131"/>
    </row>
    <row r="558" spans="1:33" ht="24" customHeight="1">
      <c r="A558" s="131"/>
      <c r="B558" s="131"/>
      <c r="C558" s="131"/>
      <c r="D558" s="131"/>
      <c r="E558" s="131"/>
      <c r="F558" s="131"/>
      <c r="G558" s="131"/>
      <c r="H558" s="131"/>
      <c r="I558" s="131"/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  <c r="AA558" s="131"/>
      <c r="AB558" s="131"/>
      <c r="AC558" s="131"/>
      <c r="AD558" s="131"/>
      <c r="AE558" s="131"/>
      <c r="AF558" s="131"/>
      <c r="AG558" s="131"/>
    </row>
    <row r="559" spans="1:33" ht="24" customHeight="1">
      <c r="A559" s="131"/>
      <c r="B559" s="131"/>
      <c r="C559" s="131"/>
      <c r="D559" s="131"/>
      <c r="E559" s="131"/>
      <c r="F559" s="131"/>
      <c r="G559" s="131"/>
      <c r="H559" s="131"/>
      <c r="I559" s="131"/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  <c r="AA559" s="131"/>
      <c r="AB559" s="131"/>
      <c r="AC559" s="131"/>
      <c r="AD559" s="131"/>
      <c r="AE559" s="131"/>
      <c r="AF559" s="131"/>
      <c r="AG559" s="131"/>
    </row>
    <row r="560" spans="1:33" ht="24" customHeight="1">
      <c r="A560" s="131"/>
      <c r="B560" s="131"/>
      <c r="C560" s="131"/>
      <c r="D560" s="131"/>
      <c r="E560" s="131"/>
      <c r="F560" s="131"/>
      <c r="G560" s="131"/>
      <c r="H560" s="131"/>
      <c r="I560" s="131"/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  <c r="AA560" s="131"/>
      <c r="AB560" s="131"/>
      <c r="AC560" s="131"/>
      <c r="AD560" s="131"/>
      <c r="AE560" s="131"/>
      <c r="AF560" s="131"/>
      <c r="AG560" s="131"/>
    </row>
    <row r="561" spans="1:33" ht="24" customHeight="1">
      <c r="A561" s="131"/>
      <c r="B561" s="131"/>
      <c r="C561" s="131"/>
      <c r="D561" s="131"/>
      <c r="E561" s="131"/>
      <c r="F561" s="131"/>
      <c r="G561" s="131"/>
      <c r="H561" s="131"/>
      <c r="I561" s="131"/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  <c r="AA561" s="131"/>
      <c r="AB561" s="131"/>
      <c r="AC561" s="131"/>
      <c r="AD561" s="131"/>
      <c r="AE561" s="131"/>
      <c r="AF561" s="131"/>
      <c r="AG561" s="131"/>
    </row>
    <row r="562" spans="1:33" ht="24" customHeight="1">
      <c r="A562" s="131"/>
      <c r="B562" s="131"/>
      <c r="C562" s="131"/>
      <c r="D562" s="131"/>
      <c r="E562" s="131"/>
      <c r="F562" s="131"/>
      <c r="G562" s="131"/>
      <c r="H562" s="131"/>
      <c r="I562" s="131"/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  <c r="AA562" s="131"/>
      <c r="AB562" s="131"/>
      <c r="AC562" s="131"/>
      <c r="AD562" s="131"/>
      <c r="AE562" s="131"/>
      <c r="AF562" s="131"/>
      <c r="AG562" s="131"/>
    </row>
    <row r="563" spans="1:33" ht="24" customHeight="1">
      <c r="A563" s="131"/>
      <c r="B563" s="131"/>
      <c r="C563" s="131"/>
      <c r="D563" s="131"/>
      <c r="E563" s="131"/>
      <c r="F563" s="131"/>
      <c r="G563" s="131"/>
      <c r="H563" s="131"/>
      <c r="I563" s="131"/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  <c r="AA563" s="131"/>
      <c r="AB563" s="131"/>
      <c r="AC563" s="131"/>
      <c r="AD563" s="131"/>
      <c r="AE563" s="131"/>
      <c r="AF563" s="131"/>
      <c r="AG563" s="131"/>
    </row>
    <row r="564" spans="1:33" ht="24" customHeight="1">
      <c r="A564" s="131"/>
      <c r="B564" s="131"/>
      <c r="C564" s="131"/>
      <c r="D564" s="131"/>
      <c r="E564" s="131"/>
      <c r="F564" s="131"/>
      <c r="G564" s="131"/>
      <c r="H564" s="131"/>
      <c r="I564" s="131"/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  <c r="AA564" s="131"/>
      <c r="AB564" s="131"/>
      <c r="AC564" s="131"/>
      <c r="AD564" s="131"/>
      <c r="AE564" s="131"/>
      <c r="AF564" s="131"/>
      <c r="AG564" s="131"/>
    </row>
    <row r="565" spans="1:33" ht="24" customHeight="1">
      <c r="A565" s="131"/>
      <c r="B565" s="131"/>
      <c r="C565" s="131"/>
      <c r="D565" s="131"/>
      <c r="E565" s="131"/>
      <c r="F565" s="131"/>
      <c r="G565" s="131"/>
      <c r="H565" s="131"/>
      <c r="I565" s="131"/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  <c r="AA565" s="131"/>
      <c r="AB565" s="131"/>
      <c r="AC565" s="131"/>
      <c r="AD565" s="131"/>
      <c r="AE565" s="131"/>
      <c r="AF565" s="131"/>
      <c r="AG565" s="131"/>
    </row>
    <row r="566" spans="1:33" ht="24" customHeight="1">
      <c r="A566" s="131"/>
      <c r="B566" s="131"/>
      <c r="C566" s="131"/>
      <c r="D566" s="131"/>
      <c r="E566" s="131"/>
      <c r="F566" s="131"/>
      <c r="G566" s="131"/>
      <c r="H566" s="131"/>
      <c r="I566" s="131"/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  <c r="AA566" s="131"/>
      <c r="AB566" s="131"/>
      <c r="AC566" s="131"/>
      <c r="AD566" s="131"/>
      <c r="AE566" s="131"/>
      <c r="AF566" s="131"/>
      <c r="AG566" s="131"/>
    </row>
    <row r="567" spans="1:33" ht="24" customHeight="1">
      <c r="A567" s="131"/>
      <c r="B567" s="131"/>
      <c r="C567" s="131"/>
      <c r="D567" s="131"/>
      <c r="E567" s="131"/>
      <c r="F567" s="131"/>
      <c r="G567" s="131"/>
      <c r="H567" s="131"/>
      <c r="I567" s="131"/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  <c r="AA567" s="131"/>
      <c r="AB567" s="131"/>
      <c r="AC567" s="131"/>
      <c r="AD567" s="131"/>
      <c r="AE567" s="131"/>
      <c r="AF567" s="131"/>
      <c r="AG567" s="131"/>
    </row>
    <row r="568" spans="1:33" ht="24" customHeight="1">
      <c r="A568" s="131"/>
      <c r="B568" s="131"/>
      <c r="C568" s="131"/>
      <c r="D568" s="131"/>
      <c r="E568" s="131"/>
      <c r="F568" s="131"/>
      <c r="G568" s="131"/>
      <c r="H568" s="131"/>
      <c r="I568" s="131"/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  <c r="AA568" s="131"/>
      <c r="AB568" s="131"/>
      <c r="AC568" s="131"/>
      <c r="AD568" s="131"/>
      <c r="AE568" s="131"/>
      <c r="AF568" s="131"/>
      <c r="AG568" s="131"/>
    </row>
    <row r="569" spans="1:33" ht="24" customHeight="1">
      <c r="A569" s="131"/>
      <c r="B569" s="131"/>
      <c r="C569" s="131"/>
      <c r="D569" s="131"/>
      <c r="E569" s="131"/>
      <c r="F569" s="131"/>
      <c r="G569" s="131"/>
      <c r="H569" s="131"/>
      <c r="I569" s="131"/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  <c r="AA569" s="131"/>
      <c r="AB569" s="131"/>
      <c r="AC569" s="131"/>
      <c r="AD569" s="131"/>
      <c r="AE569" s="131"/>
      <c r="AF569" s="131"/>
      <c r="AG569" s="131"/>
    </row>
    <row r="570" spans="1:33" ht="24" customHeight="1">
      <c r="A570" s="131"/>
      <c r="B570" s="131"/>
      <c r="C570" s="131"/>
      <c r="D570" s="131"/>
      <c r="E570" s="131"/>
      <c r="F570" s="131"/>
      <c r="G570" s="131"/>
      <c r="H570" s="131"/>
      <c r="I570" s="131"/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  <c r="AA570" s="131"/>
      <c r="AB570" s="131"/>
      <c r="AC570" s="131"/>
      <c r="AD570" s="131"/>
      <c r="AE570" s="131"/>
      <c r="AF570" s="131"/>
      <c r="AG570" s="131"/>
    </row>
    <row r="571" spans="1:33" ht="24" customHeight="1">
      <c r="A571" s="131"/>
      <c r="B571" s="131"/>
      <c r="C571" s="131"/>
      <c r="D571" s="131"/>
      <c r="E571" s="131"/>
      <c r="F571" s="131"/>
      <c r="G571" s="131"/>
      <c r="H571" s="131"/>
      <c r="I571" s="131"/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  <c r="Z571" s="131"/>
      <c r="AA571" s="131"/>
      <c r="AB571" s="131"/>
      <c r="AC571" s="131"/>
      <c r="AD571" s="131"/>
      <c r="AE571" s="131"/>
      <c r="AF571" s="131"/>
      <c r="AG571" s="131"/>
    </row>
    <row r="572" spans="1:33" ht="24" customHeight="1">
      <c r="A572" s="131"/>
      <c r="B572" s="131"/>
      <c r="C572" s="131"/>
      <c r="D572" s="131"/>
      <c r="E572" s="131"/>
      <c r="F572" s="131"/>
      <c r="G572" s="131"/>
      <c r="H572" s="131"/>
      <c r="I572" s="131"/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  <c r="AA572" s="131"/>
      <c r="AB572" s="131"/>
      <c r="AC572" s="131"/>
      <c r="AD572" s="131"/>
      <c r="AE572" s="131"/>
      <c r="AF572" s="131"/>
      <c r="AG572" s="131"/>
    </row>
    <row r="573" spans="1:33" ht="24" customHeight="1">
      <c r="A573" s="131"/>
      <c r="B573" s="131"/>
      <c r="C573" s="131"/>
      <c r="D573" s="131"/>
      <c r="E573" s="131"/>
      <c r="F573" s="131"/>
      <c r="G573" s="131"/>
      <c r="H573" s="131"/>
      <c r="I573" s="131"/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  <c r="AA573" s="131"/>
      <c r="AB573" s="131"/>
      <c r="AC573" s="131"/>
      <c r="AD573" s="131"/>
      <c r="AE573" s="131"/>
      <c r="AF573" s="131"/>
      <c r="AG573" s="131"/>
    </row>
    <row r="574" spans="1:33" ht="24" customHeight="1">
      <c r="A574" s="131"/>
      <c r="B574" s="131"/>
      <c r="C574" s="131"/>
      <c r="D574" s="131"/>
      <c r="E574" s="131"/>
      <c r="F574" s="131"/>
      <c r="G574" s="131"/>
      <c r="H574" s="131"/>
      <c r="I574" s="131"/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  <c r="AA574" s="131"/>
      <c r="AB574" s="131"/>
      <c r="AC574" s="131"/>
      <c r="AD574" s="131"/>
      <c r="AE574" s="131"/>
      <c r="AF574" s="131"/>
      <c r="AG574" s="131"/>
    </row>
    <row r="575" spans="1:33" ht="24" customHeight="1">
      <c r="A575" s="131"/>
      <c r="B575" s="131"/>
      <c r="C575" s="131"/>
      <c r="D575" s="131"/>
      <c r="E575" s="131"/>
      <c r="F575" s="131"/>
      <c r="G575" s="131"/>
      <c r="H575" s="131"/>
      <c r="I575" s="131"/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  <c r="AA575" s="131"/>
      <c r="AB575" s="131"/>
      <c r="AC575" s="131"/>
      <c r="AD575" s="131"/>
      <c r="AE575" s="131"/>
      <c r="AF575" s="131"/>
      <c r="AG575" s="131"/>
    </row>
    <row r="576" spans="1:33" ht="24" customHeight="1">
      <c r="A576" s="131"/>
      <c r="B576" s="131"/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  <c r="AA576" s="131"/>
      <c r="AB576" s="131"/>
      <c r="AC576" s="131"/>
      <c r="AD576" s="131"/>
      <c r="AE576" s="131"/>
      <c r="AF576" s="131"/>
      <c r="AG576" s="131"/>
    </row>
    <row r="577" spans="1:33" ht="24" customHeight="1">
      <c r="A577" s="131"/>
      <c r="B577" s="131"/>
      <c r="C577" s="131"/>
      <c r="D577" s="131"/>
      <c r="E577" s="131"/>
      <c r="F577" s="131"/>
      <c r="G577" s="131"/>
      <c r="H577" s="131"/>
      <c r="I577" s="131"/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  <c r="AA577" s="131"/>
      <c r="AB577" s="131"/>
      <c r="AC577" s="131"/>
      <c r="AD577" s="131"/>
      <c r="AE577" s="131"/>
      <c r="AF577" s="131"/>
      <c r="AG577" s="131"/>
    </row>
    <row r="578" spans="1:33" ht="24" customHeight="1">
      <c r="A578" s="131"/>
      <c r="B578" s="131"/>
      <c r="C578" s="131"/>
      <c r="D578" s="131"/>
      <c r="E578" s="131"/>
      <c r="F578" s="131"/>
      <c r="G578" s="131"/>
      <c r="H578" s="131"/>
      <c r="I578" s="131"/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  <c r="AA578" s="131"/>
      <c r="AB578" s="131"/>
      <c r="AC578" s="131"/>
      <c r="AD578" s="131"/>
      <c r="AE578" s="131"/>
      <c r="AF578" s="131"/>
      <c r="AG578" s="131"/>
    </row>
    <row r="579" spans="1:33" ht="24" customHeight="1">
      <c r="A579" s="131"/>
      <c r="B579" s="131"/>
      <c r="C579" s="131"/>
      <c r="D579" s="131"/>
      <c r="E579" s="131"/>
      <c r="F579" s="131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  <c r="AA579" s="131"/>
      <c r="AB579" s="131"/>
      <c r="AC579" s="131"/>
      <c r="AD579" s="131"/>
      <c r="AE579" s="131"/>
      <c r="AF579" s="131"/>
      <c r="AG579" s="131"/>
    </row>
    <row r="580" spans="1:33" ht="24" customHeight="1">
      <c r="A580" s="131"/>
      <c r="B580" s="131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  <c r="AA580" s="131"/>
      <c r="AB580" s="131"/>
      <c r="AC580" s="131"/>
      <c r="AD580" s="131"/>
      <c r="AE580" s="131"/>
      <c r="AF580" s="131"/>
      <c r="AG580" s="131"/>
    </row>
    <row r="581" spans="1:33" ht="24" customHeight="1">
      <c r="A581" s="131"/>
      <c r="B581" s="131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1"/>
      <c r="AF581" s="131"/>
      <c r="AG581" s="131"/>
    </row>
    <row r="582" spans="1:33" ht="24" customHeight="1">
      <c r="A582" s="131"/>
      <c r="B582" s="131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  <c r="AA582" s="131"/>
      <c r="AB582" s="131"/>
      <c r="AC582" s="131"/>
      <c r="AD582" s="131"/>
      <c r="AE582" s="131"/>
      <c r="AF582" s="131"/>
      <c r="AG582" s="131"/>
    </row>
    <row r="583" spans="1:33" ht="24" customHeight="1">
      <c r="A583" s="131"/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  <c r="AA583" s="131"/>
      <c r="AB583" s="131"/>
      <c r="AC583" s="131"/>
      <c r="AD583" s="131"/>
      <c r="AE583" s="131"/>
      <c r="AF583" s="131"/>
      <c r="AG583" s="131"/>
    </row>
    <row r="584" spans="1:33" ht="24" customHeight="1">
      <c r="A584" s="131"/>
      <c r="B584" s="131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  <c r="AA584" s="131"/>
      <c r="AB584" s="131"/>
      <c r="AC584" s="131"/>
      <c r="AD584" s="131"/>
      <c r="AE584" s="131"/>
      <c r="AF584" s="131"/>
      <c r="AG584" s="131"/>
    </row>
    <row r="585" spans="1:33" ht="24" customHeight="1">
      <c r="A585" s="131"/>
      <c r="B585" s="131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  <c r="AA585" s="131"/>
      <c r="AB585" s="131"/>
      <c r="AC585" s="131"/>
      <c r="AD585" s="131"/>
      <c r="AE585" s="131"/>
      <c r="AF585" s="131"/>
      <c r="AG585" s="131"/>
    </row>
    <row r="586" spans="1:33" ht="24" customHeight="1">
      <c r="A586" s="131"/>
      <c r="B586" s="131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  <c r="AA586" s="131"/>
      <c r="AB586" s="131"/>
      <c r="AC586" s="131"/>
      <c r="AD586" s="131"/>
      <c r="AE586" s="131"/>
      <c r="AF586" s="131"/>
      <c r="AG586" s="131"/>
    </row>
    <row r="587" spans="1:33" ht="24" customHeight="1">
      <c r="A587" s="131"/>
      <c r="B587" s="131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  <c r="AA587" s="131"/>
      <c r="AB587" s="131"/>
      <c r="AC587" s="131"/>
      <c r="AD587" s="131"/>
      <c r="AE587" s="131"/>
      <c r="AF587" s="131"/>
      <c r="AG587" s="131"/>
    </row>
    <row r="588" spans="1:33" ht="24" customHeight="1">
      <c r="A588" s="131"/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  <c r="AA588" s="131"/>
      <c r="AB588" s="131"/>
      <c r="AC588" s="131"/>
      <c r="AD588" s="131"/>
      <c r="AE588" s="131"/>
      <c r="AF588" s="131"/>
      <c r="AG588" s="131"/>
    </row>
    <row r="589" spans="1:33" ht="24" customHeight="1">
      <c r="A589" s="131"/>
      <c r="B589" s="131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  <c r="AA589" s="131"/>
      <c r="AB589" s="131"/>
      <c r="AC589" s="131"/>
      <c r="AD589" s="131"/>
      <c r="AE589" s="131"/>
      <c r="AF589" s="131"/>
      <c r="AG589" s="131"/>
    </row>
    <row r="590" spans="1:33" ht="24" customHeight="1">
      <c r="A590" s="131"/>
      <c r="B590" s="131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  <c r="AA590" s="131"/>
      <c r="AB590" s="131"/>
      <c r="AC590" s="131"/>
      <c r="AD590" s="131"/>
      <c r="AE590" s="131"/>
      <c r="AF590" s="131"/>
      <c r="AG590" s="131"/>
    </row>
    <row r="591" spans="1:33" ht="24" customHeight="1">
      <c r="A591" s="131"/>
      <c r="B591" s="131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  <c r="AA591" s="131"/>
      <c r="AB591" s="131"/>
      <c r="AC591" s="131"/>
      <c r="AD591" s="131"/>
      <c r="AE591" s="131"/>
      <c r="AF591" s="131"/>
      <c r="AG591" s="131"/>
    </row>
    <row r="592" spans="1:33" ht="24" customHeight="1">
      <c r="A592" s="131"/>
      <c r="B592" s="131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  <c r="AA592" s="131"/>
      <c r="AB592" s="131"/>
      <c r="AC592" s="131"/>
      <c r="AD592" s="131"/>
      <c r="AE592" s="131"/>
      <c r="AF592" s="131"/>
      <c r="AG592" s="131"/>
    </row>
    <row r="593" spans="1:33" ht="24" customHeight="1">
      <c r="A593" s="131"/>
      <c r="B593" s="131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  <c r="AA593" s="131"/>
      <c r="AB593" s="131"/>
      <c r="AC593" s="131"/>
      <c r="AD593" s="131"/>
      <c r="AE593" s="131"/>
      <c r="AF593" s="131"/>
      <c r="AG593" s="131"/>
    </row>
    <row r="594" spans="1:33" ht="24" customHeight="1">
      <c r="A594" s="131"/>
      <c r="B594" s="131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  <c r="AA594" s="131"/>
      <c r="AB594" s="131"/>
      <c r="AC594" s="131"/>
      <c r="AD594" s="131"/>
      <c r="AE594" s="131"/>
      <c r="AF594" s="131"/>
      <c r="AG594" s="131"/>
    </row>
    <row r="595" spans="1:33" ht="24" customHeight="1">
      <c r="A595" s="131"/>
      <c r="B595" s="131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  <c r="AA595" s="131"/>
      <c r="AB595" s="131"/>
      <c r="AC595" s="131"/>
      <c r="AD595" s="131"/>
      <c r="AE595" s="131"/>
      <c r="AF595" s="131"/>
      <c r="AG595" s="131"/>
    </row>
    <row r="596" spans="1:33" ht="24" customHeight="1">
      <c r="A596" s="131"/>
      <c r="B596" s="131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  <c r="AA596" s="131"/>
      <c r="AB596" s="131"/>
      <c r="AC596" s="131"/>
      <c r="AD596" s="131"/>
      <c r="AE596" s="131"/>
      <c r="AF596" s="131"/>
      <c r="AG596" s="131"/>
    </row>
    <row r="597" spans="1:33" ht="24" customHeight="1">
      <c r="A597" s="131"/>
      <c r="B597" s="131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  <c r="AA597" s="131"/>
      <c r="AB597" s="131"/>
      <c r="AC597" s="131"/>
      <c r="AD597" s="131"/>
      <c r="AE597" s="131"/>
      <c r="AF597" s="131"/>
      <c r="AG597" s="131"/>
    </row>
    <row r="598" spans="1:33" ht="24" customHeight="1">
      <c r="A598" s="131"/>
      <c r="B598" s="131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  <c r="AA598" s="131"/>
      <c r="AB598" s="131"/>
      <c r="AC598" s="131"/>
      <c r="AD598" s="131"/>
      <c r="AE598" s="131"/>
      <c r="AF598" s="131"/>
      <c r="AG598" s="131"/>
    </row>
    <row r="599" spans="1:33" ht="24" customHeight="1">
      <c r="A599" s="131"/>
      <c r="B599" s="131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  <c r="AA599" s="131"/>
      <c r="AB599" s="131"/>
      <c r="AC599" s="131"/>
      <c r="AD599" s="131"/>
      <c r="AE599" s="131"/>
      <c r="AF599" s="131"/>
      <c r="AG599" s="131"/>
    </row>
    <row r="600" spans="1:33" ht="24" customHeight="1">
      <c r="A600" s="131"/>
      <c r="B600" s="131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  <c r="AA600" s="131"/>
      <c r="AB600" s="131"/>
      <c r="AC600" s="131"/>
      <c r="AD600" s="131"/>
      <c r="AE600" s="131"/>
      <c r="AF600" s="131"/>
      <c r="AG600" s="131"/>
    </row>
    <row r="601" spans="1:33" ht="24" customHeight="1">
      <c r="A601" s="131"/>
      <c r="B601" s="131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  <c r="AA601" s="131"/>
      <c r="AB601" s="131"/>
      <c r="AC601" s="131"/>
      <c r="AD601" s="131"/>
      <c r="AE601" s="131"/>
      <c r="AF601" s="131"/>
      <c r="AG601" s="131"/>
    </row>
    <row r="602" spans="1:33" ht="24" customHeight="1">
      <c r="A602" s="131"/>
      <c r="B602" s="131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  <c r="AA602" s="131"/>
      <c r="AB602" s="131"/>
      <c r="AC602" s="131"/>
      <c r="AD602" s="131"/>
      <c r="AE602" s="131"/>
      <c r="AF602" s="131"/>
      <c r="AG602" s="131"/>
    </row>
    <row r="603" spans="1:33" ht="24" customHeight="1">
      <c r="A603" s="131"/>
      <c r="B603" s="131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  <c r="AA603" s="131"/>
      <c r="AB603" s="131"/>
      <c r="AC603" s="131"/>
      <c r="AD603" s="131"/>
      <c r="AE603" s="131"/>
      <c r="AF603" s="131"/>
      <c r="AG603" s="131"/>
    </row>
    <row r="604" spans="1:33" ht="24" customHeight="1">
      <c r="A604" s="131"/>
      <c r="B604" s="131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  <c r="AA604" s="131"/>
      <c r="AB604" s="131"/>
      <c r="AC604" s="131"/>
      <c r="AD604" s="131"/>
      <c r="AE604" s="131"/>
      <c r="AF604" s="131"/>
      <c r="AG604" s="131"/>
    </row>
    <row r="605" spans="1:33" ht="24" customHeight="1">
      <c r="A605" s="131"/>
      <c r="B605" s="131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</row>
    <row r="606" spans="1:33" ht="24" customHeight="1">
      <c r="A606" s="131"/>
      <c r="B606" s="131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  <c r="AA606" s="131"/>
      <c r="AB606" s="131"/>
      <c r="AC606" s="131"/>
      <c r="AD606" s="131"/>
      <c r="AE606" s="131"/>
      <c r="AF606" s="131"/>
      <c r="AG606" s="131"/>
    </row>
    <row r="607" spans="1:33" ht="24" customHeight="1">
      <c r="A607" s="131"/>
      <c r="B607" s="131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  <c r="AA607" s="131"/>
      <c r="AB607" s="131"/>
      <c r="AC607" s="131"/>
      <c r="AD607" s="131"/>
      <c r="AE607" s="131"/>
      <c r="AF607" s="131"/>
      <c r="AG607" s="131"/>
    </row>
    <row r="608" spans="1:33" ht="24" customHeight="1">
      <c r="A608" s="131"/>
      <c r="B608" s="131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  <c r="AA608" s="131"/>
      <c r="AB608" s="131"/>
      <c r="AC608" s="131"/>
      <c r="AD608" s="131"/>
      <c r="AE608" s="131"/>
      <c r="AF608" s="131"/>
      <c r="AG608" s="131"/>
    </row>
    <row r="609" spans="1:33" ht="24" customHeight="1">
      <c r="A609" s="131"/>
      <c r="B609" s="131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  <c r="AA609" s="131"/>
      <c r="AB609" s="131"/>
      <c r="AC609" s="131"/>
      <c r="AD609" s="131"/>
      <c r="AE609" s="131"/>
      <c r="AF609" s="131"/>
      <c r="AG609" s="131"/>
    </row>
    <row r="610" spans="1:33" ht="24" customHeight="1">
      <c r="A610" s="131"/>
      <c r="B610" s="131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  <c r="AA610" s="131"/>
      <c r="AB610" s="131"/>
      <c r="AC610" s="131"/>
      <c r="AD610" s="131"/>
      <c r="AE610" s="131"/>
      <c r="AF610" s="131"/>
      <c r="AG610" s="131"/>
    </row>
    <row r="611" spans="1:33" ht="24" customHeight="1">
      <c r="A611" s="131"/>
      <c r="B611" s="131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  <c r="AA611" s="131"/>
      <c r="AB611" s="131"/>
      <c r="AC611" s="131"/>
      <c r="AD611" s="131"/>
      <c r="AE611" s="131"/>
      <c r="AF611" s="131"/>
      <c r="AG611" s="131"/>
    </row>
    <row r="612" spans="1:33" ht="24" customHeight="1">
      <c r="A612" s="131"/>
      <c r="B612" s="131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  <c r="AA612" s="131"/>
      <c r="AB612" s="131"/>
      <c r="AC612" s="131"/>
      <c r="AD612" s="131"/>
      <c r="AE612" s="131"/>
      <c r="AF612" s="131"/>
      <c r="AG612" s="131"/>
    </row>
    <row r="613" spans="1:33" ht="24" customHeight="1">
      <c r="A613" s="131"/>
      <c r="B613" s="131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  <c r="AA613" s="131"/>
      <c r="AB613" s="131"/>
      <c r="AC613" s="131"/>
      <c r="AD613" s="131"/>
      <c r="AE613" s="131"/>
      <c r="AF613" s="131"/>
      <c r="AG613" s="131"/>
    </row>
    <row r="614" spans="1:33" ht="24" customHeight="1">
      <c r="A614" s="131"/>
      <c r="B614" s="131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  <c r="AA614" s="131"/>
      <c r="AB614" s="131"/>
      <c r="AC614" s="131"/>
      <c r="AD614" s="131"/>
      <c r="AE614" s="131"/>
      <c r="AF614" s="131"/>
      <c r="AG614" s="131"/>
    </row>
    <row r="615" spans="1:33" ht="24" customHeight="1">
      <c r="A615" s="131"/>
      <c r="B615" s="131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  <c r="AA615" s="131"/>
      <c r="AB615" s="131"/>
      <c r="AC615" s="131"/>
      <c r="AD615" s="131"/>
      <c r="AE615" s="131"/>
      <c r="AF615" s="131"/>
      <c r="AG615" s="131"/>
    </row>
    <row r="616" spans="1:33" ht="24" customHeight="1">
      <c r="A616" s="131"/>
      <c r="B616" s="131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  <c r="AA616" s="131"/>
      <c r="AB616" s="131"/>
      <c r="AC616" s="131"/>
      <c r="AD616" s="131"/>
      <c r="AE616" s="131"/>
      <c r="AF616" s="131"/>
      <c r="AG616" s="131"/>
    </row>
    <row r="617" spans="1:33" ht="24" customHeight="1">
      <c r="A617" s="131"/>
      <c r="B617" s="131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  <c r="AA617" s="131"/>
      <c r="AB617" s="131"/>
      <c r="AC617" s="131"/>
      <c r="AD617" s="131"/>
      <c r="AE617" s="131"/>
      <c r="AF617" s="131"/>
      <c r="AG617" s="131"/>
    </row>
    <row r="618" spans="1:33" ht="24" customHeight="1">
      <c r="A618" s="131"/>
      <c r="B618" s="131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  <c r="AA618" s="131"/>
      <c r="AB618" s="131"/>
      <c r="AC618" s="131"/>
      <c r="AD618" s="131"/>
      <c r="AE618" s="131"/>
      <c r="AF618" s="131"/>
      <c r="AG618" s="131"/>
    </row>
    <row r="619" spans="1:33" ht="24" customHeight="1">
      <c r="A619" s="131"/>
      <c r="B619" s="131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  <c r="AA619" s="131"/>
      <c r="AB619" s="131"/>
      <c r="AC619" s="131"/>
      <c r="AD619" s="131"/>
      <c r="AE619" s="131"/>
      <c r="AF619" s="131"/>
      <c r="AG619" s="131"/>
    </row>
    <row r="620" spans="1:33" ht="24" customHeight="1">
      <c r="A620" s="131"/>
      <c r="B620" s="131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  <c r="AA620" s="131"/>
      <c r="AB620" s="131"/>
      <c r="AC620" s="131"/>
      <c r="AD620" s="131"/>
      <c r="AE620" s="131"/>
      <c r="AF620" s="131"/>
      <c r="AG620" s="131"/>
    </row>
    <row r="621" spans="1:33" ht="24" customHeight="1">
      <c r="A621" s="131"/>
      <c r="B621" s="131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  <c r="AA621" s="131"/>
      <c r="AB621" s="131"/>
      <c r="AC621" s="131"/>
      <c r="AD621" s="131"/>
      <c r="AE621" s="131"/>
      <c r="AF621" s="131"/>
      <c r="AG621" s="131"/>
    </row>
    <row r="622" spans="1:33" ht="24" customHeight="1">
      <c r="A622" s="131"/>
      <c r="B622" s="131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  <c r="AA622" s="131"/>
      <c r="AB622" s="131"/>
      <c r="AC622" s="131"/>
      <c r="AD622" s="131"/>
      <c r="AE622" s="131"/>
      <c r="AF622" s="131"/>
      <c r="AG622" s="131"/>
    </row>
    <row r="623" spans="1:33" ht="24" customHeight="1">
      <c r="A623" s="131"/>
      <c r="B623" s="131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  <c r="AA623" s="131"/>
      <c r="AB623" s="131"/>
      <c r="AC623" s="131"/>
      <c r="AD623" s="131"/>
      <c r="AE623" s="131"/>
      <c r="AF623" s="131"/>
      <c r="AG623" s="131"/>
    </row>
    <row r="624" spans="1:33" ht="24" customHeight="1">
      <c r="A624" s="131"/>
      <c r="B624" s="131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  <c r="AA624" s="131"/>
      <c r="AB624" s="131"/>
      <c r="AC624" s="131"/>
      <c r="AD624" s="131"/>
      <c r="AE624" s="131"/>
      <c r="AF624" s="131"/>
      <c r="AG624" s="131"/>
    </row>
    <row r="625" spans="1:33" ht="24" customHeight="1">
      <c r="A625" s="131"/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  <c r="AA625" s="131"/>
      <c r="AB625" s="131"/>
      <c r="AC625" s="131"/>
      <c r="AD625" s="131"/>
      <c r="AE625" s="131"/>
      <c r="AF625" s="131"/>
      <c r="AG625" s="131"/>
    </row>
    <row r="626" spans="1:33" ht="24" customHeight="1">
      <c r="A626" s="131"/>
      <c r="B626" s="131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  <c r="AA626" s="131"/>
      <c r="AB626" s="131"/>
      <c r="AC626" s="131"/>
      <c r="AD626" s="131"/>
      <c r="AE626" s="131"/>
      <c r="AF626" s="131"/>
      <c r="AG626" s="131"/>
    </row>
    <row r="627" spans="1:33" ht="24" customHeight="1">
      <c r="A627" s="131"/>
      <c r="B627" s="131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  <c r="AA627" s="131"/>
      <c r="AB627" s="131"/>
      <c r="AC627" s="131"/>
      <c r="AD627" s="131"/>
      <c r="AE627" s="131"/>
      <c r="AF627" s="131"/>
      <c r="AG627" s="131"/>
    </row>
    <row r="628" spans="1:33" ht="24" customHeight="1">
      <c r="A628" s="131"/>
      <c r="B628" s="131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  <c r="AA628" s="131"/>
      <c r="AB628" s="131"/>
      <c r="AC628" s="131"/>
      <c r="AD628" s="131"/>
      <c r="AE628" s="131"/>
      <c r="AF628" s="131"/>
      <c r="AG628" s="131"/>
    </row>
    <row r="629" spans="1:33" ht="24" customHeight="1">
      <c r="A629" s="131"/>
      <c r="B629" s="131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  <c r="AA629" s="131"/>
      <c r="AB629" s="131"/>
      <c r="AC629" s="131"/>
      <c r="AD629" s="131"/>
      <c r="AE629" s="131"/>
      <c r="AF629" s="131"/>
      <c r="AG629" s="131"/>
    </row>
    <row r="630" spans="1:33" ht="24" customHeight="1">
      <c r="A630" s="131"/>
      <c r="B630" s="131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  <c r="AA630" s="131"/>
      <c r="AB630" s="131"/>
      <c r="AC630" s="131"/>
      <c r="AD630" s="131"/>
      <c r="AE630" s="131"/>
      <c r="AF630" s="131"/>
      <c r="AG630" s="131"/>
    </row>
    <row r="631" spans="1:33" ht="24" customHeight="1">
      <c r="A631" s="131"/>
      <c r="B631" s="131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  <c r="AA631" s="131"/>
      <c r="AB631" s="131"/>
      <c r="AC631" s="131"/>
      <c r="AD631" s="131"/>
      <c r="AE631" s="131"/>
      <c r="AF631" s="131"/>
      <c r="AG631" s="131"/>
    </row>
    <row r="632" spans="1:33" ht="24" customHeight="1">
      <c r="A632" s="131"/>
      <c r="B632" s="131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  <c r="AA632" s="131"/>
      <c r="AB632" s="131"/>
      <c r="AC632" s="131"/>
      <c r="AD632" s="131"/>
      <c r="AE632" s="131"/>
      <c r="AF632" s="131"/>
      <c r="AG632" s="131"/>
    </row>
    <row r="633" spans="1:33" ht="24" customHeight="1">
      <c r="A633" s="131"/>
      <c r="B633" s="131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  <c r="AA633" s="131"/>
      <c r="AB633" s="131"/>
      <c r="AC633" s="131"/>
      <c r="AD633" s="131"/>
      <c r="AE633" s="131"/>
      <c r="AF633" s="131"/>
      <c r="AG633" s="131"/>
    </row>
    <row r="634" spans="1:33" ht="24" customHeight="1">
      <c r="A634" s="131"/>
      <c r="B634" s="131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  <c r="AA634" s="131"/>
      <c r="AB634" s="131"/>
      <c r="AC634" s="131"/>
      <c r="AD634" s="131"/>
      <c r="AE634" s="131"/>
      <c r="AF634" s="131"/>
      <c r="AG634" s="131"/>
    </row>
    <row r="635" spans="1:33" ht="24" customHeight="1">
      <c r="A635" s="131"/>
      <c r="B635" s="131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  <c r="AA635" s="131"/>
      <c r="AB635" s="131"/>
      <c r="AC635" s="131"/>
      <c r="AD635" s="131"/>
      <c r="AE635" s="131"/>
      <c r="AF635" s="131"/>
      <c r="AG635" s="131"/>
    </row>
    <row r="636" spans="1:33" ht="24" customHeight="1">
      <c r="A636" s="131"/>
      <c r="B636" s="131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  <c r="AA636" s="131"/>
      <c r="AB636" s="131"/>
      <c r="AC636" s="131"/>
      <c r="AD636" s="131"/>
      <c r="AE636" s="131"/>
      <c r="AF636" s="131"/>
      <c r="AG636" s="131"/>
    </row>
    <row r="637" spans="1:33" ht="24" customHeight="1">
      <c r="A637" s="131"/>
      <c r="B637" s="131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  <c r="AA637" s="131"/>
      <c r="AB637" s="131"/>
      <c r="AC637" s="131"/>
      <c r="AD637" s="131"/>
      <c r="AE637" s="131"/>
      <c r="AF637" s="131"/>
      <c r="AG637" s="131"/>
    </row>
    <row r="638" spans="1:33" ht="24" customHeight="1">
      <c r="A638" s="131"/>
      <c r="B638" s="131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  <c r="AA638" s="131"/>
      <c r="AB638" s="131"/>
      <c r="AC638" s="131"/>
      <c r="AD638" s="131"/>
      <c r="AE638" s="131"/>
      <c r="AF638" s="131"/>
      <c r="AG638" s="131"/>
    </row>
    <row r="639" spans="1:33" ht="24" customHeight="1">
      <c r="A639" s="131"/>
      <c r="B639" s="131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  <c r="AA639" s="131"/>
      <c r="AB639" s="131"/>
      <c r="AC639" s="131"/>
      <c r="AD639" s="131"/>
      <c r="AE639" s="131"/>
      <c r="AF639" s="131"/>
      <c r="AG639" s="131"/>
    </row>
    <row r="640" spans="1:33" ht="24" customHeight="1">
      <c r="A640" s="131"/>
      <c r="B640" s="131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  <c r="AA640" s="131"/>
      <c r="AB640" s="131"/>
      <c r="AC640" s="131"/>
      <c r="AD640" s="131"/>
      <c r="AE640" s="131"/>
      <c r="AF640" s="131"/>
      <c r="AG640" s="131"/>
    </row>
    <row r="641" spans="1:33" ht="24" customHeight="1">
      <c r="A641" s="131"/>
      <c r="B641" s="131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  <c r="AA641" s="131"/>
      <c r="AB641" s="131"/>
      <c r="AC641" s="131"/>
      <c r="AD641" s="131"/>
      <c r="AE641" s="131"/>
      <c r="AF641" s="131"/>
      <c r="AG641" s="131"/>
    </row>
    <row r="642" spans="1:33" ht="24" customHeight="1">
      <c r="A642" s="131"/>
      <c r="B642" s="131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  <c r="AA642" s="131"/>
      <c r="AB642" s="131"/>
      <c r="AC642" s="131"/>
      <c r="AD642" s="131"/>
      <c r="AE642" s="131"/>
      <c r="AF642" s="131"/>
      <c r="AG642" s="131"/>
    </row>
    <row r="643" spans="1:33" ht="24" customHeight="1">
      <c r="A643" s="131"/>
      <c r="B643" s="131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  <c r="AA643" s="131"/>
      <c r="AB643" s="131"/>
      <c r="AC643" s="131"/>
      <c r="AD643" s="131"/>
      <c r="AE643" s="131"/>
      <c r="AF643" s="131"/>
      <c r="AG643" s="131"/>
    </row>
    <row r="644" spans="1:33" ht="24" customHeight="1">
      <c r="A644" s="131"/>
      <c r="B644" s="131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  <c r="AA644" s="131"/>
      <c r="AB644" s="131"/>
      <c r="AC644" s="131"/>
      <c r="AD644" s="131"/>
      <c r="AE644" s="131"/>
      <c r="AF644" s="131"/>
      <c r="AG644" s="131"/>
    </row>
    <row r="645" spans="1:33" ht="24" customHeight="1">
      <c r="A645" s="131"/>
      <c r="B645" s="131"/>
      <c r="C645" s="131"/>
      <c r="D645" s="131"/>
      <c r="E645" s="131"/>
      <c r="F645" s="131"/>
      <c r="G645" s="131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  <c r="AA645" s="131"/>
      <c r="AB645" s="131"/>
      <c r="AC645" s="131"/>
      <c r="AD645" s="131"/>
      <c r="AE645" s="131"/>
      <c r="AF645" s="131"/>
      <c r="AG645" s="131"/>
    </row>
    <row r="646" spans="1:33" ht="24" customHeight="1">
      <c r="A646" s="131"/>
      <c r="B646" s="131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  <c r="AA646" s="131"/>
      <c r="AB646" s="131"/>
      <c r="AC646" s="131"/>
      <c r="AD646" s="131"/>
      <c r="AE646" s="131"/>
      <c r="AF646" s="131"/>
      <c r="AG646" s="131"/>
    </row>
    <row r="647" spans="1:33" ht="24" customHeight="1">
      <c r="A647" s="131"/>
      <c r="B647" s="131"/>
      <c r="C647" s="131"/>
      <c r="D647" s="131"/>
      <c r="E647" s="131"/>
      <c r="F647" s="131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  <c r="AA647" s="131"/>
      <c r="AB647" s="131"/>
      <c r="AC647" s="131"/>
      <c r="AD647" s="131"/>
      <c r="AE647" s="131"/>
      <c r="AF647" s="131"/>
      <c r="AG647" s="131"/>
    </row>
    <row r="648" spans="1:33" ht="24" customHeight="1">
      <c r="A648" s="131"/>
      <c r="B648" s="131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  <c r="AA648" s="131"/>
      <c r="AB648" s="131"/>
      <c r="AC648" s="131"/>
      <c r="AD648" s="131"/>
      <c r="AE648" s="131"/>
      <c r="AF648" s="131"/>
      <c r="AG648" s="131"/>
    </row>
    <row r="649" spans="1:33" ht="24" customHeight="1">
      <c r="A649" s="131"/>
      <c r="B649" s="131"/>
      <c r="C649" s="131"/>
      <c r="D649" s="131"/>
      <c r="E649" s="131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  <c r="AA649" s="131"/>
      <c r="AB649" s="131"/>
      <c r="AC649" s="131"/>
      <c r="AD649" s="131"/>
      <c r="AE649" s="131"/>
      <c r="AF649" s="131"/>
      <c r="AG649" s="131"/>
    </row>
    <row r="650" spans="1:33" ht="24" customHeight="1">
      <c r="A650" s="131"/>
      <c r="B650" s="131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  <c r="AA650" s="131"/>
      <c r="AB650" s="131"/>
      <c r="AC650" s="131"/>
      <c r="AD650" s="131"/>
      <c r="AE650" s="131"/>
      <c r="AF650" s="131"/>
      <c r="AG650" s="131"/>
    </row>
    <row r="651" spans="1:33" ht="24" customHeight="1">
      <c r="A651" s="131"/>
      <c r="B651" s="131"/>
      <c r="C651" s="131"/>
      <c r="D651" s="131"/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  <c r="AA651" s="131"/>
      <c r="AB651" s="131"/>
      <c r="AC651" s="131"/>
      <c r="AD651" s="131"/>
      <c r="AE651" s="131"/>
      <c r="AF651" s="131"/>
      <c r="AG651" s="131"/>
    </row>
    <row r="652" spans="1:33" ht="24" customHeight="1">
      <c r="A652" s="131"/>
      <c r="B652" s="131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  <c r="AA652" s="131"/>
      <c r="AB652" s="131"/>
      <c r="AC652" s="131"/>
      <c r="AD652" s="131"/>
      <c r="AE652" s="131"/>
      <c r="AF652" s="131"/>
      <c r="AG652" s="131"/>
    </row>
    <row r="653" spans="1:33" ht="24" customHeight="1">
      <c r="A653" s="131"/>
      <c r="B653" s="131"/>
      <c r="C653" s="131"/>
      <c r="D653" s="131"/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  <c r="AA653" s="131"/>
      <c r="AB653" s="131"/>
      <c r="AC653" s="131"/>
      <c r="AD653" s="131"/>
      <c r="AE653" s="131"/>
      <c r="AF653" s="131"/>
      <c r="AG653" s="131"/>
    </row>
    <row r="654" spans="1:33" ht="24" customHeight="1">
      <c r="A654" s="131"/>
      <c r="B654" s="131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  <c r="AA654" s="131"/>
      <c r="AB654" s="131"/>
      <c r="AC654" s="131"/>
      <c r="AD654" s="131"/>
      <c r="AE654" s="131"/>
      <c r="AF654" s="131"/>
      <c r="AG654" s="131"/>
    </row>
    <row r="655" spans="1:33" ht="24" customHeight="1">
      <c r="A655" s="131"/>
      <c r="B655" s="131"/>
      <c r="C655" s="131"/>
      <c r="D655" s="131"/>
      <c r="E655" s="131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  <c r="AA655" s="131"/>
      <c r="AB655" s="131"/>
      <c r="AC655" s="131"/>
      <c r="AD655" s="131"/>
      <c r="AE655" s="131"/>
      <c r="AF655" s="131"/>
      <c r="AG655" s="131"/>
    </row>
    <row r="656" spans="1:33" ht="24" customHeight="1">
      <c r="A656" s="131"/>
      <c r="B656" s="131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  <c r="AA656" s="131"/>
      <c r="AB656" s="131"/>
      <c r="AC656" s="131"/>
      <c r="AD656" s="131"/>
      <c r="AE656" s="131"/>
      <c r="AF656" s="131"/>
      <c r="AG656" s="131"/>
    </row>
    <row r="657" spans="1:33" ht="24" customHeight="1">
      <c r="A657" s="131"/>
      <c r="B657" s="131"/>
      <c r="C657" s="131"/>
      <c r="D657" s="131"/>
      <c r="E657" s="131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  <c r="AA657" s="131"/>
      <c r="AB657" s="131"/>
      <c r="AC657" s="131"/>
      <c r="AD657" s="131"/>
      <c r="AE657" s="131"/>
      <c r="AF657" s="131"/>
      <c r="AG657" s="131"/>
    </row>
    <row r="658" spans="1:33" ht="24" customHeight="1">
      <c r="A658" s="131"/>
      <c r="B658" s="131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  <c r="AA658" s="131"/>
      <c r="AB658" s="131"/>
      <c r="AC658" s="131"/>
      <c r="AD658" s="131"/>
      <c r="AE658" s="131"/>
      <c r="AF658" s="131"/>
      <c r="AG658" s="131"/>
    </row>
    <row r="659" spans="1:33" ht="24" customHeight="1">
      <c r="A659" s="131"/>
      <c r="B659" s="131"/>
      <c r="C659" s="131"/>
      <c r="D659" s="131"/>
      <c r="E659" s="131"/>
      <c r="F659" s="131"/>
      <c r="G659" s="131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  <c r="AA659" s="131"/>
      <c r="AB659" s="131"/>
      <c r="AC659" s="131"/>
      <c r="AD659" s="131"/>
      <c r="AE659" s="131"/>
      <c r="AF659" s="131"/>
      <c r="AG659" s="131"/>
    </row>
    <row r="660" spans="1:33" ht="24" customHeight="1">
      <c r="A660" s="131"/>
      <c r="B660" s="131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  <c r="AA660" s="131"/>
      <c r="AB660" s="131"/>
      <c r="AC660" s="131"/>
      <c r="AD660" s="131"/>
      <c r="AE660" s="131"/>
      <c r="AF660" s="131"/>
      <c r="AG660" s="131"/>
    </row>
    <row r="661" spans="1:33" ht="24" customHeight="1">
      <c r="A661" s="131"/>
      <c r="B661" s="131"/>
      <c r="C661" s="131"/>
      <c r="D661" s="131"/>
      <c r="E661" s="131"/>
      <c r="F661" s="131"/>
      <c r="G661" s="131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  <c r="AA661" s="131"/>
      <c r="AB661" s="131"/>
      <c r="AC661" s="131"/>
      <c r="AD661" s="131"/>
      <c r="AE661" s="131"/>
      <c r="AF661" s="131"/>
      <c r="AG661" s="131"/>
    </row>
    <row r="662" spans="1:33" ht="24" customHeight="1">
      <c r="A662" s="131"/>
      <c r="B662" s="131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  <c r="AA662" s="131"/>
      <c r="AB662" s="131"/>
      <c r="AC662" s="131"/>
      <c r="AD662" s="131"/>
      <c r="AE662" s="131"/>
      <c r="AF662" s="131"/>
      <c r="AG662" s="131"/>
    </row>
    <row r="663" spans="1:33" ht="24" customHeight="1">
      <c r="A663" s="131"/>
      <c r="B663" s="131"/>
      <c r="C663" s="131"/>
      <c r="D663" s="131"/>
      <c r="E663" s="131"/>
      <c r="F663" s="131"/>
      <c r="G663" s="131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  <c r="AA663" s="131"/>
      <c r="AB663" s="131"/>
      <c r="AC663" s="131"/>
      <c r="AD663" s="131"/>
      <c r="AE663" s="131"/>
      <c r="AF663" s="131"/>
      <c r="AG663" s="131"/>
    </row>
    <row r="664" spans="1:33" ht="24" customHeight="1">
      <c r="A664" s="131"/>
      <c r="B664" s="131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  <c r="AA664" s="131"/>
      <c r="AB664" s="131"/>
      <c r="AC664" s="131"/>
      <c r="AD664" s="131"/>
      <c r="AE664" s="131"/>
      <c r="AF664" s="131"/>
      <c r="AG664" s="131"/>
    </row>
    <row r="665" spans="1:33" ht="24" customHeight="1">
      <c r="A665" s="131"/>
      <c r="B665" s="131"/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  <c r="AA665" s="131"/>
      <c r="AB665" s="131"/>
      <c r="AC665" s="131"/>
      <c r="AD665" s="131"/>
      <c r="AE665" s="131"/>
      <c r="AF665" s="131"/>
      <c r="AG665" s="131"/>
    </row>
    <row r="666" spans="1:33" ht="24" customHeight="1">
      <c r="A666" s="131"/>
      <c r="B666" s="131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  <c r="AA666" s="131"/>
      <c r="AB666" s="131"/>
      <c r="AC666" s="131"/>
      <c r="AD666" s="131"/>
      <c r="AE666" s="131"/>
      <c r="AF666" s="131"/>
      <c r="AG666" s="131"/>
    </row>
    <row r="667" spans="1:33" ht="24" customHeight="1">
      <c r="A667" s="131"/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  <c r="AA667" s="131"/>
      <c r="AB667" s="131"/>
      <c r="AC667" s="131"/>
      <c r="AD667" s="131"/>
      <c r="AE667" s="131"/>
      <c r="AF667" s="131"/>
      <c r="AG667" s="131"/>
    </row>
    <row r="668" spans="1:33" ht="24" customHeight="1">
      <c r="A668" s="131"/>
      <c r="B668" s="131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  <c r="AA668" s="131"/>
      <c r="AB668" s="131"/>
      <c r="AC668" s="131"/>
      <c r="AD668" s="131"/>
      <c r="AE668" s="131"/>
      <c r="AF668" s="131"/>
      <c r="AG668" s="131"/>
    </row>
    <row r="669" spans="1:33" ht="24" customHeight="1">
      <c r="A669" s="131"/>
      <c r="B669" s="131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  <c r="AA669" s="131"/>
      <c r="AB669" s="131"/>
      <c r="AC669" s="131"/>
      <c r="AD669" s="131"/>
      <c r="AE669" s="131"/>
      <c r="AF669" s="131"/>
      <c r="AG669" s="131"/>
    </row>
    <row r="670" spans="1:33" ht="24" customHeight="1">
      <c r="A670" s="131"/>
      <c r="B670" s="131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  <c r="AA670" s="131"/>
      <c r="AB670" s="131"/>
      <c r="AC670" s="131"/>
      <c r="AD670" s="131"/>
      <c r="AE670" s="131"/>
      <c r="AF670" s="131"/>
      <c r="AG670" s="131"/>
    </row>
    <row r="671" spans="1:33" ht="24" customHeight="1">
      <c r="A671" s="131"/>
      <c r="B671" s="131"/>
      <c r="C671" s="131"/>
      <c r="D671" s="131"/>
      <c r="E671" s="131"/>
      <c r="F671" s="131"/>
      <c r="G671" s="131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  <c r="AA671" s="131"/>
      <c r="AB671" s="131"/>
      <c r="AC671" s="131"/>
      <c r="AD671" s="131"/>
      <c r="AE671" s="131"/>
      <c r="AF671" s="131"/>
      <c r="AG671" s="131"/>
    </row>
    <row r="672" spans="1:33" ht="24" customHeight="1">
      <c r="A672" s="131"/>
      <c r="B672" s="131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  <c r="AA672" s="131"/>
      <c r="AB672" s="131"/>
      <c r="AC672" s="131"/>
      <c r="AD672" s="131"/>
      <c r="AE672" s="131"/>
      <c r="AF672" s="131"/>
      <c r="AG672" s="131"/>
    </row>
    <row r="673" spans="1:33" ht="24" customHeight="1">
      <c r="A673" s="131"/>
      <c r="B673" s="131"/>
      <c r="C673" s="131"/>
      <c r="D673" s="131"/>
      <c r="E673" s="131"/>
      <c r="F673" s="131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  <c r="AA673" s="131"/>
      <c r="AB673" s="131"/>
      <c r="AC673" s="131"/>
      <c r="AD673" s="131"/>
      <c r="AE673" s="131"/>
      <c r="AF673" s="131"/>
      <c r="AG673" s="131"/>
    </row>
    <row r="674" spans="1:33" ht="24" customHeight="1">
      <c r="A674" s="131"/>
      <c r="B674" s="131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  <c r="AA674" s="131"/>
      <c r="AB674" s="131"/>
      <c r="AC674" s="131"/>
      <c r="AD674" s="131"/>
      <c r="AE674" s="131"/>
      <c r="AF674" s="131"/>
      <c r="AG674" s="131"/>
    </row>
    <row r="675" spans="1:33" ht="24" customHeight="1">
      <c r="A675" s="131"/>
      <c r="B675" s="131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  <c r="AA675" s="131"/>
      <c r="AB675" s="131"/>
      <c r="AC675" s="131"/>
      <c r="AD675" s="131"/>
      <c r="AE675" s="131"/>
      <c r="AF675" s="131"/>
      <c r="AG675" s="131"/>
    </row>
    <row r="676" spans="1:33" ht="24" customHeight="1">
      <c r="A676" s="131"/>
      <c r="B676" s="131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  <c r="AA676" s="131"/>
      <c r="AB676" s="131"/>
      <c r="AC676" s="131"/>
      <c r="AD676" s="131"/>
      <c r="AE676" s="131"/>
      <c r="AF676" s="131"/>
      <c r="AG676" s="131"/>
    </row>
    <row r="677" spans="1:33" ht="24" customHeight="1">
      <c r="A677" s="131"/>
      <c r="B677" s="131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1"/>
      <c r="AF677" s="131"/>
      <c r="AG677" s="131"/>
    </row>
    <row r="678" spans="1:33" ht="24" customHeight="1">
      <c r="A678" s="131"/>
      <c r="B678" s="131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  <c r="AA678" s="131"/>
      <c r="AB678" s="131"/>
      <c r="AC678" s="131"/>
      <c r="AD678" s="131"/>
      <c r="AE678" s="131"/>
      <c r="AF678" s="131"/>
      <c r="AG678" s="131"/>
    </row>
    <row r="679" spans="1:33" ht="24" customHeight="1">
      <c r="A679" s="131"/>
      <c r="B679" s="131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  <c r="AA679" s="131"/>
      <c r="AB679" s="131"/>
      <c r="AC679" s="131"/>
      <c r="AD679" s="131"/>
      <c r="AE679" s="131"/>
      <c r="AF679" s="131"/>
      <c r="AG679" s="131"/>
    </row>
    <row r="680" spans="1:33" ht="24" customHeight="1">
      <c r="A680" s="131"/>
      <c r="B680" s="131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  <c r="AA680" s="131"/>
      <c r="AB680" s="131"/>
      <c r="AC680" s="131"/>
      <c r="AD680" s="131"/>
      <c r="AE680" s="131"/>
      <c r="AF680" s="131"/>
      <c r="AG680" s="131"/>
    </row>
    <row r="681" spans="1:33" ht="24" customHeight="1">
      <c r="A681" s="131"/>
      <c r="B681" s="131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  <c r="AA681" s="131"/>
      <c r="AB681" s="131"/>
      <c r="AC681" s="131"/>
      <c r="AD681" s="131"/>
      <c r="AE681" s="131"/>
      <c r="AF681" s="131"/>
      <c r="AG681" s="131"/>
    </row>
    <row r="682" spans="1:33" ht="24" customHeight="1">
      <c r="A682" s="131"/>
      <c r="B682" s="131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  <c r="AA682" s="131"/>
      <c r="AB682" s="131"/>
      <c r="AC682" s="131"/>
      <c r="AD682" s="131"/>
      <c r="AE682" s="131"/>
      <c r="AF682" s="131"/>
      <c r="AG682" s="131"/>
    </row>
    <row r="683" spans="1:33" ht="24" customHeight="1">
      <c r="A683" s="131"/>
      <c r="B683" s="131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  <c r="AA683" s="131"/>
      <c r="AB683" s="131"/>
      <c r="AC683" s="131"/>
      <c r="AD683" s="131"/>
      <c r="AE683" s="131"/>
      <c r="AF683" s="131"/>
      <c r="AG683" s="131"/>
    </row>
    <row r="684" spans="1:33" ht="24" customHeight="1">
      <c r="A684" s="131"/>
      <c r="B684" s="131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  <c r="AA684" s="131"/>
      <c r="AB684" s="131"/>
      <c r="AC684" s="131"/>
      <c r="AD684" s="131"/>
      <c r="AE684" s="131"/>
      <c r="AF684" s="131"/>
      <c r="AG684" s="131"/>
    </row>
    <row r="685" spans="1:33" ht="24" customHeight="1">
      <c r="A685" s="131"/>
      <c r="B685" s="131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  <c r="AA685" s="131"/>
      <c r="AB685" s="131"/>
      <c r="AC685" s="131"/>
      <c r="AD685" s="131"/>
      <c r="AE685" s="131"/>
      <c r="AF685" s="131"/>
      <c r="AG685" s="131"/>
    </row>
    <row r="686" spans="1:33" ht="24" customHeight="1">
      <c r="A686" s="131"/>
      <c r="B686" s="131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  <c r="AA686" s="131"/>
      <c r="AB686" s="131"/>
      <c r="AC686" s="131"/>
      <c r="AD686" s="131"/>
      <c r="AE686" s="131"/>
      <c r="AF686" s="131"/>
      <c r="AG686" s="131"/>
    </row>
    <row r="687" spans="1:33" ht="24" customHeight="1">
      <c r="A687" s="131"/>
      <c r="B687" s="131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  <c r="AA687" s="131"/>
      <c r="AB687" s="131"/>
      <c r="AC687" s="131"/>
      <c r="AD687" s="131"/>
      <c r="AE687" s="131"/>
      <c r="AF687" s="131"/>
      <c r="AG687" s="131"/>
    </row>
    <row r="688" spans="1:33" ht="24" customHeight="1">
      <c r="A688" s="131"/>
      <c r="B688" s="131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  <c r="AA688" s="131"/>
      <c r="AB688" s="131"/>
      <c r="AC688" s="131"/>
      <c r="AD688" s="131"/>
      <c r="AE688" s="131"/>
      <c r="AF688" s="131"/>
      <c r="AG688" s="131"/>
    </row>
    <row r="689" spans="1:33" ht="24" customHeight="1">
      <c r="A689" s="131"/>
      <c r="B689" s="131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  <c r="AA689" s="131"/>
      <c r="AB689" s="131"/>
      <c r="AC689" s="131"/>
      <c r="AD689" s="131"/>
      <c r="AE689" s="131"/>
      <c r="AF689" s="131"/>
      <c r="AG689" s="131"/>
    </row>
    <row r="690" spans="1:33" ht="24" customHeight="1">
      <c r="A690" s="131"/>
      <c r="B690" s="131"/>
      <c r="C690" s="131"/>
      <c r="D690" s="131"/>
      <c r="E690" s="131"/>
      <c r="F690" s="131"/>
      <c r="G690" s="131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  <c r="AA690" s="131"/>
      <c r="AB690" s="131"/>
      <c r="AC690" s="131"/>
      <c r="AD690" s="131"/>
      <c r="AE690" s="131"/>
      <c r="AF690" s="131"/>
      <c r="AG690" s="131"/>
    </row>
    <row r="691" spans="1:33" ht="24" customHeight="1">
      <c r="A691" s="131"/>
      <c r="B691" s="131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  <c r="AA691" s="131"/>
      <c r="AB691" s="131"/>
      <c r="AC691" s="131"/>
      <c r="AD691" s="131"/>
      <c r="AE691" s="131"/>
      <c r="AF691" s="131"/>
      <c r="AG691" s="131"/>
    </row>
    <row r="692" spans="1:33" ht="24" customHeight="1">
      <c r="A692" s="131"/>
      <c r="B692" s="131"/>
      <c r="C692" s="131"/>
      <c r="D692" s="131"/>
      <c r="E692" s="131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  <c r="AA692" s="131"/>
      <c r="AB692" s="131"/>
      <c r="AC692" s="131"/>
      <c r="AD692" s="131"/>
      <c r="AE692" s="131"/>
      <c r="AF692" s="131"/>
      <c r="AG692" s="131"/>
    </row>
    <row r="693" spans="1:33" ht="24" customHeight="1">
      <c r="A693" s="131"/>
      <c r="B693" s="131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  <c r="AA693" s="131"/>
      <c r="AB693" s="131"/>
      <c r="AC693" s="131"/>
      <c r="AD693" s="131"/>
      <c r="AE693" s="131"/>
      <c r="AF693" s="131"/>
      <c r="AG693" s="131"/>
    </row>
    <row r="694" spans="1:33" ht="24" customHeight="1">
      <c r="A694" s="131"/>
      <c r="B694" s="131"/>
      <c r="C694" s="131"/>
      <c r="D694" s="131"/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  <c r="AA694" s="131"/>
      <c r="AB694" s="131"/>
      <c r="AC694" s="131"/>
      <c r="AD694" s="131"/>
      <c r="AE694" s="131"/>
      <c r="AF694" s="131"/>
      <c r="AG694" s="131"/>
    </row>
    <row r="695" spans="1:33" ht="24" customHeight="1">
      <c r="A695" s="131"/>
      <c r="B695" s="131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  <c r="AA695" s="131"/>
      <c r="AB695" s="131"/>
      <c r="AC695" s="131"/>
      <c r="AD695" s="131"/>
      <c r="AE695" s="131"/>
      <c r="AF695" s="131"/>
      <c r="AG695" s="131"/>
    </row>
    <row r="696" spans="1:33" ht="24" customHeight="1">
      <c r="A696" s="131"/>
      <c r="B696" s="131"/>
      <c r="C696" s="131"/>
      <c r="D696" s="131"/>
      <c r="E696" s="131"/>
      <c r="F696" s="131"/>
      <c r="G696" s="131"/>
      <c r="H696" s="131"/>
      <c r="I696" s="131"/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  <c r="AA696" s="131"/>
      <c r="AB696" s="131"/>
      <c r="AC696" s="131"/>
      <c r="AD696" s="131"/>
      <c r="AE696" s="131"/>
      <c r="AF696" s="131"/>
      <c r="AG696" s="131"/>
    </row>
    <row r="697" spans="1:33" ht="24" customHeight="1">
      <c r="A697" s="131"/>
      <c r="B697" s="131"/>
      <c r="C697" s="131"/>
      <c r="D697" s="131"/>
      <c r="E697" s="131"/>
      <c r="F697" s="131"/>
      <c r="G697" s="131"/>
      <c r="H697" s="131"/>
      <c r="I697" s="131"/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  <c r="AA697" s="131"/>
      <c r="AB697" s="131"/>
      <c r="AC697" s="131"/>
      <c r="AD697" s="131"/>
      <c r="AE697" s="131"/>
      <c r="AF697" s="131"/>
      <c r="AG697" s="131"/>
    </row>
    <row r="698" spans="1:33" ht="24" customHeight="1">
      <c r="A698" s="131"/>
      <c r="B698" s="131"/>
      <c r="C698" s="131"/>
      <c r="D698" s="131"/>
      <c r="E698" s="131"/>
      <c r="F698" s="131"/>
      <c r="G698" s="131"/>
      <c r="H698" s="131"/>
      <c r="I698" s="131"/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  <c r="AA698" s="131"/>
      <c r="AB698" s="131"/>
      <c r="AC698" s="131"/>
      <c r="AD698" s="131"/>
      <c r="AE698" s="131"/>
      <c r="AF698" s="131"/>
      <c r="AG698" s="131"/>
    </row>
    <row r="699" spans="1:33" ht="24" customHeight="1">
      <c r="A699" s="131"/>
      <c r="B699" s="131"/>
      <c r="C699" s="131"/>
      <c r="D699" s="131"/>
      <c r="E699" s="131"/>
      <c r="F699" s="131"/>
      <c r="G699" s="131"/>
      <c r="H699" s="131"/>
      <c r="I699" s="131"/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  <c r="AA699" s="131"/>
      <c r="AB699" s="131"/>
      <c r="AC699" s="131"/>
      <c r="AD699" s="131"/>
      <c r="AE699" s="131"/>
      <c r="AF699" s="131"/>
      <c r="AG699" s="131"/>
    </row>
    <row r="700" spans="1:33" ht="24" customHeight="1">
      <c r="A700" s="131"/>
      <c r="B700" s="131"/>
      <c r="C700" s="131"/>
      <c r="D700" s="131"/>
      <c r="E700" s="131"/>
      <c r="F700" s="131"/>
      <c r="G700" s="131"/>
      <c r="H700" s="131"/>
      <c r="I700" s="131"/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  <c r="AA700" s="131"/>
      <c r="AB700" s="131"/>
      <c r="AC700" s="131"/>
      <c r="AD700" s="131"/>
      <c r="AE700" s="131"/>
      <c r="AF700" s="131"/>
      <c r="AG700" s="131"/>
    </row>
    <row r="701" spans="1:33" ht="24" customHeight="1">
      <c r="A701" s="131"/>
      <c r="B701" s="131"/>
      <c r="C701" s="131"/>
      <c r="D701" s="131"/>
      <c r="E701" s="131"/>
      <c r="F701" s="131"/>
      <c r="G701" s="131"/>
      <c r="H701" s="131"/>
      <c r="I701" s="131"/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  <c r="AA701" s="131"/>
      <c r="AB701" s="131"/>
      <c r="AC701" s="131"/>
      <c r="AD701" s="131"/>
      <c r="AE701" s="131"/>
      <c r="AF701" s="131"/>
      <c r="AG701" s="131"/>
    </row>
    <row r="702" spans="1:33" ht="24" customHeight="1">
      <c r="A702" s="131"/>
      <c r="B702" s="131"/>
      <c r="C702" s="131"/>
      <c r="D702" s="131"/>
      <c r="E702" s="131"/>
      <c r="F702" s="131"/>
      <c r="G702" s="131"/>
      <c r="H702" s="131"/>
      <c r="I702" s="131"/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  <c r="AA702" s="131"/>
      <c r="AB702" s="131"/>
      <c r="AC702" s="131"/>
      <c r="AD702" s="131"/>
      <c r="AE702" s="131"/>
      <c r="AF702" s="131"/>
      <c r="AG702" s="131"/>
    </row>
    <row r="703" spans="1:33" ht="24" customHeight="1">
      <c r="A703" s="131"/>
      <c r="B703" s="131"/>
      <c r="C703" s="131"/>
      <c r="D703" s="131"/>
      <c r="E703" s="131"/>
      <c r="F703" s="131"/>
      <c r="G703" s="131"/>
      <c r="H703" s="131"/>
      <c r="I703" s="131"/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  <c r="AA703" s="131"/>
      <c r="AB703" s="131"/>
      <c r="AC703" s="131"/>
      <c r="AD703" s="131"/>
      <c r="AE703" s="131"/>
      <c r="AF703" s="131"/>
      <c r="AG703" s="131"/>
    </row>
    <row r="704" spans="1:33" ht="24" customHeight="1">
      <c r="A704" s="131"/>
      <c r="B704" s="131"/>
      <c r="C704" s="131"/>
      <c r="D704" s="131"/>
      <c r="E704" s="131"/>
      <c r="F704" s="131"/>
      <c r="G704" s="131"/>
      <c r="H704" s="131"/>
      <c r="I704" s="131"/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  <c r="AA704" s="131"/>
      <c r="AB704" s="131"/>
      <c r="AC704" s="131"/>
      <c r="AD704" s="131"/>
      <c r="AE704" s="131"/>
      <c r="AF704" s="131"/>
      <c r="AG704" s="131"/>
    </row>
    <row r="705" spans="1:33" ht="24" customHeight="1">
      <c r="A705" s="131"/>
      <c r="B705" s="131"/>
      <c r="C705" s="131"/>
      <c r="D705" s="131"/>
      <c r="E705" s="131"/>
      <c r="F705" s="131"/>
      <c r="G705" s="131"/>
      <c r="H705" s="131"/>
      <c r="I705" s="131"/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  <c r="AA705" s="131"/>
      <c r="AB705" s="131"/>
      <c r="AC705" s="131"/>
      <c r="AD705" s="131"/>
      <c r="AE705" s="131"/>
      <c r="AF705" s="131"/>
      <c r="AG705" s="131"/>
    </row>
    <row r="706" spans="1:33" ht="24" customHeight="1">
      <c r="A706" s="131"/>
      <c r="B706" s="131"/>
      <c r="C706" s="131"/>
      <c r="D706" s="131"/>
      <c r="E706" s="131"/>
      <c r="F706" s="131"/>
      <c r="G706" s="131"/>
      <c r="H706" s="131"/>
      <c r="I706" s="131"/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  <c r="AA706" s="131"/>
      <c r="AB706" s="131"/>
      <c r="AC706" s="131"/>
      <c r="AD706" s="131"/>
      <c r="AE706" s="131"/>
      <c r="AF706" s="131"/>
      <c r="AG706" s="131"/>
    </row>
    <row r="707" spans="1:33" ht="24" customHeight="1">
      <c r="A707" s="131"/>
      <c r="B707" s="131"/>
      <c r="C707" s="131"/>
      <c r="D707" s="131"/>
      <c r="E707" s="131"/>
      <c r="F707" s="131"/>
      <c r="G707" s="131"/>
      <c r="H707" s="131"/>
      <c r="I707" s="131"/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  <c r="AA707" s="131"/>
      <c r="AB707" s="131"/>
      <c r="AC707" s="131"/>
      <c r="AD707" s="131"/>
      <c r="AE707" s="131"/>
      <c r="AF707" s="131"/>
      <c r="AG707" s="131"/>
    </row>
    <row r="708" spans="1:33" ht="24" customHeight="1">
      <c r="A708" s="131"/>
      <c r="B708" s="131"/>
      <c r="C708" s="131"/>
      <c r="D708" s="131"/>
      <c r="E708" s="131"/>
      <c r="F708" s="131"/>
      <c r="G708" s="131"/>
      <c r="H708" s="131"/>
      <c r="I708" s="131"/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  <c r="AA708" s="131"/>
      <c r="AB708" s="131"/>
      <c r="AC708" s="131"/>
      <c r="AD708" s="131"/>
      <c r="AE708" s="131"/>
      <c r="AF708" s="131"/>
      <c r="AG708" s="131"/>
    </row>
    <row r="709" spans="1:33" ht="24" customHeight="1">
      <c r="A709" s="131"/>
      <c r="B709" s="131"/>
      <c r="C709" s="131"/>
      <c r="D709" s="131"/>
      <c r="E709" s="131"/>
      <c r="F709" s="131"/>
      <c r="G709" s="131"/>
      <c r="H709" s="131"/>
      <c r="I709" s="131"/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  <c r="AA709" s="131"/>
      <c r="AB709" s="131"/>
      <c r="AC709" s="131"/>
      <c r="AD709" s="131"/>
      <c r="AE709" s="131"/>
      <c r="AF709" s="131"/>
      <c r="AG709" s="131"/>
    </row>
    <row r="710" spans="1:33" ht="24" customHeight="1">
      <c r="A710" s="131"/>
      <c r="B710" s="131"/>
      <c r="C710" s="131"/>
      <c r="D710" s="131"/>
      <c r="E710" s="131"/>
      <c r="F710" s="131"/>
      <c r="G710" s="131"/>
      <c r="H710" s="131"/>
      <c r="I710" s="131"/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  <c r="AA710" s="131"/>
      <c r="AB710" s="131"/>
      <c r="AC710" s="131"/>
      <c r="AD710" s="131"/>
      <c r="AE710" s="131"/>
      <c r="AF710" s="131"/>
      <c r="AG710" s="131"/>
    </row>
    <row r="711" spans="1:33" ht="24" customHeight="1">
      <c r="A711" s="131"/>
      <c r="B711" s="131"/>
      <c r="C711" s="131"/>
      <c r="D711" s="131"/>
      <c r="E711" s="131"/>
      <c r="F711" s="131"/>
      <c r="G711" s="131"/>
      <c r="H711" s="131"/>
      <c r="I711" s="131"/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  <c r="AA711" s="131"/>
      <c r="AB711" s="131"/>
      <c r="AC711" s="131"/>
      <c r="AD711" s="131"/>
      <c r="AE711" s="131"/>
      <c r="AF711" s="131"/>
      <c r="AG711" s="131"/>
    </row>
    <row r="712" spans="1:33" ht="24" customHeight="1">
      <c r="A712" s="131"/>
      <c r="B712" s="131"/>
      <c r="C712" s="131"/>
      <c r="D712" s="131"/>
      <c r="E712" s="131"/>
      <c r="F712" s="131"/>
      <c r="G712" s="131"/>
      <c r="H712" s="131"/>
      <c r="I712" s="131"/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  <c r="AA712" s="131"/>
      <c r="AB712" s="131"/>
      <c r="AC712" s="131"/>
      <c r="AD712" s="131"/>
      <c r="AE712" s="131"/>
      <c r="AF712" s="131"/>
      <c r="AG712" s="131"/>
    </row>
    <row r="713" spans="1:33" ht="24" customHeight="1">
      <c r="A713" s="131"/>
      <c r="B713" s="131"/>
      <c r="C713" s="131"/>
      <c r="D713" s="131"/>
      <c r="E713" s="131"/>
      <c r="F713" s="131"/>
      <c r="G713" s="131"/>
      <c r="H713" s="131"/>
      <c r="I713" s="131"/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  <c r="AA713" s="131"/>
      <c r="AB713" s="131"/>
      <c r="AC713" s="131"/>
      <c r="AD713" s="131"/>
      <c r="AE713" s="131"/>
      <c r="AF713" s="131"/>
      <c r="AG713" s="131"/>
    </row>
    <row r="714" spans="1:33" ht="24" customHeight="1">
      <c r="A714" s="131"/>
      <c r="B714" s="131"/>
      <c r="C714" s="131"/>
      <c r="D714" s="131"/>
      <c r="E714" s="131"/>
      <c r="F714" s="131"/>
      <c r="G714" s="131"/>
      <c r="H714" s="131"/>
      <c r="I714" s="131"/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  <c r="AA714" s="131"/>
      <c r="AB714" s="131"/>
      <c r="AC714" s="131"/>
      <c r="AD714" s="131"/>
      <c r="AE714" s="131"/>
      <c r="AF714" s="131"/>
      <c r="AG714" s="131"/>
    </row>
    <row r="715" spans="1:33" ht="24" customHeight="1">
      <c r="A715" s="131"/>
      <c r="B715" s="131"/>
      <c r="C715" s="131"/>
      <c r="D715" s="131"/>
      <c r="E715" s="131"/>
      <c r="F715" s="131"/>
      <c r="G715" s="131"/>
      <c r="H715" s="131"/>
      <c r="I715" s="131"/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  <c r="AA715" s="131"/>
      <c r="AB715" s="131"/>
      <c r="AC715" s="131"/>
      <c r="AD715" s="131"/>
      <c r="AE715" s="131"/>
      <c r="AF715" s="131"/>
      <c r="AG715" s="131"/>
    </row>
    <row r="716" spans="1:33" ht="24" customHeight="1">
      <c r="A716" s="131"/>
      <c r="B716" s="131"/>
      <c r="C716" s="131"/>
      <c r="D716" s="131"/>
      <c r="E716" s="131"/>
      <c r="F716" s="131"/>
      <c r="G716" s="131"/>
      <c r="H716" s="131"/>
      <c r="I716" s="131"/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  <c r="AA716" s="131"/>
      <c r="AB716" s="131"/>
      <c r="AC716" s="131"/>
      <c r="AD716" s="131"/>
      <c r="AE716" s="131"/>
      <c r="AF716" s="131"/>
      <c r="AG716" s="131"/>
    </row>
    <row r="717" spans="1:33" ht="24" customHeight="1">
      <c r="A717" s="131"/>
      <c r="B717" s="131"/>
      <c r="C717" s="131"/>
      <c r="D717" s="131"/>
      <c r="E717" s="131"/>
      <c r="F717" s="131"/>
      <c r="G717" s="131"/>
      <c r="H717" s="131"/>
      <c r="I717" s="131"/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  <c r="AA717" s="131"/>
      <c r="AB717" s="131"/>
      <c r="AC717" s="131"/>
      <c r="AD717" s="131"/>
      <c r="AE717" s="131"/>
      <c r="AF717" s="131"/>
      <c r="AG717" s="131"/>
    </row>
    <row r="718" spans="1:33" ht="24" customHeight="1">
      <c r="A718" s="131"/>
      <c r="B718" s="131"/>
      <c r="C718" s="131"/>
      <c r="D718" s="131"/>
      <c r="E718" s="131"/>
      <c r="F718" s="131"/>
      <c r="G718" s="131"/>
      <c r="H718" s="131"/>
      <c r="I718" s="131"/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  <c r="AA718" s="131"/>
      <c r="AB718" s="131"/>
      <c r="AC718" s="131"/>
      <c r="AD718" s="131"/>
      <c r="AE718" s="131"/>
      <c r="AF718" s="131"/>
      <c r="AG718" s="131"/>
    </row>
    <row r="719" spans="1:33" ht="24" customHeight="1">
      <c r="A719" s="131"/>
      <c r="B719" s="131"/>
      <c r="C719" s="131"/>
      <c r="D719" s="131"/>
      <c r="E719" s="131"/>
      <c r="F719" s="131"/>
      <c r="G719" s="131"/>
      <c r="H719" s="131"/>
      <c r="I719" s="131"/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  <c r="AA719" s="131"/>
      <c r="AB719" s="131"/>
      <c r="AC719" s="131"/>
      <c r="AD719" s="131"/>
      <c r="AE719" s="131"/>
      <c r="AF719" s="131"/>
      <c r="AG719" s="131"/>
    </row>
    <row r="720" spans="1:33" ht="24" customHeight="1">
      <c r="A720" s="131"/>
      <c r="B720" s="131"/>
      <c r="C720" s="131"/>
      <c r="D720" s="131"/>
      <c r="E720" s="131"/>
      <c r="F720" s="131"/>
      <c r="G720" s="131"/>
      <c r="H720" s="131"/>
      <c r="I720" s="131"/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  <c r="AA720" s="131"/>
      <c r="AB720" s="131"/>
      <c r="AC720" s="131"/>
      <c r="AD720" s="131"/>
      <c r="AE720" s="131"/>
      <c r="AF720" s="131"/>
      <c r="AG720" s="131"/>
    </row>
    <row r="721" spans="1:33" ht="24" customHeight="1">
      <c r="A721" s="131"/>
      <c r="B721" s="131"/>
      <c r="C721" s="131"/>
      <c r="D721" s="131"/>
      <c r="E721" s="131"/>
      <c r="F721" s="131"/>
      <c r="G721" s="131"/>
      <c r="H721" s="131"/>
      <c r="I721" s="131"/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  <c r="AA721" s="131"/>
      <c r="AB721" s="131"/>
      <c r="AC721" s="131"/>
      <c r="AD721" s="131"/>
      <c r="AE721" s="131"/>
      <c r="AF721" s="131"/>
      <c r="AG721" s="131"/>
    </row>
    <row r="722" spans="1:33" ht="24" customHeight="1">
      <c r="A722" s="131"/>
      <c r="B722" s="131"/>
      <c r="C722" s="131"/>
      <c r="D722" s="131"/>
      <c r="E722" s="131"/>
      <c r="F722" s="131"/>
      <c r="G722" s="131"/>
      <c r="H722" s="131"/>
      <c r="I722" s="131"/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  <c r="AA722" s="131"/>
      <c r="AB722" s="131"/>
      <c r="AC722" s="131"/>
      <c r="AD722" s="131"/>
      <c r="AE722" s="131"/>
      <c r="AF722" s="131"/>
      <c r="AG722" s="131"/>
    </row>
    <row r="723" spans="1:33" ht="24" customHeight="1">
      <c r="A723" s="131"/>
      <c r="B723" s="131"/>
      <c r="C723" s="131"/>
      <c r="D723" s="131"/>
      <c r="E723" s="131"/>
      <c r="F723" s="131"/>
      <c r="G723" s="131"/>
      <c r="H723" s="131"/>
      <c r="I723" s="131"/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  <c r="AA723" s="131"/>
      <c r="AB723" s="131"/>
      <c r="AC723" s="131"/>
      <c r="AD723" s="131"/>
      <c r="AE723" s="131"/>
      <c r="AF723" s="131"/>
      <c r="AG723" s="131"/>
    </row>
    <row r="724" spans="1:33" ht="24" customHeight="1">
      <c r="A724" s="131"/>
      <c r="B724" s="131"/>
      <c r="C724" s="131"/>
      <c r="D724" s="131"/>
      <c r="E724" s="131"/>
      <c r="F724" s="131"/>
      <c r="G724" s="131"/>
      <c r="H724" s="131"/>
      <c r="I724" s="131"/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  <c r="AA724" s="131"/>
      <c r="AB724" s="131"/>
      <c r="AC724" s="131"/>
      <c r="AD724" s="131"/>
      <c r="AE724" s="131"/>
      <c r="AF724" s="131"/>
      <c r="AG724" s="131"/>
    </row>
    <row r="725" spans="1:33" ht="24" customHeight="1">
      <c r="A725" s="131"/>
      <c r="B725" s="131"/>
      <c r="C725" s="131"/>
      <c r="D725" s="131"/>
      <c r="E725" s="131"/>
      <c r="F725" s="131"/>
      <c r="G725" s="131"/>
      <c r="H725" s="131"/>
      <c r="I725" s="131"/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  <c r="AA725" s="131"/>
      <c r="AB725" s="131"/>
      <c r="AC725" s="131"/>
      <c r="AD725" s="131"/>
      <c r="AE725" s="131"/>
      <c r="AF725" s="131"/>
      <c r="AG725" s="131"/>
    </row>
    <row r="726" spans="1:33" ht="24" customHeight="1">
      <c r="A726" s="131"/>
      <c r="B726" s="131"/>
      <c r="C726" s="131"/>
      <c r="D726" s="131"/>
      <c r="E726" s="131"/>
      <c r="F726" s="131"/>
      <c r="G726" s="131"/>
      <c r="H726" s="131"/>
      <c r="I726" s="131"/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  <c r="AA726" s="131"/>
      <c r="AB726" s="131"/>
      <c r="AC726" s="131"/>
      <c r="AD726" s="131"/>
      <c r="AE726" s="131"/>
      <c r="AF726" s="131"/>
      <c r="AG726" s="131"/>
    </row>
    <row r="727" spans="1:33" ht="24" customHeight="1">
      <c r="A727" s="131"/>
      <c r="B727" s="131"/>
      <c r="C727" s="131"/>
      <c r="D727" s="131"/>
      <c r="E727" s="131"/>
      <c r="F727" s="131"/>
      <c r="G727" s="131"/>
      <c r="H727" s="131"/>
      <c r="I727" s="131"/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  <c r="AA727" s="131"/>
      <c r="AB727" s="131"/>
      <c r="AC727" s="131"/>
      <c r="AD727" s="131"/>
      <c r="AE727" s="131"/>
      <c r="AF727" s="131"/>
      <c r="AG727" s="131"/>
    </row>
    <row r="728" spans="1:33" ht="24" customHeight="1">
      <c r="A728" s="131"/>
      <c r="B728" s="131"/>
      <c r="C728" s="131"/>
      <c r="D728" s="131"/>
      <c r="E728" s="131"/>
      <c r="F728" s="131"/>
      <c r="G728" s="131"/>
      <c r="H728" s="131"/>
      <c r="I728" s="131"/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  <c r="AA728" s="131"/>
      <c r="AB728" s="131"/>
      <c r="AC728" s="131"/>
      <c r="AD728" s="131"/>
      <c r="AE728" s="131"/>
      <c r="AF728" s="131"/>
      <c r="AG728" s="131"/>
    </row>
    <row r="729" spans="1:33" ht="24" customHeight="1">
      <c r="A729" s="131"/>
      <c r="B729" s="131"/>
      <c r="C729" s="131"/>
      <c r="D729" s="131"/>
      <c r="E729" s="131"/>
      <c r="F729" s="131"/>
      <c r="G729" s="131"/>
      <c r="H729" s="131"/>
      <c r="I729" s="131"/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  <c r="AA729" s="131"/>
      <c r="AB729" s="131"/>
      <c r="AC729" s="131"/>
      <c r="AD729" s="131"/>
      <c r="AE729" s="131"/>
      <c r="AF729" s="131"/>
      <c r="AG729" s="131"/>
    </row>
    <row r="730" spans="1:33" ht="24" customHeight="1">
      <c r="A730" s="131"/>
      <c r="B730" s="131"/>
      <c r="C730" s="131"/>
      <c r="D730" s="131"/>
      <c r="E730" s="131"/>
      <c r="F730" s="131"/>
      <c r="G730" s="131"/>
      <c r="H730" s="131"/>
      <c r="I730" s="131"/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  <c r="AA730" s="131"/>
      <c r="AB730" s="131"/>
      <c r="AC730" s="131"/>
      <c r="AD730" s="131"/>
      <c r="AE730" s="131"/>
      <c r="AF730" s="131"/>
      <c r="AG730" s="131"/>
    </row>
    <row r="731" spans="1:33" ht="24" customHeight="1">
      <c r="A731" s="131"/>
      <c r="B731" s="131"/>
      <c r="C731" s="131"/>
      <c r="D731" s="131"/>
      <c r="E731" s="131"/>
      <c r="F731" s="131"/>
      <c r="G731" s="131"/>
      <c r="H731" s="131"/>
      <c r="I731" s="131"/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  <c r="AA731" s="131"/>
      <c r="AB731" s="131"/>
      <c r="AC731" s="131"/>
      <c r="AD731" s="131"/>
      <c r="AE731" s="131"/>
      <c r="AF731" s="131"/>
      <c r="AG731" s="131"/>
    </row>
    <row r="732" spans="1:33" ht="24" customHeight="1">
      <c r="A732" s="131"/>
      <c r="B732" s="131"/>
      <c r="C732" s="131"/>
      <c r="D732" s="131"/>
      <c r="E732" s="131"/>
      <c r="F732" s="131"/>
      <c r="G732" s="131"/>
      <c r="H732" s="131"/>
      <c r="I732" s="131"/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  <c r="AA732" s="131"/>
      <c r="AB732" s="131"/>
      <c r="AC732" s="131"/>
      <c r="AD732" s="131"/>
      <c r="AE732" s="131"/>
      <c r="AF732" s="131"/>
      <c r="AG732" s="131"/>
    </row>
    <row r="733" spans="1:33" ht="24" customHeight="1">
      <c r="A733" s="131"/>
      <c r="B733" s="131"/>
      <c r="C733" s="131"/>
      <c r="D733" s="131"/>
      <c r="E733" s="131"/>
      <c r="F733" s="131"/>
      <c r="G733" s="131"/>
      <c r="H733" s="131"/>
      <c r="I733" s="131"/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  <c r="AA733" s="131"/>
      <c r="AB733" s="131"/>
      <c r="AC733" s="131"/>
      <c r="AD733" s="131"/>
      <c r="AE733" s="131"/>
      <c r="AF733" s="131"/>
      <c r="AG733" s="131"/>
    </row>
    <row r="734" spans="1:33" ht="24" customHeight="1">
      <c r="A734" s="131"/>
      <c r="B734" s="131"/>
      <c r="C734" s="131"/>
      <c r="D734" s="131"/>
      <c r="E734" s="131"/>
      <c r="F734" s="131"/>
      <c r="G734" s="131"/>
      <c r="H734" s="131"/>
      <c r="I734" s="131"/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  <c r="AA734" s="131"/>
      <c r="AB734" s="131"/>
      <c r="AC734" s="131"/>
      <c r="AD734" s="131"/>
      <c r="AE734" s="131"/>
      <c r="AF734" s="131"/>
      <c r="AG734" s="131"/>
    </row>
    <row r="735" spans="1:33" ht="24" customHeight="1">
      <c r="A735" s="131"/>
      <c r="B735" s="131"/>
      <c r="C735" s="131"/>
      <c r="D735" s="131"/>
      <c r="E735" s="131"/>
      <c r="F735" s="131"/>
      <c r="G735" s="131"/>
      <c r="H735" s="131"/>
      <c r="I735" s="131"/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  <c r="AA735" s="131"/>
      <c r="AB735" s="131"/>
      <c r="AC735" s="131"/>
      <c r="AD735" s="131"/>
      <c r="AE735" s="131"/>
      <c r="AF735" s="131"/>
      <c r="AG735" s="131"/>
    </row>
    <row r="736" spans="1:33" ht="24" customHeight="1">
      <c r="A736" s="131"/>
      <c r="B736" s="131"/>
      <c r="C736" s="131"/>
      <c r="D736" s="131"/>
      <c r="E736" s="131"/>
      <c r="F736" s="131"/>
      <c r="G736" s="131"/>
      <c r="H736" s="131"/>
      <c r="I736" s="131"/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  <c r="AA736" s="131"/>
      <c r="AB736" s="131"/>
      <c r="AC736" s="131"/>
      <c r="AD736" s="131"/>
      <c r="AE736" s="131"/>
      <c r="AF736" s="131"/>
      <c r="AG736" s="131"/>
    </row>
    <row r="737" spans="1:33" ht="24" customHeight="1">
      <c r="A737" s="131"/>
      <c r="B737" s="131"/>
      <c r="C737" s="131"/>
      <c r="D737" s="131"/>
      <c r="E737" s="131"/>
      <c r="F737" s="131"/>
      <c r="G737" s="131"/>
      <c r="H737" s="131"/>
      <c r="I737" s="131"/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  <c r="AA737" s="131"/>
      <c r="AB737" s="131"/>
      <c r="AC737" s="131"/>
      <c r="AD737" s="131"/>
      <c r="AE737" s="131"/>
      <c r="AF737" s="131"/>
      <c r="AG737" s="131"/>
    </row>
    <row r="738" spans="1:33" ht="24" customHeight="1">
      <c r="A738" s="131"/>
      <c r="B738" s="131"/>
      <c r="C738" s="131"/>
      <c r="D738" s="131"/>
      <c r="E738" s="131"/>
      <c r="F738" s="131"/>
      <c r="G738" s="131"/>
      <c r="H738" s="131"/>
      <c r="I738" s="131"/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  <c r="AA738" s="131"/>
      <c r="AB738" s="131"/>
      <c r="AC738" s="131"/>
      <c r="AD738" s="131"/>
      <c r="AE738" s="131"/>
      <c r="AF738" s="131"/>
      <c r="AG738" s="131"/>
    </row>
    <row r="739" spans="1:33" ht="24" customHeight="1">
      <c r="A739" s="131"/>
      <c r="B739" s="131"/>
      <c r="C739" s="131"/>
      <c r="D739" s="131"/>
      <c r="E739" s="131"/>
      <c r="F739" s="131"/>
      <c r="G739" s="131"/>
      <c r="H739" s="131"/>
      <c r="I739" s="131"/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  <c r="AA739" s="131"/>
      <c r="AB739" s="131"/>
      <c r="AC739" s="131"/>
      <c r="AD739" s="131"/>
      <c r="AE739" s="131"/>
      <c r="AF739" s="131"/>
      <c r="AG739" s="131"/>
    </row>
    <row r="740" spans="1:33" ht="24" customHeight="1">
      <c r="A740" s="131"/>
      <c r="B740" s="131"/>
      <c r="C740" s="131"/>
      <c r="D740" s="131"/>
      <c r="E740" s="131"/>
      <c r="F740" s="131"/>
      <c r="G740" s="131"/>
      <c r="H740" s="131"/>
      <c r="I740" s="131"/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  <c r="AA740" s="131"/>
      <c r="AB740" s="131"/>
      <c r="AC740" s="131"/>
      <c r="AD740" s="131"/>
      <c r="AE740" s="131"/>
      <c r="AF740" s="131"/>
      <c r="AG740" s="131"/>
    </row>
    <row r="741" spans="1:33" ht="24" customHeight="1">
      <c r="A741" s="131"/>
      <c r="B741" s="131"/>
      <c r="C741" s="131"/>
      <c r="D741" s="131"/>
      <c r="E741" s="131"/>
      <c r="F741" s="131"/>
      <c r="G741" s="131"/>
      <c r="H741" s="131"/>
      <c r="I741" s="131"/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  <c r="AA741" s="131"/>
      <c r="AB741" s="131"/>
      <c r="AC741" s="131"/>
      <c r="AD741" s="131"/>
      <c r="AE741" s="131"/>
      <c r="AF741" s="131"/>
      <c r="AG741" s="131"/>
    </row>
    <row r="742" spans="1:33" ht="24" customHeight="1">
      <c r="A742" s="131"/>
      <c r="B742" s="131"/>
      <c r="C742" s="131"/>
      <c r="D742" s="131"/>
      <c r="E742" s="131"/>
      <c r="F742" s="131"/>
      <c r="G742" s="131"/>
      <c r="H742" s="131"/>
      <c r="I742" s="131"/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  <c r="AA742" s="131"/>
      <c r="AB742" s="131"/>
      <c r="AC742" s="131"/>
      <c r="AD742" s="131"/>
      <c r="AE742" s="131"/>
      <c r="AF742" s="131"/>
      <c r="AG742" s="131"/>
    </row>
    <row r="743" spans="1:33" ht="24" customHeight="1">
      <c r="A743" s="131"/>
      <c r="B743" s="131"/>
      <c r="C743" s="131"/>
      <c r="D743" s="131"/>
      <c r="E743" s="131"/>
      <c r="F743" s="131"/>
      <c r="G743" s="131"/>
      <c r="H743" s="131"/>
      <c r="I743" s="131"/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  <c r="AA743" s="131"/>
      <c r="AB743" s="131"/>
      <c r="AC743" s="131"/>
      <c r="AD743" s="131"/>
      <c r="AE743" s="131"/>
      <c r="AF743" s="131"/>
      <c r="AG743" s="131"/>
    </row>
    <row r="744" spans="1:33" ht="24" customHeight="1">
      <c r="A744" s="131"/>
      <c r="B744" s="131"/>
      <c r="C744" s="131"/>
      <c r="D744" s="131"/>
      <c r="E744" s="131"/>
      <c r="F744" s="131"/>
      <c r="G744" s="131"/>
      <c r="H744" s="131"/>
      <c r="I744" s="131"/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  <c r="AA744" s="131"/>
      <c r="AB744" s="131"/>
      <c r="AC744" s="131"/>
      <c r="AD744" s="131"/>
      <c r="AE744" s="131"/>
      <c r="AF744" s="131"/>
      <c r="AG744" s="131"/>
    </row>
    <row r="745" spans="1:33" ht="24" customHeight="1">
      <c r="A745" s="131"/>
      <c r="B745" s="131"/>
      <c r="C745" s="131"/>
      <c r="D745" s="131"/>
      <c r="E745" s="131"/>
      <c r="F745" s="131"/>
      <c r="G745" s="131"/>
      <c r="H745" s="131"/>
      <c r="I745" s="131"/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  <c r="AA745" s="131"/>
      <c r="AB745" s="131"/>
      <c r="AC745" s="131"/>
      <c r="AD745" s="131"/>
      <c r="AE745" s="131"/>
      <c r="AF745" s="131"/>
      <c r="AG745" s="131"/>
    </row>
    <row r="746" spans="1:33" ht="24" customHeight="1">
      <c r="A746" s="131"/>
      <c r="B746" s="131"/>
      <c r="C746" s="131"/>
      <c r="D746" s="131"/>
      <c r="E746" s="131"/>
      <c r="F746" s="131"/>
      <c r="G746" s="131"/>
      <c r="H746" s="131"/>
      <c r="I746" s="131"/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  <c r="AA746" s="131"/>
      <c r="AB746" s="131"/>
      <c r="AC746" s="131"/>
      <c r="AD746" s="131"/>
      <c r="AE746" s="131"/>
      <c r="AF746" s="131"/>
      <c r="AG746" s="131"/>
    </row>
    <row r="747" spans="1:33" ht="24" customHeight="1">
      <c r="A747" s="131"/>
      <c r="B747" s="131"/>
      <c r="C747" s="131"/>
      <c r="D747" s="131"/>
      <c r="E747" s="131"/>
      <c r="F747" s="131"/>
      <c r="G747" s="131"/>
      <c r="H747" s="131"/>
      <c r="I747" s="131"/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  <c r="AA747" s="131"/>
      <c r="AB747" s="131"/>
      <c r="AC747" s="131"/>
      <c r="AD747" s="131"/>
      <c r="AE747" s="131"/>
      <c r="AF747" s="131"/>
      <c r="AG747" s="131"/>
    </row>
    <row r="748" spans="1:33" ht="24" customHeight="1">
      <c r="A748" s="131"/>
      <c r="B748" s="131"/>
      <c r="C748" s="131"/>
      <c r="D748" s="131"/>
      <c r="E748" s="131"/>
      <c r="F748" s="131"/>
      <c r="G748" s="131"/>
      <c r="H748" s="131"/>
      <c r="I748" s="131"/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  <c r="AA748" s="131"/>
      <c r="AB748" s="131"/>
      <c r="AC748" s="131"/>
      <c r="AD748" s="131"/>
      <c r="AE748" s="131"/>
      <c r="AF748" s="131"/>
      <c r="AG748" s="131"/>
    </row>
    <row r="749" spans="1:33" ht="24" customHeight="1">
      <c r="A749" s="131"/>
      <c r="B749" s="131"/>
      <c r="C749" s="131"/>
      <c r="D749" s="131"/>
      <c r="E749" s="131"/>
      <c r="F749" s="131"/>
      <c r="G749" s="131"/>
      <c r="H749" s="131"/>
      <c r="I749" s="131"/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  <c r="AA749" s="131"/>
      <c r="AB749" s="131"/>
      <c r="AC749" s="131"/>
      <c r="AD749" s="131"/>
      <c r="AE749" s="131"/>
      <c r="AF749" s="131"/>
      <c r="AG749" s="131"/>
    </row>
    <row r="750" spans="1:33" ht="24" customHeight="1">
      <c r="A750" s="131"/>
      <c r="B750" s="131"/>
      <c r="C750" s="131"/>
      <c r="D750" s="131"/>
      <c r="E750" s="131"/>
      <c r="F750" s="131"/>
      <c r="G750" s="131"/>
      <c r="H750" s="131"/>
      <c r="I750" s="131"/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  <c r="AA750" s="131"/>
      <c r="AB750" s="131"/>
      <c r="AC750" s="131"/>
      <c r="AD750" s="131"/>
      <c r="AE750" s="131"/>
      <c r="AF750" s="131"/>
      <c r="AG750" s="131"/>
    </row>
    <row r="751" spans="1:33" ht="24" customHeight="1">
      <c r="A751" s="131"/>
      <c r="B751" s="131"/>
      <c r="C751" s="131"/>
      <c r="D751" s="131"/>
      <c r="E751" s="131"/>
      <c r="F751" s="131"/>
      <c r="G751" s="131"/>
      <c r="H751" s="131"/>
      <c r="I751" s="131"/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  <c r="AA751" s="131"/>
      <c r="AB751" s="131"/>
      <c r="AC751" s="131"/>
      <c r="AD751" s="131"/>
      <c r="AE751" s="131"/>
      <c r="AF751" s="131"/>
      <c r="AG751" s="131"/>
    </row>
    <row r="752" spans="1:33" ht="24" customHeight="1">
      <c r="A752" s="131"/>
      <c r="B752" s="131"/>
      <c r="C752" s="131"/>
      <c r="D752" s="131"/>
      <c r="E752" s="131"/>
      <c r="F752" s="131"/>
      <c r="G752" s="131"/>
      <c r="H752" s="131"/>
      <c r="I752" s="131"/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  <c r="AA752" s="131"/>
      <c r="AB752" s="131"/>
      <c r="AC752" s="131"/>
      <c r="AD752" s="131"/>
      <c r="AE752" s="131"/>
      <c r="AF752" s="131"/>
      <c r="AG752" s="131"/>
    </row>
    <row r="753" spans="1:33" ht="24" customHeight="1">
      <c r="A753" s="131"/>
      <c r="B753" s="131"/>
      <c r="C753" s="131"/>
      <c r="D753" s="131"/>
      <c r="E753" s="131"/>
      <c r="F753" s="131"/>
      <c r="G753" s="131"/>
      <c r="H753" s="131"/>
      <c r="I753" s="131"/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  <c r="AA753" s="131"/>
      <c r="AB753" s="131"/>
      <c r="AC753" s="131"/>
      <c r="AD753" s="131"/>
      <c r="AE753" s="131"/>
      <c r="AF753" s="131"/>
      <c r="AG753" s="131"/>
    </row>
    <row r="754" spans="1:33" ht="24" customHeight="1">
      <c r="A754" s="131"/>
      <c r="B754" s="131"/>
      <c r="C754" s="131"/>
      <c r="D754" s="131"/>
      <c r="E754" s="131"/>
      <c r="F754" s="131"/>
      <c r="G754" s="131"/>
      <c r="H754" s="131"/>
      <c r="I754" s="131"/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  <c r="AA754" s="131"/>
      <c r="AB754" s="131"/>
      <c r="AC754" s="131"/>
      <c r="AD754" s="131"/>
      <c r="AE754" s="131"/>
      <c r="AF754" s="131"/>
      <c r="AG754" s="131"/>
    </row>
    <row r="755" spans="1:33" ht="24" customHeight="1">
      <c r="A755" s="131"/>
      <c r="B755" s="131"/>
      <c r="C755" s="131"/>
      <c r="D755" s="131"/>
      <c r="E755" s="131"/>
      <c r="F755" s="131"/>
      <c r="G755" s="131"/>
      <c r="H755" s="131"/>
      <c r="I755" s="131"/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  <c r="AA755" s="131"/>
      <c r="AB755" s="131"/>
      <c r="AC755" s="131"/>
      <c r="AD755" s="131"/>
      <c r="AE755" s="131"/>
      <c r="AF755" s="131"/>
      <c r="AG755" s="131"/>
    </row>
    <row r="756" spans="1:33" ht="24" customHeight="1">
      <c r="A756" s="131"/>
      <c r="B756" s="131"/>
      <c r="C756" s="131"/>
      <c r="D756" s="131"/>
      <c r="E756" s="131"/>
      <c r="F756" s="131"/>
      <c r="G756" s="131"/>
      <c r="H756" s="131"/>
      <c r="I756" s="131"/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  <c r="AA756" s="131"/>
      <c r="AB756" s="131"/>
      <c r="AC756" s="131"/>
      <c r="AD756" s="131"/>
      <c r="AE756" s="131"/>
      <c r="AF756" s="131"/>
      <c r="AG756" s="131"/>
    </row>
    <row r="757" spans="1:33" ht="24" customHeight="1">
      <c r="A757" s="131"/>
      <c r="B757" s="131"/>
      <c r="C757" s="131"/>
      <c r="D757" s="131"/>
      <c r="E757" s="131"/>
      <c r="F757" s="131"/>
      <c r="G757" s="131"/>
      <c r="H757" s="131"/>
      <c r="I757" s="131"/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  <c r="AA757" s="131"/>
      <c r="AB757" s="131"/>
      <c r="AC757" s="131"/>
      <c r="AD757" s="131"/>
      <c r="AE757" s="131"/>
      <c r="AF757" s="131"/>
      <c r="AG757" s="131"/>
    </row>
    <row r="758" spans="1:33" ht="24" customHeight="1">
      <c r="A758" s="131"/>
      <c r="B758" s="131"/>
      <c r="C758" s="131"/>
      <c r="D758" s="131"/>
      <c r="E758" s="131"/>
      <c r="F758" s="131"/>
      <c r="G758" s="131"/>
      <c r="H758" s="131"/>
      <c r="I758" s="131"/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  <c r="AA758" s="131"/>
      <c r="AB758" s="131"/>
      <c r="AC758" s="131"/>
      <c r="AD758" s="131"/>
      <c r="AE758" s="131"/>
      <c r="AF758" s="131"/>
      <c r="AG758" s="131"/>
    </row>
    <row r="759" spans="1:33" ht="24" customHeight="1">
      <c r="A759" s="131"/>
      <c r="B759" s="131"/>
      <c r="C759" s="131"/>
      <c r="D759" s="131"/>
      <c r="E759" s="131"/>
      <c r="F759" s="131"/>
      <c r="G759" s="131"/>
      <c r="H759" s="131"/>
      <c r="I759" s="131"/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  <c r="AA759" s="131"/>
      <c r="AB759" s="131"/>
      <c r="AC759" s="131"/>
      <c r="AD759" s="131"/>
      <c r="AE759" s="131"/>
      <c r="AF759" s="131"/>
      <c r="AG759" s="131"/>
    </row>
    <row r="760" spans="1:33" ht="24" customHeight="1">
      <c r="A760" s="131"/>
      <c r="B760" s="131"/>
      <c r="C760" s="131"/>
      <c r="D760" s="131"/>
      <c r="E760" s="131"/>
      <c r="F760" s="131"/>
      <c r="G760" s="131"/>
      <c r="H760" s="131"/>
      <c r="I760" s="131"/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  <c r="AA760" s="131"/>
      <c r="AB760" s="131"/>
      <c r="AC760" s="131"/>
      <c r="AD760" s="131"/>
      <c r="AE760" s="131"/>
      <c r="AF760" s="131"/>
      <c r="AG760" s="131"/>
    </row>
    <row r="761" spans="1:33" ht="24" customHeight="1">
      <c r="A761" s="131"/>
      <c r="B761" s="131"/>
      <c r="C761" s="131"/>
      <c r="D761" s="131"/>
      <c r="E761" s="131"/>
      <c r="F761" s="131"/>
      <c r="G761" s="131"/>
      <c r="H761" s="131"/>
      <c r="I761" s="131"/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  <c r="AA761" s="131"/>
      <c r="AB761" s="131"/>
      <c r="AC761" s="131"/>
      <c r="AD761" s="131"/>
      <c r="AE761" s="131"/>
      <c r="AF761" s="131"/>
      <c r="AG761" s="131"/>
    </row>
    <row r="762" spans="1:33" ht="24" customHeight="1">
      <c r="A762" s="131"/>
      <c r="B762" s="131"/>
      <c r="C762" s="131"/>
      <c r="D762" s="131"/>
      <c r="E762" s="131"/>
      <c r="F762" s="131"/>
      <c r="G762" s="131"/>
      <c r="H762" s="131"/>
      <c r="I762" s="131"/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  <c r="AA762" s="131"/>
      <c r="AB762" s="131"/>
      <c r="AC762" s="131"/>
      <c r="AD762" s="131"/>
      <c r="AE762" s="131"/>
      <c r="AF762" s="131"/>
      <c r="AG762" s="131"/>
    </row>
    <row r="763" spans="1:33" ht="24" customHeight="1">
      <c r="A763" s="131"/>
      <c r="B763" s="131"/>
      <c r="C763" s="131"/>
      <c r="D763" s="131"/>
      <c r="E763" s="131"/>
      <c r="F763" s="131"/>
      <c r="G763" s="131"/>
      <c r="H763" s="131"/>
      <c r="I763" s="131"/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  <c r="AA763" s="131"/>
      <c r="AB763" s="131"/>
      <c r="AC763" s="131"/>
      <c r="AD763" s="131"/>
      <c r="AE763" s="131"/>
      <c r="AF763" s="131"/>
      <c r="AG763" s="131"/>
    </row>
    <row r="764" spans="1:33" ht="24" customHeight="1">
      <c r="A764" s="131"/>
      <c r="B764" s="131"/>
      <c r="C764" s="131"/>
      <c r="D764" s="131"/>
      <c r="E764" s="131"/>
      <c r="F764" s="131"/>
      <c r="G764" s="131"/>
      <c r="H764" s="131"/>
      <c r="I764" s="131"/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  <c r="AA764" s="131"/>
      <c r="AB764" s="131"/>
      <c r="AC764" s="131"/>
      <c r="AD764" s="131"/>
      <c r="AE764" s="131"/>
      <c r="AF764" s="131"/>
      <c r="AG764" s="131"/>
    </row>
    <row r="765" spans="1:33" ht="24" customHeight="1">
      <c r="A765" s="131"/>
      <c r="B765" s="131"/>
      <c r="C765" s="131"/>
      <c r="D765" s="131"/>
      <c r="E765" s="131"/>
      <c r="F765" s="131"/>
      <c r="G765" s="131"/>
      <c r="H765" s="131"/>
      <c r="I765" s="131"/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  <c r="AA765" s="131"/>
      <c r="AB765" s="131"/>
      <c r="AC765" s="131"/>
      <c r="AD765" s="131"/>
      <c r="AE765" s="131"/>
      <c r="AF765" s="131"/>
      <c r="AG765" s="131"/>
    </row>
    <row r="766" spans="1:33" ht="24" customHeight="1">
      <c r="A766" s="131"/>
      <c r="B766" s="131"/>
      <c r="C766" s="131"/>
      <c r="D766" s="131"/>
      <c r="E766" s="131"/>
      <c r="F766" s="131"/>
      <c r="G766" s="131"/>
      <c r="H766" s="131"/>
      <c r="I766" s="131"/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  <c r="AA766" s="131"/>
      <c r="AB766" s="131"/>
      <c r="AC766" s="131"/>
      <c r="AD766" s="131"/>
      <c r="AE766" s="131"/>
      <c r="AF766" s="131"/>
      <c r="AG766" s="131"/>
    </row>
    <row r="767" spans="1:33" ht="24" customHeight="1">
      <c r="A767" s="131"/>
      <c r="B767" s="131"/>
      <c r="C767" s="131"/>
      <c r="D767" s="131"/>
      <c r="E767" s="131"/>
      <c r="F767" s="131"/>
      <c r="G767" s="131"/>
      <c r="H767" s="131"/>
      <c r="I767" s="131"/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  <c r="AA767" s="131"/>
      <c r="AB767" s="131"/>
      <c r="AC767" s="131"/>
      <c r="AD767" s="131"/>
      <c r="AE767" s="131"/>
      <c r="AF767" s="131"/>
      <c r="AG767" s="131"/>
    </row>
    <row r="768" spans="1:33" ht="24" customHeight="1">
      <c r="A768" s="131"/>
      <c r="B768" s="131"/>
      <c r="C768" s="131"/>
      <c r="D768" s="131"/>
      <c r="E768" s="131"/>
      <c r="F768" s="131"/>
      <c r="G768" s="131"/>
      <c r="H768" s="131"/>
      <c r="I768" s="131"/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  <c r="AA768" s="131"/>
      <c r="AB768" s="131"/>
      <c r="AC768" s="131"/>
      <c r="AD768" s="131"/>
      <c r="AE768" s="131"/>
      <c r="AF768" s="131"/>
      <c r="AG768" s="131"/>
    </row>
    <row r="769" spans="1:33" ht="24" customHeight="1">
      <c r="A769" s="131"/>
      <c r="B769" s="131"/>
      <c r="C769" s="131"/>
      <c r="D769" s="131"/>
      <c r="E769" s="131"/>
      <c r="F769" s="131"/>
      <c r="G769" s="131"/>
      <c r="H769" s="131"/>
      <c r="I769" s="131"/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  <c r="AA769" s="131"/>
      <c r="AB769" s="131"/>
      <c r="AC769" s="131"/>
      <c r="AD769" s="131"/>
      <c r="AE769" s="131"/>
      <c r="AF769" s="131"/>
      <c r="AG769" s="131"/>
    </row>
    <row r="770" spans="1:33" ht="24" customHeight="1">
      <c r="A770" s="131"/>
      <c r="B770" s="131"/>
      <c r="C770" s="131"/>
      <c r="D770" s="131"/>
      <c r="E770" s="131"/>
      <c r="F770" s="131"/>
      <c r="G770" s="131"/>
      <c r="H770" s="131"/>
      <c r="I770" s="131"/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  <c r="AA770" s="131"/>
      <c r="AB770" s="131"/>
      <c r="AC770" s="131"/>
      <c r="AD770" s="131"/>
      <c r="AE770" s="131"/>
      <c r="AF770" s="131"/>
      <c r="AG770" s="131"/>
    </row>
    <row r="771" spans="1:33" ht="24" customHeight="1">
      <c r="A771" s="131"/>
      <c r="B771" s="131"/>
      <c r="C771" s="131"/>
      <c r="D771" s="131"/>
      <c r="E771" s="131"/>
      <c r="F771" s="131"/>
      <c r="G771" s="131"/>
      <c r="H771" s="131"/>
      <c r="I771" s="131"/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  <c r="AA771" s="131"/>
      <c r="AB771" s="131"/>
      <c r="AC771" s="131"/>
      <c r="AD771" s="131"/>
      <c r="AE771" s="131"/>
      <c r="AF771" s="131"/>
      <c r="AG771" s="131"/>
    </row>
    <row r="772" spans="1:33" ht="24" customHeight="1">
      <c r="A772" s="131"/>
      <c r="B772" s="131"/>
      <c r="C772" s="131"/>
      <c r="D772" s="131"/>
      <c r="E772" s="131"/>
      <c r="F772" s="131"/>
      <c r="G772" s="131"/>
      <c r="H772" s="131"/>
      <c r="I772" s="131"/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1"/>
      <c r="AF772" s="131"/>
      <c r="AG772" s="131"/>
    </row>
    <row r="773" spans="1:33" ht="24" customHeight="1">
      <c r="A773" s="131"/>
      <c r="B773" s="131"/>
      <c r="C773" s="131"/>
      <c r="D773" s="131"/>
      <c r="E773" s="131"/>
      <c r="F773" s="131"/>
      <c r="G773" s="131"/>
      <c r="H773" s="131"/>
      <c r="I773" s="131"/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  <c r="AA773" s="131"/>
      <c r="AB773" s="131"/>
      <c r="AC773" s="131"/>
      <c r="AD773" s="131"/>
      <c r="AE773" s="131"/>
      <c r="AF773" s="131"/>
      <c r="AG773" s="131"/>
    </row>
    <row r="774" spans="1:33" ht="24" customHeight="1">
      <c r="A774" s="131"/>
      <c r="B774" s="131"/>
      <c r="C774" s="131"/>
      <c r="D774" s="131"/>
      <c r="E774" s="131"/>
      <c r="F774" s="131"/>
      <c r="G774" s="131"/>
      <c r="H774" s="131"/>
      <c r="I774" s="131"/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  <c r="AA774" s="131"/>
      <c r="AB774" s="131"/>
      <c r="AC774" s="131"/>
      <c r="AD774" s="131"/>
      <c r="AE774" s="131"/>
      <c r="AF774" s="131"/>
      <c r="AG774" s="131"/>
    </row>
    <row r="775" spans="1:33" ht="24" customHeight="1">
      <c r="A775" s="131"/>
      <c r="B775" s="131"/>
      <c r="C775" s="131"/>
      <c r="D775" s="131"/>
      <c r="E775" s="131"/>
      <c r="F775" s="131"/>
      <c r="G775" s="131"/>
      <c r="H775" s="131"/>
      <c r="I775" s="131"/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  <c r="AA775" s="131"/>
      <c r="AB775" s="131"/>
      <c r="AC775" s="131"/>
      <c r="AD775" s="131"/>
      <c r="AE775" s="131"/>
      <c r="AF775" s="131"/>
      <c r="AG775" s="131"/>
    </row>
    <row r="776" spans="1:33" ht="24" customHeight="1">
      <c r="A776" s="131"/>
      <c r="B776" s="131"/>
      <c r="C776" s="131"/>
      <c r="D776" s="131"/>
      <c r="E776" s="131"/>
      <c r="F776" s="131"/>
      <c r="G776" s="131"/>
      <c r="H776" s="131"/>
      <c r="I776" s="131"/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  <c r="AA776" s="131"/>
      <c r="AB776" s="131"/>
      <c r="AC776" s="131"/>
      <c r="AD776" s="131"/>
      <c r="AE776" s="131"/>
      <c r="AF776" s="131"/>
      <c r="AG776" s="131"/>
    </row>
    <row r="777" spans="1:33" ht="24" customHeight="1">
      <c r="A777" s="131"/>
      <c r="B777" s="131"/>
      <c r="C777" s="131"/>
      <c r="D777" s="131"/>
      <c r="E777" s="131"/>
      <c r="F777" s="131"/>
      <c r="G777" s="131"/>
      <c r="H777" s="131"/>
      <c r="I777" s="131"/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  <c r="AA777" s="131"/>
      <c r="AB777" s="131"/>
      <c r="AC777" s="131"/>
      <c r="AD777" s="131"/>
      <c r="AE777" s="131"/>
      <c r="AF777" s="131"/>
      <c r="AG777" s="131"/>
    </row>
    <row r="778" spans="1:33" ht="24" customHeight="1">
      <c r="A778" s="131"/>
      <c r="B778" s="131"/>
      <c r="C778" s="131"/>
      <c r="D778" s="131"/>
      <c r="E778" s="131"/>
      <c r="F778" s="131"/>
      <c r="G778" s="131"/>
      <c r="H778" s="131"/>
      <c r="I778" s="131"/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  <c r="AA778" s="131"/>
      <c r="AB778" s="131"/>
      <c r="AC778" s="131"/>
      <c r="AD778" s="131"/>
      <c r="AE778" s="131"/>
      <c r="AF778" s="131"/>
      <c r="AG778" s="131"/>
    </row>
    <row r="779" spans="1:33" ht="24" customHeight="1">
      <c r="A779" s="131"/>
      <c r="B779" s="131"/>
      <c r="C779" s="131"/>
      <c r="D779" s="131"/>
      <c r="E779" s="131"/>
      <c r="F779" s="131"/>
      <c r="G779" s="131"/>
      <c r="H779" s="131"/>
      <c r="I779" s="131"/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  <c r="AA779" s="131"/>
      <c r="AB779" s="131"/>
      <c r="AC779" s="131"/>
      <c r="AD779" s="131"/>
      <c r="AE779" s="131"/>
      <c r="AF779" s="131"/>
      <c r="AG779" s="131"/>
    </row>
    <row r="780" spans="1:33" ht="24" customHeight="1">
      <c r="A780" s="131"/>
      <c r="B780" s="131"/>
      <c r="C780" s="131"/>
      <c r="D780" s="131"/>
      <c r="E780" s="131"/>
      <c r="F780" s="131"/>
      <c r="G780" s="131"/>
      <c r="H780" s="131"/>
      <c r="I780" s="131"/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  <c r="AA780" s="131"/>
      <c r="AB780" s="131"/>
      <c r="AC780" s="131"/>
      <c r="AD780" s="131"/>
      <c r="AE780" s="131"/>
      <c r="AF780" s="131"/>
      <c r="AG780" s="131"/>
    </row>
    <row r="781" spans="1:33" ht="24" customHeight="1">
      <c r="A781" s="131"/>
      <c r="B781" s="131"/>
      <c r="C781" s="131"/>
      <c r="D781" s="131"/>
      <c r="E781" s="131"/>
      <c r="F781" s="131"/>
      <c r="G781" s="131"/>
      <c r="H781" s="131"/>
      <c r="I781" s="131"/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  <c r="AA781" s="131"/>
      <c r="AB781" s="131"/>
      <c r="AC781" s="131"/>
      <c r="AD781" s="131"/>
      <c r="AE781" s="131"/>
      <c r="AF781" s="131"/>
      <c r="AG781" s="131"/>
    </row>
    <row r="782" spans="1:33" ht="24" customHeight="1">
      <c r="A782" s="131"/>
      <c r="B782" s="131"/>
      <c r="C782" s="131"/>
      <c r="D782" s="131"/>
      <c r="E782" s="131"/>
      <c r="F782" s="131"/>
      <c r="G782" s="131"/>
      <c r="H782" s="131"/>
      <c r="I782" s="131"/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  <c r="AA782" s="131"/>
      <c r="AB782" s="131"/>
      <c r="AC782" s="131"/>
      <c r="AD782" s="131"/>
      <c r="AE782" s="131"/>
      <c r="AF782" s="131"/>
      <c r="AG782" s="131"/>
    </row>
    <row r="783" spans="1:33" ht="24" customHeight="1">
      <c r="A783" s="131"/>
      <c r="B783" s="131"/>
      <c r="C783" s="131"/>
      <c r="D783" s="131"/>
      <c r="E783" s="131"/>
      <c r="F783" s="131"/>
      <c r="G783" s="131"/>
      <c r="H783" s="131"/>
      <c r="I783" s="131"/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  <c r="AA783" s="131"/>
      <c r="AB783" s="131"/>
      <c r="AC783" s="131"/>
      <c r="AD783" s="131"/>
      <c r="AE783" s="131"/>
      <c r="AF783" s="131"/>
      <c r="AG783" s="131"/>
    </row>
    <row r="784" spans="1:33" ht="24" customHeight="1">
      <c r="A784" s="131"/>
      <c r="B784" s="131"/>
      <c r="C784" s="131"/>
      <c r="D784" s="131"/>
      <c r="E784" s="131"/>
      <c r="F784" s="131"/>
      <c r="G784" s="131"/>
      <c r="H784" s="131"/>
      <c r="I784" s="131"/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  <c r="AA784" s="131"/>
      <c r="AB784" s="131"/>
      <c r="AC784" s="131"/>
      <c r="AD784" s="131"/>
      <c r="AE784" s="131"/>
      <c r="AF784" s="131"/>
      <c r="AG784" s="131"/>
    </row>
    <row r="785" spans="1:33" ht="24" customHeight="1">
      <c r="A785" s="131"/>
      <c r="B785" s="131"/>
      <c r="C785" s="131"/>
      <c r="D785" s="131"/>
      <c r="E785" s="131"/>
      <c r="F785" s="131"/>
      <c r="G785" s="131"/>
      <c r="H785" s="131"/>
      <c r="I785" s="131"/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  <c r="AA785" s="131"/>
      <c r="AB785" s="131"/>
      <c r="AC785" s="131"/>
      <c r="AD785" s="131"/>
      <c r="AE785" s="131"/>
      <c r="AF785" s="131"/>
      <c r="AG785" s="131"/>
    </row>
    <row r="786" spans="1:33" ht="24" customHeight="1">
      <c r="A786" s="131"/>
      <c r="B786" s="131"/>
      <c r="C786" s="131"/>
      <c r="D786" s="131"/>
      <c r="E786" s="131"/>
      <c r="F786" s="131"/>
      <c r="G786" s="131"/>
      <c r="H786" s="131"/>
      <c r="I786" s="131"/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  <c r="AA786" s="131"/>
      <c r="AB786" s="131"/>
      <c r="AC786" s="131"/>
      <c r="AD786" s="131"/>
      <c r="AE786" s="131"/>
      <c r="AF786" s="131"/>
      <c r="AG786" s="131"/>
    </row>
    <row r="787" spans="1:33" ht="24" customHeight="1">
      <c r="A787" s="131"/>
      <c r="B787" s="131"/>
      <c r="C787" s="131"/>
      <c r="D787" s="131"/>
      <c r="E787" s="131"/>
      <c r="F787" s="131"/>
      <c r="G787" s="131"/>
      <c r="H787" s="131"/>
      <c r="I787" s="131"/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  <c r="AA787" s="131"/>
      <c r="AB787" s="131"/>
      <c r="AC787" s="131"/>
      <c r="AD787" s="131"/>
      <c r="AE787" s="131"/>
      <c r="AF787" s="131"/>
      <c r="AG787" s="131"/>
    </row>
    <row r="788" spans="1:33" ht="24" customHeight="1">
      <c r="A788" s="131"/>
      <c r="B788" s="131"/>
      <c r="C788" s="131"/>
      <c r="D788" s="131"/>
      <c r="E788" s="131"/>
      <c r="F788" s="131"/>
      <c r="G788" s="131"/>
      <c r="H788" s="131"/>
      <c r="I788" s="131"/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  <c r="AA788" s="131"/>
      <c r="AB788" s="131"/>
      <c r="AC788" s="131"/>
      <c r="AD788" s="131"/>
      <c r="AE788" s="131"/>
      <c r="AF788" s="131"/>
      <c r="AG788" s="131"/>
    </row>
    <row r="789" spans="1:33" ht="24" customHeight="1">
      <c r="A789" s="131"/>
      <c r="B789" s="131"/>
      <c r="C789" s="131"/>
      <c r="D789" s="131"/>
      <c r="E789" s="131"/>
      <c r="F789" s="131"/>
      <c r="G789" s="131"/>
      <c r="H789" s="131"/>
      <c r="I789" s="131"/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  <c r="AA789" s="131"/>
      <c r="AB789" s="131"/>
      <c r="AC789" s="131"/>
      <c r="AD789" s="131"/>
      <c r="AE789" s="131"/>
      <c r="AF789" s="131"/>
      <c r="AG789" s="131"/>
    </row>
    <row r="790" spans="1:33" ht="24" customHeight="1">
      <c r="A790" s="131"/>
      <c r="B790" s="131"/>
      <c r="C790" s="131"/>
      <c r="D790" s="131"/>
      <c r="E790" s="131"/>
      <c r="F790" s="131"/>
      <c r="G790" s="131"/>
      <c r="H790" s="131"/>
      <c r="I790" s="131"/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  <c r="AA790" s="131"/>
      <c r="AB790" s="131"/>
      <c r="AC790" s="131"/>
      <c r="AD790" s="131"/>
      <c r="AE790" s="131"/>
      <c r="AF790" s="131"/>
      <c r="AG790" s="131"/>
    </row>
    <row r="791" spans="1:33" ht="24" customHeight="1">
      <c r="A791" s="131"/>
      <c r="B791" s="131"/>
      <c r="C791" s="131"/>
      <c r="D791" s="131"/>
      <c r="E791" s="131"/>
      <c r="F791" s="131"/>
      <c r="G791" s="131"/>
      <c r="H791" s="131"/>
      <c r="I791" s="131"/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  <c r="AA791" s="131"/>
      <c r="AB791" s="131"/>
      <c r="AC791" s="131"/>
      <c r="AD791" s="131"/>
      <c r="AE791" s="131"/>
      <c r="AF791" s="131"/>
      <c r="AG791" s="131"/>
    </row>
    <row r="792" spans="1:33" ht="24" customHeight="1">
      <c r="A792" s="131"/>
      <c r="B792" s="131"/>
      <c r="C792" s="131"/>
      <c r="D792" s="131"/>
      <c r="E792" s="131"/>
      <c r="F792" s="131"/>
      <c r="G792" s="131"/>
      <c r="H792" s="131"/>
      <c r="I792" s="131"/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  <c r="AA792" s="131"/>
      <c r="AB792" s="131"/>
      <c r="AC792" s="131"/>
      <c r="AD792" s="131"/>
      <c r="AE792" s="131"/>
      <c r="AF792" s="131"/>
      <c r="AG792" s="131"/>
    </row>
    <row r="793" spans="1:33" ht="24" customHeight="1">
      <c r="A793" s="131"/>
      <c r="B793" s="131"/>
      <c r="C793" s="131"/>
      <c r="D793" s="131"/>
      <c r="E793" s="131"/>
      <c r="F793" s="131"/>
      <c r="G793" s="131"/>
      <c r="H793" s="131"/>
      <c r="I793" s="131"/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  <c r="AA793" s="131"/>
      <c r="AB793" s="131"/>
      <c r="AC793" s="131"/>
      <c r="AD793" s="131"/>
      <c r="AE793" s="131"/>
      <c r="AF793" s="131"/>
      <c r="AG793" s="131"/>
    </row>
    <row r="794" spans="1:33" ht="24" customHeight="1">
      <c r="A794" s="131"/>
      <c r="B794" s="131"/>
      <c r="C794" s="131"/>
      <c r="D794" s="131"/>
      <c r="E794" s="131"/>
      <c r="F794" s="131"/>
      <c r="G794" s="131"/>
      <c r="H794" s="131"/>
      <c r="I794" s="131"/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  <c r="AA794" s="131"/>
      <c r="AB794" s="131"/>
      <c r="AC794" s="131"/>
      <c r="AD794" s="131"/>
      <c r="AE794" s="131"/>
      <c r="AF794" s="131"/>
      <c r="AG794" s="131"/>
    </row>
    <row r="795" spans="1:33" ht="24" customHeight="1">
      <c r="A795" s="131"/>
      <c r="B795" s="131"/>
      <c r="C795" s="131"/>
      <c r="D795" s="131"/>
      <c r="E795" s="131"/>
      <c r="F795" s="131"/>
      <c r="G795" s="131"/>
      <c r="H795" s="131"/>
      <c r="I795" s="131"/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  <c r="AA795" s="131"/>
      <c r="AB795" s="131"/>
      <c r="AC795" s="131"/>
      <c r="AD795" s="131"/>
      <c r="AE795" s="131"/>
      <c r="AF795" s="131"/>
      <c r="AG795" s="131"/>
    </row>
    <row r="796" spans="1:33" ht="24" customHeight="1">
      <c r="A796" s="131"/>
      <c r="B796" s="131"/>
      <c r="C796" s="131"/>
      <c r="D796" s="131"/>
      <c r="E796" s="131"/>
      <c r="F796" s="131"/>
      <c r="G796" s="131"/>
      <c r="H796" s="131"/>
      <c r="I796" s="131"/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  <c r="AA796" s="131"/>
      <c r="AB796" s="131"/>
      <c r="AC796" s="131"/>
      <c r="AD796" s="131"/>
      <c r="AE796" s="131"/>
      <c r="AF796" s="131"/>
      <c r="AG796" s="131"/>
    </row>
    <row r="797" spans="1:33" ht="24" customHeight="1">
      <c r="A797" s="131"/>
      <c r="B797" s="131"/>
      <c r="C797" s="131"/>
      <c r="D797" s="131"/>
      <c r="E797" s="131"/>
      <c r="F797" s="131"/>
      <c r="G797" s="131"/>
      <c r="H797" s="131"/>
      <c r="I797" s="131"/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  <c r="AA797" s="131"/>
      <c r="AB797" s="131"/>
      <c r="AC797" s="131"/>
      <c r="AD797" s="131"/>
      <c r="AE797" s="131"/>
      <c r="AF797" s="131"/>
      <c r="AG797" s="131"/>
    </row>
    <row r="798" spans="1:33" ht="24" customHeight="1">
      <c r="A798" s="131"/>
      <c r="B798" s="131"/>
      <c r="C798" s="131"/>
      <c r="D798" s="131"/>
      <c r="E798" s="131"/>
      <c r="F798" s="131"/>
      <c r="G798" s="131"/>
      <c r="H798" s="131"/>
      <c r="I798" s="131"/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  <c r="AA798" s="131"/>
      <c r="AB798" s="131"/>
      <c r="AC798" s="131"/>
      <c r="AD798" s="131"/>
      <c r="AE798" s="131"/>
      <c r="AF798" s="131"/>
      <c r="AG798" s="131"/>
    </row>
    <row r="799" spans="1:33" ht="24" customHeight="1">
      <c r="A799" s="131"/>
      <c r="B799" s="131"/>
      <c r="C799" s="131"/>
      <c r="D799" s="131"/>
      <c r="E799" s="131"/>
      <c r="F799" s="131"/>
      <c r="G799" s="131"/>
      <c r="H799" s="131"/>
      <c r="I799" s="131"/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  <c r="AA799" s="131"/>
      <c r="AB799" s="131"/>
      <c r="AC799" s="131"/>
      <c r="AD799" s="131"/>
      <c r="AE799" s="131"/>
      <c r="AF799" s="131"/>
      <c r="AG799" s="131"/>
    </row>
    <row r="800" spans="1:33" ht="24" customHeight="1">
      <c r="A800" s="131"/>
      <c r="B800" s="131"/>
      <c r="C800" s="131"/>
      <c r="D800" s="131"/>
      <c r="E800" s="131"/>
      <c r="F800" s="131"/>
      <c r="G800" s="131"/>
      <c r="H800" s="131"/>
      <c r="I800" s="131"/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  <c r="AA800" s="131"/>
      <c r="AB800" s="131"/>
      <c r="AC800" s="131"/>
      <c r="AD800" s="131"/>
      <c r="AE800" s="131"/>
      <c r="AF800" s="131"/>
      <c r="AG800" s="131"/>
    </row>
    <row r="801" spans="1:33" ht="24" customHeight="1">
      <c r="A801" s="131"/>
      <c r="B801" s="131"/>
      <c r="C801" s="131"/>
      <c r="D801" s="131"/>
      <c r="E801" s="131"/>
      <c r="F801" s="131"/>
      <c r="G801" s="131"/>
      <c r="H801" s="131"/>
      <c r="I801" s="131"/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  <c r="AA801" s="131"/>
      <c r="AB801" s="131"/>
      <c r="AC801" s="131"/>
      <c r="AD801" s="131"/>
      <c r="AE801" s="131"/>
      <c r="AF801" s="131"/>
      <c r="AG801" s="131"/>
    </row>
    <row r="802" spans="1:33" ht="24" customHeight="1">
      <c r="A802" s="131"/>
      <c r="B802" s="131"/>
      <c r="C802" s="131"/>
      <c r="D802" s="131"/>
      <c r="E802" s="131"/>
      <c r="F802" s="131"/>
      <c r="G802" s="131"/>
      <c r="H802" s="131"/>
      <c r="I802" s="131"/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  <c r="AA802" s="131"/>
      <c r="AB802" s="131"/>
      <c r="AC802" s="131"/>
      <c r="AD802" s="131"/>
      <c r="AE802" s="131"/>
      <c r="AF802" s="131"/>
      <c r="AG802" s="131"/>
    </row>
    <row r="803" spans="1:33" ht="24" customHeight="1">
      <c r="A803" s="131"/>
      <c r="B803" s="131"/>
      <c r="C803" s="131"/>
      <c r="D803" s="131"/>
      <c r="E803" s="131"/>
      <c r="F803" s="131"/>
      <c r="G803" s="131"/>
      <c r="H803" s="131"/>
      <c r="I803" s="131"/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  <c r="AA803" s="131"/>
      <c r="AB803" s="131"/>
      <c r="AC803" s="131"/>
      <c r="AD803" s="131"/>
      <c r="AE803" s="131"/>
      <c r="AF803" s="131"/>
      <c r="AG803" s="131"/>
    </row>
    <row r="804" spans="1:33" ht="24" customHeight="1">
      <c r="A804" s="131"/>
      <c r="B804" s="131"/>
      <c r="C804" s="131"/>
      <c r="D804" s="131"/>
      <c r="E804" s="131"/>
      <c r="F804" s="131"/>
      <c r="G804" s="131"/>
      <c r="H804" s="131"/>
      <c r="I804" s="131"/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  <c r="AA804" s="131"/>
      <c r="AB804" s="131"/>
      <c r="AC804" s="131"/>
      <c r="AD804" s="131"/>
      <c r="AE804" s="131"/>
      <c r="AF804" s="131"/>
      <c r="AG804" s="131"/>
    </row>
    <row r="805" spans="1:33" ht="24" customHeight="1">
      <c r="A805" s="131"/>
      <c r="B805" s="131"/>
      <c r="C805" s="131"/>
      <c r="D805" s="131"/>
      <c r="E805" s="131"/>
      <c r="F805" s="131"/>
      <c r="G805" s="131"/>
      <c r="H805" s="131"/>
      <c r="I805" s="131"/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  <c r="AA805" s="131"/>
      <c r="AB805" s="131"/>
      <c r="AC805" s="131"/>
      <c r="AD805" s="131"/>
      <c r="AE805" s="131"/>
      <c r="AF805" s="131"/>
      <c r="AG805" s="131"/>
    </row>
    <row r="806" spans="1:33" ht="24" customHeight="1">
      <c r="A806" s="131"/>
      <c r="B806" s="131"/>
      <c r="C806" s="131"/>
      <c r="D806" s="131"/>
      <c r="E806" s="131"/>
      <c r="F806" s="131"/>
      <c r="G806" s="131"/>
      <c r="H806" s="131"/>
      <c r="I806" s="131"/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  <c r="AA806" s="131"/>
      <c r="AB806" s="131"/>
      <c r="AC806" s="131"/>
      <c r="AD806" s="131"/>
      <c r="AE806" s="131"/>
      <c r="AF806" s="131"/>
      <c r="AG806" s="131"/>
    </row>
    <row r="807" spans="1:33" ht="24" customHeight="1">
      <c r="A807" s="131"/>
      <c r="B807" s="131"/>
      <c r="C807" s="131"/>
      <c r="D807" s="131"/>
      <c r="E807" s="131"/>
      <c r="F807" s="131"/>
      <c r="G807" s="131"/>
      <c r="H807" s="131"/>
      <c r="I807" s="131"/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  <c r="AA807" s="131"/>
      <c r="AB807" s="131"/>
      <c r="AC807" s="131"/>
      <c r="AD807" s="131"/>
      <c r="AE807" s="131"/>
      <c r="AF807" s="131"/>
      <c r="AG807" s="131"/>
    </row>
    <row r="808" spans="1:33" ht="24" customHeight="1">
      <c r="A808" s="131"/>
      <c r="B808" s="131"/>
      <c r="C808" s="131"/>
      <c r="D808" s="131"/>
      <c r="E808" s="131"/>
      <c r="F808" s="131"/>
      <c r="G808" s="131"/>
      <c r="H808" s="131"/>
      <c r="I808" s="131"/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  <c r="AA808" s="131"/>
      <c r="AB808" s="131"/>
      <c r="AC808" s="131"/>
      <c r="AD808" s="131"/>
      <c r="AE808" s="131"/>
      <c r="AF808" s="131"/>
      <c r="AG808" s="131"/>
    </row>
    <row r="809" spans="1:33" ht="24" customHeight="1">
      <c r="A809" s="131"/>
      <c r="B809" s="131"/>
      <c r="C809" s="131"/>
      <c r="D809" s="131"/>
      <c r="E809" s="131"/>
      <c r="F809" s="131"/>
      <c r="G809" s="131"/>
      <c r="H809" s="131"/>
      <c r="I809" s="131"/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  <c r="AA809" s="131"/>
      <c r="AB809" s="131"/>
      <c r="AC809" s="131"/>
      <c r="AD809" s="131"/>
      <c r="AE809" s="131"/>
      <c r="AF809" s="131"/>
      <c r="AG809" s="131"/>
    </row>
    <row r="810" spans="1:33" ht="24" customHeight="1">
      <c r="A810" s="131"/>
      <c r="B810" s="131"/>
      <c r="C810" s="131"/>
      <c r="D810" s="131"/>
      <c r="E810" s="131"/>
      <c r="F810" s="131"/>
      <c r="G810" s="131"/>
      <c r="H810" s="131"/>
      <c r="I810" s="131"/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  <c r="AA810" s="131"/>
      <c r="AB810" s="131"/>
      <c r="AC810" s="131"/>
      <c r="AD810" s="131"/>
      <c r="AE810" s="131"/>
      <c r="AF810" s="131"/>
      <c r="AG810" s="131"/>
    </row>
    <row r="811" spans="1:33" ht="24" customHeight="1">
      <c r="A811" s="131"/>
      <c r="B811" s="131"/>
      <c r="C811" s="131"/>
      <c r="D811" s="131"/>
      <c r="E811" s="131"/>
      <c r="F811" s="131"/>
      <c r="G811" s="131"/>
      <c r="H811" s="131"/>
      <c r="I811" s="131"/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  <c r="AA811" s="131"/>
      <c r="AB811" s="131"/>
      <c r="AC811" s="131"/>
      <c r="AD811" s="131"/>
      <c r="AE811" s="131"/>
      <c r="AF811" s="131"/>
      <c r="AG811" s="131"/>
    </row>
    <row r="812" spans="1:33" ht="24" customHeight="1">
      <c r="A812" s="131"/>
      <c r="B812" s="131"/>
      <c r="C812" s="131"/>
      <c r="D812" s="131"/>
      <c r="E812" s="131"/>
      <c r="F812" s="131"/>
      <c r="G812" s="131"/>
      <c r="H812" s="131"/>
      <c r="I812" s="131"/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  <c r="AA812" s="131"/>
      <c r="AB812" s="131"/>
      <c r="AC812" s="131"/>
      <c r="AD812" s="131"/>
      <c r="AE812" s="131"/>
      <c r="AF812" s="131"/>
      <c r="AG812" s="131"/>
    </row>
    <row r="813" spans="1:33" ht="24" customHeight="1">
      <c r="A813" s="131"/>
      <c r="B813" s="131"/>
      <c r="C813" s="131"/>
      <c r="D813" s="131"/>
      <c r="E813" s="131"/>
      <c r="F813" s="131"/>
      <c r="G813" s="131"/>
      <c r="H813" s="131"/>
      <c r="I813" s="131"/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  <c r="AA813" s="131"/>
      <c r="AB813" s="131"/>
      <c r="AC813" s="131"/>
      <c r="AD813" s="131"/>
      <c r="AE813" s="131"/>
      <c r="AF813" s="131"/>
      <c r="AG813" s="131"/>
    </row>
    <row r="814" spans="1:33" ht="24" customHeight="1">
      <c r="A814" s="131"/>
      <c r="B814" s="131"/>
      <c r="C814" s="131"/>
      <c r="D814" s="131"/>
      <c r="E814" s="131"/>
      <c r="F814" s="131"/>
      <c r="G814" s="131"/>
      <c r="H814" s="131"/>
      <c r="I814" s="131"/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  <c r="AA814" s="131"/>
      <c r="AB814" s="131"/>
      <c r="AC814" s="131"/>
      <c r="AD814" s="131"/>
      <c r="AE814" s="131"/>
      <c r="AF814" s="131"/>
      <c r="AG814" s="131"/>
    </row>
    <row r="815" spans="1:33" ht="24" customHeight="1">
      <c r="A815" s="131"/>
      <c r="B815" s="131"/>
      <c r="C815" s="131"/>
      <c r="D815" s="131"/>
      <c r="E815" s="131"/>
      <c r="F815" s="131"/>
      <c r="G815" s="131"/>
      <c r="H815" s="131"/>
      <c r="I815" s="131"/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  <c r="AA815" s="131"/>
      <c r="AB815" s="131"/>
      <c r="AC815" s="131"/>
      <c r="AD815" s="131"/>
      <c r="AE815" s="131"/>
      <c r="AF815" s="131"/>
      <c r="AG815" s="131"/>
    </row>
    <row r="816" spans="1:33" ht="24" customHeight="1">
      <c r="A816" s="131"/>
      <c r="B816" s="131"/>
      <c r="C816" s="131"/>
      <c r="D816" s="131"/>
      <c r="E816" s="131"/>
      <c r="F816" s="131"/>
      <c r="G816" s="131"/>
      <c r="H816" s="131"/>
      <c r="I816" s="131"/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  <c r="AA816" s="131"/>
      <c r="AB816" s="131"/>
      <c r="AC816" s="131"/>
      <c r="AD816" s="131"/>
      <c r="AE816" s="131"/>
      <c r="AF816" s="131"/>
      <c r="AG816" s="131"/>
    </row>
    <row r="817" spans="1:33" ht="24" customHeight="1">
      <c r="A817" s="131"/>
      <c r="B817" s="131"/>
      <c r="C817" s="131"/>
      <c r="D817" s="131"/>
      <c r="E817" s="131"/>
      <c r="F817" s="131"/>
      <c r="G817" s="131"/>
      <c r="H817" s="131"/>
      <c r="I817" s="131"/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  <c r="AA817" s="131"/>
      <c r="AB817" s="131"/>
      <c r="AC817" s="131"/>
      <c r="AD817" s="131"/>
      <c r="AE817" s="131"/>
      <c r="AF817" s="131"/>
      <c r="AG817" s="131"/>
    </row>
    <row r="818" spans="1:33" ht="24" customHeight="1">
      <c r="A818" s="131"/>
      <c r="B818" s="131"/>
      <c r="C818" s="131"/>
      <c r="D818" s="131"/>
      <c r="E818" s="131"/>
      <c r="F818" s="131"/>
      <c r="G818" s="131"/>
      <c r="H818" s="131"/>
      <c r="I818" s="131"/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  <c r="AA818" s="131"/>
      <c r="AB818" s="131"/>
      <c r="AC818" s="131"/>
      <c r="AD818" s="131"/>
      <c r="AE818" s="131"/>
      <c r="AF818" s="131"/>
      <c r="AG818" s="131"/>
    </row>
    <row r="819" spans="1:33" ht="24" customHeight="1">
      <c r="A819" s="131"/>
      <c r="B819" s="131"/>
      <c r="C819" s="131"/>
      <c r="D819" s="131"/>
      <c r="E819" s="131"/>
      <c r="F819" s="131"/>
      <c r="G819" s="131"/>
      <c r="H819" s="131"/>
      <c r="I819" s="131"/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  <c r="AA819" s="131"/>
      <c r="AB819" s="131"/>
      <c r="AC819" s="131"/>
      <c r="AD819" s="131"/>
      <c r="AE819" s="131"/>
      <c r="AF819" s="131"/>
      <c r="AG819" s="131"/>
    </row>
    <row r="820" spans="1:33" ht="24" customHeight="1">
      <c r="A820" s="131"/>
      <c r="B820" s="131"/>
      <c r="C820" s="131"/>
      <c r="D820" s="131"/>
      <c r="E820" s="131"/>
      <c r="F820" s="131"/>
      <c r="G820" s="131"/>
      <c r="H820" s="131"/>
      <c r="I820" s="131"/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  <c r="AA820" s="131"/>
      <c r="AB820" s="131"/>
      <c r="AC820" s="131"/>
      <c r="AD820" s="131"/>
      <c r="AE820" s="131"/>
      <c r="AF820" s="131"/>
      <c r="AG820" s="131"/>
    </row>
    <row r="821" spans="1:33" ht="24" customHeight="1">
      <c r="A821" s="131"/>
      <c r="B821" s="131"/>
      <c r="C821" s="131"/>
      <c r="D821" s="131"/>
      <c r="E821" s="131"/>
      <c r="F821" s="131"/>
      <c r="G821" s="131"/>
      <c r="H821" s="131"/>
      <c r="I821" s="131"/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  <c r="AA821" s="131"/>
      <c r="AB821" s="131"/>
      <c r="AC821" s="131"/>
      <c r="AD821" s="131"/>
      <c r="AE821" s="131"/>
      <c r="AF821" s="131"/>
      <c r="AG821" s="131"/>
    </row>
    <row r="822" spans="1:33" ht="24" customHeight="1">
      <c r="A822" s="131"/>
      <c r="B822" s="131"/>
      <c r="C822" s="131"/>
      <c r="D822" s="131"/>
      <c r="E822" s="131"/>
      <c r="F822" s="131"/>
      <c r="G822" s="131"/>
      <c r="H822" s="131"/>
      <c r="I822" s="131"/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  <c r="AA822" s="131"/>
      <c r="AB822" s="131"/>
      <c r="AC822" s="131"/>
      <c r="AD822" s="131"/>
      <c r="AE822" s="131"/>
      <c r="AF822" s="131"/>
      <c r="AG822" s="131"/>
    </row>
    <row r="823" spans="1:33" ht="24" customHeight="1">
      <c r="A823" s="131"/>
      <c r="B823" s="131"/>
      <c r="C823" s="131"/>
      <c r="D823" s="131"/>
      <c r="E823" s="131"/>
      <c r="F823" s="131"/>
      <c r="G823" s="131"/>
      <c r="H823" s="131"/>
      <c r="I823" s="131"/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  <c r="AA823" s="131"/>
      <c r="AB823" s="131"/>
      <c r="AC823" s="131"/>
      <c r="AD823" s="131"/>
      <c r="AE823" s="131"/>
      <c r="AF823" s="131"/>
      <c r="AG823" s="131"/>
    </row>
    <row r="824" spans="1:33" ht="24" customHeight="1">
      <c r="A824" s="131"/>
      <c r="B824" s="131"/>
      <c r="C824" s="131"/>
      <c r="D824" s="131"/>
      <c r="E824" s="131"/>
      <c r="F824" s="131"/>
      <c r="G824" s="131"/>
      <c r="H824" s="131"/>
      <c r="I824" s="131"/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  <c r="AA824" s="131"/>
      <c r="AB824" s="131"/>
      <c r="AC824" s="131"/>
      <c r="AD824" s="131"/>
      <c r="AE824" s="131"/>
      <c r="AF824" s="131"/>
      <c r="AG824" s="131"/>
    </row>
    <row r="825" spans="1:33" ht="24" customHeight="1">
      <c r="A825" s="131"/>
      <c r="B825" s="131"/>
      <c r="C825" s="131"/>
      <c r="D825" s="131"/>
      <c r="E825" s="131"/>
      <c r="F825" s="131"/>
      <c r="G825" s="131"/>
      <c r="H825" s="131"/>
      <c r="I825" s="131"/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  <c r="AA825" s="131"/>
      <c r="AB825" s="131"/>
      <c r="AC825" s="131"/>
      <c r="AD825" s="131"/>
      <c r="AE825" s="131"/>
      <c r="AF825" s="131"/>
      <c r="AG825" s="131"/>
    </row>
    <row r="826" spans="1:33" ht="24" customHeight="1">
      <c r="A826" s="131"/>
      <c r="B826" s="131"/>
      <c r="C826" s="131"/>
      <c r="D826" s="131"/>
      <c r="E826" s="131"/>
      <c r="F826" s="131"/>
      <c r="G826" s="131"/>
      <c r="H826" s="131"/>
      <c r="I826" s="131"/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  <c r="AA826" s="131"/>
      <c r="AB826" s="131"/>
      <c r="AC826" s="131"/>
      <c r="AD826" s="131"/>
      <c r="AE826" s="131"/>
      <c r="AF826" s="131"/>
      <c r="AG826" s="131"/>
    </row>
    <row r="827" spans="1:33" ht="24" customHeight="1">
      <c r="A827" s="131"/>
      <c r="B827" s="131"/>
      <c r="C827" s="131"/>
      <c r="D827" s="131"/>
      <c r="E827" s="131"/>
      <c r="F827" s="131"/>
      <c r="G827" s="131"/>
      <c r="H827" s="131"/>
      <c r="I827" s="131"/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  <c r="AA827" s="131"/>
      <c r="AB827" s="131"/>
      <c r="AC827" s="131"/>
      <c r="AD827" s="131"/>
      <c r="AE827" s="131"/>
      <c r="AF827" s="131"/>
      <c r="AG827" s="131"/>
    </row>
    <row r="828" spans="1:33" ht="24" customHeight="1">
      <c r="A828" s="131"/>
      <c r="B828" s="131"/>
      <c r="C828" s="131"/>
      <c r="D828" s="131"/>
      <c r="E828" s="131"/>
      <c r="F828" s="131"/>
      <c r="G828" s="131"/>
      <c r="H828" s="131"/>
      <c r="I828" s="131"/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  <c r="AA828" s="131"/>
      <c r="AB828" s="131"/>
      <c r="AC828" s="131"/>
      <c r="AD828" s="131"/>
      <c r="AE828" s="131"/>
      <c r="AF828" s="131"/>
      <c r="AG828" s="131"/>
    </row>
    <row r="829" spans="1:33" ht="24" customHeight="1">
      <c r="A829" s="131"/>
      <c r="B829" s="131"/>
      <c r="C829" s="131"/>
      <c r="D829" s="131"/>
      <c r="E829" s="131"/>
      <c r="F829" s="131"/>
      <c r="G829" s="131"/>
      <c r="H829" s="131"/>
      <c r="I829" s="131"/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  <c r="AA829" s="131"/>
      <c r="AB829" s="131"/>
      <c r="AC829" s="131"/>
      <c r="AD829" s="131"/>
      <c r="AE829" s="131"/>
      <c r="AF829" s="131"/>
      <c r="AG829" s="131"/>
    </row>
    <row r="830" spans="1:33" ht="24" customHeight="1">
      <c r="A830" s="131"/>
      <c r="B830" s="131"/>
      <c r="C830" s="131"/>
      <c r="D830" s="131"/>
      <c r="E830" s="131"/>
      <c r="F830" s="131"/>
      <c r="G830" s="131"/>
      <c r="H830" s="131"/>
      <c r="I830" s="131"/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  <c r="AA830" s="131"/>
      <c r="AB830" s="131"/>
      <c r="AC830" s="131"/>
      <c r="AD830" s="131"/>
      <c r="AE830" s="131"/>
      <c r="AF830" s="131"/>
      <c r="AG830" s="131"/>
    </row>
    <row r="831" spans="1:33" ht="24" customHeight="1">
      <c r="A831" s="131"/>
      <c r="B831" s="131"/>
      <c r="C831" s="131"/>
      <c r="D831" s="131"/>
      <c r="E831" s="131"/>
      <c r="F831" s="131"/>
      <c r="G831" s="131"/>
      <c r="H831" s="131"/>
      <c r="I831" s="131"/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  <c r="AA831" s="131"/>
      <c r="AB831" s="131"/>
      <c r="AC831" s="131"/>
      <c r="AD831" s="131"/>
      <c r="AE831" s="131"/>
      <c r="AF831" s="131"/>
      <c r="AG831" s="131"/>
    </row>
    <row r="832" spans="1:33" ht="24" customHeight="1">
      <c r="A832" s="131"/>
      <c r="B832" s="131"/>
      <c r="C832" s="131"/>
      <c r="D832" s="131"/>
      <c r="E832" s="131"/>
      <c r="F832" s="131"/>
      <c r="G832" s="131"/>
      <c r="H832" s="131"/>
      <c r="I832" s="131"/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  <c r="AA832" s="131"/>
      <c r="AB832" s="131"/>
      <c r="AC832" s="131"/>
      <c r="AD832" s="131"/>
      <c r="AE832" s="131"/>
      <c r="AF832" s="131"/>
      <c r="AG832" s="131"/>
    </row>
    <row r="833" spans="1:33" ht="24" customHeight="1">
      <c r="A833" s="131"/>
      <c r="B833" s="131"/>
      <c r="C833" s="131"/>
      <c r="D833" s="131"/>
      <c r="E833" s="131"/>
      <c r="F833" s="131"/>
      <c r="G833" s="131"/>
      <c r="H833" s="131"/>
      <c r="I833" s="131"/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  <c r="AA833" s="131"/>
      <c r="AB833" s="131"/>
      <c r="AC833" s="131"/>
      <c r="AD833" s="131"/>
      <c r="AE833" s="131"/>
      <c r="AF833" s="131"/>
      <c r="AG833" s="131"/>
    </row>
    <row r="834" spans="1:33" ht="24" customHeight="1">
      <c r="A834" s="131"/>
      <c r="B834" s="131"/>
      <c r="C834" s="131"/>
      <c r="D834" s="131"/>
      <c r="E834" s="131"/>
      <c r="F834" s="131"/>
      <c r="G834" s="131"/>
      <c r="H834" s="131"/>
      <c r="I834" s="131"/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  <c r="AA834" s="131"/>
      <c r="AB834" s="131"/>
      <c r="AC834" s="131"/>
      <c r="AD834" s="131"/>
      <c r="AE834" s="131"/>
      <c r="AF834" s="131"/>
      <c r="AG834" s="131"/>
    </row>
    <row r="835" spans="1:33" ht="24" customHeight="1">
      <c r="A835" s="131"/>
      <c r="B835" s="131"/>
      <c r="C835" s="131"/>
      <c r="D835" s="131"/>
      <c r="E835" s="131"/>
      <c r="F835" s="131"/>
      <c r="G835" s="131"/>
      <c r="H835" s="131"/>
      <c r="I835" s="131"/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  <c r="AA835" s="131"/>
      <c r="AB835" s="131"/>
      <c r="AC835" s="131"/>
      <c r="AD835" s="131"/>
      <c r="AE835" s="131"/>
      <c r="AF835" s="131"/>
      <c r="AG835" s="131"/>
    </row>
    <row r="836" spans="1:33" ht="24" customHeight="1">
      <c r="A836" s="131"/>
      <c r="B836" s="131"/>
      <c r="C836" s="131"/>
      <c r="D836" s="131"/>
      <c r="E836" s="131"/>
      <c r="F836" s="131"/>
      <c r="G836" s="131"/>
      <c r="H836" s="131"/>
      <c r="I836" s="131"/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  <c r="AA836" s="131"/>
      <c r="AB836" s="131"/>
      <c r="AC836" s="131"/>
      <c r="AD836" s="131"/>
      <c r="AE836" s="131"/>
      <c r="AF836" s="131"/>
      <c r="AG836" s="131"/>
    </row>
    <row r="837" spans="1:33" ht="24" customHeight="1">
      <c r="A837" s="131"/>
      <c r="B837" s="131"/>
      <c r="C837" s="131"/>
      <c r="D837" s="131"/>
      <c r="E837" s="131"/>
      <c r="F837" s="131"/>
      <c r="G837" s="131"/>
      <c r="H837" s="131"/>
      <c r="I837" s="131"/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  <c r="AA837" s="131"/>
      <c r="AB837" s="131"/>
      <c r="AC837" s="131"/>
      <c r="AD837" s="131"/>
      <c r="AE837" s="131"/>
      <c r="AF837" s="131"/>
      <c r="AG837" s="131"/>
    </row>
    <row r="838" spans="1:33" ht="24" customHeight="1">
      <c r="A838" s="131"/>
      <c r="B838" s="131"/>
      <c r="C838" s="131"/>
      <c r="D838" s="131"/>
      <c r="E838" s="131"/>
      <c r="F838" s="131"/>
      <c r="G838" s="131"/>
      <c r="H838" s="131"/>
      <c r="I838" s="131"/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  <c r="AA838" s="131"/>
      <c r="AB838" s="131"/>
      <c r="AC838" s="131"/>
      <c r="AD838" s="131"/>
      <c r="AE838" s="131"/>
      <c r="AF838" s="131"/>
      <c r="AG838" s="131"/>
    </row>
    <row r="839" spans="1:33" ht="24" customHeight="1">
      <c r="A839" s="131"/>
      <c r="B839" s="131"/>
      <c r="C839" s="131"/>
      <c r="D839" s="131"/>
      <c r="E839" s="131"/>
      <c r="F839" s="131"/>
      <c r="G839" s="131"/>
      <c r="H839" s="131"/>
      <c r="I839" s="131"/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  <c r="AA839" s="131"/>
      <c r="AB839" s="131"/>
      <c r="AC839" s="131"/>
      <c r="AD839" s="131"/>
      <c r="AE839" s="131"/>
      <c r="AF839" s="131"/>
      <c r="AG839" s="131"/>
    </row>
    <row r="840" spans="1:33" ht="24" customHeight="1">
      <c r="A840" s="131"/>
      <c r="B840" s="131"/>
      <c r="C840" s="131"/>
      <c r="D840" s="131"/>
      <c r="E840" s="131"/>
      <c r="F840" s="131"/>
      <c r="G840" s="131"/>
      <c r="H840" s="131"/>
      <c r="I840" s="131"/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  <c r="AA840" s="131"/>
      <c r="AB840" s="131"/>
      <c r="AC840" s="131"/>
      <c r="AD840" s="131"/>
      <c r="AE840" s="131"/>
      <c r="AF840" s="131"/>
      <c r="AG840" s="131"/>
    </row>
    <row r="841" spans="1:33" ht="24" customHeight="1">
      <c r="A841" s="131"/>
      <c r="B841" s="131"/>
      <c r="C841" s="131"/>
      <c r="D841" s="131"/>
      <c r="E841" s="131"/>
      <c r="F841" s="131"/>
      <c r="G841" s="131"/>
      <c r="H841" s="131"/>
      <c r="I841" s="131"/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  <c r="AA841" s="131"/>
      <c r="AB841" s="131"/>
      <c r="AC841" s="131"/>
      <c r="AD841" s="131"/>
      <c r="AE841" s="131"/>
      <c r="AF841" s="131"/>
      <c r="AG841" s="131"/>
    </row>
    <row r="842" spans="1:33" ht="24" customHeight="1">
      <c r="A842" s="131"/>
      <c r="B842" s="131"/>
      <c r="C842" s="131"/>
      <c r="D842" s="131"/>
      <c r="E842" s="131"/>
      <c r="F842" s="131"/>
      <c r="G842" s="131"/>
      <c r="H842" s="131"/>
      <c r="I842" s="131"/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  <c r="AA842" s="131"/>
      <c r="AB842" s="131"/>
      <c r="AC842" s="131"/>
      <c r="AD842" s="131"/>
      <c r="AE842" s="131"/>
      <c r="AF842" s="131"/>
      <c r="AG842" s="131"/>
    </row>
    <row r="843" spans="1:33" ht="24" customHeight="1">
      <c r="A843" s="131"/>
      <c r="B843" s="131"/>
      <c r="C843" s="131"/>
      <c r="D843" s="131"/>
      <c r="E843" s="131"/>
      <c r="F843" s="131"/>
      <c r="G843" s="131"/>
      <c r="H843" s="131"/>
      <c r="I843" s="131"/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  <c r="AA843" s="131"/>
      <c r="AB843" s="131"/>
      <c r="AC843" s="131"/>
      <c r="AD843" s="131"/>
      <c r="AE843" s="131"/>
      <c r="AF843" s="131"/>
      <c r="AG843" s="131"/>
    </row>
    <row r="844" spans="1:33" ht="24" customHeight="1">
      <c r="A844" s="131"/>
      <c r="B844" s="131"/>
      <c r="C844" s="131"/>
      <c r="D844" s="131"/>
      <c r="E844" s="131"/>
      <c r="F844" s="131"/>
      <c r="G844" s="131"/>
      <c r="H844" s="131"/>
      <c r="I844" s="131"/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  <c r="AA844" s="131"/>
      <c r="AB844" s="131"/>
      <c r="AC844" s="131"/>
      <c r="AD844" s="131"/>
      <c r="AE844" s="131"/>
      <c r="AF844" s="131"/>
      <c r="AG844" s="131"/>
    </row>
    <row r="845" spans="1:33" ht="24" customHeight="1">
      <c r="A845" s="131"/>
      <c r="B845" s="131"/>
      <c r="C845" s="131"/>
      <c r="D845" s="131"/>
      <c r="E845" s="131"/>
      <c r="F845" s="131"/>
      <c r="G845" s="131"/>
      <c r="H845" s="131"/>
      <c r="I845" s="131"/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  <c r="AA845" s="131"/>
      <c r="AB845" s="131"/>
      <c r="AC845" s="131"/>
      <c r="AD845" s="131"/>
      <c r="AE845" s="131"/>
      <c r="AF845" s="131"/>
      <c r="AG845" s="131"/>
    </row>
    <row r="846" spans="1:33" ht="24" customHeight="1">
      <c r="A846" s="131"/>
      <c r="B846" s="131"/>
      <c r="C846" s="131"/>
      <c r="D846" s="131"/>
      <c r="E846" s="131"/>
      <c r="F846" s="131"/>
      <c r="G846" s="131"/>
      <c r="H846" s="131"/>
      <c r="I846" s="131"/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  <c r="AA846" s="131"/>
      <c r="AB846" s="131"/>
      <c r="AC846" s="131"/>
      <c r="AD846" s="131"/>
      <c r="AE846" s="131"/>
      <c r="AF846" s="131"/>
      <c r="AG846" s="131"/>
    </row>
    <row r="847" spans="1:33" ht="24" customHeight="1">
      <c r="A847" s="131"/>
      <c r="B847" s="131"/>
      <c r="C847" s="131"/>
      <c r="D847" s="131"/>
      <c r="E847" s="131"/>
      <c r="F847" s="131"/>
      <c r="G847" s="131"/>
      <c r="H847" s="131"/>
      <c r="I847" s="131"/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  <c r="AA847" s="131"/>
      <c r="AB847" s="131"/>
      <c r="AC847" s="131"/>
      <c r="AD847" s="131"/>
      <c r="AE847" s="131"/>
      <c r="AF847" s="131"/>
      <c r="AG847" s="131"/>
    </row>
    <row r="848" spans="1:33" ht="24" customHeight="1">
      <c r="A848" s="131"/>
      <c r="B848" s="131"/>
      <c r="C848" s="131"/>
      <c r="D848" s="131"/>
      <c r="E848" s="131"/>
      <c r="F848" s="131"/>
      <c r="G848" s="131"/>
      <c r="H848" s="131"/>
      <c r="I848" s="131"/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  <c r="AA848" s="131"/>
      <c r="AB848" s="131"/>
      <c r="AC848" s="131"/>
      <c r="AD848" s="131"/>
      <c r="AE848" s="131"/>
      <c r="AF848" s="131"/>
      <c r="AG848" s="131"/>
    </row>
    <row r="849" spans="1:33" ht="24" customHeight="1">
      <c r="A849" s="131"/>
      <c r="B849" s="131"/>
      <c r="C849" s="131"/>
      <c r="D849" s="131"/>
      <c r="E849" s="131"/>
      <c r="F849" s="131"/>
      <c r="G849" s="131"/>
      <c r="H849" s="131"/>
      <c r="I849" s="131"/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  <c r="AA849" s="131"/>
      <c r="AB849" s="131"/>
      <c r="AC849" s="131"/>
      <c r="AD849" s="131"/>
      <c r="AE849" s="131"/>
      <c r="AF849" s="131"/>
      <c r="AG849" s="131"/>
    </row>
    <row r="850" spans="1:33" ht="24" customHeight="1">
      <c r="A850" s="131"/>
      <c r="B850" s="131"/>
      <c r="C850" s="131"/>
      <c r="D850" s="131"/>
      <c r="E850" s="131"/>
      <c r="F850" s="131"/>
      <c r="G850" s="131"/>
      <c r="H850" s="131"/>
      <c r="I850" s="131"/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  <c r="AA850" s="131"/>
      <c r="AB850" s="131"/>
      <c r="AC850" s="131"/>
      <c r="AD850" s="131"/>
      <c r="AE850" s="131"/>
      <c r="AF850" s="131"/>
      <c r="AG850" s="131"/>
    </row>
    <row r="851" spans="1:33" ht="24" customHeight="1">
      <c r="A851" s="131"/>
      <c r="B851" s="131"/>
      <c r="C851" s="131"/>
      <c r="D851" s="131"/>
      <c r="E851" s="131"/>
      <c r="F851" s="131"/>
      <c r="G851" s="131"/>
      <c r="H851" s="131"/>
      <c r="I851" s="131"/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  <c r="AA851" s="131"/>
      <c r="AB851" s="131"/>
      <c r="AC851" s="131"/>
      <c r="AD851" s="131"/>
      <c r="AE851" s="131"/>
      <c r="AF851" s="131"/>
      <c r="AG851" s="131"/>
    </row>
    <row r="852" spans="1:33" ht="24" customHeight="1">
      <c r="A852" s="131"/>
      <c r="B852" s="131"/>
      <c r="C852" s="131"/>
      <c r="D852" s="131"/>
      <c r="E852" s="131"/>
      <c r="F852" s="131"/>
      <c r="G852" s="131"/>
      <c r="H852" s="131"/>
      <c r="I852" s="131"/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  <c r="AA852" s="131"/>
      <c r="AB852" s="131"/>
      <c r="AC852" s="131"/>
      <c r="AD852" s="131"/>
      <c r="AE852" s="131"/>
      <c r="AF852" s="131"/>
      <c r="AG852" s="131"/>
    </row>
    <row r="853" spans="1:33" ht="24" customHeight="1">
      <c r="A853" s="131"/>
      <c r="B853" s="131"/>
      <c r="C853" s="131"/>
      <c r="D853" s="131"/>
      <c r="E853" s="131"/>
      <c r="F853" s="131"/>
      <c r="G853" s="131"/>
      <c r="H853" s="131"/>
      <c r="I853" s="131"/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  <c r="AA853" s="131"/>
      <c r="AB853" s="131"/>
      <c r="AC853" s="131"/>
      <c r="AD853" s="131"/>
      <c r="AE853" s="131"/>
      <c r="AF853" s="131"/>
      <c r="AG853" s="131"/>
    </row>
    <row r="854" spans="1:33" ht="24" customHeight="1">
      <c r="A854" s="131"/>
      <c r="B854" s="131"/>
      <c r="C854" s="131"/>
      <c r="D854" s="131"/>
      <c r="E854" s="131"/>
      <c r="F854" s="131"/>
      <c r="G854" s="131"/>
      <c r="H854" s="131"/>
      <c r="I854" s="131"/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  <c r="AA854" s="131"/>
      <c r="AB854" s="131"/>
      <c r="AC854" s="131"/>
      <c r="AD854" s="131"/>
      <c r="AE854" s="131"/>
      <c r="AF854" s="131"/>
      <c r="AG854" s="131"/>
    </row>
    <row r="855" spans="1:33" ht="24" customHeight="1">
      <c r="A855" s="131"/>
      <c r="B855" s="131"/>
      <c r="C855" s="131"/>
      <c r="D855" s="131"/>
      <c r="E855" s="131"/>
      <c r="F855" s="131"/>
      <c r="G855" s="131"/>
      <c r="H855" s="131"/>
      <c r="I855" s="131"/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  <c r="AA855" s="131"/>
      <c r="AB855" s="131"/>
      <c r="AC855" s="131"/>
      <c r="AD855" s="131"/>
      <c r="AE855" s="131"/>
      <c r="AF855" s="131"/>
      <c r="AG855" s="131"/>
    </row>
    <row r="856" spans="1:33" ht="24" customHeight="1">
      <c r="A856" s="131"/>
      <c r="B856" s="131"/>
      <c r="C856" s="131"/>
      <c r="D856" s="131"/>
      <c r="E856" s="131"/>
      <c r="F856" s="131"/>
      <c r="G856" s="131"/>
      <c r="H856" s="131"/>
      <c r="I856" s="131"/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  <c r="AA856" s="131"/>
      <c r="AB856" s="131"/>
      <c r="AC856" s="131"/>
      <c r="AD856" s="131"/>
      <c r="AE856" s="131"/>
      <c r="AF856" s="131"/>
      <c r="AG856" s="131"/>
    </row>
    <row r="857" spans="1:33" ht="24" customHeight="1">
      <c r="A857" s="131"/>
      <c r="B857" s="131"/>
      <c r="C857" s="131"/>
      <c r="D857" s="131"/>
      <c r="E857" s="131"/>
      <c r="F857" s="131"/>
      <c r="G857" s="131"/>
      <c r="H857" s="131"/>
      <c r="I857" s="131"/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  <c r="AA857" s="131"/>
      <c r="AB857" s="131"/>
      <c r="AC857" s="131"/>
      <c r="AD857" s="131"/>
      <c r="AE857" s="131"/>
      <c r="AF857" s="131"/>
      <c r="AG857" s="131"/>
    </row>
    <row r="858" spans="1:33" ht="24" customHeight="1">
      <c r="A858" s="131"/>
      <c r="B858" s="131"/>
      <c r="C858" s="131"/>
      <c r="D858" s="131"/>
      <c r="E858" s="131"/>
      <c r="F858" s="131"/>
      <c r="G858" s="131"/>
      <c r="H858" s="131"/>
      <c r="I858" s="131"/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  <c r="AA858" s="131"/>
      <c r="AB858" s="131"/>
      <c r="AC858" s="131"/>
      <c r="AD858" s="131"/>
      <c r="AE858" s="131"/>
      <c r="AF858" s="131"/>
      <c r="AG858" s="131"/>
    </row>
    <row r="859" spans="1:33" ht="24" customHeight="1">
      <c r="A859" s="131"/>
      <c r="B859" s="131"/>
      <c r="C859" s="131"/>
      <c r="D859" s="131"/>
      <c r="E859" s="131"/>
      <c r="F859" s="131"/>
      <c r="G859" s="131"/>
      <c r="H859" s="131"/>
      <c r="I859" s="131"/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  <c r="AA859" s="131"/>
      <c r="AB859" s="131"/>
      <c r="AC859" s="131"/>
      <c r="AD859" s="131"/>
      <c r="AE859" s="131"/>
      <c r="AF859" s="131"/>
      <c r="AG859" s="131"/>
    </row>
    <row r="860" spans="1:33" ht="24" customHeight="1">
      <c r="A860" s="131"/>
      <c r="B860" s="131"/>
      <c r="C860" s="131"/>
      <c r="D860" s="131"/>
      <c r="E860" s="131"/>
      <c r="F860" s="131"/>
      <c r="G860" s="131"/>
      <c r="H860" s="131"/>
      <c r="I860" s="131"/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  <c r="AA860" s="131"/>
      <c r="AB860" s="131"/>
      <c r="AC860" s="131"/>
      <c r="AD860" s="131"/>
      <c r="AE860" s="131"/>
      <c r="AF860" s="131"/>
      <c r="AG860" s="131"/>
    </row>
    <row r="861" spans="1:33" ht="24" customHeight="1">
      <c r="A861" s="131"/>
      <c r="B861" s="131"/>
      <c r="C861" s="131"/>
      <c r="D861" s="131"/>
      <c r="E861" s="131"/>
      <c r="F861" s="131"/>
      <c r="G861" s="131"/>
      <c r="H861" s="131"/>
      <c r="I861" s="131"/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  <c r="AA861" s="131"/>
      <c r="AB861" s="131"/>
      <c r="AC861" s="131"/>
      <c r="AD861" s="131"/>
      <c r="AE861" s="131"/>
      <c r="AF861" s="131"/>
      <c r="AG861" s="131"/>
    </row>
    <row r="862" spans="1:33" ht="24" customHeight="1">
      <c r="A862" s="131"/>
      <c r="B862" s="131"/>
      <c r="C862" s="131"/>
      <c r="D862" s="131"/>
      <c r="E862" s="131"/>
      <c r="F862" s="131"/>
      <c r="G862" s="131"/>
      <c r="H862" s="131"/>
      <c r="I862" s="131"/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  <c r="AA862" s="131"/>
      <c r="AB862" s="131"/>
      <c r="AC862" s="131"/>
      <c r="AD862" s="131"/>
      <c r="AE862" s="131"/>
      <c r="AF862" s="131"/>
      <c r="AG862" s="131"/>
    </row>
    <row r="863" spans="1:33" ht="24" customHeight="1">
      <c r="A863" s="131"/>
      <c r="B863" s="131"/>
      <c r="C863" s="131"/>
      <c r="D863" s="131"/>
      <c r="E863" s="131"/>
      <c r="F863" s="131"/>
      <c r="G863" s="131"/>
      <c r="H863" s="131"/>
      <c r="I863" s="131"/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  <c r="AA863" s="131"/>
      <c r="AB863" s="131"/>
      <c r="AC863" s="131"/>
      <c r="AD863" s="131"/>
      <c r="AE863" s="131"/>
      <c r="AF863" s="131"/>
      <c r="AG863" s="131"/>
    </row>
    <row r="864" spans="1:33" ht="24" customHeight="1">
      <c r="A864" s="131"/>
      <c r="B864" s="131"/>
      <c r="C864" s="131"/>
      <c r="D864" s="131"/>
      <c r="E864" s="131"/>
      <c r="F864" s="131"/>
      <c r="G864" s="131"/>
      <c r="H864" s="131"/>
      <c r="I864" s="131"/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  <c r="AA864" s="131"/>
      <c r="AB864" s="131"/>
      <c r="AC864" s="131"/>
      <c r="AD864" s="131"/>
      <c r="AE864" s="131"/>
      <c r="AF864" s="131"/>
      <c r="AG864" s="131"/>
    </row>
    <row r="865" spans="1:33" ht="24" customHeight="1">
      <c r="A865" s="131"/>
      <c r="B865" s="131"/>
      <c r="C865" s="131"/>
      <c r="D865" s="131"/>
      <c r="E865" s="131"/>
      <c r="F865" s="131"/>
      <c r="G865" s="131"/>
      <c r="H865" s="131"/>
      <c r="I865" s="131"/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  <c r="AA865" s="131"/>
      <c r="AB865" s="131"/>
      <c r="AC865" s="131"/>
      <c r="AD865" s="131"/>
      <c r="AE865" s="131"/>
      <c r="AF865" s="131"/>
      <c r="AG865" s="131"/>
    </row>
    <row r="866" spans="1:33" ht="24" customHeight="1">
      <c r="A866" s="131"/>
      <c r="B866" s="131"/>
      <c r="C866" s="131"/>
      <c r="D866" s="131"/>
      <c r="E866" s="131"/>
      <c r="F866" s="131"/>
      <c r="G866" s="131"/>
      <c r="H866" s="131"/>
      <c r="I866" s="131"/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  <c r="AA866" s="131"/>
      <c r="AB866" s="131"/>
      <c r="AC866" s="131"/>
      <c r="AD866" s="131"/>
      <c r="AE866" s="131"/>
      <c r="AF866" s="131"/>
      <c r="AG866" s="131"/>
    </row>
    <row r="867" spans="1:33" ht="24" customHeight="1">
      <c r="A867" s="131"/>
      <c r="B867" s="131"/>
      <c r="C867" s="131"/>
      <c r="D867" s="131"/>
      <c r="E867" s="131"/>
      <c r="F867" s="131"/>
      <c r="G867" s="131"/>
      <c r="H867" s="131"/>
      <c r="I867" s="131"/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1"/>
      <c r="AF867" s="131"/>
      <c r="AG867" s="131"/>
    </row>
    <row r="868" spans="1:33" ht="24" customHeight="1">
      <c r="A868" s="131"/>
      <c r="B868" s="131"/>
      <c r="C868" s="131"/>
      <c r="D868" s="131"/>
      <c r="E868" s="131"/>
      <c r="F868" s="131"/>
      <c r="G868" s="131"/>
      <c r="H868" s="131"/>
      <c r="I868" s="131"/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  <c r="AA868" s="131"/>
      <c r="AB868" s="131"/>
      <c r="AC868" s="131"/>
      <c r="AD868" s="131"/>
      <c r="AE868" s="131"/>
      <c r="AF868" s="131"/>
      <c r="AG868" s="131"/>
    </row>
    <row r="869" spans="1:33" ht="24" customHeight="1">
      <c r="A869" s="131"/>
      <c r="B869" s="131"/>
      <c r="C869" s="131"/>
      <c r="D869" s="131"/>
      <c r="E869" s="131"/>
      <c r="F869" s="131"/>
      <c r="G869" s="131"/>
      <c r="H869" s="131"/>
      <c r="I869" s="131"/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  <c r="AA869" s="131"/>
      <c r="AB869" s="131"/>
      <c r="AC869" s="131"/>
      <c r="AD869" s="131"/>
      <c r="AE869" s="131"/>
      <c r="AF869" s="131"/>
      <c r="AG869" s="131"/>
    </row>
    <row r="870" spans="1:33" ht="24" customHeight="1">
      <c r="A870" s="131"/>
      <c r="B870" s="131"/>
      <c r="C870" s="131"/>
      <c r="D870" s="131"/>
      <c r="E870" s="131"/>
      <c r="F870" s="131"/>
      <c r="G870" s="131"/>
      <c r="H870" s="131"/>
      <c r="I870" s="131"/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  <c r="AA870" s="131"/>
      <c r="AB870" s="131"/>
      <c r="AC870" s="131"/>
      <c r="AD870" s="131"/>
      <c r="AE870" s="131"/>
      <c r="AF870" s="131"/>
      <c r="AG870" s="131"/>
    </row>
    <row r="871" spans="1:33" ht="24" customHeight="1">
      <c r="A871" s="131"/>
      <c r="B871" s="131"/>
      <c r="C871" s="131"/>
      <c r="D871" s="131"/>
      <c r="E871" s="131"/>
      <c r="F871" s="131"/>
      <c r="G871" s="131"/>
      <c r="H871" s="131"/>
      <c r="I871" s="131"/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  <c r="AA871" s="131"/>
      <c r="AB871" s="131"/>
      <c r="AC871" s="131"/>
      <c r="AD871" s="131"/>
      <c r="AE871" s="131"/>
      <c r="AF871" s="131"/>
      <c r="AG871" s="131"/>
    </row>
    <row r="872" spans="1:33" ht="24" customHeight="1">
      <c r="A872" s="131"/>
      <c r="B872" s="131"/>
      <c r="C872" s="131"/>
      <c r="D872" s="131"/>
      <c r="E872" s="131"/>
      <c r="F872" s="131"/>
      <c r="G872" s="131"/>
      <c r="H872" s="131"/>
      <c r="I872" s="131"/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  <c r="AA872" s="131"/>
      <c r="AB872" s="131"/>
      <c r="AC872" s="131"/>
      <c r="AD872" s="131"/>
      <c r="AE872" s="131"/>
      <c r="AF872" s="131"/>
      <c r="AG872" s="131"/>
    </row>
    <row r="873" spans="1:33" ht="24" customHeight="1">
      <c r="A873" s="131"/>
      <c r="B873" s="131"/>
      <c r="C873" s="131"/>
      <c r="D873" s="131"/>
      <c r="E873" s="131"/>
      <c r="F873" s="131"/>
      <c r="G873" s="131"/>
      <c r="H873" s="131"/>
      <c r="I873" s="131"/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  <c r="AA873" s="131"/>
      <c r="AB873" s="131"/>
      <c r="AC873" s="131"/>
      <c r="AD873" s="131"/>
      <c r="AE873" s="131"/>
      <c r="AF873" s="131"/>
      <c r="AG873" s="131"/>
    </row>
    <row r="874" spans="1:33" ht="24" customHeight="1">
      <c r="A874" s="131"/>
      <c r="B874" s="131"/>
      <c r="C874" s="131"/>
      <c r="D874" s="131"/>
      <c r="E874" s="131"/>
      <c r="F874" s="131"/>
      <c r="G874" s="131"/>
      <c r="H874" s="131"/>
      <c r="I874" s="131"/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  <c r="AA874" s="131"/>
      <c r="AB874" s="131"/>
      <c r="AC874" s="131"/>
      <c r="AD874" s="131"/>
      <c r="AE874" s="131"/>
      <c r="AF874" s="131"/>
      <c r="AG874" s="131"/>
    </row>
    <row r="875" spans="1:33" ht="24" customHeight="1">
      <c r="A875" s="131"/>
      <c r="B875" s="131"/>
      <c r="C875" s="131"/>
      <c r="D875" s="131"/>
      <c r="E875" s="131"/>
      <c r="F875" s="131"/>
      <c r="G875" s="131"/>
      <c r="H875" s="131"/>
      <c r="I875" s="131"/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  <c r="AA875" s="131"/>
      <c r="AB875" s="131"/>
      <c r="AC875" s="131"/>
      <c r="AD875" s="131"/>
      <c r="AE875" s="131"/>
      <c r="AF875" s="131"/>
      <c r="AG875" s="131"/>
    </row>
    <row r="876" spans="1:33" ht="24" customHeight="1">
      <c r="A876" s="131"/>
      <c r="B876" s="131"/>
      <c r="C876" s="131"/>
      <c r="D876" s="131"/>
      <c r="E876" s="131"/>
      <c r="F876" s="131"/>
      <c r="G876" s="131"/>
      <c r="H876" s="131"/>
      <c r="I876" s="131"/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  <c r="AA876" s="131"/>
      <c r="AB876" s="131"/>
      <c r="AC876" s="131"/>
      <c r="AD876" s="131"/>
      <c r="AE876" s="131"/>
      <c r="AF876" s="131"/>
      <c r="AG876" s="131"/>
    </row>
    <row r="877" spans="1:33" ht="24" customHeight="1">
      <c r="A877" s="131"/>
      <c r="B877" s="131"/>
      <c r="C877" s="131"/>
      <c r="D877" s="131"/>
      <c r="E877" s="131"/>
      <c r="F877" s="131"/>
      <c r="G877" s="131"/>
      <c r="H877" s="131"/>
      <c r="I877" s="131"/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  <c r="AA877" s="131"/>
      <c r="AB877" s="131"/>
      <c r="AC877" s="131"/>
      <c r="AD877" s="131"/>
      <c r="AE877" s="131"/>
      <c r="AF877" s="131"/>
      <c r="AG877" s="131"/>
    </row>
    <row r="878" spans="1:33" ht="24" customHeight="1">
      <c r="A878" s="131"/>
      <c r="B878" s="131"/>
      <c r="C878" s="131"/>
      <c r="D878" s="131"/>
      <c r="E878" s="131"/>
      <c r="F878" s="131"/>
      <c r="G878" s="131"/>
      <c r="H878" s="131"/>
      <c r="I878" s="131"/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  <c r="AA878" s="131"/>
      <c r="AB878" s="131"/>
      <c r="AC878" s="131"/>
      <c r="AD878" s="131"/>
      <c r="AE878" s="131"/>
      <c r="AF878" s="131"/>
      <c r="AG878" s="131"/>
    </row>
    <row r="879" spans="1:33" ht="24" customHeight="1">
      <c r="A879" s="131"/>
      <c r="B879" s="131"/>
      <c r="C879" s="131"/>
      <c r="D879" s="131"/>
      <c r="E879" s="131"/>
      <c r="F879" s="131"/>
      <c r="G879" s="131"/>
      <c r="H879" s="131"/>
      <c r="I879" s="131"/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  <c r="AA879" s="131"/>
      <c r="AB879" s="131"/>
      <c r="AC879" s="131"/>
      <c r="AD879" s="131"/>
      <c r="AE879" s="131"/>
      <c r="AF879" s="131"/>
      <c r="AG879" s="131"/>
    </row>
    <row r="880" spans="1:33" ht="24" customHeight="1">
      <c r="A880" s="131"/>
      <c r="B880" s="131"/>
      <c r="C880" s="131"/>
      <c r="D880" s="131"/>
      <c r="E880" s="131"/>
      <c r="F880" s="131"/>
      <c r="G880" s="131"/>
      <c r="H880" s="131"/>
      <c r="I880" s="131"/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  <c r="AA880" s="131"/>
      <c r="AB880" s="131"/>
      <c r="AC880" s="131"/>
      <c r="AD880" s="131"/>
      <c r="AE880" s="131"/>
      <c r="AF880" s="131"/>
      <c r="AG880" s="131"/>
    </row>
    <row r="881" spans="1:33" ht="24" customHeight="1">
      <c r="A881" s="131"/>
      <c r="B881" s="131"/>
      <c r="C881" s="131"/>
      <c r="D881" s="131"/>
      <c r="E881" s="131"/>
      <c r="F881" s="131"/>
      <c r="G881" s="131"/>
      <c r="H881" s="131"/>
      <c r="I881" s="131"/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  <c r="AA881" s="131"/>
      <c r="AB881" s="131"/>
      <c r="AC881" s="131"/>
      <c r="AD881" s="131"/>
      <c r="AE881" s="131"/>
      <c r="AF881" s="131"/>
      <c r="AG881" s="131"/>
    </row>
    <row r="882" spans="1:33" ht="24" customHeight="1">
      <c r="A882" s="131"/>
      <c r="B882" s="131"/>
      <c r="C882" s="131"/>
      <c r="D882" s="131"/>
      <c r="E882" s="131"/>
      <c r="F882" s="131"/>
      <c r="G882" s="131"/>
      <c r="H882" s="131"/>
      <c r="I882" s="131"/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  <c r="AA882" s="131"/>
      <c r="AB882" s="131"/>
      <c r="AC882" s="131"/>
      <c r="AD882" s="131"/>
      <c r="AE882" s="131"/>
      <c r="AF882" s="131"/>
      <c r="AG882" s="131"/>
    </row>
    <row r="883" spans="1:33" ht="24" customHeight="1">
      <c r="A883" s="131"/>
      <c r="B883" s="131"/>
      <c r="C883" s="131"/>
      <c r="D883" s="131"/>
      <c r="E883" s="131"/>
      <c r="F883" s="131"/>
      <c r="G883" s="131"/>
      <c r="H883" s="131"/>
      <c r="I883" s="131"/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  <c r="AA883" s="131"/>
      <c r="AB883" s="131"/>
      <c r="AC883" s="131"/>
      <c r="AD883" s="131"/>
      <c r="AE883" s="131"/>
      <c r="AF883" s="131"/>
      <c r="AG883" s="131"/>
    </row>
    <row r="884" spans="1:33" ht="24" customHeight="1">
      <c r="A884" s="131"/>
      <c r="B884" s="131"/>
      <c r="C884" s="131"/>
      <c r="D884" s="131"/>
      <c r="E884" s="131"/>
      <c r="F884" s="131"/>
      <c r="G884" s="131"/>
      <c r="H884" s="131"/>
      <c r="I884" s="131"/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  <c r="AA884" s="131"/>
      <c r="AB884" s="131"/>
      <c r="AC884" s="131"/>
      <c r="AD884" s="131"/>
      <c r="AE884" s="131"/>
      <c r="AF884" s="131"/>
      <c r="AG884" s="131"/>
    </row>
    <row r="885" spans="1:33" ht="24" customHeight="1">
      <c r="A885" s="131"/>
      <c r="B885" s="131"/>
      <c r="C885" s="131"/>
      <c r="D885" s="131"/>
      <c r="E885" s="131"/>
      <c r="F885" s="131"/>
      <c r="G885" s="131"/>
      <c r="H885" s="131"/>
      <c r="I885" s="131"/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  <c r="AA885" s="131"/>
      <c r="AB885" s="131"/>
      <c r="AC885" s="131"/>
      <c r="AD885" s="131"/>
      <c r="AE885" s="131"/>
      <c r="AF885" s="131"/>
      <c r="AG885" s="131"/>
    </row>
    <row r="886" spans="1:33" ht="24" customHeight="1">
      <c r="A886" s="131"/>
      <c r="B886" s="131"/>
      <c r="C886" s="131"/>
      <c r="D886" s="131"/>
      <c r="E886" s="131"/>
      <c r="F886" s="131"/>
      <c r="G886" s="131"/>
      <c r="H886" s="131"/>
      <c r="I886" s="131"/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  <c r="AA886" s="131"/>
      <c r="AB886" s="131"/>
      <c r="AC886" s="131"/>
      <c r="AD886" s="131"/>
      <c r="AE886" s="131"/>
      <c r="AF886" s="131"/>
      <c r="AG886" s="131"/>
    </row>
    <row r="887" spans="1:33" ht="24" customHeight="1">
      <c r="A887" s="131"/>
      <c r="B887" s="131"/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  <c r="AA887" s="131"/>
      <c r="AB887" s="131"/>
      <c r="AC887" s="131"/>
      <c r="AD887" s="131"/>
      <c r="AE887" s="131"/>
      <c r="AF887" s="131"/>
      <c r="AG887" s="131"/>
    </row>
    <row r="888" spans="1:33" ht="24" customHeight="1">
      <c r="A888" s="131"/>
      <c r="B888" s="131"/>
      <c r="C888" s="131"/>
      <c r="D888" s="131"/>
      <c r="E888" s="131"/>
      <c r="F888" s="131"/>
      <c r="G888" s="131"/>
      <c r="H888" s="131"/>
      <c r="I888" s="131"/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  <c r="AA888" s="131"/>
      <c r="AB888" s="131"/>
      <c r="AC888" s="131"/>
      <c r="AD888" s="131"/>
      <c r="AE888" s="131"/>
      <c r="AF888" s="131"/>
      <c r="AG888" s="131"/>
    </row>
    <row r="889" spans="1:33" ht="24" customHeight="1">
      <c r="A889" s="131"/>
      <c r="B889" s="131"/>
      <c r="C889" s="131"/>
      <c r="D889" s="131"/>
      <c r="E889" s="131"/>
      <c r="F889" s="131"/>
      <c r="G889" s="131"/>
      <c r="H889" s="131"/>
      <c r="I889" s="131"/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  <c r="AA889" s="131"/>
      <c r="AB889" s="131"/>
      <c r="AC889" s="131"/>
      <c r="AD889" s="131"/>
      <c r="AE889" s="131"/>
      <c r="AF889" s="131"/>
      <c r="AG889" s="131"/>
    </row>
    <row r="890" spans="1:33" ht="24" customHeight="1">
      <c r="A890" s="131"/>
      <c r="B890" s="131"/>
      <c r="C890" s="131"/>
      <c r="D890" s="131"/>
      <c r="E890" s="131"/>
      <c r="F890" s="131"/>
      <c r="G890" s="131"/>
      <c r="H890" s="131"/>
      <c r="I890" s="131"/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  <c r="AA890" s="131"/>
      <c r="AB890" s="131"/>
      <c r="AC890" s="131"/>
      <c r="AD890" s="131"/>
      <c r="AE890" s="131"/>
      <c r="AF890" s="131"/>
      <c r="AG890" s="131"/>
    </row>
    <row r="891" spans="1:33" ht="24" customHeight="1">
      <c r="A891" s="131"/>
      <c r="B891" s="131"/>
      <c r="C891" s="131"/>
      <c r="D891" s="131"/>
      <c r="E891" s="131"/>
      <c r="F891" s="131"/>
      <c r="G891" s="131"/>
      <c r="H891" s="131"/>
      <c r="I891" s="131"/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  <c r="AA891" s="131"/>
      <c r="AB891" s="131"/>
      <c r="AC891" s="131"/>
      <c r="AD891" s="131"/>
      <c r="AE891" s="131"/>
      <c r="AF891" s="131"/>
      <c r="AG891" s="131"/>
    </row>
    <row r="892" spans="1:33" ht="24" customHeight="1">
      <c r="A892" s="131"/>
      <c r="B892" s="131"/>
      <c r="C892" s="131"/>
      <c r="D892" s="131"/>
      <c r="E892" s="131"/>
      <c r="F892" s="131"/>
      <c r="G892" s="131"/>
      <c r="H892" s="131"/>
      <c r="I892" s="131"/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  <c r="AA892" s="131"/>
      <c r="AB892" s="131"/>
      <c r="AC892" s="131"/>
      <c r="AD892" s="131"/>
      <c r="AE892" s="131"/>
      <c r="AF892" s="131"/>
      <c r="AG892" s="131"/>
    </row>
    <row r="893" spans="1:33" ht="24" customHeight="1">
      <c r="A893" s="131"/>
      <c r="B893" s="131"/>
      <c r="C893" s="131"/>
      <c r="D893" s="131"/>
      <c r="E893" s="131"/>
      <c r="F893" s="131"/>
      <c r="G893" s="131"/>
      <c r="H893" s="131"/>
      <c r="I893" s="131"/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  <c r="AA893" s="131"/>
      <c r="AB893" s="131"/>
      <c r="AC893" s="131"/>
      <c r="AD893" s="131"/>
      <c r="AE893" s="131"/>
      <c r="AF893" s="131"/>
      <c r="AG893" s="131"/>
    </row>
    <row r="894" spans="1:33" ht="24" customHeight="1">
      <c r="A894" s="131"/>
      <c r="B894" s="131"/>
      <c r="C894" s="131"/>
      <c r="D894" s="131"/>
      <c r="E894" s="131"/>
      <c r="F894" s="131"/>
      <c r="G894" s="131"/>
      <c r="H894" s="131"/>
      <c r="I894" s="131"/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  <c r="AA894" s="131"/>
      <c r="AB894" s="131"/>
      <c r="AC894" s="131"/>
      <c r="AD894" s="131"/>
      <c r="AE894" s="131"/>
      <c r="AF894" s="131"/>
      <c r="AG894" s="131"/>
    </row>
    <row r="895" spans="1:33" ht="24" customHeight="1">
      <c r="A895" s="131"/>
      <c r="B895" s="131"/>
      <c r="C895" s="131"/>
      <c r="D895" s="131"/>
      <c r="E895" s="131"/>
      <c r="F895" s="131"/>
      <c r="G895" s="131"/>
      <c r="H895" s="131"/>
      <c r="I895" s="131"/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  <c r="AA895" s="131"/>
      <c r="AB895" s="131"/>
      <c r="AC895" s="131"/>
      <c r="AD895" s="131"/>
      <c r="AE895" s="131"/>
      <c r="AF895" s="131"/>
      <c r="AG895" s="131"/>
    </row>
    <row r="896" spans="1:33" ht="24" customHeight="1">
      <c r="A896" s="131"/>
      <c r="B896" s="131"/>
      <c r="C896" s="131"/>
      <c r="D896" s="131"/>
      <c r="E896" s="131"/>
      <c r="F896" s="131"/>
      <c r="G896" s="131"/>
      <c r="H896" s="131"/>
      <c r="I896" s="131"/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  <c r="AA896" s="131"/>
      <c r="AB896" s="131"/>
      <c r="AC896" s="131"/>
      <c r="AD896" s="131"/>
      <c r="AE896" s="131"/>
      <c r="AF896" s="131"/>
      <c r="AG896" s="131"/>
    </row>
    <row r="897" spans="1:33" ht="24" customHeight="1">
      <c r="A897" s="131"/>
      <c r="B897" s="131"/>
      <c r="C897" s="131"/>
      <c r="D897" s="131"/>
      <c r="E897" s="131"/>
      <c r="F897" s="131"/>
      <c r="G897" s="131"/>
      <c r="H897" s="131"/>
      <c r="I897" s="131"/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  <c r="AA897" s="131"/>
      <c r="AB897" s="131"/>
      <c r="AC897" s="131"/>
      <c r="AD897" s="131"/>
      <c r="AE897" s="131"/>
      <c r="AF897" s="131"/>
      <c r="AG897" s="131"/>
    </row>
    <row r="898" spans="1:33" ht="24" customHeight="1">
      <c r="A898" s="131"/>
      <c r="B898" s="131"/>
      <c r="C898" s="131"/>
      <c r="D898" s="131"/>
      <c r="E898" s="131"/>
      <c r="F898" s="131"/>
      <c r="G898" s="131"/>
      <c r="H898" s="131"/>
      <c r="I898" s="131"/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  <c r="AA898" s="131"/>
      <c r="AB898" s="131"/>
      <c r="AC898" s="131"/>
      <c r="AD898" s="131"/>
      <c r="AE898" s="131"/>
      <c r="AF898" s="131"/>
      <c r="AG898" s="131"/>
    </row>
    <row r="899" spans="1:33" ht="24" customHeight="1">
      <c r="A899" s="131"/>
      <c r="B899" s="131"/>
      <c r="C899" s="131"/>
      <c r="D899" s="131"/>
      <c r="E899" s="131"/>
      <c r="F899" s="131"/>
      <c r="G899" s="131"/>
      <c r="H899" s="131"/>
      <c r="I899" s="131"/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  <c r="AA899" s="131"/>
      <c r="AB899" s="131"/>
      <c r="AC899" s="131"/>
      <c r="AD899" s="131"/>
      <c r="AE899" s="131"/>
      <c r="AF899" s="131"/>
      <c r="AG899" s="131"/>
    </row>
    <row r="900" spans="1:33" ht="24" customHeight="1">
      <c r="A900" s="131"/>
      <c r="B900" s="131"/>
      <c r="C900" s="131"/>
      <c r="D900" s="131"/>
      <c r="E900" s="131"/>
      <c r="F900" s="131"/>
      <c r="G900" s="131"/>
      <c r="H900" s="131"/>
      <c r="I900" s="131"/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  <c r="AA900" s="131"/>
      <c r="AB900" s="131"/>
      <c r="AC900" s="131"/>
      <c r="AD900" s="131"/>
      <c r="AE900" s="131"/>
      <c r="AF900" s="131"/>
      <c r="AG900" s="131"/>
    </row>
    <row r="901" spans="1:33" ht="24" customHeight="1">
      <c r="A901" s="131"/>
      <c r="B901" s="131"/>
      <c r="C901" s="131"/>
      <c r="D901" s="131"/>
      <c r="E901" s="131"/>
      <c r="F901" s="131"/>
      <c r="G901" s="131"/>
      <c r="H901" s="131"/>
      <c r="I901" s="131"/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  <c r="AA901" s="131"/>
      <c r="AB901" s="131"/>
      <c r="AC901" s="131"/>
      <c r="AD901" s="131"/>
      <c r="AE901" s="131"/>
      <c r="AF901" s="131"/>
      <c r="AG901" s="131"/>
    </row>
    <row r="902" spans="1:33" ht="24" customHeight="1">
      <c r="A902" s="131"/>
      <c r="B902" s="131"/>
      <c r="C902" s="131"/>
      <c r="D902" s="131"/>
      <c r="E902" s="131"/>
      <c r="F902" s="131"/>
      <c r="G902" s="131"/>
      <c r="H902" s="131"/>
      <c r="I902" s="131"/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  <c r="AA902" s="131"/>
      <c r="AB902" s="131"/>
      <c r="AC902" s="131"/>
      <c r="AD902" s="131"/>
      <c r="AE902" s="131"/>
      <c r="AF902" s="131"/>
      <c r="AG902" s="131"/>
    </row>
    <row r="903" spans="1:33" ht="24" customHeight="1">
      <c r="A903" s="131"/>
      <c r="B903" s="131"/>
      <c r="C903" s="131"/>
      <c r="D903" s="131"/>
      <c r="E903" s="131"/>
      <c r="F903" s="131"/>
      <c r="G903" s="131"/>
      <c r="H903" s="131"/>
      <c r="I903" s="131"/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  <c r="AA903" s="131"/>
      <c r="AB903" s="131"/>
      <c r="AC903" s="131"/>
      <c r="AD903" s="131"/>
      <c r="AE903" s="131"/>
      <c r="AF903" s="131"/>
      <c r="AG903" s="131"/>
    </row>
    <row r="904" spans="1:33" ht="24" customHeight="1">
      <c r="A904" s="131"/>
      <c r="B904" s="131"/>
      <c r="C904" s="131"/>
      <c r="D904" s="131"/>
      <c r="E904" s="131"/>
      <c r="F904" s="131"/>
      <c r="G904" s="131"/>
      <c r="H904" s="131"/>
      <c r="I904" s="131"/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  <c r="AA904" s="131"/>
      <c r="AB904" s="131"/>
      <c r="AC904" s="131"/>
      <c r="AD904" s="131"/>
      <c r="AE904" s="131"/>
      <c r="AF904" s="131"/>
      <c r="AG904" s="131"/>
    </row>
    <row r="905" spans="1:33" ht="24" customHeight="1">
      <c r="A905" s="131"/>
      <c r="B905" s="131"/>
      <c r="C905" s="131"/>
      <c r="D905" s="131"/>
      <c r="E905" s="131"/>
      <c r="F905" s="131"/>
      <c r="G905" s="131"/>
      <c r="H905" s="131"/>
      <c r="I905" s="131"/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  <c r="AA905" s="131"/>
      <c r="AB905" s="131"/>
      <c r="AC905" s="131"/>
      <c r="AD905" s="131"/>
      <c r="AE905" s="131"/>
      <c r="AF905" s="131"/>
      <c r="AG905" s="131"/>
    </row>
    <row r="906" spans="1:33" ht="24" customHeight="1">
      <c r="A906" s="131"/>
      <c r="B906" s="131"/>
      <c r="C906" s="131"/>
      <c r="D906" s="131"/>
      <c r="E906" s="131"/>
      <c r="F906" s="131"/>
      <c r="G906" s="131"/>
      <c r="H906" s="131"/>
      <c r="I906" s="131"/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  <c r="AA906" s="131"/>
      <c r="AB906" s="131"/>
      <c r="AC906" s="131"/>
      <c r="AD906" s="131"/>
      <c r="AE906" s="131"/>
      <c r="AF906" s="131"/>
      <c r="AG906" s="131"/>
    </row>
    <row r="907" spans="1:33" ht="24" customHeight="1">
      <c r="A907" s="131"/>
      <c r="B907" s="131"/>
      <c r="C907" s="131"/>
      <c r="D907" s="131"/>
      <c r="E907" s="131"/>
      <c r="F907" s="131"/>
      <c r="G907" s="131"/>
      <c r="H907" s="131"/>
      <c r="I907" s="131"/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  <c r="AA907" s="131"/>
      <c r="AB907" s="131"/>
      <c r="AC907" s="131"/>
      <c r="AD907" s="131"/>
      <c r="AE907" s="131"/>
      <c r="AF907" s="131"/>
      <c r="AG907" s="131"/>
    </row>
    <row r="908" spans="1:33" ht="24" customHeight="1">
      <c r="A908" s="131"/>
      <c r="B908" s="131"/>
      <c r="C908" s="131"/>
      <c r="D908" s="131"/>
      <c r="E908" s="131"/>
      <c r="F908" s="131"/>
      <c r="G908" s="131"/>
      <c r="H908" s="131"/>
      <c r="I908" s="131"/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  <c r="AA908" s="131"/>
      <c r="AB908" s="131"/>
      <c r="AC908" s="131"/>
      <c r="AD908" s="131"/>
      <c r="AE908" s="131"/>
      <c r="AF908" s="131"/>
      <c r="AG908" s="131"/>
    </row>
    <row r="909" spans="1:33" ht="24" customHeight="1">
      <c r="A909" s="131"/>
      <c r="B909" s="131"/>
      <c r="C909" s="131"/>
      <c r="D909" s="131"/>
      <c r="E909" s="131"/>
      <c r="F909" s="131"/>
      <c r="G909" s="131"/>
      <c r="H909" s="131"/>
      <c r="I909" s="131"/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  <c r="AA909" s="131"/>
      <c r="AB909" s="131"/>
      <c r="AC909" s="131"/>
      <c r="AD909" s="131"/>
      <c r="AE909" s="131"/>
      <c r="AF909" s="131"/>
      <c r="AG909" s="131"/>
    </row>
    <row r="910" spans="1:33" ht="24" customHeight="1">
      <c r="A910" s="131"/>
      <c r="B910" s="131"/>
      <c r="C910" s="131"/>
      <c r="D910" s="131"/>
      <c r="E910" s="131"/>
      <c r="F910" s="131"/>
      <c r="G910" s="131"/>
      <c r="H910" s="131"/>
      <c r="I910" s="131"/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  <c r="AA910" s="131"/>
      <c r="AB910" s="131"/>
      <c r="AC910" s="131"/>
      <c r="AD910" s="131"/>
      <c r="AE910" s="131"/>
      <c r="AF910" s="131"/>
      <c r="AG910" s="131"/>
    </row>
    <row r="911" spans="1:33" ht="24" customHeight="1">
      <c r="A911" s="131"/>
      <c r="B911" s="131"/>
      <c r="C911" s="131"/>
      <c r="D911" s="131"/>
      <c r="E911" s="131"/>
      <c r="F911" s="131"/>
      <c r="G911" s="131"/>
      <c r="H911" s="131"/>
      <c r="I911" s="131"/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  <c r="AA911" s="131"/>
      <c r="AB911" s="131"/>
      <c r="AC911" s="131"/>
      <c r="AD911" s="131"/>
      <c r="AE911" s="131"/>
      <c r="AF911" s="131"/>
      <c r="AG911" s="131"/>
    </row>
    <row r="912" spans="1:33" ht="24" customHeight="1">
      <c r="A912" s="131"/>
      <c r="B912" s="131"/>
      <c r="C912" s="131"/>
      <c r="D912" s="131"/>
      <c r="E912" s="131"/>
      <c r="F912" s="131"/>
      <c r="G912" s="131"/>
      <c r="H912" s="131"/>
      <c r="I912" s="131"/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  <c r="AA912" s="131"/>
      <c r="AB912" s="131"/>
      <c r="AC912" s="131"/>
      <c r="AD912" s="131"/>
      <c r="AE912" s="131"/>
      <c r="AF912" s="131"/>
      <c r="AG912" s="131"/>
    </row>
    <row r="913" spans="1:33" ht="24" customHeight="1">
      <c r="A913" s="131"/>
      <c r="B913" s="131"/>
      <c r="C913" s="131"/>
      <c r="D913" s="131"/>
      <c r="E913" s="131"/>
      <c r="F913" s="131"/>
      <c r="G913" s="131"/>
      <c r="H913" s="131"/>
      <c r="I913" s="131"/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  <c r="AA913" s="131"/>
      <c r="AB913" s="131"/>
      <c r="AC913" s="131"/>
      <c r="AD913" s="131"/>
      <c r="AE913" s="131"/>
      <c r="AF913" s="131"/>
      <c r="AG913" s="131"/>
    </row>
    <row r="914" spans="1:33" ht="24" customHeight="1">
      <c r="A914" s="131"/>
      <c r="B914" s="131"/>
      <c r="C914" s="131"/>
      <c r="D914" s="131"/>
      <c r="E914" s="131"/>
      <c r="F914" s="131"/>
      <c r="G914" s="131"/>
      <c r="H914" s="131"/>
      <c r="I914" s="131"/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  <c r="AA914" s="131"/>
      <c r="AB914" s="131"/>
      <c r="AC914" s="131"/>
      <c r="AD914" s="131"/>
      <c r="AE914" s="131"/>
      <c r="AF914" s="131"/>
      <c r="AG914" s="131"/>
    </row>
    <row r="915" spans="1:33" ht="24" customHeight="1">
      <c r="A915" s="131"/>
      <c r="B915" s="131"/>
      <c r="C915" s="131"/>
      <c r="D915" s="131"/>
      <c r="E915" s="131"/>
      <c r="F915" s="131"/>
      <c r="G915" s="131"/>
      <c r="H915" s="131"/>
      <c r="I915" s="131"/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  <c r="AA915" s="131"/>
      <c r="AB915" s="131"/>
      <c r="AC915" s="131"/>
      <c r="AD915" s="131"/>
      <c r="AE915" s="131"/>
      <c r="AF915" s="131"/>
      <c r="AG915" s="131"/>
    </row>
    <row r="916" spans="1:33" ht="24" customHeight="1">
      <c r="A916" s="131"/>
      <c r="B916" s="131"/>
      <c r="C916" s="131"/>
      <c r="D916" s="131"/>
      <c r="E916" s="131"/>
      <c r="F916" s="131"/>
      <c r="G916" s="131"/>
      <c r="H916" s="131"/>
      <c r="I916" s="131"/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  <c r="AA916" s="131"/>
      <c r="AB916" s="131"/>
      <c r="AC916" s="131"/>
      <c r="AD916" s="131"/>
      <c r="AE916" s="131"/>
      <c r="AF916" s="131"/>
      <c r="AG916" s="131"/>
    </row>
    <row r="917" spans="1:33" ht="24" customHeight="1">
      <c r="A917" s="131"/>
      <c r="B917" s="131"/>
      <c r="C917" s="131"/>
      <c r="D917" s="131"/>
      <c r="E917" s="131"/>
      <c r="F917" s="131"/>
      <c r="G917" s="131"/>
      <c r="H917" s="131"/>
      <c r="I917" s="131"/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  <c r="AA917" s="131"/>
      <c r="AB917" s="131"/>
      <c r="AC917" s="131"/>
      <c r="AD917" s="131"/>
      <c r="AE917" s="131"/>
      <c r="AF917" s="131"/>
      <c r="AG917" s="131"/>
    </row>
    <row r="918" spans="1:33" ht="24" customHeight="1">
      <c r="A918" s="131"/>
      <c r="B918" s="131"/>
      <c r="C918" s="131"/>
      <c r="D918" s="131"/>
      <c r="E918" s="131"/>
      <c r="F918" s="131"/>
      <c r="G918" s="131"/>
      <c r="H918" s="131"/>
      <c r="I918" s="131"/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  <c r="AA918" s="131"/>
      <c r="AB918" s="131"/>
      <c r="AC918" s="131"/>
      <c r="AD918" s="131"/>
      <c r="AE918" s="131"/>
      <c r="AF918" s="131"/>
      <c r="AG918" s="131"/>
    </row>
    <row r="919" spans="1:33" ht="24" customHeight="1">
      <c r="A919" s="131"/>
      <c r="B919" s="131"/>
      <c r="C919" s="131"/>
      <c r="D919" s="131"/>
      <c r="E919" s="131"/>
      <c r="F919" s="131"/>
      <c r="G919" s="131"/>
      <c r="H919" s="131"/>
      <c r="I919" s="131"/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  <c r="AA919" s="131"/>
      <c r="AB919" s="131"/>
      <c r="AC919" s="131"/>
      <c r="AD919" s="131"/>
      <c r="AE919" s="131"/>
      <c r="AF919" s="131"/>
      <c r="AG919" s="131"/>
    </row>
    <row r="920" spans="1:33" ht="24" customHeight="1">
      <c r="A920" s="131"/>
      <c r="B920" s="131"/>
      <c r="C920" s="131"/>
      <c r="D920" s="131"/>
      <c r="E920" s="131"/>
      <c r="F920" s="131"/>
      <c r="G920" s="131"/>
      <c r="H920" s="131"/>
      <c r="I920" s="131"/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  <c r="AA920" s="131"/>
      <c r="AB920" s="131"/>
      <c r="AC920" s="131"/>
      <c r="AD920" s="131"/>
      <c r="AE920" s="131"/>
      <c r="AF920" s="131"/>
      <c r="AG920" s="131"/>
    </row>
    <row r="921" spans="1:33" ht="24" customHeight="1">
      <c r="A921" s="131"/>
      <c r="B921" s="131"/>
      <c r="C921" s="131"/>
      <c r="D921" s="131"/>
      <c r="E921" s="131"/>
      <c r="F921" s="131"/>
      <c r="G921" s="131"/>
      <c r="H921" s="131"/>
      <c r="I921" s="131"/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  <c r="AA921" s="131"/>
      <c r="AB921" s="131"/>
      <c r="AC921" s="131"/>
      <c r="AD921" s="131"/>
      <c r="AE921" s="131"/>
      <c r="AF921" s="131"/>
      <c r="AG921" s="131"/>
    </row>
    <row r="922" spans="1:33" ht="24" customHeight="1">
      <c r="A922" s="131"/>
      <c r="B922" s="131"/>
      <c r="C922" s="131"/>
      <c r="D922" s="131"/>
      <c r="E922" s="131"/>
      <c r="F922" s="131"/>
      <c r="G922" s="131"/>
      <c r="H922" s="131"/>
      <c r="I922" s="131"/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  <c r="AA922" s="131"/>
      <c r="AB922" s="131"/>
      <c r="AC922" s="131"/>
      <c r="AD922" s="131"/>
      <c r="AE922" s="131"/>
      <c r="AF922" s="131"/>
      <c r="AG922" s="131"/>
    </row>
    <row r="923" spans="1:33" ht="24" customHeight="1">
      <c r="A923" s="131"/>
      <c r="B923" s="131"/>
      <c r="C923" s="131"/>
      <c r="D923" s="131"/>
      <c r="E923" s="131"/>
      <c r="F923" s="131"/>
      <c r="G923" s="131"/>
      <c r="H923" s="131"/>
      <c r="I923" s="131"/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  <c r="AA923" s="131"/>
      <c r="AB923" s="131"/>
      <c r="AC923" s="131"/>
      <c r="AD923" s="131"/>
      <c r="AE923" s="131"/>
      <c r="AF923" s="131"/>
      <c r="AG923" s="131"/>
    </row>
    <row r="924" spans="1:33" ht="24" customHeight="1">
      <c r="A924" s="131"/>
      <c r="B924" s="131"/>
      <c r="C924" s="131"/>
      <c r="D924" s="131"/>
      <c r="E924" s="131"/>
      <c r="F924" s="131"/>
      <c r="G924" s="131"/>
      <c r="H924" s="131"/>
      <c r="I924" s="131"/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  <c r="AA924" s="131"/>
      <c r="AB924" s="131"/>
      <c r="AC924" s="131"/>
      <c r="AD924" s="131"/>
      <c r="AE924" s="131"/>
      <c r="AF924" s="131"/>
      <c r="AG924" s="131"/>
    </row>
    <row r="925" spans="1:33" ht="24" customHeight="1">
      <c r="A925" s="131"/>
      <c r="B925" s="131"/>
      <c r="C925" s="131"/>
      <c r="D925" s="131"/>
      <c r="E925" s="131"/>
      <c r="F925" s="131"/>
      <c r="G925" s="131"/>
      <c r="H925" s="131"/>
      <c r="I925" s="131"/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  <c r="AA925" s="131"/>
      <c r="AB925" s="131"/>
      <c r="AC925" s="131"/>
      <c r="AD925" s="131"/>
      <c r="AE925" s="131"/>
      <c r="AF925" s="131"/>
      <c r="AG925" s="131"/>
    </row>
    <row r="926" spans="1:33" ht="24" customHeight="1">
      <c r="A926" s="131"/>
      <c r="B926" s="131"/>
      <c r="C926" s="131"/>
      <c r="D926" s="131"/>
      <c r="E926" s="131"/>
      <c r="F926" s="131"/>
      <c r="G926" s="131"/>
      <c r="H926" s="131"/>
      <c r="I926" s="131"/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  <c r="AA926" s="131"/>
      <c r="AB926" s="131"/>
      <c r="AC926" s="131"/>
      <c r="AD926" s="131"/>
      <c r="AE926" s="131"/>
      <c r="AF926" s="131"/>
      <c r="AG926" s="131"/>
    </row>
    <row r="927" spans="1:33" ht="24" customHeight="1">
      <c r="A927" s="131"/>
      <c r="B927" s="131"/>
      <c r="C927" s="131"/>
      <c r="D927" s="131"/>
      <c r="E927" s="131"/>
      <c r="F927" s="131"/>
      <c r="G927" s="131"/>
      <c r="H927" s="131"/>
      <c r="I927" s="131"/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  <c r="AA927" s="131"/>
      <c r="AB927" s="131"/>
      <c r="AC927" s="131"/>
      <c r="AD927" s="131"/>
      <c r="AE927" s="131"/>
      <c r="AF927" s="131"/>
      <c r="AG927" s="131"/>
    </row>
    <row r="928" spans="1:33" ht="24" customHeight="1">
      <c r="A928" s="131"/>
      <c r="B928" s="131"/>
      <c r="C928" s="131"/>
      <c r="D928" s="131"/>
      <c r="E928" s="131"/>
      <c r="F928" s="131"/>
      <c r="G928" s="131"/>
      <c r="H928" s="131"/>
      <c r="I928" s="131"/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  <c r="AA928" s="131"/>
      <c r="AB928" s="131"/>
      <c r="AC928" s="131"/>
      <c r="AD928" s="131"/>
      <c r="AE928" s="131"/>
      <c r="AF928" s="131"/>
      <c r="AG928" s="131"/>
    </row>
    <row r="929" spans="1:33" ht="24" customHeight="1">
      <c r="A929" s="131"/>
      <c r="B929" s="131"/>
      <c r="C929" s="131"/>
      <c r="D929" s="131"/>
      <c r="E929" s="131"/>
      <c r="F929" s="131"/>
      <c r="G929" s="131"/>
      <c r="H929" s="131"/>
      <c r="I929" s="131"/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  <c r="AA929" s="131"/>
      <c r="AB929" s="131"/>
      <c r="AC929" s="131"/>
      <c r="AD929" s="131"/>
      <c r="AE929" s="131"/>
      <c r="AF929" s="131"/>
      <c r="AG929" s="131"/>
    </row>
    <row r="930" spans="1:33" ht="24" customHeight="1">
      <c r="A930" s="131"/>
      <c r="B930" s="131"/>
      <c r="C930" s="131"/>
      <c r="D930" s="131"/>
      <c r="E930" s="131"/>
      <c r="F930" s="131"/>
      <c r="G930" s="131"/>
      <c r="H930" s="131"/>
      <c r="I930" s="131"/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  <c r="AA930" s="131"/>
      <c r="AB930" s="131"/>
      <c r="AC930" s="131"/>
      <c r="AD930" s="131"/>
      <c r="AE930" s="131"/>
      <c r="AF930" s="131"/>
      <c r="AG930" s="131"/>
    </row>
    <row r="931" spans="1:33" ht="24" customHeight="1">
      <c r="A931" s="131"/>
      <c r="B931" s="131"/>
      <c r="C931" s="131"/>
      <c r="D931" s="131"/>
      <c r="E931" s="131"/>
      <c r="F931" s="131"/>
      <c r="G931" s="131"/>
      <c r="H931" s="131"/>
      <c r="I931" s="131"/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  <c r="AA931" s="131"/>
      <c r="AB931" s="131"/>
      <c r="AC931" s="131"/>
      <c r="AD931" s="131"/>
      <c r="AE931" s="131"/>
      <c r="AF931" s="131"/>
      <c r="AG931" s="131"/>
    </row>
    <row r="932" spans="1:33" ht="24" customHeight="1">
      <c r="A932" s="131"/>
      <c r="B932" s="131"/>
      <c r="C932" s="131"/>
      <c r="D932" s="131"/>
      <c r="E932" s="131"/>
      <c r="F932" s="131"/>
      <c r="G932" s="131"/>
      <c r="H932" s="131"/>
      <c r="I932" s="131"/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  <c r="AA932" s="131"/>
      <c r="AB932" s="131"/>
      <c r="AC932" s="131"/>
      <c r="AD932" s="131"/>
      <c r="AE932" s="131"/>
      <c r="AF932" s="131"/>
      <c r="AG932" s="131"/>
    </row>
    <row r="933" spans="1:33" ht="24" customHeight="1">
      <c r="A933" s="131"/>
      <c r="B933" s="131"/>
      <c r="C933" s="131"/>
      <c r="D933" s="131"/>
      <c r="E933" s="131"/>
      <c r="F933" s="131"/>
      <c r="G933" s="131"/>
      <c r="H933" s="131"/>
      <c r="I933" s="131"/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  <c r="AA933" s="131"/>
      <c r="AB933" s="131"/>
      <c r="AC933" s="131"/>
      <c r="AD933" s="131"/>
      <c r="AE933" s="131"/>
      <c r="AF933" s="131"/>
      <c r="AG933" s="131"/>
    </row>
    <row r="934" spans="1:33" ht="24" customHeight="1">
      <c r="A934" s="131"/>
      <c r="B934" s="131"/>
      <c r="C934" s="131"/>
      <c r="D934" s="131"/>
      <c r="E934" s="131"/>
      <c r="F934" s="131"/>
      <c r="G934" s="131"/>
      <c r="H934" s="131"/>
      <c r="I934" s="131"/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  <c r="AA934" s="131"/>
      <c r="AB934" s="131"/>
      <c r="AC934" s="131"/>
      <c r="AD934" s="131"/>
      <c r="AE934" s="131"/>
      <c r="AF934" s="131"/>
      <c r="AG934" s="131"/>
    </row>
    <row r="935" spans="1:33" ht="24" customHeight="1">
      <c r="A935" s="131"/>
      <c r="B935" s="131"/>
      <c r="C935" s="131"/>
      <c r="D935" s="131"/>
      <c r="E935" s="131"/>
      <c r="F935" s="131"/>
      <c r="G935" s="131"/>
      <c r="H935" s="131"/>
      <c r="I935" s="131"/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  <c r="AA935" s="131"/>
      <c r="AB935" s="131"/>
      <c r="AC935" s="131"/>
      <c r="AD935" s="131"/>
      <c r="AE935" s="131"/>
      <c r="AF935" s="131"/>
      <c r="AG935" s="131"/>
    </row>
    <row r="936" spans="1:33" ht="24" customHeight="1">
      <c r="A936" s="131"/>
      <c r="B936" s="131"/>
      <c r="C936" s="131"/>
      <c r="D936" s="131"/>
      <c r="E936" s="131"/>
      <c r="F936" s="131"/>
      <c r="G936" s="131"/>
      <c r="H936" s="131"/>
      <c r="I936" s="131"/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  <c r="AA936" s="131"/>
      <c r="AB936" s="131"/>
      <c r="AC936" s="131"/>
      <c r="AD936" s="131"/>
      <c r="AE936" s="131"/>
      <c r="AF936" s="131"/>
      <c r="AG936" s="131"/>
    </row>
    <row r="937" spans="1:33" ht="24" customHeight="1">
      <c r="A937" s="131"/>
      <c r="B937" s="131"/>
      <c r="C937" s="131"/>
      <c r="D937" s="131"/>
      <c r="E937" s="131"/>
      <c r="F937" s="131"/>
      <c r="G937" s="131"/>
      <c r="H937" s="131"/>
      <c r="I937" s="131"/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  <c r="AA937" s="131"/>
      <c r="AB937" s="131"/>
      <c r="AC937" s="131"/>
      <c r="AD937" s="131"/>
      <c r="AE937" s="131"/>
      <c r="AF937" s="131"/>
      <c r="AG937" s="131"/>
    </row>
    <row r="938" spans="1:33" ht="24" customHeight="1">
      <c r="A938" s="131"/>
      <c r="B938" s="131"/>
      <c r="C938" s="131"/>
      <c r="D938" s="131"/>
      <c r="E938" s="131"/>
      <c r="F938" s="131"/>
      <c r="G938" s="131"/>
      <c r="H938" s="131"/>
      <c r="I938" s="131"/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  <c r="AA938" s="131"/>
      <c r="AB938" s="131"/>
      <c r="AC938" s="131"/>
      <c r="AD938" s="131"/>
      <c r="AE938" s="131"/>
      <c r="AF938" s="131"/>
      <c r="AG938" s="131"/>
    </row>
    <row r="939" spans="1:33" ht="24" customHeight="1">
      <c r="A939" s="131"/>
      <c r="B939" s="131"/>
      <c r="C939" s="131"/>
      <c r="D939" s="131"/>
      <c r="E939" s="131"/>
      <c r="F939" s="131"/>
      <c r="G939" s="131"/>
      <c r="H939" s="131"/>
      <c r="I939" s="131"/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  <c r="AA939" s="131"/>
      <c r="AB939" s="131"/>
      <c r="AC939" s="131"/>
      <c r="AD939" s="131"/>
      <c r="AE939" s="131"/>
      <c r="AF939" s="131"/>
      <c r="AG939" s="131"/>
    </row>
    <row r="940" spans="1:33" ht="24" customHeight="1">
      <c r="A940" s="131"/>
      <c r="B940" s="131"/>
      <c r="C940" s="131"/>
      <c r="D940" s="131"/>
      <c r="E940" s="131"/>
      <c r="F940" s="131"/>
      <c r="G940" s="131"/>
      <c r="H940" s="131"/>
      <c r="I940" s="131"/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  <c r="AA940" s="131"/>
      <c r="AB940" s="131"/>
      <c r="AC940" s="131"/>
      <c r="AD940" s="131"/>
      <c r="AE940" s="131"/>
      <c r="AF940" s="131"/>
      <c r="AG940" s="131"/>
    </row>
    <row r="941" spans="1:33" ht="24" customHeight="1">
      <c r="A941" s="131"/>
      <c r="B941" s="131"/>
      <c r="C941" s="131"/>
      <c r="D941" s="131"/>
      <c r="E941" s="131"/>
      <c r="F941" s="131"/>
      <c r="G941" s="131"/>
      <c r="H941" s="131"/>
      <c r="I941" s="131"/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  <c r="AA941" s="131"/>
      <c r="AB941" s="131"/>
      <c r="AC941" s="131"/>
      <c r="AD941" s="131"/>
      <c r="AE941" s="131"/>
      <c r="AF941" s="131"/>
      <c r="AG941" s="131"/>
    </row>
    <row r="942" spans="1:33" ht="24" customHeight="1">
      <c r="A942" s="131"/>
      <c r="B942" s="131"/>
      <c r="C942" s="131"/>
      <c r="D942" s="131"/>
      <c r="E942" s="131"/>
      <c r="F942" s="131"/>
      <c r="G942" s="131"/>
      <c r="H942" s="131"/>
      <c r="I942" s="131"/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  <c r="AA942" s="131"/>
      <c r="AB942" s="131"/>
      <c r="AC942" s="131"/>
      <c r="AD942" s="131"/>
      <c r="AE942" s="131"/>
      <c r="AF942" s="131"/>
      <c r="AG942" s="131"/>
    </row>
    <row r="943" spans="1:33" ht="24" customHeight="1">
      <c r="A943" s="131"/>
      <c r="B943" s="131"/>
      <c r="C943" s="131"/>
      <c r="D943" s="131"/>
      <c r="E943" s="131"/>
      <c r="F943" s="131"/>
      <c r="G943" s="131"/>
      <c r="H943" s="131"/>
      <c r="I943" s="131"/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  <c r="AA943" s="131"/>
      <c r="AB943" s="131"/>
      <c r="AC943" s="131"/>
      <c r="AD943" s="131"/>
      <c r="AE943" s="131"/>
      <c r="AF943" s="131"/>
      <c r="AG943" s="131"/>
    </row>
    <row r="944" spans="1:33" ht="24" customHeight="1">
      <c r="A944" s="131"/>
      <c r="B944" s="131"/>
      <c r="C944" s="131"/>
      <c r="D944" s="131"/>
      <c r="E944" s="131"/>
      <c r="F944" s="131"/>
      <c r="G944" s="131"/>
      <c r="H944" s="131"/>
      <c r="I944" s="131"/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  <c r="AA944" s="131"/>
      <c r="AB944" s="131"/>
      <c r="AC944" s="131"/>
      <c r="AD944" s="131"/>
      <c r="AE944" s="131"/>
      <c r="AF944" s="131"/>
      <c r="AG944" s="131"/>
    </row>
    <row r="945" spans="1:33" ht="24" customHeight="1">
      <c r="A945" s="131"/>
      <c r="B945" s="131"/>
      <c r="C945" s="131"/>
      <c r="D945" s="131"/>
      <c r="E945" s="131"/>
      <c r="F945" s="131"/>
      <c r="G945" s="131"/>
      <c r="H945" s="131"/>
      <c r="I945" s="131"/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  <c r="AA945" s="131"/>
      <c r="AB945" s="131"/>
      <c r="AC945" s="131"/>
      <c r="AD945" s="131"/>
      <c r="AE945" s="131"/>
      <c r="AF945" s="131"/>
      <c r="AG945" s="131"/>
    </row>
    <row r="946" spans="1:33" ht="24" customHeight="1">
      <c r="A946" s="131"/>
      <c r="B946" s="131"/>
      <c r="C946" s="131"/>
      <c r="D946" s="131"/>
      <c r="E946" s="131"/>
      <c r="F946" s="131"/>
      <c r="G946" s="131"/>
      <c r="H946" s="131"/>
      <c r="I946" s="131"/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  <c r="AA946" s="131"/>
      <c r="AB946" s="131"/>
      <c r="AC946" s="131"/>
      <c r="AD946" s="131"/>
      <c r="AE946" s="131"/>
      <c r="AF946" s="131"/>
      <c r="AG946" s="131"/>
    </row>
    <row r="947" spans="1:33" ht="24" customHeight="1">
      <c r="A947" s="131"/>
      <c r="B947" s="131"/>
      <c r="C947" s="131"/>
      <c r="D947" s="131"/>
      <c r="E947" s="131"/>
      <c r="F947" s="131"/>
      <c r="G947" s="131"/>
      <c r="H947" s="131"/>
      <c r="I947" s="131"/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  <c r="AA947" s="131"/>
      <c r="AB947" s="131"/>
      <c r="AC947" s="131"/>
      <c r="AD947" s="131"/>
      <c r="AE947" s="131"/>
      <c r="AF947" s="131"/>
      <c r="AG947" s="131"/>
    </row>
    <row r="948" spans="1:33" ht="24" customHeight="1">
      <c r="A948" s="131"/>
      <c r="B948" s="131"/>
      <c r="C948" s="131"/>
      <c r="D948" s="131"/>
      <c r="E948" s="131"/>
      <c r="F948" s="131"/>
      <c r="G948" s="131"/>
      <c r="H948" s="131"/>
      <c r="I948" s="131"/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  <c r="AA948" s="131"/>
      <c r="AB948" s="131"/>
      <c r="AC948" s="131"/>
      <c r="AD948" s="131"/>
      <c r="AE948" s="131"/>
      <c r="AF948" s="131"/>
      <c r="AG948" s="131"/>
    </row>
    <row r="949" spans="1:33" ht="24" customHeight="1">
      <c r="A949" s="131"/>
      <c r="B949" s="131"/>
      <c r="C949" s="131"/>
      <c r="D949" s="131"/>
      <c r="E949" s="131"/>
      <c r="F949" s="131"/>
      <c r="G949" s="131"/>
      <c r="H949" s="131"/>
      <c r="I949" s="131"/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  <c r="AA949" s="131"/>
      <c r="AB949" s="131"/>
      <c r="AC949" s="131"/>
      <c r="AD949" s="131"/>
      <c r="AE949" s="131"/>
      <c r="AF949" s="131"/>
      <c r="AG949" s="131"/>
    </row>
    <row r="950" spans="1:33" ht="24" customHeight="1">
      <c r="A950" s="131"/>
      <c r="B950" s="131"/>
      <c r="C950" s="131"/>
      <c r="D950" s="131"/>
      <c r="E950" s="131"/>
      <c r="F950" s="131"/>
      <c r="G950" s="131"/>
      <c r="H950" s="131"/>
      <c r="I950" s="131"/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  <c r="AA950" s="131"/>
      <c r="AB950" s="131"/>
      <c r="AC950" s="131"/>
      <c r="AD950" s="131"/>
      <c r="AE950" s="131"/>
      <c r="AF950" s="131"/>
      <c r="AG950" s="131"/>
    </row>
    <row r="951" spans="1:33" ht="24" customHeight="1">
      <c r="A951" s="131"/>
      <c r="B951" s="131"/>
      <c r="C951" s="131"/>
      <c r="D951" s="131"/>
      <c r="E951" s="131"/>
      <c r="F951" s="131"/>
      <c r="G951" s="131"/>
      <c r="H951" s="131"/>
      <c r="I951" s="131"/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  <c r="AA951" s="131"/>
      <c r="AB951" s="131"/>
      <c r="AC951" s="131"/>
      <c r="AD951" s="131"/>
      <c r="AE951" s="131"/>
      <c r="AF951" s="131"/>
      <c r="AG951" s="131"/>
    </row>
    <row r="952" spans="1:33" ht="24" customHeight="1">
      <c r="A952" s="131"/>
      <c r="B952" s="131"/>
      <c r="C952" s="131"/>
      <c r="D952" s="131"/>
      <c r="E952" s="131"/>
      <c r="F952" s="131"/>
      <c r="G952" s="131"/>
      <c r="H952" s="131"/>
      <c r="I952" s="131"/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  <c r="AA952" s="131"/>
      <c r="AB952" s="131"/>
      <c r="AC952" s="131"/>
      <c r="AD952" s="131"/>
      <c r="AE952" s="131"/>
      <c r="AF952" s="131"/>
      <c r="AG952" s="131"/>
    </row>
    <row r="953" spans="1:33" ht="24" customHeight="1">
      <c r="A953" s="131"/>
      <c r="B953" s="131"/>
      <c r="C953" s="131"/>
      <c r="D953" s="131"/>
      <c r="E953" s="131"/>
      <c r="F953" s="131"/>
      <c r="G953" s="131"/>
      <c r="H953" s="131"/>
      <c r="I953" s="131"/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  <c r="AA953" s="131"/>
      <c r="AB953" s="131"/>
      <c r="AC953" s="131"/>
      <c r="AD953" s="131"/>
      <c r="AE953" s="131"/>
      <c r="AF953" s="131"/>
      <c r="AG953" s="131"/>
    </row>
    <row r="954" spans="1:33" ht="24" customHeight="1">
      <c r="A954" s="131"/>
      <c r="B954" s="131"/>
      <c r="C954" s="131"/>
      <c r="D954" s="131"/>
      <c r="E954" s="131"/>
      <c r="F954" s="131"/>
      <c r="G954" s="131"/>
      <c r="H954" s="131"/>
      <c r="I954" s="131"/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  <c r="AA954" s="131"/>
      <c r="AB954" s="131"/>
      <c r="AC954" s="131"/>
      <c r="AD954" s="131"/>
      <c r="AE954" s="131"/>
      <c r="AF954" s="131"/>
      <c r="AG954" s="131"/>
    </row>
    <row r="955" spans="1:33" ht="24" customHeight="1">
      <c r="A955" s="131"/>
      <c r="B955" s="131"/>
      <c r="C955" s="131"/>
      <c r="D955" s="131"/>
      <c r="E955" s="131"/>
      <c r="F955" s="131"/>
      <c r="G955" s="131"/>
      <c r="H955" s="131"/>
      <c r="I955" s="131"/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  <c r="AA955" s="131"/>
      <c r="AB955" s="131"/>
      <c r="AC955" s="131"/>
      <c r="AD955" s="131"/>
      <c r="AE955" s="131"/>
      <c r="AF955" s="131"/>
      <c r="AG955" s="131"/>
    </row>
    <row r="956" spans="1:33" ht="24" customHeight="1">
      <c r="A956" s="131"/>
      <c r="B956" s="131"/>
      <c r="C956" s="131"/>
      <c r="D956" s="131"/>
      <c r="E956" s="131"/>
      <c r="F956" s="131"/>
      <c r="G956" s="131"/>
      <c r="H956" s="131"/>
      <c r="I956" s="131"/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  <c r="AA956" s="131"/>
      <c r="AB956" s="131"/>
      <c r="AC956" s="131"/>
      <c r="AD956" s="131"/>
      <c r="AE956" s="131"/>
      <c r="AF956" s="131"/>
      <c r="AG956" s="131"/>
    </row>
    <row r="957" spans="1:33" ht="24" customHeight="1">
      <c r="A957" s="131"/>
      <c r="B957" s="131"/>
      <c r="C957" s="131"/>
      <c r="D957" s="131"/>
      <c r="E957" s="131"/>
      <c r="F957" s="131"/>
      <c r="G957" s="131"/>
      <c r="H957" s="131"/>
      <c r="I957" s="131"/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  <c r="AA957" s="131"/>
      <c r="AB957" s="131"/>
      <c r="AC957" s="131"/>
      <c r="AD957" s="131"/>
      <c r="AE957" s="131"/>
      <c r="AF957" s="131"/>
      <c r="AG957" s="131"/>
    </row>
    <row r="958" spans="1:33" ht="24" customHeight="1">
      <c r="A958" s="131"/>
      <c r="B958" s="131"/>
      <c r="C958" s="131"/>
      <c r="D958" s="131"/>
      <c r="E958" s="131"/>
      <c r="F958" s="131"/>
      <c r="G958" s="131"/>
      <c r="H958" s="131"/>
      <c r="I958" s="131"/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  <c r="AA958" s="131"/>
      <c r="AB958" s="131"/>
      <c r="AC958" s="131"/>
      <c r="AD958" s="131"/>
      <c r="AE958" s="131"/>
      <c r="AF958" s="131"/>
      <c r="AG958" s="131"/>
    </row>
    <row r="959" spans="1:33" ht="24" customHeight="1">
      <c r="A959" s="131"/>
      <c r="B959" s="131"/>
      <c r="C959" s="131"/>
      <c r="D959" s="131"/>
      <c r="E959" s="131"/>
      <c r="F959" s="131"/>
      <c r="G959" s="131"/>
      <c r="H959" s="131"/>
      <c r="I959" s="131"/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  <c r="AA959" s="131"/>
      <c r="AB959" s="131"/>
      <c r="AC959" s="131"/>
      <c r="AD959" s="131"/>
      <c r="AE959" s="131"/>
      <c r="AF959" s="131"/>
      <c r="AG959" s="131"/>
    </row>
    <row r="960" spans="1:33" ht="24" customHeight="1">
      <c r="A960" s="131"/>
      <c r="B960" s="131"/>
      <c r="C960" s="131"/>
      <c r="D960" s="131"/>
      <c r="E960" s="131"/>
      <c r="F960" s="131"/>
      <c r="G960" s="131"/>
      <c r="H960" s="131"/>
      <c r="I960" s="131"/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  <c r="AA960" s="131"/>
      <c r="AB960" s="131"/>
      <c r="AC960" s="131"/>
      <c r="AD960" s="131"/>
      <c r="AE960" s="131"/>
      <c r="AF960" s="131"/>
      <c r="AG960" s="131"/>
    </row>
    <row r="961" spans="1:33" ht="24" customHeight="1">
      <c r="A961" s="131"/>
      <c r="B961" s="131"/>
      <c r="C961" s="131"/>
      <c r="D961" s="131"/>
      <c r="E961" s="131"/>
      <c r="F961" s="131"/>
      <c r="G961" s="131"/>
      <c r="H961" s="131"/>
      <c r="I961" s="131"/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  <c r="AA961" s="131"/>
      <c r="AB961" s="131"/>
      <c r="AC961" s="131"/>
      <c r="AD961" s="131"/>
      <c r="AE961" s="131"/>
      <c r="AF961" s="131"/>
      <c r="AG961" s="131"/>
    </row>
    <row r="962" spans="1:33" ht="24" customHeight="1">
      <c r="A962" s="131"/>
      <c r="B962" s="131"/>
      <c r="C962" s="131"/>
      <c r="D962" s="131"/>
      <c r="E962" s="131"/>
      <c r="F962" s="131"/>
      <c r="G962" s="131"/>
      <c r="H962" s="131"/>
      <c r="I962" s="131"/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  <c r="AA962" s="131"/>
      <c r="AB962" s="131"/>
      <c r="AC962" s="131"/>
      <c r="AD962" s="131"/>
      <c r="AE962" s="131"/>
      <c r="AF962" s="131"/>
      <c r="AG962" s="131"/>
    </row>
    <row r="963" spans="1:33" ht="24" customHeight="1">
      <c r="A963" s="131"/>
      <c r="B963" s="131"/>
      <c r="C963" s="131"/>
      <c r="D963" s="131"/>
      <c r="E963" s="131"/>
      <c r="F963" s="131"/>
      <c r="G963" s="131"/>
      <c r="H963" s="131"/>
      <c r="I963" s="131"/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  <c r="AA963" s="131"/>
      <c r="AB963" s="131"/>
      <c r="AC963" s="131"/>
      <c r="AD963" s="131"/>
      <c r="AE963" s="131"/>
      <c r="AF963" s="131"/>
      <c r="AG963" s="131"/>
    </row>
    <row r="964" spans="1:33" ht="24" customHeight="1">
      <c r="A964" s="131"/>
      <c r="B964" s="131"/>
      <c r="C964" s="131"/>
      <c r="D964" s="131"/>
      <c r="E964" s="131"/>
      <c r="F964" s="131"/>
      <c r="G964" s="131"/>
      <c r="H964" s="131"/>
      <c r="I964" s="131"/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  <c r="AA964" s="131"/>
      <c r="AB964" s="131"/>
      <c r="AC964" s="131"/>
      <c r="AD964" s="131"/>
      <c r="AE964" s="131"/>
      <c r="AF964" s="131"/>
      <c r="AG964" s="131"/>
    </row>
    <row r="965" spans="1:33" ht="24" customHeight="1">
      <c r="A965" s="131"/>
      <c r="B965" s="131"/>
      <c r="C965" s="131"/>
      <c r="D965" s="131"/>
      <c r="E965" s="131"/>
      <c r="F965" s="131"/>
      <c r="G965" s="131"/>
      <c r="H965" s="131"/>
      <c r="I965" s="131"/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  <c r="AA965" s="131"/>
      <c r="AB965" s="131"/>
      <c r="AC965" s="131"/>
      <c r="AD965" s="131"/>
      <c r="AE965" s="131"/>
      <c r="AF965" s="131"/>
      <c r="AG965" s="131"/>
    </row>
    <row r="966" spans="1:33" ht="24" customHeight="1">
      <c r="A966" s="131"/>
      <c r="B966" s="131"/>
      <c r="C966" s="131"/>
      <c r="D966" s="131"/>
      <c r="E966" s="131"/>
      <c r="F966" s="131"/>
      <c r="G966" s="131"/>
      <c r="H966" s="131"/>
      <c r="I966" s="131"/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  <c r="AA966" s="131"/>
      <c r="AB966" s="131"/>
      <c r="AC966" s="131"/>
      <c r="AD966" s="131"/>
      <c r="AE966" s="131"/>
      <c r="AF966" s="131"/>
      <c r="AG966" s="131"/>
    </row>
    <row r="967" spans="1:33" ht="24" customHeight="1">
      <c r="A967" s="131"/>
      <c r="B967" s="131"/>
      <c r="C967" s="131"/>
      <c r="D967" s="131"/>
      <c r="E967" s="131"/>
      <c r="F967" s="131"/>
      <c r="G967" s="131"/>
      <c r="H967" s="131"/>
      <c r="I967" s="131"/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  <c r="AA967" s="131"/>
      <c r="AB967" s="131"/>
      <c r="AC967" s="131"/>
      <c r="AD967" s="131"/>
      <c r="AE967" s="131"/>
      <c r="AF967" s="131"/>
      <c r="AG967" s="131"/>
    </row>
    <row r="968" spans="1:33" ht="24" customHeight="1">
      <c r="A968" s="131"/>
      <c r="B968" s="131"/>
      <c r="C968" s="131"/>
      <c r="D968" s="131"/>
      <c r="E968" s="131"/>
      <c r="F968" s="131"/>
      <c r="G968" s="131"/>
      <c r="H968" s="131"/>
      <c r="I968" s="131"/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  <c r="AA968" s="131"/>
      <c r="AB968" s="131"/>
      <c r="AC968" s="131"/>
      <c r="AD968" s="131"/>
      <c r="AE968" s="131"/>
      <c r="AF968" s="131"/>
      <c r="AG968" s="131"/>
    </row>
    <row r="969" spans="1:33" ht="24" customHeight="1">
      <c r="A969" s="131"/>
      <c r="B969" s="131"/>
      <c r="C969" s="131"/>
      <c r="D969" s="131"/>
      <c r="E969" s="131"/>
      <c r="F969" s="131"/>
      <c r="G969" s="131"/>
      <c r="H969" s="131"/>
      <c r="I969" s="131"/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  <c r="AA969" s="131"/>
      <c r="AB969" s="131"/>
      <c r="AC969" s="131"/>
      <c r="AD969" s="131"/>
      <c r="AE969" s="131"/>
      <c r="AF969" s="131"/>
      <c r="AG969" s="131"/>
    </row>
    <row r="970" spans="1:33" ht="24" customHeight="1">
      <c r="A970" s="131"/>
      <c r="B970" s="131"/>
      <c r="C970" s="131"/>
      <c r="D970" s="131"/>
      <c r="E970" s="131"/>
      <c r="F970" s="131"/>
      <c r="G970" s="131"/>
      <c r="H970" s="131"/>
      <c r="I970" s="131"/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  <c r="AA970" s="131"/>
      <c r="AB970" s="131"/>
      <c r="AC970" s="131"/>
      <c r="AD970" s="131"/>
      <c r="AE970" s="131"/>
      <c r="AF970" s="131"/>
      <c r="AG970" s="131"/>
    </row>
    <row r="971" spans="1:33" ht="24" customHeight="1">
      <c r="A971" s="131"/>
      <c r="B971" s="131"/>
      <c r="C971" s="131"/>
      <c r="D971" s="131"/>
      <c r="E971" s="131"/>
      <c r="F971" s="131"/>
      <c r="G971" s="131"/>
      <c r="H971" s="131"/>
      <c r="I971" s="131"/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  <c r="AA971" s="131"/>
      <c r="AB971" s="131"/>
      <c r="AC971" s="131"/>
      <c r="AD971" s="131"/>
      <c r="AE971" s="131"/>
      <c r="AF971" s="131"/>
      <c r="AG971" s="131"/>
    </row>
    <row r="972" spans="1:33" ht="24" customHeight="1">
      <c r="A972" s="131"/>
      <c r="B972" s="131"/>
      <c r="C972" s="131"/>
      <c r="D972" s="131"/>
      <c r="E972" s="131"/>
      <c r="F972" s="131"/>
      <c r="G972" s="131"/>
      <c r="H972" s="131"/>
      <c r="I972" s="131"/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  <c r="AA972" s="131"/>
      <c r="AB972" s="131"/>
      <c r="AC972" s="131"/>
      <c r="AD972" s="131"/>
      <c r="AE972" s="131"/>
      <c r="AF972" s="131"/>
      <c r="AG972" s="131"/>
    </row>
    <row r="973" spans="1:33" ht="24" customHeight="1">
      <c r="A973" s="131"/>
      <c r="B973" s="131"/>
      <c r="C973" s="131"/>
      <c r="D973" s="131"/>
      <c r="E973" s="131"/>
      <c r="F973" s="131"/>
      <c r="G973" s="131"/>
      <c r="H973" s="131"/>
      <c r="I973" s="131"/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  <c r="AA973" s="131"/>
      <c r="AB973" s="131"/>
      <c r="AC973" s="131"/>
      <c r="AD973" s="131"/>
      <c r="AE973" s="131"/>
      <c r="AF973" s="131"/>
      <c r="AG973" s="131"/>
    </row>
    <row r="974" spans="1:33" ht="24" customHeight="1">
      <c r="A974" s="131"/>
      <c r="B974" s="131"/>
      <c r="C974" s="131"/>
      <c r="D974" s="131"/>
      <c r="E974" s="131"/>
      <c r="F974" s="131"/>
      <c r="G974" s="131"/>
      <c r="H974" s="131"/>
      <c r="I974" s="131"/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  <c r="AA974" s="131"/>
      <c r="AB974" s="131"/>
      <c r="AC974" s="131"/>
      <c r="AD974" s="131"/>
      <c r="AE974" s="131"/>
      <c r="AF974" s="131"/>
      <c r="AG974" s="131"/>
    </row>
    <row r="975" spans="1:33" ht="24" customHeight="1">
      <c r="A975" s="131"/>
      <c r="B975" s="131"/>
      <c r="C975" s="131"/>
      <c r="D975" s="131"/>
      <c r="E975" s="131"/>
      <c r="F975" s="131"/>
      <c r="G975" s="131"/>
      <c r="H975" s="131"/>
      <c r="I975" s="131"/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  <c r="AA975" s="131"/>
      <c r="AB975" s="131"/>
      <c r="AC975" s="131"/>
      <c r="AD975" s="131"/>
      <c r="AE975" s="131"/>
      <c r="AF975" s="131"/>
      <c r="AG975" s="131"/>
    </row>
    <row r="976" spans="1:33" ht="24" customHeight="1">
      <c r="A976" s="131"/>
      <c r="B976" s="131"/>
      <c r="C976" s="131"/>
      <c r="D976" s="131"/>
      <c r="E976" s="131"/>
      <c r="F976" s="131"/>
      <c r="G976" s="131"/>
      <c r="H976" s="131"/>
      <c r="I976" s="131"/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  <c r="AA976" s="131"/>
      <c r="AB976" s="131"/>
      <c r="AC976" s="131"/>
      <c r="AD976" s="131"/>
      <c r="AE976" s="131"/>
      <c r="AF976" s="131"/>
      <c r="AG976" s="131"/>
    </row>
    <row r="977" spans="1:33" ht="24" customHeight="1">
      <c r="A977" s="131"/>
      <c r="B977" s="131"/>
      <c r="C977" s="131"/>
      <c r="D977" s="131"/>
      <c r="E977" s="131"/>
      <c r="F977" s="131"/>
      <c r="G977" s="131"/>
      <c r="H977" s="131"/>
      <c r="I977" s="131"/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  <c r="AA977" s="131"/>
      <c r="AB977" s="131"/>
      <c r="AC977" s="131"/>
      <c r="AD977" s="131"/>
      <c r="AE977" s="131"/>
      <c r="AF977" s="131"/>
      <c r="AG977" s="131"/>
    </row>
    <row r="978" spans="1:33" ht="24" customHeight="1">
      <c r="A978" s="131"/>
      <c r="B978" s="131"/>
      <c r="C978" s="131"/>
      <c r="D978" s="131"/>
      <c r="E978" s="131"/>
      <c r="F978" s="131"/>
      <c r="G978" s="131"/>
      <c r="H978" s="131"/>
      <c r="I978" s="131"/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  <c r="AA978" s="131"/>
      <c r="AB978" s="131"/>
      <c r="AC978" s="131"/>
      <c r="AD978" s="131"/>
      <c r="AE978" s="131"/>
      <c r="AF978" s="131"/>
      <c r="AG978" s="131"/>
    </row>
    <row r="979" spans="1:33" ht="24" customHeight="1">
      <c r="A979" s="131"/>
      <c r="B979" s="131"/>
      <c r="C979" s="131"/>
      <c r="D979" s="131"/>
      <c r="E979" s="131"/>
      <c r="F979" s="131"/>
      <c r="G979" s="131"/>
      <c r="H979" s="131"/>
      <c r="I979" s="131"/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  <c r="AA979" s="131"/>
      <c r="AB979" s="131"/>
      <c r="AC979" s="131"/>
      <c r="AD979" s="131"/>
      <c r="AE979" s="131"/>
      <c r="AF979" s="131"/>
      <c r="AG979" s="131"/>
    </row>
    <row r="980" spans="1:33" ht="24" customHeight="1">
      <c r="A980" s="131"/>
      <c r="B980" s="131"/>
      <c r="C980" s="131"/>
      <c r="D980" s="131"/>
      <c r="E980" s="131"/>
      <c r="F980" s="131"/>
      <c r="G980" s="131"/>
      <c r="H980" s="131"/>
      <c r="I980" s="131"/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  <c r="AA980" s="131"/>
      <c r="AB980" s="131"/>
      <c r="AC980" s="131"/>
      <c r="AD980" s="131"/>
      <c r="AE980" s="131"/>
      <c r="AF980" s="131"/>
      <c r="AG980" s="131"/>
    </row>
    <row r="981" spans="1:33" ht="24" customHeight="1">
      <c r="A981" s="131"/>
      <c r="B981" s="131"/>
      <c r="C981" s="131"/>
      <c r="D981" s="131"/>
      <c r="E981" s="131"/>
      <c r="F981" s="131"/>
      <c r="G981" s="131"/>
      <c r="H981" s="131"/>
      <c r="I981" s="131"/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  <c r="AA981" s="131"/>
      <c r="AB981" s="131"/>
      <c r="AC981" s="131"/>
      <c r="AD981" s="131"/>
      <c r="AE981" s="131"/>
      <c r="AF981" s="131"/>
      <c r="AG981" s="131"/>
    </row>
    <row r="982" spans="1:33" ht="24" customHeight="1">
      <c r="A982" s="131"/>
      <c r="B982" s="131"/>
      <c r="C982" s="131"/>
      <c r="D982" s="131"/>
      <c r="E982" s="131"/>
      <c r="F982" s="131"/>
      <c r="G982" s="131"/>
      <c r="H982" s="131"/>
      <c r="I982" s="131"/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  <c r="AA982" s="131"/>
      <c r="AB982" s="131"/>
      <c r="AC982" s="131"/>
      <c r="AD982" s="131"/>
      <c r="AE982" s="131"/>
      <c r="AF982" s="131"/>
      <c r="AG982" s="131"/>
    </row>
    <row r="983" spans="1:33" ht="24" customHeight="1">
      <c r="A983" s="131"/>
      <c r="B983" s="131"/>
      <c r="C983" s="131"/>
      <c r="D983" s="131"/>
      <c r="E983" s="131"/>
      <c r="F983" s="131"/>
      <c r="G983" s="131"/>
      <c r="H983" s="131"/>
      <c r="I983" s="131"/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  <c r="AA983" s="131"/>
      <c r="AB983" s="131"/>
      <c r="AC983" s="131"/>
      <c r="AD983" s="131"/>
      <c r="AE983" s="131"/>
      <c r="AF983" s="131"/>
      <c r="AG983" s="131"/>
    </row>
    <row r="984" spans="1:33" ht="24" customHeight="1">
      <c r="A984" s="131"/>
      <c r="B984" s="131"/>
      <c r="C984" s="131"/>
      <c r="D984" s="131"/>
      <c r="E984" s="131"/>
      <c r="F984" s="131"/>
      <c r="G984" s="131"/>
      <c r="H984" s="131"/>
      <c r="I984" s="131"/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  <c r="AA984" s="131"/>
      <c r="AB984" s="131"/>
      <c r="AC984" s="131"/>
      <c r="AD984" s="131"/>
      <c r="AE984" s="131"/>
      <c r="AF984" s="131"/>
      <c r="AG984" s="131"/>
    </row>
    <row r="985" spans="1:33" ht="24" customHeight="1">
      <c r="A985" s="131"/>
      <c r="B985" s="131"/>
      <c r="C985" s="131"/>
      <c r="D985" s="131"/>
      <c r="E985" s="131"/>
      <c r="F985" s="131"/>
      <c r="G985" s="131"/>
      <c r="H985" s="131"/>
      <c r="I985" s="131"/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  <c r="AA985" s="131"/>
      <c r="AB985" s="131"/>
      <c r="AC985" s="131"/>
      <c r="AD985" s="131"/>
      <c r="AE985" s="131"/>
      <c r="AF985" s="131"/>
      <c r="AG985" s="131"/>
    </row>
    <row r="986" spans="1:33" ht="24" customHeight="1">
      <c r="A986" s="131"/>
      <c r="B986" s="131"/>
      <c r="C986" s="131"/>
      <c r="D986" s="131"/>
      <c r="E986" s="131"/>
      <c r="F986" s="131"/>
      <c r="G986" s="131"/>
      <c r="H986" s="131"/>
      <c r="I986" s="131"/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  <c r="AA986" s="131"/>
      <c r="AB986" s="131"/>
      <c r="AC986" s="131"/>
      <c r="AD986" s="131"/>
      <c r="AE986" s="131"/>
      <c r="AF986" s="131"/>
      <c r="AG986" s="131"/>
    </row>
    <row r="987" spans="1:33" ht="24" customHeight="1">
      <c r="A987" s="131"/>
      <c r="B987" s="131"/>
      <c r="C987" s="131"/>
      <c r="D987" s="131"/>
      <c r="E987" s="131"/>
      <c r="F987" s="131"/>
      <c r="G987" s="131"/>
      <c r="H987" s="131"/>
      <c r="I987" s="131"/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  <c r="AA987" s="131"/>
      <c r="AB987" s="131"/>
      <c r="AC987" s="131"/>
      <c r="AD987" s="131"/>
      <c r="AE987" s="131"/>
      <c r="AF987" s="131"/>
      <c r="AG987" s="131"/>
    </row>
    <row r="988" spans="1:33" ht="24" customHeight="1">
      <c r="A988" s="131"/>
      <c r="B988" s="131"/>
      <c r="C988" s="131"/>
      <c r="D988" s="131"/>
      <c r="E988" s="131"/>
      <c r="F988" s="131"/>
      <c r="G988" s="131"/>
      <c r="H988" s="131"/>
      <c r="I988" s="131"/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  <c r="AA988" s="131"/>
      <c r="AB988" s="131"/>
      <c r="AC988" s="131"/>
      <c r="AD988" s="131"/>
      <c r="AE988" s="131"/>
      <c r="AF988" s="131"/>
      <c r="AG988" s="131"/>
    </row>
    <row r="989" spans="1:33" ht="24" customHeight="1">
      <c r="A989" s="131"/>
      <c r="B989" s="131"/>
      <c r="C989" s="131"/>
      <c r="D989" s="131"/>
      <c r="E989" s="131"/>
      <c r="F989" s="131"/>
      <c r="G989" s="131"/>
      <c r="H989" s="131"/>
      <c r="I989" s="131"/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  <c r="AA989" s="131"/>
      <c r="AB989" s="131"/>
      <c r="AC989" s="131"/>
      <c r="AD989" s="131"/>
      <c r="AE989" s="131"/>
      <c r="AF989" s="131"/>
      <c r="AG989" s="131"/>
    </row>
    <row r="990" spans="1:33" ht="24" customHeight="1">
      <c r="A990" s="131"/>
      <c r="B990" s="131"/>
      <c r="C990" s="131"/>
      <c r="D990" s="131"/>
      <c r="E990" s="131"/>
      <c r="F990" s="131"/>
      <c r="G990" s="131"/>
      <c r="H990" s="131"/>
      <c r="I990" s="131"/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  <c r="AA990" s="131"/>
      <c r="AB990" s="131"/>
      <c r="AC990" s="131"/>
      <c r="AD990" s="131"/>
      <c r="AE990" s="131"/>
      <c r="AF990" s="131"/>
      <c r="AG990" s="131"/>
    </row>
    <row r="991" spans="1:33" ht="24" customHeight="1">
      <c r="A991" s="131"/>
      <c r="B991" s="131"/>
      <c r="C991" s="131"/>
      <c r="D991" s="131"/>
      <c r="E991" s="131"/>
      <c r="F991" s="131"/>
      <c r="G991" s="131"/>
      <c r="H991" s="131"/>
      <c r="I991" s="131"/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  <c r="AA991" s="131"/>
      <c r="AB991" s="131"/>
      <c r="AC991" s="131"/>
      <c r="AD991" s="131"/>
      <c r="AE991" s="131"/>
      <c r="AF991" s="131"/>
      <c r="AG991" s="131"/>
    </row>
    <row r="992" spans="1:33" ht="24" customHeight="1">
      <c r="A992" s="131"/>
      <c r="B992" s="131"/>
      <c r="C992" s="131"/>
      <c r="D992" s="131"/>
      <c r="E992" s="131"/>
      <c r="F992" s="131"/>
      <c r="G992" s="131"/>
      <c r="H992" s="131"/>
      <c r="I992" s="131"/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  <c r="AA992" s="131"/>
      <c r="AB992" s="131"/>
      <c r="AC992" s="131"/>
      <c r="AD992" s="131"/>
      <c r="AE992" s="131"/>
      <c r="AF992" s="131"/>
      <c r="AG992" s="131"/>
    </row>
    <row r="993" spans="1:33" ht="24" customHeight="1">
      <c r="A993" s="131"/>
      <c r="B993" s="131"/>
      <c r="C993" s="131"/>
      <c r="D993" s="131"/>
      <c r="E993" s="131"/>
      <c r="F993" s="131"/>
      <c r="G993" s="131"/>
      <c r="H993" s="131"/>
      <c r="I993" s="131"/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  <c r="AA993" s="131"/>
      <c r="AB993" s="131"/>
      <c r="AC993" s="131"/>
      <c r="AD993" s="131"/>
      <c r="AE993" s="131"/>
      <c r="AF993" s="131"/>
      <c r="AG993" s="131"/>
    </row>
    <row r="994" spans="1:33" ht="24" customHeight="1">
      <c r="A994" s="131"/>
      <c r="B994" s="131"/>
      <c r="C994" s="131"/>
      <c r="D994" s="131"/>
      <c r="E994" s="131"/>
      <c r="F994" s="131"/>
      <c r="G994" s="131"/>
      <c r="H994" s="131"/>
      <c r="I994" s="131"/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  <c r="AA994" s="131"/>
      <c r="AB994" s="131"/>
      <c r="AC994" s="131"/>
      <c r="AD994" s="131"/>
      <c r="AE994" s="131"/>
      <c r="AF994" s="131"/>
      <c r="AG994" s="131"/>
    </row>
    <row r="995" spans="1:33" ht="24" customHeight="1">
      <c r="A995" s="131"/>
      <c r="B995" s="131"/>
      <c r="C995" s="131"/>
      <c r="D995" s="131"/>
      <c r="E995" s="131"/>
      <c r="F995" s="131"/>
      <c r="G995" s="131"/>
      <c r="H995" s="131"/>
      <c r="I995" s="131"/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  <c r="AA995" s="131"/>
      <c r="AB995" s="131"/>
      <c r="AC995" s="131"/>
      <c r="AD995" s="131"/>
      <c r="AE995" s="131"/>
      <c r="AF995" s="131"/>
      <c r="AG995" s="131"/>
    </row>
    <row r="996" spans="1:33" ht="24" customHeight="1">
      <c r="A996" s="131"/>
      <c r="B996" s="131"/>
      <c r="C996" s="131"/>
      <c r="D996" s="131"/>
      <c r="E996" s="131"/>
      <c r="F996" s="131"/>
      <c r="G996" s="131"/>
      <c r="H996" s="131"/>
      <c r="I996" s="131"/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  <c r="AA996" s="131"/>
      <c r="AB996" s="131"/>
      <c r="AC996" s="131"/>
      <c r="AD996" s="131"/>
      <c r="AE996" s="131"/>
      <c r="AF996" s="131"/>
      <c r="AG996" s="131"/>
    </row>
    <row r="997" spans="1:33" ht="24" customHeight="1">
      <c r="A997" s="131"/>
      <c r="B997" s="131"/>
      <c r="C997" s="131"/>
      <c r="D997" s="131"/>
      <c r="E997" s="131"/>
      <c r="F997" s="131"/>
      <c r="G997" s="131"/>
      <c r="H997" s="131"/>
      <c r="I997" s="131"/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  <c r="AA997" s="131"/>
      <c r="AB997" s="131"/>
      <c r="AC997" s="131"/>
      <c r="AD997" s="131"/>
      <c r="AE997" s="131"/>
      <c r="AF997" s="131"/>
      <c r="AG997" s="131"/>
    </row>
    <row r="998" spans="1:33" ht="24" customHeight="1">
      <c r="A998" s="131"/>
      <c r="B998" s="131"/>
      <c r="C998" s="131"/>
      <c r="D998" s="131"/>
      <c r="E998" s="131"/>
      <c r="F998" s="131"/>
      <c r="G998" s="131"/>
      <c r="H998" s="131"/>
      <c r="I998" s="131"/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  <c r="AA998" s="131"/>
      <c r="AB998" s="131"/>
      <c r="AC998" s="131"/>
      <c r="AD998" s="131"/>
      <c r="AE998" s="131"/>
      <c r="AF998" s="131"/>
      <c r="AG998" s="131"/>
    </row>
    <row r="999" spans="1:33" ht="24" customHeight="1">
      <c r="A999" s="131"/>
      <c r="B999" s="131"/>
      <c r="C999" s="131"/>
      <c r="D999" s="131"/>
      <c r="E999" s="131"/>
      <c r="F999" s="131"/>
      <c r="G999" s="131"/>
      <c r="H999" s="131"/>
      <c r="I999" s="131"/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  <c r="AA999" s="131"/>
      <c r="AB999" s="131"/>
      <c r="AC999" s="131"/>
      <c r="AD999" s="131"/>
      <c r="AE999" s="131"/>
      <c r="AF999" s="131"/>
      <c r="AG999" s="131"/>
    </row>
    <row r="1000" spans="1:33" ht="24" customHeight="1">
      <c r="A1000" s="131"/>
      <c r="B1000" s="131"/>
      <c r="C1000" s="131"/>
      <c r="D1000" s="131"/>
      <c r="E1000" s="131"/>
      <c r="F1000" s="131"/>
      <c r="G1000" s="131"/>
      <c r="H1000" s="131"/>
      <c r="I1000" s="131"/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  <c r="AA1000" s="131"/>
      <c r="AB1000" s="131"/>
      <c r="AC1000" s="131"/>
      <c r="AD1000" s="131"/>
      <c r="AE1000" s="131"/>
      <c r="AF1000" s="131"/>
      <c r="AG1000" s="131"/>
    </row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G1000"/>
  <sheetViews>
    <sheetView workbookViewId="0">
      <pane ySplit="8" topLeftCell="A72" activePane="bottomLeft" state="frozen"/>
      <selection pane="bottomLeft" activeCell="E71" sqref="E71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22.7109375" bestFit="1" customWidth="1"/>
    <col min="6" max="6" width="15" bestFit="1" customWidth="1"/>
    <col min="7" max="7" width="14.785156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187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132000000</v>
      </c>
      <c r="F11" s="110">
        <v>1902110.05</v>
      </c>
      <c r="G11" s="110">
        <v>35775431.200000003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37677541.25</v>
      </c>
      <c r="AE11" s="111">
        <f t="shared" ref="AE11:AE19" si="1">+AD11*100/E11</f>
        <v>28.543591856060605</v>
      </c>
      <c r="AF11" s="110">
        <f t="shared" ref="AF11:AF19" si="2">+E11-AD11</f>
        <v>94322458.75</v>
      </c>
      <c r="AG11" s="111">
        <f>+AF11*100/E11</f>
        <v>71.456408143939399</v>
      </c>
    </row>
    <row r="12" spans="1:33" ht="24" customHeight="1">
      <c r="B12" s="109"/>
      <c r="C12" s="109"/>
      <c r="D12" s="109" t="s">
        <v>7</v>
      </c>
      <c r="E12" s="110">
        <v>9099000</v>
      </c>
      <c r="F12" s="110">
        <v>0</v>
      </c>
      <c r="G12" s="110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9099000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1500000</v>
      </c>
      <c r="F13" s="110">
        <v>95200</v>
      </c>
      <c r="G13" s="110">
        <v>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95200</v>
      </c>
      <c r="AE13" s="111">
        <f t="shared" si="1"/>
        <v>6.3466666666666667</v>
      </c>
      <c r="AF13" s="110">
        <f t="shared" si="2"/>
        <v>1404800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35000000</v>
      </c>
      <c r="F14" s="110">
        <v>2350320.2599999998</v>
      </c>
      <c r="G14" s="110">
        <v>3688013.63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6038333.8899999997</v>
      </c>
      <c r="AE14" s="111">
        <f t="shared" si="1"/>
        <v>17.252382542857141</v>
      </c>
      <c r="AF14" s="110">
        <f t="shared" si="2"/>
        <v>28961666.109999999</v>
      </c>
      <c r="AG14" s="111">
        <f t="shared" si="3"/>
        <v>785.29173196141357</v>
      </c>
    </row>
    <row r="15" spans="1:33" ht="24" customHeight="1">
      <c r="B15" s="109"/>
      <c r="C15" s="109"/>
      <c r="D15" s="109" t="s">
        <v>13</v>
      </c>
      <c r="E15" s="110">
        <v>250000</v>
      </c>
      <c r="F15" s="110">
        <v>0</v>
      </c>
      <c r="G15" s="110">
        <v>0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250000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7500000</v>
      </c>
      <c r="F16" s="110">
        <v>115974.92</v>
      </c>
      <c r="G16" s="110">
        <v>97356.160000000003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213331.08000000002</v>
      </c>
      <c r="AE16" s="111">
        <f t="shared" si="1"/>
        <v>2.8444143999999998</v>
      </c>
      <c r="AF16" s="110">
        <f t="shared" si="2"/>
        <v>7286668.9199999999</v>
      </c>
      <c r="AG16" s="111">
        <f t="shared" si="3"/>
        <v>7484.5484045385519</v>
      </c>
    </row>
    <row r="17" spans="2:33" ht="24" customHeight="1">
      <c r="B17" s="109"/>
      <c r="C17" s="109"/>
      <c r="D17" s="109" t="s">
        <v>17</v>
      </c>
      <c r="E17" s="110">
        <v>5000000</v>
      </c>
      <c r="F17" s="110">
        <v>726463</v>
      </c>
      <c r="G17" s="110">
        <v>1111591.6000000001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1838054.6</v>
      </c>
      <c r="AE17" s="111">
        <f t="shared" si="1"/>
        <v>36.761091999999998</v>
      </c>
      <c r="AF17" s="110">
        <f t="shared" si="2"/>
        <v>3161945.4</v>
      </c>
      <c r="AG17" s="111">
        <f t="shared" si="3"/>
        <v>284.45207754358705</v>
      </c>
    </row>
    <row r="18" spans="2:33" ht="24" customHeight="1">
      <c r="B18" s="109"/>
      <c r="C18" s="109"/>
      <c r="D18" s="109" t="s">
        <v>19</v>
      </c>
      <c r="E18" s="110">
        <v>300000</v>
      </c>
      <c r="F18" s="110">
        <v>2700</v>
      </c>
      <c r="G18" s="110">
        <v>16000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18700</v>
      </c>
      <c r="AE18" s="111">
        <f t="shared" si="1"/>
        <v>6.2333333333333334</v>
      </c>
      <c r="AF18" s="110">
        <f t="shared" si="2"/>
        <v>281300</v>
      </c>
      <c r="AG18" s="111">
        <f t="shared" si="3"/>
        <v>1758.125</v>
      </c>
    </row>
    <row r="19" spans="2:33" ht="24" customHeight="1">
      <c r="B19" s="109"/>
      <c r="C19" s="109"/>
      <c r="D19" s="109" t="s">
        <v>21</v>
      </c>
      <c r="E19" s="110">
        <v>18600000</v>
      </c>
      <c r="F19" s="110">
        <v>1190225</v>
      </c>
      <c r="G19" s="110">
        <v>1316231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2506456</v>
      </c>
      <c r="AE19" s="111">
        <f t="shared" si="1"/>
        <v>13.475569892473118</v>
      </c>
      <c r="AF19" s="110">
        <f t="shared" si="2"/>
        <v>16093544</v>
      </c>
      <c r="AG19" s="111">
        <f t="shared" si="3"/>
        <v>1222.699055105069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>
        <v>0</v>
      </c>
      <c r="G21" s="110">
        <v>0</v>
      </c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300000</v>
      </c>
      <c r="F22" s="110">
        <v>38175</v>
      </c>
      <c r="G22" s="110">
        <v>0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38175</v>
      </c>
      <c r="AE22" s="111">
        <f t="shared" si="5"/>
        <v>12.725</v>
      </c>
      <c r="AF22" s="110">
        <f t="shared" si="6"/>
        <v>261825</v>
      </c>
      <c r="AG22" s="111">
        <f t="shared" si="7"/>
        <v>87.275000000000006</v>
      </c>
    </row>
    <row r="23" spans="2:33" ht="24" customHeight="1">
      <c r="B23" s="109"/>
      <c r="C23" s="109"/>
      <c r="D23" s="109" t="s">
        <v>28</v>
      </c>
      <c r="E23" s="110">
        <v>4000000</v>
      </c>
      <c r="F23" s="110">
        <v>51109</v>
      </c>
      <c r="G23" s="110">
        <v>26916.81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78025.81</v>
      </c>
      <c r="AE23" s="111">
        <f t="shared" si="5"/>
        <v>1.95064525</v>
      </c>
      <c r="AF23" s="110">
        <f t="shared" si="6"/>
        <v>3921974.19</v>
      </c>
      <c r="AG23" s="111">
        <f t="shared" si="7"/>
        <v>98.049354750000006</v>
      </c>
    </row>
    <row r="24" spans="2:33" ht="24" customHeight="1">
      <c r="B24" s="109"/>
      <c r="C24" s="109"/>
      <c r="D24" s="109" t="s">
        <v>30</v>
      </c>
      <c r="E24" s="110">
        <v>200000</v>
      </c>
      <c r="F24" s="110">
        <v>0</v>
      </c>
      <c r="G24" s="110">
        <v>0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200000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22600000</v>
      </c>
      <c r="F25" s="110">
        <v>446093.91</v>
      </c>
      <c r="G25" s="110">
        <v>1762623.48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2208717.39</v>
      </c>
      <c r="AE25" s="111">
        <f t="shared" si="5"/>
        <v>9.7730857964601778</v>
      </c>
      <c r="AF25" s="110">
        <f t="shared" si="6"/>
        <v>20391282.609999999</v>
      </c>
      <c r="AG25" s="111">
        <f t="shared" si="7"/>
        <v>90.22691420353982</v>
      </c>
    </row>
    <row r="26" spans="2:33" ht="24" customHeight="1">
      <c r="B26" s="109"/>
      <c r="C26" s="109"/>
      <c r="D26" s="109" t="s">
        <v>121</v>
      </c>
      <c r="E26" s="110">
        <v>0</v>
      </c>
      <c r="F26" s="110">
        <v>0</v>
      </c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236349000</v>
      </c>
      <c r="F27" s="115">
        <f t="shared" si="8"/>
        <v>6918371.1399999997</v>
      </c>
      <c r="G27" s="115">
        <f t="shared" si="8"/>
        <v>43794163.880000003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50712535.020000003</v>
      </c>
      <c r="AE27" s="116">
        <f t="shared" si="5"/>
        <v>21.456631938362339</v>
      </c>
      <c r="AF27" s="115">
        <f>SUM(AF10:AF26)</f>
        <v>185636464.98000002</v>
      </c>
      <c r="AG27" s="116">
        <f t="shared" si="7"/>
        <v>78.543368061637665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32000000</v>
      </c>
      <c r="F30" s="110">
        <v>2628128.25</v>
      </c>
      <c r="G30" s="110">
        <v>2745957.5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5374085.75</v>
      </c>
      <c r="AE30" s="111">
        <f t="shared" ref="AE30:AE41" si="10">+AD30*100/E30</f>
        <v>16.794017968750001</v>
      </c>
      <c r="AF30" s="110">
        <f t="shared" ref="AF30:AF41" si="11">+E30-AD30</f>
        <v>26625914.25</v>
      </c>
      <c r="AG30" s="111">
        <f t="shared" ref="AG30:AG41" si="12">+AF30*100/E30</f>
        <v>83.205982031250002</v>
      </c>
    </row>
    <row r="31" spans="2:33" ht="24" customHeight="1">
      <c r="B31" s="109"/>
      <c r="C31" s="109"/>
      <c r="D31" s="109" t="s">
        <v>124</v>
      </c>
      <c r="E31" s="110">
        <v>1500000</v>
      </c>
      <c r="F31" s="110">
        <v>139293.75</v>
      </c>
      <c r="G31" s="110">
        <v>86693.75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225987.5</v>
      </c>
      <c r="AE31" s="111">
        <f t="shared" si="10"/>
        <v>15.065833333333334</v>
      </c>
      <c r="AF31" s="110">
        <f t="shared" si="11"/>
        <v>1274012.5</v>
      </c>
      <c r="AG31" s="111">
        <f t="shared" si="12"/>
        <v>84.93416666666667</v>
      </c>
    </row>
    <row r="32" spans="2:33" ht="24" customHeight="1">
      <c r="B32" s="109"/>
      <c r="C32" s="109"/>
      <c r="D32" s="109" t="s">
        <v>40</v>
      </c>
      <c r="E32" s="110">
        <v>5000000</v>
      </c>
      <c r="F32" s="110">
        <v>390510</v>
      </c>
      <c r="G32" s="110">
        <v>387600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778110</v>
      </c>
      <c r="AE32" s="111">
        <f t="shared" si="10"/>
        <v>15.562200000000001</v>
      </c>
      <c r="AF32" s="110">
        <f t="shared" si="11"/>
        <v>4221890</v>
      </c>
      <c r="AG32" s="111">
        <f t="shared" si="12"/>
        <v>84.437799999999996</v>
      </c>
    </row>
    <row r="33" spans="2:33" ht="24" customHeight="1">
      <c r="B33" s="109"/>
      <c r="C33" s="109"/>
      <c r="D33" s="109" t="s">
        <v>42</v>
      </c>
      <c r="E33" s="110">
        <v>2300000</v>
      </c>
      <c r="F33" s="110">
        <v>230000</v>
      </c>
      <c r="G33" s="110">
        <v>170000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400000</v>
      </c>
      <c r="AE33" s="111">
        <f t="shared" si="10"/>
        <v>17.391304347826086</v>
      </c>
      <c r="AF33" s="110">
        <f t="shared" si="11"/>
        <v>1900000</v>
      </c>
      <c r="AG33" s="111">
        <f t="shared" si="12"/>
        <v>82.608695652173907</v>
      </c>
    </row>
    <row r="34" spans="2:33" ht="24" customHeight="1">
      <c r="B34" s="109"/>
      <c r="C34" s="109"/>
      <c r="D34" s="109" t="s">
        <v>44</v>
      </c>
      <c r="E34" s="110">
        <v>16500000</v>
      </c>
      <c r="F34" s="110">
        <v>1447600</v>
      </c>
      <c r="G34" s="110">
        <v>2422000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3869600</v>
      </c>
      <c r="AE34" s="111">
        <f t="shared" si="10"/>
        <v>23.452121212121213</v>
      </c>
      <c r="AF34" s="110">
        <f t="shared" si="11"/>
        <v>12630400</v>
      </c>
      <c r="AG34" s="111">
        <f t="shared" si="12"/>
        <v>76.547878787878787</v>
      </c>
    </row>
    <row r="35" spans="2:33" ht="24" customHeight="1">
      <c r="B35" s="109"/>
      <c r="C35" s="109"/>
      <c r="D35" s="109" t="s">
        <v>46</v>
      </c>
      <c r="E35" s="110">
        <v>0</v>
      </c>
      <c r="F35" s="110">
        <v>0</v>
      </c>
      <c r="G35" s="110">
        <v>0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500000</v>
      </c>
      <c r="F36" s="110">
        <v>42500</v>
      </c>
      <c r="G36" s="110">
        <v>47000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89500</v>
      </c>
      <c r="AE36" s="111">
        <f t="shared" si="10"/>
        <v>17.899999999999999</v>
      </c>
      <c r="AF36" s="110">
        <f t="shared" si="11"/>
        <v>410500</v>
      </c>
      <c r="AG36" s="111">
        <f t="shared" si="12"/>
        <v>82.1</v>
      </c>
    </row>
    <row r="37" spans="2:33" ht="24" customHeight="1">
      <c r="B37" s="109"/>
      <c r="C37" s="109"/>
      <c r="D37" s="109" t="s">
        <v>50</v>
      </c>
      <c r="E37" s="110">
        <v>29200000</v>
      </c>
      <c r="F37" s="110">
        <v>2201073.75</v>
      </c>
      <c r="G37" s="110">
        <v>2172256.25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4373330</v>
      </c>
      <c r="AE37" s="111">
        <f t="shared" si="10"/>
        <v>14.977157534246576</v>
      </c>
      <c r="AF37" s="110">
        <f t="shared" si="11"/>
        <v>24826670</v>
      </c>
      <c r="AG37" s="111">
        <f t="shared" si="12"/>
        <v>85.022842465753428</v>
      </c>
    </row>
    <row r="38" spans="2:33" ht="24" customHeight="1">
      <c r="B38" s="109"/>
      <c r="C38" s="109"/>
      <c r="D38" s="109" t="s">
        <v>52</v>
      </c>
      <c r="E38" s="110">
        <v>0</v>
      </c>
      <c r="F38" s="110">
        <v>0</v>
      </c>
      <c r="G38" s="110">
        <v>0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670000</v>
      </c>
      <c r="F39" s="110">
        <v>146940</v>
      </c>
      <c r="G39" s="110">
        <v>107210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254150</v>
      </c>
      <c r="AE39" s="111">
        <f t="shared" si="10"/>
        <v>37.932835820895519</v>
      </c>
      <c r="AF39" s="110">
        <f t="shared" si="11"/>
        <v>415850</v>
      </c>
      <c r="AG39" s="111">
        <f t="shared" si="12"/>
        <v>62.067164179104481</v>
      </c>
    </row>
    <row r="40" spans="2:33" ht="24" customHeight="1">
      <c r="B40" s="109"/>
      <c r="C40" s="109"/>
      <c r="D40" s="109" t="s">
        <v>56</v>
      </c>
      <c r="E40" s="110">
        <v>2852000</v>
      </c>
      <c r="F40" s="110">
        <v>130498.7</v>
      </c>
      <c r="G40" s="110">
        <v>133768.20000000001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264266.90000000002</v>
      </c>
      <c r="AE40" s="111">
        <f t="shared" si="10"/>
        <v>9.2660203366058926</v>
      </c>
      <c r="AF40" s="110">
        <f t="shared" si="11"/>
        <v>2587733.1</v>
      </c>
      <c r="AG40" s="111">
        <f t="shared" si="12"/>
        <v>90.733979663394109</v>
      </c>
    </row>
    <row r="41" spans="2:33" ht="24" customHeight="1">
      <c r="B41" s="109"/>
      <c r="C41" s="109"/>
      <c r="D41" s="109" t="s">
        <v>126</v>
      </c>
      <c r="E41" s="110">
        <v>0</v>
      </c>
      <c r="F41" s="110">
        <v>0</v>
      </c>
      <c r="G41" s="110">
        <v>0</v>
      </c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37000000</v>
      </c>
      <c r="F43" s="110">
        <v>3182304.21</v>
      </c>
      <c r="G43" s="110">
        <v>2696615.07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5878919.2799999993</v>
      </c>
      <c r="AE43" s="111">
        <f>+AD43*100/E43</f>
        <v>15.888971027027024</v>
      </c>
      <c r="AF43" s="110">
        <f>+E43-AD43</f>
        <v>31121080.719999999</v>
      </c>
      <c r="AG43" s="111">
        <f>+AF43*100/E43</f>
        <v>84.111028972972974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14650000</v>
      </c>
      <c r="F45" s="110">
        <v>972641.05</v>
      </c>
      <c r="G45" s="110">
        <v>1233108.9099999999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2205749.96</v>
      </c>
      <c r="AE45" s="111">
        <f t="shared" ref="AE45:AE53" si="14">+AD45*100/E45</f>
        <v>15.056313720136519</v>
      </c>
      <c r="AF45" s="110">
        <f t="shared" ref="AF45:AF53" si="15">+E45-AD45</f>
        <v>12444250.039999999</v>
      </c>
      <c r="AG45" s="111">
        <f t="shared" ref="AG45:AG53" si="16">+AF45*100/E45</f>
        <v>84.943686279863485</v>
      </c>
    </row>
    <row r="46" spans="2:33" ht="24" customHeight="1">
      <c r="B46" s="109"/>
      <c r="C46" s="109"/>
      <c r="D46" s="109" t="s">
        <v>131</v>
      </c>
      <c r="E46" s="110">
        <v>16000000</v>
      </c>
      <c r="F46" s="110">
        <v>1146820</v>
      </c>
      <c r="G46" s="110">
        <v>1006502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2153322</v>
      </c>
      <c r="AE46" s="111">
        <f t="shared" si="14"/>
        <v>13.4582625</v>
      </c>
      <c r="AF46" s="110">
        <f t="shared" si="15"/>
        <v>13846678</v>
      </c>
      <c r="AG46" s="111">
        <f t="shared" si="16"/>
        <v>86.541737499999996</v>
      </c>
    </row>
    <row r="47" spans="2:33" ht="24" customHeight="1">
      <c r="B47" s="109"/>
      <c r="C47" s="109"/>
      <c r="D47" s="109" t="s">
        <v>132</v>
      </c>
      <c r="E47" s="110">
        <v>350000</v>
      </c>
      <c r="F47" s="110">
        <v>0</v>
      </c>
      <c r="G47" s="110">
        <v>52250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52250</v>
      </c>
      <c r="AE47" s="111">
        <f t="shared" si="14"/>
        <v>14.928571428571429</v>
      </c>
      <c r="AF47" s="110">
        <f t="shared" si="15"/>
        <v>297750</v>
      </c>
      <c r="AG47" s="111">
        <f t="shared" si="16"/>
        <v>85.071428571428569</v>
      </c>
    </row>
    <row r="48" spans="2:33" ht="24" customHeight="1">
      <c r="B48" s="109"/>
      <c r="C48" s="109"/>
      <c r="D48" s="109" t="s">
        <v>133</v>
      </c>
      <c r="E48" s="110">
        <v>1000000</v>
      </c>
      <c r="F48" s="110">
        <v>228616.45</v>
      </c>
      <c r="G48" s="110">
        <v>77382.69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305999.14</v>
      </c>
      <c r="AE48" s="111">
        <f t="shared" si="14"/>
        <v>30.599913999999998</v>
      </c>
      <c r="AF48" s="110">
        <f t="shared" si="15"/>
        <v>694000.86</v>
      </c>
      <c r="AG48" s="111">
        <f t="shared" si="16"/>
        <v>69.400086000000002</v>
      </c>
    </row>
    <row r="49" spans="2:33" ht="24" customHeight="1">
      <c r="B49" s="109"/>
      <c r="C49" s="109"/>
      <c r="D49" s="109" t="s">
        <v>134</v>
      </c>
      <c r="E49" s="110">
        <v>0</v>
      </c>
      <c r="F49" s="110">
        <v>0</v>
      </c>
      <c r="G49" s="110">
        <v>0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17310000</v>
      </c>
      <c r="F50" s="110">
        <v>1559713.8</v>
      </c>
      <c r="G50" s="110">
        <v>1505508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3065221.8</v>
      </c>
      <c r="AE50" s="111">
        <f t="shared" si="14"/>
        <v>17.707809358752165</v>
      </c>
      <c r="AF50" s="110">
        <f t="shared" si="15"/>
        <v>14244778.199999999</v>
      </c>
      <c r="AG50" s="111">
        <f t="shared" si="16"/>
        <v>82.292190641247828</v>
      </c>
    </row>
    <row r="51" spans="2:33" ht="24" customHeight="1">
      <c r="B51" s="109"/>
      <c r="C51" s="109"/>
      <c r="D51" s="109" t="s">
        <v>65</v>
      </c>
      <c r="E51" s="110">
        <v>8500000</v>
      </c>
      <c r="F51" s="110">
        <v>679097.56</v>
      </c>
      <c r="G51" s="110">
        <v>676872.78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1355970.34</v>
      </c>
      <c r="AE51" s="111">
        <f t="shared" si="14"/>
        <v>15.952592235294118</v>
      </c>
      <c r="AF51" s="110">
        <f t="shared" si="15"/>
        <v>7144029.6600000001</v>
      </c>
      <c r="AG51" s="111">
        <f t="shared" si="16"/>
        <v>84.047407764705881</v>
      </c>
    </row>
    <row r="52" spans="2:33" ht="24" customHeight="1">
      <c r="B52" s="109"/>
      <c r="C52" s="109"/>
      <c r="D52" s="109" t="s">
        <v>67</v>
      </c>
      <c r="E52" s="110">
        <v>30938000</v>
      </c>
      <c r="F52" s="110">
        <v>3630546.2</v>
      </c>
      <c r="G52" s="110">
        <v>2712561.15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6343107.3499999996</v>
      </c>
      <c r="AE52" s="111">
        <f t="shared" si="14"/>
        <v>20.50264189669662</v>
      </c>
      <c r="AF52" s="110">
        <f t="shared" si="15"/>
        <v>24594892.649999999</v>
      </c>
      <c r="AG52" s="111">
        <f t="shared" si="16"/>
        <v>79.497358103303384</v>
      </c>
    </row>
    <row r="53" spans="2:33" ht="24" customHeight="1">
      <c r="B53" s="109"/>
      <c r="C53" s="109"/>
      <c r="D53" s="109" t="s">
        <v>135</v>
      </c>
      <c r="E53" s="110">
        <v>1200000</v>
      </c>
      <c r="F53" s="110">
        <v>21540</v>
      </c>
      <c r="G53" s="110">
        <v>70530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92070</v>
      </c>
      <c r="AE53" s="111">
        <f t="shared" si="14"/>
        <v>7.6725000000000003</v>
      </c>
      <c r="AF53" s="110">
        <f t="shared" si="15"/>
        <v>1107930</v>
      </c>
      <c r="AG53" s="111">
        <f t="shared" si="16"/>
        <v>92.327500000000001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9099000</v>
      </c>
      <c r="F56" s="110">
        <v>0</v>
      </c>
      <c r="G56" s="110">
        <v>200000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200000</v>
      </c>
      <c r="AE56" s="111">
        <f t="shared" ref="AE56:AE58" si="18">+AD56*100/E56</f>
        <v>2.1980437410704474</v>
      </c>
      <c r="AF56" s="110">
        <f t="shared" ref="AF56:AF58" si="19">+E56-AD56</f>
        <v>8899000</v>
      </c>
      <c r="AG56" s="111">
        <f t="shared" ref="AG56:AG58" si="20">+AF56*100/E56</f>
        <v>97.80195625892955</v>
      </c>
    </row>
    <row r="57" spans="2:33" ht="24" customHeight="1">
      <c r="B57" s="109"/>
      <c r="C57" s="109"/>
      <c r="D57" s="109" t="s">
        <v>137</v>
      </c>
      <c r="E57" s="110">
        <v>0</v>
      </c>
      <c r="F57" s="110">
        <v>0</v>
      </c>
      <c r="G57" s="110">
        <v>0</v>
      </c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2400000</v>
      </c>
      <c r="F58" s="110">
        <v>182920</v>
      </c>
      <c r="G58" s="110">
        <v>297000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479920</v>
      </c>
      <c r="AE58" s="111">
        <f t="shared" si="18"/>
        <v>19.996666666666666</v>
      </c>
      <c r="AF58" s="110">
        <f t="shared" si="19"/>
        <v>1920080</v>
      </c>
      <c r="AG58" s="111">
        <f t="shared" si="20"/>
        <v>80.00333333333333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>
        <v>0</v>
      </c>
      <c r="G60" s="110">
        <v>0</v>
      </c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>
        <v>0</v>
      </c>
      <c r="G61" s="110">
        <v>0</v>
      </c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>
        <v>0</v>
      </c>
      <c r="G62" s="110">
        <v>0</v>
      </c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12000000</v>
      </c>
      <c r="F64" s="110">
        <v>1568935</v>
      </c>
      <c r="G64" s="110">
        <v>215707.62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1784642.62</v>
      </c>
      <c r="AE64" s="111">
        <f t="shared" ref="AE64:AE71" si="26">+AD64*100/E64</f>
        <v>14.872021833333333</v>
      </c>
      <c r="AF64" s="110">
        <f t="shared" ref="AF64:AF71" si="27">+E64-AD64</f>
        <v>10215357.379999999</v>
      </c>
      <c r="AG64" s="111">
        <f t="shared" ref="AG64:AG71" si="28">+AF64*100/E64</f>
        <v>85.127978166666651</v>
      </c>
    </row>
    <row r="65" spans="1:33" ht="24" customHeight="1">
      <c r="B65" s="109"/>
      <c r="C65" s="109"/>
      <c r="D65" s="109" t="s">
        <v>142</v>
      </c>
      <c r="E65" s="110">
        <v>3900000</v>
      </c>
      <c r="F65" s="110">
        <v>451364.47</v>
      </c>
      <c r="G65" s="110">
        <v>408941.31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860305.78</v>
      </c>
      <c r="AE65" s="111">
        <f t="shared" si="26"/>
        <v>22.059122564102562</v>
      </c>
      <c r="AF65" s="110">
        <f t="shared" si="27"/>
        <v>3039694.2199999997</v>
      </c>
      <c r="AG65" s="111">
        <f t="shared" si="28"/>
        <v>77.940877435897434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244869000</v>
      </c>
      <c r="F66" s="115">
        <f t="shared" si="29"/>
        <v>20981043.190000001</v>
      </c>
      <c r="G66" s="115">
        <f t="shared" si="29"/>
        <v>19425465.229999997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40406508.420000002</v>
      </c>
      <c r="AE66" s="116">
        <f t="shared" si="26"/>
        <v>16.501275547333471</v>
      </c>
      <c r="AF66" s="115">
        <f t="shared" si="27"/>
        <v>204462491.57999998</v>
      </c>
      <c r="AG66" s="116">
        <f t="shared" si="28"/>
        <v>83.498724452666522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-8520000</v>
      </c>
      <c r="F67" s="115">
        <f t="shared" si="30"/>
        <v>-14062672.050000001</v>
      </c>
      <c r="G67" s="115">
        <f t="shared" si="30"/>
        <v>24368698.650000006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10306026.600000005</v>
      </c>
      <c r="AE67" s="116">
        <f t="shared" si="26"/>
        <v>-120.96275352112681</v>
      </c>
      <c r="AF67" s="115">
        <f t="shared" si="27"/>
        <v>-18826026.600000005</v>
      </c>
      <c r="AG67" s="116">
        <f t="shared" si="28"/>
        <v>220.96275352112681</v>
      </c>
    </row>
    <row r="68" spans="1:33" ht="24" customHeight="1">
      <c r="B68" s="109"/>
      <c r="C68" s="109"/>
      <c r="D68" s="119" t="s">
        <v>145</v>
      </c>
      <c r="E68" s="110">
        <v>127531</v>
      </c>
      <c r="F68" s="110">
        <v>5437898.7699999996</v>
      </c>
      <c r="G68" s="110">
        <v>10397546.359999999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15835445.129999999</v>
      </c>
      <c r="AE68" s="111">
        <f t="shared" si="26"/>
        <v>12416.937944499768</v>
      </c>
      <c r="AF68" s="110">
        <f t="shared" si="27"/>
        <v>-15707914.129999999</v>
      </c>
      <c r="AG68" s="111">
        <f t="shared" si="28"/>
        <v>-12316.937944499768</v>
      </c>
    </row>
    <row r="69" spans="1:33" ht="24" customHeight="1">
      <c r="B69" s="109"/>
      <c r="C69" s="109"/>
      <c r="D69" s="119" t="s">
        <v>146</v>
      </c>
      <c r="E69" s="110">
        <v>94908083.969999999</v>
      </c>
      <c r="F69" s="110">
        <v>97220578.090000004</v>
      </c>
      <c r="G69" s="110">
        <v>97958454.849999994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195179032.94</v>
      </c>
      <c r="AE69" s="111">
        <f t="shared" si="26"/>
        <v>205.65058820668551</v>
      </c>
      <c r="AF69" s="110">
        <f t="shared" si="27"/>
        <v>-100270948.97</v>
      </c>
      <c r="AG69" s="111">
        <f t="shared" si="28"/>
        <v>-105.65058820668551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-103555614.97</v>
      </c>
      <c r="F71" s="123">
        <f t="shared" si="31"/>
        <v>-116721148.91</v>
      </c>
      <c r="G71" s="123">
        <f t="shared" si="31"/>
        <v>-83987302.559999987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-200708451.46999997</v>
      </c>
      <c r="AE71" s="116">
        <f t="shared" si="26"/>
        <v>193.81706296480888</v>
      </c>
      <c r="AF71" s="115">
        <f t="shared" si="27"/>
        <v>97152836.49999997</v>
      </c>
      <c r="AG71" s="116">
        <f t="shared" si="28"/>
        <v>-93.817062964808898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>
        <v>6240</v>
      </c>
      <c r="G74" s="110">
        <v>6124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0</v>
      </c>
      <c r="F75" s="110"/>
      <c r="G75" s="110">
        <v>0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29742009.130000003</v>
      </c>
      <c r="F78" s="110">
        <v>50131576.219999999</v>
      </c>
      <c r="G78" s="110">
        <v>58559658.189999998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>
        <v>0</v>
      </c>
      <c r="G79" s="110">
        <v>0</v>
      </c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29742009.130000003</v>
      </c>
      <c r="F80" s="115">
        <f t="shared" si="32"/>
        <v>50137816.219999999</v>
      </c>
      <c r="G80" s="115">
        <f t="shared" si="32"/>
        <v>58565782.189999998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5" ht="24" customHeight="1"/>
    <row r="82" spans="4:5" ht="24" customHeight="1">
      <c r="D82" s="95" t="s">
        <v>157</v>
      </c>
      <c r="E82" s="125">
        <v>500000</v>
      </c>
    </row>
    <row r="83" spans="4:5" ht="24" customHeight="1"/>
    <row r="84" spans="4:5" ht="24" customHeight="1"/>
    <row r="85" spans="4:5" ht="24" customHeight="1"/>
    <row r="86" spans="4:5" ht="24" customHeight="1"/>
    <row r="87" spans="4:5" ht="24" customHeight="1"/>
    <row r="88" spans="4:5" ht="24" customHeight="1"/>
    <row r="89" spans="4:5" ht="24" customHeight="1"/>
    <row r="90" spans="4:5" ht="24" customHeight="1"/>
    <row r="91" spans="4:5" ht="24" customHeight="1"/>
    <row r="92" spans="4:5" ht="24" customHeight="1"/>
    <row r="93" spans="4:5" ht="24" customHeight="1"/>
    <row r="94" spans="4:5" ht="24" customHeight="1"/>
    <row r="95" spans="4:5" ht="24" customHeight="1"/>
    <row r="96" spans="4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1000"/>
  <sheetViews>
    <sheetView topLeftCell="D1" workbookViewId="0">
      <selection activeCell="D14" sqref="D14"/>
    </sheetView>
  </sheetViews>
  <sheetFormatPr defaultColWidth="9.2109375" defaultRowHeight="15" customHeight="1"/>
  <cols>
    <col min="1" max="3" width="1.28515625" customWidth="1"/>
    <col min="4" max="4" width="41.640625" customWidth="1"/>
    <col min="5" max="5" width="14.7109375" customWidth="1"/>
    <col min="6" max="7" width="11.4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39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44"/>
      <c r="AG1" s="44"/>
    </row>
    <row r="2" spans="1:33" ht="24" customHeight="1">
      <c r="A2" s="392" t="s">
        <v>96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  <c r="AF2" s="44"/>
      <c r="AG2" s="44"/>
    </row>
    <row r="3" spans="1:33" ht="24" customHeight="1">
      <c r="A3" s="39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44"/>
      <c r="AG3" s="44"/>
    </row>
    <row r="4" spans="1:33" ht="24" customHeight="1">
      <c r="A4" s="43"/>
      <c r="B4" s="43"/>
      <c r="C4" s="43"/>
      <c r="D4" s="43"/>
      <c r="E4" s="43"/>
      <c r="F4" s="45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</row>
    <row r="5" spans="1:33" ht="24" customHeight="1">
      <c r="A5" s="43"/>
      <c r="B5" s="43"/>
      <c r="C5" s="43"/>
      <c r="D5" s="43"/>
      <c r="E5" s="43"/>
      <c r="F5" s="45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392"/>
      <c r="AE5" s="380"/>
      <c r="AF5" s="392" t="s">
        <v>98</v>
      </c>
      <c r="AG5" s="380"/>
    </row>
    <row r="6" spans="1:33" ht="27">
      <c r="A6" s="46"/>
      <c r="B6" s="376" t="s">
        <v>1</v>
      </c>
      <c r="C6" s="377"/>
      <c r="D6" s="378"/>
      <c r="E6" s="47" t="s">
        <v>99</v>
      </c>
      <c r="F6" s="38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89" t="s">
        <v>101</v>
      </c>
      <c r="AG6" s="371"/>
    </row>
    <row r="7" spans="1:33" ht="24" customHeight="1">
      <c r="A7" s="46"/>
      <c r="B7" s="379"/>
      <c r="C7" s="380"/>
      <c r="D7" s="381"/>
      <c r="E7" s="385" t="s">
        <v>102</v>
      </c>
      <c r="F7" s="387" t="s">
        <v>103</v>
      </c>
      <c r="G7" s="371"/>
      <c r="H7" s="387" t="s">
        <v>104</v>
      </c>
      <c r="I7" s="371"/>
      <c r="J7" s="387" t="s">
        <v>105</v>
      </c>
      <c r="K7" s="371"/>
      <c r="L7" s="387" t="s">
        <v>106</v>
      </c>
      <c r="M7" s="371"/>
      <c r="N7" s="387" t="s">
        <v>107</v>
      </c>
      <c r="O7" s="371"/>
      <c r="P7" s="387" t="s">
        <v>108</v>
      </c>
      <c r="Q7" s="371"/>
      <c r="R7" s="387" t="s">
        <v>109</v>
      </c>
      <c r="S7" s="371"/>
      <c r="T7" s="387" t="s">
        <v>110</v>
      </c>
      <c r="U7" s="371"/>
      <c r="V7" s="387" t="s">
        <v>111</v>
      </c>
      <c r="W7" s="371"/>
      <c r="X7" s="387" t="s">
        <v>112</v>
      </c>
      <c r="Y7" s="371"/>
      <c r="Z7" s="387" t="s">
        <v>113</v>
      </c>
      <c r="AA7" s="371"/>
      <c r="AB7" s="387" t="s">
        <v>114</v>
      </c>
      <c r="AC7" s="371"/>
      <c r="AD7" s="48" t="s">
        <v>115</v>
      </c>
      <c r="AE7" s="390" t="s">
        <v>116</v>
      </c>
      <c r="AF7" s="49" t="s">
        <v>115</v>
      </c>
      <c r="AG7" s="391" t="s">
        <v>116</v>
      </c>
    </row>
    <row r="8" spans="1:33" ht="24" customHeight="1">
      <c r="A8" s="46"/>
      <c r="B8" s="382"/>
      <c r="C8" s="383"/>
      <c r="D8" s="384"/>
      <c r="E8" s="386"/>
      <c r="F8" s="50">
        <v>2568</v>
      </c>
      <c r="G8" s="48">
        <v>2569</v>
      </c>
      <c r="H8" s="48">
        <v>2568</v>
      </c>
      <c r="I8" s="48">
        <v>2569</v>
      </c>
      <c r="J8" s="48">
        <v>2568</v>
      </c>
      <c r="K8" s="48">
        <v>2569</v>
      </c>
      <c r="L8" s="48">
        <v>2568</v>
      </c>
      <c r="M8" s="48">
        <v>2569</v>
      </c>
      <c r="N8" s="48">
        <v>2568</v>
      </c>
      <c r="O8" s="48">
        <v>2569</v>
      </c>
      <c r="P8" s="48">
        <v>2568</v>
      </c>
      <c r="Q8" s="48">
        <v>2569</v>
      </c>
      <c r="R8" s="48">
        <v>2568</v>
      </c>
      <c r="S8" s="48">
        <v>2569</v>
      </c>
      <c r="T8" s="48">
        <v>2568</v>
      </c>
      <c r="U8" s="48">
        <v>2569</v>
      </c>
      <c r="V8" s="48">
        <v>2568</v>
      </c>
      <c r="W8" s="48">
        <v>2569</v>
      </c>
      <c r="X8" s="48">
        <v>2568</v>
      </c>
      <c r="Y8" s="48">
        <v>2569</v>
      </c>
      <c r="Z8" s="48">
        <v>2568</v>
      </c>
      <c r="AA8" s="48">
        <v>2569</v>
      </c>
      <c r="AB8" s="48">
        <v>2568</v>
      </c>
      <c r="AC8" s="48">
        <v>2569</v>
      </c>
      <c r="AD8" s="48" t="s">
        <v>117</v>
      </c>
      <c r="AE8" s="386"/>
      <c r="AF8" s="51" t="s">
        <v>118</v>
      </c>
      <c r="AG8" s="386"/>
    </row>
    <row r="9" spans="1:33" ht="24" customHeight="1">
      <c r="A9" s="44"/>
      <c r="B9" s="52" t="s">
        <v>119</v>
      </c>
      <c r="C9" s="52"/>
      <c r="D9" s="52"/>
      <c r="E9" s="53"/>
      <c r="F9" s="54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5"/>
      <c r="AF9" s="56"/>
      <c r="AG9" s="55"/>
    </row>
    <row r="10" spans="1:33" ht="24" customHeight="1">
      <c r="A10" s="44"/>
      <c r="B10" s="55"/>
      <c r="C10" s="370" t="s">
        <v>4</v>
      </c>
      <c r="D10" s="371"/>
      <c r="E10" s="57"/>
      <c r="F10" s="58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5"/>
      <c r="AF10" s="57"/>
      <c r="AG10" s="55"/>
    </row>
    <row r="11" spans="1:33" ht="24" customHeight="1">
      <c r="A11" s="44"/>
      <c r="B11" s="59"/>
      <c r="C11" s="59"/>
      <c r="D11" s="59" t="s">
        <v>5</v>
      </c>
      <c r="E11" s="60">
        <v>350420526.64999998</v>
      </c>
      <c r="F11" s="61">
        <v>53255541.770000003</v>
      </c>
      <c r="G11" s="62">
        <v>34147429.469999999</v>
      </c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>
        <f t="shared" ref="AD11:AD19" si="0">SUM(F11:AC11)</f>
        <v>87402971.24000001</v>
      </c>
      <c r="AE11" s="63">
        <f t="shared" ref="AE11:AE19" si="1">+AD11*100/E11</f>
        <v>24.942309195059824</v>
      </c>
      <c r="AF11" s="62">
        <f t="shared" ref="AF11:AF19" si="2">+E11-AD11</f>
        <v>263017555.40999997</v>
      </c>
      <c r="AG11" s="63">
        <f>+AF11*100/E11</f>
        <v>75.057690804940179</v>
      </c>
    </row>
    <row r="12" spans="1:33" ht="24" customHeight="1">
      <c r="A12" s="44"/>
      <c r="B12" s="59"/>
      <c r="C12" s="59"/>
      <c r="D12" s="59" t="s">
        <v>7</v>
      </c>
      <c r="E12" s="60">
        <v>11339760.289999999</v>
      </c>
      <c r="F12" s="60">
        <v>0</v>
      </c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>
        <f t="shared" si="0"/>
        <v>0</v>
      </c>
      <c r="AE12" s="63">
        <f t="shared" si="1"/>
        <v>0</v>
      </c>
      <c r="AF12" s="62">
        <f t="shared" si="2"/>
        <v>11339760.289999999</v>
      </c>
      <c r="AG12" s="63" t="e">
        <f t="shared" ref="AG12:AG19" si="3">+AF12*100/G12</f>
        <v>#DIV/0!</v>
      </c>
    </row>
    <row r="13" spans="1:33" ht="24" customHeight="1">
      <c r="A13" s="44"/>
      <c r="B13" s="59"/>
      <c r="C13" s="59"/>
      <c r="D13" s="59" t="s">
        <v>9</v>
      </c>
      <c r="E13" s="60">
        <v>800000</v>
      </c>
      <c r="F13" s="60">
        <v>0</v>
      </c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>
        <f t="shared" si="0"/>
        <v>0</v>
      </c>
      <c r="AE13" s="63">
        <f t="shared" si="1"/>
        <v>0</v>
      </c>
      <c r="AF13" s="62">
        <f t="shared" si="2"/>
        <v>800000</v>
      </c>
      <c r="AG13" s="63" t="e">
        <f t="shared" si="3"/>
        <v>#DIV/0!</v>
      </c>
    </row>
    <row r="14" spans="1:33" ht="24" customHeight="1">
      <c r="A14" s="44"/>
      <c r="B14" s="59"/>
      <c r="C14" s="59"/>
      <c r="D14" s="59" t="s">
        <v>11</v>
      </c>
      <c r="E14" s="60">
        <v>88298604.890000001</v>
      </c>
      <c r="F14" s="61">
        <v>9199995.9299999997</v>
      </c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>
        <f t="shared" si="0"/>
        <v>9199995.9299999997</v>
      </c>
      <c r="AE14" s="63">
        <f t="shared" si="1"/>
        <v>10.419186057878383</v>
      </c>
      <c r="AF14" s="62">
        <f t="shared" si="2"/>
        <v>79098608.960000008</v>
      </c>
      <c r="AG14" s="63" t="e">
        <f t="shared" si="3"/>
        <v>#DIV/0!</v>
      </c>
    </row>
    <row r="15" spans="1:33" ht="24" customHeight="1">
      <c r="A15" s="44"/>
      <c r="B15" s="59"/>
      <c r="C15" s="59"/>
      <c r="D15" s="59" t="s">
        <v>13</v>
      </c>
      <c r="E15" s="60">
        <v>1553967.3</v>
      </c>
      <c r="F15" s="61">
        <v>203037.25</v>
      </c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>
        <f t="shared" si="0"/>
        <v>203037.25</v>
      </c>
      <c r="AE15" s="63">
        <f t="shared" si="1"/>
        <v>13.065735038311296</v>
      </c>
      <c r="AF15" s="62">
        <f t="shared" si="2"/>
        <v>1350930.05</v>
      </c>
      <c r="AG15" s="63" t="e">
        <f t="shared" si="3"/>
        <v>#DIV/0!</v>
      </c>
    </row>
    <row r="16" spans="1:33" ht="24" customHeight="1">
      <c r="A16" s="44"/>
      <c r="B16" s="59"/>
      <c r="C16" s="59"/>
      <c r="D16" s="59" t="s">
        <v>15</v>
      </c>
      <c r="E16" s="60">
        <v>20729048.399999999</v>
      </c>
      <c r="F16" s="61">
        <v>441646.75</v>
      </c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>
        <f t="shared" si="0"/>
        <v>441646.75</v>
      </c>
      <c r="AE16" s="63">
        <f t="shared" si="1"/>
        <v>2.1305693415236564</v>
      </c>
      <c r="AF16" s="62">
        <f t="shared" si="2"/>
        <v>20287401.649999999</v>
      </c>
      <c r="AG16" s="63" t="e">
        <f t="shared" si="3"/>
        <v>#DIV/0!</v>
      </c>
    </row>
    <row r="17" spans="1:33" ht="24" customHeight="1">
      <c r="A17" s="44"/>
      <c r="B17" s="59"/>
      <c r="C17" s="59"/>
      <c r="D17" s="59" t="s">
        <v>17</v>
      </c>
      <c r="E17" s="60">
        <v>61286202.159999996</v>
      </c>
      <c r="F17" s="61">
        <v>6045252.0999999996</v>
      </c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>
        <f t="shared" si="0"/>
        <v>6045252.0999999996</v>
      </c>
      <c r="AE17" s="63">
        <f t="shared" si="1"/>
        <v>9.8639691919849266</v>
      </c>
      <c r="AF17" s="62">
        <f t="shared" si="2"/>
        <v>55240950.059999995</v>
      </c>
      <c r="AG17" s="63" t="e">
        <f t="shared" si="3"/>
        <v>#DIV/0!</v>
      </c>
    </row>
    <row r="18" spans="1:33" ht="24" customHeight="1">
      <c r="A18" s="44"/>
      <c r="B18" s="59"/>
      <c r="C18" s="59"/>
      <c r="D18" s="59" t="s">
        <v>19</v>
      </c>
      <c r="E18" s="60">
        <v>633570.02</v>
      </c>
      <c r="F18" s="61">
        <v>1814511.25</v>
      </c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>
        <f t="shared" si="0"/>
        <v>1814511.25</v>
      </c>
      <c r="AE18" s="63">
        <f t="shared" si="1"/>
        <v>286.39474607715812</v>
      </c>
      <c r="AF18" s="62">
        <f t="shared" si="2"/>
        <v>-1180941.23</v>
      </c>
      <c r="AG18" s="63" t="e">
        <f t="shared" si="3"/>
        <v>#DIV/0!</v>
      </c>
    </row>
    <row r="19" spans="1:33" ht="24" customHeight="1">
      <c r="A19" s="44"/>
      <c r="B19" s="59"/>
      <c r="C19" s="59"/>
      <c r="D19" s="59" t="s">
        <v>21</v>
      </c>
      <c r="E19" s="60">
        <v>40009691.82</v>
      </c>
      <c r="F19" s="61"/>
      <c r="G19" s="62">
        <v>4047267.37</v>
      </c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>
        <f t="shared" si="0"/>
        <v>4047267.37</v>
      </c>
      <c r="AE19" s="63">
        <f t="shared" si="1"/>
        <v>10.11571743218691</v>
      </c>
      <c r="AF19" s="62">
        <f t="shared" si="2"/>
        <v>35962424.450000003</v>
      </c>
      <c r="AG19" s="63">
        <f t="shared" si="3"/>
        <v>888.56063023086131</v>
      </c>
    </row>
    <row r="20" spans="1:33" ht="24" customHeight="1">
      <c r="A20" s="44"/>
      <c r="B20" s="55"/>
      <c r="C20" s="370" t="s">
        <v>120</v>
      </c>
      <c r="D20" s="371"/>
      <c r="E20" s="57"/>
      <c r="F20" s="58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64"/>
      <c r="AF20" s="57"/>
      <c r="AG20" s="64"/>
    </row>
    <row r="21" spans="1:33" ht="24" customHeight="1">
      <c r="A21" s="44"/>
      <c r="B21" s="59"/>
      <c r="C21" s="59"/>
      <c r="D21" s="59" t="s">
        <v>24</v>
      </c>
      <c r="E21" s="60">
        <v>0</v>
      </c>
      <c r="F21" s="60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>
        <f t="shared" ref="AD21:AD26" si="4">SUM(F21:AC21)</f>
        <v>0</v>
      </c>
      <c r="AE21" s="63" t="e">
        <f t="shared" ref="AE21:AE27" si="5">+AD21*100/E21</f>
        <v>#DIV/0!</v>
      </c>
      <c r="AF21" s="62">
        <f t="shared" ref="AF21:AF26" si="6">+E21-AD21</f>
        <v>0</v>
      </c>
      <c r="AG21" s="63" t="e">
        <f t="shared" ref="AG21:AG27" si="7">+AF21*100/E21</f>
        <v>#DIV/0!</v>
      </c>
    </row>
    <row r="22" spans="1:33" ht="24" customHeight="1">
      <c r="A22" s="44"/>
      <c r="B22" s="59"/>
      <c r="C22" s="59"/>
      <c r="D22" s="59" t="s">
        <v>26</v>
      </c>
      <c r="E22" s="60">
        <v>3030722.03</v>
      </c>
      <c r="F22" s="60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>
        <f t="shared" si="4"/>
        <v>0</v>
      </c>
      <c r="AE22" s="63">
        <f t="shared" si="5"/>
        <v>0</v>
      </c>
      <c r="AF22" s="62">
        <f t="shared" si="6"/>
        <v>3030722.03</v>
      </c>
      <c r="AG22" s="63">
        <f t="shared" si="7"/>
        <v>100</v>
      </c>
    </row>
    <row r="23" spans="1:33" ht="24" customHeight="1">
      <c r="A23" s="44"/>
      <c r="B23" s="59"/>
      <c r="C23" s="59"/>
      <c r="D23" s="59" t="s">
        <v>28</v>
      </c>
      <c r="E23" s="60">
        <v>2000000</v>
      </c>
      <c r="F23" s="61"/>
      <c r="G23" s="62">
        <v>263867.5</v>
      </c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>
        <f t="shared" si="4"/>
        <v>263867.5</v>
      </c>
      <c r="AE23" s="63">
        <f t="shared" si="5"/>
        <v>13.193375</v>
      </c>
      <c r="AF23" s="62">
        <f t="shared" si="6"/>
        <v>1736132.5</v>
      </c>
      <c r="AG23" s="63">
        <f t="shared" si="7"/>
        <v>86.806624999999997</v>
      </c>
    </row>
    <row r="24" spans="1:33" ht="24" customHeight="1">
      <c r="A24" s="44"/>
      <c r="B24" s="59"/>
      <c r="C24" s="59"/>
      <c r="D24" s="59" t="s">
        <v>30</v>
      </c>
      <c r="E24" s="60">
        <v>613899.56000000006</v>
      </c>
      <c r="F24" s="60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>
        <f t="shared" si="4"/>
        <v>0</v>
      </c>
      <c r="AE24" s="63">
        <f t="shared" si="5"/>
        <v>0</v>
      </c>
      <c r="AF24" s="62">
        <f t="shared" si="6"/>
        <v>613899.56000000006</v>
      </c>
      <c r="AG24" s="63">
        <f t="shared" si="7"/>
        <v>100</v>
      </c>
    </row>
    <row r="25" spans="1:33" ht="24" customHeight="1">
      <c r="A25" s="44"/>
      <c r="B25" s="59"/>
      <c r="C25" s="59"/>
      <c r="D25" s="59" t="s">
        <v>120</v>
      </c>
      <c r="E25" s="60">
        <v>17745676.48</v>
      </c>
      <c r="F25" s="65"/>
      <c r="G25" s="62">
        <v>864762.73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>
        <f t="shared" si="4"/>
        <v>864762.73</v>
      </c>
      <c r="AE25" s="63">
        <f t="shared" si="5"/>
        <v>4.8730896845472076</v>
      </c>
      <c r="AF25" s="62">
        <f t="shared" si="6"/>
        <v>16880913.75</v>
      </c>
      <c r="AG25" s="63">
        <f t="shared" si="7"/>
        <v>95.12691031545279</v>
      </c>
    </row>
    <row r="26" spans="1:33" ht="24" customHeight="1">
      <c r="A26" s="44"/>
      <c r="B26" s="59"/>
      <c r="C26" s="59"/>
      <c r="D26" s="59" t="s">
        <v>121</v>
      </c>
      <c r="E26" s="60">
        <v>0</v>
      </c>
      <c r="F26" s="60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>
        <f t="shared" si="4"/>
        <v>0</v>
      </c>
      <c r="AE26" s="63" t="e">
        <f t="shared" si="5"/>
        <v>#DIV/0!</v>
      </c>
      <c r="AF26" s="62">
        <f t="shared" si="6"/>
        <v>0</v>
      </c>
      <c r="AG26" s="63" t="e">
        <f t="shared" si="7"/>
        <v>#DIV/0!</v>
      </c>
    </row>
    <row r="27" spans="1:33" ht="24" customHeight="1">
      <c r="A27" s="44"/>
      <c r="B27" s="66"/>
      <c r="C27" s="66"/>
      <c r="D27" s="67" t="s">
        <v>122</v>
      </c>
      <c r="E27" s="68">
        <f t="shared" ref="E27:AD27" si="8">SUM(E10:E26)</f>
        <v>598461669.5999999</v>
      </c>
      <c r="F27" s="69">
        <f t="shared" si="8"/>
        <v>70959985.049999997</v>
      </c>
      <c r="G27" s="68">
        <f t="shared" si="8"/>
        <v>39323327.069999993</v>
      </c>
      <c r="H27" s="68">
        <f t="shared" si="8"/>
        <v>0</v>
      </c>
      <c r="I27" s="68">
        <f t="shared" si="8"/>
        <v>0</v>
      </c>
      <c r="J27" s="68">
        <f t="shared" si="8"/>
        <v>0</v>
      </c>
      <c r="K27" s="68">
        <f t="shared" si="8"/>
        <v>0</v>
      </c>
      <c r="L27" s="68">
        <f t="shared" si="8"/>
        <v>0</v>
      </c>
      <c r="M27" s="68">
        <f t="shared" si="8"/>
        <v>0</v>
      </c>
      <c r="N27" s="68">
        <f t="shared" si="8"/>
        <v>0</v>
      </c>
      <c r="O27" s="68">
        <f t="shared" si="8"/>
        <v>0</v>
      </c>
      <c r="P27" s="68">
        <f t="shared" si="8"/>
        <v>0</v>
      </c>
      <c r="Q27" s="68">
        <f t="shared" si="8"/>
        <v>0</v>
      </c>
      <c r="R27" s="68">
        <f t="shared" si="8"/>
        <v>0</v>
      </c>
      <c r="S27" s="68">
        <f t="shared" si="8"/>
        <v>0</v>
      </c>
      <c r="T27" s="68">
        <f t="shared" si="8"/>
        <v>0</v>
      </c>
      <c r="U27" s="68">
        <f t="shared" si="8"/>
        <v>0</v>
      </c>
      <c r="V27" s="68">
        <f t="shared" si="8"/>
        <v>0</v>
      </c>
      <c r="W27" s="68">
        <f t="shared" si="8"/>
        <v>0</v>
      </c>
      <c r="X27" s="68">
        <f t="shared" si="8"/>
        <v>0</v>
      </c>
      <c r="Y27" s="68">
        <f t="shared" si="8"/>
        <v>0</v>
      </c>
      <c r="Z27" s="68">
        <f t="shared" si="8"/>
        <v>0</v>
      </c>
      <c r="AA27" s="68">
        <f t="shared" si="8"/>
        <v>0</v>
      </c>
      <c r="AB27" s="68">
        <f t="shared" si="8"/>
        <v>0</v>
      </c>
      <c r="AC27" s="68">
        <f t="shared" si="8"/>
        <v>0</v>
      </c>
      <c r="AD27" s="68">
        <f t="shared" si="8"/>
        <v>110283312.12000002</v>
      </c>
      <c r="AE27" s="70">
        <f t="shared" si="5"/>
        <v>18.427798758391866</v>
      </c>
      <c r="AF27" s="68">
        <f>SUM(AF10:AF26)</f>
        <v>488178357.4799999</v>
      </c>
      <c r="AG27" s="70">
        <f t="shared" si="7"/>
        <v>81.572201241608141</v>
      </c>
    </row>
    <row r="28" spans="1:33" ht="24" customHeight="1">
      <c r="A28" s="44"/>
      <c r="B28" s="372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64"/>
      <c r="AF28" s="44"/>
      <c r="AG28" s="64"/>
    </row>
    <row r="29" spans="1:33" ht="24" customHeight="1">
      <c r="A29" s="44"/>
      <c r="B29" s="55"/>
      <c r="C29" s="370" t="s">
        <v>35</v>
      </c>
      <c r="D29" s="371"/>
      <c r="E29" s="57"/>
      <c r="F29" s="58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64"/>
      <c r="AF29" s="57"/>
      <c r="AG29" s="64"/>
    </row>
    <row r="30" spans="1:33" ht="24" customHeight="1">
      <c r="A30" s="44"/>
      <c r="B30" s="59"/>
      <c r="C30" s="59"/>
      <c r="D30" s="59" t="s">
        <v>36</v>
      </c>
      <c r="E30" s="60">
        <v>65918760</v>
      </c>
      <c r="F30" s="61">
        <v>5754808.0199999996</v>
      </c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>
        <f t="shared" ref="AD30:AD41" si="9">SUM(F30:AC30)</f>
        <v>5754808.0199999996</v>
      </c>
      <c r="AE30" s="63">
        <f t="shared" ref="AE30:AE41" si="10">+AD30*100/E30</f>
        <v>8.7301521145118635</v>
      </c>
      <c r="AF30" s="62">
        <f t="shared" ref="AF30:AF41" si="11">+E30-AD30</f>
        <v>60163951.980000004</v>
      </c>
      <c r="AG30" s="63">
        <f t="shared" ref="AG30:AG41" si="12">+AF30*100/E30</f>
        <v>91.269847885488133</v>
      </c>
    </row>
    <row r="31" spans="1:33" ht="24" customHeight="1">
      <c r="A31" s="44"/>
      <c r="B31" s="59"/>
      <c r="C31" s="59"/>
      <c r="D31" s="59" t="s">
        <v>124</v>
      </c>
      <c r="E31" s="60">
        <v>300000</v>
      </c>
      <c r="F31" s="61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>
        <f t="shared" si="9"/>
        <v>0</v>
      </c>
      <c r="AE31" s="63">
        <f t="shared" si="10"/>
        <v>0</v>
      </c>
      <c r="AF31" s="62">
        <f t="shared" si="11"/>
        <v>300000</v>
      </c>
      <c r="AG31" s="63">
        <f t="shared" si="12"/>
        <v>100</v>
      </c>
    </row>
    <row r="32" spans="1:33" ht="24" customHeight="1">
      <c r="A32" s="44"/>
      <c r="B32" s="59"/>
      <c r="C32" s="59"/>
      <c r="D32" s="59" t="s">
        <v>40</v>
      </c>
      <c r="E32" s="60">
        <v>9260291.5099999998</v>
      </c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>
        <f t="shared" si="9"/>
        <v>0</v>
      </c>
      <c r="AE32" s="63">
        <f t="shared" si="10"/>
        <v>0</v>
      </c>
      <c r="AF32" s="62">
        <f t="shared" si="11"/>
        <v>9260291.5099999998</v>
      </c>
      <c r="AG32" s="63">
        <f t="shared" si="12"/>
        <v>100</v>
      </c>
    </row>
    <row r="33" spans="1:33" ht="24" customHeight="1">
      <c r="A33" s="44"/>
      <c r="B33" s="59"/>
      <c r="C33" s="59"/>
      <c r="D33" s="59" t="s">
        <v>42</v>
      </c>
      <c r="E33" s="60">
        <v>4250000</v>
      </c>
      <c r="F33" s="61">
        <v>245000</v>
      </c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>
        <f t="shared" si="9"/>
        <v>245000</v>
      </c>
      <c r="AE33" s="63">
        <f t="shared" si="10"/>
        <v>5.7647058823529411</v>
      </c>
      <c r="AF33" s="62">
        <f t="shared" si="11"/>
        <v>4005000</v>
      </c>
      <c r="AG33" s="63">
        <f t="shared" si="12"/>
        <v>94.235294117647058</v>
      </c>
    </row>
    <row r="34" spans="1:33" ht="24" customHeight="1">
      <c r="A34" s="44"/>
      <c r="B34" s="59"/>
      <c r="C34" s="59"/>
      <c r="D34" s="59" t="s">
        <v>44</v>
      </c>
      <c r="E34" s="60">
        <v>20021725.149999999</v>
      </c>
      <c r="F34" s="61">
        <v>1927300</v>
      </c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>
        <f t="shared" si="9"/>
        <v>1927300</v>
      </c>
      <c r="AE34" s="63">
        <f t="shared" si="10"/>
        <v>9.6260436379030008</v>
      </c>
      <c r="AF34" s="62">
        <f t="shared" si="11"/>
        <v>18094425.149999999</v>
      </c>
      <c r="AG34" s="63">
        <f t="shared" si="12"/>
        <v>90.37395636209699</v>
      </c>
    </row>
    <row r="35" spans="1:33" ht="24" customHeight="1">
      <c r="A35" s="44"/>
      <c r="B35" s="59"/>
      <c r="C35" s="59"/>
      <c r="D35" s="59" t="s">
        <v>46</v>
      </c>
      <c r="E35" s="60">
        <v>2613431.7799999998</v>
      </c>
      <c r="F35" s="61">
        <v>245657.63</v>
      </c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>
        <f t="shared" si="9"/>
        <v>245657.63</v>
      </c>
      <c r="AE35" s="63">
        <f t="shared" si="10"/>
        <v>9.3998103137783087</v>
      </c>
      <c r="AF35" s="62">
        <f t="shared" si="11"/>
        <v>2367774.15</v>
      </c>
      <c r="AG35" s="63">
        <f t="shared" si="12"/>
        <v>90.600189686221697</v>
      </c>
    </row>
    <row r="36" spans="1:33" ht="24" customHeight="1">
      <c r="A36" s="44"/>
      <c r="B36" s="59"/>
      <c r="C36" s="59"/>
      <c r="D36" s="59" t="s">
        <v>48</v>
      </c>
      <c r="E36" s="60">
        <v>842357.52</v>
      </c>
      <c r="F36" s="60">
        <v>96200</v>
      </c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>
        <f t="shared" si="9"/>
        <v>96200</v>
      </c>
      <c r="AE36" s="63">
        <f t="shared" si="10"/>
        <v>11.420328983351393</v>
      </c>
      <c r="AF36" s="62">
        <f t="shared" si="11"/>
        <v>746157.52</v>
      </c>
      <c r="AG36" s="63">
        <f t="shared" si="12"/>
        <v>88.579671016648604</v>
      </c>
    </row>
    <row r="37" spans="1:33" ht="24" customHeight="1">
      <c r="A37" s="44"/>
      <c r="B37" s="59"/>
      <c r="C37" s="59"/>
      <c r="D37" s="59" t="s">
        <v>50</v>
      </c>
      <c r="E37" s="60">
        <v>75827002.450000003</v>
      </c>
      <c r="F37" s="61">
        <v>7566649.0300000003</v>
      </c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>
        <f t="shared" si="9"/>
        <v>7566649.0300000003</v>
      </c>
      <c r="AE37" s="63">
        <f t="shared" si="10"/>
        <v>9.978831795427249</v>
      </c>
      <c r="AF37" s="62">
        <f t="shared" si="11"/>
        <v>68260353.420000002</v>
      </c>
      <c r="AG37" s="63">
        <f t="shared" si="12"/>
        <v>90.021168204572746</v>
      </c>
    </row>
    <row r="38" spans="1:33" ht="24" customHeight="1">
      <c r="A38" s="44"/>
      <c r="B38" s="59"/>
      <c r="C38" s="59"/>
      <c r="D38" s="59" t="s">
        <v>52</v>
      </c>
      <c r="E38" s="60">
        <v>3000000</v>
      </c>
      <c r="F38" s="61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>
        <f t="shared" si="9"/>
        <v>0</v>
      </c>
      <c r="AE38" s="63">
        <f t="shared" si="10"/>
        <v>0</v>
      </c>
      <c r="AF38" s="62">
        <f t="shared" si="11"/>
        <v>3000000</v>
      </c>
      <c r="AG38" s="63">
        <f t="shared" si="12"/>
        <v>100</v>
      </c>
    </row>
    <row r="39" spans="1:33" ht="24" customHeight="1">
      <c r="A39" s="44"/>
      <c r="B39" s="59"/>
      <c r="C39" s="59"/>
      <c r="D39" s="59" t="s">
        <v>125</v>
      </c>
      <c r="E39" s="60">
        <v>700000</v>
      </c>
      <c r="F39" s="60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>
        <f t="shared" si="9"/>
        <v>0</v>
      </c>
      <c r="AE39" s="63">
        <f t="shared" si="10"/>
        <v>0</v>
      </c>
      <c r="AF39" s="62">
        <f t="shared" si="11"/>
        <v>700000</v>
      </c>
      <c r="AG39" s="63">
        <f t="shared" si="12"/>
        <v>100</v>
      </c>
    </row>
    <row r="40" spans="1:33" ht="24" customHeight="1">
      <c r="A40" s="44"/>
      <c r="B40" s="59"/>
      <c r="C40" s="59"/>
      <c r="D40" s="59" t="s">
        <v>56</v>
      </c>
      <c r="E40" s="60">
        <v>4757176.5</v>
      </c>
      <c r="F40" s="61">
        <v>281070.59999999998</v>
      </c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>
        <f t="shared" si="9"/>
        <v>281070.59999999998</v>
      </c>
      <c r="AE40" s="63">
        <f t="shared" si="10"/>
        <v>5.9083492067195733</v>
      </c>
      <c r="AF40" s="62">
        <f t="shared" si="11"/>
        <v>4476105.9000000004</v>
      </c>
      <c r="AG40" s="63">
        <f t="shared" si="12"/>
        <v>94.091650793280436</v>
      </c>
    </row>
    <row r="41" spans="1:33" ht="24" customHeight="1">
      <c r="A41" s="44"/>
      <c r="B41" s="59"/>
      <c r="C41" s="59"/>
      <c r="D41" s="59" t="s">
        <v>126</v>
      </c>
      <c r="E41" s="60">
        <v>0</v>
      </c>
      <c r="F41" s="60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>
        <f t="shared" si="9"/>
        <v>0</v>
      </c>
      <c r="AE41" s="63" t="e">
        <f t="shared" si="10"/>
        <v>#DIV/0!</v>
      </c>
      <c r="AF41" s="62">
        <f t="shared" si="11"/>
        <v>0</v>
      </c>
      <c r="AG41" s="63" t="e">
        <f t="shared" si="12"/>
        <v>#DIV/0!</v>
      </c>
    </row>
    <row r="42" spans="1:33" ht="24" customHeight="1">
      <c r="A42" s="44"/>
      <c r="B42" s="55"/>
      <c r="C42" s="370" t="s">
        <v>127</v>
      </c>
      <c r="D42" s="371"/>
      <c r="E42" s="57"/>
      <c r="F42" s="58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64"/>
      <c r="AF42" s="57"/>
      <c r="AG42" s="64"/>
    </row>
    <row r="43" spans="1:33" ht="24" customHeight="1">
      <c r="A43" s="44"/>
      <c r="B43" s="59"/>
      <c r="C43" s="59"/>
      <c r="D43" s="59" t="s">
        <v>128</v>
      </c>
      <c r="E43" s="60">
        <v>80637726.510000005</v>
      </c>
      <c r="F43" s="61">
        <v>3251136.92</v>
      </c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>
        <f>SUM(F43:AC43)</f>
        <v>3251136.92</v>
      </c>
      <c r="AE43" s="63">
        <f>+AD43*100/E43</f>
        <v>4.0317814758788142</v>
      </c>
      <c r="AF43" s="62">
        <f>+E43-AD43</f>
        <v>77386589.590000004</v>
      </c>
      <c r="AG43" s="63">
        <f>+AF43*100/E43</f>
        <v>95.968218524121184</v>
      </c>
    </row>
    <row r="44" spans="1:33" ht="24" customHeight="1">
      <c r="A44" s="44"/>
      <c r="B44" s="59"/>
      <c r="C44" s="59"/>
      <c r="D44" s="59" t="s">
        <v>129</v>
      </c>
      <c r="E44" s="57"/>
      <c r="F44" s="58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64"/>
      <c r="AF44" s="57"/>
      <c r="AG44" s="64"/>
    </row>
    <row r="45" spans="1:33" ht="24" customHeight="1">
      <c r="A45" s="44"/>
      <c r="B45" s="59"/>
      <c r="C45" s="59"/>
      <c r="D45" s="59" t="s">
        <v>130</v>
      </c>
      <c r="E45" s="60">
        <v>76063227.569999993</v>
      </c>
      <c r="F45" s="61">
        <v>1821561.84</v>
      </c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>
        <f t="shared" ref="AD45:AD53" si="13">SUM(F45:AC45)</f>
        <v>1821561.84</v>
      </c>
      <c r="AE45" s="63">
        <f t="shared" ref="AE45:AE53" si="14">+AD45*100/E45</f>
        <v>2.3947995610936186</v>
      </c>
      <c r="AF45" s="62">
        <f t="shared" ref="AF45:AF53" si="15">+E45-AD45</f>
        <v>74241665.729999989</v>
      </c>
      <c r="AG45" s="63">
        <f t="shared" ref="AG45:AG53" si="16">+AF45*100/E45</f>
        <v>97.60520043890638</v>
      </c>
    </row>
    <row r="46" spans="1:33" ht="24" customHeight="1">
      <c r="A46" s="44"/>
      <c r="B46" s="59"/>
      <c r="C46" s="59"/>
      <c r="D46" s="59" t="s">
        <v>131</v>
      </c>
      <c r="E46" s="60">
        <v>21930185.52</v>
      </c>
      <c r="F46" s="61">
        <v>1298702</v>
      </c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>
        <f t="shared" si="13"/>
        <v>1298702</v>
      </c>
      <c r="AE46" s="63">
        <f t="shared" si="14"/>
        <v>5.9219836458547208</v>
      </c>
      <c r="AF46" s="62">
        <f t="shared" si="15"/>
        <v>20631483.52</v>
      </c>
      <c r="AG46" s="63">
        <f t="shared" si="16"/>
        <v>94.078016354145277</v>
      </c>
    </row>
    <row r="47" spans="1:33" ht="24" customHeight="1">
      <c r="A47" s="44"/>
      <c r="B47" s="59"/>
      <c r="C47" s="59"/>
      <c r="D47" s="59" t="s">
        <v>132</v>
      </c>
      <c r="E47" s="60">
        <v>1086868</v>
      </c>
      <c r="F47" s="61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>
        <f t="shared" si="13"/>
        <v>0</v>
      </c>
      <c r="AE47" s="63">
        <f t="shared" si="14"/>
        <v>0</v>
      </c>
      <c r="AF47" s="62">
        <f t="shared" si="15"/>
        <v>1086868</v>
      </c>
      <c r="AG47" s="63">
        <f t="shared" si="16"/>
        <v>100</v>
      </c>
    </row>
    <row r="48" spans="1:33" ht="24" customHeight="1">
      <c r="A48" s="44"/>
      <c r="B48" s="59"/>
      <c r="C48" s="59"/>
      <c r="D48" s="59" t="s">
        <v>133</v>
      </c>
      <c r="E48" s="60">
        <v>1334155.8999999999</v>
      </c>
      <c r="F48" s="61">
        <v>14766</v>
      </c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>
        <f t="shared" si="13"/>
        <v>14766</v>
      </c>
      <c r="AE48" s="63">
        <f t="shared" si="14"/>
        <v>1.1067672076404265</v>
      </c>
      <c r="AF48" s="62">
        <f t="shared" si="15"/>
        <v>1319389.8999999999</v>
      </c>
      <c r="AG48" s="63">
        <f t="shared" si="16"/>
        <v>98.893232792359569</v>
      </c>
    </row>
    <row r="49" spans="1:33" ht="24" customHeight="1">
      <c r="A49" s="44"/>
      <c r="B49" s="59"/>
      <c r="C49" s="59"/>
      <c r="D49" s="59" t="s">
        <v>134</v>
      </c>
      <c r="E49" s="60">
        <v>0</v>
      </c>
      <c r="F49" s="60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>
        <f t="shared" si="13"/>
        <v>0</v>
      </c>
      <c r="AE49" s="63" t="e">
        <f t="shared" si="14"/>
        <v>#DIV/0!</v>
      </c>
      <c r="AF49" s="62">
        <f t="shared" si="15"/>
        <v>0</v>
      </c>
      <c r="AG49" s="63" t="e">
        <f t="shared" si="16"/>
        <v>#DIV/0!</v>
      </c>
    </row>
    <row r="50" spans="1:33" ht="24" customHeight="1">
      <c r="A50" s="44"/>
      <c r="B50" s="59"/>
      <c r="C50" s="59"/>
      <c r="D50" s="59" t="s">
        <v>63</v>
      </c>
      <c r="E50" s="60">
        <v>17873079.649999999</v>
      </c>
      <c r="F50" s="61">
        <v>1178319.5900000001</v>
      </c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>
        <f t="shared" si="13"/>
        <v>1178319.5900000001</v>
      </c>
      <c r="AE50" s="63">
        <f t="shared" si="14"/>
        <v>6.5927059749884807</v>
      </c>
      <c r="AF50" s="62">
        <f t="shared" si="15"/>
        <v>16694760.059999999</v>
      </c>
      <c r="AG50" s="63">
        <f t="shared" si="16"/>
        <v>93.40729402501151</v>
      </c>
    </row>
    <row r="51" spans="1:33" ht="24" customHeight="1">
      <c r="A51" s="44"/>
      <c r="B51" s="59"/>
      <c r="C51" s="59"/>
      <c r="D51" s="59" t="s">
        <v>65</v>
      </c>
      <c r="E51" s="60">
        <v>17099939.780000001</v>
      </c>
      <c r="F51" s="61">
        <v>138234.54</v>
      </c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>
        <f t="shared" si="13"/>
        <v>138234.54</v>
      </c>
      <c r="AE51" s="63">
        <f t="shared" si="14"/>
        <v>0.80839196967043347</v>
      </c>
      <c r="AF51" s="62">
        <f t="shared" si="15"/>
        <v>16961705.240000002</v>
      </c>
      <c r="AG51" s="63">
        <f t="shared" si="16"/>
        <v>99.191608030329576</v>
      </c>
    </row>
    <row r="52" spans="1:33" ht="24" customHeight="1">
      <c r="A52" s="44"/>
      <c r="B52" s="59"/>
      <c r="C52" s="59"/>
      <c r="D52" s="59" t="s">
        <v>67</v>
      </c>
      <c r="E52" s="60">
        <v>96993607.560000002</v>
      </c>
      <c r="F52" s="61"/>
      <c r="G52" s="62">
        <v>4076064.78</v>
      </c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>
        <f t="shared" si="13"/>
        <v>4076064.78</v>
      </c>
      <c r="AE52" s="63">
        <f t="shared" si="14"/>
        <v>4.2024055837685559</v>
      </c>
      <c r="AF52" s="62">
        <f t="shared" si="15"/>
        <v>92917542.780000001</v>
      </c>
      <c r="AG52" s="63">
        <f t="shared" si="16"/>
        <v>95.797594416231448</v>
      </c>
    </row>
    <row r="53" spans="1:33" ht="24" customHeight="1">
      <c r="A53" s="44"/>
      <c r="B53" s="59"/>
      <c r="C53" s="59"/>
      <c r="D53" s="59" t="s">
        <v>135</v>
      </c>
      <c r="E53" s="60">
        <v>22236196.43</v>
      </c>
      <c r="F53" s="60"/>
      <c r="G53" s="62">
        <v>4667200</v>
      </c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>
        <f t="shared" si="13"/>
        <v>4667200</v>
      </c>
      <c r="AE53" s="63">
        <f t="shared" si="14"/>
        <v>20.98920116438277</v>
      </c>
      <c r="AF53" s="62">
        <f t="shared" si="15"/>
        <v>17568996.43</v>
      </c>
      <c r="AG53" s="63">
        <f t="shared" si="16"/>
        <v>79.010798835617237</v>
      </c>
    </row>
    <row r="54" spans="1:33" ht="24" customHeight="1">
      <c r="A54" s="44"/>
      <c r="B54" s="55"/>
      <c r="C54" s="370" t="s">
        <v>71</v>
      </c>
      <c r="D54" s="371"/>
      <c r="E54" s="57"/>
      <c r="F54" s="58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64"/>
      <c r="AF54" s="57"/>
      <c r="AG54" s="64"/>
    </row>
    <row r="55" spans="1:33" ht="24" customHeight="1">
      <c r="A55" s="44"/>
      <c r="B55" s="71"/>
      <c r="C55" s="71"/>
      <c r="D55" s="71" t="s">
        <v>72</v>
      </c>
      <c r="E55" s="57"/>
      <c r="F55" s="58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64"/>
      <c r="AF55" s="57"/>
      <c r="AG55" s="64"/>
    </row>
    <row r="56" spans="1:33" ht="24" customHeight="1">
      <c r="A56" s="44"/>
      <c r="B56" s="59"/>
      <c r="C56" s="59"/>
      <c r="D56" s="59" t="s">
        <v>136</v>
      </c>
      <c r="E56" s="60">
        <v>10457311</v>
      </c>
      <c r="F56" s="60">
        <v>1155615.27</v>
      </c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>
        <f t="shared" ref="AD56:AD58" si="17">SUM(F56:AC56)</f>
        <v>1155615.27</v>
      </c>
      <c r="AE56" s="63">
        <f t="shared" ref="AE56:AE58" si="18">+AD56*100/E56</f>
        <v>11.05078800850429</v>
      </c>
      <c r="AF56" s="62">
        <f t="shared" ref="AF56:AF58" si="19">+E56-AD56</f>
        <v>9301695.7300000004</v>
      </c>
      <c r="AG56" s="63">
        <f t="shared" ref="AG56:AG58" si="20">+AF56*100/E56</f>
        <v>88.949211991495716</v>
      </c>
    </row>
    <row r="57" spans="1:33" ht="24" customHeight="1">
      <c r="A57" s="44"/>
      <c r="B57" s="59"/>
      <c r="C57" s="59"/>
      <c r="D57" s="59" t="s">
        <v>137</v>
      </c>
      <c r="E57" s="60">
        <v>6668800</v>
      </c>
      <c r="F57" s="60">
        <v>330000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>
        <f t="shared" si="17"/>
        <v>330000</v>
      </c>
      <c r="AE57" s="63">
        <f t="shared" si="18"/>
        <v>4.9484165067178507</v>
      </c>
      <c r="AF57" s="62">
        <f t="shared" si="19"/>
        <v>6338800</v>
      </c>
      <c r="AG57" s="63">
        <f t="shared" si="20"/>
        <v>95.051583493282152</v>
      </c>
    </row>
    <row r="58" spans="1:33" ht="24" customHeight="1">
      <c r="A58" s="44"/>
      <c r="B58" s="59"/>
      <c r="C58" s="59"/>
      <c r="D58" s="59" t="s">
        <v>138</v>
      </c>
      <c r="E58" s="60">
        <v>1998636</v>
      </c>
      <c r="F58" s="60">
        <v>777086.73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>
        <f t="shared" si="17"/>
        <v>777086.73</v>
      </c>
      <c r="AE58" s="63">
        <f t="shared" si="18"/>
        <v>38.880853241910984</v>
      </c>
      <c r="AF58" s="62">
        <f t="shared" si="19"/>
        <v>1221549.27</v>
      </c>
      <c r="AG58" s="63">
        <f t="shared" si="20"/>
        <v>61.119146758089016</v>
      </c>
    </row>
    <row r="59" spans="1:33" ht="24" customHeight="1">
      <c r="A59" s="44"/>
      <c r="B59" s="59"/>
      <c r="C59" s="59"/>
      <c r="D59" s="59" t="s">
        <v>79</v>
      </c>
      <c r="E59" s="57"/>
      <c r="F59" s="58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64"/>
      <c r="AF59" s="57"/>
      <c r="AG59" s="64"/>
    </row>
    <row r="60" spans="1:33" ht="24" customHeight="1">
      <c r="A60" s="44"/>
      <c r="B60" s="59"/>
      <c r="C60" s="59"/>
      <c r="D60" s="59" t="s">
        <v>139</v>
      </c>
      <c r="E60" s="60">
        <v>0</v>
      </c>
      <c r="F60" s="61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>
        <f t="shared" ref="AD60:AD62" si="21">SUM(F60:AC60)</f>
        <v>0</v>
      </c>
      <c r="AE60" s="63" t="e">
        <f t="shared" ref="AE60:AE62" si="22">+AD60*100/E60</f>
        <v>#DIV/0!</v>
      </c>
      <c r="AF60" s="62">
        <f t="shared" ref="AF60:AF62" si="23">+E60-AD60</f>
        <v>0</v>
      </c>
      <c r="AG60" s="63" t="e">
        <f t="shared" ref="AG60:AG62" si="24">+AF60*100/E60</f>
        <v>#DIV/0!</v>
      </c>
    </row>
    <row r="61" spans="1:33" ht="24" customHeight="1">
      <c r="A61" s="44"/>
      <c r="B61" s="59"/>
      <c r="C61" s="59"/>
      <c r="D61" s="59" t="s">
        <v>140</v>
      </c>
      <c r="E61" s="60">
        <v>0</v>
      </c>
      <c r="F61" s="60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>
        <f t="shared" si="21"/>
        <v>0</v>
      </c>
      <c r="AE61" s="63" t="e">
        <f t="shared" si="22"/>
        <v>#DIV/0!</v>
      </c>
      <c r="AF61" s="62">
        <f t="shared" si="23"/>
        <v>0</v>
      </c>
      <c r="AG61" s="63" t="e">
        <f t="shared" si="24"/>
        <v>#DIV/0!</v>
      </c>
    </row>
    <row r="62" spans="1:33" ht="24" customHeight="1">
      <c r="A62" s="44"/>
      <c r="B62" s="59"/>
      <c r="C62" s="59"/>
      <c r="D62" s="59" t="s">
        <v>141</v>
      </c>
      <c r="E62" s="60">
        <v>0</v>
      </c>
      <c r="F62" s="60">
        <v>863200</v>
      </c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>
        <f t="shared" si="21"/>
        <v>863200</v>
      </c>
      <c r="AE62" s="63" t="e">
        <f t="shared" si="22"/>
        <v>#DIV/0!</v>
      </c>
      <c r="AF62" s="62">
        <f t="shared" si="23"/>
        <v>-863200</v>
      </c>
      <c r="AG62" s="63" t="e">
        <f t="shared" si="24"/>
        <v>#DIV/0!</v>
      </c>
    </row>
    <row r="63" spans="1:33" ht="24" customHeight="1">
      <c r="A63" s="44"/>
      <c r="B63" s="55"/>
      <c r="C63" s="370" t="s">
        <v>86</v>
      </c>
      <c r="D63" s="371"/>
      <c r="E63" s="57"/>
      <c r="F63" s="58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64"/>
      <c r="AF63" s="57"/>
      <c r="AG63" s="64"/>
    </row>
    <row r="64" spans="1:33" ht="24" customHeight="1">
      <c r="A64" s="44"/>
      <c r="B64" s="59"/>
      <c r="C64" s="59"/>
      <c r="D64" s="59" t="s">
        <v>87</v>
      </c>
      <c r="E64" s="60">
        <v>23239384.34</v>
      </c>
      <c r="F64" s="72">
        <v>341844.1</v>
      </c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>
        <f t="shared" ref="AD64:AD71" si="25">SUM(F64:AC64)</f>
        <v>341844.1</v>
      </c>
      <c r="AE64" s="63">
        <f t="shared" ref="AE64:AE71" si="26">+AD64*100/E64</f>
        <v>1.4709688303214319</v>
      </c>
      <c r="AF64" s="62">
        <f t="shared" ref="AF64:AF71" si="27">+E64-AD64</f>
        <v>22897540.239999998</v>
      </c>
      <c r="AG64" s="63">
        <f t="shared" ref="AG64:AG71" si="28">+AF64*100/E64</f>
        <v>98.529031169678575</v>
      </c>
    </row>
    <row r="65" spans="1:33" ht="24" customHeight="1">
      <c r="A65" s="44"/>
      <c r="B65" s="59"/>
      <c r="C65" s="59"/>
      <c r="D65" s="59" t="s">
        <v>142</v>
      </c>
      <c r="E65" s="60">
        <v>3852388.75</v>
      </c>
      <c r="F65" s="65">
        <f>133176.99+12500</f>
        <v>145676.99</v>
      </c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>
        <f t="shared" si="25"/>
        <v>145676.99</v>
      </c>
      <c r="AE65" s="63">
        <f t="shared" si="26"/>
        <v>3.7814716907788708</v>
      </c>
      <c r="AF65" s="62">
        <f t="shared" si="27"/>
        <v>3706711.76</v>
      </c>
      <c r="AG65" s="63">
        <f t="shared" si="28"/>
        <v>96.218528309221128</v>
      </c>
    </row>
    <row r="66" spans="1:33" ht="24" customHeight="1">
      <c r="A66" s="73"/>
      <c r="B66" s="66"/>
      <c r="C66" s="66"/>
      <c r="D66" s="67" t="s">
        <v>143</v>
      </c>
      <c r="E66" s="68">
        <f t="shared" ref="E66:AC66" si="29">SUM(E29:E65)</f>
        <v>568962251.91999996</v>
      </c>
      <c r="F66" s="69">
        <f t="shared" si="29"/>
        <v>27432829.259999998</v>
      </c>
      <c r="G66" s="68">
        <f t="shared" si="29"/>
        <v>8743264.7799999993</v>
      </c>
      <c r="H66" s="68">
        <f t="shared" si="29"/>
        <v>0</v>
      </c>
      <c r="I66" s="68">
        <f t="shared" si="29"/>
        <v>0</v>
      </c>
      <c r="J66" s="68">
        <f t="shared" si="29"/>
        <v>0</v>
      </c>
      <c r="K66" s="68">
        <f t="shared" si="29"/>
        <v>0</v>
      </c>
      <c r="L66" s="68">
        <f t="shared" si="29"/>
        <v>0</v>
      </c>
      <c r="M66" s="68">
        <f t="shared" si="29"/>
        <v>0</v>
      </c>
      <c r="N66" s="68">
        <f t="shared" si="29"/>
        <v>0</v>
      </c>
      <c r="O66" s="68">
        <f t="shared" si="29"/>
        <v>0</v>
      </c>
      <c r="P66" s="68">
        <f t="shared" si="29"/>
        <v>0</v>
      </c>
      <c r="Q66" s="68">
        <f t="shared" si="29"/>
        <v>0</v>
      </c>
      <c r="R66" s="68">
        <f t="shared" si="29"/>
        <v>0</v>
      </c>
      <c r="S66" s="68">
        <f t="shared" si="29"/>
        <v>0</v>
      </c>
      <c r="T66" s="68">
        <f t="shared" si="29"/>
        <v>0</v>
      </c>
      <c r="U66" s="68">
        <f t="shared" si="29"/>
        <v>0</v>
      </c>
      <c r="V66" s="68">
        <f t="shared" si="29"/>
        <v>0</v>
      </c>
      <c r="W66" s="68">
        <f t="shared" si="29"/>
        <v>0</v>
      </c>
      <c r="X66" s="68">
        <f t="shared" si="29"/>
        <v>0</v>
      </c>
      <c r="Y66" s="68">
        <f t="shared" si="29"/>
        <v>0</v>
      </c>
      <c r="Z66" s="68">
        <f t="shared" si="29"/>
        <v>0</v>
      </c>
      <c r="AA66" s="68">
        <f t="shared" si="29"/>
        <v>0</v>
      </c>
      <c r="AB66" s="68">
        <f t="shared" si="29"/>
        <v>0</v>
      </c>
      <c r="AC66" s="68">
        <f t="shared" si="29"/>
        <v>0</v>
      </c>
      <c r="AD66" s="68">
        <f t="shared" si="25"/>
        <v>36176094.039999999</v>
      </c>
      <c r="AE66" s="70">
        <f t="shared" si="26"/>
        <v>6.3582590792133269</v>
      </c>
      <c r="AF66" s="68">
        <f t="shared" si="27"/>
        <v>532786157.87999994</v>
      </c>
      <c r="AG66" s="70">
        <f t="shared" si="28"/>
        <v>93.641740920786674</v>
      </c>
    </row>
    <row r="67" spans="1:33" ht="24" customHeight="1">
      <c r="A67" s="73"/>
      <c r="B67" s="66"/>
      <c r="C67" s="66"/>
      <c r="D67" s="67" t="s">
        <v>144</v>
      </c>
      <c r="E67" s="68">
        <f t="shared" ref="E67:AC67" si="30">E27-E66</f>
        <v>29499417.679999948</v>
      </c>
      <c r="F67" s="69">
        <f t="shared" si="30"/>
        <v>43527155.789999999</v>
      </c>
      <c r="G67" s="68">
        <f t="shared" si="30"/>
        <v>30580062.289999992</v>
      </c>
      <c r="H67" s="68">
        <f t="shared" si="30"/>
        <v>0</v>
      </c>
      <c r="I67" s="68">
        <f t="shared" si="30"/>
        <v>0</v>
      </c>
      <c r="J67" s="68">
        <f t="shared" si="30"/>
        <v>0</v>
      </c>
      <c r="K67" s="68">
        <f t="shared" si="30"/>
        <v>0</v>
      </c>
      <c r="L67" s="68">
        <f t="shared" si="30"/>
        <v>0</v>
      </c>
      <c r="M67" s="68">
        <f t="shared" si="30"/>
        <v>0</v>
      </c>
      <c r="N67" s="68">
        <f t="shared" si="30"/>
        <v>0</v>
      </c>
      <c r="O67" s="68">
        <f t="shared" si="30"/>
        <v>0</v>
      </c>
      <c r="P67" s="68">
        <f t="shared" si="30"/>
        <v>0</v>
      </c>
      <c r="Q67" s="68">
        <f t="shared" si="30"/>
        <v>0</v>
      </c>
      <c r="R67" s="68">
        <f t="shared" si="30"/>
        <v>0</v>
      </c>
      <c r="S67" s="68">
        <f t="shared" si="30"/>
        <v>0</v>
      </c>
      <c r="T67" s="68">
        <f t="shared" si="30"/>
        <v>0</v>
      </c>
      <c r="U67" s="68">
        <f t="shared" si="30"/>
        <v>0</v>
      </c>
      <c r="V67" s="68">
        <f t="shared" si="30"/>
        <v>0</v>
      </c>
      <c r="W67" s="68">
        <f t="shared" si="30"/>
        <v>0</v>
      </c>
      <c r="X67" s="68">
        <f t="shared" si="30"/>
        <v>0</v>
      </c>
      <c r="Y67" s="68">
        <f t="shared" si="30"/>
        <v>0</v>
      </c>
      <c r="Z67" s="68">
        <f t="shared" si="30"/>
        <v>0</v>
      </c>
      <c r="AA67" s="68">
        <f t="shared" si="30"/>
        <v>0</v>
      </c>
      <c r="AB67" s="68">
        <f t="shared" si="30"/>
        <v>0</v>
      </c>
      <c r="AC67" s="68">
        <f t="shared" si="30"/>
        <v>0</v>
      </c>
      <c r="AD67" s="68">
        <f t="shared" si="25"/>
        <v>74107218.079999983</v>
      </c>
      <c r="AE67" s="70">
        <f t="shared" si="26"/>
        <v>251.21586766183282</v>
      </c>
      <c r="AF67" s="68">
        <f t="shared" si="27"/>
        <v>-44607800.400000036</v>
      </c>
      <c r="AG67" s="70">
        <f t="shared" si="28"/>
        <v>-151.21586766183285</v>
      </c>
    </row>
    <row r="68" spans="1:33" ht="24" customHeight="1">
      <c r="A68" s="44"/>
      <c r="B68" s="59"/>
      <c r="C68" s="59"/>
      <c r="D68" s="74" t="s">
        <v>145</v>
      </c>
      <c r="E68" s="60">
        <v>30867116.460000001</v>
      </c>
      <c r="F68" s="60">
        <v>30867116.460000001</v>
      </c>
      <c r="G68" s="62">
        <f>44954939.7-F68</f>
        <v>14087823.240000002</v>
      </c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>
        <f t="shared" si="25"/>
        <v>44954939.700000003</v>
      </c>
      <c r="AE68" s="63">
        <f t="shared" si="26"/>
        <v>145.64023095016373</v>
      </c>
      <c r="AF68" s="62">
        <f t="shared" si="27"/>
        <v>-14087823.240000002</v>
      </c>
      <c r="AG68" s="63">
        <f t="shared" si="28"/>
        <v>-45.640230950163726</v>
      </c>
    </row>
    <row r="69" spans="1:33" ht="24" customHeight="1">
      <c r="A69" s="44"/>
      <c r="B69" s="59"/>
      <c r="C69" s="59"/>
      <c r="D69" s="74" t="s">
        <v>146</v>
      </c>
      <c r="E69" s="60">
        <v>98490991.469999999</v>
      </c>
      <c r="F69" s="60">
        <v>98490991.469999999</v>
      </c>
      <c r="G69" s="62">
        <f>191475673.92-G68-F69-F68</f>
        <v>48029742.749999978</v>
      </c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>
        <f t="shared" si="25"/>
        <v>146520734.21999997</v>
      </c>
      <c r="AE69" s="63">
        <f t="shared" si="26"/>
        <v>148.76562011727708</v>
      </c>
      <c r="AF69" s="62">
        <f t="shared" si="27"/>
        <v>-48029742.74999997</v>
      </c>
      <c r="AG69" s="63">
        <f t="shared" si="28"/>
        <v>-48.765620117277081</v>
      </c>
    </row>
    <row r="70" spans="1:33" ht="24" customHeight="1">
      <c r="A70" s="44"/>
      <c r="B70" s="59"/>
      <c r="C70" s="59"/>
      <c r="D70" s="74" t="s">
        <v>147</v>
      </c>
      <c r="E70" s="60">
        <v>0</v>
      </c>
      <c r="F70" s="60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>
        <f t="shared" si="25"/>
        <v>0</v>
      </c>
      <c r="AE70" s="63" t="e">
        <f t="shared" si="26"/>
        <v>#DIV/0!</v>
      </c>
      <c r="AF70" s="62">
        <f t="shared" si="27"/>
        <v>0</v>
      </c>
      <c r="AG70" s="63" t="e">
        <f t="shared" si="28"/>
        <v>#DIV/0!</v>
      </c>
    </row>
    <row r="71" spans="1:33" ht="24" customHeight="1">
      <c r="A71" s="75"/>
      <c r="B71" s="76"/>
      <c r="C71" s="76"/>
      <c r="D71" s="77" t="s">
        <v>148</v>
      </c>
      <c r="E71" s="78">
        <f t="shared" ref="E71:AC71" si="31">E27-E66-E70-E69-E68</f>
        <v>-99858690.25000006</v>
      </c>
      <c r="F71" s="79">
        <f t="shared" si="31"/>
        <v>-85830952.140000001</v>
      </c>
      <c r="G71" s="78">
        <f t="shared" si="31"/>
        <v>-31537503.699999988</v>
      </c>
      <c r="H71" s="78">
        <f t="shared" si="31"/>
        <v>0</v>
      </c>
      <c r="I71" s="78">
        <f t="shared" si="31"/>
        <v>0</v>
      </c>
      <c r="J71" s="78">
        <f t="shared" si="31"/>
        <v>0</v>
      </c>
      <c r="K71" s="78">
        <f t="shared" si="31"/>
        <v>0</v>
      </c>
      <c r="L71" s="78">
        <f t="shared" si="31"/>
        <v>0</v>
      </c>
      <c r="M71" s="78">
        <f t="shared" si="31"/>
        <v>0</v>
      </c>
      <c r="N71" s="78">
        <f t="shared" si="31"/>
        <v>0</v>
      </c>
      <c r="O71" s="78">
        <f t="shared" si="31"/>
        <v>0</v>
      </c>
      <c r="P71" s="78">
        <f t="shared" si="31"/>
        <v>0</v>
      </c>
      <c r="Q71" s="78">
        <f t="shared" si="31"/>
        <v>0</v>
      </c>
      <c r="R71" s="78">
        <f t="shared" si="31"/>
        <v>0</v>
      </c>
      <c r="S71" s="78">
        <f t="shared" si="31"/>
        <v>0</v>
      </c>
      <c r="T71" s="78">
        <f t="shared" si="31"/>
        <v>0</v>
      </c>
      <c r="U71" s="78">
        <f t="shared" si="31"/>
        <v>0</v>
      </c>
      <c r="V71" s="78">
        <f t="shared" si="31"/>
        <v>0</v>
      </c>
      <c r="W71" s="78">
        <f t="shared" si="31"/>
        <v>0</v>
      </c>
      <c r="X71" s="78">
        <f t="shared" si="31"/>
        <v>0</v>
      </c>
      <c r="Y71" s="78">
        <f t="shared" si="31"/>
        <v>0</v>
      </c>
      <c r="Z71" s="78">
        <f t="shared" si="31"/>
        <v>0</v>
      </c>
      <c r="AA71" s="78">
        <f t="shared" si="31"/>
        <v>0</v>
      </c>
      <c r="AB71" s="78">
        <f t="shared" si="31"/>
        <v>0</v>
      </c>
      <c r="AC71" s="78">
        <f t="shared" si="31"/>
        <v>0</v>
      </c>
      <c r="AD71" s="68">
        <f t="shared" si="25"/>
        <v>-117368455.83999999</v>
      </c>
      <c r="AE71" s="70">
        <f t="shared" si="26"/>
        <v>117.53454360973848</v>
      </c>
      <c r="AF71" s="68">
        <f t="shared" si="27"/>
        <v>17509765.589999929</v>
      </c>
      <c r="AG71" s="70">
        <f t="shared" si="28"/>
        <v>-17.534543609738481</v>
      </c>
    </row>
    <row r="72" spans="1:33" ht="24" customHeight="1">
      <c r="A72" s="44"/>
      <c r="B72" s="59"/>
      <c r="C72" s="59"/>
      <c r="D72" s="59"/>
      <c r="E72" s="62"/>
      <c r="F72" s="60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3"/>
      <c r="AF72" s="62"/>
      <c r="AG72" s="63"/>
    </row>
    <row r="73" spans="1:33" ht="24" customHeight="1">
      <c r="A73" s="44"/>
      <c r="B73" s="372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64"/>
      <c r="AF73" s="56"/>
      <c r="AG73" s="64"/>
    </row>
    <row r="74" spans="1:33" ht="24" customHeight="1">
      <c r="A74" s="44"/>
      <c r="B74" s="59"/>
      <c r="C74" s="374" t="s">
        <v>150</v>
      </c>
      <c r="D74" s="371"/>
      <c r="E74" s="60">
        <v>25000</v>
      </c>
      <c r="F74" s="72"/>
      <c r="G74" s="62">
        <v>15345.75</v>
      </c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57"/>
      <c r="AE74" s="64"/>
      <c r="AF74" s="57"/>
      <c r="AG74" s="64"/>
    </row>
    <row r="75" spans="1:33" ht="24" customHeight="1">
      <c r="A75" s="44"/>
      <c r="B75" s="59"/>
      <c r="C75" s="374" t="s">
        <v>151</v>
      </c>
      <c r="D75" s="371"/>
      <c r="E75" s="60">
        <v>5000000</v>
      </c>
      <c r="F75" s="72"/>
      <c r="G75" s="62">
        <v>3925204.94</v>
      </c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57"/>
      <c r="AE75" s="64"/>
      <c r="AF75" s="57"/>
      <c r="AG75" s="64"/>
    </row>
    <row r="76" spans="1:33" ht="24" customHeight="1">
      <c r="A76" s="44"/>
      <c r="B76" s="59"/>
      <c r="C76" s="374" t="s">
        <v>152</v>
      </c>
      <c r="D76" s="371"/>
      <c r="E76" s="57"/>
      <c r="F76" s="58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64"/>
      <c r="AF76" s="57"/>
      <c r="AG76" s="64"/>
    </row>
    <row r="77" spans="1:33" ht="24" customHeight="1">
      <c r="A77" s="44"/>
      <c r="B77" s="59"/>
      <c r="C77" s="59"/>
      <c r="D77" s="59" t="s">
        <v>153</v>
      </c>
      <c r="E77" s="60">
        <v>0</v>
      </c>
      <c r="F77" s="60"/>
      <c r="G77" s="62">
        <v>0</v>
      </c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57"/>
      <c r="AE77" s="64"/>
      <c r="AF77" s="57"/>
      <c r="AG77" s="64"/>
    </row>
    <row r="78" spans="1:33" ht="24" customHeight="1">
      <c r="A78" s="44"/>
      <c r="B78" s="59"/>
      <c r="C78" s="59"/>
      <c r="D78" s="59" t="s">
        <v>154</v>
      </c>
      <c r="E78" s="60">
        <v>128147051.11</v>
      </c>
      <c r="F78" s="72"/>
      <c r="G78" s="62">
        <v>152918447.34999999</v>
      </c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57"/>
      <c r="AE78" s="64"/>
      <c r="AF78" s="57"/>
      <c r="AG78" s="64"/>
    </row>
    <row r="79" spans="1:33" ht="24" customHeight="1">
      <c r="A79" s="44"/>
      <c r="B79" s="59"/>
      <c r="C79" s="59"/>
      <c r="D79" s="59" t="s">
        <v>155</v>
      </c>
      <c r="E79" s="60">
        <v>0</v>
      </c>
      <c r="F79" s="60">
        <v>0</v>
      </c>
      <c r="G79" s="62">
        <v>0</v>
      </c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57"/>
      <c r="AE79" s="64"/>
      <c r="AF79" s="57"/>
      <c r="AG79" s="64"/>
    </row>
    <row r="80" spans="1:33" ht="24" customHeight="1">
      <c r="A80" s="44"/>
      <c r="B80" s="375" t="s">
        <v>156</v>
      </c>
      <c r="C80" s="373"/>
      <c r="D80" s="371"/>
      <c r="E80" s="68">
        <f t="shared" ref="E80:AC80" si="32">SUM(E74:E79)</f>
        <v>133172051.11</v>
      </c>
      <c r="F80" s="69">
        <f t="shared" si="32"/>
        <v>0</v>
      </c>
      <c r="G80" s="68">
        <f t="shared" si="32"/>
        <v>156858998.03999999</v>
      </c>
      <c r="H80" s="68">
        <f t="shared" si="32"/>
        <v>0</v>
      </c>
      <c r="I80" s="68">
        <f t="shared" si="32"/>
        <v>0</v>
      </c>
      <c r="J80" s="68">
        <f t="shared" si="32"/>
        <v>0</v>
      </c>
      <c r="K80" s="68">
        <f t="shared" si="32"/>
        <v>0</v>
      </c>
      <c r="L80" s="68">
        <f t="shared" si="32"/>
        <v>0</v>
      </c>
      <c r="M80" s="68">
        <f t="shared" si="32"/>
        <v>0</v>
      </c>
      <c r="N80" s="68">
        <f t="shared" si="32"/>
        <v>0</v>
      </c>
      <c r="O80" s="68">
        <f t="shared" si="32"/>
        <v>0</v>
      </c>
      <c r="P80" s="68">
        <f t="shared" si="32"/>
        <v>0</v>
      </c>
      <c r="Q80" s="68">
        <f t="shared" si="32"/>
        <v>0</v>
      </c>
      <c r="R80" s="68">
        <f t="shared" si="32"/>
        <v>0</v>
      </c>
      <c r="S80" s="68">
        <f t="shared" si="32"/>
        <v>0</v>
      </c>
      <c r="T80" s="68">
        <f t="shared" si="32"/>
        <v>0</v>
      </c>
      <c r="U80" s="68">
        <f t="shared" si="32"/>
        <v>0</v>
      </c>
      <c r="V80" s="68">
        <f t="shared" si="32"/>
        <v>0</v>
      </c>
      <c r="W80" s="68">
        <f t="shared" si="32"/>
        <v>0</v>
      </c>
      <c r="X80" s="68">
        <f t="shared" si="32"/>
        <v>0</v>
      </c>
      <c r="Y80" s="68">
        <f t="shared" si="32"/>
        <v>0</v>
      </c>
      <c r="Z80" s="68">
        <f t="shared" si="32"/>
        <v>0</v>
      </c>
      <c r="AA80" s="68">
        <f t="shared" si="32"/>
        <v>0</v>
      </c>
      <c r="AB80" s="68">
        <f t="shared" si="32"/>
        <v>0</v>
      </c>
      <c r="AC80" s="68">
        <f t="shared" si="32"/>
        <v>0</v>
      </c>
      <c r="AD80" s="68"/>
      <c r="AE80" s="80"/>
      <c r="AF80" s="68"/>
      <c r="AG80" s="80"/>
    </row>
    <row r="81" spans="1:33" ht="24" customHeight="1">
      <c r="A81" s="44"/>
      <c r="B81" s="44"/>
      <c r="C81" s="44"/>
      <c r="D81" s="44"/>
      <c r="E81" s="44"/>
      <c r="F81" s="81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</row>
    <row r="82" spans="1:33" ht="24" customHeight="1">
      <c r="A82" s="44"/>
      <c r="B82" s="44"/>
      <c r="C82" s="44"/>
      <c r="D82" s="44" t="s">
        <v>157</v>
      </c>
      <c r="E82" s="82">
        <v>3000000</v>
      </c>
      <c r="F82" s="81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</row>
    <row r="83" spans="1:33" ht="24" customHeight="1">
      <c r="A83" s="44"/>
      <c r="B83" s="44"/>
      <c r="C83" s="44"/>
      <c r="D83" s="44"/>
      <c r="E83" s="83" t="s">
        <v>158</v>
      </c>
      <c r="F83" s="84" t="s">
        <v>159</v>
      </c>
      <c r="G83" s="85" t="s">
        <v>160</v>
      </c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</row>
    <row r="84" spans="1:33" ht="24" customHeight="1">
      <c r="A84" s="44"/>
      <c r="B84" s="44"/>
      <c r="C84" s="44"/>
      <c r="D84" s="44"/>
      <c r="E84" s="44"/>
      <c r="F84" s="86">
        <v>82751779.959999993</v>
      </c>
      <c r="G84" s="87">
        <v>156858998.03999999</v>
      </c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</row>
    <row r="85" spans="1:33" ht="24" customHeight="1">
      <c r="A85" s="44"/>
      <c r="B85" s="44"/>
      <c r="C85" s="44"/>
      <c r="D85" s="44"/>
      <c r="E85" s="44"/>
      <c r="F85" s="84"/>
      <c r="G85" s="85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</row>
    <row r="86" spans="1:33" ht="24" customHeight="1">
      <c r="A86" s="44"/>
      <c r="B86" s="44"/>
      <c r="C86" s="44"/>
      <c r="D86" s="44"/>
      <c r="E86" s="88" t="s">
        <v>161</v>
      </c>
      <c r="F86" s="88"/>
      <c r="G86" s="89">
        <f>G67+F67+F84</f>
        <v>156858998.03999996</v>
      </c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</row>
    <row r="87" spans="1:33" ht="24" customHeight="1">
      <c r="A87" s="44"/>
      <c r="B87" s="44"/>
      <c r="C87" s="44"/>
      <c r="D87" s="44"/>
      <c r="E87" s="88" t="s">
        <v>162</v>
      </c>
      <c r="F87" s="88"/>
      <c r="G87" s="89">
        <f>G84-G86</f>
        <v>0</v>
      </c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</row>
    <row r="88" spans="1:33" ht="24" customHeight="1">
      <c r="A88" s="44"/>
      <c r="B88" s="44"/>
      <c r="C88" s="44"/>
      <c r="D88" s="44"/>
      <c r="E88" s="44"/>
      <c r="F88" s="81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</row>
    <row r="89" spans="1:33" ht="24" customHeight="1">
      <c r="A89" s="44"/>
      <c r="B89" s="44"/>
      <c r="C89" s="44"/>
      <c r="D89" s="44"/>
      <c r="E89" s="44"/>
      <c r="F89" s="81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</row>
    <row r="90" spans="1:33" ht="24" customHeight="1">
      <c r="A90" s="44"/>
      <c r="B90" s="44"/>
      <c r="C90" s="44"/>
      <c r="D90" s="44"/>
      <c r="E90" s="44"/>
      <c r="F90" s="81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</row>
    <row r="91" spans="1:33" ht="24" customHeight="1">
      <c r="A91" s="44"/>
      <c r="B91" s="44"/>
      <c r="C91" s="44"/>
      <c r="D91" s="44"/>
      <c r="E91" s="44"/>
      <c r="F91" s="81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</row>
    <row r="92" spans="1:33" ht="24" customHeight="1">
      <c r="A92" s="44"/>
      <c r="B92" s="44"/>
      <c r="C92" s="44"/>
      <c r="D92" s="44"/>
      <c r="E92" s="44"/>
      <c r="F92" s="81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</row>
    <row r="93" spans="1:33" ht="24" customHeight="1">
      <c r="A93" s="44"/>
      <c r="B93" s="44"/>
      <c r="C93" s="44"/>
      <c r="D93" s="44"/>
      <c r="E93" s="44"/>
      <c r="F93" s="81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</row>
    <row r="94" spans="1:33" ht="24" customHeight="1">
      <c r="A94" s="44"/>
      <c r="B94" s="44"/>
      <c r="C94" s="44"/>
      <c r="D94" s="44"/>
      <c r="E94" s="44"/>
      <c r="F94" s="81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</row>
    <row r="95" spans="1:33" ht="24" customHeight="1">
      <c r="A95" s="44"/>
      <c r="B95" s="44"/>
      <c r="C95" s="44"/>
      <c r="D95" s="44"/>
      <c r="E95" s="44"/>
      <c r="F95" s="81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</row>
    <row r="96" spans="1:33" ht="24" customHeight="1">
      <c r="A96" s="44"/>
      <c r="B96" s="44"/>
      <c r="C96" s="44"/>
      <c r="D96" s="44"/>
      <c r="E96" s="44"/>
      <c r="F96" s="81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</row>
    <row r="97" spans="1:33" ht="24" customHeight="1">
      <c r="A97" s="44"/>
      <c r="B97" s="44"/>
      <c r="C97" s="44"/>
      <c r="D97" s="44"/>
      <c r="E97" s="44"/>
      <c r="F97" s="81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</row>
    <row r="98" spans="1:33" ht="24" customHeight="1">
      <c r="A98" s="44"/>
      <c r="B98" s="44"/>
      <c r="C98" s="44"/>
      <c r="D98" s="44"/>
      <c r="E98" s="44"/>
      <c r="F98" s="81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</row>
    <row r="99" spans="1:33" ht="24" customHeight="1">
      <c r="A99" s="44"/>
      <c r="B99" s="44"/>
      <c r="C99" s="44"/>
      <c r="D99" s="44"/>
      <c r="E99" s="44"/>
      <c r="F99" s="81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</row>
    <row r="100" spans="1:33" ht="24" customHeight="1">
      <c r="A100" s="44"/>
      <c r="B100" s="44"/>
      <c r="C100" s="44"/>
      <c r="D100" s="44"/>
      <c r="E100" s="44"/>
      <c r="F100" s="81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</row>
    <row r="101" spans="1:33" ht="24" customHeight="1">
      <c r="A101" s="44"/>
      <c r="B101" s="44"/>
      <c r="C101" s="44"/>
      <c r="D101" s="44"/>
      <c r="E101" s="44"/>
      <c r="F101" s="81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</row>
    <row r="102" spans="1:33" ht="24" customHeight="1">
      <c r="A102" s="44"/>
      <c r="B102" s="44"/>
      <c r="C102" s="44"/>
      <c r="D102" s="44"/>
      <c r="E102" s="44"/>
      <c r="F102" s="81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</row>
    <row r="103" spans="1:33" ht="24" customHeight="1">
      <c r="A103" s="44"/>
      <c r="B103" s="44"/>
      <c r="C103" s="44"/>
      <c r="D103" s="44"/>
      <c r="E103" s="44"/>
      <c r="F103" s="81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</row>
    <row r="104" spans="1:33" ht="24" customHeight="1">
      <c r="A104" s="44"/>
      <c r="B104" s="44"/>
      <c r="C104" s="44"/>
      <c r="D104" s="44"/>
      <c r="E104" s="44"/>
      <c r="F104" s="81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</row>
    <row r="105" spans="1:33" ht="24" customHeight="1">
      <c r="A105" s="44"/>
      <c r="B105" s="44"/>
      <c r="C105" s="44"/>
      <c r="D105" s="44"/>
      <c r="E105" s="44"/>
      <c r="F105" s="81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</row>
    <row r="106" spans="1:33" ht="24" customHeight="1">
      <c r="A106" s="44"/>
      <c r="B106" s="44"/>
      <c r="C106" s="44"/>
      <c r="D106" s="44"/>
      <c r="E106" s="44"/>
      <c r="F106" s="81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</row>
    <row r="107" spans="1:33" ht="24" customHeight="1">
      <c r="A107" s="44"/>
      <c r="B107" s="44"/>
      <c r="C107" s="44"/>
      <c r="D107" s="44"/>
      <c r="E107" s="44"/>
      <c r="F107" s="81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</row>
    <row r="108" spans="1:33" ht="24" customHeight="1">
      <c r="A108" s="44"/>
      <c r="B108" s="44"/>
      <c r="C108" s="44"/>
      <c r="D108" s="44"/>
      <c r="E108" s="44"/>
      <c r="F108" s="81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</row>
    <row r="109" spans="1:33" ht="24" customHeight="1">
      <c r="A109" s="44"/>
      <c r="B109" s="44"/>
      <c r="C109" s="44"/>
      <c r="D109" s="44"/>
      <c r="E109" s="44"/>
      <c r="F109" s="81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</row>
    <row r="110" spans="1:33" ht="24" customHeight="1">
      <c r="A110" s="44"/>
      <c r="B110" s="44"/>
      <c r="C110" s="44"/>
      <c r="D110" s="44"/>
      <c r="E110" s="44"/>
      <c r="F110" s="81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</row>
    <row r="111" spans="1:33" ht="24" customHeight="1">
      <c r="A111" s="44"/>
      <c r="B111" s="44"/>
      <c r="C111" s="44"/>
      <c r="D111" s="44"/>
      <c r="E111" s="44"/>
      <c r="F111" s="81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</row>
    <row r="112" spans="1:33" ht="24" customHeight="1">
      <c r="A112" s="44"/>
      <c r="B112" s="44"/>
      <c r="C112" s="44"/>
      <c r="D112" s="44"/>
      <c r="E112" s="44"/>
      <c r="F112" s="81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</row>
    <row r="113" spans="1:33" ht="24" customHeight="1">
      <c r="A113" s="44"/>
      <c r="B113" s="44"/>
      <c r="C113" s="44"/>
      <c r="D113" s="44"/>
      <c r="E113" s="44"/>
      <c r="F113" s="81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</row>
    <row r="114" spans="1:33" ht="24" customHeight="1">
      <c r="A114" s="44"/>
      <c r="B114" s="44"/>
      <c r="C114" s="44"/>
      <c r="D114" s="44"/>
      <c r="E114" s="44"/>
      <c r="F114" s="81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</row>
    <row r="115" spans="1:33" ht="24" customHeight="1">
      <c r="A115" s="44"/>
      <c r="B115" s="44"/>
      <c r="C115" s="44"/>
      <c r="D115" s="44"/>
      <c r="E115" s="44"/>
      <c r="F115" s="81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</row>
    <row r="116" spans="1:33" ht="24" customHeight="1">
      <c r="A116" s="44"/>
      <c r="B116" s="44"/>
      <c r="C116" s="44"/>
      <c r="D116" s="44"/>
      <c r="E116" s="44"/>
      <c r="F116" s="81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</row>
    <row r="117" spans="1:33" ht="24" customHeight="1">
      <c r="A117" s="44"/>
      <c r="B117" s="44"/>
      <c r="C117" s="44"/>
      <c r="D117" s="44"/>
      <c r="E117" s="44"/>
      <c r="F117" s="81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</row>
    <row r="118" spans="1:33" ht="24" customHeight="1">
      <c r="A118" s="44"/>
      <c r="B118" s="44"/>
      <c r="C118" s="44"/>
      <c r="D118" s="44"/>
      <c r="E118" s="44"/>
      <c r="F118" s="81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</row>
    <row r="119" spans="1:33" ht="24" customHeight="1">
      <c r="A119" s="44"/>
      <c r="B119" s="44"/>
      <c r="C119" s="44"/>
      <c r="D119" s="44"/>
      <c r="E119" s="44"/>
      <c r="F119" s="81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</row>
    <row r="120" spans="1:33" ht="24" customHeight="1">
      <c r="A120" s="44"/>
      <c r="B120" s="44"/>
      <c r="C120" s="44"/>
      <c r="D120" s="44"/>
      <c r="E120" s="44"/>
      <c r="F120" s="81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</row>
    <row r="121" spans="1:33" ht="24" customHeight="1">
      <c r="A121" s="44"/>
      <c r="B121" s="44"/>
      <c r="C121" s="44"/>
      <c r="D121" s="44"/>
      <c r="E121" s="44"/>
      <c r="F121" s="81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</row>
    <row r="122" spans="1:33" ht="24" customHeight="1">
      <c r="A122" s="44"/>
      <c r="B122" s="44"/>
      <c r="C122" s="44"/>
      <c r="D122" s="44"/>
      <c r="E122" s="44"/>
      <c r="F122" s="81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</row>
    <row r="123" spans="1:33" ht="24" customHeight="1">
      <c r="A123" s="44"/>
      <c r="B123" s="44"/>
      <c r="C123" s="44"/>
      <c r="D123" s="44"/>
      <c r="E123" s="44"/>
      <c r="F123" s="81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</row>
    <row r="124" spans="1:33" ht="24" customHeight="1">
      <c r="A124" s="44"/>
      <c r="B124" s="44"/>
      <c r="C124" s="44"/>
      <c r="D124" s="44"/>
      <c r="E124" s="44"/>
      <c r="F124" s="81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</row>
    <row r="125" spans="1:33" ht="24" customHeight="1">
      <c r="A125" s="44"/>
      <c r="B125" s="44"/>
      <c r="C125" s="44"/>
      <c r="D125" s="44"/>
      <c r="E125" s="44"/>
      <c r="F125" s="81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</row>
    <row r="126" spans="1:33" ht="24" customHeight="1">
      <c r="A126" s="44"/>
      <c r="B126" s="44"/>
      <c r="C126" s="44"/>
      <c r="D126" s="44"/>
      <c r="E126" s="44"/>
      <c r="F126" s="81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</row>
    <row r="127" spans="1:33" ht="24" customHeight="1">
      <c r="A127" s="44"/>
      <c r="B127" s="44"/>
      <c r="C127" s="44"/>
      <c r="D127" s="44"/>
      <c r="E127" s="44"/>
      <c r="F127" s="81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</row>
    <row r="128" spans="1:33" ht="24" customHeight="1">
      <c r="A128" s="44"/>
      <c r="B128" s="44"/>
      <c r="C128" s="44"/>
      <c r="D128" s="44"/>
      <c r="E128" s="44"/>
      <c r="F128" s="81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</row>
    <row r="129" spans="1:33" ht="24" customHeight="1">
      <c r="A129" s="44"/>
      <c r="B129" s="44"/>
      <c r="C129" s="44"/>
      <c r="D129" s="44"/>
      <c r="E129" s="44"/>
      <c r="F129" s="81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</row>
    <row r="130" spans="1:33" ht="24" customHeight="1">
      <c r="A130" s="44"/>
      <c r="B130" s="44"/>
      <c r="C130" s="44"/>
      <c r="D130" s="44"/>
      <c r="E130" s="44"/>
      <c r="F130" s="81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</row>
    <row r="131" spans="1:33" ht="24" customHeight="1">
      <c r="A131" s="44"/>
      <c r="B131" s="44"/>
      <c r="C131" s="44"/>
      <c r="D131" s="44"/>
      <c r="E131" s="44"/>
      <c r="F131" s="81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</row>
    <row r="132" spans="1:33" ht="24" customHeight="1">
      <c r="A132" s="44"/>
      <c r="B132" s="44"/>
      <c r="C132" s="44"/>
      <c r="D132" s="44"/>
      <c r="E132" s="44"/>
      <c r="F132" s="81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</row>
    <row r="133" spans="1:33" ht="24" customHeight="1">
      <c r="A133" s="44"/>
      <c r="B133" s="44"/>
      <c r="C133" s="44"/>
      <c r="D133" s="44"/>
      <c r="E133" s="44"/>
      <c r="F133" s="81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</row>
    <row r="134" spans="1:33" ht="24" customHeight="1">
      <c r="A134" s="44"/>
      <c r="B134" s="44"/>
      <c r="C134" s="44"/>
      <c r="D134" s="44"/>
      <c r="E134" s="44"/>
      <c r="F134" s="81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</row>
    <row r="135" spans="1:33" ht="24" customHeight="1">
      <c r="A135" s="44"/>
      <c r="B135" s="44"/>
      <c r="C135" s="44"/>
      <c r="D135" s="44"/>
      <c r="E135" s="44"/>
      <c r="F135" s="81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</row>
    <row r="136" spans="1:33" ht="24" customHeight="1">
      <c r="A136" s="44"/>
      <c r="B136" s="44"/>
      <c r="C136" s="44"/>
      <c r="D136" s="44"/>
      <c r="E136" s="44"/>
      <c r="F136" s="81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</row>
    <row r="137" spans="1:33" ht="24" customHeight="1">
      <c r="A137" s="44"/>
      <c r="B137" s="44"/>
      <c r="C137" s="44"/>
      <c r="D137" s="44"/>
      <c r="E137" s="44"/>
      <c r="F137" s="81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</row>
    <row r="138" spans="1:33" ht="24" customHeight="1">
      <c r="A138" s="44"/>
      <c r="B138" s="44"/>
      <c r="C138" s="44"/>
      <c r="D138" s="44"/>
      <c r="E138" s="44"/>
      <c r="F138" s="81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</row>
    <row r="139" spans="1:33" ht="24" customHeight="1">
      <c r="A139" s="44"/>
      <c r="B139" s="44"/>
      <c r="C139" s="44"/>
      <c r="D139" s="44"/>
      <c r="E139" s="44"/>
      <c r="F139" s="81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</row>
    <row r="140" spans="1:33" ht="24" customHeight="1">
      <c r="A140" s="44"/>
      <c r="B140" s="44"/>
      <c r="C140" s="44"/>
      <c r="D140" s="44"/>
      <c r="E140" s="44"/>
      <c r="F140" s="81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</row>
    <row r="141" spans="1:33" ht="24" customHeight="1">
      <c r="A141" s="44"/>
      <c r="B141" s="44"/>
      <c r="C141" s="44"/>
      <c r="D141" s="44"/>
      <c r="E141" s="44"/>
      <c r="F141" s="81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</row>
    <row r="142" spans="1:33" ht="24" customHeight="1">
      <c r="A142" s="44"/>
      <c r="B142" s="44"/>
      <c r="C142" s="44"/>
      <c r="D142" s="44"/>
      <c r="E142" s="44"/>
      <c r="F142" s="81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</row>
    <row r="143" spans="1:33" ht="24" customHeight="1">
      <c r="A143" s="44"/>
      <c r="B143" s="44"/>
      <c r="C143" s="44"/>
      <c r="D143" s="44"/>
      <c r="E143" s="44"/>
      <c r="F143" s="81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</row>
    <row r="144" spans="1:33" ht="24" customHeight="1">
      <c r="A144" s="44"/>
      <c r="B144" s="44"/>
      <c r="C144" s="44"/>
      <c r="D144" s="44"/>
      <c r="E144" s="44"/>
      <c r="F144" s="81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</row>
    <row r="145" spans="1:33" ht="24" customHeight="1">
      <c r="A145" s="44"/>
      <c r="B145" s="44"/>
      <c r="C145" s="44"/>
      <c r="D145" s="44"/>
      <c r="E145" s="44"/>
      <c r="F145" s="81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</row>
    <row r="146" spans="1:33" ht="24" customHeight="1">
      <c r="A146" s="44"/>
      <c r="B146" s="44"/>
      <c r="C146" s="44"/>
      <c r="D146" s="44"/>
      <c r="E146" s="44"/>
      <c r="F146" s="81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</row>
    <row r="147" spans="1:33" ht="24" customHeight="1">
      <c r="A147" s="44"/>
      <c r="B147" s="44"/>
      <c r="C147" s="44"/>
      <c r="D147" s="44"/>
      <c r="E147" s="44"/>
      <c r="F147" s="81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</row>
    <row r="148" spans="1:33" ht="24" customHeight="1">
      <c r="A148" s="44"/>
      <c r="B148" s="44"/>
      <c r="C148" s="44"/>
      <c r="D148" s="44"/>
      <c r="E148" s="44"/>
      <c r="F148" s="81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</row>
    <row r="149" spans="1:33" ht="24" customHeight="1">
      <c r="A149" s="44"/>
      <c r="B149" s="44"/>
      <c r="C149" s="44"/>
      <c r="D149" s="44"/>
      <c r="E149" s="44"/>
      <c r="F149" s="81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</row>
    <row r="150" spans="1:33" ht="24" customHeight="1">
      <c r="A150" s="44"/>
      <c r="B150" s="44"/>
      <c r="C150" s="44"/>
      <c r="D150" s="44"/>
      <c r="E150" s="44"/>
      <c r="F150" s="81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</row>
    <row r="151" spans="1:33" ht="24" customHeight="1">
      <c r="A151" s="44"/>
      <c r="B151" s="44"/>
      <c r="C151" s="44"/>
      <c r="D151" s="44"/>
      <c r="E151" s="44"/>
      <c r="F151" s="81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</row>
    <row r="152" spans="1:33" ht="24" customHeight="1">
      <c r="A152" s="44"/>
      <c r="B152" s="44"/>
      <c r="C152" s="44"/>
      <c r="D152" s="44"/>
      <c r="E152" s="44"/>
      <c r="F152" s="81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</row>
    <row r="153" spans="1:33" ht="24" customHeight="1">
      <c r="A153" s="44"/>
      <c r="B153" s="44"/>
      <c r="C153" s="44"/>
      <c r="D153" s="44"/>
      <c r="E153" s="44"/>
      <c r="F153" s="81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</row>
    <row r="154" spans="1:33" ht="24" customHeight="1">
      <c r="A154" s="44"/>
      <c r="B154" s="44"/>
      <c r="C154" s="44"/>
      <c r="D154" s="44"/>
      <c r="E154" s="44"/>
      <c r="F154" s="81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</row>
    <row r="155" spans="1:33" ht="24" customHeight="1">
      <c r="A155" s="44"/>
      <c r="B155" s="44"/>
      <c r="C155" s="44"/>
      <c r="D155" s="44"/>
      <c r="E155" s="44"/>
      <c r="F155" s="81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</row>
    <row r="156" spans="1:33" ht="24" customHeight="1">
      <c r="A156" s="44"/>
      <c r="B156" s="44"/>
      <c r="C156" s="44"/>
      <c r="D156" s="44"/>
      <c r="E156" s="44"/>
      <c r="F156" s="81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</row>
    <row r="157" spans="1:33" ht="24" customHeight="1">
      <c r="A157" s="44"/>
      <c r="B157" s="44"/>
      <c r="C157" s="44"/>
      <c r="D157" s="44"/>
      <c r="E157" s="44"/>
      <c r="F157" s="81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</row>
    <row r="158" spans="1:33" ht="24" customHeight="1">
      <c r="A158" s="44"/>
      <c r="B158" s="44"/>
      <c r="C158" s="44"/>
      <c r="D158" s="44"/>
      <c r="E158" s="44"/>
      <c r="F158" s="81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</row>
    <row r="159" spans="1:33" ht="24" customHeight="1">
      <c r="A159" s="44"/>
      <c r="B159" s="44"/>
      <c r="C159" s="44"/>
      <c r="D159" s="44"/>
      <c r="E159" s="44"/>
      <c r="F159" s="81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</row>
    <row r="160" spans="1:33" ht="24" customHeight="1">
      <c r="A160" s="44"/>
      <c r="B160" s="44"/>
      <c r="C160" s="44"/>
      <c r="D160" s="44"/>
      <c r="E160" s="44"/>
      <c r="F160" s="81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</row>
    <row r="161" spans="1:33" ht="24" customHeight="1">
      <c r="A161" s="44"/>
      <c r="B161" s="44"/>
      <c r="C161" s="44"/>
      <c r="D161" s="44"/>
      <c r="E161" s="44"/>
      <c r="F161" s="81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</row>
    <row r="162" spans="1:33" ht="24" customHeight="1">
      <c r="A162" s="44"/>
      <c r="B162" s="44"/>
      <c r="C162" s="44"/>
      <c r="D162" s="44"/>
      <c r="E162" s="44"/>
      <c r="F162" s="81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</row>
    <row r="163" spans="1:33" ht="24" customHeight="1">
      <c r="A163" s="44"/>
      <c r="B163" s="44"/>
      <c r="C163" s="44"/>
      <c r="D163" s="44"/>
      <c r="E163" s="44"/>
      <c r="F163" s="81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</row>
    <row r="164" spans="1:33" ht="24" customHeight="1">
      <c r="A164" s="44"/>
      <c r="B164" s="44"/>
      <c r="C164" s="44"/>
      <c r="D164" s="44"/>
      <c r="E164" s="44"/>
      <c r="F164" s="81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</row>
    <row r="165" spans="1:33" ht="24" customHeight="1">
      <c r="A165" s="44"/>
      <c r="B165" s="44"/>
      <c r="C165" s="44"/>
      <c r="D165" s="44"/>
      <c r="E165" s="44"/>
      <c r="F165" s="81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</row>
    <row r="166" spans="1:33" ht="24" customHeight="1">
      <c r="A166" s="44"/>
      <c r="B166" s="44"/>
      <c r="C166" s="44"/>
      <c r="D166" s="44"/>
      <c r="E166" s="44"/>
      <c r="F166" s="81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</row>
    <row r="167" spans="1:33" ht="24" customHeight="1">
      <c r="A167" s="44"/>
      <c r="B167" s="44"/>
      <c r="C167" s="44"/>
      <c r="D167" s="44"/>
      <c r="E167" s="44"/>
      <c r="F167" s="81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</row>
    <row r="168" spans="1:33" ht="24" customHeight="1">
      <c r="A168" s="44"/>
      <c r="B168" s="44"/>
      <c r="C168" s="44"/>
      <c r="D168" s="44"/>
      <c r="E168" s="44"/>
      <c r="F168" s="81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</row>
    <row r="169" spans="1:33" ht="24" customHeight="1">
      <c r="A169" s="44"/>
      <c r="B169" s="44"/>
      <c r="C169" s="44"/>
      <c r="D169" s="44"/>
      <c r="E169" s="44"/>
      <c r="F169" s="81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</row>
    <row r="170" spans="1:33" ht="24" customHeight="1">
      <c r="A170" s="44"/>
      <c r="B170" s="44"/>
      <c r="C170" s="44"/>
      <c r="D170" s="44"/>
      <c r="E170" s="44"/>
      <c r="F170" s="81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</row>
    <row r="171" spans="1:33" ht="24" customHeight="1">
      <c r="A171" s="44"/>
      <c r="B171" s="44"/>
      <c r="C171" s="44"/>
      <c r="D171" s="44"/>
      <c r="E171" s="44"/>
      <c r="F171" s="81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</row>
    <row r="172" spans="1:33" ht="24" customHeight="1">
      <c r="A172" s="44"/>
      <c r="B172" s="44"/>
      <c r="C172" s="44"/>
      <c r="D172" s="44"/>
      <c r="E172" s="44"/>
      <c r="F172" s="81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</row>
    <row r="173" spans="1:33" ht="24" customHeight="1">
      <c r="A173" s="44"/>
      <c r="B173" s="44"/>
      <c r="C173" s="44"/>
      <c r="D173" s="44"/>
      <c r="E173" s="44"/>
      <c r="F173" s="81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</row>
    <row r="174" spans="1:33" ht="24" customHeight="1">
      <c r="A174" s="44"/>
      <c r="B174" s="44"/>
      <c r="C174" s="44"/>
      <c r="D174" s="44"/>
      <c r="E174" s="44"/>
      <c r="F174" s="81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</row>
    <row r="175" spans="1:33" ht="24" customHeight="1">
      <c r="A175" s="44"/>
      <c r="B175" s="44"/>
      <c r="C175" s="44"/>
      <c r="D175" s="44"/>
      <c r="E175" s="44"/>
      <c r="F175" s="81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</row>
    <row r="176" spans="1:33" ht="24" customHeight="1">
      <c r="A176" s="44"/>
      <c r="B176" s="44"/>
      <c r="C176" s="44"/>
      <c r="D176" s="44"/>
      <c r="E176" s="44"/>
      <c r="F176" s="81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</row>
    <row r="177" spans="1:33" ht="24" customHeight="1">
      <c r="A177" s="44"/>
      <c r="B177" s="44"/>
      <c r="C177" s="44"/>
      <c r="D177" s="44"/>
      <c r="E177" s="44"/>
      <c r="F177" s="81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</row>
    <row r="178" spans="1:33" ht="24" customHeight="1">
      <c r="A178" s="44"/>
      <c r="B178" s="44"/>
      <c r="C178" s="44"/>
      <c r="D178" s="44"/>
      <c r="E178" s="44"/>
      <c r="F178" s="81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</row>
    <row r="179" spans="1:33" ht="24" customHeight="1">
      <c r="A179" s="44"/>
      <c r="B179" s="44"/>
      <c r="C179" s="44"/>
      <c r="D179" s="44"/>
      <c r="E179" s="44"/>
      <c r="F179" s="81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</row>
    <row r="180" spans="1:33" ht="24" customHeight="1">
      <c r="A180" s="44"/>
      <c r="B180" s="44"/>
      <c r="C180" s="44"/>
      <c r="D180" s="44"/>
      <c r="E180" s="44"/>
      <c r="F180" s="81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</row>
    <row r="181" spans="1:33" ht="24" customHeight="1">
      <c r="A181" s="44"/>
      <c r="B181" s="44"/>
      <c r="C181" s="44"/>
      <c r="D181" s="44"/>
      <c r="E181" s="44"/>
      <c r="F181" s="81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</row>
    <row r="182" spans="1:33" ht="24" customHeight="1">
      <c r="A182" s="44"/>
      <c r="B182" s="44"/>
      <c r="C182" s="44"/>
      <c r="D182" s="44"/>
      <c r="E182" s="44"/>
      <c r="F182" s="81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</row>
    <row r="183" spans="1:33" ht="24" customHeight="1">
      <c r="A183" s="44"/>
      <c r="B183" s="44"/>
      <c r="C183" s="44"/>
      <c r="D183" s="44"/>
      <c r="E183" s="44"/>
      <c r="F183" s="81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</row>
    <row r="184" spans="1:33" ht="24" customHeight="1">
      <c r="A184" s="44"/>
      <c r="B184" s="44"/>
      <c r="C184" s="44"/>
      <c r="D184" s="44"/>
      <c r="E184" s="44"/>
      <c r="F184" s="81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</row>
    <row r="185" spans="1:33" ht="24" customHeight="1">
      <c r="A185" s="44"/>
      <c r="B185" s="44"/>
      <c r="C185" s="44"/>
      <c r="D185" s="44"/>
      <c r="E185" s="44"/>
      <c r="F185" s="81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</row>
    <row r="186" spans="1:33" ht="24" customHeight="1">
      <c r="A186" s="44"/>
      <c r="B186" s="44"/>
      <c r="C186" s="44"/>
      <c r="D186" s="44"/>
      <c r="E186" s="44"/>
      <c r="F186" s="81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</row>
    <row r="187" spans="1:33" ht="24" customHeight="1">
      <c r="A187" s="44"/>
      <c r="B187" s="44"/>
      <c r="C187" s="44"/>
      <c r="D187" s="44"/>
      <c r="E187" s="44"/>
      <c r="F187" s="81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</row>
    <row r="188" spans="1:33" ht="24" customHeight="1">
      <c r="A188" s="44"/>
      <c r="B188" s="44"/>
      <c r="C188" s="44"/>
      <c r="D188" s="44"/>
      <c r="E188" s="44"/>
      <c r="F188" s="81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</row>
    <row r="189" spans="1:33" ht="24" customHeight="1">
      <c r="A189" s="44"/>
      <c r="B189" s="44"/>
      <c r="C189" s="44"/>
      <c r="D189" s="44"/>
      <c r="E189" s="44"/>
      <c r="F189" s="81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</row>
    <row r="190" spans="1:33" ht="24" customHeight="1">
      <c r="A190" s="44"/>
      <c r="B190" s="44"/>
      <c r="C190" s="44"/>
      <c r="D190" s="44"/>
      <c r="E190" s="44"/>
      <c r="F190" s="81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</row>
    <row r="191" spans="1:33" ht="24" customHeight="1">
      <c r="A191" s="44"/>
      <c r="B191" s="44"/>
      <c r="C191" s="44"/>
      <c r="D191" s="44"/>
      <c r="E191" s="44"/>
      <c r="F191" s="81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</row>
    <row r="192" spans="1:33" ht="24" customHeight="1">
      <c r="A192" s="44"/>
      <c r="B192" s="44"/>
      <c r="C192" s="44"/>
      <c r="D192" s="44"/>
      <c r="E192" s="44"/>
      <c r="F192" s="81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</row>
    <row r="193" spans="1:33" ht="24" customHeight="1">
      <c r="A193" s="44"/>
      <c r="B193" s="44"/>
      <c r="C193" s="44"/>
      <c r="D193" s="44"/>
      <c r="E193" s="44"/>
      <c r="F193" s="81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</row>
    <row r="194" spans="1:33" ht="24" customHeight="1">
      <c r="A194" s="44"/>
      <c r="B194" s="44"/>
      <c r="C194" s="44"/>
      <c r="D194" s="44"/>
      <c r="E194" s="44"/>
      <c r="F194" s="81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</row>
    <row r="195" spans="1:33" ht="24" customHeight="1">
      <c r="A195" s="44"/>
      <c r="B195" s="44"/>
      <c r="C195" s="44"/>
      <c r="D195" s="44"/>
      <c r="E195" s="44"/>
      <c r="F195" s="81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</row>
    <row r="196" spans="1:33" ht="24" customHeight="1">
      <c r="A196" s="44"/>
      <c r="B196" s="44"/>
      <c r="C196" s="44"/>
      <c r="D196" s="44"/>
      <c r="E196" s="44"/>
      <c r="F196" s="81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</row>
    <row r="197" spans="1:33" ht="24" customHeight="1">
      <c r="A197" s="44"/>
      <c r="B197" s="44"/>
      <c r="C197" s="44"/>
      <c r="D197" s="44"/>
      <c r="E197" s="44"/>
      <c r="F197" s="81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</row>
    <row r="198" spans="1:33" ht="24" customHeight="1">
      <c r="A198" s="44"/>
      <c r="B198" s="44"/>
      <c r="C198" s="44"/>
      <c r="D198" s="44"/>
      <c r="E198" s="44"/>
      <c r="F198" s="81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</row>
    <row r="199" spans="1:33" ht="24" customHeight="1">
      <c r="A199" s="44"/>
      <c r="B199" s="44"/>
      <c r="C199" s="44"/>
      <c r="D199" s="44"/>
      <c r="E199" s="44"/>
      <c r="F199" s="81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</row>
    <row r="200" spans="1:33" ht="24" customHeight="1">
      <c r="A200" s="44"/>
      <c r="B200" s="44"/>
      <c r="C200" s="44"/>
      <c r="D200" s="44"/>
      <c r="E200" s="44"/>
      <c r="F200" s="81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</row>
    <row r="201" spans="1:33" ht="24" customHeight="1">
      <c r="A201" s="44"/>
      <c r="B201" s="44"/>
      <c r="C201" s="44"/>
      <c r="D201" s="44"/>
      <c r="E201" s="44"/>
      <c r="F201" s="81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</row>
    <row r="202" spans="1:33" ht="24" customHeight="1">
      <c r="A202" s="44"/>
      <c r="B202" s="44"/>
      <c r="C202" s="44"/>
      <c r="D202" s="44"/>
      <c r="E202" s="44"/>
      <c r="F202" s="81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</row>
    <row r="203" spans="1:33" ht="24" customHeight="1">
      <c r="A203" s="44"/>
      <c r="B203" s="44"/>
      <c r="C203" s="44"/>
      <c r="D203" s="44"/>
      <c r="E203" s="44"/>
      <c r="F203" s="81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</row>
    <row r="204" spans="1:33" ht="24" customHeight="1">
      <c r="A204" s="44"/>
      <c r="B204" s="44"/>
      <c r="C204" s="44"/>
      <c r="D204" s="44"/>
      <c r="E204" s="44"/>
      <c r="F204" s="81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</row>
    <row r="205" spans="1:33" ht="24" customHeight="1">
      <c r="A205" s="44"/>
      <c r="B205" s="44"/>
      <c r="C205" s="44"/>
      <c r="D205" s="44"/>
      <c r="E205" s="44"/>
      <c r="F205" s="81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</row>
    <row r="206" spans="1:33" ht="24" customHeight="1">
      <c r="A206" s="44"/>
      <c r="B206" s="44"/>
      <c r="C206" s="44"/>
      <c r="D206" s="44"/>
      <c r="E206" s="44"/>
      <c r="F206" s="81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</row>
    <row r="207" spans="1:33" ht="24" customHeight="1">
      <c r="A207" s="44"/>
      <c r="B207" s="44"/>
      <c r="C207" s="44"/>
      <c r="D207" s="44"/>
      <c r="E207" s="44"/>
      <c r="F207" s="81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</row>
    <row r="208" spans="1:33" ht="24" customHeight="1">
      <c r="A208" s="44"/>
      <c r="B208" s="44"/>
      <c r="C208" s="44"/>
      <c r="D208" s="44"/>
      <c r="E208" s="44"/>
      <c r="F208" s="81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</row>
    <row r="209" spans="1:33" ht="24" customHeight="1">
      <c r="A209" s="44"/>
      <c r="B209" s="44"/>
      <c r="C209" s="44"/>
      <c r="D209" s="44"/>
      <c r="E209" s="44"/>
      <c r="F209" s="81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</row>
    <row r="210" spans="1:33" ht="24" customHeight="1">
      <c r="A210" s="44"/>
      <c r="B210" s="44"/>
      <c r="C210" s="44"/>
      <c r="D210" s="44"/>
      <c r="E210" s="44"/>
      <c r="F210" s="81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</row>
    <row r="211" spans="1:33" ht="24" customHeight="1">
      <c r="A211" s="44"/>
      <c r="B211" s="44"/>
      <c r="C211" s="44"/>
      <c r="D211" s="44"/>
      <c r="E211" s="44"/>
      <c r="F211" s="81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</row>
    <row r="212" spans="1:33" ht="24" customHeight="1">
      <c r="A212" s="44"/>
      <c r="B212" s="44"/>
      <c r="C212" s="44"/>
      <c r="D212" s="44"/>
      <c r="E212" s="44"/>
      <c r="F212" s="81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</row>
    <row r="213" spans="1:33" ht="24" customHeight="1">
      <c r="A213" s="44"/>
      <c r="B213" s="44"/>
      <c r="C213" s="44"/>
      <c r="D213" s="44"/>
      <c r="E213" s="44"/>
      <c r="F213" s="81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</row>
    <row r="214" spans="1:33" ht="24" customHeight="1">
      <c r="A214" s="44"/>
      <c r="B214" s="44"/>
      <c r="C214" s="44"/>
      <c r="D214" s="44"/>
      <c r="E214" s="44"/>
      <c r="F214" s="81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</row>
    <row r="215" spans="1:33" ht="24" customHeight="1">
      <c r="A215" s="44"/>
      <c r="B215" s="44"/>
      <c r="C215" s="44"/>
      <c r="D215" s="44"/>
      <c r="E215" s="44"/>
      <c r="F215" s="81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</row>
    <row r="216" spans="1:33" ht="24" customHeight="1">
      <c r="A216" s="44"/>
      <c r="B216" s="44"/>
      <c r="C216" s="44"/>
      <c r="D216" s="44"/>
      <c r="E216" s="44"/>
      <c r="F216" s="81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</row>
    <row r="217" spans="1:33" ht="24" customHeight="1">
      <c r="A217" s="44"/>
      <c r="B217" s="44"/>
      <c r="C217" s="44"/>
      <c r="D217" s="44"/>
      <c r="E217" s="44"/>
      <c r="F217" s="81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</row>
    <row r="218" spans="1:33" ht="24" customHeight="1">
      <c r="A218" s="44"/>
      <c r="B218" s="44"/>
      <c r="C218" s="44"/>
      <c r="D218" s="44"/>
      <c r="E218" s="44"/>
      <c r="F218" s="81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</row>
    <row r="219" spans="1:33" ht="24" customHeight="1">
      <c r="A219" s="44"/>
      <c r="B219" s="44"/>
      <c r="C219" s="44"/>
      <c r="D219" s="44"/>
      <c r="E219" s="44"/>
      <c r="F219" s="81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</row>
    <row r="220" spans="1:33" ht="24" customHeight="1">
      <c r="A220" s="44"/>
      <c r="B220" s="44"/>
      <c r="C220" s="44"/>
      <c r="D220" s="44"/>
      <c r="E220" s="44"/>
      <c r="F220" s="81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</row>
    <row r="221" spans="1:33" ht="24" customHeight="1">
      <c r="A221" s="44"/>
      <c r="B221" s="44"/>
      <c r="C221" s="44"/>
      <c r="D221" s="44"/>
      <c r="E221" s="44"/>
      <c r="F221" s="81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</row>
    <row r="222" spans="1:33" ht="24" customHeight="1">
      <c r="A222" s="44"/>
      <c r="B222" s="44"/>
      <c r="C222" s="44"/>
      <c r="D222" s="44"/>
      <c r="E222" s="44"/>
      <c r="F222" s="81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</row>
    <row r="223" spans="1:33" ht="24" customHeight="1">
      <c r="A223" s="44"/>
      <c r="B223" s="44"/>
      <c r="C223" s="44"/>
      <c r="D223" s="44"/>
      <c r="E223" s="44"/>
      <c r="F223" s="81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</row>
    <row r="224" spans="1:33" ht="24" customHeight="1">
      <c r="A224" s="44"/>
      <c r="B224" s="44"/>
      <c r="C224" s="44"/>
      <c r="D224" s="44"/>
      <c r="E224" s="44"/>
      <c r="F224" s="81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</row>
    <row r="225" spans="1:33" ht="24" customHeight="1">
      <c r="A225" s="44"/>
      <c r="B225" s="44"/>
      <c r="C225" s="44"/>
      <c r="D225" s="44"/>
      <c r="E225" s="44"/>
      <c r="F225" s="81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</row>
    <row r="226" spans="1:33" ht="24" customHeight="1">
      <c r="A226" s="44"/>
      <c r="B226" s="44"/>
      <c r="C226" s="44"/>
      <c r="D226" s="44"/>
      <c r="E226" s="44"/>
      <c r="F226" s="81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</row>
    <row r="227" spans="1:33" ht="24" customHeight="1">
      <c r="A227" s="44"/>
      <c r="B227" s="44"/>
      <c r="C227" s="44"/>
      <c r="D227" s="44"/>
      <c r="E227" s="44"/>
      <c r="F227" s="81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</row>
    <row r="228" spans="1:33" ht="24" customHeight="1">
      <c r="A228" s="44"/>
      <c r="B228" s="44"/>
      <c r="C228" s="44"/>
      <c r="D228" s="44"/>
      <c r="E228" s="44"/>
      <c r="F228" s="81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</row>
    <row r="229" spans="1:33" ht="24" customHeight="1">
      <c r="A229" s="44"/>
      <c r="B229" s="44"/>
      <c r="C229" s="44"/>
      <c r="D229" s="44"/>
      <c r="E229" s="44"/>
      <c r="F229" s="81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</row>
    <row r="230" spans="1:33" ht="24" customHeight="1">
      <c r="A230" s="44"/>
      <c r="B230" s="44"/>
      <c r="C230" s="44"/>
      <c r="D230" s="44"/>
      <c r="E230" s="44"/>
      <c r="F230" s="81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</row>
    <row r="231" spans="1:33" ht="24" customHeight="1">
      <c r="A231" s="44"/>
      <c r="B231" s="44"/>
      <c r="C231" s="44"/>
      <c r="D231" s="44"/>
      <c r="E231" s="44"/>
      <c r="F231" s="81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</row>
    <row r="232" spans="1:33" ht="24" customHeight="1">
      <c r="A232" s="44"/>
      <c r="B232" s="44"/>
      <c r="C232" s="44"/>
      <c r="D232" s="44"/>
      <c r="E232" s="44"/>
      <c r="F232" s="81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</row>
    <row r="233" spans="1:33" ht="24" customHeight="1">
      <c r="A233" s="44"/>
      <c r="B233" s="44"/>
      <c r="C233" s="44"/>
      <c r="D233" s="44"/>
      <c r="E233" s="44"/>
      <c r="F233" s="81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</row>
    <row r="234" spans="1:33" ht="24" customHeight="1">
      <c r="A234" s="44"/>
      <c r="B234" s="44"/>
      <c r="C234" s="44"/>
      <c r="D234" s="44"/>
      <c r="E234" s="44"/>
      <c r="F234" s="81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</row>
    <row r="235" spans="1:33" ht="24" customHeight="1">
      <c r="A235" s="44"/>
      <c r="B235" s="44"/>
      <c r="C235" s="44"/>
      <c r="D235" s="44"/>
      <c r="E235" s="44"/>
      <c r="F235" s="81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</row>
    <row r="236" spans="1:33" ht="24" customHeight="1">
      <c r="A236" s="44"/>
      <c r="B236" s="44"/>
      <c r="C236" s="44"/>
      <c r="D236" s="44"/>
      <c r="E236" s="44"/>
      <c r="F236" s="81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</row>
    <row r="237" spans="1:33" ht="24" customHeight="1">
      <c r="A237" s="44"/>
      <c r="B237" s="44"/>
      <c r="C237" s="44"/>
      <c r="D237" s="44"/>
      <c r="E237" s="44"/>
      <c r="F237" s="81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</row>
    <row r="238" spans="1:33" ht="24" customHeight="1">
      <c r="A238" s="44"/>
      <c r="B238" s="44"/>
      <c r="C238" s="44"/>
      <c r="D238" s="44"/>
      <c r="E238" s="44"/>
      <c r="F238" s="81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</row>
    <row r="239" spans="1:33" ht="24" customHeight="1">
      <c r="A239" s="44"/>
      <c r="B239" s="44"/>
      <c r="C239" s="44"/>
      <c r="D239" s="44"/>
      <c r="E239" s="44"/>
      <c r="F239" s="81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</row>
    <row r="240" spans="1:33" ht="24" customHeight="1">
      <c r="A240" s="44"/>
      <c r="B240" s="44"/>
      <c r="C240" s="44"/>
      <c r="D240" s="44"/>
      <c r="E240" s="44"/>
      <c r="F240" s="81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</row>
    <row r="241" spans="1:33" ht="24" customHeight="1">
      <c r="A241" s="44"/>
      <c r="B241" s="44"/>
      <c r="C241" s="44"/>
      <c r="D241" s="44"/>
      <c r="E241" s="44"/>
      <c r="F241" s="81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</row>
    <row r="242" spans="1:33" ht="24" customHeight="1">
      <c r="A242" s="44"/>
      <c r="B242" s="44"/>
      <c r="C242" s="44"/>
      <c r="D242" s="44"/>
      <c r="E242" s="44"/>
      <c r="F242" s="81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</row>
    <row r="243" spans="1:33" ht="24" customHeight="1">
      <c r="A243" s="44"/>
      <c r="B243" s="44"/>
      <c r="C243" s="44"/>
      <c r="D243" s="44"/>
      <c r="E243" s="44"/>
      <c r="F243" s="81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</row>
    <row r="244" spans="1:33" ht="24" customHeight="1">
      <c r="A244" s="44"/>
      <c r="B244" s="44"/>
      <c r="C244" s="44"/>
      <c r="D244" s="44"/>
      <c r="E244" s="44"/>
      <c r="F244" s="81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</row>
    <row r="245" spans="1:33" ht="24" customHeight="1">
      <c r="A245" s="44"/>
      <c r="B245" s="44"/>
      <c r="C245" s="44"/>
      <c r="D245" s="44"/>
      <c r="E245" s="44"/>
      <c r="F245" s="81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</row>
    <row r="246" spans="1:33" ht="24" customHeight="1">
      <c r="A246" s="44"/>
      <c r="B246" s="44"/>
      <c r="C246" s="44"/>
      <c r="D246" s="44"/>
      <c r="E246" s="44"/>
      <c r="F246" s="81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</row>
    <row r="247" spans="1:33" ht="24" customHeight="1">
      <c r="A247" s="44"/>
      <c r="B247" s="44"/>
      <c r="C247" s="44"/>
      <c r="D247" s="44"/>
      <c r="E247" s="44"/>
      <c r="F247" s="81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</row>
    <row r="248" spans="1:33" ht="24" customHeight="1">
      <c r="A248" s="44"/>
      <c r="B248" s="44"/>
      <c r="C248" s="44"/>
      <c r="D248" s="44"/>
      <c r="E248" s="44"/>
      <c r="F248" s="81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</row>
    <row r="249" spans="1:33" ht="24" customHeight="1">
      <c r="A249" s="44"/>
      <c r="B249" s="44"/>
      <c r="C249" s="44"/>
      <c r="D249" s="44"/>
      <c r="E249" s="44"/>
      <c r="F249" s="81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</row>
    <row r="250" spans="1:33" ht="24" customHeight="1">
      <c r="A250" s="44"/>
      <c r="B250" s="44"/>
      <c r="C250" s="44"/>
      <c r="D250" s="44"/>
      <c r="E250" s="44"/>
      <c r="F250" s="81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</row>
    <row r="251" spans="1:33" ht="24" customHeight="1">
      <c r="A251" s="44"/>
      <c r="B251" s="44"/>
      <c r="C251" s="44"/>
      <c r="D251" s="44"/>
      <c r="E251" s="44"/>
      <c r="F251" s="81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</row>
    <row r="252" spans="1:33" ht="24" customHeight="1">
      <c r="A252" s="44"/>
      <c r="B252" s="44"/>
      <c r="C252" s="44"/>
      <c r="D252" s="44"/>
      <c r="E252" s="44"/>
      <c r="F252" s="81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</row>
    <row r="253" spans="1:33" ht="24" customHeight="1">
      <c r="A253" s="44"/>
      <c r="B253" s="44"/>
      <c r="C253" s="44"/>
      <c r="D253" s="44"/>
      <c r="E253" s="44"/>
      <c r="F253" s="81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</row>
    <row r="254" spans="1:33" ht="24" customHeight="1">
      <c r="A254" s="44"/>
      <c r="B254" s="44"/>
      <c r="C254" s="44"/>
      <c r="D254" s="44"/>
      <c r="E254" s="44"/>
      <c r="F254" s="81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</row>
    <row r="255" spans="1:33" ht="24" customHeight="1">
      <c r="A255" s="44"/>
      <c r="B255" s="44"/>
      <c r="C255" s="44"/>
      <c r="D255" s="44"/>
      <c r="E255" s="44"/>
      <c r="F255" s="81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</row>
    <row r="256" spans="1:33" ht="24" customHeight="1">
      <c r="A256" s="44"/>
      <c r="B256" s="44"/>
      <c r="C256" s="44"/>
      <c r="D256" s="44"/>
      <c r="E256" s="44"/>
      <c r="F256" s="81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</row>
    <row r="257" spans="1:33" ht="24" customHeight="1">
      <c r="A257" s="44"/>
      <c r="B257" s="44"/>
      <c r="C257" s="44"/>
      <c r="D257" s="44"/>
      <c r="E257" s="44"/>
      <c r="F257" s="81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</row>
    <row r="258" spans="1:33" ht="24" customHeight="1">
      <c r="A258" s="44"/>
      <c r="B258" s="44"/>
      <c r="C258" s="44"/>
      <c r="D258" s="44"/>
      <c r="E258" s="44"/>
      <c r="F258" s="81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</row>
    <row r="259" spans="1:33" ht="24" customHeight="1">
      <c r="A259" s="44"/>
      <c r="B259" s="44"/>
      <c r="C259" s="44"/>
      <c r="D259" s="44"/>
      <c r="E259" s="44"/>
      <c r="F259" s="81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</row>
    <row r="260" spans="1:33" ht="24" customHeight="1">
      <c r="A260" s="44"/>
      <c r="B260" s="44"/>
      <c r="C260" s="44"/>
      <c r="D260" s="44"/>
      <c r="E260" s="44"/>
      <c r="F260" s="81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</row>
    <row r="261" spans="1:33" ht="24" customHeight="1">
      <c r="A261" s="44"/>
      <c r="B261" s="44"/>
      <c r="C261" s="44"/>
      <c r="D261" s="44"/>
      <c r="E261" s="44"/>
      <c r="F261" s="81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</row>
    <row r="262" spans="1:33" ht="24" customHeight="1">
      <c r="A262" s="44"/>
      <c r="B262" s="44"/>
      <c r="C262" s="44"/>
      <c r="D262" s="44"/>
      <c r="E262" s="44"/>
      <c r="F262" s="81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</row>
    <row r="263" spans="1:33" ht="24" customHeight="1">
      <c r="A263" s="44"/>
      <c r="B263" s="44"/>
      <c r="C263" s="44"/>
      <c r="D263" s="44"/>
      <c r="E263" s="44"/>
      <c r="F263" s="81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</row>
    <row r="264" spans="1:33" ht="24" customHeight="1">
      <c r="A264" s="44"/>
      <c r="B264" s="44"/>
      <c r="C264" s="44"/>
      <c r="D264" s="44"/>
      <c r="E264" s="44"/>
      <c r="F264" s="81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</row>
    <row r="265" spans="1:33" ht="24" customHeight="1">
      <c r="A265" s="44"/>
      <c r="B265" s="44"/>
      <c r="C265" s="44"/>
      <c r="D265" s="44"/>
      <c r="E265" s="44"/>
      <c r="F265" s="81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</row>
    <row r="266" spans="1:33" ht="24" customHeight="1">
      <c r="A266" s="44"/>
      <c r="B266" s="44"/>
      <c r="C266" s="44"/>
      <c r="D266" s="44"/>
      <c r="E266" s="44"/>
      <c r="F266" s="81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</row>
    <row r="267" spans="1:33" ht="24" customHeight="1">
      <c r="A267" s="44"/>
      <c r="B267" s="44"/>
      <c r="C267" s="44"/>
      <c r="D267" s="44"/>
      <c r="E267" s="44"/>
      <c r="F267" s="81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</row>
    <row r="268" spans="1:33" ht="24" customHeight="1">
      <c r="A268" s="44"/>
      <c r="B268" s="44"/>
      <c r="C268" s="44"/>
      <c r="D268" s="44"/>
      <c r="E268" s="44"/>
      <c r="F268" s="81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</row>
    <row r="269" spans="1:33" ht="24" customHeight="1">
      <c r="A269" s="44"/>
      <c r="B269" s="44"/>
      <c r="C269" s="44"/>
      <c r="D269" s="44"/>
      <c r="E269" s="44"/>
      <c r="F269" s="81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</row>
    <row r="270" spans="1:33" ht="24" customHeight="1">
      <c r="A270" s="44"/>
      <c r="B270" s="44"/>
      <c r="C270" s="44"/>
      <c r="D270" s="44"/>
      <c r="E270" s="44"/>
      <c r="F270" s="81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</row>
    <row r="271" spans="1:33" ht="24" customHeight="1">
      <c r="A271" s="44"/>
      <c r="B271" s="44"/>
      <c r="C271" s="44"/>
      <c r="D271" s="44"/>
      <c r="E271" s="44"/>
      <c r="F271" s="81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</row>
    <row r="272" spans="1:33" ht="24" customHeight="1">
      <c r="A272" s="44"/>
      <c r="B272" s="44"/>
      <c r="C272" s="44"/>
      <c r="D272" s="44"/>
      <c r="E272" s="44"/>
      <c r="F272" s="81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</row>
    <row r="273" spans="1:33" ht="24" customHeight="1">
      <c r="A273" s="44"/>
      <c r="B273" s="44"/>
      <c r="C273" s="44"/>
      <c r="D273" s="44"/>
      <c r="E273" s="44"/>
      <c r="F273" s="81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</row>
    <row r="274" spans="1:33" ht="24" customHeight="1">
      <c r="A274" s="44"/>
      <c r="B274" s="44"/>
      <c r="C274" s="44"/>
      <c r="D274" s="44"/>
      <c r="E274" s="44"/>
      <c r="F274" s="81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</row>
    <row r="275" spans="1:33" ht="24" customHeight="1">
      <c r="A275" s="44"/>
      <c r="B275" s="44"/>
      <c r="C275" s="44"/>
      <c r="D275" s="44"/>
      <c r="E275" s="44"/>
      <c r="F275" s="81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</row>
    <row r="276" spans="1:33" ht="24" customHeight="1">
      <c r="A276" s="44"/>
      <c r="B276" s="44"/>
      <c r="C276" s="44"/>
      <c r="D276" s="44"/>
      <c r="E276" s="44"/>
      <c r="F276" s="81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</row>
    <row r="277" spans="1:33" ht="24" customHeight="1">
      <c r="A277" s="44"/>
      <c r="B277" s="44"/>
      <c r="C277" s="44"/>
      <c r="D277" s="44"/>
      <c r="E277" s="44"/>
      <c r="F277" s="81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</row>
    <row r="278" spans="1:33" ht="24" customHeight="1">
      <c r="A278" s="44"/>
      <c r="B278" s="44"/>
      <c r="C278" s="44"/>
      <c r="D278" s="44"/>
      <c r="E278" s="44"/>
      <c r="F278" s="81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</row>
    <row r="279" spans="1:33" ht="24" customHeight="1">
      <c r="A279" s="44"/>
      <c r="B279" s="44"/>
      <c r="C279" s="44"/>
      <c r="D279" s="44"/>
      <c r="E279" s="44"/>
      <c r="F279" s="81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</row>
    <row r="280" spans="1:33" ht="24" customHeight="1">
      <c r="A280" s="44"/>
      <c r="B280" s="44"/>
      <c r="C280" s="44"/>
      <c r="D280" s="44"/>
      <c r="E280" s="44"/>
      <c r="F280" s="81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</row>
    <row r="281" spans="1:33" ht="24" customHeight="1">
      <c r="A281" s="44"/>
      <c r="B281" s="44"/>
      <c r="C281" s="44"/>
      <c r="D281" s="44"/>
      <c r="E281" s="44"/>
      <c r="F281" s="81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</row>
    <row r="282" spans="1:33" ht="24" customHeight="1">
      <c r="A282" s="44"/>
      <c r="B282" s="44"/>
      <c r="C282" s="44"/>
      <c r="D282" s="44"/>
      <c r="E282" s="44"/>
      <c r="F282" s="81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</row>
    <row r="283" spans="1:33" ht="24" customHeight="1">
      <c r="A283" s="44"/>
      <c r="B283" s="44"/>
      <c r="C283" s="44"/>
      <c r="D283" s="44"/>
      <c r="E283" s="44"/>
      <c r="F283" s="81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</row>
    <row r="284" spans="1:33" ht="24" customHeight="1">
      <c r="A284" s="44"/>
      <c r="B284" s="44"/>
      <c r="C284" s="44"/>
      <c r="D284" s="44"/>
      <c r="E284" s="44"/>
      <c r="F284" s="81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</row>
    <row r="285" spans="1:33" ht="24" customHeight="1">
      <c r="A285" s="44"/>
      <c r="B285" s="44"/>
      <c r="C285" s="44"/>
      <c r="D285" s="44"/>
      <c r="E285" s="44"/>
      <c r="F285" s="81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</row>
    <row r="286" spans="1:33" ht="24" customHeight="1">
      <c r="A286" s="44"/>
      <c r="B286" s="44"/>
      <c r="C286" s="44"/>
      <c r="D286" s="44"/>
      <c r="E286" s="44"/>
      <c r="F286" s="81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</row>
    <row r="287" spans="1:33" ht="24" customHeight="1">
      <c r="A287" s="44"/>
      <c r="B287" s="44"/>
      <c r="C287" s="44"/>
      <c r="D287" s="44"/>
      <c r="E287" s="44"/>
      <c r="F287" s="81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</row>
    <row r="288" spans="1:33" ht="24" customHeight="1">
      <c r="A288" s="44"/>
      <c r="B288" s="44"/>
      <c r="C288" s="44"/>
      <c r="D288" s="44"/>
      <c r="E288" s="44"/>
      <c r="F288" s="81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</row>
    <row r="289" spans="1:33" ht="24" customHeight="1">
      <c r="A289" s="44"/>
      <c r="B289" s="44"/>
      <c r="C289" s="44"/>
      <c r="D289" s="44"/>
      <c r="E289" s="44"/>
      <c r="F289" s="81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</row>
    <row r="290" spans="1:33" ht="24" customHeight="1">
      <c r="A290" s="44"/>
      <c r="B290" s="44"/>
      <c r="C290" s="44"/>
      <c r="D290" s="44"/>
      <c r="E290" s="44"/>
      <c r="F290" s="81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</row>
    <row r="291" spans="1:33" ht="24" customHeight="1">
      <c r="A291" s="44"/>
      <c r="B291" s="44"/>
      <c r="C291" s="44"/>
      <c r="D291" s="44"/>
      <c r="E291" s="44"/>
      <c r="F291" s="81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</row>
    <row r="292" spans="1:33" ht="24" customHeight="1">
      <c r="A292" s="44"/>
      <c r="B292" s="44"/>
      <c r="C292" s="44"/>
      <c r="D292" s="44"/>
      <c r="E292" s="44"/>
      <c r="F292" s="81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</row>
    <row r="293" spans="1:33" ht="24" customHeight="1">
      <c r="A293" s="44"/>
      <c r="B293" s="44"/>
      <c r="C293" s="44"/>
      <c r="D293" s="44"/>
      <c r="E293" s="44"/>
      <c r="F293" s="81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</row>
    <row r="294" spans="1:33" ht="24" customHeight="1">
      <c r="A294" s="44"/>
      <c r="B294" s="44"/>
      <c r="C294" s="44"/>
      <c r="D294" s="44"/>
      <c r="E294" s="44"/>
      <c r="F294" s="81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</row>
    <row r="295" spans="1:33" ht="24" customHeight="1">
      <c r="A295" s="44"/>
      <c r="B295" s="44"/>
      <c r="C295" s="44"/>
      <c r="D295" s="44"/>
      <c r="E295" s="44"/>
      <c r="F295" s="81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</row>
    <row r="296" spans="1:33" ht="24" customHeight="1">
      <c r="A296" s="44"/>
      <c r="B296" s="44"/>
      <c r="C296" s="44"/>
      <c r="D296" s="44"/>
      <c r="E296" s="44"/>
      <c r="F296" s="81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</row>
    <row r="297" spans="1:33" ht="24" customHeight="1">
      <c r="A297" s="44"/>
      <c r="B297" s="44"/>
      <c r="C297" s="44"/>
      <c r="D297" s="44"/>
      <c r="E297" s="44"/>
      <c r="F297" s="81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</row>
    <row r="298" spans="1:33" ht="24" customHeight="1">
      <c r="A298" s="44"/>
      <c r="B298" s="44"/>
      <c r="C298" s="44"/>
      <c r="D298" s="44"/>
      <c r="E298" s="44"/>
      <c r="F298" s="81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</row>
    <row r="299" spans="1:33" ht="24" customHeight="1">
      <c r="A299" s="44"/>
      <c r="B299" s="44"/>
      <c r="C299" s="44"/>
      <c r="D299" s="44"/>
      <c r="E299" s="44"/>
      <c r="F299" s="81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</row>
    <row r="300" spans="1:33" ht="24" customHeight="1">
      <c r="A300" s="44"/>
      <c r="B300" s="44"/>
      <c r="C300" s="44"/>
      <c r="D300" s="44"/>
      <c r="E300" s="44"/>
      <c r="F300" s="81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</row>
    <row r="301" spans="1:33" ht="24" customHeight="1">
      <c r="A301" s="44"/>
      <c r="B301" s="44"/>
      <c r="C301" s="44"/>
      <c r="D301" s="44"/>
      <c r="E301" s="44"/>
      <c r="F301" s="81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</row>
    <row r="302" spans="1:33" ht="24" customHeight="1">
      <c r="A302" s="44"/>
      <c r="B302" s="44"/>
      <c r="C302" s="44"/>
      <c r="D302" s="44"/>
      <c r="E302" s="44"/>
      <c r="F302" s="81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</row>
    <row r="303" spans="1:33" ht="24" customHeight="1">
      <c r="A303" s="44"/>
      <c r="B303" s="44"/>
      <c r="C303" s="44"/>
      <c r="D303" s="44"/>
      <c r="E303" s="44"/>
      <c r="F303" s="81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</row>
    <row r="304" spans="1:33" ht="24" customHeight="1">
      <c r="A304" s="44"/>
      <c r="B304" s="44"/>
      <c r="C304" s="44"/>
      <c r="D304" s="44"/>
      <c r="E304" s="44"/>
      <c r="F304" s="81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</row>
    <row r="305" spans="1:33" ht="24" customHeight="1">
      <c r="A305" s="44"/>
      <c r="B305" s="44"/>
      <c r="C305" s="44"/>
      <c r="D305" s="44"/>
      <c r="E305" s="44"/>
      <c r="F305" s="81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</row>
    <row r="306" spans="1:33" ht="24" customHeight="1">
      <c r="A306" s="44"/>
      <c r="B306" s="44"/>
      <c r="C306" s="44"/>
      <c r="D306" s="44"/>
      <c r="E306" s="44"/>
      <c r="F306" s="81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</row>
    <row r="307" spans="1:33" ht="24" customHeight="1">
      <c r="A307" s="44"/>
      <c r="B307" s="44"/>
      <c r="C307" s="44"/>
      <c r="D307" s="44"/>
      <c r="E307" s="44"/>
      <c r="F307" s="81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</row>
    <row r="308" spans="1:33" ht="24" customHeight="1">
      <c r="A308" s="44"/>
      <c r="B308" s="44"/>
      <c r="C308" s="44"/>
      <c r="D308" s="44"/>
      <c r="E308" s="44"/>
      <c r="F308" s="81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</row>
    <row r="309" spans="1:33" ht="24" customHeight="1">
      <c r="A309" s="44"/>
      <c r="B309" s="44"/>
      <c r="C309" s="44"/>
      <c r="D309" s="44"/>
      <c r="E309" s="44"/>
      <c r="F309" s="81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</row>
    <row r="310" spans="1:33" ht="24" customHeight="1">
      <c r="A310" s="44"/>
      <c r="B310" s="44"/>
      <c r="C310" s="44"/>
      <c r="D310" s="44"/>
      <c r="E310" s="44"/>
      <c r="F310" s="81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</row>
    <row r="311" spans="1:33" ht="24" customHeight="1">
      <c r="A311" s="44"/>
      <c r="B311" s="44"/>
      <c r="C311" s="44"/>
      <c r="D311" s="44"/>
      <c r="E311" s="44"/>
      <c r="F311" s="81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</row>
    <row r="312" spans="1:33" ht="24" customHeight="1">
      <c r="A312" s="44"/>
      <c r="B312" s="44"/>
      <c r="C312" s="44"/>
      <c r="D312" s="44"/>
      <c r="E312" s="44"/>
      <c r="F312" s="81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</row>
    <row r="313" spans="1:33" ht="24" customHeight="1">
      <c r="A313" s="44"/>
      <c r="B313" s="44"/>
      <c r="C313" s="44"/>
      <c r="D313" s="44"/>
      <c r="E313" s="44"/>
      <c r="F313" s="81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</row>
    <row r="314" spans="1:33" ht="24" customHeight="1">
      <c r="A314" s="44"/>
      <c r="B314" s="44"/>
      <c r="C314" s="44"/>
      <c r="D314" s="44"/>
      <c r="E314" s="44"/>
      <c r="F314" s="81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</row>
    <row r="315" spans="1:33" ht="24" customHeight="1">
      <c r="A315" s="44"/>
      <c r="B315" s="44"/>
      <c r="C315" s="44"/>
      <c r="D315" s="44"/>
      <c r="E315" s="44"/>
      <c r="F315" s="81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</row>
    <row r="316" spans="1:33" ht="24" customHeight="1">
      <c r="A316" s="44"/>
      <c r="B316" s="44"/>
      <c r="C316" s="44"/>
      <c r="D316" s="44"/>
      <c r="E316" s="44"/>
      <c r="F316" s="81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</row>
    <row r="317" spans="1:33" ht="24" customHeight="1">
      <c r="A317" s="44"/>
      <c r="B317" s="44"/>
      <c r="C317" s="44"/>
      <c r="D317" s="44"/>
      <c r="E317" s="44"/>
      <c r="F317" s="81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</row>
    <row r="318" spans="1:33" ht="24" customHeight="1">
      <c r="A318" s="44"/>
      <c r="B318" s="44"/>
      <c r="C318" s="44"/>
      <c r="D318" s="44"/>
      <c r="E318" s="44"/>
      <c r="F318" s="81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</row>
    <row r="319" spans="1:33" ht="24" customHeight="1">
      <c r="A319" s="44"/>
      <c r="B319" s="44"/>
      <c r="C319" s="44"/>
      <c r="D319" s="44"/>
      <c r="E319" s="44"/>
      <c r="F319" s="81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</row>
    <row r="320" spans="1:33" ht="24" customHeight="1">
      <c r="A320" s="44"/>
      <c r="B320" s="44"/>
      <c r="C320" s="44"/>
      <c r="D320" s="44"/>
      <c r="E320" s="44"/>
      <c r="F320" s="81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</row>
    <row r="321" spans="1:33" ht="24" customHeight="1">
      <c r="A321" s="44"/>
      <c r="B321" s="44"/>
      <c r="C321" s="44"/>
      <c r="D321" s="44"/>
      <c r="E321" s="44"/>
      <c r="F321" s="81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</row>
    <row r="322" spans="1:33" ht="24" customHeight="1">
      <c r="A322" s="44"/>
      <c r="B322" s="44"/>
      <c r="C322" s="44"/>
      <c r="D322" s="44"/>
      <c r="E322" s="44"/>
      <c r="F322" s="81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</row>
    <row r="323" spans="1:33" ht="24" customHeight="1">
      <c r="A323" s="44"/>
      <c r="B323" s="44"/>
      <c r="C323" s="44"/>
      <c r="D323" s="44"/>
      <c r="E323" s="44"/>
      <c r="F323" s="81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</row>
    <row r="324" spans="1:33" ht="24" customHeight="1">
      <c r="A324" s="44"/>
      <c r="B324" s="44"/>
      <c r="C324" s="44"/>
      <c r="D324" s="44"/>
      <c r="E324" s="44"/>
      <c r="F324" s="81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</row>
    <row r="325" spans="1:33" ht="24" customHeight="1">
      <c r="A325" s="44"/>
      <c r="B325" s="44"/>
      <c r="C325" s="44"/>
      <c r="D325" s="44"/>
      <c r="E325" s="44"/>
      <c r="F325" s="81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</row>
    <row r="326" spans="1:33" ht="24" customHeight="1">
      <c r="A326" s="44"/>
      <c r="B326" s="44"/>
      <c r="C326" s="44"/>
      <c r="D326" s="44"/>
      <c r="E326" s="44"/>
      <c r="F326" s="81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</row>
    <row r="327" spans="1:33" ht="24" customHeight="1">
      <c r="A327" s="44"/>
      <c r="B327" s="44"/>
      <c r="C327" s="44"/>
      <c r="D327" s="44"/>
      <c r="E327" s="44"/>
      <c r="F327" s="81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</row>
    <row r="328" spans="1:33" ht="24" customHeight="1">
      <c r="A328" s="44"/>
      <c r="B328" s="44"/>
      <c r="C328" s="44"/>
      <c r="D328" s="44"/>
      <c r="E328" s="44"/>
      <c r="F328" s="81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</row>
    <row r="329" spans="1:33" ht="24" customHeight="1">
      <c r="A329" s="44"/>
      <c r="B329" s="44"/>
      <c r="C329" s="44"/>
      <c r="D329" s="44"/>
      <c r="E329" s="44"/>
      <c r="F329" s="81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</row>
    <row r="330" spans="1:33" ht="24" customHeight="1">
      <c r="A330" s="44"/>
      <c r="B330" s="44"/>
      <c r="C330" s="44"/>
      <c r="D330" s="44"/>
      <c r="E330" s="44"/>
      <c r="F330" s="81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</row>
    <row r="331" spans="1:33" ht="24" customHeight="1">
      <c r="A331" s="44"/>
      <c r="B331" s="44"/>
      <c r="C331" s="44"/>
      <c r="D331" s="44"/>
      <c r="E331" s="44"/>
      <c r="F331" s="81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</row>
    <row r="332" spans="1:33" ht="24" customHeight="1">
      <c r="A332" s="44"/>
      <c r="B332" s="44"/>
      <c r="C332" s="44"/>
      <c r="D332" s="44"/>
      <c r="E332" s="44"/>
      <c r="F332" s="81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</row>
    <row r="333" spans="1:33" ht="24" customHeight="1">
      <c r="A333" s="44"/>
      <c r="B333" s="44"/>
      <c r="C333" s="44"/>
      <c r="D333" s="44"/>
      <c r="E333" s="44"/>
      <c r="F333" s="81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</row>
    <row r="334" spans="1:33" ht="24" customHeight="1">
      <c r="A334" s="44"/>
      <c r="B334" s="44"/>
      <c r="C334" s="44"/>
      <c r="D334" s="44"/>
      <c r="E334" s="44"/>
      <c r="F334" s="81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</row>
    <row r="335" spans="1:33" ht="24" customHeight="1">
      <c r="A335" s="44"/>
      <c r="B335" s="44"/>
      <c r="C335" s="44"/>
      <c r="D335" s="44"/>
      <c r="E335" s="44"/>
      <c r="F335" s="81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</row>
    <row r="336" spans="1:33" ht="24" customHeight="1">
      <c r="A336" s="44"/>
      <c r="B336" s="44"/>
      <c r="C336" s="44"/>
      <c r="D336" s="44"/>
      <c r="E336" s="44"/>
      <c r="F336" s="81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</row>
    <row r="337" spans="1:33" ht="24" customHeight="1">
      <c r="A337" s="44"/>
      <c r="B337" s="44"/>
      <c r="C337" s="44"/>
      <c r="D337" s="44"/>
      <c r="E337" s="44"/>
      <c r="F337" s="81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</row>
    <row r="338" spans="1:33" ht="24" customHeight="1">
      <c r="A338" s="44"/>
      <c r="B338" s="44"/>
      <c r="C338" s="44"/>
      <c r="D338" s="44"/>
      <c r="E338" s="44"/>
      <c r="F338" s="81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</row>
    <row r="339" spans="1:33" ht="24" customHeight="1">
      <c r="A339" s="44"/>
      <c r="B339" s="44"/>
      <c r="C339" s="44"/>
      <c r="D339" s="44"/>
      <c r="E339" s="44"/>
      <c r="F339" s="81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</row>
    <row r="340" spans="1:33" ht="24" customHeight="1">
      <c r="A340" s="44"/>
      <c r="B340" s="44"/>
      <c r="C340" s="44"/>
      <c r="D340" s="44"/>
      <c r="E340" s="44"/>
      <c r="F340" s="81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</row>
    <row r="341" spans="1:33" ht="24" customHeight="1">
      <c r="A341" s="44"/>
      <c r="B341" s="44"/>
      <c r="C341" s="44"/>
      <c r="D341" s="44"/>
      <c r="E341" s="44"/>
      <c r="F341" s="81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</row>
    <row r="342" spans="1:33" ht="24" customHeight="1">
      <c r="A342" s="44"/>
      <c r="B342" s="44"/>
      <c r="C342" s="44"/>
      <c r="D342" s="44"/>
      <c r="E342" s="44"/>
      <c r="F342" s="81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</row>
    <row r="343" spans="1:33" ht="24" customHeight="1">
      <c r="A343" s="44"/>
      <c r="B343" s="44"/>
      <c r="C343" s="44"/>
      <c r="D343" s="44"/>
      <c r="E343" s="44"/>
      <c r="F343" s="81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</row>
    <row r="344" spans="1:33" ht="24" customHeight="1">
      <c r="A344" s="44"/>
      <c r="B344" s="44"/>
      <c r="C344" s="44"/>
      <c r="D344" s="44"/>
      <c r="E344" s="44"/>
      <c r="F344" s="81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</row>
    <row r="345" spans="1:33" ht="24" customHeight="1">
      <c r="A345" s="44"/>
      <c r="B345" s="44"/>
      <c r="C345" s="44"/>
      <c r="D345" s="44"/>
      <c r="E345" s="44"/>
      <c r="F345" s="81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</row>
    <row r="346" spans="1:33" ht="24" customHeight="1">
      <c r="A346" s="44"/>
      <c r="B346" s="44"/>
      <c r="C346" s="44"/>
      <c r="D346" s="44"/>
      <c r="E346" s="44"/>
      <c r="F346" s="81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</row>
    <row r="347" spans="1:33" ht="24" customHeight="1">
      <c r="A347" s="44"/>
      <c r="B347" s="44"/>
      <c r="C347" s="44"/>
      <c r="D347" s="44"/>
      <c r="E347" s="44"/>
      <c r="F347" s="81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</row>
    <row r="348" spans="1:33" ht="24" customHeight="1">
      <c r="A348" s="44"/>
      <c r="B348" s="44"/>
      <c r="C348" s="44"/>
      <c r="D348" s="44"/>
      <c r="E348" s="44"/>
      <c r="F348" s="81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</row>
    <row r="349" spans="1:33" ht="24" customHeight="1">
      <c r="A349" s="44"/>
      <c r="B349" s="44"/>
      <c r="C349" s="44"/>
      <c r="D349" s="44"/>
      <c r="E349" s="44"/>
      <c r="F349" s="81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</row>
    <row r="350" spans="1:33" ht="24" customHeight="1">
      <c r="A350" s="44"/>
      <c r="B350" s="44"/>
      <c r="C350" s="44"/>
      <c r="D350" s="44"/>
      <c r="E350" s="44"/>
      <c r="F350" s="81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</row>
    <row r="351" spans="1:33" ht="24" customHeight="1">
      <c r="A351" s="44"/>
      <c r="B351" s="44"/>
      <c r="C351" s="44"/>
      <c r="D351" s="44"/>
      <c r="E351" s="44"/>
      <c r="F351" s="81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</row>
    <row r="352" spans="1:33" ht="24" customHeight="1">
      <c r="A352" s="44"/>
      <c r="B352" s="44"/>
      <c r="C352" s="44"/>
      <c r="D352" s="44"/>
      <c r="E352" s="44"/>
      <c r="F352" s="81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</row>
    <row r="353" spans="1:33" ht="24" customHeight="1">
      <c r="A353" s="44"/>
      <c r="B353" s="44"/>
      <c r="C353" s="44"/>
      <c r="D353" s="44"/>
      <c r="E353" s="44"/>
      <c r="F353" s="81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</row>
    <row r="354" spans="1:33" ht="24" customHeight="1">
      <c r="A354" s="44"/>
      <c r="B354" s="44"/>
      <c r="C354" s="44"/>
      <c r="D354" s="44"/>
      <c r="E354" s="44"/>
      <c r="F354" s="81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</row>
    <row r="355" spans="1:33" ht="24" customHeight="1">
      <c r="A355" s="44"/>
      <c r="B355" s="44"/>
      <c r="C355" s="44"/>
      <c r="D355" s="44"/>
      <c r="E355" s="44"/>
      <c r="F355" s="81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</row>
    <row r="356" spans="1:33" ht="24" customHeight="1">
      <c r="A356" s="44"/>
      <c r="B356" s="44"/>
      <c r="C356" s="44"/>
      <c r="D356" s="44"/>
      <c r="E356" s="44"/>
      <c r="F356" s="81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</row>
    <row r="357" spans="1:33" ht="24" customHeight="1">
      <c r="A357" s="44"/>
      <c r="B357" s="44"/>
      <c r="C357" s="44"/>
      <c r="D357" s="44"/>
      <c r="E357" s="44"/>
      <c r="F357" s="81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</row>
    <row r="358" spans="1:33" ht="24" customHeight="1">
      <c r="A358" s="44"/>
      <c r="B358" s="44"/>
      <c r="C358" s="44"/>
      <c r="D358" s="44"/>
      <c r="E358" s="44"/>
      <c r="F358" s="81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</row>
    <row r="359" spans="1:33" ht="24" customHeight="1">
      <c r="A359" s="44"/>
      <c r="B359" s="44"/>
      <c r="C359" s="44"/>
      <c r="D359" s="44"/>
      <c r="E359" s="44"/>
      <c r="F359" s="81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</row>
    <row r="360" spans="1:33" ht="24" customHeight="1">
      <c r="A360" s="44"/>
      <c r="B360" s="44"/>
      <c r="C360" s="44"/>
      <c r="D360" s="44"/>
      <c r="E360" s="44"/>
      <c r="F360" s="81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</row>
    <row r="361" spans="1:33" ht="24" customHeight="1">
      <c r="A361" s="44"/>
      <c r="B361" s="44"/>
      <c r="C361" s="44"/>
      <c r="D361" s="44"/>
      <c r="E361" s="44"/>
      <c r="F361" s="81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</row>
    <row r="362" spans="1:33" ht="24" customHeight="1">
      <c r="A362" s="44"/>
      <c r="B362" s="44"/>
      <c r="C362" s="44"/>
      <c r="D362" s="44"/>
      <c r="E362" s="44"/>
      <c r="F362" s="81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</row>
    <row r="363" spans="1:33" ht="24" customHeight="1">
      <c r="A363" s="44"/>
      <c r="B363" s="44"/>
      <c r="C363" s="44"/>
      <c r="D363" s="44"/>
      <c r="E363" s="44"/>
      <c r="F363" s="81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</row>
    <row r="364" spans="1:33" ht="24" customHeight="1">
      <c r="A364" s="44"/>
      <c r="B364" s="44"/>
      <c r="C364" s="44"/>
      <c r="D364" s="44"/>
      <c r="E364" s="44"/>
      <c r="F364" s="81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</row>
    <row r="365" spans="1:33" ht="24" customHeight="1">
      <c r="A365" s="44"/>
      <c r="B365" s="44"/>
      <c r="C365" s="44"/>
      <c r="D365" s="44"/>
      <c r="E365" s="44"/>
      <c r="F365" s="81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</row>
    <row r="366" spans="1:33" ht="24" customHeight="1">
      <c r="A366" s="44"/>
      <c r="B366" s="44"/>
      <c r="C366" s="44"/>
      <c r="D366" s="44"/>
      <c r="E366" s="44"/>
      <c r="F366" s="81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</row>
    <row r="367" spans="1:33" ht="24" customHeight="1">
      <c r="A367" s="44"/>
      <c r="B367" s="44"/>
      <c r="C367" s="44"/>
      <c r="D367" s="44"/>
      <c r="E367" s="44"/>
      <c r="F367" s="81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</row>
    <row r="368" spans="1:33" ht="24" customHeight="1">
      <c r="A368" s="44"/>
      <c r="B368" s="44"/>
      <c r="C368" s="44"/>
      <c r="D368" s="44"/>
      <c r="E368" s="44"/>
      <c r="F368" s="81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</row>
    <row r="369" spans="1:33" ht="24" customHeight="1">
      <c r="A369" s="44"/>
      <c r="B369" s="44"/>
      <c r="C369" s="44"/>
      <c r="D369" s="44"/>
      <c r="E369" s="44"/>
      <c r="F369" s="81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</row>
    <row r="370" spans="1:33" ht="24" customHeight="1">
      <c r="A370" s="44"/>
      <c r="B370" s="44"/>
      <c r="C370" s="44"/>
      <c r="D370" s="44"/>
      <c r="E370" s="44"/>
      <c r="F370" s="81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</row>
    <row r="371" spans="1:33" ht="24" customHeight="1">
      <c r="A371" s="44"/>
      <c r="B371" s="44"/>
      <c r="C371" s="44"/>
      <c r="D371" s="44"/>
      <c r="E371" s="44"/>
      <c r="F371" s="81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</row>
    <row r="372" spans="1:33" ht="24" customHeight="1">
      <c r="A372" s="44"/>
      <c r="B372" s="44"/>
      <c r="C372" s="44"/>
      <c r="D372" s="44"/>
      <c r="E372" s="44"/>
      <c r="F372" s="81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</row>
    <row r="373" spans="1:33" ht="24" customHeight="1">
      <c r="A373" s="44"/>
      <c r="B373" s="44"/>
      <c r="C373" s="44"/>
      <c r="D373" s="44"/>
      <c r="E373" s="44"/>
      <c r="F373" s="81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</row>
    <row r="374" spans="1:33" ht="24" customHeight="1">
      <c r="A374" s="44"/>
      <c r="B374" s="44"/>
      <c r="C374" s="44"/>
      <c r="D374" s="44"/>
      <c r="E374" s="44"/>
      <c r="F374" s="81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</row>
    <row r="375" spans="1:33" ht="24" customHeight="1">
      <c r="A375" s="44"/>
      <c r="B375" s="44"/>
      <c r="C375" s="44"/>
      <c r="D375" s="44"/>
      <c r="E375" s="44"/>
      <c r="F375" s="81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</row>
    <row r="376" spans="1:33" ht="24" customHeight="1">
      <c r="A376" s="44"/>
      <c r="B376" s="44"/>
      <c r="C376" s="44"/>
      <c r="D376" s="44"/>
      <c r="E376" s="44"/>
      <c r="F376" s="81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</row>
    <row r="377" spans="1:33" ht="24" customHeight="1">
      <c r="A377" s="44"/>
      <c r="B377" s="44"/>
      <c r="C377" s="44"/>
      <c r="D377" s="44"/>
      <c r="E377" s="44"/>
      <c r="F377" s="81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</row>
    <row r="378" spans="1:33" ht="24" customHeight="1">
      <c r="A378" s="44"/>
      <c r="B378" s="44"/>
      <c r="C378" s="44"/>
      <c r="D378" s="44"/>
      <c r="E378" s="44"/>
      <c r="F378" s="81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</row>
    <row r="379" spans="1:33" ht="24" customHeight="1">
      <c r="A379" s="44"/>
      <c r="B379" s="44"/>
      <c r="C379" s="44"/>
      <c r="D379" s="44"/>
      <c r="E379" s="44"/>
      <c r="F379" s="81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</row>
    <row r="380" spans="1:33" ht="24" customHeight="1">
      <c r="A380" s="44"/>
      <c r="B380" s="44"/>
      <c r="C380" s="44"/>
      <c r="D380" s="44"/>
      <c r="E380" s="44"/>
      <c r="F380" s="81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</row>
    <row r="381" spans="1:33" ht="24" customHeight="1">
      <c r="A381" s="44"/>
      <c r="B381" s="44"/>
      <c r="C381" s="44"/>
      <c r="D381" s="44"/>
      <c r="E381" s="44"/>
      <c r="F381" s="81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</row>
    <row r="382" spans="1:33" ht="24" customHeight="1">
      <c r="A382" s="44"/>
      <c r="B382" s="44"/>
      <c r="C382" s="44"/>
      <c r="D382" s="44"/>
      <c r="E382" s="44"/>
      <c r="F382" s="81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</row>
    <row r="383" spans="1:33" ht="24" customHeight="1">
      <c r="A383" s="44"/>
      <c r="B383" s="44"/>
      <c r="C383" s="44"/>
      <c r="D383" s="44"/>
      <c r="E383" s="44"/>
      <c r="F383" s="81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</row>
    <row r="384" spans="1:33" ht="24" customHeight="1">
      <c r="A384" s="44"/>
      <c r="B384" s="44"/>
      <c r="C384" s="44"/>
      <c r="D384" s="44"/>
      <c r="E384" s="44"/>
      <c r="F384" s="81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</row>
    <row r="385" spans="1:33" ht="24" customHeight="1">
      <c r="A385" s="44"/>
      <c r="B385" s="44"/>
      <c r="C385" s="44"/>
      <c r="D385" s="44"/>
      <c r="E385" s="44"/>
      <c r="F385" s="81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</row>
    <row r="386" spans="1:33" ht="24" customHeight="1">
      <c r="A386" s="44"/>
      <c r="B386" s="44"/>
      <c r="C386" s="44"/>
      <c r="D386" s="44"/>
      <c r="E386" s="44"/>
      <c r="F386" s="81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</row>
    <row r="387" spans="1:33" ht="24" customHeight="1">
      <c r="A387" s="44"/>
      <c r="B387" s="44"/>
      <c r="C387" s="44"/>
      <c r="D387" s="44"/>
      <c r="E387" s="44"/>
      <c r="F387" s="81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</row>
    <row r="388" spans="1:33" ht="24" customHeight="1">
      <c r="A388" s="44"/>
      <c r="B388" s="44"/>
      <c r="C388" s="44"/>
      <c r="D388" s="44"/>
      <c r="E388" s="44"/>
      <c r="F388" s="81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</row>
    <row r="389" spans="1:33" ht="24" customHeight="1">
      <c r="A389" s="44"/>
      <c r="B389" s="44"/>
      <c r="C389" s="44"/>
      <c r="D389" s="44"/>
      <c r="E389" s="44"/>
      <c r="F389" s="81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</row>
    <row r="390" spans="1:33" ht="24" customHeight="1">
      <c r="A390" s="44"/>
      <c r="B390" s="44"/>
      <c r="C390" s="44"/>
      <c r="D390" s="44"/>
      <c r="E390" s="44"/>
      <c r="F390" s="81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</row>
    <row r="391" spans="1:33" ht="24" customHeight="1">
      <c r="A391" s="44"/>
      <c r="B391" s="44"/>
      <c r="C391" s="44"/>
      <c r="D391" s="44"/>
      <c r="E391" s="44"/>
      <c r="F391" s="81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</row>
    <row r="392" spans="1:33" ht="24" customHeight="1">
      <c r="A392" s="44"/>
      <c r="B392" s="44"/>
      <c r="C392" s="44"/>
      <c r="D392" s="44"/>
      <c r="E392" s="44"/>
      <c r="F392" s="81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</row>
    <row r="393" spans="1:33" ht="24" customHeight="1">
      <c r="A393" s="44"/>
      <c r="B393" s="44"/>
      <c r="C393" s="44"/>
      <c r="D393" s="44"/>
      <c r="E393" s="44"/>
      <c r="F393" s="81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</row>
    <row r="394" spans="1:33" ht="24" customHeight="1">
      <c r="A394" s="44"/>
      <c r="B394" s="44"/>
      <c r="C394" s="44"/>
      <c r="D394" s="44"/>
      <c r="E394" s="44"/>
      <c r="F394" s="81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</row>
    <row r="395" spans="1:33" ht="24" customHeight="1">
      <c r="A395" s="44"/>
      <c r="B395" s="44"/>
      <c r="C395" s="44"/>
      <c r="D395" s="44"/>
      <c r="E395" s="44"/>
      <c r="F395" s="81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</row>
    <row r="396" spans="1:33" ht="24" customHeight="1">
      <c r="A396" s="44"/>
      <c r="B396" s="44"/>
      <c r="C396" s="44"/>
      <c r="D396" s="44"/>
      <c r="E396" s="44"/>
      <c r="F396" s="81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</row>
    <row r="397" spans="1:33" ht="24" customHeight="1">
      <c r="A397" s="44"/>
      <c r="B397" s="44"/>
      <c r="C397" s="44"/>
      <c r="D397" s="44"/>
      <c r="E397" s="44"/>
      <c r="F397" s="81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</row>
    <row r="398" spans="1:33" ht="24" customHeight="1">
      <c r="A398" s="44"/>
      <c r="B398" s="44"/>
      <c r="C398" s="44"/>
      <c r="D398" s="44"/>
      <c r="E398" s="44"/>
      <c r="F398" s="81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</row>
    <row r="399" spans="1:33" ht="24" customHeight="1">
      <c r="A399" s="44"/>
      <c r="B399" s="44"/>
      <c r="C399" s="44"/>
      <c r="D399" s="44"/>
      <c r="E399" s="44"/>
      <c r="F399" s="81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</row>
    <row r="400" spans="1:33" ht="24" customHeight="1">
      <c r="A400" s="44"/>
      <c r="B400" s="44"/>
      <c r="C400" s="44"/>
      <c r="D400" s="44"/>
      <c r="E400" s="44"/>
      <c r="F400" s="81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</row>
    <row r="401" spans="1:33" ht="24" customHeight="1">
      <c r="A401" s="44"/>
      <c r="B401" s="44"/>
      <c r="C401" s="44"/>
      <c r="D401" s="44"/>
      <c r="E401" s="44"/>
      <c r="F401" s="81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</row>
    <row r="402" spans="1:33" ht="24" customHeight="1">
      <c r="A402" s="44"/>
      <c r="B402" s="44"/>
      <c r="C402" s="44"/>
      <c r="D402" s="44"/>
      <c r="E402" s="44"/>
      <c r="F402" s="81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</row>
    <row r="403" spans="1:33" ht="24" customHeight="1">
      <c r="A403" s="44"/>
      <c r="B403" s="44"/>
      <c r="C403" s="44"/>
      <c r="D403" s="44"/>
      <c r="E403" s="44"/>
      <c r="F403" s="81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</row>
    <row r="404" spans="1:33" ht="24" customHeight="1">
      <c r="A404" s="44"/>
      <c r="B404" s="44"/>
      <c r="C404" s="44"/>
      <c r="D404" s="44"/>
      <c r="E404" s="44"/>
      <c r="F404" s="81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</row>
    <row r="405" spans="1:33" ht="24" customHeight="1">
      <c r="A405" s="44"/>
      <c r="B405" s="44"/>
      <c r="C405" s="44"/>
      <c r="D405" s="44"/>
      <c r="E405" s="44"/>
      <c r="F405" s="81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</row>
    <row r="406" spans="1:33" ht="24" customHeight="1">
      <c r="A406" s="44"/>
      <c r="B406" s="44"/>
      <c r="C406" s="44"/>
      <c r="D406" s="44"/>
      <c r="E406" s="44"/>
      <c r="F406" s="81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</row>
    <row r="407" spans="1:33" ht="24" customHeight="1">
      <c r="A407" s="44"/>
      <c r="B407" s="44"/>
      <c r="C407" s="44"/>
      <c r="D407" s="44"/>
      <c r="E407" s="44"/>
      <c r="F407" s="81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</row>
    <row r="408" spans="1:33" ht="24" customHeight="1">
      <c r="A408" s="44"/>
      <c r="B408" s="44"/>
      <c r="C408" s="44"/>
      <c r="D408" s="44"/>
      <c r="E408" s="44"/>
      <c r="F408" s="81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</row>
    <row r="409" spans="1:33" ht="24" customHeight="1">
      <c r="A409" s="44"/>
      <c r="B409" s="44"/>
      <c r="C409" s="44"/>
      <c r="D409" s="44"/>
      <c r="E409" s="44"/>
      <c r="F409" s="81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</row>
    <row r="410" spans="1:33" ht="24" customHeight="1">
      <c r="A410" s="44"/>
      <c r="B410" s="44"/>
      <c r="C410" s="44"/>
      <c r="D410" s="44"/>
      <c r="E410" s="44"/>
      <c r="F410" s="81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</row>
    <row r="411" spans="1:33" ht="24" customHeight="1">
      <c r="A411" s="44"/>
      <c r="B411" s="44"/>
      <c r="C411" s="44"/>
      <c r="D411" s="44"/>
      <c r="E411" s="44"/>
      <c r="F411" s="81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</row>
    <row r="412" spans="1:33" ht="24" customHeight="1">
      <c r="A412" s="44"/>
      <c r="B412" s="44"/>
      <c r="C412" s="44"/>
      <c r="D412" s="44"/>
      <c r="E412" s="44"/>
      <c r="F412" s="81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</row>
    <row r="413" spans="1:33" ht="24" customHeight="1">
      <c r="A413" s="44"/>
      <c r="B413" s="44"/>
      <c r="C413" s="44"/>
      <c r="D413" s="44"/>
      <c r="E413" s="44"/>
      <c r="F413" s="81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</row>
    <row r="414" spans="1:33" ht="24" customHeight="1">
      <c r="A414" s="44"/>
      <c r="B414" s="44"/>
      <c r="C414" s="44"/>
      <c r="D414" s="44"/>
      <c r="E414" s="44"/>
      <c r="F414" s="81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</row>
    <row r="415" spans="1:33" ht="24" customHeight="1">
      <c r="A415" s="44"/>
      <c r="B415" s="44"/>
      <c r="C415" s="44"/>
      <c r="D415" s="44"/>
      <c r="E415" s="44"/>
      <c r="F415" s="81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</row>
    <row r="416" spans="1:33" ht="24" customHeight="1">
      <c r="A416" s="44"/>
      <c r="B416" s="44"/>
      <c r="C416" s="44"/>
      <c r="D416" s="44"/>
      <c r="E416" s="44"/>
      <c r="F416" s="81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</row>
    <row r="417" spans="1:33" ht="24" customHeight="1">
      <c r="A417" s="44"/>
      <c r="B417" s="44"/>
      <c r="C417" s="44"/>
      <c r="D417" s="44"/>
      <c r="E417" s="44"/>
      <c r="F417" s="81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</row>
    <row r="418" spans="1:33" ht="24" customHeight="1">
      <c r="A418" s="44"/>
      <c r="B418" s="44"/>
      <c r="C418" s="44"/>
      <c r="D418" s="44"/>
      <c r="E418" s="44"/>
      <c r="F418" s="81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</row>
    <row r="419" spans="1:33" ht="24" customHeight="1">
      <c r="A419" s="44"/>
      <c r="B419" s="44"/>
      <c r="C419" s="44"/>
      <c r="D419" s="44"/>
      <c r="E419" s="44"/>
      <c r="F419" s="81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</row>
    <row r="420" spans="1:33" ht="24" customHeight="1">
      <c r="A420" s="44"/>
      <c r="B420" s="44"/>
      <c r="C420" s="44"/>
      <c r="D420" s="44"/>
      <c r="E420" s="44"/>
      <c r="F420" s="81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</row>
    <row r="421" spans="1:33" ht="24" customHeight="1">
      <c r="A421" s="44"/>
      <c r="B421" s="44"/>
      <c r="C421" s="44"/>
      <c r="D421" s="44"/>
      <c r="E421" s="44"/>
      <c r="F421" s="81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</row>
    <row r="422" spans="1:33" ht="24" customHeight="1">
      <c r="A422" s="44"/>
      <c r="B422" s="44"/>
      <c r="C422" s="44"/>
      <c r="D422" s="44"/>
      <c r="E422" s="44"/>
      <c r="F422" s="81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</row>
    <row r="423" spans="1:33" ht="24" customHeight="1">
      <c r="A423" s="44"/>
      <c r="B423" s="44"/>
      <c r="C423" s="44"/>
      <c r="D423" s="44"/>
      <c r="E423" s="44"/>
      <c r="F423" s="81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</row>
    <row r="424" spans="1:33" ht="24" customHeight="1">
      <c r="A424" s="44"/>
      <c r="B424" s="44"/>
      <c r="C424" s="44"/>
      <c r="D424" s="44"/>
      <c r="E424" s="44"/>
      <c r="F424" s="81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</row>
    <row r="425" spans="1:33" ht="24" customHeight="1">
      <c r="A425" s="44"/>
      <c r="B425" s="44"/>
      <c r="C425" s="44"/>
      <c r="D425" s="44"/>
      <c r="E425" s="44"/>
      <c r="F425" s="81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</row>
    <row r="426" spans="1:33" ht="24" customHeight="1">
      <c r="A426" s="44"/>
      <c r="B426" s="44"/>
      <c r="C426" s="44"/>
      <c r="D426" s="44"/>
      <c r="E426" s="44"/>
      <c r="F426" s="81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</row>
    <row r="427" spans="1:33" ht="24" customHeight="1">
      <c r="A427" s="44"/>
      <c r="B427" s="44"/>
      <c r="C427" s="44"/>
      <c r="D427" s="44"/>
      <c r="E427" s="44"/>
      <c r="F427" s="81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</row>
    <row r="428" spans="1:33" ht="24" customHeight="1">
      <c r="A428" s="44"/>
      <c r="B428" s="44"/>
      <c r="C428" s="44"/>
      <c r="D428" s="44"/>
      <c r="E428" s="44"/>
      <c r="F428" s="81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</row>
    <row r="429" spans="1:33" ht="24" customHeight="1">
      <c r="A429" s="44"/>
      <c r="B429" s="44"/>
      <c r="C429" s="44"/>
      <c r="D429" s="44"/>
      <c r="E429" s="44"/>
      <c r="F429" s="81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</row>
    <row r="430" spans="1:33" ht="24" customHeight="1">
      <c r="A430" s="44"/>
      <c r="B430" s="44"/>
      <c r="C430" s="44"/>
      <c r="D430" s="44"/>
      <c r="E430" s="44"/>
      <c r="F430" s="81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</row>
    <row r="431" spans="1:33" ht="24" customHeight="1">
      <c r="A431" s="44"/>
      <c r="B431" s="44"/>
      <c r="C431" s="44"/>
      <c r="D431" s="44"/>
      <c r="E431" s="44"/>
      <c r="F431" s="81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</row>
    <row r="432" spans="1:33" ht="24" customHeight="1">
      <c r="A432" s="44"/>
      <c r="B432" s="44"/>
      <c r="C432" s="44"/>
      <c r="D432" s="44"/>
      <c r="E432" s="44"/>
      <c r="F432" s="81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</row>
    <row r="433" spans="1:33" ht="24" customHeight="1">
      <c r="A433" s="44"/>
      <c r="B433" s="44"/>
      <c r="C433" s="44"/>
      <c r="D433" s="44"/>
      <c r="E433" s="44"/>
      <c r="F433" s="81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</row>
    <row r="434" spans="1:33" ht="24" customHeight="1">
      <c r="A434" s="44"/>
      <c r="B434" s="44"/>
      <c r="C434" s="44"/>
      <c r="D434" s="44"/>
      <c r="E434" s="44"/>
      <c r="F434" s="81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</row>
    <row r="435" spans="1:33" ht="24" customHeight="1">
      <c r="A435" s="44"/>
      <c r="B435" s="44"/>
      <c r="C435" s="44"/>
      <c r="D435" s="44"/>
      <c r="E435" s="44"/>
      <c r="F435" s="81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</row>
    <row r="436" spans="1:33" ht="24" customHeight="1">
      <c r="A436" s="44"/>
      <c r="B436" s="44"/>
      <c r="C436" s="44"/>
      <c r="D436" s="44"/>
      <c r="E436" s="44"/>
      <c r="F436" s="81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</row>
    <row r="437" spans="1:33" ht="24" customHeight="1">
      <c r="A437" s="44"/>
      <c r="B437" s="44"/>
      <c r="C437" s="44"/>
      <c r="D437" s="44"/>
      <c r="E437" s="44"/>
      <c r="F437" s="81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</row>
    <row r="438" spans="1:33" ht="24" customHeight="1">
      <c r="A438" s="44"/>
      <c r="B438" s="44"/>
      <c r="C438" s="44"/>
      <c r="D438" s="44"/>
      <c r="E438" s="44"/>
      <c r="F438" s="81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</row>
    <row r="439" spans="1:33" ht="24" customHeight="1">
      <c r="A439" s="44"/>
      <c r="B439" s="44"/>
      <c r="C439" s="44"/>
      <c r="D439" s="44"/>
      <c r="E439" s="44"/>
      <c r="F439" s="81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</row>
    <row r="440" spans="1:33" ht="24" customHeight="1">
      <c r="A440" s="44"/>
      <c r="B440" s="44"/>
      <c r="C440" s="44"/>
      <c r="D440" s="44"/>
      <c r="E440" s="44"/>
      <c r="F440" s="81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</row>
    <row r="441" spans="1:33" ht="24" customHeight="1">
      <c r="A441" s="44"/>
      <c r="B441" s="44"/>
      <c r="C441" s="44"/>
      <c r="D441" s="44"/>
      <c r="E441" s="44"/>
      <c r="F441" s="81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</row>
    <row r="442" spans="1:33" ht="24" customHeight="1">
      <c r="A442" s="44"/>
      <c r="B442" s="44"/>
      <c r="C442" s="44"/>
      <c r="D442" s="44"/>
      <c r="E442" s="44"/>
      <c r="F442" s="81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</row>
    <row r="443" spans="1:33" ht="24" customHeight="1">
      <c r="A443" s="44"/>
      <c r="B443" s="44"/>
      <c r="C443" s="44"/>
      <c r="D443" s="44"/>
      <c r="E443" s="44"/>
      <c r="F443" s="81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</row>
    <row r="444" spans="1:33" ht="24" customHeight="1">
      <c r="A444" s="44"/>
      <c r="B444" s="44"/>
      <c r="C444" s="44"/>
      <c r="D444" s="44"/>
      <c r="E444" s="44"/>
      <c r="F444" s="81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</row>
    <row r="445" spans="1:33" ht="24" customHeight="1">
      <c r="A445" s="44"/>
      <c r="B445" s="44"/>
      <c r="C445" s="44"/>
      <c r="D445" s="44"/>
      <c r="E445" s="44"/>
      <c r="F445" s="81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</row>
    <row r="446" spans="1:33" ht="24" customHeight="1">
      <c r="A446" s="44"/>
      <c r="B446" s="44"/>
      <c r="C446" s="44"/>
      <c r="D446" s="44"/>
      <c r="E446" s="44"/>
      <c r="F446" s="81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</row>
    <row r="447" spans="1:33" ht="24" customHeight="1">
      <c r="A447" s="44"/>
      <c r="B447" s="44"/>
      <c r="C447" s="44"/>
      <c r="D447" s="44"/>
      <c r="E447" s="44"/>
      <c r="F447" s="81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</row>
    <row r="448" spans="1:33" ht="24" customHeight="1">
      <c r="A448" s="44"/>
      <c r="B448" s="44"/>
      <c r="C448" s="44"/>
      <c r="D448" s="44"/>
      <c r="E448" s="44"/>
      <c r="F448" s="81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</row>
    <row r="449" spans="1:33" ht="24" customHeight="1">
      <c r="A449" s="44"/>
      <c r="B449" s="44"/>
      <c r="C449" s="44"/>
      <c r="D449" s="44"/>
      <c r="E449" s="44"/>
      <c r="F449" s="81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</row>
    <row r="450" spans="1:33" ht="24" customHeight="1">
      <c r="A450" s="44"/>
      <c r="B450" s="44"/>
      <c r="C450" s="44"/>
      <c r="D450" s="44"/>
      <c r="E450" s="44"/>
      <c r="F450" s="81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</row>
    <row r="451" spans="1:33" ht="24" customHeight="1">
      <c r="A451" s="44"/>
      <c r="B451" s="44"/>
      <c r="C451" s="44"/>
      <c r="D451" s="44"/>
      <c r="E451" s="44"/>
      <c r="F451" s="81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</row>
    <row r="452" spans="1:33" ht="24" customHeight="1">
      <c r="A452" s="44"/>
      <c r="B452" s="44"/>
      <c r="C452" s="44"/>
      <c r="D452" s="44"/>
      <c r="E452" s="44"/>
      <c r="F452" s="81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</row>
    <row r="453" spans="1:33" ht="24" customHeight="1">
      <c r="A453" s="44"/>
      <c r="B453" s="44"/>
      <c r="C453" s="44"/>
      <c r="D453" s="44"/>
      <c r="E453" s="44"/>
      <c r="F453" s="81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</row>
    <row r="454" spans="1:33" ht="24" customHeight="1">
      <c r="A454" s="44"/>
      <c r="B454" s="44"/>
      <c r="C454" s="44"/>
      <c r="D454" s="44"/>
      <c r="E454" s="44"/>
      <c r="F454" s="81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</row>
    <row r="455" spans="1:33" ht="24" customHeight="1">
      <c r="A455" s="44"/>
      <c r="B455" s="44"/>
      <c r="C455" s="44"/>
      <c r="D455" s="44"/>
      <c r="E455" s="44"/>
      <c r="F455" s="81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</row>
    <row r="456" spans="1:33" ht="24" customHeight="1">
      <c r="A456" s="44"/>
      <c r="B456" s="44"/>
      <c r="C456" s="44"/>
      <c r="D456" s="44"/>
      <c r="E456" s="44"/>
      <c r="F456" s="81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</row>
    <row r="457" spans="1:33" ht="24" customHeight="1">
      <c r="A457" s="44"/>
      <c r="B457" s="44"/>
      <c r="C457" s="44"/>
      <c r="D457" s="44"/>
      <c r="E457" s="44"/>
      <c r="F457" s="81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</row>
    <row r="458" spans="1:33" ht="24" customHeight="1">
      <c r="A458" s="44"/>
      <c r="B458" s="44"/>
      <c r="C458" s="44"/>
      <c r="D458" s="44"/>
      <c r="E458" s="44"/>
      <c r="F458" s="81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</row>
    <row r="459" spans="1:33" ht="24" customHeight="1">
      <c r="A459" s="44"/>
      <c r="B459" s="44"/>
      <c r="C459" s="44"/>
      <c r="D459" s="44"/>
      <c r="E459" s="44"/>
      <c r="F459" s="81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</row>
    <row r="460" spans="1:33" ht="24" customHeight="1">
      <c r="A460" s="44"/>
      <c r="B460" s="44"/>
      <c r="C460" s="44"/>
      <c r="D460" s="44"/>
      <c r="E460" s="44"/>
      <c r="F460" s="81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</row>
    <row r="461" spans="1:33" ht="24" customHeight="1">
      <c r="A461" s="44"/>
      <c r="B461" s="44"/>
      <c r="C461" s="44"/>
      <c r="D461" s="44"/>
      <c r="E461" s="44"/>
      <c r="F461" s="81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</row>
    <row r="462" spans="1:33" ht="24" customHeight="1">
      <c r="A462" s="44"/>
      <c r="B462" s="44"/>
      <c r="C462" s="44"/>
      <c r="D462" s="44"/>
      <c r="E462" s="44"/>
      <c r="F462" s="81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</row>
    <row r="463" spans="1:33" ht="24" customHeight="1">
      <c r="A463" s="44"/>
      <c r="B463" s="44"/>
      <c r="C463" s="44"/>
      <c r="D463" s="44"/>
      <c r="E463" s="44"/>
      <c r="F463" s="81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</row>
    <row r="464" spans="1:33" ht="24" customHeight="1">
      <c r="A464" s="44"/>
      <c r="B464" s="44"/>
      <c r="C464" s="44"/>
      <c r="D464" s="44"/>
      <c r="E464" s="44"/>
      <c r="F464" s="81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</row>
    <row r="465" spans="1:33" ht="24" customHeight="1">
      <c r="A465" s="44"/>
      <c r="B465" s="44"/>
      <c r="C465" s="44"/>
      <c r="D465" s="44"/>
      <c r="E465" s="44"/>
      <c r="F465" s="81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</row>
    <row r="466" spans="1:33" ht="24" customHeight="1">
      <c r="A466" s="44"/>
      <c r="B466" s="44"/>
      <c r="C466" s="44"/>
      <c r="D466" s="44"/>
      <c r="E466" s="44"/>
      <c r="F466" s="81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</row>
    <row r="467" spans="1:33" ht="24" customHeight="1">
      <c r="A467" s="44"/>
      <c r="B467" s="44"/>
      <c r="C467" s="44"/>
      <c r="D467" s="44"/>
      <c r="E467" s="44"/>
      <c r="F467" s="81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</row>
    <row r="468" spans="1:33" ht="24" customHeight="1">
      <c r="A468" s="44"/>
      <c r="B468" s="44"/>
      <c r="C468" s="44"/>
      <c r="D468" s="44"/>
      <c r="E468" s="44"/>
      <c r="F468" s="81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</row>
    <row r="469" spans="1:33" ht="24" customHeight="1">
      <c r="A469" s="44"/>
      <c r="B469" s="44"/>
      <c r="C469" s="44"/>
      <c r="D469" s="44"/>
      <c r="E469" s="44"/>
      <c r="F469" s="81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</row>
    <row r="470" spans="1:33" ht="24" customHeight="1">
      <c r="A470" s="44"/>
      <c r="B470" s="44"/>
      <c r="C470" s="44"/>
      <c r="D470" s="44"/>
      <c r="E470" s="44"/>
      <c r="F470" s="81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</row>
    <row r="471" spans="1:33" ht="24" customHeight="1">
      <c r="A471" s="44"/>
      <c r="B471" s="44"/>
      <c r="C471" s="44"/>
      <c r="D471" s="44"/>
      <c r="E471" s="44"/>
      <c r="F471" s="81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</row>
    <row r="472" spans="1:33" ht="24" customHeight="1">
      <c r="A472" s="44"/>
      <c r="B472" s="44"/>
      <c r="C472" s="44"/>
      <c r="D472" s="44"/>
      <c r="E472" s="44"/>
      <c r="F472" s="81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</row>
    <row r="473" spans="1:33" ht="24" customHeight="1">
      <c r="A473" s="44"/>
      <c r="B473" s="44"/>
      <c r="C473" s="44"/>
      <c r="D473" s="44"/>
      <c r="E473" s="44"/>
      <c r="F473" s="81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</row>
    <row r="474" spans="1:33" ht="24" customHeight="1">
      <c r="A474" s="44"/>
      <c r="B474" s="44"/>
      <c r="C474" s="44"/>
      <c r="D474" s="44"/>
      <c r="E474" s="44"/>
      <c r="F474" s="81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</row>
    <row r="475" spans="1:33" ht="24" customHeight="1">
      <c r="A475" s="44"/>
      <c r="B475" s="44"/>
      <c r="C475" s="44"/>
      <c r="D475" s="44"/>
      <c r="E475" s="44"/>
      <c r="F475" s="81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</row>
    <row r="476" spans="1:33" ht="24" customHeight="1">
      <c r="A476" s="44"/>
      <c r="B476" s="44"/>
      <c r="C476" s="44"/>
      <c r="D476" s="44"/>
      <c r="E476" s="44"/>
      <c r="F476" s="81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</row>
    <row r="477" spans="1:33" ht="24" customHeight="1">
      <c r="A477" s="44"/>
      <c r="B477" s="44"/>
      <c r="C477" s="44"/>
      <c r="D477" s="44"/>
      <c r="E477" s="44"/>
      <c r="F477" s="81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</row>
    <row r="478" spans="1:33" ht="24" customHeight="1">
      <c r="A478" s="44"/>
      <c r="B478" s="44"/>
      <c r="C478" s="44"/>
      <c r="D478" s="44"/>
      <c r="E478" s="44"/>
      <c r="F478" s="81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</row>
    <row r="479" spans="1:33" ht="24" customHeight="1">
      <c r="A479" s="44"/>
      <c r="B479" s="44"/>
      <c r="C479" s="44"/>
      <c r="D479" s="44"/>
      <c r="E479" s="44"/>
      <c r="F479" s="81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</row>
    <row r="480" spans="1:33" ht="24" customHeight="1">
      <c r="A480" s="44"/>
      <c r="B480" s="44"/>
      <c r="C480" s="44"/>
      <c r="D480" s="44"/>
      <c r="E480" s="44"/>
      <c r="F480" s="81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</row>
    <row r="481" spans="1:33" ht="24" customHeight="1">
      <c r="A481" s="44"/>
      <c r="B481" s="44"/>
      <c r="C481" s="44"/>
      <c r="D481" s="44"/>
      <c r="E481" s="44"/>
      <c r="F481" s="81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</row>
    <row r="482" spans="1:33" ht="24" customHeight="1">
      <c r="A482" s="44"/>
      <c r="B482" s="44"/>
      <c r="C482" s="44"/>
      <c r="D482" s="44"/>
      <c r="E482" s="44"/>
      <c r="F482" s="81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</row>
    <row r="483" spans="1:33" ht="24" customHeight="1">
      <c r="A483" s="44"/>
      <c r="B483" s="44"/>
      <c r="C483" s="44"/>
      <c r="D483" s="44"/>
      <c r="E483" s="44"/>
      <c r="F483" s="81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</row>
    <row r="484" spans="1:33" ht="24" customHeight="1">
      <c r="A484" s="44"/>
      <c r="B484" s="44"/>
      <c r="C484" s="44"/>
      <c r="D484" s="44"/>
      <c r="E484" s="44"/>
      <c r="F484" s="81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</row>
    <row r="485" spans="1:33" ht="24" customHeight="1">
      <c r="A485" s="44"/>
      <c r="B485" s="44"/>
      <c r="C485" s="44"/>
      <c r="D485" s="44"/>
      <c r="E485" s="44"/>
      <c r="F485" s="81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</row>
    <row r="486" spans="1:33" ht="24" customHeight="1">
      <c r="A486" s="44"/>
      <c r="B486" s="44"/>
      <c r="C486" s="44"/>
      <c r="D486" s="44"/>
      <c r="E486" s="44"/>
      <c r="F486" s="81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</row>
    <row r="487" spans="1:33" ht="24" customHeight="1">
      <c r="A487" s="44"/>
      <c r="B487" s="44"/>
      <c r="C487" s="44"/>
      <c r="D487" s="44"/>
      <c r="E487" s="44"/>
      <c r="F487" s="81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</row>
    <row r="488" spans="1:33" ht="24" customHeight="1">
      <c r="A488" s="44"/>
      <c r="B488" s="44"/>
      <c r="C488" s="44"/>
      <c r="D488" s="44"/>
      <c r="E488" s="44"/>
      <c r="F488" s="81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</row>
    <row r="489" spans="1:33" ht="24" customHeight="1">
      <c r="A489" s="44"/>
      <c r="B489" s="44"/>
      <c r="C489" s="44"/>
      <c r="D489" s="44"/>
      <c r="E489" s="44"/>
      <c r="F489" s="81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</row>
    <row r="490" spans="1:33" ht="24" customHeight="1">
      <c r="A490" s="44"/>
      <c r="B490" s="44"/>
      <c r="C490" s="44"/>
      <c r="D490" s="44"/>
      <c r="E490" s="44"/>
      <c r="F490" s="81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</row>
    <row r="491" spans="1:33" ht="24" customHeight="1">
      <c r="A491" s="44"/>
      <c r="B491" s="44"/>
      <c r="C491" s="44"/>
      <c r="D491" s="44"/>
      <c r="E491" s="44"/>
      <c r="F491" s="81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</row>
    <row r="492" spans="1:33" ht="24" customHeight="1">
      <c r="A492" s="44"/>
      <c r="B492" s="44"/>
      <c r="C492" s="44"/>
      <c r="D492" s="44"/>
      <c r="E492" s="44"/>
      <c r="F492" s="81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</row>
    <row r="493" spans="1:33" ht="24" customHeight="1">
      <c r="A493" s="44"/>
      <c r="B493" s="44"/>
      <c r="C493" s="44"/>
      <c r="D493" s="44"/>
      <c r="E493" s="44"/>
      <c r="F493" s="81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</row>
    <row r="494" spans="1:33" ht="24" customHeight="1">
      <c r="A494" s="44"/>
      <c r="B494" s="44"/>
      <c r="C494" s="44"/>
      <c r="D494" s="44"/>
      <c r="E494" s="44"/>
      <c r="F494" s="81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</row>
    <row r="495" spans="1:33" ht="24" customHeight="1">
      <c r="A495" s="44"/>
      <c r="B495" s="44"/>
      <c r="C495" s="44"/>
      <c r="D495" s="44"/>
      <c r="E495" s="44"/>
      <c r="F495" s="81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</row>
    <row r="496" spans="1:33" ht="24" customHeight="1">
      <c r="A496" s="44"/>
      <c r="B496" s="44"/>
      <c r="C496" s="44"/>
      <c r="D496" s="44"/>
      <c r="E496" s="44"/>
      <c r="F496" s="81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</row>
    <row r="497" spans="1:33" ht="24" customHeight="1">
      <c r="A497" s="44"/>
      <c r="B497" s="44"/>
      <c r="C497" s="44"/>
      <c r="D497" s="44"/>
      <c r="E497" s="44"/>
      <c r="F497" s="81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</row>
    <row r="498" spans="1:33" ht="24" customHeight="1">
      <c r="A498" s="44"/>
      <c r="B498" s="44"/>
      <c r="C498" s="44"/>
      <c r="D498" s="44"/>
      <c r="E498" s="44"/>
      <c r="F498" s="81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</row>
    <row r="499" spans="1:33" ht="24" customHeight="1">
      <c r="A499" s="44"/>
      <c r="B499" s="44"/>
      <c r="C499" s="44"/>
      <c r="D499" s="44"/>
      <c r="E499" s="44"/>
      <c r="F499" s="81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</row>
    <row r="500" spans="1:33" ht="24" customHeight="1">
      <c r="A500" s="44"/>
      <c r="B500" s="44"/>
      <c r="C500" s="44"/>
      <c r="D500" s="44"/>
      <c r="E500" s="44"/>
      <c r="F500" s="81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</row>
    <row r="501" spans="1:33" ht="24" customHeight="1">
      <c r="A501" s="44"/>
      <c r="B501" s="44"/>
      <c r="C501" s="44"/>
      <c r="D501" s="44"/>
      <c r="E501" s="44"/>
      <c r="F501" s="81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</row>
    <row r="502" spans="1:33" ht="24" customHeight="1">
      <c r="A502" s="44"/>
      <c r="B502" s="44"/>
      <c r="C502" s="44"/>
      <c r="D502" s="44"/>
      <c r="E502" s="44"/>
      <c r="F502" s="81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</row>
    <row r="503" spans="1:33" ht="24" customHeight="1">
      <c r="A503" s="44"/>
      <c r="B503" s="44"/>
      <c r="C503" s="44"/>
      <c r="D503" s="44"/>
      <c r="E503" s="44"/>
      <c r="F503" s="81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</row>
    <row r="504" spans="1:33" ht="24" customHeight="1">
      <c r="A504" s="44"/>
      <c r="B504" s="44"/>
      <c r="C504" s="44"/>
      <c r="D504" s="44"/>
      <c r="E504" s="44"/>
      <c r="F504" s="81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</row>
    <row r="505" spans="1:33" ht="24" customHeight="1">
      <c r="A505" s="44"/>
      <c r="B505" s="44"/>
      <c r="C505" s="44"/>
      <c r="D505" s="44"/>
      <c r="E505" s="44"/>
      <c r="F505" s="81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</row>
    <row r="506" spans="1:33" ht="24" customHeight="1">
      <c r="A506" s="44"/>
      <c r="B506" s="44"/>
      <c r="C506" s="44"/>
      <c r="D506" s="44"/>
      <c r="E506" s="44"/>
      <c r="F506" s="81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</row>
    <row r="507" spans="1:33" ht="24" customHeight="1">
      <c r="A507" s="44"/>
      <c r="B507" s="44"/>
      <c r="C507" s="44"/>
      <c r="D507" s="44"/>
      <c r="E507" s="44"/>
      <c r="F507" s="81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</row>
    <row r="508" spans="1:33" ht="24" customHeight="1">
      <c r="A508" s="44"/>
      <c r="B508" s="44"/>
      <c r="C508" s="44"/>
      <c r="D508" s="44"/>
      <c r="E508" s="44"/>
      <c r="F508" s="81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</row>
    <row r="509" spans="1:33" ht="24" customHeight="1">
      <c r="A509" s="44"/>
      <c r="B509" s="44"/>
      <c r="C509" s="44"/>
      <c r="D509" s="44"/>
      <c r="E509" s="44"/>
      <c r="F509" s="81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</row>
    <row r="510" spans="1:33" ht="24" customHeight="1">
      <c r="A510" s="44"/>
      <c r="B510" s="44"/>
      <c r="C510" s="44"/>
      <c r="D510" s="44"/>
      <c r="E510" s="44"/>
      <c r="F510" s="81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</row>
    <row r="511" spans="1:33" ht="24" customHeight="1">
      <c r="A511" s="44"/>
      <c r="B511" s="44"/>
      <c r="C511" s="44"/>
      <c r="D511" s="44"/>
      <c r="E511" s="44"/>
      <c r="F511" s="81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</row>
    <row r="512" spans="1:33" ht="24" customHeight="1">
      <c r="A512" s="44"/>
      <c r="B512" s="44"/>
      <c r="C512" s="44"/>
      <c r="D512" s="44"/>
      <c r="E512" s="44"/>
      <c r="F512" s="81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</row>
    <row r="513" spans="1:33" ht="24" customHeight="1">
      <c r="A513" s="44"/>
      <c r="B513" s="44"/>
      <c r="C513" s="44"/>
      <c r="D513" s="44"/>
      <c r="E513" s="44"/>
      <c r="F513" s="81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</row>
    <row r="514" spans="1:33" ht="24" customHeight="1">
      <c r="A514" s="44"/>
      <c r="B514" s="44"/>
      <c r="C514" s="44"/>
      <c r="D514" s="44"/>
      <c r="E514" s="44"/>
      <c r="F514" s="81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</row>
    <row r="515" spans="1:33" ht="24" customHeight="1">
      <c r="A515" s="44"/>
      <c r="B515" s="44"/>
      <c r="C515" s="44"/>
      <c r="D515" s="44"/>
      <c r="E515" s="44"/>
      <c r="F515" s="81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</row>
    <row r="516" spans="1:33" ht="24" customHeight="1">
      <c r="A516" s="44"/>
      <c r="B516" s="44"/>
      <c r="C516" s="44"/>
      <c r="D516" s="44"/>
      <c r="E516" s="44"/>
      <c r="F516" s="81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</row>
    <row r="517" spans="1:33" ht="24" customHeight="1">
      <c r="A517" s="44"/>
      <c r="B517" s="44"/>
      <c r="C517" s="44"/>
      <c r="D517" s="44"/>
      <c r="E517" s="44"/>
      <c r="F517" s="81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</row>
    <row r="518" spans="1:33" ht="24" customHeight="1">
      <c r="A518" s="44"/>
      <c r="B518" s="44"/>
      <c r="C518" s="44"/>
      <c r="D518" s="44"/>
      <c r="E518" s="44"/>
      <c r="F518" s="81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</row>
    <row r="519" spans="1:33" ht="24" customHeight="1">
      <c r="A519" s="44"/>
      <c r="B519" s="44"/>
      <c r="C519" s="44"/>
      <c r="D519" s="44"/>
      <c r="E519" s="44"/>
      <c r="F519" s="81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</row>
    <row r="520" spans="1:33" ht="24" customHeight="1">
      <c r="A520" s="44"/>
      <c r="B520" s="44"/>
      <c r="C520" s="44"/>
      <c r="D520" s="44"/>
      <c r="E520" s="44"/>
      <c r="F520" s="81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</row>
    <row r="521" spans="1:33" ht="24" customHeight="1">
      <c r="A521" s="44"/>
      <c r="B521" s="44"/>
      <c r="C521" s="44"/>
      <c r="D521" s="44"/>
      <c r="E521" s="44"/>
      <c r="F521" s="81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</row>
    <row r="522" spans="1:33" ht="24" customHeight="1">
      <c r="A522" s="44"/>
      <c r="B522" s="44"/>
      <c r="C522" s="44"/>
      <c r="D522" s="44"/>
      <c r="E522" s="44"/>
      <c r="F522" s="81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</row>
    <row r="523" spans="1:33" ht="24" customHeight="1">
      <c r="A523" s="44"/>
      <c r="B523" s="44"/>
      <c r="C523" s="44"/>
      <c r="D523" s="44"/>
      <c r="E523" s="44"/>
      <c r="F523" s="81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</row>
    <row r="524" spans="1:33" ht="24" customHeight="1">
      <c r="A524" s="44"/>
      <c r="B524" s="44"/>
      <c r="C524" s="44"/>
      <c r="D524" s="44"/>
      <c r="E524" s="44"/>
      <c r="F524" s="81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</row>
    <row r="525" spans="1:33" ht="24" customHeight="1">
      <c r="A525" s="44"/>
      <c r="B525" s="44"/>
      <c r="C525" s="44"/>
      <c r="D525" s="44"/>
      <c r="E525" s="44"/>
      <c r="F525" s="81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</row>
    <row r="526" spans="1:33" ht="24" customHeight="1">
      <c r="A526" s="44"/>
      <c r="B526" s="44"/>
      <c r="C526" s="44"/>
      <c r="D526" s="44"/>
      <c r="E526" s="44"/>
      <c r="F526" s="81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</row>
    <row r="527" spans="1:33" ht="24" customHeight="1">
      <c r="A527" s="44"/>
      <c r="B527" s="44"/>
      <c r="C527" s="44"/>
      <c r="D527" s="44"/>
      <c r="E527" s="44"/>
      <c r="F527" s="81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</row>
    <row r="528" spans="1:33" ht="24" customHeight="1">
      <c r="A528" s="44"/>
      <c r="B528" s="44"/>
      <c r="C528" s="44"/>
      <c r="D528" s="44"/>
      <c r="E528" s="44"/>
      <c r="F528" s="81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</row>
    <row r="529" spans="1:33" ht="24" customHeight="1">
      <c r="A529" s="44"/>
      <c r="B529" s="44"/>
      <c r="C529" s="44"/>
      <c r="D529" s="44"/>
      <c r="E529" s="44"/>
      <c r="F529" s="81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</row>
    <row r="530" spans="1:33" ht="24" customHeight="1">
      <c r="A530" s="44"/>
      <c r="B530" s="44"/>
      <c r="C530" s="44"/>
      <c r="D530" s="44"/>
      <c r="E530" s="44"/>
      <c r="F530" s="81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</row>
    <row r="531" spans="1:33" ht="24" customHeight="1">
      <c r="A531" s="44"/>
      <c r="B531" s="44"/>
      <c r="C531" s="44"/>
      <c r="D531" s="44"/>
      <c r="E531" s="44"/>
      <c r="F531" s="81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</row>
    <row r="532" spans="1:33" ht="24" customHeight="1">
      <c r="A532" s="44"/>
      <c r="B532" s="44"/>
      <c r="C532" s="44"/>
      <c r="D532" s="44"/>
      <c r="E532" s="44"/>
      <c r="F532" s="81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</row>
    <row r="533" spans="1:33" ht="24" customHeight="1">
      <c r="A533" s="44"/>
      <c r="B533" s="44"/>
      <c r="C533" s="44"/>
      <c r="D533" s="44"/>
      <c r="E533" s="44"/>
      <c r="F533" s="81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</row>
    <row r="534" spans="1:33" ht="24" customHeight="1">
      <c r="A534" s="44"/>
      <c r="B534" s="44"/>
      <c r="C534" s="44"/>
      <c r="D534" s="44"/>
      <c r="E534" s="44"/>
      <c r="F534" s="81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</row>
    <row r="535" spans="1:33" ht="24" customHeight="1">
      <c r="A535" s="44"/>
      <c r="B535" s="44"/>
      <c r="C535" s="44"/>
      <c r="D535" s="44"/>
      <c r="E535" s="44"/>
      <c r="F535" s="81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</row>
    <row r="536" spans="1:33" ht="24" customHeight="1">
      <c r="A536" s="44"/>
      <c r="B536" s="44"/>
      <c r="C536" s="44"/>
      <c r="D536" s="44"/>
      <c r="E536" s="44"/>
      <c r="F536" s="81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</row>
    <row r="537" spans="1:33" ht="24" customHeight="1">
      <c r="A537" s="44"/>
      <c r="B537" s="44"/>
      <c r="C537" s="44"/>
      <c r="D537" s="44"/>
      <c r="E537" s="44"/>
      <c r="F537" s="81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</row>
    <row r="538" spans="1:33" ht="24" customHeight="1">
      <c r="A538" s="44"/>
      <c r="B538" s="44"/>
      <c r="C538" s="44"/>
      <c r="D538" s="44"/>
      <c r="E538" s="44"/>
      <c r="F538" s="81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</row>
    <row r="539" spans="1:33" ht="24" customHeight="1">
      <c r="A539" s="44"/>
      <c r="B539" s="44"/>
      <c r="C539" s="44"/>
      <c r="D539" s="44"/>
      <c r="E539" s="44"/>
      <c r="F539" s="81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</row>
    <row r="540" spans="1:33" ht="24" customHeight="1">
      <c r="A540" s="44"/>
      <c r="B540" s="44"/>
      <c r="C540" s="44"/>
      <c r="D540" s="44"/>
      <c r="E540" s="44"/>
      <c r="F540" s="81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</row>
    <row r="541" spans="1:33" ht="24" customHeight="1">
      <c r="A541" s="44"/>
      <c r="B541" s="44"/>
      <c r="C541" s="44"/>
      <c r="D541" s="44"/>
      <c r="E541" s="44"/>
      <c r="F541" s="81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</row>
    <row r="542" spans="1:33" ht="24" customHeight="1">
      <c r="A542" s="44"/>
      <c r="B542" s="44"/>
      <c r="C542" s="44"/>
      <c r="D542" s="44"/>
      <c r="E542" s="44"/>
      <c r="F542" s="81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</row>
    <row r="543" spans="1:33" ht="24" customHeight="1">
      <c r="A543" s="44"/>
      <c r="B543" s="44"/>
      <c r="C543" s="44"/>
      <c r="D543" s="44"/>
      <c r="E543" s="44"/>
      <c r="F543" s="81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</row>
    <row r="544" spans="1:33" ht="24" customHeight="1">
      <c r="A544" s="44"/>
      <c r="B544" s="44"/>
      <c r="C544" s="44"/>
      <c r="D544" s="44"/>
      <c r="E544" s="44"/>
      <c r="F544" s="81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</row>
    <row r="545" spans="1:33" ht="24" customHeight="1">
      <c r="A545" s="44"/>
      <c r="B545" s="44"/>
      <c r="C545" s="44"/>
      <c r="D545" s="44"/>
      <c r="E545" s="44"/>
      <c r="F545" s="81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</row>
    <row r="546" spans="1:33" ht="24" customHeight="1">
      <c r="A546" s="44"/>
      <c r="B546" s="44"/>
      <c r="C546" s="44"/>
      <c r="D546" s="44"/>
      <c r="E546" s="44"/>
      <c r="F546" s="81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</row>
    <row r="547" spans="1:33" ht="24" customHeight="1">
      <c r="A547" s="44"/>
      <c r="B547" s="44"/>
      <c r="C547" s="44"/>
      <c r="D547" s="44"/>
      <c r="E547" s="44"/>
      <c r="F547" s="81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</row>
    <row r="548" spans="1:33" ht="24" customHeight="1">
      <c r="A548" s="44"/>
      <c r="B548" s="44"/>
      <c r="C548" s="44"/>
      <c r="D548" s="44"/>
      <c r="E548" s="44"/>
      <c r="F548" s="81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</row>
    <row r="549" spans="1:33" ht="24" customHeight="1">
      <c r="A549" s="44"/>
      <c r="B549" s="44"/>
      <c r="C549" s="44"/>
      <c r="D549" s="44"/>
      <c r="E549" s="44"/>
      <c r="F549" s="81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</row>
    <row r="550" spans="1:33" ht="24" customHeight="1">
      <c r="A550" s="44"/>
      <c r="B550" s="44"/>
      <c r="C550" s="44"/>
      <c r="D550" s="44"/>
      <c r="E550" s="44"/>
      <c r="F550" s="81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</row>
    <row r="551" spans="1:33" ht="24" customHeight="1">
      <c r="A551" s="44"/>
      <c r="B551" s="44"/>
      <c r="C551" s="44"/>
      <c r="D551" s="44"/>
      <c r="E551" s="44"/>
      <c r="F551" s="81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</row>
    <row r="552" spans="1:33" ht="24" customHeight="1">
      <c r="A552" s="44"/>
      <c r="B552" s="44"/>
      <c r="C552" s="44"/>
      <c r="D552" s="44"/>
      <c r="E552" s="44"/>
      <c r="F552" s="81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</row>
    <row r="553" spans="1:33" ht="24" customHeight="1">
      <c r="A553" s="44"/>
      <c r="B553" s="44"/>
      <c r="C553" s="44"/>
      <c r="D553" s="44"/>
      <c r="E553" s="44"/>
      <c r="F553" s="81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</row>
    <row r="554" spans="1:33" ht="24" customHeight="1">
      <c r="A554" s="44"/>
      <c r="B554" s="44"/>
      <c r="C554" s="44"/>
      <c r="D554" s="44"/>
      <c r="E554" s="44"/>
      <c r="F554" s="81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</row>
    <row r="555" spans="1:33" ht="24" customHeight="1">
      <c r="A555" s="44"/>
      <c r="B555" s="44"/>
      <c r="C555" s="44"/>
      <c r="D555" s="44"/>
      <c r="E555" s="44"/>
      <c r="F555" s="81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</row>
    <row r="556" spans="1:33" ht="24" customHeight="1">
      <c r="A556" s="44"/>
      <c r="B556" s="44"/>
      <c r="C556" s="44"/>
      <c r="D556" s="44"/>
      <c r="E556" s="44"/>
      <c r="F556" s="81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</row>
    <row r="557" spans="1:33" ht="24" customHeight="1">
      <c r="A557" s="44"/>
      <c r="B557" s="44"/>
      <c r="C557" s="44"/>
      <c r="D557" s="44"/>
      <c r="E557" s="44"/>
      <c r="F557" s="81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</row>
    <row r="558" spans="1:33" ht="24" customHeight="1">
      <c r="A558" s="44"/>
      <c r="B558" s="44"/>
      <c r="C558" s="44"/>
      <c r="D558" s="44"/>
      <c r="E558" s="44"/>
      <c r="F558" s="81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</row>
    <row r="559" spans="1:33" ht="24" customHeight="1">
      <c r="A559" s="44"/>
      <c r="B559" s="44"/>
      <c r="C559" s="44"/>
      <c r="D559" s="44"/>
      <c r="E559" s="44"/>
      <c r="F559" s="81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</row>
    <row r="560" spans="1:33" ht="24" customHeight="1">
      <c r="A560" s="44"/>
      <c r="B560" s="44"/>
      <c r="C560" s="44"/>
      <c r="D560" s="44"/>
      <c r="E560" s="44"/>
      <c r="F560" s="81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</row>
    <row r="561" spans="1:33" ht="24" customHeight="1">
      <c r="A561" s="44"/>
      <c r="B561" s="44"/>
      <c r="C561" s="44"/>
      <c r="D561" s="44"/>
      <c r="E561" s="44"/>
      <c r="F561" s="81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</row>
    <row r="562" spans="1:33" ht="24" customHeight="1">
      <c r="A562" s="44"/>
      <c r="B562" s="44"/>
      <c r="C562" s="44"/>
      <c r="D562" s="44"/>
      <c r="E562" s="44"/>
      <c r="F562" s="81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</row>
    <row r="563" spans="1:33" ht="24" customHeight="1">
      <c r="A563" s="44"/>
      <c r="B563" s="44"/>
      <c r="C563" s="44"/>
      <c r="D563" s="44"/>
      <c r="E563" s="44"/>
      <c r="F563" s="81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</row>
    <row r="564" spans="1:33" ht="24" customHeight="1">
      <c r="A564" s="44"/>
      <c r="B564" s="44"/>
      <c r="C564" s="44"/>
      <c r="D564" s="44"/>
      <c r="E564" s="44"/>
      <c r="F564" s="81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</row>
    <row r="565" spans="1:33" ht="24" customHeight="1">
      <c r="A565" s="44"/>
      <c r="B565" s="44"/>
      <c r="C565" s="44"/>
      <c r="D565" s="44"/>
      <c r="E565" s="44"/>
      <c r="F565" s="81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</row>
    <row r="566" spans="1:33" ht="24" customHeight="1">
      <c r="A566" s="44"/>
      <c r="B566" s="44"/>
      <c r="C566" s="44"/>
      <c r="D566" s="44"/>
      <c r="E566" s="44"/>
      <c r="F566" s="81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</row>
    <row r="567" spans="1:33" ht="24" customHeight="1">
      <c r="A567" s="44"/>
      <c r="B567" s="44"/>
      <c r="C567" s="44"/>
      <c r="D567" s="44"/>
      <c r="E567" s="44"/>
      <c r="F567" s="81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</row>
    <row r="568" spans="1:33" ht="24" customHeight="1">
      <c r="A568" s="44"/>
      <c r="B568" s="44"/>
      <c r="C568" s="44"/>
      <c r="D568" s="44"/>
      <c r="E568" s="44"/>
      <c r="F568" s="81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</row>
    <row r="569" spans="1:33" ht="24" customHeight="1">
      <c r="A569" s="44"/>
      <c r="B569" s="44"/>
      <c r="C569" s="44"/>
      <c r="D569" s="44"/>
      <c r="E569" s="44"/>
      <c r="F569" s="81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</row>
    <row r="570" spans="1:33" ht="24" customHeight="1">
      <c r="A570" s="44"/>
      <c r="B570" s="44"/>
      <c r="C570" s="44"/>
      <c r="D570" s="44"/>
      <c r="E570" s="44"/>
      <c r="F570" s="81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</row>
    <row r="571" spans="1:33" ht="24" customHeight="1">
      <c r="A571" s="44"/>
      <c r="B571" s="44"/>
      <c r="C571" s="44"/>
      <c r="D571" s="44"/>
      <c r="E571" s="44"/>
      <c r="F571" s="81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</row>
    <row r="572" spans="1:33" ht="24" customHeight="1">
      <c r="A572" s="44"/>
      <c r="B572" s="44"/>
      <c r="C572" s="44"/>
      <c r="D572" s="44"/>
      <c r="E572" s="44"/>
      <c r="F572" s="81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</row>
    <row r="573" spans="1:33" ht="24" customHeight="1">
      <c r="A573" s="44"/>
      <c r="B573" s="44"/>
      <c r="C573" s="44"/>
      <c r="D573" s="44"/>
      <c r="E573" s="44"/>
      <c r="F573" s="81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</row>
    <row r="574" spans="1:33" ht="24" customHeight="1">
      <c r="A574" s="44"/>
      <c r="B574" s="44"/>
      <c r="C574" s="44"/>
      <c r="D574" s="44"/>
      <c r="E574" s="44"/>
      <c r="F574" s="81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</row>
    <row r="575" spans="1:33" ht="24" customHeight="1">
      <c r="A575" s="44"/>
      <c r="B575" s="44"/>
      <c r="C575" s="44"/>
      <c r="D575" s="44"/>
      <c r="E575" s="44"/>
      <c r="F575" s="81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</row>
    <row r="576" spans="1:33" ht="24" customHeight="1">
      <c r="A576" s="44"/>
      <c r="B576" s="44"/>
      <c r="C576" s="44"/>
      <c r="D576" s="44"/>
      <c r="E576" s="44"/>
      <c r="F576" s="81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</row>
    <row r="577" spans="1:33" ht="24" customHeight="1">
      <c r="A577" s="44"/>
      <c r="B577" s="44"/>
      <c r="C577" s="44"/>
      <c r="D577" s="44"/>
      <c r="E577" s="44"/>
      <c r="F577" s="81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</row>
    <row r="578" spans="1:33" ht="24" customHeight="1">
      <c r="A578" s="44"/>
      <c r="B578" s="44"/>
      <c r="C578" s="44"/>
      <c r="D578" s="44"/>
      <c r="E578" s="44"/>
      <c r="F578" s="81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</row>
    <row r="579" spans="1:33" ht="24" customHeight="1">
      <c r="A579" s="44"/>
      <c r="B579" s="44"/>
      <c r="C579" s="44"/>
      <c r="D579" s="44"/>
      <c r="E579" s="44"/>
      <c r="F579" s="81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</row>
    <row r="580" spans="1:33" ht="24" customHeight="1">
      <c r="A580" s="44"/>
      <c r="B580" s="44"/>
      <c r="C580" s="44"/>
      <c r="D580" s="44"/>
      <c r="E580" s="44"/>
      <c r="F580" s="81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</row>
    <row r="581" spans="1:33" ht="24" customHeight="1">
      <c r="A581" s="44"/>
      <c r="B581" s="44"/>
      <c r="C581" s="44"/>
      <c r="D581" s="44"/>
      <c r="E581" s="44"/>
      <c r="F581" s="81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</row>
    <row r="582" spans="1:33" ht="24" customHeight="1">
      <c r="A582" s="44"/>
      <c r="B582" s="44"/>
      <c r="C582" s="44"/>
      <c r="D582" s="44"/>
      <c r="E582" s="44"/>
      <c r="F582" s="81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</row>
    <row r="583" spans="1:33" ht="24" customHeight="1">
      <c r="A583" s="44"/>
      <c r="B583" s="44"/>
      <c r="C583" s="44"/>
      <c r="D583" s="44"/>
      <c r="E583" s="44"/>
      <c r="F583" s="81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</row>
    <row r="584" spans="1:33" ht="24" customHeight="1">
      <c r="A584" s="44"/>
      <c r="B584" s="44"/>
      <c r="C584" s="44"/>
      <c r="D584" s="44"/>
      <c r="E584" s="44"/>
      <c r="F584" s="81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</row>
    <row r="585" spans="1:33" ht="24" customHeight="1">
      <c r="A585" s="44"/>
      <c r="B585" s="44"/>
      <c r="C585" s="44"/>
      <c r="D585" s="44"/>
      <c r="E585" s="44"/>
      <c r="F585" s="81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</row>
    <row r="586" spans="1:33" ht="24" customHeight="1">
      <c r="A586" s="44"/>
      <c r="B586" s="44"/>
      <c r="C586" s="44"/>
      <c r="D586" s="44"/>
      <c r="E586" s="44"/>
      <c r="F586" s="81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</row>
    <row r="587" spans="1:33" ht="24" customHeight="1">
      <c r="A587" s="44"/>
      <c r="B587" s="44"/>
      <c r="C587" s="44"/>
      <c r="D587" s="44"/>
      <c r="E587" s="44"/>
      <c r="F587" s="81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</row>
    <row r="588" spans="1:33" ht="24" customHeight="1">
      <c r="A588" s="44"/>
      <c r="B588" s="44"/>
      <c r="C588" s="44"/>
      <c r="D588" s="44"/>
      <c r="E588" s="44"/>
      <c r="F588" s="81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</row>
    <row r="589" spans="1:33" ht="24" customHeight="1">
      <c r="A589" s="44"/>
      <c r="B589" s="44"/>
      <c r="C589" s="44"/>
      <c r="D589" s="44"/>
      <c r="E589" s="44"/>
      <c r="F589" s="81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</row>
    <row r="590" spans="1:33" ht="24" customHeight="1">
      <c r="A590" s="44"/>
      <c r="B590" s="44"/>
      <c r="C590" s="44"/>
      <c r="D590" s="44"/>
      <c r="E590" s="44"/>
      <c r="F590" s="81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</row>
    <row r="591" spans="1:33" ht="24" customHeight="1">
      <c r="A591" s="44"/>
      <c r="B591" s="44"/>
      <c r="C591" s="44"/>
      <c r="D591" s="44"/>
      <c r="E591" s="44"/>
      <c r="F591" s="81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</row>
    <row r="592" spans="1:33" ht="24" customHeight="1">
      <c r="A592" s="44"/>
      <c r="B592" s="44"/>
      <c r="C592" s="44"/>
      <c r="D592" s="44"/>
      <c r="E592" s="44"/>
      <c r="F592" s="81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</row>
    <row r="593" spans="1:33" ht="24" customHeight="1">
      <c r="A593" s="44"/>
      <c r="B593" s="44"/>
      <c r="C593" s="44"/>
      <c r="D593" s="44"/>
      <c r="E593" s="44"/>
      <c r="F593" s="81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</row>
    <row r="594" spans="1:33" ht="24" customHeight="1">
      <c r="A594" s="44"/>
      <c r="B594" s="44"/>
      <c r="C594" s="44"/>
      <c r="D594" s="44"/>
      <c r="E594" s="44"/>
      <c r="F594" s="81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</row>
    <row r="595" spans="1:33" ht="24" customHeight="1">
      <c r="A595" s="44"/>
      <c r="B595" s="44"/>
      <c r="C595" s="44"/>
      <c r="D595" s="44"/>
      <c r="E595" s="44"/>
      <c r="F595" s="81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</row>
    <row r="596" spans="1:33" ht="24" customHeight="1">
      <c r="A596" s="44"/>
      <c r="B596" s="44"/>
      <c r="C596" s="44"/>
      <c r="D596" s="44"/>
      <c r="E596" s="44"/>
      <c r="F596" s="81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</row>
    <row r="597" spans="1:33" ht="24" customHeight="1">
      <c r="A597" s="44"/>
      <c r="B597" s="44"/>
      <c r="C597" s="44"/>
      <c r="D597" s="44"/>
      <c r="E597" s="44"/>
      <c r="F597" s="81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</row>
    <row r="598" spans="1:33" ht="24" customHeight="1">
      <c r="A598" s="44"/>
      <c r="B598" s="44"/>
      <c r="C598" s="44"/>
      <c r="D598" s="44"/>
      <c r="E598" s="44"/>
      <c r="F598" s="81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</row>
    <row r="599" spans="1:33" ht="24" customHeight="1">
      <c r="A599" s="44"/>
      <c r="B599" s="44"/>
      <c r="C599" s="44"/>
      <c r="D599" s="44"/>
      <c r="E599" s="44"/>
      <c r="F599" s="81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</row>
    <row r="600" spans="1:33" ht="24" customHeight="1">
      <c r="A600" s="44"/>
      <c r="B600" s="44"/>
      <c r="C600" s="44"/>
      <c r="D600" s="44"/>
      <c r="E600" s="44"/>
      <c r="F600" s="81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</row>
    <row r="601" spans="1:33" ht="24" customHeight="1">
      <c r="A601" s="44"/>
      <c r="B601" s="44"/>
      <c r="C601" s="44"/>
      <c r="D601" s="44"/>
      <c r="E601" s="44"/>
      <c r="F601" s="81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</row>
    <row r="602" spans="1:33" ht="24" customHeight="1">
      <c r="A602" s="44"/>
      <c r="B602" s="44"/>
      <c r="C602" s="44"/>
      <c r="D602" s="44"/>
      <c r="E602" s="44"/>
      <c r="F602" s="81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</row>
    <row r="603" spans="1:33" ht="24" customHeight="1">
      <c r="A603" s="44"/>
      <c r="B603" s="44"/>
      <c r="C603" s="44"/>
      <c r="D603" s="44"/>
      <c r="E603" s="44"/>
      <c r="F603" s="81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</row>
    <row r="604" spans="1:33" ht="24" customHeight="1">
      <c r="A604" s="44"/>
      <c r="B604" s="44"/>
      <c r="C604" s="44"/>
      <c r="D604" s="44"/>
      <c r="E604" s="44"/>
      <c r="F604" s="81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</row>
    <row r="605" spans="1:33" ht="24" customHeight="1">
      <c r="A605" s="44"/>
      <c r="B605" s="44"/>
      <c r="C605" s="44"/>
      <c r="D605" s="44"/>
      <c r="E605" s="44"/>
      <c r="F605" s="81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</row>
    <row r="606" spans="1:33" ht="24" customHeight="1">
      <c r="A606" s="44"/>
      <c r="B606" s="44"/>
      <c r="C606" s="44"/>
      <c r="D606" s="44"/>
      <c r="E606" s="44"/>
      <c r="F606" s="81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</row>
    <row r="607" spans="1:33" ht="24" customHeight="1">
      <c r="A607" s="44"/>
      <c r="B607" s="44"/>
      <c r="C607" s="44"/>
      <c r="D607" s="44"/>
      <c r="E607" s="44"/>
      <c r="F607" s="81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</row>
    <row r="608" spans="1:33" ht="24" customHeight="1">
      <c r="A608" s="44"/>
      <c r="B608" s="44"/>
      <c r="C608" s="44"/>
      <c r="D608" s="44"/>
      <c r="E608" s="44"/>
      <c r="F608" s="81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</row>
    <row r="609" spans="1:33" ht="24" customHeight="1">
      <c r="A609" s="44"/>
      <c r="B609" s="44"/>
      <c r="C609" s="44"/>
      <c r="D609" s="44"/>
      <c r="E609" s="44"/>
      <c r="F609" s="81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</row>
    <row r="610" spans="1:33" ht="24" customHeight="1">
      <c r="A610" s="44"/>
      <c r="B610" s="44"/>
      <c r="C610" s="44"/>
      <c r="D610" s="44"/>
      <c r="E610" s="44"/>
      <c r="F610" s="81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</row>
    <row r="611" spans="1:33" ht="24" customHeight="1">
      <c r="A611" s="44"/>
      <c r="B611" s="44"/>
      <c r="C611" s="44"/>
      <c r="D611" s="44"/>
      <c r="E611" s="44"/>
      <c r="F611" s="81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</row>
    <row r="612" spans="1:33" ht="24" customHeight="1">
      <c r="A612" s="44"/>
      <c r="B612" s="44"/>
      <c r="C612" s="44"/>
      <c r="D612" s="44"/>
      <c r="E612" s="44"/>
      <c r="F612" s="81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</row>
    <row r="613" spans="1:33" ht="24" customHeight="1">
      <c r="A613" s="44"/>
      <c r="B613" s="44"/>
      <c r="C613" s="44"/>
      <c r="D613" s="44"/>
      <c r="E613" s="44"/>
      <c r="F613" s="81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</row>
    <row r="614" spans="1:33" ht="24" customHeight="1">
      <c r="A614" s="44"/>
      <c r="B614" s="44"/>
      <c r="C614" s="44"/>
      <c r="D614" s="44"/>
      <c r="E614" s="44"/>
      <c r="F614" s="81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</row>
    <row r="615" spans="1:33" ht="24" customHeight="1">
      <c r="A615" s="44"/>
      <c r="B615" s="44"/>
      <c r="C615" s="44"/>
      <c r="D615" s="44"/>
      <c r="E615" s="44"/>
      <c r="F615" s="81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</row>
    <row r="616" spans="1:33" ht="24" customHeight="1">
      <c r="A616" s="44"/>
      <c r="B616" s="44"/>
      <c r="C616" s="44"/>
      <c r="D616" s="44"/>
      <c r="E616" s="44"/>
      <c r="F616" s="81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</row>
    <row r="617" spans="1:33" ht="24" customHeight="1">
      <c r="A617" s="44"/>
      <c r="B617" s="44"/>
      <c r="C617" s="44"/>
      <c r="D617" s="44"/>
      <c r="E617" s="44"/>
      <c r="F617" s="81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</row>
    <row r="618" spans="1:33" ht="24" customHeight="1">
      <c r="A618" s="44"/>
      <c r="B618" s="44"/>
      <c r="C618" s="44"/>
      <c r="D618" s="44"/>
      <c r="E618" s="44"/>
      <c r="F618" s="81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</row>
    <row r="619" spans="1:33" ht="24" customHeight="1">
      <c r="A619" s="44"/>
      <c r="B619" s="44"/>
      <c r="C619" s="44"/>
      <c r="D619" s="44"/>
      <c r="E619" s="44"/>
      <c r="F619" s="81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</row>
    <row r="620" spans="1:33" ht="24" customHeight="1">
      <c r="A620" s="44"/>
      <c r="B620" s="44"/>
      <c r="C620" s="44"/>
      <c r="D620" s="44"/>
      <c r="E620" s="44"/>
      <c r="F620" s="81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</row>
    <row r="621" spans="1:33" ht="24" customHeight="1">
      <c r="A621" s="44"/>
      <c r="B621" s="44"/>
      <c r="C621" s="44"/>
      <c r="D621" s="44"/>
      <c r="E621" s="44"/>
      <c r="F621" s="81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</row>
    <row r="622" spans="1:33" ht="24" customHeight="1">
      <c r="A622" s="44"/>
      <c r="B622" s="44"/>
      <c r="C622" s="44"/>
      <c r="D622" s="44"/>
      <c r="E622" s="44"/>
      <c r="F622" s="81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</row>
    <row r="623" spans="1:33" ht="24" customHeight="1">
      <c r="A623" s="44"/>
      <c r="B623" s="44"/>
      <c r="C623" s="44"/>
      <c r="D623" s="44"/>
      <c r="E623" s="44"/>
      <c r="F623" s="81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</row>
    <row r="624" spans="1:33" ht="24" customHeight="1">
      <c r="A624" s="44"/>
      <c r="B624" s="44"/>
      <c r="C624" s="44"/>
      <c r="D624" s="44"/>
      <c r="E624" s="44"/>
      <c r="F624" s="81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</row>
    <row r="625" spans="1:33" ht="24" customHeight="1">
      <c r="A625" s="44"/>
      <c r="B625" s="44"/>
      <c r="C625" s="44"/>
      <c r="D625" s="44"/>
      <c r="E625" s="44"/>
      <c r="F625" s="81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</row>
    <row r="626" spans="1:33" ht="24" customHeight="1">
      <c r="A626" s="44"/>
      <c r="B626" s="44"/>
      <c r="C626" s="44"/>
      <c r="D626" s="44"/>
      <c r="E626" s="44"/>
      <c r="F626" s="81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</row>
    <row r="627" spans="1:33" ht="24" customHeight="1">
      <c r="A627" s="44"/>
      <c r="B627" s="44"/>
      <c r="C627" s="44"/>
      <c r="D627" s="44"/>
      <c r="E627" s="44"/>
      <c r="F627" s="81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</row>
    <row r="628" spans="1:33" ht="24" customHeight="1">
      <c r="A628" s="44"/>
      <c r="B628" s="44"/>
      <c r="C628" s="44"/>
      <c r="D628" s="44"/>
      <c r="E628" s="44"/>
      <c r="F628" s="81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</row>
    <row r="629" spans="1:33" ht="24" customHeight="1">
      <c r="A629" s="44"/>
      <c r="B629" s="44"/>
      <c r="C629" s="44"/>
      <c r="D629" s="44"/>
      <c r="E629" s="44"/>
      <c r="F629" s="81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</row>
    <row r="630" spans="1:33" ht="24" customHeight="1">
      <c r="A630" s="44"/>
      <c r="B630" s="44"/>
      <c r="C630" s="44"/>
      <c r="D630" s="44"/>
      <c r="E630" s="44"/>
      <c r="F630" s="81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</row>
    <row r="631" spans="1:33" ht="24" customHeight="1">
      <c r="A631" s="44"/>
      <c r="B631" s="44"/>
      <c r="C631" s="44"/>
      <c r="D631" s="44"/>
      <c r="E631" s="44"/>
      <c r="F631" s="81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</row>
    <row r="632" spans="1:33" ht="24" customHeight="1">
      <c r="A632" s="44"/>
      <c r="B632" s="44"/>
      <c r="C632" s="44"/>
      <c r="D632" s="44"/>
      <c r="E632" s="44"/>
      <c r="F632" s="81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</row>
    <row r="633" spans="1:33" ht="24" customHeight="1">
      <c r="A633" s="44"/>
      <c r="B633" s="44"/>
      <c r="C633" s="44"/>
      <c r="D633" s="44"/>
      <c r="E633" s="44"/>
      <c r="F633" s="81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</row>
    <row r="634" spans="1:33" ht="24" customHeight="1">
      <c r="A634" s="44"/>
      <c r="B634" s="44"/>
      <c r="C634" s="44"/>
      <c r="D634" s="44"/>
      <c r="E634" s="44"/>
      <c r="F634" s="81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</row>
    <row r="635" spans="1:33" ht="24" customHeight="1">
      <c r="A635" s="44"/>
      <c r="B635" s="44"/>
      <c r="C635" s="44"/>
      <c r="D635" s="44"/>
      <c r="E635" s="44"/>
      <c r="F635" s="81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</row>
    <row r="636" spans="1:33" ht="24" customHeight="1">
      <c r="A636" s="44"/>
      <c r="B636" s="44"/>
      <c r="C636" s="44"/>
      <c r="D636" s="44"/>
      <c r="E636" s="44"/>
      <c r="F636" s="81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</row>
    <row r="637" spans="1:33" ht="24" customHeight="1">
      <c r="A637" s="44"/>
      <c r="B637" s="44"/>
      <c r="C637" s="44"/>
      <c r="D637" s="44"/>
      <c r="E637" s="44"/>
      <c r="F637" s="81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</row>
    <row r="638" spans="1:33" ht="24" customHeight="1">
      <c r="A638" s="44"/>
      <c r="B638" s="44"/>
      <c r="C638" s="44"/>
      <c r="D638" s="44"/>
      <c r="E638" s="44"/>
      <c r="F638" s="81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</row>
    <row r="639" spans="1:33" ht="24" customHeight="1">
      <c r="A639" s="44"/>
      <c r="B639" s="44"/>
      <c r="C639" s="44"/>
      <c r="D639" s="44"/>
      <c r="E639" s="44"/>
      <c r="F639" s="81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</row>
    <row r="640" spans="1:33" ht="24" customHeight="1">
      <c r="A640" s="44"/>
      <c r="B640" s="44"/>
      <c r="C640" s="44"/>
      <c r="D640" s="44"/>
      <c r="E640" s="44"/>
      <c r="F640" s="81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</row>
    <row r="641" spans="1:33" ht="24" customHeight="1">
      <c r="A641" s="44"/>
      <c r="B641" s="44"/>
      <c r="C641" s="44"/>
      <c r="D641" s="44"/>
      <c r="E641" s="44"/>
      <c r="F641" s="81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</row>
    <row r="642" spans="1:33" ht="24" customHeight="1">
      <c r="A642" s="44"/>
      <c r="B642" s="44"/>
      <c r="C642" s="44"/>
      <c r="D642" s="44"/>
      <c r="E642" s="44"/>
      <c r="F642" s="81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</row>
    <row r="643" spans="1:33" ht="24" customHeight="1">
      <c r="A643" s="44"/>
      <c r="B643" s="44"/>
      <c r="C643" s="44"/>
      <c r="D643" s="44"/>
      <c r="E643" s="44"/>
      <c r="F643" s="81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</row>
    <row r="644" spans="1:33" ht="24" customHeight="1">
      <c r="A644" s="44"/>
      <c r="B644" s="44"/>
      <c r="C644" s="44"/>
      <c r="D644" s="44"/>
      <c r="E644" s="44"/>
      <c r="F644" s="81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</row>
    <row r="645" spans="1:33" ht="24" customHeight="1">
      <c r="A645" s="44"/>
      <c r="B645" s="44"/>
      <c r="C645" s="44"/>
      <c r="D645" s="44"/>
      <c r="E645" s="44"/>
      <c r="F645" s="81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</row>
    <row r="646" spans="1:33" ht="24" customHeight="1">
      <c r="A646" s="44"/>
      <c r="B646" s="44"/>
      <c r="C646" s="44"/>
      <c r="D646" s="44"/>
      <c r="E646" s="44"/>
      <c r="F646" s="81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</row>
    <row r="647" spans="1:33" ht="24" customHeight="1">
      <c r="A647" s="44"/>
      <c r="B647" s="44"/>
      <c r="C647" s="44"/>
      <c r="D647" s="44"/>
      <c r="E647" s="44"/>
      <c r="F647" s="81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</row>
    <row r="648" spans="1:33" ht="24" customHeight="1">
      <c r="A648" s="44"/>
      <c r="B648" s="44"/>
      <c r="C648" s="44"/>
      <c r="D648" s="44"/>
      <c r="E648" s="44"/>
      <c r="F648" s="81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</row>
    <row r="649" spans="1:33" ht="24" customHeight="1">
      <c r="A649" s="44"/>
      <c r="B649" s="44"/>
      <c r="C649" s="44"/>
      <c r="D649" s="44"/>
      <c r="E649" s="44"/>
      <c r="F649" s="81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</row>
    <row r="650" spans="1:33" ht="24" customHeight="1">
      <c r="A650" s="44"/>
      <c r="B650" s="44"/>
      <c r="C650" s="44"/>
      <c r="D650" s="44"/>
      <c r="E650" s="44"/>
      <c r="F650" s="81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</row>
    <row r="651" spans="1:33" ht="24" customHeight="1">
      <c r="A651" s="44"/>
      <c r="B651" s="44"/>
      <c r="C651" s="44"/>
      <c r="D651" s="44"/>
      <c r="E651" s="44"/>
      <c r="F651" s="81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</row>
    <row r="652" spans="1:33" ht="24" customHeight="1">
      <c r="A652" s="44"/>
      <c r="B652" s="44"/>
      <c r="C652" s="44"/>
      <c r="D652" s="44"/>
      <c r="E652" s="44"/>
      <c r="F652" s="81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</row>
    <row r="653" spans="1:33" ht="24" customHeight="1">
      <c r="A653" s="44"/>
      <c r="B653" s="44"/>
      <c r="C653" s="44"/>
      <c r="D653" s="44"/>
      <c r="E653" s="44"/>
      <c r="F653" s="81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</row>
    <row r="654" spans="1:33" ht="24" customHeight="1">
      <c r="A654" s="44"/>
      <c r="B654" s="44"/>
      <c r="C654" s="44"/>
      <c r="D654" s="44"/>
      <c r="E654" s="44"/>
      <c r="F654" s="81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</row>
    <row r="655" spans="1:33" ht="24" customHeight="1">
      <c r="A655" s="44"/>
      <c r="B655" s="44"/>
      <c r="C655" s="44"/>
      <c r="D655" s="44"/>
      <c r="E655" s="44"/>
      <c r="F655" s="81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</row>
    <row r="656" spans="1:33" ht="24" customHeight="1">
      <c r="A656" s="44"/>
      <c r="B656" s="44"/>
      <c r="C656" s="44"/>
      <c r="D656" s="44"/>
      <c r="E656" s="44"/>
      <c r="F656" s="81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</row>
    <row r="657" spans="1:33" ht="24" customHeight="1">
      <c r="A657" s="44"/>
      <c r="B657" s="44"/>
      <c r="C657" s="44"/>
      <c r="D657" s="44"/>
      <c r="E657" s="44"/>
      <c r="F657" s="81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</row>
    <row r="658" spans="1:33" ht="24" customHeight="1">
      <c r="A658" s="44"/>
      <c r="B658" s="44"/>
      <c r="C658" s="44"/>
      <c r="D658" s="44"/>
      <c r="E658" s="44"/>
      <c r="F658" s="81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</row>
    <row r="659" spans="1:33" ht="24" customHeight="1">
      <c r="A659" s="44"/>
      <c r="B659" s="44"/>
      <c r="C659" s="44"/>
      <c r="D659" s="44"/>
      <c r="E659" s="44"/>
      <c r="F659" s="81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</row>
    <row r="660" spans="1:33" ht="24" customHeight="1">
      <c r="A660" s="44"/>
      <c r="B660" s="44"/>
      <c r="C660" s="44"/>
      <c r="D660" s="44"/>
      <c r="E660" s="44"/>
      <c r="F660" s="81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</row>
    <row r="661" spans="1:33" ht="24" customHeight="1">
      <c r="A661" s="44"/>
      <c r="B661" s="44"/>
      <c r="C661" s="44"/>
      <c r="D661" s="44"/>
      <c r="E661" s="44"/>
      <c r="F661" s="81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</row>
    <row r="662" spans="1:33" ht="24" customHeight="1">
      <c r="A662" s="44"/>
      <c r="B662" s="44"/>
      <c r="C662" s="44"/>
      <c r="D662" s="44"/>
      <c r="E662" s="44"/>
      <c r="F662" s="81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</row>
    <row r="663" spans="1:33" ht="24" customHeight="1">
      <c r="A663" s="44"/>
      <c r="B663" s="44"/>
      <c r="C663" s="44"/>
      <c r="D663" s="44"/>
      <c r="E663" s="44"/>
      <c r="F663" s="81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</row>
    <row r="664" spans="1:33" ht="24" customHeight="1">
      <c r="A664" s="44"/>
      <c r="B664" s="44"/>
      <c r="C664" s="44"/>
      <c r="D664" s="44"/>
      <c r="E664" s="44"/>
      <c r="F664" s="81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</row>
    <row r="665" spans="1:33" ht="24" customHeight="1">
      <c r="A665" s="44"/>
      <c r="B665" s="44"/>
      <c r="C665" s="44"/>
      <c r="D665" s="44"/>
      <c r="E665" s="44"/>
      <c r="F665" s="81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</row>
    <row r="666" spans="1:33" ht="24" customHeight="1">
      <c r="A666" s="44"/>
      <c r="B666" s="44"/>
      <c r="C666" s="44"/>
      <c r="D666" s="44"/>
      <c r="E666" s="44"/>
      <c r="F666" s="81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</row>
    <row r="667" spans="1:33" ht="24" customHeight="1">
      <c r="A667" s="44"/>
      <c r="B667" s="44"/>
      <c r="C667" s="44"/>
      <c r="D667" s="44"/>
      <c r="E667" s="44"/>
      <c r="F667" s="81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</row>
    <row r="668" spans="1:33" ht="24" customHeight="1">
      <c r="A668" s="44"/>
      <c r="B668" s="44"/>
      <c r="C668" s="44"/>
      <c r="D668" s="44"/>
      <c r="E668" s="44"/>
      <c r="F668" s="81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</row>
    <row r="669" spans="1:33" ht="24" customHeight="1">
      <c r="A669" s="44"/>
      <c r="B669" s="44"/>
      <c r="C669" s="44"/>
      <c r="D669" s="44"/>
      <c r="E669" s="44"/>
      <c r="F669" s="81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</row>
    <row r="670" spans="1:33" ht="24" customHeight="1">
      <c r="A670" s="44"/>
      <c r="B670" s="44"/>
      <c r="C670" s="44"/>
      <c r="D670" s="44"/>
      <c r="E670" s="44"/>
      <c r="F670" s="81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</row>
    <row r="671" spans="1:33" ht="24" customHeight="1">
      <c r="A671" s="44"/>
      <c r="B671" s="44"/>
      <c r="C671" s="44"/>
      <c r="D671" s="44"/>
      <c r="E671" s="44"/>
      <c r="F671" s="81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</row>
    <row r="672" spans="1:33" ht="24" customHeight="1">
      <c r="A672" s="44"/>
      <c r="B672" s="44"/>
      <c r="C672" s="44"/>
      <c r="D672" s="44"/>
      <c r="E672" s="44"/>
      <c r="F672" s="81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</row>
    <row r="673" spans="1:33" ht="24" customHeight="1">
      <c r="A673" s="44"/>
      <c r="B673" s="44"/>
      <c r="C673" s="44"/>
      <c r="D673" s="44"/>
      <c r="E673" s="44"/>
      <c r="F673" s="81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</row>
    <row r="674" spans="1:33" ht="24" customHeight="1">
      <c r="A674" s="44"/>
      <c r="B674" s="44"/>
      <c r="C674" s="44"/>
      <c r="D674" s="44"/>
      <c r="E674" s="44"/>
      <c r="F674" s="81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</row>
    <row r="675" spans="1:33" ht="24" customHeight="1">
      <c r="A675" s="44"/>
      <c r="B675" s="44"/>
      <c r="C675" s="44"/>
      <c r="D675" s="44"/>
      <c r="E675" s="44"/>
      <c r="F675" s="81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</row>
    <row r="676" spans="1:33" ht="24" customHeight="1">
      <c r="A676" s="44"/>
      <c r="B676" s="44"/>
      <c r="C676" s="44"/>
      <c r="D676" s="44"/>
      <c r="E676" s="44"/>
      <c r="F676" s="81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</row>
    <row r="677" spans="1:33" ht="24" customHeight="1">
      <c r="A677" s="44"/>
      <c r="B677" s="44"/>
      <c r="C677" s="44"/>
      <c r="D677" s="44"/>
      <c r="E677" s="44"/>
      <c r="F677" s="81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</row>
    <row r="678" spans="1:33" ht="24" customHeight="1">
      <c r="A678" s="44"/>
      <c r="B678" s="44"/>
      <c r="C678" s="44"/>
      <c r="D678" s="44"/>
      <c r="E678" s="44"/>
      <c r="F678" s="81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</row>
    <row r="679" spans="1:33" ht="24" customHeight="1">
      <c r="A679" s="44"/>
      <c r="B679" s="44"/>
      <c r="C679" s="44"/>
      <c r="D679" s="44"/>
      <c r="E679" s="44"/>
      <c r="F679" s="81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</row>
    <row r="680" spans="1:33" ht="24" customHeight="1">
      <c r="A680" s="44"/>
      <c r="B680" s="44"/>
      <c r="C680" s="44"/>
      <c r="D680" s="44"/>
      <c r="E680" s="44"/>
      <c r="F680" s="81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</row>
    <row r="681" spans="1:33" ht="24" customHeight="1">
      <c r="A681" s="44"/>
      <c r="B681" s="44"/>
      <c r="C681" s="44"/>
      <c r="D681" s="44"/>
      <c r="E681" s="44"/>
      <c r="F681" s="81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</row>
    <row r="682" spans="1:33" ht="24" customHeight="1">
      <c r="A682" s="44"/>
      <c r="B682" s="44"/>
      <c r="C682" s="44"/>
      <c r="D682" s="44"/>
      <c r="E682" s="44"/>
      <c r="F682" s="81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</row>
    <row r="683" spans="1:33" ht="24" customHeight="1">
      <c r="A683" s="44"/>
      <c r="B683" s="44"/>
      <c r="C683" s="44"/>
      <c r="D683" s="44"/>
      <c r="E683" s="44"/>
      <c r="F683" s="81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</row>
    <row r="684" spans="1:33" ht="24" customHeight="1">
      <c r="A684" s="44"/>
      <c r="B684" s="44"/>
      <c r="C684" s="44"/>
      <c r="D684" s="44"/>
      <c r="E684" s="44"/>
      <c r="F684" s="81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</row>
    <row r="685" spans="1:33" ht="24" customHeight="1">
      <c r="A685" s="44"/>
      <c r="B685" s="44"/>
      <c r="C685" s="44"/>
      <c r="D685" s="44"/>
      <c r="E685" s="44"/>
      <c r="F685" s="81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</row>
    <row r="686" spans="1:33" ht="24" customHeight="1">
      <c r="A686" s="44"/>
      <c r="B686" s="44"/>
      <c r="C686" s="44"/>
      <c r="D686" s="44"/>
      <c r="E686" s="44"/>
      <c r="F686" s="81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</row>
    <row r="687" spans="1:33" ht="24" customHeight="1">
      <c r="A687" s="44"/>
      <c r="B687" s="44"/>
      <c r="C687" s="44"/>
      <c r="D687" s="44"/>
      <c r="E687" s="44"/>
      <c r="F687" s="81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</row>
    <row r="688" spans="1:33" ht="24" customHeight="1">
      <c r="A688" s="44"/>
      <c r="B688" s="44"/>
      <c r="C688" s="44"/>
      <c r="D688" s="44"/>
      <c r="E688" s="44"/>
      <c r="F688" s="81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</row>
    <row r="689" spans="1:33" ht="24" customHeight="1">
      <c r="A689" s="44"/>
      <c r="B689" s="44"/>
      <c r="C689" s="44"/>
      <c r="D689" s="44"/>
      <c r="E689" s="44"/>
      <c r="F689" s="81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</row>
    <row r="690" spans="1:33" ht="24" customHeight="1">
      <c r="A690" s="44"/>
      <c r="B690" s="44"/>
      <c r="C690" s="44"/>
      <c r="D690" s="44"/>
      <c r="E690" s="44"/>
      <c r="F690" s="81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</row>
    <row r="691" spans="1:33" ht="24" customHeight="1">
      <c r="A691" s="44"/>
      <c r="B691" s="44"/>
      <c r="C691" s="44"/>
      <c r="D691" s="44"/>
      <c r="E691" s="44"/>
      <c r="F691" s="81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</row>
    <row r="692" spans="1:33" ht="24" customHeight="1">
      <c r="A692" s="44"/>
      <c r="B692" s="44"/>
      <c r="C692" s="44"/>
      <c r="D692" s="44"/>
      <c r="E692" s="44"/>
      <c r="F692" s="81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</row>
    <row r="693" spans="1:33" ht="24" customHeight="1">
      <c r="A693" s="44"/>
      <c r="B693" s="44"/>
      <c r="C693" s="44"/>
      <c r="D693" s="44"/>
      <c r="E693" s="44"/>
      <c r="F693" s="81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</row>
    <row r="694" spans="1:33" ht="24" customHeight="1">
      <c r="A694" s="44"/>
      <c r="B694" s="44"/>
      <c r="C694" s="44"/>
      <c r="D694" s="44"/>
      <c r="E694" s="44"/>
      <c r="F694" s="81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</row>
    <row r="695" spans="1:33" ht="24" customHeight="1">
      <c r="A695" s="44"/>
      <c r="B695" s="44"/>
      <c r="C695" s="44"/>
      <c r="D695" s="44"/>
      <c r="E695" s="44"/>
      <c r="F695" s="81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</row>
    <row r="696" spans="1:33" ht="24" customHeight="1">
      <c r="A696" s="44"/>
      <c r="B696" s="44"/>
      <c r="C696" s="44"/>
      <c r="D696" s="44"/>
      <c r="E696" s="44"/>
      <c r="F696" s="81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</row>
    <row r="697" spans="1:33" ht="24" customHeight="1">
      <c r="A697" s="44"/>
      <c r="B697" s="44"/>
      <c r="C697" s="44"/>
      <c r="D697" s="44"/>
      <c r="E697" s="44"/>
      <c r="F697" s="81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</row>
    <row r="698" spans="1:33" ht="24" customHeight="1">
      <c r="A698" s="44"/>
      <c r="B698" s="44"/>
      <c r="C698" s="44"/>
      <c r="D698" s="44"/>
      <c r="E698" s="44"/>
      <c r="F698" s="81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</row>
    <row r="699" spans="1:33" ht="24" customHeight="1">
      <c r="A699" s="44"/>
      <c r="B699" s="44"/>
      <c r="C699" s="44"/>
      <c r="D699" s="44"/>
      <c r="E699" s="44"/>
      <c r="F699" s="81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</row>
    <row r="700" spans="1:33" ht="24" customHeight="1">
      <c r="A700" s="44"/>
      <c r="B700" s="44"/>
      <c r="C700" s="44"/>
      <c r="D700" s="44"/>
      <c r="E700" s="44"/>
      <c r="F700" s="81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</row>
    <row r="701" spans="1:33" ht="24" customHeight="1">
      <c r="A701" s="44"/>
      <c r="B701" s="44"/>
      <c r="C701" s="44"/>
      <c r="D701" s="44"/>
      <c r="E701" s="44"/>
      <c r="F701" s="81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</row>
    <row r="702" spans="1:33" ht="24" customHeight="1">
      <c r="A702" s="44"/>
      <c r="B702" s="44"/>
      <c r="C702" s="44"/>
      <c r="D702" s="44"/>
      <c r="E702" s="44"/>
      <c r="F702" s="81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</row>
    <row r="703" spans="1:33" ht="24" customHeight="1">
      <c r="A703" s="44"/>
      <c r="B703" s="44"/>
      <c r="C703" s="44"/>
      <c r="D703" s="44"/>
      <c r="E703" s="44"/>
      <c r="F703" s="81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</row>
    <row r="704" spans="1:33" ht="24" customHeight="1">
      <c r="A704" s="44"/>
      <c r="B704" s="44"/>
      <c r="C704" s="44"/>
      <c r="D704" s="44"/>
      <c r="E704" s="44"/>
      <c r="F704" s="81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</row>
    <row r="705" spans="1:33" ht="24" customHeight="1">
      <c r="A705" s="44"/>
      <c r="B705" s="44"/>
      <c r="C705" s="44"/>
      <c r="D705" s="44"/>
      <c r="E705" s="44"/>
      <c r="F705" s="81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</row>
    <row r="706" spans="1:33" ht="24" customHeight="1">
      <c r="A706" s="44"/>
      <c r="B706" s="44"/>
      <c r="C706" s="44"/>
      <c r="D706" s="44"/>
      <c r="E706" s="44"/>
      <c r="F706" s="81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</row>
    <row r="707" spans="1:33" ht="24" customHeight="1">
      <c r="A707" s="44"/>
      <c r="B707" s="44"/>
      <c r="C707" s="44"/>
      <c r="D707" s="44"/>
      <c r="E707" s="44"/>
      <c r="F707" s="81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</row>
    <row r="708" spans="1:33" ht="24" customHeight="1">
      <c r="A708" s="44"/>
      <c r="B708" s="44"/>
      <c r="C708" s="44"/>
      <c r="D708" s="44"/>
      <c r="E708" s="44"/>
      <c r="F708" s="81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</row>
    <row r="709" spans="1:33" ht="24" customHeight="1">
      <c r="A709" s="44"/>
      <c r="B709" s="44"/>
      <c r="C709" s="44"/>
      <c r="D709" s="44"/>
      <c r="E709" s="44"/>
      <c r="F709" s="81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</row>
    <row r="710" spans="1:33" ht="24" customHeight="1">
      <c r="A710" s="44"/>
      <c r="B710" s="44"/>
      <c r="C710" s="44"/>
      <c r="D710" s="44"/>
      <c r="E710" s="44"/>
      <c r="F710" s="81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</row>
    <row r="711" spans="1:33" ht="24" customHeight="1">
      <c r="A711" s="44"/>
      <c r="B711" s="44"/>
      <c r="C711" s="44"/>
      <c r="D711" s="44"/>
      <c r="E711" s="44"/>
      <c r="F711" s="81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</row>
    <row r="712" spans="1:33" ht="24" customHeight="1">
      <c r="A712" s="44"/>
      <c r="B712" s="44"/>
      <c r="C712" s="44"/>
      <c r="D712" s="44"/>
      <c r="E712" s="44"/>
      <c r="F712" s="81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</row>
    <row r="713" spans="1:33" ht="24" customHeight="1">
      <c r="A713" s="44"/>
      <c r="B713" s="44"/>
      <c r="C713" s="44"/>
      <c r="D713" s="44"/>
      <c r="E713" s="44"/>
      <c r="F713" s="81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</row>
    <row r="714" spans="1:33" ht="24" customHeight="1">
      <c r="A714" s="44"/>
      <c r="B714" s="44"/>
      <c r="C714" s="44"/>
      <c r="D714" s="44"/>
      <c r="E714" s="44"/>
      <c r="F714" s="81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</row>
    <row r="715" spans="1:33" ht="24" customHeight="1">
      <c r="A715" s="44"/>
      <c r="B715" s="44"/>
      <c r="C715" s="44"/>
      <c r="D715" s="44"/>
      <c r="E715" s="44"/>
      <c r="F715" s="81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</row>
    <row r="716" spans="1:33" ht="24" customHeight="1">
      <c r="A716" s="44"/>
      <c r="B716" s="44"/>
      <c r="C716" s="44"/>
      <c r="D716" s="44"/>
      <c r="E716" s="44"/>
      <c r="F716" s="81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</row>
    <row r="717" spans="1:33" ht="24" customHeight="1">
      <c r="A717" s="44"/>
      <c r="B717" s="44"/>
      <c r="C717" s="44"/>
      <c r="D717" s="44"/>
      <c r="E717" s="44"/>
      <c r="F717" s="81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</row>
    <row r="718" spans="1:33" ht="24" customHeight="1">
      <c r="A718" s="44"/>
      <c r="B718" s="44"/>
      <c r="C718" s="44"/>
      <c r="D718" s="44"/>
      <c r="E718" s="44"/>
      <c r="F718" s="81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</row>
    <row r="719" spans="1:33" ht="24" customHeight="1">
      <c r="A719" s="44"/>
      <c r="B719" s="44"/>
      <c r="C719" s="44"/>
      <c r="D719" s="44"/>
      <c r="E719" s="44"/>
      <c r="F719" s="81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</row>
    <row r="720" spans="1:33" ht="24" customHeight="1">
      <c r="A720" s="44"/>
      <c r="B720" s="44"/>
      <c r="C720" s="44"/>
      <c r="D720" s="44"/>
      <c r="E720" s="44"/>
      <c r="F720" s="81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</row>
    <row r="721" spans="1:33" ht="24" customHeight="1">
      <c r="A721" s="44"/>
      <c r="B721" s="44"/>
      <c r="C721" s="44"/>
      <c r="D721" s="44"/>
      <c r="E721" s="44"/>
      <c r="F721" s="81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</row>
    <row r="722" spans="1:33" ht="24" customHeight="1">
      <c r="A722" s="44"/>
      <c r="B722" s="44"/>
      <c r="C722" s="44"/>
      <c r="D722" s="44"/>
      <c r="E722" s="44"/>
      <c r="F722" s="81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</row>
    <row r="723" spans="1:33" ht="24" customHeight="1">
      <c r="A723" s="44"/>
      <c r="B723" s="44"/>
      <c r="C723" s="44"/>
      <c r="D723" s="44"/>
      <c r="E723" s="44"/>
      <c r="F723" s="81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</row>
    <row r="724" spans="1:33" ht="24" customHeight="1">
      <c r="A724" s="44"/>
      <c r="B724" s="44"/>
      <c r="C724" s="44"/>
      <c r="D724" s="44"/>
      <c r="E724" s="44"/>
      <c r="F724" s="81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</row>
    <row r="725" spans="1:33" ht="24" customHeight="1">
      <c r="A725" s="44"/>
      <c r="B725" s="44"/>
      <c r="C725" s="44"/>
      <c r="D725" s="44"/>
      <c r="E725" s="44"/>
      <c r="F725" s="81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</row>
    <row r="726" spans="1:33" ht="24" customHeight="1">
      <c r="A726" s="44"/>
      <c r="B726" s="44"/>
      <c r="C726" s="44"/>
      <c r="D726" s="44"/>
      <c r="E726" s="44"/>
      <c r="F726" s="81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</row>
    <row r="727" spans="1:33" ht="24" customHeight="1">
      <c r="A727" s="44"/>
      <c r="B727" s="44"/>
      <c r="C727" s="44"/>
      <c r="D727" s="44"/>
      <c r="E727" s="44"/>
      <c r="F727" s="81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</row>
    <row r="728" spans="1:33" ht="24" customHeight="1">
      <c r="A728" s="44"/>
      <c r="B728" s="44"/>
      <c r="C728" s="44"/>
      <c r="D728" s="44"/>
      <c r="E728" s="44"/>
      <c r="F728" s="81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</row>
    <row r="729" spans="1:33" ht="24" customHeight="1">
      <c r="A729" s="44"/>
      <c r="B729" s="44"/>
      <c r="C729" s="44"/>
      <c r="D729" s="44"/>
      <c r="E729" s="44"/>
      <c r="F729" s="81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</row>
    <row r="730" spans="1:33" ht="24" customHeight="1">
      <c r="A730" s="44"/>
      <c r="B730" s="44"/>
      <c r="C730" s="44"/>
      <c r="D730" s="44"/>
      <c r="E730" s="44"/>
      <c r="F730" s="81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</row>
    <row r="731" spans="1:33" ht="24" customHeight="1">
      <c r="A731" s="44"/>
      <c r="B731" s="44"/>
      <c r="C731" s="44"/>
      <c r="D731" s="44"/>
      <c r="E731" s="44"/>
      <c r="F731" s="81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</row>
    <row r="732" spans="1:33" ht="24" customHeight="1">
      <c r="A732" s="44"/>
      <c r="B732" s="44"/>
      <c r="C732" s="44"/>
      <c r="D732" s="44"/>
      <c r="E732" s="44"/>
      <c r="F732" s="81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</row>
    <row r="733" spans="1:33" ht="24" customHeight="1">
      <c r="A733" s="44"/>
      <c r="B733" s="44"/>
      <c r="C733" s="44"/>
      <c r="D733" s="44"/>
      <c r="E733" s="44"/>
      <c r="F733" s="81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</row>
    <row r="734" spans="1:33" ht="24" customHeight="1">
      <c r="A734" s="44"/>
      <c r="B734" s="44"/>
      <c r="C734" s="44"/>
      <c r="D734" s="44"/>
      <c r="E734" s="44"/>
      <c r="F734" s="81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</row>
    <row r="735" spans="1:33" ht="24" customHeight="1">
      <c r="A735" s="44"/>
      <c r="B735" s="44"/>
      <c r="C735" s="44"/>
      <c r="D735" s="44"/>
      <c r="E735" s="44"/>
      <c r="F735" s="81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</row>
    <row r="736" spans="1:33" ht="24" customHeight="1">
      <c r="A736" s="44"/>
      <c r="B736" s="44"/>
      <c r="C736" s="44"/>
      <c r="D736" s="44"/>
      <c r="E736" s="44"/>
      <c r="F736" s="81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</row>
    <row r="737" spans="1:33" ht="24" customHeight="1">
      <c r="A737" s="44"/>
      <c r="B737" s="44"/>
      <c r="C737" s="44"/>
      <c r="D737" s="44"/>
      <c r="E737" s="44"/>
      <c r="F737" s="81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</row>
    <row r="738" spans="1:33" ht="24" customHeight="1">
      <c r="A738" s="44"/>
      <c r="B738" s="44"/>
      <c r="C738" s="44"/>
      <c r="D738" s="44"/>
      <c r="E738" s="44"/>
      <c r="F738" s="81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</row>
    <row r="739" spans="1:33" ht="24" customHeight="1">
      <c r="A739" s="44"/>
      <c r="B739" s="44"/>
      <c r="C739" s="44"/>
      <c r="D739" s="44"/>
      <c r="E739" s="44"/>
      <c r="F739" s="81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</row>
    <row r="740" spans="1:33" ht="24" customHeight="1">
      <c r="A740" s="44"/>
      <c r="B740" s="44"/>
      <c r="C740" s="44"/>
      <c r="D740" s="44"/>
      <c r="E740" s="44"/>
      <c r="F740" s="81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</row>
    <row r="741" spans="1:33" ht="24" customHeight="1">
      <c r="A741" s="44"/>
      <c r="B741" s="44"/>
      <c r="C741" s="44"/>
      <c r="D741" s="44"/>
      <c r="E741" s="44"/>
      <c r="F741" s="81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</row>
    <row r="742" spans="1:33" ht="24" customHeight="1">
      <c r="A742" s="44"/>
      <c r="B742" s="44"/>
      <c r="C742" s="44"/>
      <c r="D742" s="44"/>
      <c r="E742" s="44"/>
      <c r="F742" s="81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</row>
    <row r="743" spans="1:33" ht="24" customHeight="1">
      <c r="A743" s="44"/>
      <c r="B743" s="44"/>
      <c r="C743" s="44"/>
      <c r="D743" s="44"/>
      <c r="E743" s="44"/>
      <c r="F743" s="81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</row>
    <row r="744" spans="1:33" ht="24" customHeight="1">
      <c r="A744" s="44"/>
      <c r="B744" s="44"/>
      <c r="C744" s="44"/>
      <c r="D744" s="44"/>
      <c r="E744" s="44"/>
      <c r="F744" s="81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</row>
    <row r="745" spans="1:33" ht="24" customHeight="1">
      <c r="A745" s="44"/>
      <c r="B745" s="44"/>
      <c r="C745" s="44"/>
      <c r="D745" s="44"/>
      <c r="E745" s="44"/>
      <c r="F745" s="81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</row>
    <row r="746" spans="1:33" ht="24" customHeight="1">
      <c r="A746" s="44"/>
      <c r="B746" s="44"/>
      <c r="C746" s="44"/>
      <c r="D746" s="44"/>
      <c r="E746" s="44"/>
      <c r="F746" s="81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</row>
    <row r="747" spans="1:33" ht="24" customHeight="1">
      <c r="A747" s="44"/>
      <c r="B747" s="44"/>
      <c r="C747" s="44"/>
      <c r="D747" s="44"/>
      <c r="E747" s="44"/>
      <c r="F747" s="81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</row>
    <row r="748" spans="1:33" ht="24" customHeight="1">
      <c r="A748" s="44"/>
      <c r="B748" s="44"/>
      <c r="C748" s="44"/>
      <c r="D748" s="44"/>
      <c r="E748" s="44"/>
      <c r="F748" s="81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</row>
    <row r="749" spans="1:33" ht="24" customHeight="1">
      <c r="A749" s="44"/>
      <c r="B749" s="44"/>
      <c r="C749" s="44"/>
      <c r="D749" s="44"/>
      <c r="E749" s="44"/>
      <c r="F749" s="81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</row>
    <row r="750" spans="1:33" ht="24" customHeight="1">
      <c r="A750" s="44"/>
      <c r="B750" s="44"/>
      <c r="C750" s="44"/>
      <c r="D750" s="44"/>
      <c r="E750" s="44"/>
      <c r="F750" s="81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</row>
    <row r="751" spans="1:33" ht="24" customHeight="1">
      <c r="A751" s="44"/>
      <c r="B751" s="44"/>
      <c r="C751" s="44"/>
      <c r="D751" s="44"/>
      <c r="E751" s="44"/>
      <c r="F751" s="81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</row>
    <row r="752" spans="1:33" ht="24" customHeight="1">
      <c r="A752" s="44"/>
      <c r="B752" s="44"/>
      <c r="C752" s="44"/>
      <c r="D752" s="44"/>
      <c r="E752" s="44"/>
      <c r="F752" s="81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</row>
    <row r="753" spans="1:33" ht="24" customHeight="1">
      <c r="A753" s="44"/>
      <c r="B753" s="44"/>
      <c r="C753" s="44"/>
      <c r="D753" s="44"/>
      <c r="E753" s="44"/>
      <c r="F753" s="81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</row>
    <row r="754" spans="1:33" ht="24" customHeight="1">
      <c r="A754" s="44"/>
      <c r="B754" s="44"/>
      <c r="C754" s="44"/>
      <c r="D754" s="44"/>
      <c r="E754" s="44"/>
      <c r="F754" s="81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</row>
    <row r="755" spans="1:33" ht="24" customHeight="1">
      <c r="A755" s="44"/>
      <c r="B755" s="44"/>
      <c r="C755" s="44"/>
      <c r="D755" s="44"/>
      <c r="E755" s="44"/>
      <c r="F755" s="81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</row>
    <row r="756" spans="1:33" ht="24" customHeight="1">
      <c r="A756" s="44"/>
      <c r="B756" s="44"/>
      <c r="C756" s="44"/>
      <c r="D756" s="44"/>
      <c r="E756" s="44"/>
      <c r="F756" s="81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</row>
    <row r="757" spans="1:33" ht="24" customHeight="1">
      <c r="A757" s="44"/>
      <c r="B757" s="44"/>
      <c r="C757" s="44"/>
      <c r="D757" s="44"/>
      <c r="E757" s="44"/>
      <c r="F757" s="81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</row>
    <row r="758" spans="1:33" ht="24" customHeight="1">
      <c r="A758" s="44"/>
      <c r="B758" s="44"/>
      <c r="C758" s="44"/>
      <c r="D758" s="44"/>
      <c r="E758" s="44"/>
      <c r="F758" s="81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</row>
    <row r="759" spans="1:33" ht="24" customHeight="1">
      <c r="A759" s="44"/>
      <c r="B759" s="44"/>
      <c r="C759" s="44"/>
      <c r="D759" s="44"/>
      <c r="E759" s="44"/>
      <c r="F759" s="81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</row>
    <row r="760" spans="1:33" ht="24" customHeight="1">
      <c r="A760" s="44"/>
      <c r="B760" s="44"/>
      <c r="C760" s="44"/>
      <c r="D760" s="44"/>
      <c r="E760" s="44"/>
      <c r="F760" s="81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</row>
    <row r="761" spans="1:33" ht="24" customHeight="1">
      <c r="A761" s="44"/>
      <c r="B761" s="44"/>
      <c r="C761" s="44"/>
      <c r="D761" s="44"/>
      <c r="E761" s="44"/>
      <c r="F761" s="81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</row>
    <row r="762" spans="1:33" ht="24" customHeight="1">
      <c r="A762" s="44"/>
      <c r="B762" s="44"/>
      <c r="C762" s="44"/>
      <c r="D762" s="44"/>
      <c r="E762" s="44"/>
      <c r="F762" s="81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</row>
    <row r="763" spans="1:33" ht="24" customHeight="1">
      <c r="A763" s="44"/>
      <c r="B763" s="44"/>
      <c r="C763" s="44"/>
      <c r="D763" s="44"/>
      <c r="E763" s="44"/>
      <c r="F763" s="81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</row>
    <row r="764" spans="1:33" ht="24" customHeight="1">
      <c r="A764" s="44"/>
      <c r="B764" s="44"/>
      <c r="C764" s="44"/>
      <c r="D764" s="44"/>
      <c r="E764" s="44"/>
      <c r="F764" s="81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</row>
    <row r="765" spans="1:33" ht="24" customHeight="1">
      <c r="A765" s="44"/>
      <c r="B765" s="44"/>
      <c r="C765" s="44"/>
      <c r="D765" s="44"/>
      <c r="E765" s="44"/>
      <c r="F765" s="81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</row>
    <row r="766" spans="1:33" ht="24" customHeight="1">
      <c r="A766" s="44"/>
      <c r="B766" s="44"/>
      <c r="C766" s="44"/>
      <c r="D766" s="44"/>
      <c r="E766" s="44"/>
      <c r="F766" s="81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</row>
    <row r="767" spans="1:33" ht="24" customHeight="1">
      <c r="A767" s="44"/>
      <c r="B767" s="44"/>
      <c r="C767" s="44"/>
      <c r="D767" s="44"/>
      <c r="E767" s="44"/>
      <c r="F767" s="81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</row>
    <row r="768" spans="1:33" ht="24" customHeight="1">
      <c r="A768" s="44"/>
      <c r="B768" s="44"/>
      <c r="C768" s="44"/>
      <c r="D768" s="44"/>
      <c r="E768" s="44"/>
      <c r="F768" s="81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</row>
    <row r="769" spans="1:33" ht="24" customHeight="1">
      <c r="A769" s="44"/>
      <c r="B769" s="44"/>
      <c r="C769" s="44"/>
      <c r="D769" s="44"/>
      <c r="E769" s="44"/>
      <c r="F769" s="81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</row>
    <row r="770" spans="1:33" ht="24" customHeight="1">
      <c r="A770" s="44"/>
      <c r="B770" s="44"/>
      <c r="C770" s="44"/>
      <c r="D770" s="44"/>
      <c r="E770" s="44"/>
      <c r="F770" s="81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</row>
    <row r="771" spans="1:33" ht="24" customHeight="1">
      <c r="A771" s="44"/>
      <c r="B771" s="44"/>
      <c r="C771" s="44"/>
      <c r="D771" s="44"/>
      <c r="E771" s="44"/>
      <c r="F771" s="81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</row>
    <row r="772" spans="1:33" ht="24" customHeight="1">
      <c r="A772" s="44"/>
      <c r="B772" s="44"/>
      <c r="C772" s="44"/>
      <c r="D772" s="44"/>
      <c r="E772" s="44"/>
      <c r="F772" s="81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</row>
    <row r="773" spans="1:33" ht="24" customHeight="1">
      <c r="A773" s="44"/>
      <c r="B773" s="44"/>
      <c r="C773" s="44"/>
      <c r="D773" s="44"/>
      <c r="E773" s="44"/>
      <c r="F773" s="81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</row>
    <row r="774" spans="1:33" ht="24" customHeight="1">
      <c r="A774" s="44"/>
      <c r="B774" s="44"/>
      <c r="C774" s="44"/>
      <c r="D774" s="44"/>
      <c r="E774" s="44"/>
      <c r="F774" s="81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</row>
    <row r="775" spans="1:33" ht="24" customHeight="1">
      <c r="A775" s="44"/>
      <c r="B775" s="44"/>
      <c r="C775" s="44"/>
      <c r="D775" s="44"/>
      <c r="E775" s="44"/>
      <c r="F775" s="81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</row>
    <row r="776" spans="1:33" ht="24" customHeight="1">
      <c r="A776" s="44"/>
      <c r="B776" s="44"/>
      <c r="C776" s="44"/>
      <c r="D776" s="44"/>
      <c r="E776" s="44"/>
      <c r="F776" s="81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</row>
    <row r="777" spans="1:33" ht="24" customHeight="1">
      <c r="A777" s="44"/>
      <c r="B777" s="44"/>
      <c r="C777" s="44"/>
      <c r="D777" s="44"/>
      <c r="E777" s="44"/>
      <c r="F777" s="81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</row>
    <row r="778" spans="1:33" ht="24" customHeight="1">
      <c r="A778" s="44"/>
      <c r="B778" s="44"/>
      <c r="C778" s="44"/>
      <c r="D778" s="44"/>
      <c r="E778" s="44"/>
      <c r="F778" s="81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</row>
    <row r="779" spans="1:33" ht="24" customHeight="1">
      <c r="A779" s="44"/>
      <c r="B779" s="44"/>
      <c r="C779" s="44"/>
      <c r="D779" s="44"/>
      <c r="E779" s="44"/>
      <c r="F779" s="81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</row>
    <row r="780" spans="1:33" ht="24" customHeight="1">
      <c r="A780" s="44"/>
      <c r="B780" s="44"/>
      <c r="C780" s="44"/>
      <c r="D780" s="44"/>
      <c r="E780" s="44"/>
      <c r="F780" s="81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</row>
    <row r="781" spans="1:33" ht="24" customHeight="1">
      <c r="A781" s="44"/>
      <c r="B781" s="44"/>
      <c r="C781" s="44"/>
      <c r="D781" s="44"/>
      <c r="E781" s="44"/>
      <c r="F781" s="81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</row>
    <row r="782" spans="1:33" ht="24" customHeight="1">
      <c r="A782" s="44"/>
      <c r="B782" s="44"/>
      <c r="C782" s="44"/>
      <c r="D782" s="44"/>
      <c r="E782" s="44"/>
      <c r="F782" s="81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</row>
    <row r="783" spans="1:33" ht="24" customHeight="1">
      <c r="A783" s="44"/>
      <c r="B783" s="44"/>
      <c r="C783" s="44"/>
      <c r="D783" s="44"/>
      <c r="E783" s="44"/>
      <c r="F783" s="81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</row>
    <row r="784" spans="1:33" ht="24" customHeight="1">
      <c r="A784" s="44"/>
      <c r="B784" s="44"/>
      <c r="C784" s="44"/>
      <c r="D784" s="44"/>
      <c r="E784" s="44"/>
      <c r="F784" s="81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</row>
    <row r="785" spans="1:33" ht="24" customHeight="1">
      <c r="A785" s="44"/>
      <c r="B785" s="44"/>
      <c r="C785" s="44"/>
      <c r="D785" s="44"/>
      <c r="E785" s="44"/>
      <c r="F785" s="81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</row>
    <row r="786" spans="1:33" ht="24" customHeight="1">
      <c r="A786" s="44"/>
      <c r="B786" s="44"/>
      <c r="C786" s="44"/>
      <c r="D786" s="44"/>
      <c r="E786" s="44"/>
      <c r="F786" s="81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</row>
    <row r="787" spans="1:33" ht="24" customHeight="1">
      <c r="A787" s="44"/>
      <c r="B787" s="44"/>
      <c r="C787" s="44"/>
      <c r="D787" s="44"/>
      <c r="E787" s="44"/>
      <c r="F787" s="81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</row>
    <row r="788" spans="1:33" ht="24" customHeight="1">
      <c r="A788" s="44"/>
      <c r="B788" s="44"/>
      <c r="C788" s="44"/>
      <c r="D788" s="44"/>
      <c r="E788" s="44"/>
      <c r="F788" s="81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</row>
    <row r="789" spans="1:33" ht="24" customHeight="1">
      <c r="A789" s="44"/>
      <c r="B789" s="44"/>
      <c r="C789" s="44"/>
      <c r="D789" s="44"/>
      <c r="E789" s="44"/>
      <c r="F789" s="81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</row>
    <row r="790" spans="1:33" ht="24" customHeight="1">
      <c r="A790" s="44"/>
      <c r="B790" s="44"/>
      <c r="C790" s="44"/>
      <c r="D790" s="44"/>
      <c r="E790" s="44"/>
      <c r="F790" s="81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</row>
    <row r="791" spans="1:33" ht="24" customHeight="1">
      <c r="A791" s="44"/>
      <c r="B791" s="44"/>
      <c r="C791" s="44"/>
      <c r="D791" s="44"/>
      <c r="E791" s="44"/>
      <c r="F791" s="81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</row>
    <row r="792" spans="1:33" ht="24" customHeight="1">
      <c r="A792" s="44"/>
      <c r="B792" s="44"/>
      <c r="C792" s="44"/>
      <c r="D792" s="44"/>
      <c r="E792" s="44"/>
      <c r="F792" s="81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</row>
    <row r="793" spans="1:33" ht="24" customHeight="1">
      <c r="A793" s="44"/>
      <c r="B793" s="44"/>
      <c r="C793" s="44"/>
      <c r="D793" s="44"/>
      <c r="E793" s="44"/>
      <c r="F793" s="81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</row>
    <row r="794" spans="1:33" ht="24" customHeight="1">
      <c r="A794" s="44"/>
      <c r="B794" s="44"/>
      <c r="C794" s="44"/>
      <c r="D794" s="44"/>
      <c r="E794" s="44"/>
      <c r="F794" s="81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</row>
    <row r="795" spans="1:33" ht="24" customHeight="1">
      <c r="A795" s="44"/>
      <c r="B795" s="44"/>
      <c r="C795" s="44"/>
      <c r="D795" s="44"/>
      <c r="E795" s="44"/>
      <c r="F795" s="81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</row>
    <row r="796" spans="1:33" ht="24" customHeight="1">
      <c r="A796" s="44"/>
      <c r="B796" s="44"/>
      <c r="C796" s="44"/>
      <c r="D796" s="44"/>
      <c r="E796" s="44"/>
      <c r="F796" s="81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</row>
    <row r="797" spans="1:33" ht="24" customHeight="1">
      <c r="A797" s="44"/>
      <c r="B797" s="44"/>
      <c r="C797" s="44"/>
      <c r="D797" s="44"/>
      <c r="E797" s="44"/>
      <c r="F797" s="81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</row>
    <row r="798" spans="1:33" ht="24" customHeight="1">
      <c r="A798" s="44"/>
      <c r="B798" s="44"/>
      <c r="C798" s="44"/>
      <c r="D798" s="44"/>
      <c r="E798" s="44"/>
      <c r="F798" s="81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</row>
    <row r="799" spans="1:33" ht="24" customHeight="1">
      <c r="A799" s="44"/>
      <c r="B799" s="44"/>
      <c r="C799" s="44"/>
      <c r="D799" s="44"/>
      <c r="E799" s="44"/>
      <c r="F799" s="81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</row>
    <row r="800" spans="1:33" ht="24" customHeight="1">
      <c r="A800" s="44"/>
      <c r="B800" s="44"/>
      <c r="C800" s="44"/>
      <c r="D800" s="44"/>
      <c r="E800" s="44"/>
      <c r="F800" s="81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</row>
    <row r="801" spans="1:33" ht="24" customHeight="1">
      <c r="A801" s="44"/>
      <c r="B801" s="44"/>
      <c r="C801" s="44"/>
      <c r="D801" s="44"/>
      <c r="E801" s="44"/>
      <c r="F801" s="81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</row>
    <row r="802" spans="1:33" ht="24" customHeight="1">
      <c r="A802" s="44"/>
      <c r="B802" s="44"/>
      <c r="C802" s="44"/>
      <c r="D802" s="44"/>
      <c r="E802" s="44"/>
      <c r="F802" s="81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</row>
    <row r="803" spans="1:33" ht="24" customHeight="1">
      <c r="A803" s="44"/>
      <c r="B803" s="44"/>
      <c r="C803" s="44"/>
      <c r="D803" s="44"/>
      <c r="E803" s="44"/>
      <c r="F803" s="81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</row>
    <row r="804" spans="1:33" ht="24" customHeight="1">
      <c r="A804" s="44"/>
      <c r="B804" s="44"/>
      <c r="C804" s="44"/>
      <c r="D804" s="44"/>
      <c r="E804" s="44"/>
      <c r="F804" s="81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</row>
    <row r="805" spans="1:33" ht="24" customHeight="1">
      <c r="A805" s="44"/>
      <c r="B805" s="44"/>
      <c r="C805" s="44"/>
      <c r="D805" s="44"/>
      <c r="E805" s="44"/>
      <c r="F805" s="81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</row>
    <row r="806" spans="1:33" ht="24" customHeight="1">
      <c r="A806" s="44"/>
      <c r="B806" s="44"/>
      <c r="C806" s="44"/>
      <c r="D806" s="44"/>
      <c r="E806" s="44"/>
      <c r="F806" s="81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</row>
    <row r="807" spans="1:33" ht="24" customHeight="1">
      <c r="A807" s="44"/>
      <c r="B807" s="44"/>
      <c r="C807" s="44"/>
      <c r="D807" s="44"/>
      <c r="E807" s="44"/>
      <c r="F807" s="81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</row>
    <row r="808" spans="1:33" ht="24" customHeight="1">
      <c r="A808" s="44"/>
      <c r="B808" s="44"/>
      <c r="C808" s="44"/>
      <c r="D808" s="44"/>
      <c r="E808" s="44"/>
      <c r="F808" s="81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</row>
    <row r="809" spans="1:33" ht="24" customHeight="1">
      <c r="A809" s="44"/>
      <c r="B809" s="44"/>
      <c r="C809" s="44"/>
      <c r="D809" s="44"/>
      <c r="E809" s="44"/>
      <c r="F809" s="81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</row>
    <row r="810" spans="1:33" ht="24" customHeight="1">
      <c r="A810" s="44"/>
      <c r="B810" s="44"/>
      <c r="C810" s="44"/>
      <c r="D810" s="44"/>
      <c r="E810" s="44"/>
      <c r="F810" s="81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</row>
    <row r="811" spans="1:33" ht="24" customHeight="1">
      <c r="A811" s="44"/>
      <c r="B811" s="44"/>
      <c r="C811" s="44"/>
      <c r="D811" s="44"/>
      <c r="E811" s="44"/>
      <c r="F811" s="81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</row>
    <row r="812" spans="1:33" ht="24" customHeight="1">
      <c r="A812" s="44"/>
      <c r="B812" s="44"/>
      <c r="C812" s="44"/>
      <c r="D812" s="44"/>
      <c r="E812" s="44"/>
      <c r="F812" s="81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</row>
    <row r="813" spans="1:33" ht="24" customHeight="1">
      <c r="A813" s="44"/>
      <c r="B813" s="44"/>
      <c r="C813" s="44"/>
      <c r="D813" s="44"/>
      <c r="E813" s="44"/>
      <c r="F813" s="81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</row>
    <row r="814" spans="1:33" ht="24" customHeight="1">
      <c r="A814" s="44"/>
      <c r="B814" s="44"/>
      <c r="C814" s="44"/>
      <c r="D814" s="44"/>
      <c r="E814" s="44"/>
      <c r="F814" s="81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</row>
    <row r="815" spans="1:33" ht="24" customHeight="1">
      <c r="A815" s="44"/>
      <c r="B815" s="44"/>
      <c r="C815" s="44"/>
      <c r="D815" s="44"/>
      <c r="E815" s="44"/>
      <c r="F815" s="81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</row>
    <row r="816" spans="1:33" ht="24" customHeight="1">
      <c r="A816" s="44"/>
      <c r="B816" s="44"/>
      <c r="C816" s="44"/>
      <c r="D816" s="44"/>
      <c r="E816" s="44"/>
      <c r="F816" s="81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</row>
    <row r="817" spans="1:33" ht="24" customHeight="1">
      <c r="A817" s="44"/>
      <c r="B817" s="44"/>
      <c r="C817" s="44"/>
      <c r="D817" s="44"/>
      <c r="E817" s="44"/>
      <c r="F817" s="81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</row>
    <row r="818" spans="1:33" ht="24" customHeight="1">
      <c r="A818" s="44"/>
      <c r="B818" s="44"/>
      <c r="C818" s="44"/>
      <c r="D818" s="44"/>
      <c r="E818" s="44"/>
      <c r="F818" s="81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</row>
    <row r="819" spans="1:33" ht="24" customHeight="1">
      <c r="A819" s="44"/>
      <c r="B819" s="44"/>
      <c r="C819" s="44"/>
      <c r="D819" s="44"/>
      <c r="E819" s="44"/>
      <c r="F819" s="81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</row>
    <row r="820" spans="1:33" ht="24" customHeight="1">
      <c r="A820" s="44"/>
      <c r="B820" s="44"/>
      <c r="C820" s="44"/>
      <c r="D820" s="44"/>
      <c r="E820" s="44"/>
      <c r="F820" s="81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</row>
    <row r="821" spans="1:33" ht="24" customHeight="1">
      <c r="A821" s="44"/>
      <c r="B821" s="44"/>
      <c r="C821" s="44"/>
      <c r="D821" s="44"/>
      <c r="E821" s="44"/>
      <c r="F821" s="81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</row>
    <row r="822" spans="1:33" ht="24" customHeight="1">
      <c r="A822" s="44"/>
      <c r="B822" s="44"/>
      <c r="C822" s="44"/>
      <c r="D822" s="44"/>
      <c r="E822" s="44"/>
      <c r="F822" s="81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</row>
    <row r="823" spans="1:33" ht="24" customHeight="1">
      <c r="A823" s="44"/>
      <c r="B823" s="44"/>
      <c r="C823" s="44"/>
      <c r="D823" s="44"/>
      <c r="E823" s="44"/>
      <c r="F823" s="81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</row>
    <row r="824" spans="1:33" ht="24" customHeight="1">
      <c r="A824" s="44"/>
      <c r="B824" s="44"/>
      <c r="C824" s="44"/>
      <c r="D824" s="44"/>
      <c r="E824" s="44"/>
      <c r="F824" s="81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</row>
    <row r="825" spans="1:33" ht="24" customHeight="1">
      <c r="A825" s="44"/>
      <c r="B825" s="44"/>
      <c r="C825" s="44"/>
      <c r="D825" s="44"/>
      <c r="E825" s="44"/>
      <c r="F825" s="81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</row>
    <row r="826" spans="1:33" ht="24" customHeight="1">
      <c r="A826" s="44"/>
      <c r="B826" s="44"/>
      <c r="C826" s="44"/>
      <c r="D826" s="44"/>
      <c r="E826" s="44"/>
      <c r="F826" s="81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</row>
    <row r="827" spans="1:33" ht="24" customHeight="1">
      <c r="A827" s="44"/>
      <c r="B827" s="44"/>
      <c r="C827" s="44"/>
      <c r="D827" s="44"/>
      <c r="E827" s="44"/>
      <c r="F827" s="81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</row>
    <row r="828" spans="1:33" ht="24" customHeight="1">
      <c r="A828" s="44"/>
      <c r="B828" s="44"/>
      <c r="C828" s="44"/>
      <c r="D828" s="44"/>
      <c r="E828" s="44"/>
      <c r="F828" s="81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</row>
    <row r="829" spans="1:33" ht="24" customHeight="1">
      <c r="A829" s="44"/>
      <c r="B829" s="44"/>
      <c r="C829" s="44"/>
      <c r="D829" s="44"/>
      <c r="E829" s="44"/>
      <c r="F829" s="81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</row>
    <row r="830" spans="1:33" ht="24" customHeight="1">
      <c r="A830" s="44"/>
      <c r="B830" s="44"/>
      <c r="C830" s="44"/>
      <c r="D830" s="44"/>
      <c r="E830" s="44"/>
      <c r="F830" s="81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</row>
    <row r="831" spans="1:33" ht="24" customHeight="1">
      <c r="A831" s="44"/>
      <c r="B831" s="44"/>
      <c r="C831" s="44"/>
      <c r="D831" s="44"/>
      <c r="E831" s="44"/>
      <c r="F831" s="81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</row>
    <row r="832" spans="1:33" ht="24" customHeight="1">
      <c r="A832" s="44"/>
      <c r="B832" s="44"/>
      <c r="C832" s="44"/>
      <c r="D832" s="44"/>
      <c r="E832" s="44"/>
      <c r="F832" s="81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</row>
    <row r="833" spans="1:33" ht="24" customHeight="1">
      <c r="A833" s="44"/>
      <c r="B833" s="44"/>
      <c r="C833" s="44"/>
      <c r="D833" s="44"/>
      <c r="E833" s="44"/>
      <c r="F833" s="81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</row>
    <row r="834" spans="1:33" ht="24" customHeight="1">
      <c r="A834" s="44"/>
      <c r="B834" s="44"/>
      <c r="C834" s="44"/>
      <c r="D834" s="44"/>
      <c r="E834" s="44"/>
      <c r="F834" s="81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</row>
    <row r="835" spans="1:33" ht="24" customHeight="1">
      <c r="A835" s="44"/>
      <c r="B835" s="44"/>
      <c r="C835" s="44"/>
      <c r="D835" s="44"/>
      <c r="E835" s="44"/>
      <c r="F835" s="81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</row>
    <row r="836" spans="1:33" ht="24" customHeight="1">
      <c r="A836" s="44"/>
      <c r="B836" s="44"/>
      <c r="C836" s="44"/>
      <c r="D836" s="44"/>
      <c r="E836" s="44"/>
      <c r="F836" s="81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</row>
    <row r="837" spans="1:33" ht="24" customHeight="1">
      <c r="A837" s="44"/>
      <c r="B837" s="44"/>
      <c r="C837" s="44"/>
      <c r="D837" s="44"/>
      <c r="E837" s="44"/>
      <c r="F837" s="81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</row>
    <row r="838" spans="1:33" ht="24" customHeight="1">
      <c r="A838" s="44"/>
      <c r="B838" s="44"/>
      <c r="C838" s="44"/>
      <c r="D838" s="44"/>
      <c r="E838" s="44"/>
      <c r="F838" s="81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</row>
    <row r="839" spans="1:33" ht="24" customHeight="1">
      <c r="A839" s="44"/>
      <c r="B839" s="44"/>
      <c r="C839" s="44"/>
      <c r="D839" s="44"/>
      <c r="E839" s="44"/>
      <c r="F839" s="81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</row>
    <row r="840" spans="1:33" ht="24" customHeight="1">
      <c r="A840" s="44"/>
      <c r="B840" s="44"/>
      <c r="C840" s="44"/>
      <c r="D840" s="44"/>
      <c r="E840" s="44"/>
      <c r="F840" s="81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</row>
    <row r="841" spans="1:33" ht="24" customHeight="1">
      <c r="A841" s="44"/>
      <c r="B841" s="44"/>
      <c r="C841" s="44"/>
      <c r="D841" s="44"/>
      <c r="E841" s="44"/>
      <c r="F841" s="81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</row>
    <row r="842" spans="1:33" ht="24" customHeight="1">
      <c r="A842" s="44"/>
      <c r="B842" s="44"/>
      <c r="C842" s="44"/>
      <c r="D842" s="44"/>
      <c r="E842" s="44"/>
      <c r="F842" s="81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</row>
    <row r="843" spans="1:33" ht="24" customHeight="1">
      <c r="A843" s="44"/>
      <c r="B843" s="44"/>
      <c r="C843" s="44"/>
      <c r="D843" s="44"/>
      <c r="E843" s="44"/>
      <c r="F843" s="81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</row>
    <row r="844" spans="1:33" ht="24" customHeight="1">
      <c r="A844" s="44"/>
      <c r="B844" s="44"/>
      <c r="C844" s="44"/>
      <c r="D844" s="44"/>
      <c r="E844" s="44"/>
      <c r="F844" s="81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</row>
    <row r="845" spans="1:33" ht="24" customHeight="1">
      <c r="A845" s="44"/>
      <c r="B845" s="44"/>
      <c r="C845" s="44"/>
      <c r="D845" s="44"/>
      <c r="E845" s="44"/>
      <c r="F845" s="81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</row>
    <row r="846" spans="1:33" ht="24" customHeight="1">
      <c r="A846" s="44"/>
      <c r="B846" s="44"/>
      <c r="C846" s="44"/>
      <c r="D846" s="44"/>
      <c r="E846" s="44"/>
      <c r="F846" s="81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</row>
    <row r="847" spans="1:33" ht="24" customHeight="1">
      <c r="A847" s="44"/>
      <c r="B847" s="44"/>
      <c r="C847" s="44"/>
      <c r="D847" s="44"/>
      <c r="E847" s="44"/>
      <c r="F847" s="81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</row>
    <row r="848" spans="1:33" ht="24" customHeight="1">
      <c r="A848" s="44"/>
      <c r="B848" s="44"/>
      <c r="C848" s="44"/>
      <c r="D848" s="44"/>
      <c r="E848" s="44"/>
      <c r="F848" s="81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</row>
    <row r="849" spans="1:33" ht="24" customHeight="1">
      <c r="A849" s="44"/>
      <c r="B849" s="44"/>
      <c r="C849" s="44"/>
      <c r="D849" s="44"/>
      <c r="E849" s="44"/>
      <c r="F849" s="81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</row>
    <row r="850" spans="1:33" ht="24" customHeight="1">
      <c r="A850" s="44"/>
      <c r="B850" s="44"/>
      <c r="C850" s="44"/>
      <c r="D850" s="44"/>
      <c r="E850" s="44"/>
      <c r="F850" s="81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</row>
    <row r="851" spans="1:33" ht="24" customHeight="1">
      <c r="A851" s="44"/>
      <c r="B851" s="44"/>
      <c r="C851" s="44"/>
      <c r="D851" s="44"/>
      <c r="E851" s="44"/>
      <c r="F851" s="81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</row>
    <row r="852" spans="1:33" ht="24" customHeight="1">
      <c r="A852" s="44"/>
      <c r="B852" s="44"/>
      <c r="C852" s="44"/>
      <c r="D852" s="44"/>
      <c r="E852" s="44"/>
      <c r="F852" s="81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</row>
    <row r="853" spans="1:33" ht="24" customHeight="1">
      <c r="A853" s="44"/>
      <c r="B853" s="44"/>
      <c r="C853" s="44"/>
      <c r="D853" s="44"/>
      <c r="E853" s="44"/>
      <c r="F853" s="81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</row>
    <row r="854" spans="1:33" ht="24" customHeight="1">
      <c r="A854" s="44"/>
      <c r="B854" s="44"/>
      <c r="C854" s="44"/>
      <c r="D854" s="44"/>
      <c r="E854" s="44"/>
      <c r="F854" s="81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</row>
    <row r="855" spans="1:33" ht="24" customHeight="1">
      <c r="A855" s="44"/>
      <c r="B855" s="44"/>
      <c r="C855" s="44"/>
      <c r="D855" s="44"/>
      <c r="E855" s="44"/>
      <c r="F855" s="81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</row>
    <row r="856" spans="1:33" ht="24" customHeight="1">
      <c r="A856" s="44"/>
      <c r="B856" s="44"/>
      <c r="C856" s="44"/>
      <c r="D856" s="44"/>
      <c r="E856" s="44"/>
      <c r="F856" s="81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</row>
    <row r="857" spans="1:33" ht="24" customHeight="1">
      <c r="A857" s="44"/>
      <c r="B857" s="44"/>
      <c r="C857" s="44"/>
      <c r="D857" s="44"/>
      <c r="E857" s="44"/>
      <c r="F857" s="81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</row>
    <row r="858" spans="1:33" ht="24" customHeight="1">
      <c r="A858" s="44"/>
      <c r="B858" s="44"/>
      <c r="C858" s="44"/>
      <c r="D858" s="44"/>
      <c r="E858" s="44"/>
      <c r="F858" s="81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</row>
    <row r="859" spans="1:33" ht="24" customHeight="1">
      <c r="A859" s="44"/>
      <c r="B859" s="44"/>
      <c r="C859" s="44"/>
      <c r="D859" s="44"/>
      <c r="E859" s="44"/>
      <c r="F859" s="81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</row>
    <row r="860" spans="1:33" ht="24" customHeight="1">
      <c r="A860" s="44"/>
      <c r="B860" s="44"/>
      <c r="C860" s="44"/>
      <c r="D860" s="44"/>
      <c r="E860" s="44"/>
      <c r="F860" s="81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</row>
    <row r="861" spans="1:33" ht="24" customHeight="1">
      <c r="A861" s="44"/>
      <c r="B861" s="44"/>
      <c r="C861" s="44"/>
      <c r="D861" s="44"/>
      <c r="E861" s="44"/>
      <c r="F861" s="81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</row>
    <row r="862" spans="1:33" ht="24" customHeight="1">
      <c r="A862" s="44"/>
      <c r="B862" s="44"/>
      <c r="C862" s="44"/>
      <c r="D862" s="44"/>
      <c r="E862" s="44"/>
      <c r="F862" s="81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</row>
    <row r="863" spans="1:33" ht="24" customHeight="1">
      <c r="A863" s="44"/>
      <c r="B863" s="44"/>
      <c r="C863" s="44"/>
      <c r="D863" s="44"/>
      <c r="E863" s="44"/>
      <c r="F863" s="81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</row>
    <row r="864" spans="1:33" ht="24" customHeight="1">
      <c r="A864" s="44"/>
      <c r="B864" s="44"/>
      <c r="C864" s="44"/>
      <c r="D864" s="44"/>
      <c r="E864" s="44"/>
      <c r="F864" s="81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</row>
    <row r="865" spans="1:33" ht="24" customHeight="1">
      <c r="A865" s="44"/>
      <c r="B865" s="44"/>
      <c r="C865" s="44"/>
      <c r="D865" s="44"/>
      <c r="E865" s="44"/>
      <c r="F865" s="81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</row>
    <row r="866" spans="1:33" ht="24" customHeight="1">
      <c r="A866" s="44"/>
      <c r="B866" s="44"/>
      <c r="C866" s="44"/>
      <c r="D866" s="44"/>
      <c r="E866" s="44"/>
      <c r="F866" s="81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</row>
    <row r="867" spans="1:33" ht="24" customHeight="1">
      <c r="A867" s="44"/>
      <c r="B867" s="44"/>
      <c r="C867" s="44"/>
      <c r="D867" s="44"/>
      <c r="E867" s="44"/>
      <c r="F867" s="81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</row>
    <row r="868" spans="1:33" ht="24" customHeight="1">
      <c r="A868" s="44"/>
      <c r="B868" s="44"/>
      <c r="C868" s="44"/>
      <c r="D868" s="44"/>
      <c r="E868" s="44"/>
      <c r="F868" s="81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</row>
    <row r="869" spans="1:33" ht="24" customHeight="1">
      <c r="A869" s="44"/>
      <c r="B869" s="44"/>
      <c r="C869" s="44"/>
      <c r="D869" s="44"/>
      <c r="E869" s="44"/>
      <c r="F869" s="81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</row>
    <row r="870" spans="1:33" ht="24" customHeight="1">
      <c r="A870" s="44"/>
      <c r="B870" s="44"/>
      <c r="C870" s="44"/>
      <c r="D870" s="44"/>
      <c r="E870" s="44"/>
      <c r="F870" s="81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</row>
    <row r="871" spans="1:33" ht="24" customHeight="1">
      <c r="A871" s="44"/>
      <c r="B871" s="44"/>
      <c r="C871" s="44"/>
      <c r="D871" s="44"/>
      <c r="E871" s="44"/>
      <c r="F871" s="81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</row>
    <row r="872" spans="1:33" ht="24" customHeight="1">
      <c r="A872" s="44"/>
      <c r="B872" s="44"/>
      <c r="C872" s="44"/>
      <c r="D872" s="44"/>
      <c r="E872" s="44"/>
      <c r="F872" s="81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</row>
    <row r="873" spans="1:33" ht="24" customHeight="1">
      <c r="A873" s="44"/>
      <c r="B873" s="44"/>
      <c r="C873" s="44"/>
      <c r="D873" s="44"/>
      <c r="E873" s="44"/>
      <c r="F873" s="81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</row>
    <row r="874" spans="1:33" ht="24" customHeight="1">
      <c r="A874" s="44"/>
      <c r="B874" s="44"/>
      <c r="C874" s="44"/>
      <c r="D874" s="44"/>
      <c r="E874" s="44"/>
      <c r="F874" s="81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</row>
    <row r="875" spans="1:33" ht="24" customHeight="1">
      <c r="A875" s="44"/>
      <c r="B875" s="44"/>
      <c r="C875" s="44"/>
      <c r="D875" s="44"/>
      <c r="E875" s="44"/>
      <c r="F875" s="81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</row>
    <row r="876" spans="1:33" ht="24" customHeight="1">
      <c r="A876" s="44"/>
      <c r="B876" s="44"/>
      <c r="C876" s="44"/>
      <c r="D876" s="44"/>
      <c r="E876" s="44"/>
      <c r="F876" s="81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</row>
    <row r="877" spans="1:33" ht="24" customHeight="1">
      <c r="A877" s="44"/>
      <c r="B877" s="44"/>
      <c r="C877" s="44"/>
      <c r="D877" s="44"/>
      <c r="E877" s="44"/>
      <c r="F877" s="81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</row>
    <row r="878" spans="1:33" ht="24" customHeight="1">
      <c r="A878" s="44"/>
      <c r="B878" s="44"/>
      <c r="C878" s="44"/>
      <c r="D878" s="44"/>
      <c r="E878" s="44"/>
      <c r="F878" s="81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</row>
    <row r="879" spans="1:33" ht="24" customHeight="1">
      <c r="A879" s="44"/>
      <c r="B879" s="44"/>
      <c r="C879" s="44"/>
      <c r="D879" s="44"/>
      <c r="E879" s="44"/>
      <c r="F879" s="81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</row>
    <row r="880" spans="1:33" ht="24" customHeight="1">
      <c r="A880" s="44"/>
      <c r="B880" s="44"/>
      <c r="C880" s="44"/>
      <c r="D880" s="44"/>
      <c r="E880" s="44"/>
      <c r="F880" s="81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</row>
    <row r="881" spans="1:33" ht="24" customHeight="1">
      <c r="A881" s="44"/>
      <c r="B881" s="44"/>
      <c r="C881" s="44"/>
      <c r="D881" s="44"/>
      <c r="E881" s="44"/>
      <c r="F881" s="81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</row>
    <row r="882" spans="1:33" ht="24" customHeight="1">
      <c r="A882" s="44"/>
      <c r="B882" s="44"/>
      <c r="C882" s="44"/>
      <c r="D882" s="44"/>
      <c r="E882" s="44"/>
      <c r="F882" s="81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</row>
    <row r="883" spans="1:33" ht="24" customHeight="1">
      <c r="A883" s="44"/>
      <c r="B883" s="44"/>
      <c r="C883" s="44"/>
      <c r="D883" s="44"/>
      <c r="E883" s="44"/>
      <c r="F883" s="81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</row>
    <row r="884" spans="1:33" ht="24" customHeight="1">
      <c r="A884" s="44"/>
      <c r="B884" s="44"/>
      <c r="C884" s="44"/>
      <c r="D884" s="44"/>
      <c r="E884" s="44"/>
      <c r="F884" s="81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</row>
    <row r="885" spans="1:33" ht="24" customHeight="1">
      <c r="A885" s="44"/>
      <c r="B885" s="44"/>
      <c r="C885" s="44"/>
      <c r="D885" s="44"/>
      <c r="E885" s="44"/>
      <c r="F885" s="81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</row>
    <row r="886" spans="1:33" ht="24" customHeight="1">
      <c r="A886" s="44"/>
      <c r="B886" s="44"/>
      <c r="C886" s="44"/>
      <c r="D886" s="44"/>
      <c r="E886" s="44"/>
      <c r="F886" s="81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</row>
    <row r="887" spans="1:33" ht="24" customHeight="1">
      <c r="A887" s="44"/>
      <c r="B887" s="44"/>
      <c r="C887" s="44"/>
      <c r="D887" s="44"/>
      <c r="E887" s="44"/>
      <c r="F887" s="81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</row>
    <row r="888" spans="1:33" ht="24" customHeight="1">
      <c r="A888" s="44"/>
      <c r="B888" s="44"/>
      <c r="C888" s="44"/>
      <c r="D888" s="44"/>
      <c r="E888" s="44"/>
      <c r="F888" s="81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</row>
    <row r="889" spans="1:33" ht="24" customHeight="1">
      <c r="A889" s="44"/>
      <c r="B889" s="44"/>
      <c r="C889" s="44"/>
      <c r="D889" s="44"/>
      <c r="E889" s="44"/>
      <c r="F889" s="81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</row>
    <row r="890" spans="1:33" ht="24" customHeight="1">
      <c r="A890" s="44"/>
      <c r="B890" s="44"/>
      <c r="C890" s="44"/>
      <c r="D890" s="44"/>
      <c r="E890" s="44"/>
      <c r="F890" s="81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</row>
    <row r="891" spans="1:33" ht="24" customHeight="1">
      <c r="A891" s="44"/>
      <c r="B891" s="44"/>
      <c r="C891" s="44"/>
      <c r="D891" s="44"/>
      <c r="E891" s="44"/>
      <c r="F891" s="81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</row>
    <row r="892" spans="1:33" ht="24" customHeight="1">
      <c r="A892" s="44"/>
      <c r="B892" s="44"/>
      <c r="C892" s="44"/>
      <c r="D892" s="44"/>
      <c r="E892" s="44"/>
      <c r="F892" s="81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</row>
    <row r="893" spans="1:33" ht="24" customHeight="1">
      <c r="A893" s="44"/>
      <c r="B893" s="44"/>
      <c r="C893" s="44"/>
      <c r="D893" s="44"/>
      <c r="E893" s="44"/>
      <c r="F893" s="81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</row>
    <row r="894" spans="1:33" ht="24" customHeight="1">
      <c r="A894" s="44"/>
      <c r="B894" s="44"/>
      <c r="C894" s="44"/>
      <c r="D894" s="44"/>
      <c r="E894" s="44"/>
      <c r="F894" s="81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</row>
    <row r="895" spans="1:33" ht="24" customHeight="1">
      <c r="A895" s="44"/>
      <c r="B895" s="44"/>
      <c r="C895" s="44"/>
      <c r="D895" s="44"/>
      <c r="E895" s="44"/>
      <c r="F895" s="81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</row>
    <row r="896" spans="1:33" ht="24" customHeight="1">
      <c r="A896" s="44"/>
      <c r="B896" s="44"/>
      <c r="C896" s="44"/>
      <c r="D896" s="44"/>
      <c r="E896" s="44"/>
      <c r="F896" s="81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</row>
    <row r="897" spans="1:33" ht="24" customHeight="1">
      <c r="A897" s="44"/>
      <c r="B897" s="44"/>
      <c r="C897" s="44"/>
      <c r="D897" s="44"/>
      <c r="E897" s="44"/>
      <c r="F897" s="81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</row>
    <row r="898" spans="1:33" ht="24" customHeight="1">
      <c r="A898" s="44"/>
      <c r="B898" s="44"/>
      <c r="C898" s="44"/>
      <c r="D898" s="44"/>
      <c r="E898" s="44"/>
      <c r="F898" s="81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</row>
    <row r="899" spans="1:33" ht="24" customHeight="1">
      <c r="A899" s="44"/>
      <c r="B899" s="44"/>
      <c r="C899" s="44"/>
      <c r="D899" s="44"/>
      <c r="E899" s="44"/>
      <c r="F899" s="81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</row>
    <row r="900" spans="1:33" ht="24" customHeight="1">
      <c r="A900" s="44"/>
      <c r="B900" s="44"/>
      <c r="C900" s="44"/>
      <c r="D900" s="44"/>
      <c r="E900" s="44"/>
      <c r="F900" s="81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</row>
    <row r="901" spans="1:33" ht="24" customHeight="1">
      <c r="A901" s="44"/>
      <c r="B901" s="44"/>
      <c r="C901" s="44"/>
      <c r="D901" s="44"/>
      <c r="E901" s="44"/>
      <c r="F901" s="81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</row>
    <row r="902" spans="1:33" ht="24" customHeight="1">
      <c r="A902" s="44"/>
      <c r="B902" s="44"/>
      <c r="C902" s="44"/>
      <c r="D902" s="44"/>
      <c r="E902" s="44"/>
      <c r="F902" s="81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</row>
    <row r="903" spans="1:33" ht="24" customHeight="1">
      <c r="A903" s="44"/>
      <c r="B903" s="44"/>
      <c r="C903" s="44"/>
      <c r="D903" s="44"/>
      <c r="E903" s="44"/>
      <c r="F903" s="81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</row>
    <row r="904" spans="1:33" ht="24" customHeight="1">
      <c r="A904" s="44"/>
      <c r="B904" s="44"/>
      <c r="C904" s="44"/>
      <c r="D904" s="44"/>
      <c r="E904" s="44"/>
      <c r="F904" s="81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</row>
    <row r="905" spans="1:33" ht="24" customHeight="1">
      <c r="A905" s="44"/>
      <c r="B905" s="44"/>
      <c r="C905" s="44"/>
      <c r="D905" s="44"/>
      <c r="E905" s="44"/>
      <c r="F905" s="81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</row>
    <row r="906" spans="1:33" ht="24" customHeight="1">
      <c r="A906" s="44"/>
      <c r="B906" s="44"/>
      <c r="C906" s="44"/>
      <c r="D906" s="44"/>
      <c r="E906" s="44"/>
      <c r="F906" s="81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</row>
    <row r="907" spans="1:33" ht="24" customHeight="1">
      <c r="A907" s="44"/>
      <c r="B907" s="44"/>
      <c r="C907" s="44"/>
      <c r="D907" s="44"/>
      <c r="E907" s="44"/>
      <c r="F907" s="81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</row>
    <row r="908" spans="1:33" ht="24" customHeight="1">
      <c r="A908" s="44"/>
      <c r="B908" s="44"/>
      <c r="C908" s="44"/>
      <c r="D908" s="44"/>
      <c r="E908" s="44"/>
      <c r="F908" s="81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</row>
    <row r="909" spans="1:33" ht="24" customHeight="1">
      <c r="A909" s="44"/>
      <c r="B909" s="44"/>
      <c r="C909" s="44"/>
      <c r="D909" s="44"/>
      <c r="E909" s="44"/>
      <c r="F909" s="81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</row>
    <row r="910" spans="1:33" ht="24" customHeight="1">
      <c r="A910" s="44"/>
      <c r="B910" s="44"/>
      <c r="C910" s="44"/>
      <c r="D910" s="44"/>
      <c r="E910" s="44"/>
      <c r="F910" s="81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</row>
    <row r="911" spans="1:33" ht="24" customHeight="1">
      <c r="A911" s="44"/>
      <c r="B911" s="44"/>
      <c r="C911" s="44"/>
      <c r="D911" s="44"/>
      <c r="E911" s="44"/>
      <c r="F911" s="81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</row>
    <row r="912" spans="1:33" ht="24" customHeight="1">
      <c r="A912" s="44"/>
      <c r="B912" s="44"/>
      <c r="C912" s="44"/>
      <c r="D912" s="44"/>
      <c r="E912" s="44"/>
      <c r="F912" s="81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</row>
    <row r="913" spans="1:33" ht="24" customHeight="1">
      <c r="A913" s="44"/>
      <c r="B913" s="44"/>
      <c r="C913" s="44"/>
      <c r="D913" s="44"/>
      <c r="E913" s="44"/>
      <c r="F913" s="81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</row>
    <row r="914" spans="1:33" ht="24" customHeight="1">
      <c r="A914" s="44"/>
      <c r="B914" s="44"/>
      <c r="C914" s="44"/>
      <c r="D914" s="44"/>
      <c r="E914" s="44"/>
      <c r="F914" s="81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</row>
    <row r="915" spans="1:33" ht="24" customHeight="1">
      <c r="A915" s="44"/>
      <c r="B915" s="44"/>
      <c r="C915" s="44"/>
      <c r="D915" s="44"/>
      <c r="E915" s="44"/>
      <c r="F915" s="81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</row>
    <row r="916" spans="1:33" ht="24" customHeight="1">
      <c r="A916" s="44"/>
      <c r="B916" s="44"/>
      <c r="C916" s="44"/>
      <c r="D916" s="44"/>
      <c r="E916" s="44"/>
      <c r="F916" s="81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</row>
    <row r="917" spans="1:33" ht="24" customHeight="1">
      <c r="A917" s="44"/>
      <c r="B917" s="44"/>
      <c r="C917" s="44"/>
      <c r="D917" s="44"/>
      <c r="E917" s="44"/>
      <c r="F917" s="81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</row>
    <row r="918" spans="1:33" ht="24" customHeight="1">
      <c r="A918" s="44"/>
      <c r="B918" s="44"/>
      <c r="C918" s="44"/>
      <c r="D918" s="44"/>
      <c r="E918" s="44"/>
      <c r="F918" s="81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</row>
    <row r="919" spans="1:33" ht="24" customHeight="1">
      <c r="A919" s="44"/>
      <c r="B919" s="44"/>
      <c r="C919" s="44"/>
      <c r="D919" s="44"/>
      <c r="E919" s="44"/>
      <c r="F919" s="81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</row>
    <row r="920" spans="1:33" ht="24" customHeight="1">
      <c r="A920" s="44"/>
      <c r="B920" s="44"/>
      <c r="C920" s="44"/>
      <c r="D920" s="44"/>
      <c r="E920" s="44"/>
      <c r="F920" s="81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</row>
    <row r="921" spans="1:33" ht="24" customHeight="1">
      <c r="A921" s="44"/>
      <c r="B921" s="44"/>
      <c r="C921" s="44"/>
      <c r="D921" s="44"/>
      <c r="E921" s="44"/>
      <c r="F921" s="81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</row>
    <row r="922" spans="1:33" ht="24" customHeight="1">
      <c r="A922" s="44"/>
      <c r="B922" s="44"/>
      <c r="C922" s="44"/>
      <c r="D922" s="44"/>
      <c r="E922" s="44"/>
      <c r="F922" s="81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</row>
    <row r="923" spans="1:33" ht="24" customHeight="1">
      <c r="A923" s="44"/>
      <c r="B923" s="44"/>
      <c r="C923" s="44"/>
      <c r="D923" s="44"/>
      <c r="E923" s="44"/>
      <c r="F923" s="81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</row>
    <row r="924" spans="1:33" ht="24" customHeight="1">
      <c r="A924" s="44"/>
      <c r="B924" s="44"/>
      <c r="C924" s="44"/>
      <c r="D924" s="44"/>
      <c r="E924" s="44"/>
      <c r="F924" s="81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</row>
    <row r="925" spans="1:33" ht="24" customHeight="1">
      <c r="A925" s="44"/>
      <c r="B925" s="44"/>
      <c r="C925" s="44"/>
      <c r="D925" s="44"/>
      <c r="E925" s="44"/>
      <c r="F925" s="81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</row>
    <row r="926" spans="1:33" ht="24" customHeight="1">
      <c r="A926" s="44"/>
      <c r="B926" s="44"/>
      <c r="C926" s="44"/>
      <c r="D926" s="44"/>
      <c r="E926" s="44"/>
      <c r="F926" s="81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</row>
    <row r="927" spans="1:33" ht="24" customHeight="1">
      <c r="A927" s="44"/>
      <c r="B927" s="44"/>
      <c r="C927" s="44"/>
      <c r="D927" s="44"/>
      <c r="E927" s="44"/>
      <c r="F927" s="81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</row>
    <row r="928" spans="1:33" ht="24" customHeight="1">
      <c r="A928" s="44"/>
      <c r="B928" s="44"/>
      <c r="C928" s="44"/>
      <c r="D928" s="44"/>
      <c r="E928" s="44"/>
      <c r="F928" s="81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</row>
    <row r="929" spans="1:33" ht="24" customHeight="1">
      <c r="A929" s="44"/>
      <c r="B929" s="44"/>
      <c r="C929" s="44"/>
      <c r="D929" s="44"/>
      <c r="E929" s="44"/>
      <c r="F929" s="81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</row>
    <row r="930" spans="1:33" ht="24" customHeight="1">
      <c r="A930" s="44"/>
      <c r="B930" s="44"/>
      <c r="C930" s="44"/>
      <c r="D930" s="44"/>
      <c r="E930" s="44"/>
      <c r="F930" s="81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</row>
    <row r="931" spans="1:33" ht="24" customHeight="1">
      <c r="A931" s="44"/>
      <c r="B931" s="44"/>
      <c r="C931" s="44"/>
      <c r="D931" s="44"/>
      <c r="E931" s="44"/>
      <c r="F931" s="81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</row>
    <row r="932" spans="1:33" ht="24" customHeight="1">
      <c r="A932" s="44"/>
      <c r="B932" s="44"/>
      <c r="C932" s="44"/>
      <c r="D932" s="44"/>
      <c r="E932" s="44"/>
      <c r="F932" s="81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</row>
    <row r="933" spans="1:33" ht="24" customHeight="1">
      <c r="A933" s="44"/>
      <c r="B933" s="44"/>
      <c r="C933" s="44"/>
      <c r="D933" s="44"/>
      <c r="E933" s="44"/>
      <c r="F933" s="81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</row>
    <row r="934" spans="1:33" ht="24" customHeight="1">
      <c r="A934" s="44"/>
      <c r="B934" s="44"/>
      <c r="C934" s="44"/>
      <c r="D934" s="44"/>
      <c r="E934" s="44"/>
      <c r="F934" s="81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</row>
    <row r="935" spans="1:33" ht="24" customHeight="1">
      <c r="A935" s="44"/>
      <c r="B935" s="44"/>
      <c r="C935" s="44"/>
      <c r="D935" s="44"/>
      <c r="E935" s="44"/>
      <c r="F935" s="81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</row>
    <row r="936" spans="1:33" ht="24" customHeight="1">
      <c r="A936" s="44"/>
      <c r="B936" s="44"/>
      <c r="C936" s="44"/>
      <c r="D936" s="44"/>
      <c r="E936" s="44"/>
      <c r="F936" s="81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</row>
    <row r="937" spans="1:33" ht="24" customHeight="1">
      <c r="A937" s="44"/>
      <c r="B937" s="44"/>
      <c r="C937" s="44"/>
      <c r="D937" s="44"/>
      <c r="E937" s="44"/>
      <c r="F937" s="81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</row>
    <row r="938" spans="1:33" ht="24" customHeight="1">
      <c r="A938" s="44"/>
      <c r="B938" s="44"/>
      <c r="C938" s="44"/>
      <c r="D938" s="44"/>
      <c r="E938" s="44"/>
      <c r="F938" s="81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</row>
    <row r="939" spans="1:33" ht="24" customHeight="1">
      <c r="A939" s="44"/>
      <c r="B939" s="44"/>
      <c r="C939" s="44"/>
      <c r="D939" s="44"/>
      <c r="E939" s="44"/>
      <c r="F939" s="81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</row>
    <row r="940" spans="1:33" ht="24" customHeight="1">
      <c r="A940" s="44"/>
      <c r="B940" s="44"/>
      <c r="C940" s="44"/>
      <c r="D940" s="44"/>
      <c r="E940" s="44"/>
      <c r="F940" s="81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</row>
    <row r="941" spans="1:33" ht="24" customHeight="1">
      <c r="A941" s="44"/>
      <c r="B941" s="44"/>
      <c r="C941" s="44"/>
      <c r="D941" s="44"/>
      <c r="E941" s="44"/>
      <c r="F941" s="81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</row>
    <row r="942" spans="1:33" ht="24" customHeight="1">
      <c r="A942" s="44"/>
      <c r="B942" s="44"/>
      <c r="C942" s="44"/>
      <c r="D942" s="44"/>
      <c r="E942" s="44"/>
      <c r="F942" s="81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</row>
    <row r="943" spans="1:33" ht="24" customHeight="1">
      <c r="A943" s="44"/>
      <c r="B943" s="44"/>
      <c r="C943" s="44"/>
      <c r="D943" s="44"/>
      <c r="E943" s="44"/>
      <c r="F943" s="81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</row>
    <row r="944" spans="1:33" ht="24" customHeight="1">
      <c r="A944" s="44"/>
      <c r="B944" s="44"/>
      <c r="C944" s="44"/>
      <c r="D944" s="44"/>
      <c r="E944" s="44"/>
      <c r="F944" s="81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</row>
    <row r="945" spans="1:33" ht="24" customHeight="1">
      <c r="A945" s="44"/>
      <c r="B945" s="44"/>
      <c r="C945" s="44"/>
      <c r="D945" s="44"/>
      <c r="E945" s="44"/>
      <c r="F945" s="81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</row>
    <row r="946" spans="1:33" ht="24" customHeight="1">
      <c r="A946" s="44"/>
      <c r="B946" s="44"/>
      <c r="C946" s="44"/>
      <c r="D946" s="44"/>
      <c r="E946" s="44"/>
      <c r="F946" s="81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</row>
    <row r="947" spans="1:33" ht="24" customHeight="1">
      <c r="A947" s="44"/>
      <c r="B947" s="44"/>
      <c r="C947" s="44"/>
      <c r="D947" s="44"/>
      <c r="E947" s="44"/>
      <c r="F947" s="81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</row>
    <row r="948" spans="1:33" ht="24" customHeight="1">
      <c r="A948" s="44"/>
      <c r="B948" s="44"/>
      <c r="C948" s="44"/>
      <c r="D948" s="44"/>
      <c r="E948" s="44"/>
      <c r="F948" s="81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</row>
    <row r="949" spans="1:33" ht="24" customHeight="1">
      <c r="A949" s="44"/>
      <c r="B949" s="44"/>
      <c r="C949" s="44"/>
      <c r="D949" s="44"/>
      <c r="E949" s="44"/>
      <c r="F949" s="81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</row>
    <row r="950" spans="1:33" ht="24" customHeight="1">
      <c r="A950" s="44"/>
      <c r="B950" s="44"/>
      <c r="C950" s="44"/>
      <c r="D950" s="44"/>
      <c r="E950" s="44"/>
      <c r="F950" s="81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</row>
    <row r="951" spans="1:33" ht="24" customHeight="1">
      <c r="A951" s="44"/>
      <c r="B951" s="44"/>
      <c r="C951" s="44"/>
      <c r="D951" s="44"/>
      <c r="E951" s="44"/>
      <c r="F951" s="81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</row>
    <row r="952" spans="1:33" ht="24" customHeight="1">
      <c r="A952" s="44"/>
      <c r="B952" s="44"/>
      <c r="C952" s="44"/>
      <c r="D952" s="44"/>
      <c r="E952" s="44"/>
      <c r="F952" s="81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</row>
    <row r="953" spans="1:33" ht="24" customHeight="1">
      <c r="A953" s="44"/>
      <c r="B953" s="44"/>
      <c r="C953" s="44"/>
      <c r="D953" s="44"/>
      <c r="E953" s="44"/>
      <c r="F953" s="81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</row>
    <row r="954" spans="1:33" ht="24" customHeight="1">
      <c r="A954" s="44"/>
      <c r="B954" s="44"/>
      <c r="C954" s="44"/>
      <c r="D954" s="44"/>
      <c r="E954" s="44"/>
      <c r="F954" s="81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</row>
    <row r="955" spans="1:33" ht="24" customHeight="1">
      <c r="A955" s="44"/>
      <c r="B955" s="44"/>
      <c r="C955" s="44"/>
      <c r="D955" s="44"/>
      <c r="E955" s="44"/>
      <c r="F955" s="81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</row>
    <row r="956" spans="1:33" ht="24" customHeight="1">
      <c r="A956" s="44"/>
      <c r="B956" s="44"/>
      <c r="C956" s="44"/>
      <c r="D956" s="44"/>
      <c r="E956" s="44"/>
      <c r="F956" s="81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</row>
    <row r="957" spans="1:33" ht="24" customHeight="1">
      <c r="A957" s="44"/>
      <c r="B957" s="44"/>
      <c r="C957" s="44"/>
      <c r="D957" s="44"/>
      <c r="E957" s="44"/>
      <c r="F957" s="81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</row>
    <row r="958" spans="1:33" ht="24" customHeight="1">
      <c r="A958" s="44"/>
      <c r="B958" s="44"/>
      <c r="C958" s="44"/>
      <c r="D958" s="44"/>
      <c r="E958" s="44"/>
      <c r="F958" s="81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</row>
    <row r="959" spans="1:33" ht="24" customHeight="1">
      <c r="A959" s="44"/>
      <c r="B959" s="44"/>
      <c r="C959" s="44"/>
      <c r="D959" s="44"/>
      <c r="E959" s="44"/>
      <c r="F959" s="81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</row>
    <row r="960" spans="1:33" ht="24" customHeight="1">
      <c r="A960" s="44"/>
      <c r="B960" s="44"/>
      <c r="C960" s="44"/>
      <c r="D960" s="44"/>
      <c r="E960" s="44"/>
      <c r="F960" s="81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</row>
    <row r="961" spans="1:33" ht="24" customHeight="1">
      <c r="A961" s="44"/>
      <c r="B961" s="44"/>
      <c r="C961" s="44"/>
      <c r="D961" s="44"/>
      <c r="E961" s="44"/>
      <c r="F961" s="81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</row>
    <row r="962" spans="1:33" ht="24" customHeight="1">
      <c r="A962" s="44"/>
      <c r="B962" s="44"/>
      <c r="C962" s="44"/>
      <c r="D962" s="44"/>
      <c r="E962" s="44"/>
      <c r="F962" s="81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</row>
    <row r="963" spans="1:33" ht="24" customHeight="1">
      <c r="A963" s="44"/>
      <c r="B963" s="44"/>
      <c r="C963" s="44"/>
      <c r="D963" s="44"/>
      <c r="E963" s="44"/>
      <c r="F963" s="81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</row>
    <row r="964" spans="1:33" ht="24" customHeight="1">
      <c r="A964" s="44"/>
      <c r="B964" s="44"/>
      <c r="C964" s="44"/>
      <c r="D964" s="44"/>
      <c r="E964" s="44"/>
      <c r="F964" s="81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</row>
    <row r="965" spans="1:33" ht="24" customHeight="1">
      <c r="A965" s="44"/>
      <c r="B965" s="44"/>
      <c r="C965" s="44"/>
      <c r="D965" s="44"/>
      <c r="E965" s="44"/>
      <c r="F965" s="81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</row>
    <row r="966" spans="1:33" ht="24" customHeight="1">
      <c r="A966" s="44"/>
      <c r="B966" s="44"/>
      <c r="C966" s="44"/>
      <c r="D966" s="44"/>
      <c r="E966" s="44"/>
      <c r="F966" s="81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</row>
    <row r="967" spans="1:33" ht="24" customHeight="1">
      <c r="A967" s="44"/>
      <c r="B967" s="44"/>
      <c r="C967" s="44"/>
      <c r="D967" s="44"/>
      <c r="E967" s="44"/>
      <c r="F967" s="81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</row>
    <row r="968" spans="1:33" ht="24" customHeight="1">
      <c r="A968" s="44"/>
      <c r="B968" s="44"/>
      <c r="C968" s="44"/>
      <c r="D968" s="44"/>
      <c r="E968" s="44"/>
      <c r="F968" s="81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</row>
    <row r="969" spans="1:33" ht="24" customHeight="1">
      <c r="A969" s="44"/>
      <c r="B969" s="44"/>
      <c r="C969" s="44"/>
      <c r="D969" s="44"/>
      <c r="E969" s="44"/>
      <c r="F969" s="81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</row>
    <row r="970" spans="1:33" ht="24" customHeight="1">
      <c r="A970" s="44"/>
      <c r="B970" s="44"/>
      <c r="C970" s="44"/>
      <c r="D970" s="44"/>
      <c r="E970" s="44"/>
      <c r="F970" s="81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</row>
    <row r="971" spans="1:33" ht="24" customHeight="1">
      <c r="A971" s="44"/>
      <c r="B971" s="44"/>
      <c r="C971" s="44"/>
      <c r="D971" s="44"/>
      <c r="E971" s="44"/>
      <c r="F971" s="81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</row>
    <row r="972" spans="1:33" ht="24" customHeight="1">
      <c r="A972" s="44"/>
      <c r="B972" s="44"/>
      <c r="C972" s="44"/>
      <c r="D972" s="44"/>
      <c r="E972" s="44"/>
      <c r="F972" s="81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</row>
    <row r="973" spans="1:33" ht="24" customHeight="1">
      <c r="A973" s="44"/>
      <c r="B973" s="44"/>
      <c r="C973" s="44"/>
      <c r="D973" s="44"/>
      <c r="E973" s="44"/>
      <c r="F973" s="81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</row>
    <row r="974" spans="1:33" ht="24" customHeight="1">
      <c r="A974" s="44"/>
      <c r="B974" s="44"/>
      <c r="C974" s="44"/>
      <c r="D974" s="44"/>
      <c r="E974" s="44"/>
      <c r="F974" s="81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</row>
    <row r="975" spans="1:33" ht="24" customHeight="1">
      <c r="A975" s="44"/>
      <c r="B975" s="44"/>
      <c r="C975" s="44"/>
      <c r="D975" s="44"/>
      <c r="E975" s="44"/>
      <c r="F975" s="81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</row>
    <row r="976" spans="1:33" ht="24" customHeight="1">
      <c r="A976" s="44"/>
      <c r="B976" s="44"/>
      <c r="C976" s="44"/>
      <c r="D976" s="44"/>
      <c r="E976" s="44"/>
      <c r="F976" s="81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</row>
    <row r="977" spans="1:33" ht="24" customHeight="1">
      <c r="A977" s="44"/>
      <c r="B977" s="44"/>
      <c r="C977" s="44"/>
      <c r="D977" s="44"/>
      <c r="E977" s="44"/>
      <c r="F977" s="81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</row>
    <row r="978" spans="1:33" ht="24" customHeight="1">
      <c r="A978" s="44"/>
      <c r="B978" s="44"/>
      <c r="C978" s="44"/>
      <c r="D978" s="44"/>
      <c r="E978" s="44"/>
      <c r="F978" s="81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</row>
    <row r="979" spans="1:33" ht="24" customHeight="1">
      <c r="A979" s="44"/>
      <c r="B979" s="44"/>
      <c r="C979" s="44"/>
      <c r="D979" s="44"/>
      <c r="E979" s="44"/>
      <c r="F979" s="81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</row>
    <row r="980" spans="1:33" ht="24" customHeight="1">
      <c r="A980" s="44"/>
      <c r="B980" s="44"/>
      <c r="C980" s="44"/>
      <c r="D980" s="44"/>
      <c r="E980" s="44"/>
      <c r="F980" s="81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</row>
    <row r="981" spans="1:33" ht="24" customHeight="1">
      <c r="A981" s="44"/>
      <c r="B981" s="44"/>
      <c r="C981" s="44"/>
      <c r="D981" s="44"/>
      <c r="E981" s="44"/>
      <c r="F981" s="81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</row>
    <row r="982" spans="1:33" ht="24" customHeight="1">
      <c r="A982" s="44"/>
      <c r="B982" s="44"/>
      <c r="C982" s="44"/>
      <c r="D982" s="44"/>
      <c r="E982" s="44"/>
      <c r="F982" s="81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</row>
    <row r="983" spans="1:33" ht="24" customHeight="1">
      <c r="A983" s="44"/>
      <c r="B983" s="44"/>
      <c r="C983" s="44"/>
      <c r="D983" s="44"/>
      <c r="E983" s="44"/>
      <c r="F983" s="81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</row>
    <row r="984" spans="1:33" ht="24" customHeight="1">
      <c r="A984" s="44"/>
      <c r="B984" s="44"/>
      <c r="C984" s="44"/>
      <c r="D984" s="44"/>
      <c r="E984" s="44"/>
      <c r="F984" s="81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</row>
    <row r="985" spans="1:33" ht="24" customHeight="1">
      <c r="A985" s="44"/>
      <c r="B985" s="44"/>
      <c r="C985" s="44"/>
      <c r="D985" s="44"/>
      <c r="E985" s="44"/>
      <c r="F985" s="81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</row>
    <row r="986" spans="1:33" ht="24" customHeight="1">
      <c r="A986" s="44"/>
      <c r="B986" s="44"/>
      <c r="C986" s="44"/>
      <c r="D986" s="44"/>
      <c r="E986" s="44"/>
      <c r="F986" s="81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</row>
    <row r="987" spans="1:33" ht="24" customHeight="1">
      <c r="A987" s="44"/>
      <c r="B987" s="44"/>
      <c r="C987" s="44"/>
      <c r="D987" s="44"/>
      <c r="E987" s="44"/>
      <c r="F987" s="81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</row>
    <row r="988" spans="1:33" ht="24" customHeight="1">
      <c r="A988" s="44"/>
      <c r="B988" s="44"/>
      <c r="C988" s="44"/>
      <c r="D988" s="44"/>
      <c r="E988" s="44"/>
      <c r="F988" s="81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</row>
    <row r="989" spans="1:33" ht="24" customHeight="1">
      <c r="A989" s="44"/>
      <c r="B989" s="44"/>
      <c r="C989" s="44"/>
      <c r="D989" s="44"/>
      <c r="E989" s="44"/>
      <c r="F989" s="81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</row>
    <row r="990" spans="1:33" ht="24" customHeight="1">
      <c r="A990" s="44"/>
      <c r="B990" s="44"/>
      <c r="C990" s="44"/>
      <c r="D990" s="44"/>
      <c r="E990" s="44"/>
      <c r="F990" s="81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</row>
    <row r="991" spans="1:33" ht="24" customHeight="1">
      <c r="A991" s="44"/>
      <c r="B991" s="44"/>
      <c r="C991" s="44"/>
      <c r="D991" s="44"/>
      <c r="E991" s="44"/>
      <c r="F991" s="81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</row>
    <row r="992" spans="1:33" ht="24" customHeight="1">
      <c r="A992" s="44"/>
      <c r="B992" s="44"/>
      <c r="C992" s="44"/>
      <c r="D992" s="44"/>
      <c r="E992" s="44"/>
      <c r="F992" s="81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</row>
    <row r="993" spans="1:33" ht="24" customHeight="1">
      <c r="A993" s="44"/>
      <c r="B993" s="44"/>
      <c r="C993" s="44"/>
      <c r="D993" s="44"/>
      <c r="E993" s="44"/>
      <c r="F993" s="81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</row>
    <row r="994" spans="1:33" ht="24" customHeight="1">
      <c r="A994" s="44"/>
      <c r="B994" s="44"/>
      <c r="C994" s="44"/>
      <c r="D994" s="44"/>
      <c r="E994" s="44"/>
      <c r="F994" s="81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</row>
    <row r="995" spans="1:33" ht="24" customHeight="1">
      <c r="A995" s="44"/>
      <c r="B995" s="44"/>
      <c r="C995" s="44"/>
      <c r="D995" s="44"/>
      <c r="E995" s="44"/>
      <c r="F995" s="81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</row>
    <row r="996" spans="1:33" ht="24" customHeight="1">
      <c r="A996" s="44"/>
      <c r="B996" s="44"/>
      <c r="C996" s="44"/>
      <c r="D996" s="44"/>
      <c r="E996" s="44"/>
      <c r="F996" s="81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</row>
    <row r="997" spans="1:33" ht="24" customHeight="1">
      <c r="A997" s="44"/>
      <c r="B997" s="44"/>
      <c r="C997" s="44"/>
      <c r="D997" s="44"/>
      <c r="E997" s="44"/>
      <c r="F997" s="81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</row>
    <row r="998" spans="1:33" ht="24" customHeight="1">
      <c r="A998" s="44"/>
      <c r="B998" s="44"/>
      <c r="C998" s="44"/>
      <c r="D998" s="44"/>
      <c r="E998" s="44"/>
      <c r="F998" s="81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</row>
    <row r="999" spans="1:33" ht="24" customHeight="1">
      <c r="A999" s="44"/>
      <c r="B999" s="44"/>
      <c r="C999" s="44"/>
      <c r="D999" s="44"/>
      <c r="E999" s="44"/>
      <c r="F999" s="81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</row>
    <row r="1000" spans="1:33" ht="24" customHeight="1">
      <c r="A1000" s="44"/>
      <c r="B1000" s="44"/>
      <c r="C1000" s="44"/>
      <c r="D1000" s="44"/>
      <c r="E1000" s="44"/>
      <c r="F1000" s="81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</row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G1000"/>
  <sheetViews>
    <sheetView workbookViewId="0">
      <pane ySplit="8" topLeftCell="A66" activePane="bottomLeft" state="frozen"/>
      <selection pane="bottomLeft" activeCell="A6" sqref="A6:XFD6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92578125" bestFit="1" customWidth="1"/>
    <col min="6" max="6" width="5.78515625" bestFit="1" customWidth="1"/>
    <col min="7" max="7" width="13.4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188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68.400000000000006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38000000</v>
      </c>
      <c r="F11" s="110"/>
      <c r="G11" s="171">
        <v>10844419.57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10844419.57</v>
      </c>
      <c r="AE11" s="111">
        <f t="shared" ref="AE11:AE19" si="1">+AD11*100/E11</f>
        <v>28.537946236842107</v>
      </c>
      <c r="AF11" s="110">
        <f t="shared" ref="AF11:AF19" si="2">+E11-AD11</f>
        <v>27155580.43</v>
      </c>
      <c r="AG11" s="111">
        <f>+AF11*100/E11</f>
        <v>71.462053763157897</v>
      </c>
    </row>
    <row r="12" spans="1:33" ht="24" customHeight="1">
      <c r="B12" s="109"/>
      <c r="C12" s="109"/>
      <c r="D12" s="109" t="s">
        <v>7</v>
      </c>
      <c r="E12" s="110">
        <v>1700000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1700000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150000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150000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5700000</v>
      </c>
      <c r="F14" s="110"/>
      <c r="G14" s="171">
        <v>646470.76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646470.76</v>
      </c>
      <c r="AE14" s="111">
        <f t="shared" si="1"/>
        <v>11.341592280701754</v>
      </c>
      <c r="AF14" s="110">
        <f t="shared" si="2"/>
        <v>5053529.24</v>
      </c>
      <c r="AG14" s="111">
        <f t="shared" si="3"/>
        <v>781.7104117748496</v>
      </c>
    </row>
    <row r="15" spans="1:33" ht="24" customHeight="1">
      <c r="B15" s="109"/>
      <c r="C15" s="109"/>
      <c r="D15" s="109" t="s">
        <v>13</v>
      </c>
      <c r="E15" s="110">
        <v>34000</v>
      </c>
      <c r="F15" s="110"/>
      <c r="G15" s="171">
        <v>3290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3290</v>
      </c>
      <c r="AE15" s="111">
        <f t="shared" si="1"/>
        <v>9.6764705882352935</v>
      </c>
      <c r="AF15" s="110">
        <f t="shared" si="2"/>
        <v>30710</v>
      </c>
      <c r="AG15" s="111">
        <f t="shared" si="3"/>
        <v>933.434650455927</v>
      </c>
    </row>
    <row r="16" spans="1:33" ht="24" customHeight="1">
      <c r="B16" s="109"/>
      <c r="C16" s="109"/>
      <c r="D16" s="109" t="s">
        <v>15</v>
      </c>
      <c r="E16" s="110">
        <v>1800000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0</v>
      </c>
      <c r="AE16" s="111">
        <f t="shared" si="1"/>
        <v>0</v>
      </c>
      <c r="AF16" s="110">
        <f t="shared" si="2"/>
        <v>1800000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1700000</v>
      </c>
      <c r="F17" s="110"/>
      <c r="G17" s="171">
        <v>211814.8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211814.8</v>
      </c>
      <c r="AE17" s="111">
        <f t="shared" si="1"/>
        <v>12.459694117647059</v>
      </c>
      <c r="AF17" s="110">
        <f t="shared" si="2"/>
        <v>1488185.2</v>
      </c>
      <c r="AG17" s="111">
        <f t="shared" si="3"/>
        <v>702.58792114620894</v>
      </c>
    </row>
    <row r="18" spans="2:33" ht="24" customHeight="1">
      <c r="B18" s="109"/>
      <c r="C18" s="109"/>
      <c r="D18" s="109" t="s">
        <v>19</v>
      </c>
      <c r="E18" s="110">
        <v>54000</v>
      </c>
      <c r="F18" s="110"/>
      <c r="G18" s="172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54000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3500000</v>
      </c>
      <c r="F19" s="110"/>
      <c r="G19" s="171">
        <v>343548.67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343548.67</v>
      </c>
      <c r="AE19" s="111">
        <f t="shared" si="1"/>
        <v>9.8156762857142859</v>
      </c>
      <c r="AF19" s="110">
        <f t="shared" si="2"/>
        <v>3156451.33</v>
      </c>
      <c r="AG19" s="111">
        <f t="shared" si="3"/>
        <v>918.77850378521339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2000000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2000000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1750000</v>
      </c>
      <c r="F23" s="110"/>
      <c r="G23" s="171">
        <v>5304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5304</v>
      </c>
      <c r="AE23" s="111">
        <f t="shared" si="5"/>
        <v>0.30308571428571429</v>
      </c>
      <c r="AF23" s="110">
        <f t="shared" si="6"/>
        <v>1744696</v>
      </c>
      <c r="AG23" s="111">
        <f t="shared" si="7"/>
        <v>99.696914285714286</v>
      </c>
    </row>
    <row r="24" spans="2:33" ht="24" customHeight="1">
      <c r="B24" s="109"/>
      <c r="C24" s="109"/>
      <c r="D24" s="109" t="s">
        <v>30</v>
      </c>
      <c r="E24" s="110">
        <v>40000</v>
      </c>
      <c r="F24" s="110"/>
      <c r="G24" s="172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40000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1850000</v>
      </c>
      <c r="F25" s="110"/>
      <c r="G25" s="171">
        <v>16585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16585</v>
      </c>
      <c r="AE25" s="111">
        <f t="shared" si="5"/>
        <v>0.89648648648648643</v>
      </c>
      <c r="AF25" s="110">
        <f t="shared" si="6"/>
        <v>1833415</v>
      </c>
      <c r="AG25" s="111">
        <f t="shared" si="7"/>
        <v>99.103513513513519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58278000</v>
      </c>
      <c r="F27" s="115">
        <f t="shared" si="8"/>
        <v>0</v>
      </c>
      <c r="G27" s="115">
        <f t="shared" si="8"/>
        <v>12071432.800000001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12071432.800000001</v>
      </c>
      <c r="AE27" s="116">
        <f t="shared" si="5"/>
        <v>20.713533065650847</v>
      </c>
      <c r="AF27" s="115">
        <f>SUM(AF10:AF26)</f>
        <v>46206567.200000003</v>
      </c>
      <c r="AG27" s="116">
        <f t="shared" si="7"/>
        <v>79.28646693434915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9000000</v>
      </c>
      <c r="F30" s="110"/>
      <c r="G30" s="171">
        <v>740140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740140</v>
      </c>
      <c r="AE30" s="111">
        <f t="shared" ref="AE30:AE41" si="10">+AD30*100/E30</f>
        <v>8.2237777777777783</v>
      </c>
      <c r="AF30" s="110">
        <f t="shared" ref="AF30:AF41" si="11">+E30-AD30</f>
        <v>8259860</v>
      </c>
      <c r="AG30" s="111">
        <f t="shared" ref="AG30:AG41" si="12">+AF30*100/E30</f>
        <v>91.776222222222216</v>
      </c>
    </row>
    <row r="31" spans="2:33" ht="24" customHeight="1">
      <c r="B31" s="109"/>
      <c r="C31" s="109"/>
      <c r="D31" s="109" t="s">
        <v>124</v>
      </c>
      <c r="E31" s="110">
        <v>220000</v>
      </c>
      <c r="F31" s="110"/>
      <c r="G31" s="171">
        <v>19260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19260</v>
      </c>
      <c r="AE31" s="111">
        <f t="shared" si="10"/>
        <v>8.754545454545454</v>
      </c>
      <c r="AF31" s="110">
        <f t="shared" si="11"/>
        <v>200740</v>
      </c>
      <c r="AG31" s="111">
        <f t="shared" si="12"/>
        <v>91.24545454545455</v>
      </c>
    </row>
    <row r="32" spans="2:33" ht="24" customHeight="1">
      <c r="B32" s="109"/>
      <c r="C32" s="109"/>
      <c r="D32" s="109" t="s">
        <v>40</v>
      </c>
      <c r="E32" s="110">
        <v>1200000</v>
      </c>
      <c r="F32" s="110"/>
      <c r="G32" s="171">
        <v>103110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103110</v>
      </c>
      <c r="AE32" s="111">
        <f t="shared" si="10"/>
        <v>8.5924999999999994</v>
      </c>
      <c r="AF32" s="110">
        <f t="shared" si="11"/>
        <v>1096890</v>
      </c>
      <c r="AG32" s="111">
        <f t="shared" si="12"/>
        <v>91.407499999999999</v>
      </c>
    </row>
    <row r="33" spans="2:33" ht="24" customHeight="1">
      <c r="B33" s="109"/>
      <c r="C33" s="109"/>
      <c r="D33" s="109" t="s">
        <v>42</v>
      </c>
      <c r="E33" s="110">
        <v>490000</v>
      </c>
      <c r="F33" s="110"/>
      <c r="G33" s="171">
        <v>45000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45000</v>
      </c>
      <c r="AE33" s="111">
        <f t="shared" si="10"/>
        <v>9.183673469387756</v>
      </c>
      <c r="AF33" s="110">
        <f t="shared" si="11"/>
        <v>445000</v>
      </c>
      <c r="AG33" s="111">
        <f t="shared" si="12"/>
        <v>90.816326530612244</v>
      </c>
    </row>
    <row r="34" spans="2:33" ht="24" customHeight="1">
      <c r="B34" s="109"/>
      <c r="C34" s="109"/>
      <c r="D34" s="109" t="s">
        <v>44</v>
      </c>
      <c r="E34" s="110">
        <v>5300000</v>
      </c>
      <c r="F34" s="110"/>
      <c r="G34" s="171">
        <v>441300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441300</v>
      </c>
      <c r="AE34" s="111">
        <f t="shared" si="10"/>
        <v>8.3264150943396231</v>
      </c>
      <c r="AF34" s="110">
        <f t="shared" si="11"/>
        <v>4858700</v>
      </c>
      <c r="AG34" s="111">
        <f t="shared" si="12"/>
        <v>91.673584905660377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132000</v>
      </c>
      <c r="F36" s="110"/>
      <c r="G36" s="171">
        <v>9500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9500</v>
      </c>
      <c r="AE36" s="111">
        <f t="shared" si="10"/>
        <v>7.1969696969696972</v>
      </c>
      <c r="AF36" s="110">
        <f t="shared" si="11"/>
        <v>122500</v>
      </c>
      <c r="AG36" s="111">
        <f t="shared" si="12"/>
        <v>92.803030303030297</v>
      </c>
    </row>
    <row r="37" spans="2:33" ht="24" customHeight="1">
      <c r="B37" s="109"/>
      <c r="C37" s="109"/>
      <c r="D37" s="109" t="s">
        <v>50</v>
      </c>
      <c r="E37" s="110">
        <v>7200000</v>
      </c>
      <c r="F37" s="110"/>
      <c r="G37" s="171">
        <v>477522.5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477522.5</v>
      </c>
      <c r="AE37" s="111">
        <f t="shared" si="10"/>
        <v>6.6322569444444444</v>
      </c>
      <c r="AF37" s="110">
        <f t="shared" si="11"/>
        <v>6722477.5</v>
      </c>
      <c r="AG37" s="111">
        <f t="shared" si="12"/>
        <v>93.36774305555555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541000</v>
      </c>
      <c r="F39" s="110"/>
      <c r="G39" s="171">
        <v>53445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53445</v>
      </c>
      <c r="AE39" s="111">
        <f t="shared" si="10"/>
        <v>9.8789279112754151</v>
      </c>
      <c r="AF39" s="110">
        <f t="shared" si="11"/>
        <v>487555</v>
      </c>
      <c r="AG39" s="111">
        <f t="shared" si="12"/>
        <v>90.121072088724588</v>
      </c>
    </row>
    <row r="40" spans="2:33" ht="24" customHeight="1">
      <c r="B40" s="109"/>
      <c r="C40" s="109"/>
      <c r="D40" s="109" t="s">
        <v>56</v>
      </c>
      <c r="E40" s="110">
        <v>450000</v>
      </c>
      <c r="F40" s="110"/>
      <c r="G40" s="171">
        <v>37194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37194</v>
      </c>
      <c r="AE40" s="111">
        <f t="shared" si="10"/>
        <v>8.2653333333333325</v>
      </c>
      <c r="AF40" s="110">
        <f t="shared" si="11"/>
        <v>412806</v>
      </c>
      <c r="AG40" s="111">
        <f t="shared" si="12"/>
        <v>91.734666666666669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7000000</v>
      </c>
      <c r="F43" s="110"/>
      <c r="G43" s="171">
        <v>302326.55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302326.55</v>
      </c>
      <c r="AE43" s="111">
        <f>+AD43*100/E43</f>
        <v>4.3189507142857142</v>
      </c>
      <c r="AF43" s="110">
        <f>+E43-AD43</f>
        <v>6697673.4500000002</v>
      </c>
      <c r="AG43" s="111">
        <f>+AF43*100/E43</f>
        <v>95.68104928571428</v>
      </c>
    </row>
    <row r="44" spans="2:33" ht="24" customHeight="1">
      <c r="B44" s="109"/>
      <c r="C44" s="109"/>
      <c r="D44" s="109" t="s">
        <v>129</v>
      </c>
      <c r="E44" s="108"/>
      <c r="F44" s="108"/>
      <c r="G44" s="172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1800000</v>
      </c>
      <c r="F45" s="110"/>
      <c r="G45" s="171">
        <v>131131.20000000001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131131.20000000001</v>
      </c>
      <c r="AE45" s="111">
        <f t="shared" ref="AE45:AE53" si="14">+AD45*100/E45</f>
        <v>7.2850666666666681</v>
      </c>
      <c r="AF45" s="110">
        <f t="shared" ref="AF45:AF53" si="15">+E45-AD45</f>
        <v>1668868.8</v>
      </c>
      <c r="AG45" s="111">
        <f t="shared" ref="AG45:AG53" si="16">+AF45*100/E45</f>
        <v>92.714933333333335</v>
      </c>
    </row>
    <row r="46" spans="2:33" ht="24" customHeight="1">
      <c r="B46" s="109"/>
      <c r="C46" s="109"/>
      <c r="D46" s="109" t="s">
        <v>131</v>
      </c>
      <c r="E46" s="110">
        <v>2300000</v>
      </c>
      <c r="F46" s="110"/>
      <c r="G46" s="171">
        <v>256827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256827</v>
      </c>
      <c r="AE46" s="111">
        <f t="shared" si="14"/>
        <v>11.166391304347826</v>
      </c>
      <c r="AF46" s="110">
        <f t="shared" si="15"/>
        <v>2043173</v>
      </c>
      <c r="AG46" s="111">
        <f t="shared" si="16"/>
        <v>88.833608695652174</v>
      </c>
    </row>
    <row r="47" spans="2:33" ht="24" customHeight="1">
      <c r="B47" s="109"/>
      <c r="C47" s="109"/>
      <c r="D47" s="109" t="s">
        <v>132</v>
      </c>
      <c r="E47" s="110">
        <v>120000</v>
      </c>
      <c r="F47" s="110"/>
      <c r="G47" s="172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120000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360000</v>
      </c>
      <c r="F48" s="110"/>
      <c r="G48" s="171">
        <v>15166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15166</v>
      </c>
      <c r="AE48" s="111">
        <f t="shared" si="14"/>
        <v>4.2127777777777782</v>
      </c>
      <c r="AF48" s="110">
        <f t="shared" si="15"/>
        <v>344834</v>
      </c>
      <c r="AG48" s="111">
        <f t="shared" si="16"/>
        <v>95.787222222222226</v>
      </c>
    </row>
    <row r="49" spans="2:33" ht="24" customHeight="1">
      <c r="B49" s="109"/>
      <c r="C49" s="109"/>
      <c r="D49" s="109" t="s">
        <v>134</v>
      </c>
      <c r="E49" s="110">
        <v>1</v>
      </c>
      <c r="F49" s="110"/>
      <c r="G49" s="172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>
        <f t="shared" si="14"/>
        <v>0</v>
      </c>
      <c r="AF49" s="110">
        <f t="shared" si="15"/>
        <v>1</v>
      </c>
      <c r="AG49" s="111">
        <f t="shared" si="16"/>
        <v>100</v>
      </c>
    </row>
    <row r="50" spans="2:33" ht="24" customHeight="1">
      <c r="B50" s="109"/>
      <c r="C50" s="109"/>
      <c r="D50" s="109" t="s">
        <v>63</v>
      </c>
      <c r="E50" s="110">
        <v>3200000</v>
      </c>
      <c r="F50" s="110"/>
      <c r="G50" s="171">
        <v>293830.33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293830.33</v>
      </c>
      <c r="AE50" s="111">
        <f t="shared" si="14"/>
        <v>9.1821978125000001</v>
      </c>
      <c r="AF50" s="110">
        <f t="shared" si="15"/>
        <v>2906169.67</v>
      </c>
      <c r="AG50" s="111">
        <f t="shared" si="16"/>
        <v>90.817802187500007</v>
      </c>
    </row>
    <row r="51" spans="2:33" ht="24" customHeight="1">
      <c r="B51" s="109"/>
      <c r="C51" s="109"/>
      <c r="D51" s="109" t="s">
        <v>65</v>
      </c>
      <c r="E51" s="110">
        <v>1900000</v>
      </c>
      <c r="F51" s="110"/>
      <c r="G51" s="171">
        <v>143116.57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143116.57</v>
      </c>
      <c r="AE51" s="111">
        <f t="shared" si="14"/>
        <v>7.5324510526315791</v>
      </c>
      <c r="AF51" s="110">
        <f t="shared" si="15"/>
        <v>1756883.43</v>
      </c>
      <c r="AG51" s="111">
        <f t="shared" si="16"/>
        <v>92.467548947368428</v>
      </c>
    </row>
    <row r="52" spans="2:33" ht="24" customHeight="1">
      <c r="B52" s="109"/>
      <c r="C52" s="109"/>
      <c r="D52" s="109" t="s">
        <v>67</v>
      </c>
      <c r="E52" s="110">
        <v>3600000</v>
      </c>
      <c r="F52" s="110"/>
      <c r="G52" s="171">
        <v>117466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117466</v>
      </c>
      <c r="AE52" s="111">
        <f t="shared" si="14"/>
        <v>3.2629444444444444</v>
      </c>
      <c r="AF52" s="110">
        <f t="shared" si="15"/>
        <v>3482534</v>
      </c>
      <c r="AG52" s="111">
        <f t="shared" si="16"/>
        <v>96.737055555555557</v>
      </c>
    </row>
    <row r="53" spans="2:33" ht="24" customHeight="1">
      <c r="B53" s="109"/>
      <c r="C53" s="109"/>
      <c r="D53" s="109" t="s">
        <v>135</v>
      </c>
      <c r="E53" s="110">
        <v>2700000</v>
      </c>
      <c r="F53" s="110"/>
      <c r="G53" s="171">
        <v>43500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43500</v>
      </c>
      <c r="AE53" s="111">
        <f t="shared" si="14"/>
        <v>1.6111111111111112</v>
      </c>
      <c r="AF53" s="110">
        <f t="shared" si="15"/>
        <v>2656500</v>
      </c>
      <c r="AG53" s="111">
        <f t="shared" si="16"/>
        <v>98.388888888888886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271800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271800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71">
        <v>20200</v>
      </c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20200</v>
      </c>
      <c r="AE57" s="111" t="e">
        <f t="shared" si="18"/>
        <v>#DIV/0!</v>
      </c>
      <c r="AF57" s="110">
        <f t="shared" si="19"/>
        <v>-20200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162000</v>
      </c>
      <c r="F58" s="110"/>
      <c r="G58" s="172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>
        <f t="shared" si="18"/>
        <v>0</v>
      </c>
      <c r="AF58" s="110">
        <f t="shared" si="19"/>
        <v>162000</v>
      </c>
      <c r="AG58" s="111">
        <f t="shared" si="20"/>
        <v>100</v>
      </c>
    </row>
    <row r="59" spans="2:33" ht="24" customHeight="1">
      <c r="B59" s="109"/>
      <c r="C59" s="109"/>
      <c r="D59" s="109" t="s">
        <v>79</v>
      </c>
      <c r="E59" s="108"/>
      <c r="F59" s="108"/>
      <c r="G59" s="172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520000</v>
      </c>
      <c r="F60" s="110"/>
      <c r="G60" s="172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>
        <f t="shared" ref="AE60:AE62" si="22">+AD60*100/E60</f>
        <v>0</v>
      </c>
      <c r="AF60" s="110">
        <f t="shared" ref="AF60:AF62" si="23">+E60-AD60</f>
        <v>520000</v>
      </c>
      <c r="AG60" s="111">
        <f t="shared" ref="AG60:AG62" si="24">+AF60*100/E60</f>
        <v>100</v>
      </c>
    </row>
    <row r="61" spans="2:33" ht="24" customHeight="1">
      <c r="B61" s="109"/>
      <c r="C61" s="109"/>
      <c r="D61" s="109" t="s">
        <v>140</v>
      </c>
      <c r="E61" s="110">
        <v>750000</v>
      </c>
      <c r="F61" s="110"/>
      <c r="G61" s="171">
        <v>500000</v>
      </c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500000</v>
      </c>
      <c r="AE61" s="111">
        <f t="shared" si="22"/>
        <v>66.666666666666671</v>
      </c>
      <c r="AF61" s="110">
        <f t="shared" si="23"/>
        <v>250000</v>
      </c>
      <c r="AG61" s="111">
        <f t="shared" si="24"/>
        <v>33.333333333333336</v>
      </c>
    </row>
    <row r="62" spans="2:33" ht="24" customHeight="1">
      <c r="B62" s="109"/>
      <c r="C62" s="109"/>
      <c r="D62" s="109" t="s">
        <v>141</v>
      </c>
      <c r="E62" s="110">
        <v>400000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>
        <f t="shared" si="22"/>
        <v>0</v>
      </c>
      <c r="AF62" s="110">
        <f t="shared" si="23"/>
        <v>400000</v>
      </c>
      <c r="AG62" s="111">
        <f t="shared" si="24"/>
        <v>100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8000000</v>
      </c>
      <c r="F64" s="110"/>
      <c r="G64" s="171">
        <v>732524.15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732524.15</v>
      </c>
      <c r="AE64" s="111">
        <f t="shared" ref="AE64:AE71" si="26">+AD64*100/E64</f>
        <v>9.1565518749999999</v>
      </c>
      <c r="AF64" s="110">
        <f t="shared" ref="AF64:AF71" si="27">+E64-AD64</f>
        <v>7267475.8499999996</v>
      </c>
      <c r="AG64" s="111">
        <f t="shared" ref="AG64:AG71" si="28">+AF64*100/E64</f>
        <v>90.843448124999995</v>
      </c>
    </row>
    <row r="65" spans="1:33" ht="24" customHeight="1">
      <c r="B65" s="109"/>
      <c r="C65" s="109"/>
      <c r="D65" s="109" t="s">
        <v>142</v>
      </c>
      <c r="E65" s="110">
        <v>650000</v>
      </c>
      <c r="F65" s="110"/>
      <c r="G65" s="171">
        <v>9670.3700000000008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9670.3700000000008</v>
      </c>
      <c r="AE65" s="111">
        <f t="shared" si="26"/>
        <v>1.487749230769231</v>
      </c>
      <c r="AF65" s="110">
        <f t="shared" si="27"/>
        <v>640329.63</v>
      </c>
      <c r="AG65" s="111">
        <f t="shared" si="28"/>
        <v>98.512250769230775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58266801</v>
      </c>
      <c r="F66" s="115">
        <f t="shared" si="29"/>
        <v>0</v>
      </c>
      <c r="G66" s="115">
        <f t="shared" si="29"/>
        <v>4492229.67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4492229.67</v>
      </c>
      <c r="AE66" s="116">
        <f t="shared" si="26"/>
        <v>7.7097585467237169</v>
      </c>
      <c r="AF66" s="115">
        <f t="shared" si="27"/>
        <v>53774571.329999998</v>
      </c>
      <c r="AG66" s="116">
        <f t="shared" si="28"/>
        <v>92.29024145327628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11199</v>
      </c>
      <c r="F67" s="115">
        <f t="shared" si="30"/>
        <v>0</v>
      </c>
      <c r="G67" s="115">
        <f t="shared" si="30"/>
        <v>7579203.1300000008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7579203.1300000008</v>
      </c>
      <c r="AE67" s="116">
        <f t="shared" si="26"/>
        <v>67677.499151709984</v>
      </c>
      <c r="AF67" s="115">
        <f t="shared" si="27"/>
        <v>-7568004.1300000008</v>
      </c>
      <c r="AG67" s="116">
        <f t="shared" si="28"/>
        <v>-67577.499151709984</v>
      </c>
    </row>
    <row r="68" spans="1:33" ht="24" customHeight="1">
      <c r="B68" s="109"/>
      <c r="C68" s="109"/>
      <c r="D68" s="119" t="s">
        <v>145</v>
      </c>
      <c r="E68" s="110">
        <v>0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 t="e">
        <f t="shared" si="26"/>
        <v>#DIV/0!</v>
      </c>
      <c r="AF68" s="110">
        <f t="shared" si="27"/>
        <v>0</v>
      </c>
      <c r="AG68" s="111" t="e">
        <f t="shared" si="28"/>
        <v>#DIV/0!</v>
      </c>
    </row>
    <row r="69" spans="1:33" ht="24" customHeight="1">
      <c r="B69" s="109"/>
      <c r="C69" s="109"/>
      <c r="D69" s="119" t="s">
        <v>146</v>
      </c>
      <c r="E69" s="110">
        <v>10614300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10614300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-10603101</v>
      </c>
      <c r="F71" s="123">
        <f t="shared" si="31"/>
        <v>0</v>
      </c>
      <c r="G71" s="123">
        <f t="shared" si="31"/>
        <v>7579203.1300000008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7579203.1300000008</v>
      </c>
      <c r="AE71" s="116">
        <f t="shared" si="26"/>
        <v>-71.481004755118349</v>
      </c>
      <c r="AF71" s="115">
        <f t="shared" si="27"/>
        <v>-18182304.130000003</v>
      </c>
      <c r="AG71" s="116">
        <f t="shared" si="28"/>
        <v>171.48100475511836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1000</v>
      </c>
      <c r="F74" s="110"/>
      <c r="G74" s="171">
        <v>510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0</v>
      </c>
      <c r="F75" s="110"/>
      <c r="G75" s="171">
        <v>217150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72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71">
        <v>0</v>
      </c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5000000</v>
      </c>
      <c r="F78" s="110"/>
      <c r="G78" s="171">
        <v>12686431.01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5001000</v>
      </c>
      <c r="F80" s="115">
        <f t="shared" si="32"/>
        <v>0</v>
      </c>
      <c r="G80" s="115">
        <f t="shared" si="32"/>
        <v>12904091.01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G1000"/>
  <sheetViews>
    <sheetView workbookViewId="0">
      <pane ySplit="8" topLeftCell="A21" activePane="bottomLeft" state="frozen"/>
      <selection pane="bottomLeft" activeCell="D25" sqref="D25"/>
    </sheetView>
  </sheetViews>
  <sheetFormatPr defaultColWidth="9.2109375" defaultRowHeight="21"/>
  <cols>
    <col min="1" max="1" width="6" customWidth="1"/>
    <col min="2" max="2" width="6.42578125" customWidth="1"/>
    <col min="3" max="3" width="10" customWidth="1"/>
    <col min="4" max="4" width="60.35546875" customWidth="1"/>
    <col min="5" max="6" width="14.92578125" customWidth="1"/>
    <col min="7" max="7" width="14.42578125" customWidth="1"/>
    <col min="8" max="33" width="15.640625" customWidth="1"/>
  </cols>
  <sheetData>
    <row r="1" spans="1:33">
      <c r="A1" s="421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174"/>
      <c r="AG1" s="174"/>
    </row>
    <row r="2" spans="1:33">
      <c r="A2" s="421" t="s">
        <v>189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  <c r="AF2" s="174"/>
      <c r="AG2" s="174"/>
    </row>
    <row r="3" spans="1:33">
      <c r="A3" s="421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174"/>
      <c r="AG3" s="174"/>
    </row>
    <row r="4" spans="1:33">
      <c r="A4" s="173"/>
      <c r="B4" s="173"/>
      <c r="C4" s="173"/>
      <c r="D4" s="173"/>
      <c r="E4" s="173"/>
      <c r="F4" s="173"/>
      <c r="G4" s="175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</row>
    <row r="5" spans="1:33">
      <c r="A5" s="173"/>
      <c r="B5" s="173"/>
      <c r="C5" s="173"/>
      <c r="D5" s="173"/>
      <c r="E5" s="173"/>
      <c r="F5" s="173"/>
      <c r="G5" s="175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421"/>
      <c r="AE5" s="380"/>
      <c r="AF5" s="421" t="s">
        <v>98</v>
      </c>
      <c r="AG5" s="380"/>
    </row>
    <row r="6" spans="1:33" ht="61.2">
      <c r="A6" s="176"/>
      <c r="B6" s="416" t="s">
        <v>1</v>
      </c>
      <c r="C6" s="377"/>
      <c r="D6" s="378"/>
      <c r="E6" s="177" t="s">
        <v>99</v>
      </c>
      <c r="F6" s="41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>
      <c r="A7" s="176"/>
      <c r="B7" s="379"/>
      <c r="C7" s="380"/>
      <c r="D7" s="381"/>
      <c r="E7" s="417" t="s">
        <v>102</v>
      </c>
      <c r="F7" s="418" t="s">
        <v>103</v>
      </c>
      <c r="G7" s="371"/>
      <c r="H7" s="418" t="s">
        <v>104</v>
      </c>
      <c r="I7" s="371"/>
      <c r="J7" s="418" t="s">
        <v>105</v>
      </c>
      <c r="K7" s="371"/>
      <c r="L7" s="418" t="s">
        <v>106</v>
      </c>
      <c r="M7" s="371"/>
      <c r="N7" s="418" t="s">
        <v>107</v>
      </c>
      <c r="O7" s="371"/>
      <c r="P7" s="418" t="s">
        <v>108</v>
      </c>
      <c r="Q7" s="371"/>
      <c r="R7" s="418" t="s">
        <v>109</v>
      </c>
      <c r="S7" s="371"/>
      <c r="T7" s="418" t="s">
        <v>110</v>
      </c>
      <c r="U7" s="371"/>
      <c r="V7" s="418" t="s">
        <v>111</v>
      </c>
      <c r="W7" s="371"/>
      <c r="X7" s="418" t="s">
        <v>112</v>
      </c>
      <c r="Y7" s="371"/>
      <c r="Z7" s="418" t="s">
        <v>113</v>
      </c>
      <c r="AA7" s="371"/>
      <c r="AB7" s="418" t="s">
        <v>114</v>
      </c>
      <c r="AC7" s="371"/>
      <c r="AD7" s="178" t="s">
        <v>115</v>
      </c>
      <c r="AE7" s="419" t="s">
        <v>116</v>
      </c>
      <c r="AF7" s="179" t="s">
        <v>115</v>
      </c>
      <c r="AG7" s="420" t="s">
        <v>116</v>
      </c>
    </row>
    <row r="8" spans="1:33">
      <c r="A8" s="176"/>
      <c r="B8" s="382"/>
      <c r="C8" s="383"/>
      <c r="D8" s="384"/>
      <c r="E8" s="386"/>
      <c r="F8" s="178">
        <v>2568</v>
      </c>
      <c r="G8" s="180">
        <v>2569</v>
      </c>
      <c r="H8" s="178">
        <v>2568</v>
      </c>
      <c r="I8" s="178">
        <v>2569</v>
      </c>
      <c r="J8" s="178">
        <v>2568</v>
      </c>
      <c r="K8" s="178">
        <v>2569</v>
      </c>
      <c r="L8" s="178">
        <v>2568</v>
      </c>
      <c r="M8" s="178">
        <v>2569</v>
      </c>
      <c r="N8" s="178">
        <v>2568</v>
      </c>
      <c r="O8" s="178">
        <v>2569</v>
      </c>
      <c r="P8" s="178">
        <v>2568</v>
      </c>
      <c r="Q8" s="178">
        <v>2569</v>
      </c>
      <c r="R8" s="178">
        <v>2568</v>
      </c>
      <c r="S8" s="178">
        <v>2569</v>
      </c>
      <c r="T8" s="178">
        <v>2568</v>
      </c>
      <c r="U8" s="178">
        <v>2569</v>
      </c>
      <c r="V8" s="178">
        <v>2568</v>
      </c>
      <c r="W8" s="178">
        <v>2569</v>
      </c>
      <c r="X8" s="178">
        <v>2568</v>
      </c>
      <c r="Y8" s="178">
        <v>2569</v>
      </c>
      <c r="Z8" s="178">
        <v>2568</v>
      </c>
      <c r="AA8" s="178">
        <v>2569</v>
      </c>
      <c r="AB8" s="178">
        <v>2568</v>
      </c>
      <c r="AC8" s="178">
        <v>2569</v>
      </c>
      <c r="AD8" s="178" t="s">
        <v>117</v>
      </c>
      <c r="AE8" s="386"/>
      <c r="AF8" s="181" t="s">
        <v>118</v>
      </c>
      <c r="AG8" s="386"/>
    </row>
    <row r="9" spans="1:33">
      <c r="A9" s="174"/>
      <c r="B9" s="106" t="s">
        <v>119</v>
      </c>
      <c r="C9" s="106"/>
      <c r="D9" s="106"/>
      <c r="E9" s="108"/>
      <c r="F9" s="108"/>
      <c r="G9" s="182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6"/>
      <c r="AF9" s="107"/>
      <c r="AG9" s="106"/>
    </row>
    <row r="10" spans="1:33">
      <c r="A10" s="174"/>
      <c r="B10" s="106"/>
      <c r="C10" s="393" t="s">
        <v>4</v>
      </c>
      <c r="D10" s="371"/>
      <c r="E10" s="108"/>
      <c r="F10" s="108"/>
      <c r="G10" s="182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3.4">
      <c r="A11" s="174"/>
      <c r="B11" s="109"/>
      <c r="C11" s="109"/>
      <c r="D11" s="109" t="s">
        <v>5</v>
      </c>
      <c r="E11" s="110">
        <v>55790227.9344</v>
      </c>
      <c r="F11" s="183"/>
      <c r="G11" s="184">
        <v>17781214.399999999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17781214.399999999</v>
      </c>
      <c r="AE11" s="111">
        <f t="shared" ref="AE11:AE19" si="1">+AD11*100/E11</f>
        <v>31.871557185440683</v>
      </c>
      <c r="AF11" s="110">
        <f t="shared" ref="AF11:AF19" si="2">+E11-AD11</f>
        <v>38009013.534400001</v>
      </c>
      <c r="AG11" s="111">
        <f>+AF11*100/E11</f>
        <v>68.128442814559321</v>
      </c>
    </row>
    <row r="12" spans="1:33" ht="23.4">
      <c r="A12" s="174"/>
      <c r="B12" s="109"/>
      <c r="C12" s="109"/>
      <c r="D12" s="109" t="s">
        <v>7</v>
      </c>
      <c r="E12" s="110">
        <v>1561500</v>
      </c>
      <c r="F12" s="183"/>
      <c r="G12" s="184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1561500</v>
      </c>
      <c r="AG12" s="111" t="e">
        <f t="shared" ref="AG12:AG19" si="3">+AF12*100/G12</f>
        <v>#DIV/0!</v>
      </c>
    </row>
    <row r="13" spans="1:33" ht="23.4">
      <c r="A13" s="174"/>
      <c r="B13" s="109"/>
      <c r="C13" s="109"/>
      <c r="D13" s="109" t="s">
        <v>9</v>
      </c>
      <c r="E13" s="110">
        <v>100000</v>
      </c>
      <c r="F13" s="183"/>
      <c r="G13" s="184">
        <v>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100000</v>
      </c>
      <c r="AG13" s="111" t="e">
        <f t="shared" si="3"/>
        <v>#DIV/0!</v>
      </c>
    </row>
    <row r="14" spans="1:33" ht="23.4">
      <c r="A14" s="174"/>
      <c r="B14" s="109"/>
      <c r="C14" s="109"/>
      <c r="D14" s="109" t="s">
        <v>11</v>
      </c>
      <c r="E14" s="110">
        <v>5576572.0815000003</v>
      </c>
      <c r="F14" s="183"/>
      <c r="G14" s="184">
        <v>586218.76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586218.76</v>
      </c>
      <c r="AE14" s="111">
        <f t="shared" si="1"/>
        <v>10.512170405628781</v>
      </c>
      <c r="AF14" s="110">
        <f t="shared" si="2"/>
        <v>4990353.3215000005</v>
      </c>
      <c r="AG14" s="111">
        <f t="shared" si="3"/>
        <v>851.27833873825534</v>
      </c>
    </row>
    <row r="15" spans="1:33" ht="23.4">
      <c r="A15" s="174"/>
      <c r="B15" s="109"/>
      <c r="C15" s="109"/>
      <c r="D15" s="109" t="s">
        <v>13</v>
      </c>
      <c r="E15" s="110">
        <v>51129.75</v>
      </c>
      <c r="F15" s="185"/>
      <c r="G15" s="186">
        <v>9217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9217</v>
      </c>
      <c r="AE15" s="111">
        <f t="shared" si="1"/>
        <v>18.026687007075136</v>
      </c>
      <c r="AF15" s="110">
        <f t="shared" si="2"/>
        <v>41912.75</v>
      </c>
      <c r="AG15" s="111">
        <f t="shared" si="3"/>
        <v>454.73310187696649</v>
      </c>
    </row>
    <row r="16" spans="1:33" ht="23.4">
      <c r="A16" s="174"/>
      <c r="B16" s="109"/>
      <c r="C16" s="109"/>
      <c r="D16" s="109" t="s">
        <v>15</v>
      </c>
      <c r="E16" s="110">
        <v>1859011.98</v>
      </c>
      <c r="F16" s="183"/>
      <c r="G16" s="184">
        <v>2368.25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2368.25</v>
      </c>
      <c r="AE16" s="111">
        <f t="shared" si="1"/>
        <v>0.12739293912457736</v>
      </c>
      <c r="AF16" s="110">
        <f t="shared" si="2"/>
        <v>1856643.73</v>
      </c>
      <c r="AG16" s="111">
        <f t="shared" si="3"/>
        <v>78397.286181779797</v>
      </c>
    </row>
    <row r="17" spans="1:33" ht="23.4">
      <c r="A17" s="174"/>
      <c r="B17" s="109"/>
      <c r="C17" s="109"/>
      <c r="D17" s="109" t="s">
        <v>17</v>
      </c>
      <c r="E17" s="110">
        <v>1345284.0641999999</v>
      </c>
      <c r="F17" s="185"/>
      <c r="G17" s="186">
        <v>188373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188373</v>
      </c>
      <c r="AE17" s="111">
        <f t="shared" si="1"/>
        <v>14.002470185508351</v>
      </c>
      <c r="AF17" s="110">
        <f t="shared" si="2"/>
        <v>1156911.0641999999</v>
      </c>
      <c r="AG17" s="111">
        <f t="shared" si="3"/>
        <v>614.15970664585677</v>
      </c>
    </row>
    <row r="18" spans="1:33" ht="23.4">
      <c r="A18" s="174"/>
      <c r="B18" s="109"/>
      <c r="C18" s="109"/>
      <c r="D18" s="109" t="s">
        <v>19</v>
      </c>
      <c r="E18" s="110">
        <v>7979</v>
      </c>
      <c r="F18" s="185"/>
      <c r="G18" s="186">
        <v>0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7979</v>
      </c>
      <c r="AG18" s="111" t="e">
        <f t="shared" si="3"/>
        <v>#DIV/0!</v>
      </c>
    </row>
    <row r="19" spans="1:33" ht="23.4">
      <c r="A19" s="174"/>
      <c r="B19" s="109"/>
      <c r="C19" s="109"/>
      <c r="D19" s="109" t="s">
        <v>21</v>
      </c>
      <c r="E19" s="110">
        <v>2928773.0640000002</v>
      </c>
      <c r="F19" s="185"/>
      <c r="G19" s="186">
        <v>288488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288488</v>
      </c>
      <c r="AE19" s="111">
        <f t="shared" si="1"/>
        <v>9.8501315634880466</v>
      </c>
      <c r="AF19" s="110">
        <f t="shared" si="2"/>
        <v>2640285.0640000002</v>
      </c>
      <c r="AG19" s="111">
        <f t="shared" si="3"/>
        <v>915.21486647624874</v>
      </c>
    </row>
    <row r="20" spans="1:33">
      <c r="A20" s="174"/>
      <c r="B20" s="106"/>
      <c r="C20" s="393" t="s">
        <v>120</v>
      </c>
      <c r="D20" s="371"/>
      <c r="E20" s="108"/>
      <c r="F20" s="108"/>
      <c r="G20" s="182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1:33" ht="23.4">
      <c r="A21" s="174"/>
      <c r="B21" s="109"/>
      <c r="C21" s="109"/>
      <c r="D21" s="109" t="s">
        <v>24</v>
      </c>
      <c r="E21" s="110">
        <v>0</v>
      </c>
      <c r="F21" s="183"/>
      <c r="G21" s="184">
        <v>0</v>
      </c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1:33" ht="23.4">
      <c r="A22" s="174"/>
      <c r="B22" s="109"/>
      <c r="C22" s="109"/>
      <c r="D22" s="109" t="s">
        <v>26</v>
      </c>
      <c r="E22" s="110">
        <v>719462.39</v>
      </c>
      <c r="F22" s="183"/>
      <c r="G22" s="184">
        <v>461700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461700</v>
      </c>
      <c r="AE22" s="111">
        <f t="shared" si="5"/>
        <v>64.172916669070077</v>
      </c>
      <c r="AF22" s="110">
        <f t="shared" si="6"/>
        <v>257762.39</v>
      </c>
      <c r="AG22" s="111">
        <f t="shared" si="7"/>
        <v>35.827083330929916</v>
      </c>
    </row>
    <row r="23" spans="1:33" ht="23.4">
      <c r="A23" s="174"/>
      <c r="B23" s="109"/>
      <c r="C23" s="109"/>
      <c r="D23" s="109" t="s">
        <v>28</v>
      </c>
      <c r="E23" s="110">
        <v>334619.69630000001</v>
      </c>
      <c r="F23" s="183"/>
      <c r="G23" s="184">
        <v>39819.879999999997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39819.879999999997</v>
      </c>
      <c r="AE23" s="111">
        <f t="shared" si="5"/>
        <v>11.900040685082647</v>
      </c>
      <c r="AF23" s="110">
        <f t="shared" si="6"/>
        <v>294799.81630000001</v>
      </c>
      <c r="AG23" s="111">
        <f t="shared" si="7"/>
        <v>88.099959314917342</v>
      </c>
    </row>
    <row r="24" spans="1:33" ht="23.4">
      <c r="A24" s="174"/>
      <c r="B24" s="109"/>
      <c r="C24" s="109"/>
      <c r="D24" s="109" t="s">
        <v>30</v>
      </c>
      <c r="E24" s="110">
        <v>41782.831400000003</v>
      </c>
      <c r="F24" s="183"/>
      <c r="G24" s="184">
        <v>0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41782.831400000003</v>
      </c>
      <c r="AG24" s="111">
        <f t="shared" si="7"/>
        <v>100</v>
      </c>
    </row>
    <row r="25" spans="1:33" ht="23.4">
      <c r="A25" s="174"/>
      <c r="B25" s="109"/>
      <c r="C25" s="109"/>
      <c r="D25" s="109" t="s">
        <v>120</v>
      </c>
      <c r="E25" s="110">
        <v>848784.97160000005</v>
      </c>
      <c r="F25" s="187"/>
      <c r="G25" s="188">
        <v>50699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50699</v>
      </c>
      <c r="AE25" s="111">
        <f t="shared" si="5"/>
        <v>5.9731264921467648</v>
      </c>
      <c r="AF25" s="110">
        <f t="shared" si="6"/>
        <v>798085.97160000005</v>
      </c>
      <c r="AG25" s="111">
        <f t="shared" si="7"/>
        <v>94.026873507853239</v>
      </c>
    </row>
    <row r="26" spans="1:33" ht="23.4">
      <c r="A26" s="174"/>
      <c r="B26" s="109"/>
      <c r="C26" s="109"/>
      <c r="D26" s="109" t="s">
        <v>121</v>
      </c>
      <c r="E26" s="110">
        <v>0</v>
      </c>
      <c r="F26" s="189"/>
      <c r="G26" s="190">
        <v>0</v>
      </c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1:33">
      <c r="A27" s="174"/>
      <c r="B27" s="191"/>
      <c r="C27" s="191"/>
      <c r="D27" s="192" t="s">
        <v>122</v>
      </c>
      <c r="E27" s="193">
        <f t="shared" ref="E27:AD27" si="8">SUM(E10:E26)</f>
        <v>71165127.763400003</v>
      </c>
      <c r="F27" s="193">
        <f t="shared" si="8"/>
        <v>0</v>
      </c>
      <c r="G27" s="194">
        <f t="shared" si="8"/>
        <v>19408098.289999999</v>
      </c>
      <c r="H27" s="193">
        <f t="shared" si="8"/>
        <v>0</v>
      </c>
      <c r="I27" s="193">
        <f t="shared" si="8"/>
        <v>0</v>
      </c>
      <c r="J27" s="193">
        <f t="shared" si="8"/>
        <v>0</v>
      </c>
      <c r="K27" s="193">
        <f t="shared" si="8"/>
        <v>0</v>
      </c>
      <c r="L27" s="193">
        <f t="shared" si="8"/>
        <v>0</v>
      </c>
      <c r="M27" s="193">
        <f t="shared" si="8"/>
        <v>0</v>
      </c>
      <c r="N27" s="193">
        <f t="shared" si="8"/>
        <v>0</v>
      </c>
      <c r="O27" s="193">
        <f t="shared" si="8"/>
        <v>0</v>
      </c>
      <c r="P27" s="193">
        <f t="shared" si="8"/>
        <v>0</v>
      </c>
      <c r="Q27" s="193">
        <f t="shared" si="8"/>
        <v>0</v>
      </c>
      <c r="R27" s="193">
        <f t="shared" si="8"/>
        <v>0</v>
      </c>
      <c r="S27" s="193">
        <f t="shared" si="8"/>
        <v>0</v>
      </c>
      <c r="T27" s="193">
        <f t="shared" si="8"/>
        <v>0</v>
      </c>
      <c r="U27" s="193">
        <f t="shared" si="8"/>
        <v>0</v>
      </c>
      <c r="V27" s="193">
        <f t="shared" si="8"/>
        <v>0</v>
      </c>
      <c r="W27" s="193">
        <f t="shared" si="8"/>
        <v>0</v>
      </c>
      <c r="X27" s="193">
        <f t="shared" si="8"/>
        <v>0</v>
      </c>
      <c r="Y27" s="193">
        <f t="shared" si="8"/>
        <v>0</v>
      </c>
      <c r="Z27" s="193">
        <f t="shared" si="8"/>
        <v>0</v>
      </c>
      <c r="AA27" s="193">
        <f t="shared" si="8"/>
        <v>0</v>
      </c>
      <c r="AB27" s="193">
        <f t="shared" si="8"/>
        <v>0</v>
      </c>
      <c r="AC27" s="193">
        <f t="shared" si="8"/>
        <v>0</v>
      </c>
      <c r="AD27" s="193">
        <f t="shared" si="8"/>
        <v>19408098.289999999</v>
      </c>
      <c r="AE27" s="124">
        <f t="shared" si="5"/>
        <v>27.271922218035449</v>
      </c>
      <c r="AF27" s="193">
        <f>SUM(AF10:AF26)</f>
        <v>51757029.473400004</v>
      </c>
      <c r="AG27" s="124">
        <f t="shared" si="7"/>
        <v>72.728077781964544</v>
      </c>
    </row>
    <row r="28" spans="1:33">
      <c r="A28" s="174"/>
      <c r="B28" s="393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F28" s="174"/>
      <c r="AG28" s="112"/>
    </row>
    <row r="29" spans="1:33">
      <c r="A29" s="174"/>
      <c r="B29" s="106"/>
      <c r="C29" s="393" t="s">
        <v>35</v>
      </c>
      <c r="D29" s="371"/>
      <c r="E29" s="108"/>
      <c r="F29" s="108"/>
      <c r="G29" s="182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1:33" ht="23.4">
      <c r="A30" s="174"/>
      <c r="B30" s="109"/>
      <c r="C30" s="109"/>
      <c r="D30" s="109" t="s">
        <v>36</v>
      </c>
      <c r="E30" s="110">
        <v>10646110.636</v>
      </c>
      <c r="F30" s="183"/>
      <c r="G30" s="184">
        <v>1046256.9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1046256.9</v>
      </c>
      <c r="AE30" s="111">
        <f t="shared" ref="AE30:AE41" si="10">+AD30*100/E30</f>
        <v>9.8275974745374608</v>
      </c>
      <c r="AF30" s="110">
        <f t="shared" ref="AF30:AF41" si="11">+E30-AD30</f>
        <v>9599853.7359999996</v>
      </c>
      <c r="AG30" s="111">
        <f t="shared" ref="AG30:AG41" si="12">+AF30*100/E30</f>
        <v>90.17240252546253</v>
      </c>
    </row>
    <row r="31" spans="1:33" ht="23.4">
      <c r="A31" s="174"/>
      <c r="B31" s="109"/>
      <c r="C31" s="109"/>
      <c r="D31" s="109" t="s">
        <v>124</v>
      </c>
      <c r="E31" s="110">
        <v>757500</v>
      </c>
      <c r="F31" s="183"/>
      <c r="G31" s="184">
        <v>59510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59510</v>
      </c>
      <c r="AE31" s="111">
        <f t="shared" si="10"/>
        <v>7.8561056105610563</v>
      </c>
      <c r="AF31" s="110">
        <f t="shared" si="11"/>
        <v>697990</v>
      </c>
      <c r="AG31" s="111">
        <f t="shared" si="12"/>
        <v>92.143894389438941</v>
      </c>
    </row>
    <row r="32" spans="1:33" ht="23.4">
      <c r="A32" s="174"/>
      <c r="B32" s="109"/>
      <c r="C32" s="109"/>
      <c r="D32" s="109" t="s">
        <v>40</v>
      </c>
      <c r="E32" s="110">
        <v>1803809.5</v>
      </c>
      <c r="F32" s="183"/>
      <c r="G32" s="184">
        <v>165720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165720</v>
      </c>
      <c r="AE32" s="111">
        <f t="shared" si="10"/>
        <v>9.1872229301375778</v>
      </c>
      <c r="AF32" s="110">
        <f t="shared" si="11"/>
        <v>1638089.5</v>
      </c>
      <c r="AG32" s="111">
        <f t="shared" si="12"/>
        <v>90.81277706986242</v>
      </c>
    </row>
    <row r="33" spans="1:33" ht="23.4">
      <c r="A33" s="174"/>
      <c r="B33" s="109"/>
      <c r="C33" s="109"/>
      <c r="D33" s="109" t="s">
        <v>42</v>
      </c>
      <c r="E33" s="110">
        <v>404252.5</v>
      </c>
      <c r="F33" s="183"/>
      <c r="G33" s="184">
        <v>70000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70000</v>
      </c>
      <c r="AE33" s="111">
        <f t="shared" si="10"/>
        <v>17.315910229373969</v>
      </c>
      <c r="AF33" s="110">
        <f t="shared" si="11"/>
        <v>334252.5</v>
      </c>
      <c r="AG33" s="111">
        <f t="shared" si="12"/>
        <v>82.684089770626031</v>
      </c>
    </row>
    <row r="34" spans="1:33" ht="23.4">
      <c r="A34" s="174"/>
      <c r="B34" s="109"/>
      <c r="C34" s="109"/>
      <c r="D34" s="109" t="s">
        <v>44</v>
      </c>
      <c r="E34" s="110">
        <v>10875246.710000001</v>
      </c>
      <c r="F34" s="183"/>
      <c r="G34" s="184">
        <v>458300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458300</v>
      </c>
      <c r="AE34" s="111">
        <f t="shared" si="10"/>
        <v>4.2141572712882391</v>
      </c>
      <c r="AF34" s="110">
        <f t="shared" si="11"/>
        <v>10416946.710000001</v>
      </c>
      <c r="AG34" s="111">
        <f t="shared" si="12"/>
        <v>95.785842728711771</v>
      </c>
    </row>
    <row r="35" spans="1:33" ht="23.4">
      <c r="A35" s="174"/>
      <c r="B35" s="109"/>
      <c r="C35" s="109"/>
      <c r="D35" s="109" t="s">
        <v>46</v>
      </c>
      <c r="E35" s="110">
        <v>0</v>
      </c>
      <c r="F35" s="183"/>
      <c r="G35" s="184">
        <v>0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1:33" ht="23.4">
      <c r="A36" s="174"/>
      <c r="B36" s="109"/>
      <c r="C36" s="109"/>
      <c r="D36" s="109" t="s">
        <v>48</v>
      </c>
      <c r="E36" s="110">
        <v>532078.1</v>
      </c>
      <c r="F36" s="183"/>
      <c r="G36" s="184">
        <v>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0</v>
      </c>
      <c r="AE36" s="111">
        <f t="shared" si="10"/>
        <v>0</v>
      </c>
      <c r="AF36" s="110">
        <f t="shared" si="11"/>
        <v>532078.1</v>
      </c>
      <c r="AG36" s="111">
        <f t="shared" si="12"/>
        <v>100</v>
      </c>
    </row>
    <row r="37" spans="1:33" ht="23.4">
      <c r="A37" s="174"/>
      <c r="B37" s="109"/>
      <c r="C37" s="109"/>
      <c r="D37" s="109" t="s">
        <v>50</v>
      </c>
      <c r="E37" s="110">
        <v>9067312.6527999993</v>
      </c>
      <c r="F37" s="183"/>
      <c r="G37" s="184">
        <v>718407.89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718407.89</v>
      </c>
      <c r="AE37" s="111">
        <f t="shared" si="10"/>
        <v>7.9230519284912342</v>
      </c>
      <c r="AF37" s="110">
        <f t="shared" si="11"/>
        <v>8348904.7627999997</v>
      </c>
      <c r="AG37" s="111">
        <f t="shared" si="12"/>
        <v>92.076948071508767</v>
      </c>
    </row>
    <row r="38" spans="1:33" ht="23.4">
      <c r="A38" s="174"/>
      <c r="B38" s="109"/>
      <c r="C38" s="109"/>
      <c r="D38" s="109" t="s">
        <v>52</v>
      </c>
      <c r="E38" s="110">
        <v>0</v>
      </c>
      <c r="F38" s="183"/>
      <c r="G38" s="184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1:33" ht="23.4">
      <c r="A39" s="174"/>
      <c r="B39" s="109"/>
      <c r="C39" s="109"/>
      <c r="D39" s="109" t="s">
        <v>125</v>
      </c>
      <c r="E39" s="110">
        <v>15150</v>
      </c>
      <c r="F39" s="183"/>
      <c r="G39" s="184">
        <v>5000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5000</v>
      </c>
      <c r="AE39" s="111">
        <f t="shared" si="10"/>
        <v>33.003300330033007</v>
      </c>
      <c r="AF39" s="110">
        <f t="shared" si="11"/>
        <v>10150</v>
      </c>
      <c r="AG39" s="111">
        <f t="shared" si="12"/>
        <v>66.996699669967001</v>
      </c>
    </row>
    <row r="40" spans="1:33" ht="23.4">
      <c r="A40" s="174"/>
      <c r="B40" s="109"/>
      <c r="C40" s="109"/>
      <c r="D40" s="109" t="s">
        <v>56</v>
      </c>
      <c r="E40" s="110">
        <v>464153.58</v>
      </c>
      <c r="F40" s="183"/>
      <c r="G40" s="184">
        <v>73490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73490</v>
      </c>
      <c r="AE40" s="111">
        <f t="shared" si="10"/>
        <v>15.833121442260556</v>
      </c>
      <c r="AF40" s="110">
        <f t="shared" si="11"/>
        <v>390663.58</v>
      </c>
      <c r="AG40" s="111">
        <f t="shared" si="12"/>
        <v>84.166878557739437</v>
      </c>
    </row>
    <row r="41" spans="1:33">
      <c r="A41" s="174"/>
      <c r="B41" s="109"/>
      <c r="C41" s="109"/>
      <c r="D41" s="109" t="s">
        <v>126</v>
      </c>
      <c r="E41" s="110">
        <v>0</v>
      </c>
      <c r="F41" s="110"/>
      <c r="G41" s="190">
        <v>0</v>
      </c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1:33">
      <c r="A42" s="174"/>
      <c r="B42" s="106"/>
      <c r="C42" s="393" t="s">
        <v>127</v>
      </c>
      <c r="D42" s="371"/>
      <c r="E42" s="108"/>
      <c r="F42" s="108"/>
      <c r="G42" s="182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1:33">
      <c r="A43" s="174"/>
      <c r="B43" s="109"/>
      <c r="C43" s="109"/>
      <c r="D43" s="109" t="s">
        <v>128</v>
      </c>
      <c r="E43" s="110">
        <v>8348364.6500000004</v>
      </c>
      <c r="F43" s="140"/>
      <c r="G43" s="184">
        <v>1088672.8999999999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1088672.8999999999</v>
      </c>
      <c r="AE43" s="111">
        <f>+AD43*100/E43</f>
        <v>13.040552798565164</v>
      </c>
      <c r="AF43" s="110">
        <f>+E43-AD43</f>
        <v>7259691.75</v>
      </c>
      <c r="AG43" s="111">
        <f>+AF43*100/E43</f>
        <v>86.959447201434827</v>
      </c>
    </row>
    <row r="44" spans="1:33">
      <c r="A44" s="174"/>
      <c r="B44" s="109"/>
      <c r="C44" s="109"/>
      <c r="D44" s="109" t="s">
        <v>129</v>
      </c>
      <c r="E44" s="108"/>
      <c r="F44" s="108"/>
      <c r="G44" s="182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1:33">
      <c r="A45" s="174"/>
      <c r="B45" s="109"/>
      <c r="C45" s="109"/>
      <c r="D45" s="109" t="s">
        <v>130</v>
      </c>
      <c r="E45" s="110">
        <v>4585315.28</v>
      </c>
      <c r="F45" s="140"/>
      <c r="G45" s="184">
        <v>350398.43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350398.43</v>
      </c>
      <c r="AE45" s="111">
        <f t="shared" ref="AE45:AE53" si="14">+AD45*100/E45</f>
        <v>7.6417521719466146</v>
      </c>
      <c r="AF45" s="110">
        <f t="shared" ref="AF45:AF53" si="15">+E45-AD45</f>
        <v>4234916.8500000006</v>
      </c>
      <c r="AG45" s="111">
        <f t="shared" ref="AG45:AG53" si="16">+AF45*100/E45</f>
        <v>92.358247828053393</v>
      </c>
    </row>
    <row r="46" spans="1:33">
      <c r="A46" s="174"/>
      <c r="B46" s="109"/>
      <c r="C46" s="109"/>
      <c r="D46" s="109" t="s">
        <v>131</v>
      </c>
      <c r="E46" s="110">
        <v>3825983</v>
      </c>
      <c r="F46" s="140"/>
      <c r="G46" s="184">
        <v>994064.09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994064.09</v>
      </c>
      <c r="AE46" s="111">
        <f t="shared" si="14"/>
        <v>25.981926474843196</v>
      </c>
      <c r="AF46" s="110">
        <f t="shared" si="15"/>
        <v>2831918.91</v>
      </c>
      <c r="AG46" s="111">
        <f t="shared" si="16"/>
        <v>74.018073525156808</v>
      </c>
    </row>
    <row r="47" spans="1:33">
      <c r="A47" s="174"/>
      <c r="B47" s="109"/>
      <c r="C47" s="109"/>
      <c r="D47" s="109" t="s">
        <v>132</v>
      </c>
      <c r="E47" s="110">
        <v>258998.72380000001</v>
      </c>
      <c r="F47" s="140"/>
      <c r="G47" s="184">
        <v>47528.5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47528.5</v>
      </c>
      <c r="AE47" s="111">
        <f t="shared" si="14"/>
        <v>18.350862623053587</v>
      </c>
      <c r="AF47" s="110">
        <f t="shared" si="15"/>
        <v>211470.22380000001</v>
      </c>
      <c r="AG47" s="111">
        <f t="shared" si="16"/>
        <v>81.649137376946399</v>
      </c>
    </row>
    <row r="48" spans="1:33">
      <c r="A48" s="174"/>
      <c r="B48" s="109"/>
      <c r="C48" s="109"/>
      <c r="D48" s="109" t="s">
        <v>133</v>
      </c>
      <c r="E48" s="110">
        <v>438500</v>
      </c>
      <c r="F48" s="140"/>
      <c r="G48" s="184">
        <v>46848.37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46848.37</v>
      </c>
      <c r="AE48" s="111">
        <f t="shared" si="14"/>
        <v>10.683778791334094</v>
      </c>
      <c r="AF48" s="110">
        <f t="shared" si="15"/>
        <v>391651.63</v>
      </c>
      <c r="AG48" s="111">
        <f t="shared" si="16"/>
        <v>89.316221208665908</v>
      </c>
    </row>
    <row r="49" spans="1:33">
      <c r="A49" s="174"/>
      <c r="B49" s="109"/>
      <c r="C49" s="109"/>
      <c r="D49" s="109" t="s">
        <v>134</v>
      </c>
      <c r="E49" s="110">
        <v>0</v>
      </c>
      <c r="F49" s="140"/>
      <c r="G49" s="184">
        <v>0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1:33">
      <c r="A50" s="174"/>
      <c r="B50" s="109"/>
      <c r="C50" s="109"/>
      <c r="D50" s="109" t="s">
        <v>63</v>
      </c>
      <c r="E50" s="110">
        <v>5405420.7574000005</v>
      </c>
      <c r="F50" s="140"/>
      <c r="G50" s="184">
        <v>658359.91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658359.91</v>
      </c>
      <c r="AE50" s="111">
        <f t="shared" si="14"/>
        <v>12.179623743419192</v>
      </c>
      <c r="AF50" s="110">
        <f t="shared" si="15"/>
        <v>4747060.8474000003</v>
      </c>
      <c r="AG50" s="111">
        <f t="shared" si="16"/>
        <v>87.820376256580801</v>
      </c>
    </row>
    <row r="51" spans="1:33">
      <c r="A51" s="174"/>
      <c r="B51" s="109"/>
      <c r="C51" s="109"/>
      <c r="D51" s="109" t="s">
        <v>65</v>
      </c>
      <c r="E51" s="110">
        <v>2127932.3268999998</v>
      </c>
      <c r="F51" s="140"/>
      <c r="G51" s="184">
        <v>189722.25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189722.25</v>
      </c>
      <c r="AE51" s="111">
        <f t="shared" si="14"/>
        <v>8.9158028007587014</v>
      </c>
      <c r="AF51" s="110">
        <f t="shared" si="15"/>
        <v>1938210.0768999998</v>
      </c>
      <c r="AG51" s="111">
        <f t="shared" si="16"/>
        <v>91.084197199241288</v>
      </c>
    </row>
    <row r="52" spans="1:33">
      <c r="A52" s="174"/>
      <c r="B52" s="109"/>
      <c r="C52" s="109"/>
      <c r="D52" s="109" t="s">
        <v>67</v>
      </c>
      <c r="E52" s="110">
        <v>4245505.2959000003</v>
      </c>
      <c r="F52" s="140"/>
      <c r="G52" s="184">
        <v>846611.19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846611.19</v>
      </c>
      <c r="AE52" s="111">
        <f t="shared" si="14"/>
        <v>19.941352818888141</v>
      </c>
      <c r="AF52" s="110">
        <f t="shared" si="15"/>
        <v>3398894.1059000003</v>
      </c>
      <c r="AG52" s="111">
        <f t="shared" si="16"/>
        <v>80.058647181111866</v>
      </c>
    </row>
    <row r="53" spans="1:33">
      <c r="A53" s="174"/>
      <c r="B53" s="109"/>
      <c r="C53" s="109"/>
      <c r="D53" s="109" t="s">
        <v>135</v>
      </c>
      <c r="E53" s="110">
        <v>407352.58390000003</v>
      </c>
      <c r="F53" s="140"/>
      <c r="G53" s="184">
        <v>0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>
        <f t="shared" si="14"/>
        <v>0</v>
      </c>
      <c r="AF53" s="110">
        <f t="shared" si="15"/>
        <v>407352.58390000003</v>
      </c>
      <c r="AG53" s="111">
        <f t="shared" si="16"/>
        <v>100</v>
      </c>
    </row>
    <row r="54" spans="1:33">
      <c r="A54" s="174"/>
      <c r="B54" s="106"/>
      <c r="C54" s="393" t="s">
        <v>71</v>
      </c>
      <c r="D54" s="371"/>
      <c r="E54" s="108"/>
      <c r="F54" s="108"/>
      <c r="G54" s="182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1:33">
      <c r="A55" s="174"/>
      <c r="B55" s="117"/>
      <c r="C55" s="117"/>
      <c r="D55" s="117" t="s">
        <v>72</v>
      </c>
      <c r="E55" s="108"/>
      <c r="F55" s="108"/>
      <c r="G55" s="182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1:33">
      <c r="A56" s="174"/>
      <c r="B56" s="109"/>
      <c r="C56" s="109"/>
      <c r="D56" s="109" t="s">
        <v>136</v>
      </c>
      <c r="E56" s="110">
        <v>1561500</v>
      </c>
      <c r="F56" s="140"/>
      <c r="G56" s="184">
        <v>0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1561500</v>
      </c>
      <c r="AG56" s="111">
        <f t="shared" ref="AG56:AG58" si="20">+AF56*100/E56</f>
        <v>100</v>
      </c>
    </row>
    <row r="57" spans="1:33">
      <c r="A57" s="174"/>
      <c r="B57" s="109"/>
      <c r="C57" s="109"/>
      <c r="D57" s="109" t="s">
        <v>137</v>
      </c>
      <c r="E57" s="110">
        <v>75000</v>
      </c>
      <c r="F57" s="140"/>
      <c r="G57" s="184">
        <v>0</v>
      </c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>
        <f t="shared" si="18"/>
        <v>0</v>
      </c>
      <c r="AF57" s="110">
        <f t="shared" si="19"/>
        <v>75000</v>
      </c>
      <c r="AG57" s="111">
        <f t="shared" si="20"/>
        <v>100</v>
      </c>
    </row>
    <row r="58" spans="1:33">
      <c r="A58" s="174"/>
      <c r="B58" s="109"/>
      <c r="C58" s="109"/>
      <c r="D58" s="109" t="s">
        <v>138</v>
      </c>
      <c r="E58" s="110">
        <v>176000</v>
      </c>
      <c r="F58" s="140"/>
      <c r="G58" s="184">
        <v>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>
        <f t="shared" si="18"/>
        <v>0</v>
      </c>
      <c r="AF58" s="110">
        <f t="shared" si="19"/>
        <v>176000</v>
      </c>
      <c r="AG58" s="111">
        <f t="shared" si="20"/>
        <v>100</v>
      </c>
    </row>
    <row r="59" spans="1:33">
      <c r="A59" s="174"/>
      <c r="B59" s="109"/>
      <c r="C59" s="109"/>
      <c r="D59" s="109" t="s">
        <v>79</v>
      </c>
      <c r="E59" s="108"/>
      <c r="F59" s="108"/>
      <c r="G59" s="182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1:33">
      <c r="A60" s="174"/>
      <c r="B60" s="109"/>
      <c r="C60" s="109"/>
      <c r="D60" s="109" t="s">
        <v>139</v>
      </c>
      <c r="E60" s="110">
        <v>0</v>
      </c>
      <c r="F60" s="140"/>
      <c r="G60" s="184">
        <v>0</v>
      </c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1:33">
      <c r="A61" s="174"/>
      <c r="B61" s="109"/>
      <c r="C61" s="109"/>
      <c r="D61" s="109" t="s">
        <v>140</v>
      </c>
      <c r="E61" s="110">
        <v>0</v>
      </c>
      <c r="F61" s="140"/>
      <c r="G61" s="184">
        <v>0</v>
      </c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1:33">
      <c r="A62" s="174"/>
      <c r="B62" s="109"/>
      <c r="C62" s="109"/>
      <c r="D62" s="109" t="s">
        <v>141</v>
      </c>
      <c r="E62" s="110">
        <v>0</v>
      </c>
      <c r="F62" s="140"/>
      <c r="G62" s="184">
        <v>270427.53000000003</v>
      </c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270427.53000000003</v>
      </c>
      <c r="AE62" s="111" t="e">
        <f t="shared" si="22"/>
        <v>#DIV/0!</v>
      </c>
      <c r="AF62" s="110">
        <f t="shared" si="23"/>
        <v>-270427.53000000003</v>
      </c>
      <c r="AG62" s="111" t="e">
        <f t="shared" si="24"/>
        <v>#DIV/0!</v>
      </c>
    </row>
    <row r="63" spans="1:33">
      <c r="A63" s="174"/>
      <c r="B63" s="106"/>
      <c r="C63" s="393" t="s">
        <v>86</v>
      </c>
      <c r="D63" s="371"/>
      <c r="E63" s="108"/>
      <c r="F63" s="108"/>
      <c r="G63" s="182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1:33">
      <c r="A64" s="174"/>
      <c r="B64" s="109"/>
      <c r="C64" s="109"/>
      <c r="D64" s="109" t="s">
        <v>87</v>
      </c>
      <c r="E64" s="110">
        <v>4383412</v>
      </c>
      <c r="F64" s="140"/>
      <c r="G64" s="184">
        <v>14480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14480</v>
      </c>
      <c r="AE64" s="111">
        <f t="shared" ref="AE64:AE71" si="26">+AD64*100/E64</f>
        <v>0.33033627685465111</v>
      </c>
      <c r="AF64" s="110">
        <f t="shared" ref="AF64:AF71" si="27">+E64-AD64</f>
        <v>4368932</v>
      </c>
      <c r="AG64" s="111">
        <f t="shared" ref="AG64:AG71" si="28">+AF64*100/E64</f>
        <v>99.669663723145348</v>
      </c>
    </row>
    <row r="65" spans="1:33">
      <c r="A65" s="174"/>
      <c r="B65" s="109"/>
      <c r="C65" s="109"/>
      <c r="D65" s="109" t="s">
        <v>142</v>
      </c>
      <c r="E65" s="110">
        <v>0</v>
      </c>
      <c r="F65" s="140"/>
      <c r="G65" s="184">
        <v>88358.95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88358.95</v>
      </c>
      <c r="AE65" s="111" t="e">
        <f t="shared" si="26"/>
        <v>#DIV/0!</v>
      </c>
      <c r="AF65" s="110">
        <f t="shared" si="27"/>
        <v>-88358.95</v>
      </c>
      <c r="AG65" s="111" t="e">
        <f t="shared" si="28"/>
        <v>#DIV/0!</v>
      </c>
    </row>
    <row r="66" spans="1:33">
      <c r="A66" s="195"/>
      <c r="B66" s="191"/>
      <c r="C66" s="191"/>
      <c r="D66" s="192" t="s">
        <v>143</v>
      </c>
      <c r="E66" s="193">
        <f t="shared" ref="E66:AC66" si="29">SUM(E29:E65)</f>
        <v>70404898.296700001</v>
      </c>
      <c r="F66" s="193">
        <f t="shared" si="29"/>
        <v>0</v>
      </c>
      <c r="G66" s="194">
        <f t="shared" si="29"/>
        <v>7192156.9100000001</v>
      </c>
      <c r="H66" s="193">
        <f t="shared" si="29"/>
        <v>0</v>
      </c>
      <c r="I66" s="193">
        <f t="shared" si="29"/>
        <v>0</v>
      </c>
      <c r="J66" s="193">
        <f t="shared" si="29"/>
        <v>0</v>
      </c>
      <c r="K66" s="193">
        <f t="shared" si="29"/>
        <v>0</v>
      </c>
      <c r="L66" s="193">
        <f t="shared" si="29"/>
        <v>0</v>
      </c>
      <c r="M66" s="193">
        <f t="shared" si="29"/>
        <v>0</v>
      </c>
      <c r="N66" s="193">
        <f t="shared" si="29"/>
        <v>0</v>
      </c>
      <c r="O66" s="193">
        <f t="shared" si="29"/>
        <v>0</v>
      </c>
      <c r="P66" s="193">
        <f t="shared" si="29"/>
        <v>0</v>
      </c>
      <c r="Q66" s="193">
        <f t="shared" si="29"/>
        <v>0</v>
      </c>
      <c r="R66" s="193">
        <f t="shared" si="29"/>
        <v>0</v>
      </c>
      <c r="S66" s="193">
        <f t="shared" si="29"/>
        <v>0</v>
      </c>
      <c r="T66" s="193">
        <f t="shared" si="29"/>
        <v>0</v>
      </c>
      <c r="U66" s="193">
        <f t="shared" si="29"/>
        <v>0</v>
      </c>
      <c r="V66" s="193">
        <f t="shared" si="29"/>
        <v>0</v>
      </c>
      <c r="W66" s="193">
        <f t="shared" si="29"/>
        <v>0</v>
      </c>
      <c r="X66" s="193">
        <f t="shared" si="29"/>
        <v>0</v>
      </c>
      <c r="Y66" s="193">
        <f t="shared" si="29"/>
        <v>0</v>
      </c>
      <c r="Z66" s="193">
        <f t="shared" si="29"/>
        <v>0</v>
      </c>
      <c r="AA66" s="193">
        <f t="shared" si="29"/>
        <v>0</v>
      </c>
      <c r="AB66" s="193">
        <f t="shared" si="29"/>
        <v>0</v>
      </c>
      <c r="AC66" s="193">
        <f t="shared" si="29"/>
        <v>0</v>
      </c>
      <c r="AD66" s="193">
        <f t="shared" si="25"/>
        <v>7192156.9100000001</v>
      </c>
      <c r="AE66" s="124">
        <f t="shared" si="26"/>
        <v>10.215421205057133</v>
      </c>
      <c r="AF66" s="193">
        <f t="shared" si="27"/>
        <v>63212741.386700004</v>
      </c>
      <c r="AG66" s="124">
        <f t="shared" si="28"/>
        <v>89.784578794942874</v>
      </c>
    </row>
    <row r="67" spans="1:33">
      <c r="A67" s="195"/>
      <c r="B67" s="191"/>
      <c r="C67" s="191"/>
      <c r="D67" s="192" t="s">
        <v>144</v>
      </c>
      <c r="E67" s="193">
        <f t="shared" ref="E67:AC67" si="30">E27-E66</f>
        <v>760229.46670000255</v>
      </c>
      <c r="F67" s="193">
        <f t="shared" si="30"/>
        <v>0</v>
      </c>
      <c r="G67" s="194">
        <f t="shared" si="30"/>
        <v>12215941.379999999</v>
      </c>
      <c r="H67" s="193">
        <f t="shared" si="30"/>
        <v>0</v>
      </c>
      <c r="I67" s="193">
        <f t="shared" si="30"/>
        <v>0</v>
      </c>
      <c r="J67" s="193">
        <f t="shared" si="30"/>
        <v>0</v>
      </c>
      <c r="K67" s="193">
        <f t="shared" si="30"/>
        <v>0</v>
      </c>
      <c r="L67" s="193">
        <f t="shared" si="30"/>
        <v>0</v>
      </c>
      <c r="M67" s="193">
        <f t="shared" si="30"/>
        <v>0</v>
      </c>
      <c r="N67" s="193">
        <f t="shared" si="30"/>
        <v>0</v>
      </c>
      <c r="O67" s="193">
        <f t="shared" si="30"/>
        <v>0</v>
      </c>
      <c r="P67" s="193">
        <f t="shared" si="30"/>
        <v>0</v>
      </c>
      <c r="Q67" s="193">
        <f t="shared" si="30"/>
        <v>0</v>
      </c>
      <c r="R67" s="193">
        <f t="shared" si="30"/>
        <v>0</v>
      </c>
      <c r="S67" s="193">
        <f t="shared" si="30"/>
        <v>0</v>
      </c>
      <c r="T67" s="193">
        <f t="shared" si="30"/>
        <v>0</v>
      </c>
      <c r="U67" s="193">
        <f t="shared" si="30"/>
        <v>0</v>
      </c>
      <c r="V67" s="193">
        <f t="shared" si="30"/>
        <v>0</v>
      </c>
      <c r="W67" s="193">
        <f t="shared" si="30"/>
        <v>0</v>
      </c>
      <c r="X67" s="193">
        <f t="shared" si="30"/>
        <v>0</v>
      </c>
      <c r="Y67" s="193">
        <f t="shared" si="30"/>
        <v>0</v>
      </c>
      <c r="Z67" s="193">
        <f t="shared" si="30"/>
        <v>0</v>
      </c>
      <c r="AA67" s="193">
        <f t="shared" si="30"/>
        <v>0</v>
      </c>
      <c r="AB67" s="193">
        <f t="shared" si="30"/>
        <v>0</v>
      </c>
      <c r="AC67" s="193">
        <f t="shared" si="30"/>
        <v>0</v>
      </c>
      <c r="AD67" s="193">
        <f t="shared" si="25"/>
        <v>12215941.379999999</v>
      </c>
      <c r="AE67" s="124">
        <f t="shared" si="26"/>
        <v>1606.8755441731103</v>
      </c>
      <c r="AF67" s="193">
        <f t="shared" si="27"/>
        <v>-11455711.913299996</v>
      </c>
      <c r="AG67" s="124">
        <f t="shared" si="28"/>
        <v>-1506.8755441731103</v>
      </c>
    </row>
    <row r="68" spans="1:33">
      <c r="A68" s="174"/>
      <c r="B68" s="109"/>
      <c r="C68" s="109"/>
      <c r="D68" s="119" t="s">
        <v>145</v>
      </c>
      <c r="E68" s="110">
        <v>0</v>
      </c>
      <c r="F68" s="196"/>
      <c r="G68" s="197">
        <v>0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 t="e">
        <f t="shared" si="26"/>
        <v>#DIV/0!</v>
      </c>
      <c r="AF68" s="110">
        <f t="shared" si="27"/>
        <v>0</v>
      </c>
      <c r="AG68" s="111" t="e">
        <f t="shared" si="28"/>
        <v>#DIV/0!</v>
      </c>
    </row>
    <row r="69" spans="1:33">
      <c r="A69" s="174"/>
      <c r="B69" s="109"/>
      <c r="C69" s="109"/>
      <c r="D69" s="119" t="s">
        <v>146</v>
      </c>
      <c r="E69" s="110">
        <v>20093967.100000005</v>
      </c>
      <c r="F69" s="198"/>
      <c r="G69" s="199">
        <v>0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20093967.100000005</v>
      </c>
      <c r="AG69" s="111">
        <f t="shared" si="28"/>
        <v>100</v>
      </c>
    </row>
    <row r="70" spans="1:33">
      <c r="A70" s="174"/>
      <c r="B70" s="109"/>
      <c r="C70" s="109"/>
      <c r="D70" s="119" t="s">
        <v>147</v>
      </c>
      <c r="E70" s="110">
        <v>0</v>
      </c>
      <c r="F70" s="198"/>
      <c r="G70" s="199">
        <v>0</v>
      </c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>
      <c r="A71" s="200"/>
      <c r="B71" s="201"/>
      <c r="C71" s="201"/>
      <c r="D71" s="202" t="s">
        <v>148</v>
      </c>
      <c r="E71" s="203">
        <f t="shared" ref="E71:AC71" si="31">E27-E66-E70-E69-E68</f>
        <v>-19333737.633300003</v>
      </c>
      <c r="F71" s="203">
        <f t="shared" si="31"/>
        <v>0</v>
      </c>
      <c r="G71" s="204">
        <f t="shared" si="31"/>
        <v>12215941.379999999</v>
      </c>
      <c r="H71" s="203">
        <f t="shared" si="31"/>
        <v>0</v>
      </c>
      <c r="I71" s="203">
        <f t="shared" si="31"/>
        <v>0</v>
      </c>
      <c r="J71" s="203">
        <f t="shared" si="31"/>
        <v>0</v>
      </c>
      <c r="K71" s="203">
        <f t="shared" si="31"/>
        <v>0</v>
      </c>
      <c r="L71" s="203">
        <f t="shared" si="31"/>
        <v>0</v>
      </c>
      <c r="M71" s="203">
        <f t="shared" si="31"/>
        <v>0</v>
      </c>
      <c r="N71" s="203">
        <f t="shared" si="31"/>
        <v>0</v>
      </c>
      <c r="O71" s="203">
        <f t="shared" si="31"/>
        <v>0</v>
      </c>
      <c r="P71" s="203">
        <f t="shared" si="31"/>
        <v>0</v>
      </c>
      <c r="Q71" s="203">
        <f t="shared" si="31"/>
        <v>0</v>
      </c>
      <c r="R71" s="203">
        <f t="shared" si="31"/>
        <v>0</v>
      </c>
      <c r="S71" s="203">
        <f t="shared" si="31"/>
        <v>0</v>
      </c>
      <c r="T71" s="203">
        <f t="shared" si="31"/>
        <v>0</v>
      </c>
      <c r="U71" s="203">
        <f t="shared" si="31"/>
        <v>0</v>
      </c>
      <c r="V71" s="203">
        <f t="shared" si="31"/>
        <v>0</v>
      </c>
      <c r="W71" s="203">
        <f t="shared" si="31"/>
        <v>0</v>
      </c>
      <c r="X71" s="203">
        <f t="shared" si="31"/>
        <v>0</v>
      </c>
      <c r="Y71" s="203">
        <f t="shared" si="31"/>
        <v>0</v>
      </c>
      <c r="Z71" s="203">
        <f t="shared" si="31"/>
        <v>0</v>
      </c>
      <c r="AA71" s="203">
        <f t="shared" si="31"/>
        <v>0</v>
      </c>
      <c r="AB71" s="203">
        <f t="shared" si="31"/>
        <v>0</v>
      </c>
      <c r="AC71" s="203">
        <f t="shared" si="31"/>
        <v>0</v>
      </c>
      <c r="AD71" s="193">
        <f t="shared" si="25"/>
        <v>12215941.379999999</v>
      </c>
      <c r="AE71" s="124">
        <f t="shared" si="26"/>
        <v>-63.184582369420035</v>
      </c>
      <c r="AF71" s="193">
        <f t="shared" si="27"/>
        <v>-31549679.013300002</v>
      </c>
      <c r="AG71" s="124">
        <f t="shared" si="28"/>
        <v>163.18458236942001</v>
      </c>
    </row>
    <row r="72" spans="1:33">
      <c r="A72" s="174"/>
      <c r="B72" s="109"/>
      <c r="C72" s="109"/>
      <c r="D72" s="109"/>
      <c r="E72" s="110"/>
      <c r="F72" s="110"/>
      <c r="G72" s="19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>
      <c r="A73" s="174"/>
      <c r="B73" s="393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>
      <c r="A74" s="174"/>
      <c r="B74" s="109"/>
      <c r="C74" s="395" t="s">
        <v>150</v>
      </c>
      <c r="D74" s="371"/>
      <c r="E74" s="110">
        <v>0</v>
      </c>
      <c r="F74" s="205"/>
      <c r="G74" s="190">
        <v>895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>
      <c r="A75" s="174"/>
      <c r="B75" s="109"/>
      <c r="C75" s="395" t="s">
        <v>151</v>
      </c>
      <c r="D75" s="371"/>
      <c r="E75" s="110">
        <v>362990</v>
      </c>
      <c r="F75" s="205"/>
      <c r="G75" s="190">
        <v>362990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>
      <c r="A76" s="174"/>
      <c r="B76" s="109"/>
      <c r="C76" s="395" t="s">
        <v>152</v>
      </c>
      <c r="D76" s="371"/>
      <c r="E76" s="108"/>
      <c r="F76" s="108"/>
      <c r="G76" s="182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>
      <c r="A77" s="174"/>
      <c r="B77" s="109"/>
      <c r="C77" s="109"/>
      <c r="D77" s="109" t="s">
        <v>153</v>
      </c>
      <c r="E77" s="110">
        <v>0</v>
      </c>
      <c r="F77" s="110"/>
      <c r="G77" s="190">
        <v>0</v>
      </c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>
      <c r="A78" s="174"/>
      <c r="B78" s="109"/>
      <c r="C78" s="109"/>
      <c r="D78" s="109" t="s">
        <v>154</v>
      </c>
      <c r="E78" s="110">
        <v>12920330.696699997</v>
      </c>
      <c r="F78" s="205"/>
      <c r="G78" s="190">
        <v>17705946.82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>
      <c r="A79" s="174"/>
      <c r="B79" s="109"/>
      <c r="C79" s="109"/>
      <c r="D79" s="109" t="s">
        <v>155</v>
      </c>
      <c r="E79" s="110">
        <v>0</v>
      </c>
      <c r="F79" s="205"/>
      <c r="G79" s="190">
        <v>16494.84</v>
      </c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>
      <c r="A80" s="174"/>
      <c r="B80" s="415" t="s">
        <v>156</v>
      </c>
      <c r="C80" s="373"/>
      <c r="D80" s="371"/>
      <c r="E80" s="193">
        <f t="shared" ref="E80:AC80" si="32">SUM(E74:E79)</f>
        <v>13283320.696699997</v>
      </c>
      <c r="F80" s="193">
        <f t="shared" si="32"/>
        <v>0</v>
      </c>
      <c r="G80" s="194">
        <f t="shared" si="32"/>
        <v>18086326.66</v>
      </c>
      <c r="H80" s="193">
        <f t="shared" si="32"/>
        <v>0</v>
      </c>
      <c r="I80" s="193">
        <f t="shared" si="32"/>
        <v>0</v>
      </c>
      <c r="J80" s="193">
        <f t="shared" si="32"/>
        <v>0</v>
      </c>
      <c r="K80" s="193">
        <f t="shared" si="32"/>
        <v>0</v>
      </c>
      <c r="L80" s="193">
        <f t="shared" si="32"/>
        <v>0</v>
      </c>
      <c r="M80" s="193">
        <f t="shared" si="32"/>
        <v>0</v>
      </c>
      <c r="N80" s="193">
        <f t="shared" si="32"/>
        <v>0</v>
      </c>
      <c r="O80" s="193">
        <f t="shared" si="32"/>
        <v>0</v>
      </c>
      <c r="P80" s="193">
        <f t="shared" si="32"/>
        <v>0</v>
      </c>
      <c r="Q80" s="193">
        <f t="shared" si="32"/>
        <v>0</v>
      </c>
      <c r="R80" s="193">
        <f t="shared" si="32"/>
        <v>0</v>
      </c>
      <c r="S80" s="193">
        <f t="shared" si="32"/>
        <v>0</v>
      </c>
      <c r="T80" s="193">
        <f t="shared" si="32"/>
        <v>0</v>
      </c>
      <c r="U80" s="193">
        <f t="shared" si="32"/>
        <v>0</v>
      </c>
      <c r="V80" s="193">
        <f t="shared" si="32"/>
        <v>0</v>
      </c>
      <c r="W80" s="193">
        <f t="shared" si="32"/>
        <v>0</v>
      </c>
      <c r="X80" s="193">
        <f t="shared" si="32"/>
        <v>0</v>
      </c>
      <c r="Y80" s="193">
        <f t="shared" si="32"/>
        <v>0</v>
      </c>
      <c r="Z80" s="193">
        <f t="shared" si="32"/>
        <v>0</v>
      </c>
      <c r="AA80" s="193">
        <f t="shared" si="32"/>
        <v>0</v>
      </c>
      <c r="AB80" s="193">
        <f t="shared" si="32"/>
        <v>0</v>
      </c>
      <c r="AC80" s="193">
        <f t="shared" si="32"/>
        <v>0</v>
      </c>
      <c r="AD80" s="193"/>
      <c r="AE80" s="124"/>
      <c r="AF80" s="193"/>
      <c r="AG80" s="124"/>
    </row>
    <row r="81" spans="1:33">
      <c r="A81" s="174"/>
      <c r="B81" s="174"/>
      <c r="C81" s="174"/>
      <c r="D81" s="174"/>
      <c r="E81" s="174"/>
      <c r="F81" s="174"/>
      <c r="G81" s="206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</row>
    <row r="82" spans="1:33">
      <c r="A82" s="174"/>
      <c r="B82" s="174"/>
      <c r="C82" s="174"/>
      <c r="D82" s="174"/>
      <c r="E82" s="174"/>
      <c r="F82" s="174"/>
      <c r="G82" s="206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</row>
    <row r="83" spans="1:33">
      <c r="A83" s="174"/>
      <c r="B83" s="174"/>
      <c r="C83" s="174"/>
      <c r="D83" s="174"/>
      <c r="E83" s="174"/>
      <c r="F83" s="174"/>
      <c r="G83" s="206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</row>
    <row r="84" spans="1:33">
      <c r="A84" s="174"/>
      <c r="B84" s="174"/>
      <c r="C84" s="174"/>
      <c r="D84" s="174"/>
      <c r="E84" s="174"/>
      <c r="F84" s="174"/>
      <c r="G84" s="206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</row>
    <row r="85" spans="1:33">
      <c r="A85" s="174"/>
      <c r="B85" s="174"/>
      <c r="C85" s="174"/>
      <c r="D85" s="174"/>
      <c r="E85" s="174"/>
      <c r="F85" s="174"/>
      <c r="G85" s="206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</row>
    <row r="86" spans="1:33">
      <c r="A86" s="174"/>
      <c r="B86" s="174"/>
      <c r="C86" s="174"/>
      <c r="D86" s="174"/>
      <c r="E86" s="174"/>
      <c r="F86" s="174"/>
      <c r="G86" s="206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</row>
    <row r="87" spans="1:33">
      <c r="A87" s="174"/>
      <c r="B87" s="174"/>
      <c r="C87" s="174"/>
      <c r="D87" s="174"/>
      <c r="E87" s="174"/>
      <c r="F87" s="174"/>
      <c r="G87" s="206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</row>
    <row r="88" spans="1:33">
      <c r="A88" s="174"/>
      <c r="B88" s="174"/>
      <c r="C88" s="174"/>
      <c r="D88" s="174"/>
      <c r="E88" s="174"/>
      <c r="F88" s="174"/>
      <c r="G88" s="206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</row>
    <row r="89" spans="1:33">
      <c r="A89" s="174"/>
      <c r="B89" s="174"/>
      <c r="C89" s="174"/>
      <c r="D89" s="174"/>
      <c r="E89" s="174"/>
      <c r="F89" s="174"/>
      <c r="G89" s="206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</row>
    <row r="90" spans="1:33">
      <c r="A90" s="174"/>
      <c r="B90" s="174"/>
      <c r="C90" s="174"/>
      <c r="D90" s="174"/>
      <c r="E90" s="174"/>
      <c r="F90" s="174"/>
      <c r="G90" s="206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</row>
    <row r="91" spans="1:33">
      <c r="A91" s="174"/>
      <c r="B91" s="174"/>
      <c r="C91" s="174"/>
      <c r="D91" s="174"/>
      <c r="E91" s="174"/>
      <c r="F91" s="174"/>
      <c r="G91" s="206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</row>
    <row r="92" spans="1:33">
      <c r="A92" s="174"/>
      <c r="B92" s="174"/>
      <c r="C92" s="174"/>
      <c r="D92" s="174"/>
      <c r="E92" s="174"/>
      <c r="F92" s="174"/>
      <c r="G92" s="206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</row>
    <row r="93" spans="1:33">
      <c r="A93" s="174"/>
      <c r="B93" s="174"/>
      <c r="C93" s="174"/>
      <c r="D93" s="174"/>
      <c r="E93" s="174"/>
      <c r="F93" s="174"/>
      <c r="G93" s="206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</row>
    <row r="94" spans="1:33">
      <c r="A94" s="174"/>
      <c r="B94" s="174"/>
      <c r="C94" s="174"/>
      <c r="D94" s="174"/>
      <c r="E94" s="174"/>
      <c r="F94" s="174"/>
      <c r="G94" s="206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</row>
    <row r="95" spans="1:33">
      <c r="A95" s="174"/>
      <c r="B95" s="174"/>
      <c r="C95" s="174"/>
      <c r="D95" s="174"/>
      <c r="E95" s="174"/>
      <c r="F95" s="174"/>
      <c r="G95" s="206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</row>
    <row r="96" spans="1:33">
      <c r="A96" s="174"/>
      <c r="B96" s="174"/>
      <c r="C96" s="174"/>
      <c r="D96" s="174"/>
      <c r="E96" s="174"/>
      <c r="F96" s="174"/>
      <c r="G96" s="206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</row>
    <row r="97" spans="1:33">
      <c r="A97" s="174"/>
      <c r="B97" s="174"/>
      <c r="C97" s="174"/>
      <c r="D97" s="174"/>
      <c r="E97" s="174"/>
      <c r="F97" s="174"/>
      <c r="G97" s="206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</row>
    <row r="98" spans="1:33">
      <c r="A98" s="174"/>
      <c r="B98" s="174"/>
      <c r="C98" s="174"/>
      <c r="D98" s="174"/>
      <c r="E98" s="174"/>
      <c r="F98" s="174"/>
      <c r="G98" s="206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</row>
    <row r="99" spans="1:33">
      <c r="A99" s="174"/>
      <c r="B99" s="174"/>
      <c r="C99" s="174"/>
      <c r="D99" s="174"/>
      <c r="E99" s="174"/>
      <c r="F99" s="174"/>
      <c r="G99" s="206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</row>
    <row r="100" spans="1:33">
      <c r="A100" s="174"/>
      <c r="B100" s="174"/>
      <c r="C100" s="174"/>
      <c r="D100" s="174"/>
      <c r="E100" s="174"/>
      <c r="F100" s="174"/>
      <c r="G100" s="206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</row>
    <row r="101" spans="1:33">
      <c r="A101" s="174"/>
      <c r="B101" s="174"/>
      <c r="C101" s="174"/>
      <c r="D101" s="174"/>
      <c r="E101" s="174"/>
      <c r="F101" s="174"/>
      <c r="G101" s="206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</row>
    <row r="102" spans="1:33">
      <c r="A102" s="174"/>
      <c r="B102" s="174"/>
      <c r="C102" s="174"/>
      <c r="D102" s="174"/>
      <c r="E102" s="174"/>
      <c r="F102" s="174"/>
      <c r="G102" s="206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</row>
    <row r="103" spans="1:33">
      <c r="A103" s="174"/>
      <c r="B103" s="174"/>
      <c r="C103" s="174"/>
      <c r="D103" s="174"/>
      <c r="E103" s="174"/>
      <c r="F103" s="174"/>
      <c r="G103" s="206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</row>
    <row r="104" spans="1:33">
      <c r="A104" s="174"/>
      <c r="B104" s="174"/>
      <c r="C104" s="174"/>
      <c r="D104" s="174"/>
      <c r="E104" s="174"/>
      <c r="F104" s="174"/>
      <c r="G104" s="206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</row>
    <row r="105" spans="1:33">
      <c r="A105" s="174"/>
      <c r="B105" s="174"/>
      <c r="C105" s="174"/>
      <c r="D105" s="174"/>
      <c r="E105" s="174"/>
      <c r="F105" s="174"/>
      <c r="G105" s="206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</row>
    <row r="106" spans="1:33">
      <c r="A106" s="174"/>
      <c r="B106" s="174"/>
      <c r="C106" s="174"/>
      <c r="D106" s="174"/>
      <c r="E106" s="174"/>
      <c r="F106" s="174"/>
      <c r="G106" s="206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</row>
    <row r="107" spans="1:33">
      <c r="A107" s="174"/>
      <c r="B107" s="174"/>
      <c r="C107" s="174"/>
      <c r="D107" s="174"/>
      <c r="E107" s="174"/>
      <c r="F107" s="174"/>
      <c r="G107" s="206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</row>
    <row r="108" spans="1:33">
      <c r="A108" s="174"/>
      <c r="B108" s="174"/>
      <c r="C108" s="174"/>
      <c r="D108" s="174"/>
      <c r="E108" s="174"/>
      <c r="F108" s="174"/>
      <c r="G108" s="206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</row>
    <row r="109" spans="1:33">
      <c r="A109" s="174"/>
      <c r="B109" s="174"/>
      <c r="C109" s="174"/>
      <c r="D109" s="174"/>
      <c r="E109" s="174"/>
      <c r="F109" s="174"/>
      <c r="G109" s="206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</row>
    <row r="110" spans="1:33">
      <c r="A110" s="174"/>
      <c r="B110" s="174"/>
      <c r="C110" s="174"/>
      <c r="D110" s="174"/>
      <c r="E110" s="174"/>
      <c r="F110" s="174"/>
      <c r="G110" s="206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</row>
    <row r="111" spans="1:33">
      <c r="A111" s="174"/>
      <c r="B111" s="174"/>
      <c r="C111" s="174"/>
      <c r="D111" s="174"/>
      <c r="E111" s="174"/>
      <c r="F111" s="174"/>
      <c r="G111" s="206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</row>
    <row r="112" spans="1:33">
      <c r="A112" s="174"/>
      <c r="B112" s="174"/>
      <c r="C112" s="174"/>
      <c r="D112" s="174"/>
      <c r="E112" s="174"/>
      <c r="F112" s="174"/>
      <c r="G112" s="206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</row>
    <row r="113" spans="1:33">
      <c r="A113" s="174"/>
      <c r="B113" s="174"/>
      <c r="C113" s="174"/>
      <c r="D113" s="174"/>
      <c r="E113" s="174"/>
      <c r="F113" s="174"/>
      <c r="G113" s="206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</row>
    <row r="114" spans="1:33">
      <c r="A114" s="174"/>
      <c r="B114" s="174"/>
      <c r="C114" s="174"/>
      <c r="D114" s="174"/>
      <c r="E114" s="174"/>
      <c r="F114" s="174"/>
      <c r="G114" s="206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</row>
    <row r="115" spans="1:33">
      <c r="A115" s="174"/>
      <c r="B115" s="174"/>
      <c r="C115" s="174"/>
      <c r="D115" s="174"/>
      <c r="E115" s="174"/>
      <c r="F115" s="174"/>
      <c r="G115" s="206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</row>
    <row r="116" spans="1:33">
      <c r="A116" s="174"/>
      <c r="B116" s="174"/>
      <c r="C116" s="174"/>
      <c r="D116" s="174"/>
      <c r="E116" s="174"/>
      <c r="F116" s="174"/>
      <c r="G116" s="206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</row>
    <row r="117" spans="1:33">
      <c r="A117" s="174"/>
      <c r="B117" s="174"/>
      <c r="C117" s="174"/>
      <c r="D117" s="174"/>
      <c r="E117" s="174"/>
      <c r="F117" s="174"/>
      <c r="G117" s="206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</row>
    <row r="118" spans="1:33">
      <c r="A118" s="174"/>
      <c r="B118" s="174"/>
      <c r="C118" s="174"/>
      <c r="D118" s="174"/>
      <c r="E118" s="174"/>
      <c r="F118" s="174"/>
      <c r="G118" s="206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</row>
    <row r="119" spans="1:33">
      <c r="A119" s="174"/>
      <c r="B119" s="174"/>
      <c r="C119" s="174"/>
      <c r="D119" s="174"/>
      <c r="E119" s="174"/>
      <c r="F119" s="174"/>
      <c r="G119" s="206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</row>
    <row r="120" spans="1:33">
      <c r="A120" s="174"/>
      <c r="B120" s="174"/>
      <c r="C120" s="174"/>
      <c r="D120" s="174"/>
      <c r="E120" s="174"/>
      <c r="F120" s="174"/>
      <c r="G120" s="206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</row>
    <row r="121" spans="1:33">
      <c r="A121" s="174"/>
      <c r="B121" s="174"/>
      <c r="C121" s="174"/>
      <c r="D121" s="174"/>
      <c r="E121" s="174"/>
      <c r="F121" s="174"/>
      <c r="G121" s="206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</row>
    <row r="122" spans="1:33">
      <c r="A122" s="174"/>
      <c r="B122" s="174"/>
      <c r="C122" s="174"/>
      <c r="D122" s="174"/>
      <c r="E122" s="174"/>
      <c r="F122" s="174"/>
      <c r="G122" s="206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</row>
    <row r="123" spans="1:33">
      <c r="A123" s="174"/>
      <c r="B123" s="174"/>
      <c r="C123" s="174"/>
      <c r="D123" s="174"/>
      <c r="E123" s="174"/>
      <c r="F123" s="174"/>
      <c r="G123" s="206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</row>
    <row r="124" spans="1:33">
      <c r="A124" s="174"/>
      <c r="B124" s="174"/>
      <c r="C124" s="174"/>
      <c r="D124" s="174"/>
      <c r="E124" s="174"/>
      <c r="F124" s="174"/>
      <c r="G124" s="206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</row>
    <row r="125" spans="1:33">
      <c r="A125" s="174"/>
      <c r="B125" s="174"/>
      <c r="C125" s="174"/>
      <c r="D125" s="174"/>
      <c r="E125" s="174"/>
      <c r="F125" s="174"/>
      <c r="G125" s="206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</row>
    <row r="126" spans="1:33">
      <c r="A126" s="174"/>
      <c r="B126" s="174"/>
      <c r="C126" s="174"/>
      <c r="D126" s="174"/>
      <c r="E126" s="174"/>
      <c r="F126" s="174"/>
      <c r="G126" s="206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</row>
    <row r="127" spans="1:33">
      <c r="A127" s="174"/>
      <c r="B127" s="174"/>
      <c r="C127" s="174"/>
      <c r="D127" s="174"/>
      <c r="E127" s="174"/>
      <c r="F127" s="174"/>
      <c r="G127" s="206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</row>
    <row r="128" spans="1:33">
      <c r="A128" s="174"/>
      <c r="B128" s="174"/>
      <c r="C128" s="174"/>
      <c r="D128" s="174"/>
      <c r="E128" s="174"/>
      <c r="F128" s="174"/>
      <c r="G128" s="206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</row>
    <row r="129" spans="1:33">
      <c r="A129" s="174"/>
      <c r="B129" s="174"/>
      <c r="C129" s="174"/>
      <c r="D129" s="174"/>
      <c r="E129" s="174"/>
      <c r="F129" s="174"/>
      <c r="G129" s="206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</row>
    <row r="130" spans="1:33">
      <c r="A130" s="174"/>
      <c r="B130" s="174"/>
      <c r="C130" s="174"/>
      <c r="D130" s="174"/>
      <c r="E130" s="174"/>
      <c r="F130" s="174"/>
      <c r="G130" s="206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</row>
    <row r="131" spans="1:33">
      <c r="A131" s="174"/>
      <c r="B131" s="174"/>
      <c r="C131" s="174"/>
      <c r="D131" s="174"/>
      <c r="E131" s="174"/>
      <c r="F131" s="174"/>
      <c r="G131" s="206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</row>
    <row r="132" spans="1:33">
      <c r="A132" s="174"/>
      <c r="B132" s="174"/>
      <c r="C132" s="174"/>
      <c r="D132" s="174"/>
      <c r="E132" s="174"/>
      <c r="F132" s="174"/>
      <c r="G132" s="206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</row>
    <row r="133" spans="1:33">
      <c r="A133" s="174"/>
      <c r="B133" s="174"/>
      <c r="C133" s="174"/>
      <c r="D133" s="174"/>
      <c r="E133" s="174"/>
      <c r="F133" s="174"/>
      <c r="G133" s="206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</row>
    <row r="134" spans="1:33">
      <c r="A134" s="174"/>
      <c r="B134" s="174"/>
      <c r="C134" s="174"/>
      <c r="D134" s="174"/>
      <c r="E134" s="174"/>
      <c r="F134" s="174"/>
      <c r="G134" s="206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</row>
    <row r="135" spans="1:33">
      <c r="A135" s="174"/>
      <c r="B135" s="174"/>
      <c r="C135" s="174"/>
      <c r="D135" s="174"/>
      <c r="E135" s="174"/>
      <c r="F135" s="174"/>
      <c r="G135" s="206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</row>
    <row r="136" spans="1:33">
      <c r="A136" s="174"/>
      <c r="B136" s="174"/>
      <c r="C136" s="174"/>
      <c r="D136" s="174"/>
      <c r="E136" s="174"/>
      <c r="F136" s="174"/>
      <c r="G136" s="206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</row>
    <row r="137" spans="1:33">
      <c r="A137" s="174"/>
      <c r="B137" s="174"/>
      <c r="C137" s="174"/>
      <c r="D137" s="174"/>
      <c r="E137" s="174"/>
      <c r="F137" s="174"/>
      <c r="G137" s="206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</row>
    <row r="138" spans="1:33">
      <c r="A138" s="174"/>
      <c r="B138" s="174"/>
      <c r="C138" s="174"/>
      <c r="D138" s="174"/>
      <c r="E138" s="174"/>
      <c r="F138" s="174"/>
      <c r="G138" s="206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</row>
    <row r="139" spans="1:33">
      <c r="A139" s="174"/>
      <c r="B139" s="174"/>
      <c r="C139" s="174"/>
      <c r="D139" s="174"/>
      <c r="E139" s="174"/>
      <c r="F139" s="174"/>
      <c r="G139" s="206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</row>
    <row r="140" spans="1:33">
      <c r="A140" s="174"/>
      <c r="B140" s="174"/>
      <c r="C140" s="174"/>
      <c r="D140" s="174"/>
      <c r="E140" s="174"/>
      <c r="F140" s="174"/>
      <c r="G140" s="206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</row>
    <row r="141" spans="1:33">
      <c r="A141" s="174"/>
      <c r="B141" s="174"/>
      <c r="C141" s="174"/>
      <c r="D141" s="174"/>
      <c r="E141" s="174"/>
      <c r="F141" s="174"/>
      <c r="G141" s="206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</row>
    <row r="142" spans="1:33">
      <c r="A142" s="174"/>
      <c r="B142" s="174"/>
      <c r="C142" s="174"/>
      <c r="D142" s="174"/>
      <c r="E142" s="174"/>
      <c r="F142" s="174"/>
      <c r="G142" s="206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</row>
    <row r="143" spans="1:33">
      <c r="A143" s="174"/>
      <c r="B143" s="174"/>
      <c r="C143" s="174"/>
      <c r="D143" s="174"/>
      <c r="E143" s="174"/>
      <c r="F143" s="174"/>
      <c r="G143" s="206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</row>
    <row r="144" spans="1:33">
      <c r="A144" s="174"/>
      <c r="B144" s="174"/>
      <c r="C144" s="174"/>
      <c r="D144" s="174"/>
      <c r="E144" s="174"/>
      <c r="F144" s="174"/>
      <c r="G144" s="206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</row>
    <row r="145" spans="1:33">
      <c r="A145" s="174"/>
      <c r="B145" s="174"/>
      <c r="C145" s="174"/>
      <c r="D145" s="174"/>
      <c r="E145" s="174"/>
      <c r="F145" s="174"/>
      <c r="G145" s="206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</row>
    <row r="146" spans="1:33">
      <c r="A146" s="174"/>
      <c r="B146" s="174"/>
      <c r="C146" s="174"/>
      <c r="D146" s="174"/>
      <c r="E146" s="174"/>
      <c r="F146" s="174"/>
      <c r="G146" s="206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</row>
    <row r="147" spans="1:33">
      <c r="A147" s="174"/>
      <c r="B147" s="174"/>
      <c r="C147" s="174"/>
      <c r="D147" s="174"/>
      <c r="E147" s="174"/>
      <c r="F147" s="174"/>
      <c r="G147" s="206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</row>
    <row r="148" spans="1:33">
      <c r="A148" s="174"/>
      <c r="B148" s="174"/>
      <c r="C148" s="174"/>
      <c r="D148" s="174"/>
      <c r="E148" s="174"/>
      <c r="F148" s="174"/>
      <c r="G148" s="206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</row>
    <row r="149" spans="1:33">
      <c r="A149" s="174"/>
      <c r="B149" s="174"/>
      <c r="C149" s="174"/>
      <c r="D149" s="174"/>
      <c r="E149" s="174"/>
      <c r="F149" s="174"/>
      <c r="G149" s="206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</row>
    <row r="150" spans="1:33">
      <c r="A150" s="174"/>
      <c r="B150" s="174"/>
      <c r="C150" s="174"/>
      <c r="D150" s="174"/>
      <c r="E150" s="174"/>
      <c r="F150" s="174"/>
      <c r="G150" s="206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</row>
    <row r="151" spans="1:33">
      <c r="A151" s="174"/>
      <c r="B151" s="174"/>
      <c r="C151" s="174"/>
      <c r="D151" s="174"/>
      <c r="E151" s="174"/>
      <c r="F151" s="174"/>
      <c r="G151" s="206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</row>
    <row r="152" spans="1:33">
      <c r="A152" s="174"/>
      <c r="B152" s="174"/>
      <c r="C152" s="174"/>
      <c r="D152" s="174"/>
      <c r="E152" s="174"/>
      <c r="F152" s="174"/>
      <c r="G152" s="206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</row>
    <row r="153" spans="1:33">
      <c r="A153" s="174"/>
      <c r="B153" s="174"/>
      <c r="C153" s="174"/>
      <c r="D153" s="174"/>
      <c r="E153" s="174"/>
      <c r="F153" s="174"/>
      <c r="G153" s="206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</row>
    <row r="154" spans="1:33">
      <c r="A154" s="174"/>
      <c r="B154" s="174"/>
      <c r="C154" s="174"/>
      <c r="D154" s="174"/>
      <c r="E154" s="174"/>
      <c r="F154" s="174"/>
      <c r="G154" s="206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</row>
    <row r="155" spans="1:33">
      <c r="A155" s="174"/>
      <c r="B155" s="174"/>
      <c r="C155" s="174"/>
      <c r="D155" s="174"/>
      <c r="E155" s="174"/>
      <c r="F155" s="174"/>
      <c r="G155" s="206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</row>
    <row r="156" spans="1:33">
      <c r="A156" s="174"/>
      <c r="B156" s="174"/>
      <c r="C156" s="174"/>
      <c r="D156" s="174"/>
      <c r="E156" s="174"/>
      <c r="F156" s="174"/>
      <c r="G156" s="206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</row>
    <row r="157" spans="1:33">
      <c r="A157" s="174"/>
      <c r="B157" s="174"/>
      <c r="C157" s="174"/>
      <c r="D157" s="174"/>
      <c r="E157" s="174"/>
      <c r="F157" s="174"/>
      <c r="G157" s="206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</row>
    <row r="158" spans="1:33">
      <c r="A158" s="174"/>
      <c r="B158" s="174"/>
      <c r="C158" s="174"/>
      <c r="D158" s="174"/>
      <c r="E158" s="174"/>
      <c r="F158" s="174"/>
      <c r="G158" s="206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</row>
    <row r="159" spans="1:33">
      <c r="A159" s="174"/>
      <c r="B159" s="174"/>
      <c r="C159" s="174"/>
      <c r="D159" s="174"/>
      <c r="E159" s="174"/>
      <c r="F159" s="174"/>
      <c r="G159" s="206"/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  <c r="AF159" s="174"/>
      <c r="AG159" s="174"/>
    </row>
    <row r="160" spans="1:33">
      <c r="A160" s="174"/>
      <c r="B160" s="174"/>
      <c r="C160" s="174"/>
      <c r="D160" s="174"/>
      <c r="E160" s="174"/>
      <c r="F160" s="174"/>
      <c r="G160" s="206"/>
      <c r="H160" s="174"/>
      <c r="I160" s="174"/>
      <c r="J160" s="174"/>
      <c r="K160" s="174"/>
      <c r="L160" s="174"/>
      <c r="M160" s="174"/>
      <c r="N160" s="174"/>
      <c r="O160" s="174"/>
      <c r="P160" s="174"/>
      <c r="Q160" s="174"/>
      <c r="R160" s="174"/>
      <c r="S160" s="174"/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  <c r="AD160" s="174"/>
      <c r="AE160" s="174"/>
      <c r="AF160" s="174"/>
      <c r="AG160" s="174"/>
    </row>
    <row r="161" spans="1:33">
      <c r="A161" s="174"/>
      <c r="B161" s="174"/>
      <c r="C161" s="174"/>
      <c r="D161" s="174"/>
      <c r="E161" s="174"/>
      <c r="F161" s="174"/>
      <c r="G161" s="206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174"/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/>
      <c r="AF161" s="174"/>
      <c r="AG161" s="174"/>
    </row>
    <row r="162" spans="1:33">
      <c r="A162" s="174"/>
      <c r="B162" s="174"/>
      <c r="C162" s="174"/>
      <c r="D162" s="174"/>
      <c r="E162" s="174"/>
      <c r="F162" s="174"/>
      <c r="G162" s="206"/>
      <c r="H162" s="174"/>
      <c r="I162" s="174"/>
      <c r="J162" s="174"/>
      <c r="K162" s="174"/>
      <c r="L162" s="174"/>
      <c r="M162" s="174"/>
      <c r="N162" s="174"/>
      <c r="O162" s="174"/>
      <c r="P162" s="174"/>
      <c r="Q162" s="174"/>
      <c r="R162" s="174"/>
      <c r="S162" s="174"/>
      <c r="T162" s="174"/>
      <c r="U162" s="174"/>
      <c r="V162" s="174"/>
      <c r="W162" s="174"/>
      <c r="X162" s="174"/>
      <c r="Y162" s="174"/>
      <c r="Z162" s="174"/>
      <c r="AA162" s="174"/>
      <c r="AB162" s="174"/>
      <c r="AC162" s="174"/>
      <c r="AD162" s="174"/>
      <c r="AE162" s="174"/>
      <c r="AF162" s="174"/>
      <c r="AG162" s="174"/>
    </row>
    <row r="163" spans="1:33">
      <c r="A163" s="174"/>
      <c r="B163" s="174"/>
      <c r="C163" s="174"/>
      <c r="D163" s="174"/>
      <c r="E163" s="174"/>
      <c r="F163" s="174"/>
      <c r="G163" s="206"/>
      <c r="H163" s="174"/>
      <c r="I163" s="174"/>
      <c r="J163" s="174"/>
      <c r="K163" s="174"/>
      <c r="L163" s="174"/>
      <c r="M163" s="174"/>
      <c r="N163" s="174"/>
      <c r="O163" s="174"/>
      <c r="P163" s="174"/>
      <c r="Q163" s="174"/>
      <c r="R163" s="174"/>
      <c r="S163" s="174"/>
      <c r="T163" s="174"/>
      <c r="U163" s="174"/>
      <c r="V163" s="174"/>
      <c r="W163" s="174"/>
      <c r="X163" s="174"/>
      <c r="Y163" s="174"/>
      <c r="Z163" s="174"/>
      <c r="AA163" s="174"/>
      <c r="AB163" s="174"/>
      <c r="AC163" s="174"/>
      <c r="AD163" s="174"/>
      <c r="AE163" s="174"/>
      <c r="AF163" s="174"/>
      <c r="AG163" s="174"/>
    </row>
    <row r="164" spans="1:33">
      <c r="A164" s="174"/>
      <c r="B164" s="174"/>
      <c r="C164" s="174"/>
      <c r="D164" s="174"/>
      <c r="E164" s="174"/>
      <c r="F164" s="174"/>
      <c r="G164" s="206"/>
      <c r="H164" s="174"/>
      <c r="I164" s="174"/>
      <c r="J164" s="174"/>
      <c r="K164" s="174"/>
      <c r="L164" s="174"/>
      <c r="M164" s="174"/>
      <c r="N164" s="174"/>
      <c r="O164" s="174"/>
      <c r="P164" s="174"/>
      <c r="Q164" s="174"/>
      <c r="R164" s="174"/>
      <c r="S164" s="174"/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/>
      <c r="AF164" s="174"/>
      <c r="AG164" s="174"/>
    </row>
    <row r="165" spans="1:33">
      <c r="A165" s="174"/>
      <c r="B165" s="174"/>
      <c r="C165" s="174"/>
      <c r="D165" s="174"/>
      <c r="E165" s="174"/>
      <c r="F165" s="174"/>
      <c r="G165" s="206"/>
      <c r="H165" s="174"/>
      <c r="I165" s="174"/>
      <c r="J165" s="174"/>
      <c r="K165" s="174"/>
      <c r="L165" s="174"/>
      <c r="M165" s="174"/>
      <c r="N165" s="174"/>
      <c r="O165" s="174"/>
      <c r="P165" s="174"/>
      <c r="Q165" s="174"/>
      <c r="R165" s="174"/>
      <c r="S165" s="174"/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/>
      <c r="AF165" s="174"/>
      <c r="AG165" s="174"/>
    </row>
    <row r="166" spans="1:33">
      <c r="A166" s="174"/>
      <c r="B166" s="174"/>
      <c r="C166" s="174"/>
      <c r="D166" s="174"/>
      <c r="E166" s="174"/>
      <c r="F166" s="174"/>
      <c r="G166" s="206"/>
      <c r="H166" s="174"/>
      <c r="I166" s="174"/>
      <c r="J166" s="174"/>
      <c r="K166" s="174"/>
      <c r="L166" s="174"/>
      <c r="M166" s="174"/>
      <c r="N166" s="174"/>
      <c r="O166" s="174"/>
      <c r="P166" s="174"/>
      <c r="Q166" s="174"/>
      <c r="R166" s="174"/>
      <c r="S166" s="174"/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/>
      <c r="AF166" s="174"/>
      <c r="AG166" s="174"/>
    </row>
    <row r="167" spans="1:33">
      <c r="A167" s="174"/>
      <c r="B167" s="174"/>
      <c r="C167" s="174"/>
      <c r="D167" s="174"/>
      <c r="E167" s="174"/>
      <c r="F167" s="174"/>
      <c r="G167" s="206"/>
      <c r="H167" s="174"/>
      <c r="I167" s="174"/>
      <c r="J167" s="174"/>
      <c r="K167" s="174"/>
      <c r="L167" s="174"/>
      <c r="M167" s="174"/>
      <c r="N167" s="174"/>
      <c r="O167" s="174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  <c r="AF167" s="174"/>
      <c r="AG167" s="174"/>
    </row>
    <row r="168" spans="1:33">
      <c r="A168" s="174"/>
      <c r="B168" s="174"/>
      <c r="C168" s="174"/>
      <c r="D168" s="174"/>
      <c r="E168" s="174"/>
      <c r="F168" s="174"/>
      <c r="G168" s="206"/>
      <c r="H168" s="174"/>
      <c r="I168" s="174"/>
      <c r="J168" s="174"/>
      <c r="K168" s="174"/>
      <c r="L168" s="174"/>
      <c r="M168" s="174"/>
      <c r="N168" s="174"/>
      <c r="O168" s="174"/>
      <c r="P168" s="174"/>
      <c r="Q168" s="174"/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4"/>
      <c r="AG168" s="174"/>
    </row>
    <row r="169" spans="1:33">
      <c r="A169" s="174"/>
      <c r="B169" s="174"/>
      <c r="C169" s="174"/>
      <c r="D169" s="174"/>
      <c r="E169" s="174"/>
      <c r="F169" s="174"/>
      <c r="G169" s="206"/>
      <c r="H169" s="174"/>
      <c r="I169" s="174"/>
      <c r="J169" s="174"/>
      <c r="K169" s="174"/>
      <c r="L169" s="174"/>
      <c r="M169" s="174"/>
      <c r="N169" s="174"/>
      <c r="O169" s="174"/>
      <c r="P169" s="174"/>
      <c r="Q169" s="174"/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</row>
    <row r="170" spans="1:33">
      <c r="A170" s="174"/>
      <c r="B170" s="174"/>
      <c r="C170" s="174"/>
      <c r="D170" s="174"/>
      <c r="E170" s="174"/>
      <c r="F170" s="174"/>
      <c r="G170" s="206"/>
      <c r="H170" s="174"/>
      <c r="I170" s="174"/>
      <c r="J170" s="174"/>
      <c r="K170" s="174"/>
      <c r="L170" s="174"/>
      <c r="M170" s="174"/>
      <c r="N170" s="174"/>
      <c r="O170" s="174"/>
      <c r="P170" s="174"/>
      <c r="Q170" s="174"/>
      <c r="R170" s="174"/>
      <c r="S170" s="174"/>
      <c r="T170" s="174"/>
      <c r="U170" s="174"/>
      <c r="V170" s="174"/>
      <c r="W170" s="174"/>
      <c r="X170" s="174"/>
      <c r="Y170" s="174"/>
      <c r="Z170" s="174"/>
      <c r="AA170" s="174"/>
      <c r="AB170" s="174"/>
      <c r="AC170" s="174"/>
      <c r="AD170" s="174"/>
      <c r="AE170" s="174"/>
      <c r="AF170" s="174"/>
      <c r="AG170" s="174"/>
    </row>
    <row r="171" spans="1:33">
      <c r="A171" s="174"/>
      <c r="B171" s="174"/>
      <c r="C171" s="174"/>
      <c r="D171" s="174"/>
      <c r="E171" s="174"/>
      <c r="F171" s="174"/>
      <c r="G171" s="206"/>
      <c r="H171" s="174"/>
      <c r="I171" s="174"/>
      <c r="J171" s="174"/>
      <c r="K171" s="174"/>
      <c r="L171" s="174"/>
      <c r="M171" s="174"/>
      <c r="N171" s="174"/>
      <c r="O171" s="174"/>
      <c r="P171" s="174"/>
      <c r="Q171" s="174"/>
      <c r="R171" s="174"/>
      <c r="S171" s="174"/>
      <c r="T171" s="174"/>
      <c r="U171" s="174"/>
      <c r="V171" s="174"/>
      <c r="W171" s="174"/>
      <c r="X171" s="174"/>
      <c r="Y171" s="174"/>
      <c r="Z171" s="174"/>
      <c r="AA171" s="174"/>
      <c r="AB171" s="174"/>
      <c r="AC171" s="174"/>
      <c r="AD171" s="174"/>
      <c r="AE171" s="174"/>
      <c r="AF171" s="174"/>
      <c r="AG171" s="174"/>
    </row>
    <row r="172" spans="1:33">
      <c r="A172" s="174"/>
      <c r="B172" s="174"/>
      <c r="C172" s="174"/>
      <c r="D172" s="174"/>
      <c r="E172" s="174"/>
      <c r="F172" s="174"/>
      <c r="G172" s="206"/>
      <c r="H172" s="174"/>
      <c r="I172" s="174"/>
      <c r="J172" s="174"/>
      <c r="K172" s="174"/>
      <c r="L172" s="174"/>
      <c r="M172" s="174"/>
      <c r="N172" s="174"/>
      <c r="O172" s="174"/>
      <c r="P172" s="174"/>
      <c r="Q172" s="174"/>
      <c r="R172" s="174"/>
      <c r="S172" s="174"/>
      <c r="T172" s="174"/>
      <c r="U172" s="174"/>
      <c r="V172" s="174"/>
      <c r="W172" s="174"/>
      <c r="X172" s="174"/>
      <c r="Y172" s="174"/>
      <c r="Z172" s="174"/>
      <c r="AA172" s="174"/>
      <c r="AB172" s="174"/>
      <c r="AC172" s="174"/>
      <c r="AD172" s="174"/>
      <c r="AE172" s="174"/>
      <c r="AF172" s="174"/>
      <c r="AG172" s="174"/>
    </row>
    <row r="173" spans="1:33">
      <c r="A173" s="174"/>
      <c r="B173" s="174"/>
      <c r="C173" s="174"/>
      <c r="D173" s="174"/>
      <c r="E173" s="174"/>
      <c r="F173" s="174"/>
      <c r="G173" s="206"/>
      <c r="H173" s="174"/>
      <c r="I173" s="174"/>
      <c r="J173" s="174"/>
      <c r="K173" s="174"/>
      <c r="L173" s="174"/>
      <c r="M173" s="174"/>
      <c r="N173" s="174"/>
      <c r="O173" s="174"/>
      <c r="P173" s="174"/>
      <c r="Q173" s="174"/>
      <c r="R173" s="174"/>
      <c r="S173" s="174"/>
      <c r="T173" s="174"/>
      <c r="U173" s="174"/>
      <c r="V173" s="174"/>
      <c r="W173" s="174"/>
      <c r="X173" s="174"/>
      <c r="Y173" s="174"/>
      <c r="Z173" s="174"/>
      <c r="AA173" s="174"/>
      <c r="AB173" s="174"/>
      <c r="AC173" s="174"/>
      <c r="AD173" s="174"/>
      <c r="AE173" s="174"/>
      <c r="AF173" s="174"/>
      <c r="AG173" s="174"/>
    </row>
    <row r="174" spans="1:33">
      <c r="A174" s="174"/>
      <c r="B174" s="174"/>
      <c r="C174" s="174"/>
      <c r="D174" s="174"/>
      <c r="E174" s="174"/>
      <c r="F174" s="174"/>
      <c r="G174" s="206"/>
      <c r="H174" s="174"/>
      <c r="I174" s="174"/>
      <c r="J174" s="174"/>
      <c r="K174" s="174"/>
      <c r="L174" s="174"/>
      <c r="M174" s="174"/>
      <c r="N174" s="174"/>
      <c r="O174" s="174"/>
      <c r="P174" s="174"/>
      <c r="Q174" s="174"/>
      <c r="R174" s="174"/>
      <c r="S174" s="174"/>
      <c r="T174" s="174"/>
      <c r="U174" s="174"/>
      <c r="V174" s="174"/>
      <c r="W174" s="174"/>
      <c r="X174" s="174"/>
      <c r="Y174" s="174"/>
      <c r="Z174" s="174"/>
      <c r="AA174" s="174"/>
      <c r="AB174" s="174"/>
      <c r="AC174" s="174"/>
      <c r="AD174" s="174"/>
      <c r="AE174" s="174"/>
      <c r="AF174" s="174"/>
      <c r="AG174" s="174"/>
    </row>
    <row r="175" spans="1:33">
      <c r="A175" s="174"/>
      <c r="B175" s="174"/>
      <c r="C175" s="174"/>
      <c r="D175" s="174"/>
      <c r="E175" s="174"/>
      <c r="F175" s="174"/>
      <c r="G175" s="206"/>
      <c r="H175" s="174"/>
      <c r="I175" s="174"/>
      <c r="J175" s="174"/>
      <c r="K175" s="174"/>
      <c r="L175" s="174"/>
      <c r="M175" s="174"/>
      <c r="N175" s="174"/>
      <c r="O175" s="174"/>
      <c r="P175" s="174"/>
      <c r="Q175" s="174"/>
      <c r="R175" s="174"/>
      <c r="S175" s="174"/>
      <c r="T175" s="174"/>
      <c r="U175" s="174"/>
      <c r="V175" s="174"/>
      <c r="W175" s="174"/>
      <c r="X175" s="174"/>
      <c r="Y175" s="174"/>
      <c r="Z175" s="174"/>
      <c r="AA175" s="174"/>
      <c r="AB175" s="174"/>
      <c r="AC175" s="174"/>
      <c r="AD175" s="174"/>
      <c r="AE175" s="174"/>
      <c r="AF175" s="174"/>
      <c r="AG175" s="174"/>
    </row>
    <row r="176" spans="1:33">
      <c r="A176" s="174"/>
      <c r="B176" s="174"/>
      <c r="C176" s="174"/>
      <c r="D176" s="174"/>
      <c r="E176" s="174"/>
      <c r="F176" s="174"/>
      <c r="G176" s="206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  <c r="Z176" s="174"/>
      <c r="AA176" s="174"/>
      <c r="AB176" s="174"/>
      <c r="AC176" s="174"/>
      <c r="AD176" s="174"/>
      <c r="AE176" s="174"/>
      <c r="AF176" s="174"/>
      <c r="AG176" s="174"/>
    </row>
    <row r="177" spans="1:33">
      <c r="A177" s="174"/>
      <c r="B177" s="174"/>
      <c r="C177" s="174"/>
      <c r="D177" s="174"/>
      <c r="E177" s="174"/>
      <c r="F177" s="174"/>
      <c r="G177" s="206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  <c r="Z177" s="174"/>
      <c r="AA177" s="174"/>
      <c r="AB177" s="174"/>
      <c r="AC177" s="174"/>
      <c r="AD177" s="174"/>
      <c r="AE177" s="174"/>
      <c r="AF177" s="174"/>
      <c r="AG177" s="174"/>
    </row>
    <row r="178" spans="1:33">
      <c r="A178" s="174"/>
      <c r="B178" s="174"/>
      <c r="C178" s="174"/>
      <c r="D178" s="174"/>
      <c r="E178" s="174"/>
      <c r="F178" s="174"/>
      <c r="G178" s="206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  <c r="Z178" s="174"/>
      <c r="AA178" s="174"/>
      <c r="AB178" s="174"/>
      <c r="AC178" s="174"/>
      <c r="AD178" s="174"/>
      <c r="AE178" s="174"/>
      <c r="AF178" s="174"/>
      <c r="AG178" s="174"/>
    </row>
    <row r="179" spans="1:33">
      <c r="A179" s="174"/>
      <c r="B179" s="174"/>
      <c r="C179" s="174"/>
      <c r="D179" s="174"/>
      <c r="E179" s="174"/>
      <c r="F179" s="174"/>
      <c r="G179" s="206"/>
      <c r="H179" s="174"/>
      <c r="I179" s="174"/>
      <c r="J179" s="174"/>
      <c r="K179" s="174"/>
      <c r="L179" s="174"/>
      <c r="M179" s="174"/>
      <c r="N179" s="174"/>
      <c r="O179" s="174"/>
      <c r="P179" s="174"/>
      <c r="Q179" s="174"/>
      <c r="R179" s="174"/>
      <c r="S179" s="174"/>
      <c r="T179" s="174"/>
      <c r="U179" s="174"/>
      <c r="V179" s="174"/>
      <c r="W179" s="174"/>
      <c r="X179" s="174"/>
      <c r="Y179" s="174"/>
      <c r="Z179" s="174"/>
      <c r="AA179" s="174"/>
      <c r="AB179" s="174"/>
      <c r="AC179" s="174"/>
      <c r="AD179" s="174"/>
      <c r="AE179" s="174"/>
      <c r="AF179" s="174"/>
      <c r="AG179" s="174"/>
    </row>
    <row r="180" spans="1:33">
      <c r="A180" s="174"/>
      <c r="B180" s="174"/>
      <c r="C180" s="174"/>
      <c r="D180" s="174"/>
      <c r="E180" s="174"/>
      <c r="F180" s="174"/>
      <c r="G180" s="206"/>
      <c r="H180" s="174"/>
      <c r="I180" s="174"/>
      <c r="J180" s="174"/>
      <c r="K180" s="174"/>
      <c r="L180" s="174"/>
      <c r="M180" s="174"/>
      <c r="N180" s="174"/>
      <c r="O180" s="174"/>
      <c r="P180" s="174"/>
      <c r="Q180" s="174"/>
      <c r="R180" s="174"/>
      <c r="S180" s="174"/>
      <c r="T180" s="174"/>
      <c r="U180" s="174"/>
      <c r="V180" s="174"/>
      <c r="W180" s="174"/>
      <c r="X180" s="174"/>
      <c r="Y180" s="174"/>
      <c r="Z180" s="174"/>
      <c r="AA180" s="174"/>
      <c r="AB180" s="174"/>
      <c r="AC180" s="174"/>
      <c r="AD180" s="174"/>
      <c r="AE180" s="174"/>
      <c r="AF180" s="174"/>
      <c r="AG180" s="174"/>
    </row>
    <row r="181" spans="1:33">
      <c r="A181" s="174"/>
      <c r="B181" s="174"/>
      <c r="C181" s="174"/>
      <c r="D181" s="174"/>
      <c r="E181" s="174"/>
      <c r="F181" s="174"/>
      <c r="G181" s="206"/>
      <c r="H181" s="174"/>
      <c r="I181" s="174"/>
      <c r="J181" s="174"/>
      <c r="K181" s="174"/>
      <c r="L181" s="174"/>
      <c r="M181" s="174"/>
      <c r="N181" s="174"/>
      <c r="O181" s="174"/>
      <c r="P181" s="174"/>
      <c r="Q181" s="174"/>
      <c r="R181" s="174"/>
      <c r="S181" s="174"/>
      <c r="T181" s="174"/>
      <c r="U181" s="174"/>
      <c r="V181" s="174"/>
      <c r="W181" s="174"/>
      <c r="X181" s="174"/>
      <c r="Y181" s="174"/>
      <c r="Z181" s="174"/>
      <c r="AA181" s="174"/>
      <c r="AB181" s="174"/>
      <c r="AC181" s="174"/>
      <c r="AD181" s="174"/>
      <c r="AE181" s="174"/>
      <c r="AF181" s="174"/>
      <c r="AG181" s="174"/>
    </row>
    <row r="182" spans="1:33">
      <c r="A182" s="174"/>
      <c r="B182" s="174"/>
      <c r="C182" s="174"/>
      <c r="D182" s="174"/>
      <c r="E182" s="174"/>
      <c r="F182" s="174"/>
      <c r="G182" s="206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</row>
    <row r="183" spans="1:33">
      <c r="A183" s="174"/>
      <c r="B183" s="174"/>
      <c r="C183" s="174"/>
      <c r="D183" s="174"/>
      <c r="E183" s="174"/>
      <c r="F183" s="174"/>
      <c r="G183" s="206"/>
      <c r="H183" s="174"/>
      <c r="I183" s="174"/>
      <c r="J183" s="174"/>
      <c r="K183" s="174"/>
      <c r="L183" s="174"/>
      <c r="M183" s="174"/>
      <c r="N183" s="174"/>
      <c r="O183" s="174"/>
      <c r="P183" s="174"/>
      <c r="Q183" s="174"/>
      <c r="R183" s="174"/>
      <c r="S183" s="174"/>
      <c r="T183" s="174"/>
      <c r="U183" s="174"/>
      <c r="V183" s="174"/>
      <c r="W183" s="174"/>
      <c r="X183" s="174"/>
      <c r="Y183" s="174"/>
      <c r="Z183" s="174"/>
      <c r="AA183" s="174"/>
      <c r="AB183" s="174"/>
      <c r="AC183" s="174"/>
      <c r="AD183" s="174"/>
      <c r="AE183" s="174"/>
      <c r="AF183" s="174"/>
      <c r="AG183" s="174"/>
    </row>
    <row r="184" spans="1:33">
      <c r="A184" s="174"/>
      <c r="B184" s="174"/>
      <c r="C184" s="174"/>
      <c r="D184" s="174"/>
      <c r="E184" s="174"/>
      <c r="F184" s="174"/>
      <c r="G184" s="206"/>
      <c r="H184" s="174"/>
      <c r="I184" s="174"/>
      <c r="J184" s="174"/>
      <c r="K184" s="174"/>
      <c r="L184" s="174"/>
      <c r="M184" s="174"/>
      <c r="N184" s="174"/>
      <c r="O184" s="174"/>
      <c r="P184" s="174"/>
      <c r="Q184" s="174"/>
      <c r="R184" s="174"/>
      <c r="S184" s="174"/>
      <c r="T184" s="174"/>
      <c r="U184" s="174"/>
      <c r="V184" s="174"/>
      <c r="W184" s="174"/>
      <c r="X184" s="174"/>
      <c r="Y184" s="174"/>
      <c r="Z184" s="174"/>
      <c r="AA184" s="174"/>
      <c r="AB184" s="174"/>
      <c r="AC184" s="174"/>
      <c r="AD184" s="174"/>
      <c r="AE184" s="174"/>
      <c r="AF184" s="174"/>
      <c r="AG184" s="174"/>
    </row>
    <row r="185" spans="1:33">
      <c r="A185" s="174"/>
      <c r="B185" s="174"/>
      <c r="C185" s="174"/>
      <c r="D185" s="174"/>
      <c r="E185" s="174"/>
      <c r="F185" s="174"/>
      <c r="G185" s="206"/>
      <c r="H185" s="174"/>
      <c r="I185" s="174"/>
      <c r="J185" s="174"/>
      <c r="K185" s="174"/>
      <c r="L185" s="174"/>
      <c r="M185" s="174"/>
      <c r="N185" s="174"/>
      <c r="O185" s="174"/>
      <c r="P185" s="174"/>
      <c r="Q185" s="174"/>
      <c r="R185" s="174"/>
      <c r="S185" s="174"/>
      <c r="T185" s="174"/>
      <c r="U185" s="174"/>
      <c r="V185" s="174"/>
      <c r="W185" s="174"/>
      <c r="X185" s="174"/>
      <c r="Y185" s="174"/>
      <c r="Z185" s="174"/>
      <c r="AA185" s="174"/>
      <c r="AB185" s="174"/>
      <c r="AC185" s="174"/>
      <c r="AD185" s="174"/>
      <c r="AE185" s="174"/>
      <c r="AF185" s="174"/>
      <c r="AG185" s="174"/>
    </row>
    <row r="186" spans="1:33">
      <c r="A186" s="174"/>
      <c r="B186" s="174"/>
      <c r="C186" s="174"/>
      <c r="D186" s="174"/>
      <c r="E186" s="174"/>
      <c r="F186" s="174"/>
      <c r="G186" s="206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  <c r="Z186" s="174"/>
      <c r="AA186" s="174"/>
      <c r="AB186" s="174"/>
      <c r="AC186" s="174"/>
      <c r="AD186" s="174"/>
      <c r="AE186" s="174"/>
      <c r="AF186" s="174"/>
      <c r="AG186" s="174"/>
    </row>
    <row r="187" spans="1:33">
      <c r="A187" s="174"/>
      <c r="B187" s="174"/>
      <c r="C187" s="174"/>
      <c r="D187" s="174"/>
      <c r="E187" s="174"/>
      <c r="F187" s="174"/>
      <c r="G187" s="206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  <c r="Z187" s="174"/>
      <c r="AA187" s="174"/>
      <c r="AB187" s="174"/>
      <c r="AC187" s="174"/>
      <c r="AD187" s="174"/>
      <c r="AE187" s="174"/>
      <c r="AF187" s="174"/>
      <c r="AG187" s="174"/>
    </row>
    <row r="188" spans="1:33">
      <c r="A188" s="174"/>
      <c r="B188" s="174"/>
      <c r="C188" s="174"/>
      <c r="D188" s="174"/>
      <c r="E188" s="174"/>
      <c r="F188" s="174"/>
      <c r="G188" s="206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  <c r="Z188" s="174"/>
      <c r="AA188" s="174"/>
      <c r="AB188" s="174"/>
      <c r="AC188" s="174"/>
      <c r="AD188" s="174"/>
      <c r="AE188" s="174"/>
      <c r="AF188" s="174"/>
      <c r="AG188" s="174"/>
    </row>
    <row r="189" spans="1:33">
      <c r="A189" s="174"/>
      <c r="B189" s="174"/>
      <c r="C189" s="174"/>
      <c r="D189" s="174"/>
      <c r="E189" s="174"/>
      <c r="F189" s="174"/>
      <c r="G189" s="206"/>
      <c r="H189" s="174"/>
      <c r="I189" s="174"/>
      <c r="J189" s="174"/>
      <c r="K189" s="174"/>
      <c r="L189" s="174"/>
      <c r="M189" s="174"/>
      <c r="N189" s="174"/>
      <c r="O189" s="174"/>
      <c r="P189" s="174"/>
      <c r="Q189" s="174"/>
      <c r="R189" s="174"/>
      <c r="S189" s="174"/>
      <c r="T189" s="174"/>
      <c r="U189" s="174"/>
      <c r="V189" s="174"/>
      <c r="W189" s="174"/>
      <c r="X189" s="174"/>
      <c r="Y189" s="174"/>
      <c r="Z189" s="174"/>
      <c r="AA189" s="174"/>
      <c r="AB189" s="174"/>
      <c r="AC189" s="174"/>
      <c r="AD189" s="174"/>
      <c r="AE189" s="174"/>
      <c r="AF189" s="174"/>
      <c r="AG189" s="174"/>
    </row>
    <row r="190" spans="1:33">
      <c r="A190" s="174"/>
      <c r="B190" s="174"/>
      <c r="C190" s="174"/>
      <c r="D190" s="174"/>
      <c r="E190" s="174"/>
      <c r="F190" s="174"/>
      <c r="G190" s="206"/>
      <c r="H190" s="174"/>
      <c r="I190" s="174"/>
      <c r="J190" s="174"/>
      <c r="K190" s="174"/>
      <c r="L190" s="174"/>
      <c r="M190" s="174"/>
      <c r="N190" s="174"/>
      <c r="O190" s="174"/>
      <c r="P190" s="174"/>
      <c r="Q190" s="174"/>
      <c r="R190" s="174"/>
      <c r="S190" s="174"/>
      <c r="T190" s="174"/>
      <c r="U190" s="174"/>
      <c r="V190" s="174"/>
      <c r="W190" s="174"/>
      <c r="X190" s="174"/>
      <c r="Y190" s="174"/>
      <c r="Z190" s="174"/>
      <c r="AA190" s="174"/>
      <c r="AB190" s="174"/>
      <c r="AC190" s="174"/>
      <c r="AD190" s="174"/>
      <c r="AE190" s="174"/>
      <c r="AF190" s="174"/>
      <c r="AG190" s="174"/>
    </row>
    <row r="191" spans="1:33">
      <c r="A191" s="174"/>
      <c r="B191" s="174"/>
      <c r="C191" s="174"/>
      <c r="D191" s="174"/>
      <c r="E191" s="174"/>
      <c r="F191" s="174"/>
      <c r="G191" s="206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  <c r="Z191" s="174"/>
      <c r="AA191" s="174"/>
      <c r="AB191" s="174"/>
      <c r="AC191" s="174"/>
      <c r="AD191" s="174"/>
      <c r="AE191" s="174"/>
      <c r="AF191" s="174"/>
      <c r="AG191" s="174"/>
    </row>
    <row r="192" spans="1:33">
      <c r="A192" s="174"/>
      <c r="B192" s="174"/>
      <c r="C192" s="174"/>
      <c r="D192" s="174"/>
      <c r="E192" s="174"/>
      <c r="F192" s="174"/>
      <c r="G192" s="206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  <c r="Z192" s="174"/>
      <c r="AA192" s="174"/>
      <c r="AB192" s="174"/>
      <c r="AC192" s="174"/>
      <c r="AD192" s="174"/>
      <c r="AE192" s="174"/>
      <c r="AF192" s="174"/>
      <c r="AG192" s="174"/>
    </row>
    <row r="193" spans="1:33">
      <c r="A193" s="174"/>
      <c r="B193" s="174"/>
      <c r="C193" s="174"/>
      <c r="D193" s="174"/>
      <c r="E193" s="174"/>
      <c r="F193" s="174"/>
      <c r="G193" s="206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  <c r="Z193" s="174"/>
      <c r="AA193" s="174"/>
      <c r="AB193" s="174"/>
      <c r="AC193" s="174"/>
      <c r="AD193" s="174"/>
      <c r="AE193" s="174"/>
      <c r="AF193" s="174"/>
      <c r="AG193" s="174"/>
    </row>
    <row r="194" spans="1:33">
      <c r="A194" s="174"/>
      <c r="B194" s="174"/>
      <c r="C194" s="174"/>
      <c r="D194" s="174"/>
      <c r="E194" s="174"/>
      <c r="F194" s="174"/>
      <c r="G194" s="206"/>
      <c r="H194" s="174"/>
      <c r="I194" s="174"/>
      <c r="J194" s="174"/>
      <c r="K194" s="174"/>
      <c r="L194" s="174"/>
      <c r="M194" s="174"/>
      <c r="N194" s="174"/>
      <c r="O194" s="174"/>
      <c r="P194" s="174"/>
      <c r="Q194" s="174"/>
      <c r="R194" s="174"/>
      <c r="S194" s="174"/>
      <c r="T194" s="174"/>
      <c r="U194" s="174"/>
      <c r="V194" s="174"/>
      <c r="W194" s="174"/>
      <c r="X194" s="174"/>
      <c r="Y194" s="174"/>
      <c r="Z194" s="174"/>
      <c r="AA194" s="174"/>
      <c r="AB194" s="174"/>
      <c r="AC194" s="174"/>
      <c r="AD194" s="174"/>
      <c r="AE194" s="174"/>
      <c r="AF194" s="174"/>
      <c r="AG194" s="174"/>
    </row>
    <row r="195" spans="1:33">
      <c r="A195" s="174"/>
      <c r="B195" s="174"/>
      <c r="C195" s="174"/>
      <c r="D195" s="174"/>
      <c r="E195" s="174"/>
      <c r="F195" s="174"/>
      <c r="G195" s="206"/>
      <c r="H195" s="174"/>
      <c r="I195" s="174"/>
      <c r="J195" s="174"/>
      <c r="K195" s="174"/>
      <c r="L195" s="174"/>
      <c r="M195" s="174"/>
      <c r="N195" s="174"/>
      <c r="O195" s="174"/>
      <c r="P195" s="174"/>
      <c r="Q195" s="174"/>
      <c r="R195" s="174"/>
      <c r="S195" s="174"/>
      <c r="T195" s="174"/>
      <c r="U195" s="174"/>
      <c r="V195" s="174"/>
      <c r="W195" s="174"/>
      <c r="X195" s="174"/>
      <c r="Y195" s="174"/>
      <c r="Z195" s="174"/>
      <c r="AA195" s="174"/>
      <c r="AB195" s="174"/>
      <c r="AC195" s="174"/>
      <c r="AD195" s="174"/>
      <c r="AE195" s="174"/>
      <c r="AF195" s="174"/>
      <c r="AG195" s="174"/>
    </row>
    <row r="196" spans="1:33">
      <c r="A196" s="174"/>
      <c r="B196" s="174"/>
      <c r="C196" s="174"/>
      <c r="D196" s="174"/>
      <c r="E196" s="174"/>
      <c r="F196" s="174"/>
      <c r="G196" s="206"/>
      <c r="H196" s="174"/>
      <c r="I196" s="174"/>
      <c r="J196" s="174"/>
      <c r="K196" s="174"/>
      <c r="L196" s="174"/>
      <c r="M196" s="174"/>
      <c r="N196" s="174"/>
      <c r="O196" s="174"/>
      <c r="P196" s="174"/>
      <c r="Q196" s="174"/>
      <c r="R196" s="174"/>
      <c r="S196" s="174"/>
      <c r="T196" s="174"/>
      <c r="U196" s="174"/>
      <c r="V196" s="174"/>
      <c r="W196" s="174"/>
      <c r="X196" s="174"/>
      <c r="Y196" s="174"/>
      <c r="Z196" s="174"/>
      <c r="AA196" s="174"/>
      <c r="AB196" s="174"/>
      <c r="AC196" s="174"/>
      <c r="AD196" s="174"/>
      <c r="AE196" s="174"/>
      <c r="AF196" s="174"/>
      <c r="AG196" s="174"/>
    </row>
    <row r="197" spans="1:33">
      <c r="A197" s="174"/>
      <c r="B197" s="174"/>
      <c r="C197" s="174"/>
      <c r="D197" s="174"/>
      <c r="E197" s="174"/>
      <c r="F197" s="174"/>
      <c r="G197" s="206"/>
      <c r="H197" s="174"/>
      <c r="I197" s="174"/>
      <c r="J197" s="174"/>
      <c r="K197" s="174"/>
      <c r="L197" s="174"/>
      <c r="M197" s="174"/>
      <c r="N197" s="174"/>
      <c r="O197" s="174"/>
      <c r="P197" s="174"/>
      <c r="Q197" s="174"/>
      <c r="R197" s="174"/>
      <c r="S197" s="174"/>
      <c r="T197" s="174"/>
      <c r="U197" s="174"/>
      <c r="V197" s="174"/>
      <c r="W197" s="174"/>
      <c r="X197" s="174"/>
      <c r="Y197" s="174"/>
      <c r="Z197" s="174"/>
      <c r="AA197" s="174"/>
      <c r="AB197" s="174"/>
      <c r="AC197" s="174"/>
      <c r="AD197" s="174"/>
      <c r="AE197" s="174"/>
      <c r="AF197" s="174"/>
      <c r="AG197" s="174"/>
    </row>
    <row r="198" spans="1:33">
      <c r="A198" s="174"/>
      <c r="B198" s="174"/>
      <c r="C198" s="174"/>
      <c r="D198" s="174"/>
      <c r="E198" s="174"/>
      <c r="F198" s="174"/>
      <c r="G198" s="206"/>
      <c r="H198" s="174"/>
      <c r="I198" s="174"/>
      <c r="J198" s="174"/>
      <c r="K198" s="174"/>
      <c r="L198" s="174"/>
      <c r="M198" s="174"/>
      <c r="N198" s="174"/>
      <c r="O198" s="174"/>
      <c r="P198" s="174"/>
      <c r="Q198" s="174"/>
      <c r="R198" s="174"/>
      <c r="S198" s="174"/>
      <c r="T198" s="174"/>
      <c r="U198" s="174"/>
      <c r="V198" s="174"/>
      <c r="W198" s="174"/>
      <c r="X198" s="174"/>
      <c r="Y198" s="174"/>
      <c r="Z198" s="174"/>
      <c r="AA198" s="174"/>
      <c r="AB198" s="174"/>
      <c r="AC198" s="174"/>
      <c r="AD198" s="174"/>
      <c r="AE198" s="174"/>
      <c r="AF198" s="174"/>
      <c r="AG198" s="174"/>
    </row>
    <row r="199" spans="1:33">
      <c r="A199" s="174"/>
      <c r="B199" s="174"/>
      <c r="C199" s="174"/>
      <c r="D199" s="174"/>
      <c r="E199" s="174"/>
      <c r="F199" s="174"/>
      <c r="G199" s="206"/>
      <c r="H199" s="174"/>
      <c r="I199" s="174"/>
      <c r="J199" s="174"/>
      <c r="K199" s="174"/>
      <c r="L199" s="174"/>
      <c r="M199" s="174"/>
      <c r="N199" s="174"/>
      <c r="O199" s="174"/>
      <c r="P199" s="174"/>
      <c r="Q199" s="174"/>
      <c r="R199" s="174"/>
      <c r="S199" s="174"/>
      <c r="T199" s="174"/>
      <c r="U199" s="174"/>
      <c r="V199" s="174"/>
      <c r="W199" s="174"/>
      <c r="X199" s="174"/>
      <c r="Y199" s="174"/>
      <c r="Z199" s="174"/>
      <c r="AA199" s="174"/>
      <c r="AB199" s="174"/>
      <c r="AC199" s="174"/>
      <c r="AD199" s="174"/>
      <c r="AE199" s="174"/>
      <c r="AF199" s="174"/>
      <c r="AG199" s="174"/>
    </row>
    <row r="200" spans="1:33">
      <c r="A200" s="174"/>
      <c r="B200" s="174"/>
      <c r="C200" s="174"/>
      <c r="D200" s="174"/>
      <c r="E200" s="174"/>
      <c r="F200" s="174"/>
      <c r="G200" s="206"/>
      <c r="H200" s="174"/>
      <c r="I200" s="174"/>
      <c r="J200" s="174"/>
      <c r="K200" s="174"/>
      <c r="L200" s="174"/>
      <c r="M200" s="174"/>
      <c r="N200" s="174"/>
      <c r="O200" s="174"/>
      <c r="P200" s="174"/>
      <c r="Q200" s="174"/>
      <c r="R200" s="174"/>
      <c r="S200" s="174"/>
      <c r="T200" s="174"/>
      <c r="U200" s="174"/>
      <c r="V200" s="174"/>
      <c r="W200" s="174"/>
      <c r="X200" s="174"/>
      <c r="Y200" s="174"/>
      <c r="Z200" s="174"/>
      <c r="AA200" s="174"/>
      <c r="AB200" s="174"/>
      <c r="AC200" s="174"/>
      <c r="AD200" s="174"/>
      <c r="AE200" s="174"/>
      <c r="AF200" s="174"/>
      <c r="AG200" s="174"/>
    </row>
    <row r="201" spans="1:33">
      <c r="A201" s="174"/>
      <c r="B201" s="174"/>
      <c r="C201" s="174"/>
      <c r="D201" s="174"/>
      <c r="E201" s="174"/>
      <c r="F201" s="174"/>
      <c r="G201" s="206"/>
      <c r="H201" s="174"/>
      <c r="I201" s="174"/>
      <c r="J201" s="174"/>
      <c r="K201" s="174"/>
      <c r="L201" s="174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174"/>
      <c r="AF201" s="174"/>
      <c r="AG201" s="174"/>
    </row>
    <row r="202" spans="1:33">
      <c r="A202" s="174"/>
      <c r="B202" s="174"/>
      <c r="C202" s="174"/>
      <c r="D202" s="174"/>
      <c r="E202" s="174"/>
      <c r="F202" s="174"/>
      <c r="G202" s="206"/>
      <c r="H202" s="174"/>
      <c r="I202" s="174"/>
      <c r="J202" s="174"/>
      <c r="K202" s="174"/>
      <c r="L202" s="174"/>
      <c r="M202" s="174"/>
      <c r="N202" s="174"/>
      <c r="O202" s="174"/>
      <c r="P202" s="174"/>
      <c r="Q202" s="174"/>
      <c r="R202" s="174"/>
      <c r="S202" s="174"/>
      <c r="T202" s="174"/>
      <c r="U202" s="174"/>
      <c r="V202" s="174"/>
      <c r="W202" s="174"/>
      <c r="X202" s="174"/>
      <c r="Y202" s="174"/>
      <c r="Z202" s="174"/>
      <c r="AA202" s="174"/>
      <c r="AB202" s="174"/>
      <c r="AC202" s="174"/>
      <c r="AD202" s="174"/>
      <c r="AE202" s="174"/>
      <c r="AF202" s="174"/>
      <c r="AG202" s="174"/>
    </row>
    <row r="203" spans="1:33">
      <c r="A203" s="174"/>
      <c r="B203" s="174"/>
      <c r="C203" s="174"/>
      <c r="D203" s="174"/>
      <c r="E203" s="174"/>
      <c r="F203" s="174"/>
      <c r="G203" s="206"/>
      <c r="H203" s="174"/>
      <c r="I203" s="174"/>
      <c r="J203" s="174"/>
      <c r="K203" s="174"/>
      <c r="L203" s="174"/>
      <c r="M203" s="174"/>
      <c r="N203" s="174"/>
      <c r="O203" s="174"/>
      <c r="P203" s="174"/>
      <c r="Q203" s="174"/>
      <c r="R203" s="174"/>
      <c r="S203" s="174"/>
      <c r="T203" s="174"/>
      <c r="U203" s="174"/>
      <c r="V203" s="174"/>
      <c r="W203" s="174"/>
      <c r="X203" s="174"/>
      <c r="Y203" s="174"/>
      <c r="Z203" s="174"/>
      <c r="AA203" s="174"/>
      <c r="AB203" s="174"/>
      <c r="AC203" s="174"/>
      <c r="AD203" s="174"/>
      <c r="AE203" s="174"/>
      <c r="AF203" s="174"/>
      <c r="AG203" s="174"/>
    </row>
    <row r="204" spans="1:33">
      <c r="A204" s="174"/>
      <c r="B204" s="174"/>
      <c r="C204" s="174"/>
      <c r="D204" s="174"/>
      <c r="E204" s="174"/>
      <c r="F204" s="174"/>
      <c r="G204" s="206"/>
      <c r="H204" s="174"/>
      <c r="I204" s="174"/>
      <c r="J204" s="174"/>
      <c r="K204" s="174"/>
      <c r="L204" s="174"/>
      <c r="M204" s="174"/>
      <c r="N204" s="174"/>
      <c r="O204" s="174"/>
      <c r="P204" s="174"/>
      <c r="Q204" s="174"/>
      <c r="R204" s="174"/>
      <c r="S204" s="174"/>
      <c r="T204" s="174"/>
      <c r="U204" s="174"/>
      <c r="V204" s="174"/>
      <c r="W204" s="174"/>
      <c r="X204" s="174"/>
      <c r="Y204" s="174"/>
      <c r="Z204" s="174"/>
      <c r="AA204" s="174"/>
      <c r="AB204" s="174"/>
      <c r="AC204" s="174"/>
      <c r="AD204" s="174"/>
      <c r="AE204" s="174"/>
      <c r="AF204" s="174"/>
      <c r="AG204" s="174"/>
    </row>
    <row r="205" spans="1:33">
      <c r="A205" s="174"/>
      <c r="B205" s="174"/>
      <c r="C205" s="174"/>
      <c r="D205" s="174"/>
      <c r="E205" s="174"/>
      <c r="F205" s="174"/>
      <c r="G205" s="206"/>
      <c r="H205" s="174"/>
      <c r="I205" s="174"/>
      <c r="J205" s="174"/>
      <c r="K205" s="174"/>
      <c r="L205" s="174"/>
      <c r="M205" s="174"/>
      <c r="N205" s="174"/>
      <c r="O205" s="174"/>
      <c r="P205" s="174"/>
      <c r="Q205" s="174"/>
      <c r="R205" s="174"/>
      <c r="S205" s="174"/>
      <c r="T205" s="174"/>
      <c r="U205" s="174"/>
      <c r="V205" s="174"/>
      <c r="W205" s="174"/>
      <c r="X205" s="174"/>
      <c r="Y205" s="174"/>
      <c r="Z205" s="174"/>
      <c r="AA205" s="174"/>
      <c r="AB205" s="174"/>
      <c r="AC205" s="174"/>
      <c r="AD205" s="174"/>
      <c r="AE205" s="174"/>
      <c r="AF205" s="174"/>
      <c r="AG205" s="174"/>
    </row>
    <row r="206" spans="1:33">
      <c r="A206" s="174"/>
      <c r="B206" s="174"/>
      <c r="C206" s="174"/>
      <c r="D206" s="174"/>
      <c r="E206" s="174"/>
      <c r="F206" s="174"/>
      <c r="G206" s="206"/>
      <c r="H206" s="174"/>
      <c r="I206" s="174"/>
      <c r="J206" s="174"/>
      <c r="K206" s="174"/>
      <c r="L206" s="174"/>
      <c r="M206" s="174"/>
      <c r="N206" s="174"/>
      <c r="O206" s="174"/>
      <c r="P206" s="174"/>
      <c r="Q206" s="174"/>
      <c r="R206" s="174"/>
      <c r="S206" s="174"/>
      <c r="T206" s="174"/>
      <c r="U206" s="174"/>
      <c r="V206" s="174"/>
      <c r="W206" s="174"/>
      <c r="X206" s="174"/>
      <c r="Y206" s="174"/>
      <c r="Z206" s="174"/>
      <c r="AA206" s="174"/>
      <c r="AB206" s="174"/>
      <c r="AC206" s="174"/>
      <c r="AD206" s="174"/>
      <c r="AE206" s="174"/>
      <c r="AF206" s="174"/>
      <c r="AG206" s="174"/>
    </row>
    <row r="207" spans="1:33">
      <c r="A207" s="174"/>
      <c r="B207" s="174"/>
      <c r="C207" s="174"/>
      <c r="D207" s="174"/>
      <c r="E207" s="174"/>
      <c r="F207" s="174"/>
      <c r="G207" s="206"/>
      <c r="H207" s="174"/>
      <c r="I207" s="174"/>
      <c r="J207" s="174"/>
      <c r="K207" s="174"/>
      <c r="L207" s="174"/>
      <c r="M207" s="174"/>
      <c r="N207" s="174"/>
      <c r="O207" s="174"/>
      <c r="P207" s="174"/>
      <c r="Q207" s="174"/>
      <c r="R207" s="174"/>
      <c r="S207" s="174"/>
      <c r="T207" s="174"/>
      <c r="U207" s="174"/>
      <c r="V207" s="174"/>
      <c r="W207" s="174"/>
      <c r="X207" s="174"/>
      <c r="Y207" s="174"/>
      <c r="Z207" s="174"/>
      <c r="AA207" s="174"/>
      <c r="AB207" s="174"/>
      <c r="AC207" s="174"/>
      <c r="AD207" s="174"/>
      <c r="AE207" s="174"/>
      <c r="AF207" s="174"/>
      <c r="AG207" s="174"/>
    </row>
    <row r="208" spans="1:33">
      <c r="A208" s="174"/>
      <c r="B208" s="174"/>
      <c r="C208" s="174"/>
      <c r="D208" s="174"/>
      <c r="E208" s="174"/>
      <c r="F208" s="174"/>
      <c r="G208" s="206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</row>
    <row r="209" spans="1:33">
      <c r="A209" s="174"/>
      <c r="B209" s="174"/>
      <c r="C209" s="174"/>
      <c r="D209" s="174"/>
      <c r="E209" s="174"/>
      <c r="F209" s="174"/>
      <c r="G209" s="206"/>
      <c r="H209" s="174"/>
      <c r="I209" s="174"/>
      <c r="J209" s="174"/>
      <c r="K209" s="174"/>
      <c r="L209" s="174"/>
      <c r="M209" s="174"/>
      <c r="N209" s="174"/>
      <c r="O209" s="174"/>
      <c r="P209" s="174"/>
      <c r="Q209" s="174"/>
      <c r="R209" s="174"/>
      <c r="S209" s="174"/>
      <c r="T209" s="174"/>
      <c r="U209" s="174"/>
      <c r="V209" s="174"/>
      <c r="W209" s="174"/>
      <c r="X209" s="174"/>
      <c r="Y209" s="174"/>
      <c r="Z209" s="174"/>
      <c r="AA209" s="174"/>
      <c r="AB209" s="174"/>
      <c r="AC209" s="174"/>
      <c r="AD209" s="174"/>
      <c r="AE209" s="174"/>
      <c r="AF209" s="174"/>
      <c r="AG209" s="174"/>
    </row>
    <row r="210" spans="1:33">
      <c r="A210" s="174"/>
      <c r="B210" s="174"/>
      <c r="C210" s="174"/>
      <c r="D210" s="174"/>
      <c r="E210" s="174"/>
      <c r="F210" s="174"/>
      <c r="G210" s="206"/>
      <c r="H210" s="174"/>
      <c r="I210" s="174"/>
      <c r="J210" s="174"/>
      <c r="K210" s="174"/>
      <c r="L210" s="174"/>
      <c r="M210" s="174"/>
      <c r="N210" s="174"/>
      <c r="O210" s="174"/>
      <c r="P210" s="174"/>
      <c r="Q210" s="174"/>
      <c r="R210" s="174"/>
      <c r="S210" s="174"/>
      <c r="T210" s="174"/>
      <c r="U210" s="174"/>
      <c r="V210" s="174"/>
      <c r="W210" s="174"/>
      <c r="X210" s="174"/>
      <c r="Y210" s="174"/>
      <c r="Z210" s="174"/>
      <c r="AA210" s="174"/>
      <c r="AB210" s="174"/>
      <c r="AC210" s="174"/>
      <c r="AD210" s="174"/>
      <c r="AE210" s="174"/>
      <c r="AF210" s="174"/>
      <c r="AG210" s="174"/>
    </row>
    <row r="211" spans="1:33">
      <c r="A211" s="174"/>
      <c r="B211" s="174"/>
      <c r="C211" s="174"/>
      <c r="D211" s="174"/>
      <c r="E211" s="174"/>
      <c r="F211" s="174"/>
      <c r="G211" s="206"/>
      <c r="H211" s="174"/>
      <c r="I211" s="174"/>
      <c r="J211" s="174"/>
      <c r="K211" s="174"/>
      <c r="L211" s="174"/>
      <c r="M211" s="174"/>
      <c r="N211" s="174"/>
      <c r="O211" s="174"/>
      <c r="P211" s="174"/>
      <c r="Q211" s="174"/>
      <c r="R211" s="174"/>
      <c r="S211" s="174"/>
      <c r="T211" s="174"/>
      <c r="U211" s="174"/>
      <c r="V211" s="174"/>
      <c r="W211" s="174"/>
      <c r="X211" s="174"/>
      <c r="Y211" s="174"/>
      <c r="Z211" s="174"/>
      <c r="AA211" s="174"/>
      <c r="AB211" s="174"/>
      <c r="AC211" s="174"/>
      <c r="AD211" s="174"/>
      <c r="AE211" s="174"/>
      <c r="AF211" s="174"/>
      <c r="AG211" s="174"/>
    </row>
    <row r="212" spans="1:33">
      <c r="A212" s="174"/>
      <c r="B212" s="174"/>
      <c r="C212" s="174"/>
      <c r="D212" s="174"/>
      <c r="E212" s="174"/>
      <c r="F212" s="174"/>
      <c r="G212" s="206"/>
      <c r="H212" s="174"/>
      <c r="I212" s="174"/>
      <c r="J212" s="174"/>
      <c r="K212" s="174"/>
      <c r="L212" s="174"/>
      <c r="M212" s="174"/>
      <c r="N212" s="174"/>
      <c r="O212" s="174"/>
      <c r="P212" s="174"/>
      <c r="Q212" s="174"/>
      <c r="R212" s="174"/>
      <c r="S212" s="174"/>
      <c r="T212" s="174"/>
      <c r="U212" s="174"/>
      <c r="V212" s="174"/>
      <c r="W212" s="174"/>
      <c r="X212" s="174"/>
      <c r="Y212" s="174"/>
      <c r="Z212" s="174"/>
      <c r="AA212" s="174"/>
      <c r="AB212" s="174"/>
      <c r="AC212" s="174"/>
      <c r="AD212" s="174"/>
      <c r="AE212" s="174"/>
      <c r="AF212" s="174"/>
      <c r="AG212" s="174"/>
    </row>
    <row r="213" spans="1:33">
      <c r="A213" s="174"/>
      <c r="B213" s="174"/>
      <c r="C213" s="174"/>
      <c r="D213" s="174"/>
      <c r="E213" s="174"/>
      <c r="F213" s="174"/>
      <c r="G213" s="206"/>
      <c r="H213" s="174"/>
      <c r="I213" s="174"/>
      <c r="J213" s="174"/>
      <c r="K213" s="174"/>
      <c r="L213" s="174"/>
      <c r="M213" s="174"/>
      <c r="N213" s="174"/>
      <c r="O213" s="174"/>
      <c r="P213" s="174"/>
      <c r="Q213" s="174"/>
      <c r="R213" s="174"/>
      <c r="S213" s="174"/>
      <c r="T213" s="174"/>
      <c r="U213" s="174"/>
      <c r="V213" s="174"/>
      <c r="W213" s="174"/>
      <c r="X213" s="174"/>
      <c r="Y213" s="174"/>
      <c r="Z213" s="174"/>
      <c r="AA213" s="174"/>
      <c r="AB213" s="174"/>
      <c r="AC213" s="174"/>
      <c r="AD213" s="174"/>
      <c r="AE213" s="174"/>
      <c r="AF213" s="174"/>
      <c r="AG213" s="174"/>
    </row>
    <row r="214" spans="1:33">
      <c r="A214" s="174"/>
      <c r="B214" s="174"/>
      <c r="C214" s="174"/>
      <c r="D214" s="174"/>
      <c r="E214" s="174"/>
      <c r="F214" s="174"/>
      <c r="G214" s="206"/>
      <c r="H214" s="174"/>
      <c r="I214" s="174"/>
      <c r="J214" s="174"/>
      <c r="K214" s="174"/>
      <c r="L214" s="174"/>
      <c r="M214" s="174"/>
      <c r="N214" s="174"/>
      <c r="O214" s="174"/>
      <c r="P214" s="174"/>
      <c r="Q214" s="174"/>
      <c r="R214" s="174"/>
      <c r="S214" s="174"/>
      <c r="T214" s="174"/>
      <c r="U214" s="174"/>
      <c r="V214" s="174"/>
      <c r="W214" s="174"/>
      <c r="X214" s="174"/>
      <c r="Y214" s="174"/>
      <c r="Z214" s="174"/>
      <c r="AA214" s="174"/>
      <c r="AB214" s="174"/>
      <c r="AC214" s="174"/>
      <c r="AD214" s="174"/>
      <c r="AE214" s="174"/>
      <c r="AF214" s="174"/>
      <c r="AG214" s="174"/>
    </row>
    <row r="215" spans="1:33">
      <c r="A215" s="174"/>
      <c r="B215" s="174"/>
      <c r="C215" s="174"/>
      <c r="D215" s="174"/>
      <c r="E215" s="174"/>
      <c r="F215" s="174"/>
      <c r="G215" s="206"/>
      <c r="H215" s="174"/>
      <c r="I215" s="174"/>
      <c r="J215" s="174"/>
      <c r="K215" s="174"/>
      <c r="L215" s="174"/>
      <c r="M215" s="174"/>
      <c r="N215" s="174"/>
      <c r="O215" s="174"/>
      <c r="P215" s="174"/>
      <c r="Q215" s="174"/>
      <c r="R215" s="174"/>
      <c r="S215" s="174"/>
      <c r="T215" s="174"/>
      <c r="U215" s="174"/>
      <c r="V215" s="174"/>
      <c r="W215" s="174"/>
      <c r="X215" s="174"/>
      <c r="Y215" s="174"/>
      <c r="Z215" s="174"/>
      <c r="AA215" s="174"/>
      <c r="AB215" s="174"/>
      <c r="AC215" s="174"/>
      <c r="AD215" s="174"/>
      <c r="AE215" s="174"/>
      <c r="AF215" s="174"/>
      <c r="AG215" s="174"/>
    </row>
    <row r="216" spans="1:33">
      <c r="A216" s="174"/>
      <c r="B216" s="174"/>
      <c r="C216" s="174"/>
      <c r="D216" s="174"/>
      <c r="E216" s="174"/>
      <c r="F216" s="174"/>
      <c r="G216" s="206"/>
      <c r="H216" s="174"/>
      <c r="I216" s="174"/>
      <c r="J216" s="174"/>
      <c r="K216" s="174"/>
      <c r="L216" s="174"/>
      <c r="M216" s="174"/>
      <c r="N216" s="174"/>
      <c r="O216" s="174"/>
      <c r="P216" s="174"/>
      <c r="Q216" s="174"/>
      <c r="R216" s="174"/>
      <c r="S216" s="174"/>
      <c r="T216" s="174"/>
      <c r="U216" s="174"/>
      <c r="V216" s="174"/>
      <c r="W216" s="174"/>
      <c r="X216" s="174"/>
      <c r="Y216" s="174"/>
      <c r="Z216" s="174"/>
      <c r="AA216" s="174"/>
      <c r="AB216" s="174"/>
      <c r="AC216" s="174"/>
      <c r="AD216" s="174"/>
      <c r="AE216" s="174"/>
      <c r="AF216" s="174"/>
      <c r="AG216" s="174"/>
    </row>
    <row r="217" spans="1:33">
      <c r="A217" s="174"/>
      <c r="B217" s="174"/>
      <c r="C217" s="174"/>
      <c r="D217" s="174"/>
      <c r="E217" s="174"/>
      <c r="F217" s="174"/>
      <c r="G217" s="206"/>
      <c r="H217" s="174"/>
      <c r="I217" s="174"/>
      <c r="J217" s="174"/>
      <c r="K217" s="174"/>
      <c r="L217" s="174"/>
      <c r="M217" s="174"/>
      <c r="N217" s="174"/>
      <c r="O217" s="174"/>
      <c r="P217" s="174"/>
      <c r="Q217" s="174"/>
      <c r="R217" s="174"/>
      <c r="S217" s="174"/>
      <c r="T217" s="174"/>
      <c r="U217" s="174"/>
      <c r="V217" s="174"/>
      <c r="W217" s="174"/>
      <c r="X217" s="174"/>
      <c r="Y217" s="174"/>
      <c r="Z217" s="174"/>
      <c r="AA217" s="174"/>
      <c r="AB217" s="174"/>
      <c r="AC217" s="174"/>
      <c r="AD217" s="174"/>
      <c r="AE217" s="174"/>
      <c r="AF217" s="174"/>
      <c r="AG217" s="174"/>
    </row>
    <row r="218" spans="1:33">
      <c r="A218" s="174"/>
      <c r="B218" s="174"/>
      <c r="C218" s="174"/>
      <c r="D218" s="174"/>
      <c r="E218" s="174"/>
      <c r="F218" s="174"/>
      <c r="G218" s="206"/>
      <c r="H218" s="174"/>
      <c r="I218" s="174"/>
      <c r="J218" s="174"/>
      <c r="K218" s="174"/>
      <c r="L218" s="174"/>
      <c r="M218" s="174"/>
      <c r="N218" s="174"/>
      <c r="O218" s="174"/>
      <c r="P218" s="174"/>
      <c r="Q218" s="174"/>
      <c r="R218" s="174"/>
      <c r="S218" s="174"/>
      <c r="T218" s="174"/>
      <c r="U218" s="174"/>
      <c r="V218" s="174"/>
      <c r="W218" s="174"/>
      <c r="X218" s="174"/>
      <c r="Y218" s="174"/>
      <c r="Z218" s="174"/>
      <c r="AA218" s="174"/>
      <c r="AB218" s="174"/>
      <c r="AC218" s="174"/>
      <c r="AD218" s="174"/>
      <c r="AE218" s="174"/>
      <c r="AF218" s="174"/>
      <c r="AG218" s="174"/>
    </row>
    <row r="219" spans="1:33">
      <c r="A219" s="174"/>
      <c r="B219" s="174"/>
      <c r="C219" s="174"/>
      <c r="D219" s="174"/>
      <c r="E219" s="174"/>
      <c r="F219" s="174"/>
      <c r="G219" s="206"/>
      <c r="H219" s="174"/>
      <c r="I219" s="174"/>
      <c r="J219" s="174"/>
      <c r="K219" s="174"/>
      <c r="L219" s="174"/>
      <c r="M219" s="174"/>
      <c r="N219" s="174"/>
      <c r="O219" s="174"/>
      <c r="P219" s="174"/>
      <c r="Q219" s="174"/>
      <c r="R219" s="174"/>
      <c r="S219" s="174"/>
      <c r="T219" s="174"/>
      <c r="U219" s="174"/>
      <c r="V219" s="174"/>
      <c r="W219" s="174"/>
      <c r="X219" s="174"/>
      <c r="Y219" s="174"/>
      <c r="Z219" s="174"/>
      <c r="AA219" s="174"/>
      <c r="AB219" s="174"/>
      <c r="AC219" s="174"/>
      <c r="AD219" s="174"/>
      <c r="AE219" s="174"/>
      <c r="AF219" s="174"/>
      <c r="AG219" s="174"/>
    </row>
    <row r="220" spans="1:33">
      <c r="A220" s="174"/>
      <c r="B220" s="174"/>
      <c r="C220" s="174"/>
      <c r="D220" s="174"/>
      <c r="E220" s="174"/>
      <c r="F220" s="174"/>
      <c r="G220" s="206"/>
      <c r="H220" s="174"/>
      <c r="I220" s="174"/>
      <c r="J220" s="174"/>
      <c r="K220" s="174"/>
      <c r="L220" s="174"/>
      <c r="M220" s="174"/>
      <c r="N220" s="174"/>
      <c r="O220" s="174"/>
      <c r="P220" s="174"/>
      <c r="Q220" s="174"/>
      <c r="R220" s="174"/>
      <c r="S220" s="174"/>
      <c r="T220" s="174"/>
      <c r="U220" s="174"/>
      <c r="V220" s="174"/>
      <c r="W220" s="174"/>
      <c r="X220" s="174"/>
      <c r="Y220" s="174"/>
      <c r="Z220" s="174"/>
      <c r="AA220" s="174"/>
      <c r="AB220" s="174"/>
      <c r="AC220" s="174"/>
      <c r="AD220" s="174"/>
      <c r="AE220" s="174"/>
      <c r="AF220" s="174"/>
      <c r="AG220" s="174"/>
    </row>
    <row r="221" spans="1:33">
      <c r="A221" s="174"/>
      <c r="B221" s="174"/>
      <c r="C221" s="174"/>
      <c r="D221" s="174"/>
      <c r="E221" s="174"/>
      <c r="F221" s="174"/>
      <c r="G221" s="206"/>
      <c r="H221" s="174"/>
      <c r="I221" s="174"/>
      <c r="J221" s="174"/>
      <c r="K221" s="174"/>
      <c r="L221" s="174"/>
      <c r="M221" s="174"/>
      <c r="N221" s="174"/>
      <c r="O221" s="174"/>
      <c r="P221" s="174"/>
      <c r="Q221" s="174"/>
      <c r="R221" s="174"/>
      <c r="S221" s="174"/>
      <c r="T221" s="174"/>
      <c r="U221" s="174"/>
      <c r="V221" s="174"/>
      <c r="W221" s="174"/>
      <c r="X221" s="174"/>
      <c r="Y221" s="174"/>
      <c r="Z221" s="174"/>
      <c r="AA221" s="174"/>
      <c r="AB221" s="174"/>
      <c r="AC221" s="174"/>
      <c r="AD221" s="174"/>
      <c r="AE221" s="174"/>
      <c r="AF221" s="174"/>
      <c r="AG221" s="174"/>
    </row>
    <row r="222" spans="1:33">
      <c r="A222" s="174"/>
      <c r="B222" s="174"/>
      <c r="C222" s="174"/>
      <c r="D222" s="174"/>
      <c r="E222" s="174"/>
      <c r="F222" s="174"/>
      <c r="G222" s="206"/>
      <c r="H222" s="174"/>
      <c r="I222" s="174"/>
      <c r="J222" s="174"/>
      <c r="K222" s="174"/>
      <c r="L222" s="174"/>
      <c r="M222" s="174"/>
      <c r="N222" s="174"/>
      <c r="O222" s="174"/>
      <c r="P222" s="174"/>
      <c r="Q222" s="174"/>
      <c r="R222" s="174"/>
      <c r="S222" s="174"/>
      <c r="T222" s="174"/>
      <c r="U222" s="174"/>
      <c r="V222" s="174"/>
      <c r="W222" s="174"/>
      <c r="X222" s="174"/>
      <c r="Y222" s="174"/>
      <c r="Z222" s="174"/>
      <c r="AA222" s="174"/>
      <c r="AB222" s="174"/>
      <c r="AC222" s="174"/>
      <c r="AD222" s="174"/>
      <c r="AE222" s="174"/>
      <c r="AF222" s="174"/>
      <c r="AG222" s="174"/>
    </row>
    <row r="223" spans="1:33">
      <c r="A223" s="174"/>
      <c r="B223" s="174"/>
      <c r="C223" s="174"/>
      <c r="D223" s="174"/>
      <c r="E223" s="174"/>
      <c r="F223" s="174"/>
      <c r="G223" s="206"/>
      <c r="H223" s="174"/>
      <c r="I223" s="174"/>
      <c r="J223" s="174"/>
      <c r="K223" s="174"/>
      <c r="L223" s="174"/>
      <c r="M223" s="174"/>
      <c r="N223" s="174"/>
      <c r="O223" s="174"/>
      <c r="P223" s="174"/>
      <c r="Q223" s="174"/>
      <c r="R223" s="174"/>
      <c r="S223" s="174"/>
      <c r="T223" s="174"/>
      <c r="U223" s="174"/>
      <c r="V223" s="174"/>
      <c r="W223" s="174"/>
      <c r="X223" s="174"/>
      <c r="Y223" s="174"/>
      <c r="Z223" s="174"/>
      <c r="AA223" s="174"/>
      <c r="AB223" s="174"/>
      <c r="AC223" s="174"/>
      <c r="AD223" s="174"/>
      <c r="AE223" s="174"/>
      <c r="AF223" s="174"/>
      <c r="AG223" s="174"/>
    </row>
    <row r="224" spans="1:33">
      <c r="A224" s="174"/>
      <c r="B224" s="174"/>
      <c r="C224" s="174"/>
      <c r="D224" s="174"/>
      <c r="E224" s="174"/>
      <c r="F224" s="174"/>
      <c r="G224" s="206"/>
      <c r="H224" s="174"/>
      <c r="I224" s="174"/>
      <c r="J224" s="174"/>
      <c r="K224" s="174"/>
      <c r="L224" s="174"/>
      <c r="M224" s="174"/>
      <c r="N224" s="174"/>
      <c r="O224" s="174"/>
      <c r="P224" s="174"/>
      <c r="Q224" s="174"/>
      <c r="R224" s="174"/>
      <c r="S224" s="174"/>
      <c r="T224" s="174"/>
      <c r="U224" s="174"/>
      <c r="V224" s="174"/>
      <c r="W224" s="174"/>
      <c r="X224" s="174"/>
      <c r="Y224" s="174"/>
      <c r="Z224" s="174"/>
      <c r="AA224" s="174"/>
      <c r="AB224" s="174"/>
      <c r="AC224" s="174"/>
      <c r="AD224" s="174"/>
      <c r="AE224" s="174"/>
      <c r="AF224" s="174"/>
      <c r="AG224" s="174"/>
    </row>
    <row r="225" spans="1:33">
      <c r="A225" s="174"/>
      <c r="B225" s="174"/>
      <c r="C225" s="174"/>
      <c r="D225" s="174"/>
      <c r="E225" s="174"/>
      <c r="F225" s="174"/>
      <c r="G225" s="206"/>
      <c r="H225" s="174"/>
      <c r="I225" s="174"/>
      <c r="J225" s="174"/>
      <c r="K225" s="174"/>
      <c r="L225" s="174"/>
      <c r="M225" s="174"/>
      <c r="N225" s="174"/>
      <c r="O225" s="174"/>
      <c r="P225" s="174"/>
      <c r="Q225" s="174"/>
      <c r="R225" s="174"/>
      <c r="S225" s="174"/>
      <c r="T225" s="174"/>
      <c r="U225" s="174"/>
      <c r="V225" s="174"/>
      <c r="W225" s="174"/>
      <c r="X225" s="174"/>
      <c r="Y225" s="174"/>
      <c r="Z225" s="174"/>
      <c r="AA225" s="174"/>
      <c r="AB225" s="174"/>
      <c r="AC225" s="174"/>
      <c r="AD225" s="174"/>
      <c r="AE225" s="174"/>
      <c r="AF225" s="174"/>
      <c r="AG225" s="174"/>
    </row>
    <row r="226" spans="1:33">
      <c r="A226" s="174"/>
      <c r="B226" s="174"/>
      <c r="C226" s="174"/>
      <c r="D226" s="174"/>
      <c r="E226" s="174"/>
      <c r="F226" s="174"/>
      <c r="G226" s="206"/>
      <c r="H226" s="174"/>
      <c r="I226" s="174"/>
      <c r="J226" s="174"/>
      <c r="K226" s="174"/>
      <c r="L226" s="174"/>
      <c r="M226" s="174"/>
      <c r="N226" s="174"/>
      <c r="O226" s="174"/>
      <c r="P226" s="174"/>
      <c r="Q226" s="174"/>
      <c r="R226" s="174"/>
      <c r="S226" s="174"/>
      <c r="T226" s="174"/>
      <c r="U226" s="174"/>
      <c r="V226" s="174"/>
      <c r="W226" s="174"/>
      <c r="X226" s="174"/>
      <c r="Y226" s="174"/>
      <c r="Z226" s="174"/>
      <c r="AA226" s="174"/>
      <c r="AB226" s="174"/>
      <c r="AC226" s="174"/>
      <c r="AD226" s="174"/>
      <c r="AE226" s="174"/>
      <c r="AF226" s="174"/>
      <c r="AG226" s="174"/>
    </row>
    <row r="227" spans="1:33">
      <c r="A227" s="174"/>
      <c r="B227" s="174"/>
      <c r="C227" s="174"/>
      <c r="D227" s="174"/>
      <c r="E227" s="174"/>
      <c r="F227" s="174"/>
      <c r="G227" s="206"/>
      <c r="H227" s="174"/>
      <c r="I227" s="174"/>
      <c r="J227" s="174"/>
      <c r="K227" s="174"/>
      <c r="L227" s="174"/>
      <c r="M227" s="174"/>
      <c r="N227" s="174"/>
      <c r="O227" s="174"/>
      <c r="P227" s="174"/>
      <c r="Q227" s="174"/>
      <c r="R227" s="174"/>
      <c r="S227" s="174"/>
      <c r="T227" s="174"/>
      <c r="U227" s="174"/>
      <c r="V227" s="174"/>
      <c r="W227" s="174"/>
      <c r="X227" s="174"/>
      <c r="Y227" s="174"/>
      <c r="Z227" s="174"/>
      <c r="AA227" s="174"/>
      <c r="AB227" s="174"/>
      <c r="AC227" s="174"/>
      <c r="AD227" s="174"/>
      <c r="AE227" s="174"/>
      <c r="AF227" s="174"/>
      <c r="AG227" s="174"/>
    </row>
    <row r="228" spans="1:33">
      <c r="A228" s="174"/>
      <c r="B228" s="174"/>
      <c r="C228" s="174"/>
      <c r="D228" s="174"/>
      <c r="E228" s="174"/>
      <c r="F228" s="174"/>
      <c r="G228" s="206"/>
      <c r="H228" s="174"/>
      <c r="I228" s="174"/>
      <c r="J228" s="174"/>
      <c r="K228" s="174"/>
      <c r="L228" s="174"/>
      <c r="M228" s="174"/>
      <c r="N228" s="174"/>
      <c r="O228" s="174"/>
      <c r="P228" s="174"/>
      <c r="Q228" s="174"/>
      <c r="R228" s="174"/>
      <c r="S228" s="174"/>
      <c r="T228" s="174"/>
      <c r="U228" s="174"/>
      <c r="V228" s="174"/>
      <c r="W228" s="174"/>
      <c r="X228" s="174"/>
      <c r="Y228" s="174"/>
      <c r="Z228" s="174"/>
      <c r="AA228" s="174"/>
      <c r="AB228" s="174"/>
      <c r="AC228" s="174"/>
      <c r="AD228" s="174"/>
      <c r="AE228" s="174"/>
      <c r="AF228" s="174"/>
      <c r="AG228" s="174"/>
    </row>
    <row r="229" spans="1:33">
      <c r="A229" s="174"/>
      <c r="B229" s="174"/>
      <c r="C229" s="174"/>
      <c r="D229" s="174"/>
      <c r="E229" s="174"/>
      <c r="F229" s="174"/>
      <c r="G229" s="206"/>
      <c r="H229" s="174"/>
      <c r="I229" s="174"/>
      <c r="J229" s="174"/>
      <c r="K229" s="174"/>
      <c r="L229" s="174"/>
      <c r="M229" s="174"/>
      <c r="N229" s="174"/>
      <c r="O229" s="174"/>
      <c r="P229" s="174"/>
      <c r="Q229" s="174"/>
      <c r="R229" s="174"/>
      <c r="S229" s="174"/>
      <c r="T229" s="174"/>
      <c r="U229" s="174"/>
      <c r="V229" s="174"/>
      <c r="W229" s="174"/>
      <c r="X229" s="174"/>
      <c r="Y229" s="174"/>
      <c r="Z229" s="174"/>
      <c r="AA229" s="174"/>
      <c r="AB229" s="174"/>
      <c r="AC229" s="174"/>
      <c r="AD229" s="174"/>
      <c r="AE229" s="174"/>
      <c r="AF229" s="174"/>
      <c r="AG229" s="174"/>
    </row>
    <row r="230" spans="1:33">
      <c r="A230" s="174"/>
      <c r="B230" s="174"/>
      <c r="C230" s="174"/>
      <c r="D230" s="174"/>
      <c r="E230" s="174"/>
      <c r="F230" s="174"/>
      <c r="G230" s="206"/>
      <c r="H230" s="174"/>
      <c r="I230" s="174"/>
      <c r="J230" s="174"/>
      <c r="K230" s="174"/>
      <c r="L230" s="174"/>
      <c r="M230" s="174"/>
      <c r="N230" s="174"/>
      <c r="O230" s="174"/>
      <c r="P230" s="174"/>
      <c r="Q230" s="174"/>
      <c r="R230" s="174"/>
      <c r="S230" s="174"/>
      <c r="T230" s="174"/>
      <c r="U230" s="174"/>
      <c r="V230" s="174"/>
      <c r="W230" s="174"/>
      <c r="X230" s="174"/>
      <c r="Y230" s="174"/>
      <c r="Z230" s="174"/>
      <c r="AA230" s="174"/>
      <c r="AB230" s="174"/>
      <c r="AC230" s="174"/>
      <c r="AD230" s="174"/>
      <c r="AE230" s="174"/>
      <c r="AF230" s="174"/>
      <c r="AG230" s="174"/>
    </row>
    <row r="231" spans="1:33">
      <c r="A231" s="174"/>
      <c r="B231" s="174"/>
      <c r="C231" s="174"/>
      <c r="D231" s="174"/>
      <c r="E231" s="174"/>
      <c r="F231" s="174"/>
      <c r="G231" s="206"/>
      <c r="H231" s="174"/>
      <c r="I231" s="174"/>
      <c r="J231" s="174"/>
      <c r="K231" s="174"/>
      <c r="L231" s="174"/>
      <c r="M231" s="174"/>
      <c r="N231" s="174"/>
      <c r="O231" s="174"/>
      <c r="P231" s="174"/>
      <c r="Q231" s="174"/>
      <c r="R231" s="174"/>
      <c r="S231" s="174"/>
      <c r="T231" s="174"/>
      <c r="U231" s="174"/>
      <c r="V231" s="174"/>
      <c r="W231" s="174"/>
      <c r="X231" s="174"/>
      <c r="Y231" s="174"/>
      <c r="Z231" s="174"/>
      <c r="AA231" s="174"/>
      <c r="AB231" s="174"/>
      <c r="AC231" s="174"/>
      <c r="AD231" s="174"/>
      <c r="AE231" s="174"/>
      <c r="AF231" s="174"/>
      <c r="AG231" s="174"/>
    </row>
    <row r="232" spans="1:33">
      <c r="A232" s="174"/>
      <c r="B232" s="174"/>
      <c r="C232" s="174"/>
      <c r="D232" s="174"/>
      <c r="E232" s="174"/>
      <c r="F232" s="174"/>
      <c r="G232" s="206"/>
      <c r="H232" s="174"/>
      <c r="I232" s="174"/>
      <c r="J232" s="174"/>
      <c r="K232" s="174"/>
      <c r="L232" s="174"/>
      <c r="M232" s="174"/>
      <c r="N232" s="174"/>
      <c r="O232" s="174"/>
      <c r="P232" s="174"/>
      <c r="Q232" s="174"/>
      <c r="R232" s="174"/>
      <c r="S232" s="174"/>
      <c r="T232" s="174"/>
      <c r="U232" s="174"/>
      <c r="V232" s="174"/>
      <c r="W232" s="174"/>
      <c r="X232" s="174"/>
      <c r="Y232" s="174"/>
      <c r="Z232" s="174"/>
      <c r="AA232" s="174"/>
      <c r="AB232" s="174"/>
      <c r="AC232" s="174"/>
      <c r="AD232" s="174"/>
      <c r="AE232" s="174"/>
      <c r="AF232" s="174"/>
      <c r="AG232" s="174"/>
    </row>
    <row r="233" spans="1:33">
      <c r="A233" s="174"/>
      <c r="B233" s="174"/>
      <c r="C233" s="174"/>
      <c r="D233" s="174"/>
      <c r="E233" s="174"/>
      <c r="F233" s="174"/>
      <c r="G233" s="206"/>
      <c r="H233" s="174"/>
      <c r="I233" s="174"/>
      <c r="J233" s="174"/>
      <c r="K233" s="174"/>
      <c r="L233" s="174"/>
      <c r="M233" s="174"/>
      <c r="N233" s="174"/>
      <c r="O233" s="174"/>
      <c r="P233" s="174"/>
      <c r="Q233" s="174"/>
      <c r="R233" s="174"/>
      <c r="S233" s="174"/>
      <c r="T233" s="174"/>
      <c r="U233" s="174"/>
      <c r="V233" s="174"/>
      <c r="W233" s="174"/>
      <c r="X233" s="174"/>
      <c r="Y233" s="174"/>
      <c r="Z233" s="174"/>
      <c r="AA233" s="174"/>
      <c r="AB233" s="174"/>
      <c r="AC233" s="174"/>
      <c r="AD233" s="174"/>
      <c r="AE233" s="174"/>
      <c r="AF233" s="174"/>
      <c r="AG233" s="174"/>
    </row>
    <row r="234" spans="1:33">
      <c r="A234" s="174"/>
      <c r="B234" s="174"/>
      <c r="C234" s="174"/>
      <c r="D234" s="174"/>
      <c r="E234" s="174"/>
      <c r="F234" s="174"/>
      <c r="G234" s="206"/>
      <c r="H234" s="174"/>
      <c r="I234" s="174"/>
      <c r="J234" s="174"/>
      <c r="K234" s="174"/>
      <c r="L234" s="174"/>
      <c r="M234" s="174"/>
      <c r="N234" s="174"/>
      <c r="O234" s="174"/>
      <c r="P234" s="174"/>
      <c r="Q234" s="174"/>
      <c r="R234" s="174"/>
      <c r="S234" s="174"/>
      <c r="T234" s="174"/>
      <c r="U234" s="174"/>
      <c r="V234" s="174"/>
      <c r="W234" s="174"/>
      <c r="X234" s="174"/>
      <c r="Y234" s="174"/>
      <c r="Z234" s="174"/>
      <c r="AA234" s="174"/>
      <c r="AB234" s="174"/>
      <c r="AC234" s="174"/>
      <c r="AD234" s="174"/>
      <c r="AE234" s="174"/>
      <c r="AF234" s="174"/>
      <c r="AG234" s="174"/>
    </row>
    <row r="235" spans="1:33">
      <c r="A235" s="174"/>
      <c r="B235" s="174"/>
      <c r="C235" s="174"/>
      <c r="D235" s="174"/>
      <c r="E235" s="174"/>
      <c r="F235" s="174"/>
      <c r="G235" s="206"/>
      <c r="H235" s="174"/>
      <c r="I235" s="174"/>
      <c r="J235" s="174"/>
      <c r="K235" s="174"/>
      <c r="L235" s="174"/>
      <c r="M235" s="174"/>
      <c r="N235" s="174"/>
      <c r="O235" s="174"/>
      <c r="P235" s="174"/>
      <c r="Q235" s="174"/>
      <c r="R235" s="174"/>
      <c r="S235" s="174"/>
      <c r="T235" s="174"/>
      <c r="U235" s="174"/>
      <c r="V235" s="174"/>
      <c r="W235" s="174"/>
      <c r="X235" s="174"/>
      <c r="Y235" s="174"/>
      <c r="Z235" s="174"/>
      <c r="AA235" s="174"/>
      <c r="AB235" s="174"/>
      <c r="AC235" s="174"/>
      <c r="AD235" s="174"/>
      <c r="AE235" s="174"/>
      <c r="AF235" s="174"/>
      <c r="AG235" s="174"/>
    </row>
    <row r="236" spans="1:33">
      <c r="A236" s="174"/>
      <c r="B236" s="174"/>
      <c r="C236" s="174"/>
      <c r="D236" s="174"/>
      <c r="E236" s="174"/>
      <c r="F236" s="174"/>
      <c r="G236" s="206"/>
      <c r="H236" s="174"/>
      <c r="I236" s="174"/>
      <c r="J236" s="174"/>
      <c r="K236" s="174"/>
      <c r="L236" s="174"/>
      <c r="M236" s="174"/>
      <c r="N236" s="174"/>
      <c r="O236" s="174"/>
      <c r="P236" s="174"/>
      <c r="Q236" s="174"/>
      <c r="R236" s="174"/>
      <c r="S236" s="174"/>
      <c r="T236" s="174"/>
      <c r="U236" s="174"/>
      <c r="V236" s="174"/>
      <c r="W236" s="174"/>
      <c r="X236" s="174"/>
      <c r="Y236" s="174"/>
      <c r="Z236" s="174"/>
      <c r="AA236" s="174"/>
      <c r="AB236" s="174"/>
      <c r="AC236" s="174"/>
      <c r="AD236" s="174"/>
      <c r="AE236" s="174"/>
      <c r="AF236" s="174"/>
      <c r="AG236" s="174"/>
    </row>
    <row r="237" spans="1:33">
      <c r="A237" s="174"/>
      <c r="B237" s="174"/>
      <c r="C237" s="174"/>
      <c r="D237" s="174"/>
      <c r="E237" s="174"/>
      <c r="F237" s="174"/>
      <c r="G237" s="206"/>
      <c r="H237" s="174"/>
      <c r="I237" s="174"/>
      <c r="J237" s="174"/>
      <c r="K237" s="174"/>
      <c r="L237" s="174"/>
      <c r="M237" s="174"/>
      <c r="N237" s="174"/>
      <c r="O237" s="174"/>
      <c r="P237" s="174"/>
      <c r="Q237" s="174"/>
      <c r="R237" s="174"/>
      <c r="S237" s="174"/>
      <c r="T237" s="174"/>
      <c r="U237" s="174"/>
      <c r="V237" s="174"/>
      <c r="W237" s="174"/>
      <c r="X237" s="174"/>
      <c r="Y237" s="174"/>
      <c r="Z237" s="174"/>
      <c r="AA237" s="174"/>
      <c r="AB237" s="174"/>
      <c r="AC237" s="174"/>
      <c r="AD237" s="174"/>
      <c r="AE237" s="174"/>
      <c r="AF237" s="174"/>
      <c r="AG237" s="174"/>
    </row>
    <row r="238" spans="1:33">
      <c r="A238" s="174"/>
      <c r="B238" s="174"/>
      <c r="C238" s="174"/>
      <c r="D238" s="174"/>
      <c r="E238" s="174"/>
      <c r="F238" s="174"/>
      <c r="G238" s="206"/>
      <c r="H238" s="174"/>
      <c r="I238" s="174"/>
      <c r="J238" s="174"/>
      <c r="K238" s="174"/>
      <c r="L238" s="174"/>
      <c r="M238" s="174"/>
      <c r="N238" s="174"/>
      <c r="O238" s="174"/>
      <c r="P238" s="174"/>
      <c r="Q238" s="174"/>
      <c r="R238" s="174"/>
      <c r="S238" s="174"/>
      <c r="T238" s="174"/>
      <c r="U238" s="174"/>
      <c r="V238" s="174"/>
      <c r="W238" s="174"/>
      <c r="X238" s="174"/>
      <c r="Y238" s="174"/>
      <c r="Z238" s="174"/>
      <c r="AA238" s="174"/>
      <c r="AB238" s="174"/>
      <c r="AC238" s="174"/>
      <c r="AD238" s="174"/>
      <c r="AE238" s="174"/>
      <c r="AF238" s="174"/>
      <c r="AG238" s="174"/>
    </row>
    <row r="239" spans="1:33">
      <c r="A239" s="174"/>
      <c r="B239" s="174"/>
      <c r="C239" s="174"/>
      <c r="D239" s="174"/>
      <c r="E239" s="174"/>
      <c r="F239" s="174"/>
      <c r="G239" s="206"/>
      <c r="H239" s="174"/>
      <c r="I239" s="174"/>
      <c r="J239" s="174"/>
      <c r="K239" s="174"/>
      <c r="L239" s="174"/>
      <c r="M239" s="174"/>
      <c r="N239" s="174"/>
      <c r="O239" s="174"/>
      <c r="P239" s="174"/>
      <c r="Q239" s="174"/>
      <c r="R239" s="174"/>
      <c r="S239" s="174"/>
      <c r="T239" s="174"/>
      <c r="U239" s="174"/>
      <c r="V239" s="174"/>
      <c r="W239" s="174"/>
      <c r="X239" s="174"/>
      <c r="Y239" s="174"/>
      <c r="Z239" s="174"/>
      <c r="AA239" s="174"/>
      <c r="AB239" s="174"/>
      <c r="AC239" s="174"/>
      <c r="AD239" s="174"/>
      <c r="AE239" s="174"/>
      <c r="AF239" s="174"/>
      <c r="AG239" s="174"/>
    </row>
    <row r="240" spans="1:33">
      <c r="A240" s="174"/>
      <c r="B240" s="174"/>
      <c r="C240" s="174"/>
      <c r="D240" s="174"/>
      <c r="E240" s="174"/>
      <c r="F240" s="174"/>
      <c r="G240" s="206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</row>
    <row r="241" spans="1:33">
      <c r="A241" s="174"/>
      <c r="B241" s="174"/>
      <c r="C241" s="174"/>
      <c r="D241" s="174"/>
      <c r="E241" s="174"/>
      <c r="F241" s="174"/>
      <c r="G241" s="206"/>
      <c r="H241" s="174"/>
      <c r="I241" s="174"/>
      <c r="J241" s="174"/>
      <c r="K241" s="174"/>
      <c r="L241" s="174"/>
      <c r="M241" s="174"/>
      <c r="N241" s="174"/>
      <c r="O241" s="174"/>
      <c r="P241" s="174"/>
      <c r="Q241" s="174"/>
      <c r="R241" s="174"/>
      <c r="S241" s="174"/>
      <c r="T241" s="174"/>
      <c r="U241" s="174"/>
      <c r="V241" s="174"/>
      <c r="W241" s="174"/>
      <c r="X241" s="174"/>
      <c r="Y241" s="174"/>
      <c r="Z241" s="174"/>
      <c r="AA241" s="174"/>
      <c r="AB241" s="174"/>
      <c r="AC241" s="174"/>
      <c r="AD241" s="174"/>
      <c r="AE241" s="174"/>
      <c r="AF241" s="174"/>
      <c r="AG241" s="174"/>
    </row>
    <row r="242" spans="1:33">
      <c r="A242" s="174"/>
      <c r="B242" s="174"/>
      <c r="C242" s="174"/>
      <c r="D242" s="174"/>
      <c r="E242" s="174"/>
      <c r="F242" s="174"/>
      <c r="G242" s="206"/>
      <c r="H242" s="174"/>
      <c r="I242" s="174"/>
      <c r="J242" s="174"/>
      <c r="K242" s="174"/>
      <c r="L242" s="174"/>
      <c r="M242" s="174"/>
      <c r="N242" s="174"/>
      <c r="O242" s="174"/>
      <c r="P242" s="174"/>
      <c r="Q242" s="174"/>
      <c r="R242" s="174"/>
      <c r="S242" s="174"/>
      <c r="T242" s="174"/>
      <c r="U242" s="174"/>
      <c r="V242" s="174"/>
      <c r="W242" s="174"/>
      <c r="X242" s="174"/>
      <c r="Y242" s="174"/>
      <c r="Z242" s="174"/>
      <c r="AA242" s="174"/>
      <c r="AB242" s="174"/>
      <c r="AC242" s="174"/>
      <c r="AD242" s="174"/>
      <c r="AE242" s="174"/>
      <c r="AF242" s="174"/>
      <c r="AG242" s="174"/>
    </row>
    <row r="243" spans="1:33">
      <c r="A243" s="174"/>
      <c r="B243" s="174"/>
      <c r="C243" s="174"/>
      <c r="D243" s="174"/>
      <c r="E243" s="174"/>
      <c r="F243" s="174"/>
      <c r="G243" s="206"/>
      <c r="H243" s="174"/>
      <c r="I243" s="174"/>
      <c r="J243" s="174"/>
      <c r="K243" s="174"/>
      <c r="L243" s="174"/>
      <c r="M243" s="174"/>
      <c r="N243" s="174"/>
      <c r="O243" s="174"/>
      <c r="P243" s="174"/>
      <c r="Q243" s="174"/>
      <c r="R243" s="174"/>
      <c r="S243" s="174"/>
      <c r="T243" s="174"/>
      <c r="U243" s="174"/>
      <c r="V243" s="174"/>
      <c r="W243" s="174"/>
      <c r="X243" s="174"/>
      <c r="Y243" s="174"/>
      <c r="Z243" s="174"/>
      <c r="AA243" s="174"/>
      <c r="AB243" s="174"/>
      <c r="AC243" s="174"/>
      <c r="AD243" s="174"/>
      <c r="AE243" s="174"/>
      <c r="AF243" s="174"/>
      <c r="AG243" s="174"/>
    </row>
    <row r="244" spans="1:33">
      <c r="A244" s="174"/>
      <c r="B244" s="174"/>
      <c r="C244" s="174"/>
      <c r="D244" s="174"/>
      <c r="E244" s="174"/>
      <c r="F244" s="174"/>
      <c r="G244" s="206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</row>
    <row r="245" spans="1:33">
      <c r="A245" s="174"/>
      <c r="B245" s="174"/>
      <c r="C245" s="174"/>
      <c r="D245" s="174"/>
      <c r="E245" s="174"/>
      <c r="F245" s="174"/>
      <c r="G245" s="206"/>
      <c r="H245" s="174"/>
      <c r="I245" s="174"/>
      <c r="J245" s="174"/>
      <c r="K245" s="174"/>
      <c r="L245" s="174"/>
      <c r="M245" s="174"/>
      <c r="N245" s="174"/>
      <c r="O245" s="174"/>
      <c r="P245" s="174"/>
      <c r="Q245" s="174"/>
      <c r="R245" s="174"/>
      <c r="S245" s="174"/>
      <c r="T245" s="174"/>
      <c r="U245" s="174"/>
      <c r="V245" s="174"/>
      <c r="W245" s="174"/>
      <c r="X245" s="174"/>
      <c r="Y245" s="174"/>
      <c r="Z245" s="174"/>
      <c r="AA245" s="174"/>
      <c r="AB245" s="174"/>
      <c r="AC245" s="174"/>
      <c r="AD245" s="174"/>
      <c r="AE245" s="174"/>
      <c r="AF245" s="174"/>
      <c r="AG245" s="174"/>
    </row>
    <row r="246" spans="1:33">
      <c r="A246" s="174"/>
      <c r="B246" s="174"/>
      <c r="C246" s="174"/>
      <c r="D246" s="174"/>
      <c r="E246" s="174"/>
      <c r="F246" s="174"/>
      <c r="G246" s="206"/>
      <c r="H246" s="174"/>
      <c r="I246" s="174"/>
      <c r="J246" s="174"/>
      <c r="K246" s="174"/>
      <c r="L246" s="174"/>
      <c r="M246" s="174"/>
      <c r="N246" s="174"/>
      <c r="O246" s="174"/>
      <c r="P246" s="174"/>
      <c r="Q246" s="174"/>
      <c r="R246" s="174"/>
      <c r="S246" s="174"/>
      <c r="T246" s="174"/>
      <c r="U246" s="174"/>
      <c r="V246" s="174"/>
      <c r="W246" s="174"/>
      <c r="X246" s="174"/>
      <c r="Y246" s="174"/>
      <c r="Z246" s="174"/>
      <c r="AA246" s="174"/>
      <c r="AB246" s="174"/>
      <c r="AC246" s="174"/>
      <c r="AD246" s="174"/>
      <c r="AE246" s="174"/>
      <c r="AF246" s="174"/>
      <c r="AG246" s="174"/>
    </row>
    <row r="247" spans="1:33">
      <c r="A247" s="174"/>
      <c r="B247" s="174"/>
      <c r="C247" s="174"/>
      <c r="D247" s="174"/>
      <c r="E247" s="174"/>
      <c r="F247" s="174"/>
      <c r="G247" s="206"/>
      <c r="H247" s="174"/>
      <c r="I247" s="174"/>
      <c r="J247" s="174"/>
      <c r="K247" s="174"/>
      <c r="L247" s="174"/>
      <c r="M247" s="174"/>
      <c r="N247" s="174"/>
      <c r="O247" s="174"/>
      <c r="P247" s="174"/>
      <c r="Q247" s="174"/>
      <c r="R247" s="174"/>
      <c r="S247" s="174"/>
      <c r="T247" s="174"/>
      <c r="U247" s="174"/>
      <c r="V247" s="174"/>
      <c r="W247" s="174"/>
      <c r="X247" s="174"/>
      <c r="Y247" s="174"/>
      <c r="Z247" s="174"/>
      <c r="AA247" s="174"/>
      <c r="AB247" s="174"/>
      <c r="AC247" s="174"/>
      <c r="AD247" s="174"/>
      <c r="AE247" s="174"/>
      <c r="AF247" s="174"/>
      <c r="AG247" s="174"/>
    </row>
    <row r="248" spans="1:33">
      <c r="A248" s="174"/>
      <c r="B248" s="174"/>
      <c r="C248" s="174"/>
      <c r="D248" s="174"/>
      <c r="E248" s="174"/>
      <c r="F248" s="174"/>
      <c r="G248" s="206"/>
      <c r="H248" s="174"/>
      <c r="I248" s="174"/>
      <c r="J248" s="174"/>
      <c r="K248" s="174"/>
      <c r="L248" s="174"/>
      <c r="M248" s="174"/>
      <c r="N248" s="174"/>
      <c r="O248" s="174"/>
      <c r="P248" s="174"/>
      <c r="Q248" s="174"/>
      <c r="R248" s="174"/>
      <c r="S248" s="174"/>
      <c r="T248" s="174"/>
      <c r="U248" s="174"/>
      <c r="V248" s="174"/>
      <c r="W248" s="174"/>
      <c r="X248" s="174"/>
      <c r="Y248" s="174"/>
      <c r="Z248" s="174"/>
      <c r="AA248" s="174"/>
      <c r="AB248" s="174"/>
      <c r="AC248" s="174"/>
      <c r="AD248" s="174"/>
      <c r="AE248" s="174"/>
      <c r="AF248" s="174"/>
      <c r="AG248" s="174"/>
    </row>
    <row r="249" spans="1:33">
      <c r="A249" s="174"/>
      <c r="B249" s="174"/>
      <c r="C249" s="174"/>
      <c r="D249" s="174"/>
      <c r="E249" s="174"/>
      <c r="F249" s="174"/>
      <c r="G249" s="206"/>
      <c r="H249" s="174"/>
      <c r="I249" s="174"/>
      <c r="J249" s="174"/>
      <c r="K249" s="174"/>
      <c r="L249" s="174"/>
      <c r="M249" s="174"/>
      <c r="N249" s="174"/>
      <c r="O249" s="174"/>
      <c r="P249" s="174"/>
      <c r="Q249" s="174"/>
      <c r="R249" s="174"/>
      <c r="S249" s="174"/>
      <c r="T249" s="174"/>
      <c r="U249" s="174"/>
      <c r="V249" s="174"/>
      <c r="W249" s="174"/>
      <c r="X249" s="174"/>
      <c r="Y249" s="174"/>
      <c r="Z249" s="174"/>
      <c r="AA249" s="174"/>
      <c r="AB249" s="174"/>
      <c r="AC249" s="174"/>
      <c r="AD249" s="174"/>
      <c r="AE249" s="174"/>
      <c r="AF249" s="174"/>
      <c r="AG249" s="174"/>
    </row>
    <row r="250" spans="1:33">
      <c r="A250" s="174"/>
      <c r="B250" s="174"/>
      <c r="C250" s="174"/>
      <c r="D250" s="174"/>
      <c r="E250" s="174"/>
      <c r="F250" s="174"/>
      <c r="G250" s="206"/>
      <c r="H250" s="174"/>
      <c r="I250" s="174"/>
      <c r="J250" s="174"/>
      <c r="K250" s="174"/>
      <c r="L250" s="174"/>
      <c r="M250" s="174"/>
      <c r="N250" s="174"/>
      <c r="O250" s="174"/>
      <c r="P250" s="174"/>
      <c r="Q250" s="174"/>
      <c r="R250" s="174"/>
      <c r="S250" s="174"/>
      <c r="T250" s="174"/>
      <c r="U250" s="174"/>
      <c r="V250" s="174"/>
      <c r="W250" s="174"/>
      <c r="X250" s="174"/>
      <c r="Y250" s="174"/>
      <c r="Z250" s="174"/>
      <c r="AA250" s="174"/>
      <c r="AB250" s="174"/>
      <c r="AC250" s="174"/>
      <c r="AD250" s="174"/>
      <c r="AE250" s="174"/>
      <c r="AF250" s="174"/>
      <c r="AG250" s="174"/>
    </row>
    <row r="251" spans="1:33">
      <c r="A251" s="174"/>
      <c r="B251" s="174"/>
      <c r="C251" s="174"/>
      <c r="D251" s="174"/>
      <c r="E251" s="174"/>
      <c r="F251" s="174"/>
      <c r="G251" s="206"/>
      <c r="H251" s="174"/>
      <c r="I251" s="174"/>
      <c r="J251" s="174"/>
      <c r="K251" s="174"/>
      <c r="L251" s="174"/>
      <c r="M251" s="174"/>
      <c r="N251" s="174"/>
      <c r="O251" s="174"/>
      <c r="P251" s="174"/>
      <c r="Q251" s="174"/>
      <c r="R251" s="174"/>
      <c r="S251" s="174"/>
      <c r="T251" s="174"/>
      <c r="U251" s="174"/>
      <c r="V251" s="174"/>
      <c r="W251" s="174"/>
      <c r="X251" s="174"/>
      <c r="Y251" s="174"/>
      <c r="Z251" s="174"/>
      <c r="AA251" s="174"/>
      <c r="AB251" s="174"/>
      <c r="AC251" s="174"/>
      <c r="AD251" s="174"/>
      <c r="AE251" s="174"/>
      <c r="AF251" s="174"/>
      <c r="AG251" s="174"/>
    </row>
    <row r="252" spans="1:33">
      <c r="A252" s="174"/>
      <c r="B252" s="174"/>
      <c r="C252" s="174"/>
      <c r="D252" s="174"/>
      <c r="E252" s="174"/>
      <c r="F252" s="174"/>
      <c r="G252" s="206"/>
      <c r="H252" s="174"/>
      <c r="I252" s="174"/>
      <c r="J252" s="174"/>
      <c r="K252" s="174"/>
      <c r="L252" s="174"/>
      <c r="M252" s="174"/>
      <c r="N252" s="174"/>
      <c r="O252" s="174"/>
      <c r="P252" s="174"/>
      <c r="Q252" s="174"/>
      <c r="R252" s="174"/>
      <c r="S252" s="174"/>
      <c r="T252" s="174"/>
      <c r="U252" s="174"/>
      <c r="V252" s="174"/>
      <c r="W252" s="174"/>
      <c r="X252" s="174"/>
      <c r="Y252" s="174"/>
      <c r="Z252" s="174"/>
      <c r="AA252" s="174"/>
      <c r="AB252" s="174"/>
      <c r="AC252" s="174"/>
      <c r="AD252" s="174"/>
      <c r="AE252" s="174"/>
      <c r="AF252" s="174"/>
      <c r="AG252" s="174"/>
    </row>
    <row r="253" spans="1:33">
      <c r="A253" s="174"/>
      <c r="B253" s="174"/>
      <c r="C253" s="174"/>
      <c r="D253" s="174"/>
      <c r="E253" s="174"/>
      <c r="F253" s="174"/>
      <c r="G253" s="206"/>
      <c r="H253" s="174"/>
      <c r="I253" s="174"/>
      <c r="J253" s="174"/>
      <c r="K253" s="174"/>
      <c r="L253" s="174"/>
      <c r="M253" s="174"/>
      <c r="N253" s="174"/>
      <c r="O253" s="174"/>
      <c r="P253" s="174"/>
      <c r="Q253" s="174"/>
      <c r="R253" s="174"/>
      <c r="S253" s="174"/>
      <c r="T253" s="174"/>
      <c r="U253" s="174"/>
      <c r="V253" s="174"/>
      <c r="W253" s="174"/>
      <c r="X253" s="174"/>
      <c r="Y253" s="174"/>
      <c r="Z253" s="174"/>
      <c r="AA253" s="174"/>
      <c r="AB253" s="174"/>
      <c r="AC253" s="174"/>
      <c r="AD253" s="174"/>
      <c r="AE253" s="174"/>
      <c r="AF253" s="174"/>
      <c r="AG253" s="174"/>
    </row>
    <row r="254" spans="1:33">
      <c r="A254" s="174"/>
      <c r="B254" s="174"/>
      <c r="C254" s="174"/>
      <c r="D254" s="174"/>
      <c r="E254" s="174"/>
      <c r="F254" s="174"/>
      <c r="G254" s="206"/>
      <c r="H254" s="174"/>
      <c r="I254" s="174"/>
      <c r="J254" s="174"/>
      <c r="K254" s="174"/>
      <c r="L254" s="174"/>
      <c r="M254" s="174"/>
      <c r="N254" s="174"/>
      <c r="O254" s="174"/>
      <c r="P254" s="174"/>
      <c r="Q254" s="174"/>
      <c r="R254" s="174"/>
      <c r="S254" s="174"/>
      <c r="T254" s="174"/>
      <c r="U254" s="174"/>
      <c r="V254" s="174"/>
      <c r="W254" s="174"/>
      <c r="X254" s="174"/>
      <c r="Y254" s="174"/>
      <c r="Z254" s="174"/>
      <c r="AA254" s="174"/>
      <c r="AB254" s="174"/>
      <c r="AC254" s="174"/>
      <c r="AD254" s="174"/>
      <c r="AE254" s="174"/>
      <c r="AF254" s="174"/>
      <c r="AG254" s="174"/>
    </row>
    <row r="255" spans="1:33">
      <c r="A255" s="174"/>
      <c r="B255" s="174"/>
      <c r="C255" s="174"/>
      <c r="D255" s="174"/>
      <c r="E255" s="174"/>
      <c r="F255" s="174"/>
      <c r="G255" s="206"/>
      <c r="H255" s="174"/>
      <c r="I255" s="174"/>
      <c r="J255" s="174"/>
      <c r="K255" s="174"/>
      <c r="L255" s="174"/>
      <c r="M255" s="174"/>
      <c r="N255" s="174"/>
      <c r="O255" s="174"/>
      <c r="P255" s="174"/>
      <c r="Q255" s="174"/>
      <c r="R255" s="174"/>
      <c r="S255" s="174"/>
      <c r="T255" s="174"/>
      <c r="U255" s="174"/>
      <c r="V255" s="174"/>
      <c r="W255" s="174"/>
      <c r="X255" s="174"/>
      <c r="Y255" s="174"/>
      <c r="Z255" s="174"/>
      <c r="AA255" s="174"/>
      <c r="AB255" s="174"/>
      <c r="AC255" s="174"/>
      <c r="AD255" s="174"/>
      <c r="AE255" s="174"/>
      <c r="AF255" s="174"/>
      <c r="AG255" s="174"/>
    </row>
    <row r="256" spans="1:33">
      <c r="A256" s="174"/>
      <c r="B256" s="174"/>
      <c r="C256" s="174"/>
      <c r="D256" s="174"/>
      <c r="E256" s="174"/>
      <c r="F256" s="174"/>
      <c r="G256" s="206"/>
      <c r="H256" s="174"/>
      <c r="I256" s="174"/>
      <c r="J256" s="174"/>
      <c r="K256" s="174"/>
      <c r="L256" s="174"/>
      <c r="M256" s="174"/>
      <c r="N256" s="174"/>
      <c r="O256" s="174"/>
      <c r="P256" s="174"/>
      <c r="Q256" s="174"/>
      <c r="R256" s="174"/>
      <c r="S256" s="174"/>
      <c r="T256" s="174"/>
      <c r="U256" s="174"/>
      <c r="V256" s="174"/>
      <c r="W256" s="174"/>
      <c r="X256" s="174"/>
      <c r="Y256" s="174"/>
      <c r="Z256" s="174"/>
      <c r="AA256" s="174"/>
      <c r="AB256" s="174"/>
      <c r="AC256" s="174"/>
      <c r="AD256" s="174"/>
      <c r="AE256" s="174"/>
      <c r="AF256" s="174"/>
      <c r="AG256" s="174"/>
    </row>
    <row r="257" spans="1:33">
      <c r="A257" s="174"/>
      <c r="B257" s="174"/>
      <c r="C257" s="174"/>
      <c r="D257" s="174"/>
      <c r="E257" s="174"/>
      <c r="F257" s="174"/>
      <c r="G257" s="206"/>
      <c r="H257" s="174"/>
      <c r="I257" s="174"/>
      <c r="J257" s="174"/>
      <c r="K257" s="174"/>
      <c r="L257" s="174"/>
      <c r="M257" s="174"/>
      <c r="N257" s="174"/>
      <c r="O257" s="174"/>
      <c r="P257" s="174"/>
      <c r="Q257" s="174"/>
      <c r="R257" s="174"/>
      <c r="S257" s="174"/>
      <c r="T257" s="174"/>
      <c r="U257" s="174"/>
      <c r="V257" s="174"/>
      <c r="W257" s="174"/>
      <c r="X257" s="174"/>
      <c r="Y257" s="174"/>
      <c r="Z257" s="174"/>
      <c r="AA257" s="174"/>
      <c r="AB257" s="174"/>
      <c r="AC257" s="174"/>
      <c r="AD257" s="174"/>
      <c r="AE257" s="174"/>
      <c r="AF257" s="174"/>
      <c r="AG257" s="174"/>
    </row>
    <row r="258" spans="1:33">
      <c r="A258" s="174"/>
      <c r="B258" s="174"/>
      <c r="C258" s="174"/>
      <c r="D258" s="174"/>
      <c r="E258" s="174"/>
      <c r="F258" s="174"/>
      <c r="G258" s="206"/>
      <c r="H258" s="174"/>
      <c r="I258" s="174"/>
      <c r="J258" s="174"/>
      <c r="K258" s="174"/>
      <c r="L258" s="174"/>
      <c r="M258" s="174"/>
      <c r="N258" s="174"/>
      <c r="O258" s="174"/>
      <c r="P258" s="174"/>
      <c r="Q258" s="174"/>
      <c r="R258" s="174"/>
      <c r="S258" s="174"/>
      <c r="T258" s="174"/>
      <c r="U258" s="174"/>
      <c r="V258" s="174"/>
      <c r="W258" s="174"/>
      <c r="X258" s="174"/>
      <c r="Y258" s="174"/>
      <c r="Z258" s="174"/>
      <c r="AA258" s="174"/>
      <c r="AB258" s="174"/>
      <c r="AC258" s="174"/>
      <c r="AD258" s="174"/>
      <c r="AE258" s="174"/>
      <c r="AF258" s="174"/>
      <c r="AG258" s="174"/>
    </row>
    <row r="259" spans="1:33">
      <c r="A259" s="174"/>
      <c r="B259" s="174"/>
      <c r="C259" s="174"/>
      <c r="D259" s="174"/>
      <c r="E259" s="174"/>
      <c r="F259" s="174"/>
      <c r="G259" s="206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</row>
    <row r="260" spans="1:33">
      <c r="A260" s="174"/>
      <c r="B260" s="174"/>
      <c r="C260" s="174"/>
      <c r="D260" s="174"/>
      <c r="E260" s="174"/>
      <c r="F260" s="174"/>
      <c r="G260" s="206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</row>
    <row r="261" spans="1:33">
      <c r="A261" s="174"/>
      <c r="B261" s="174"/>
      <c r="C261" s="174"/>
      <c r="D261" s="174"/>
      <c r="E261" s="174"/>
      <c r="F261" s="174"/>
      <c r="G261" s="206"/>
      <c r="H261" s="174"/>
      <c r="I261" s="174"/>
      <c r="J261" s="174"/>
      <c r="K261" s="174"/>
      <c r="L261" s="174"/>
      <c r="M261" s="174"/>
      <c r="N261" s="174"/>
      <c r="O261" s="174"/>
      <c r="P261" s="174"/>
      <c r="Q261" s="174"/>
      <c r="R261" s="174"/>
      <c r="S261" s="174"/>
      <c r="T261" s="174"/>
      <c r="U261" s="174"/>
      <c r="V261" s="174"/>
      <c r="W261" s="174"/>
      <c r="X261" s="174"/>
      <c r="Y261" s="174"/>
      <c r="Z261" s="174"/>
      <c r="AA261" s="174"/>
      <c r="AB261" s="174"/>
      <c r="AC261" s="174"/>
      <c r="AD261" s="174"/>
      <c r="AE261" s="174"/>
      <c r="AF261" s="174"/>
      <c r="AG261" s="174"/>
    </row>
    <row r="262" spans="1:33">
      <c r="A262" s="174"/>
      <c r="B262" s="174"/>
      <c r="C262" s="174"/>
      <c r="D262" s="174"/>
      <c r="E262" s="174"/>
      <c r="F262" s="174"/>
      <c r="G262" s="206"/>
      <c r="H262" s="174"/>
      <c r="I262" s="174"/>
      <c r="J262" s="174"/>
      <c r="K262" s="174"/>
      <c r="L262" s="174"/>
      <c r="M262" s="174"/>
      <c r="N262" s="174"/>
      <c r="O262" s="174"/>
      <c r="P262" s="174"/>
      <c r="Q262" s="174"/>
      <c r="R262" s="174"/>
      <c r="S262" s="174"/>
      <c r="T262" s="174"/>
      <c r="U262" s="174"/>
      <c r="V262" s="174"/>
      <c r="W262" s="174"/>
      <c r="X262" s="174"/>
      <c r="Y262" s="174"/>
      <c r="Z262" s="174"/>
      <c r="AA262" s="174"/>
      <c r="AB262" s="174"/>
      <c r="AC262" s="174"/>
      <c r="AD262" s="174"/>
      <c r="AE262" s="174"/>
      <c r="AF262" s="174"/>
      <c r="AG262" s="174"/>
    </row>
    <row r="263" spans="1:33">
      <c r="A263" s="174"/>
      <c r="B263" s="174"/>
      <c r="C263" s="174"/>
      <c r="D263" s="174"/>
      <c r="E263" s="174"/>
      <c r="F263" s="174"/>
      <c r="G263" s="206"/>
      <c r="H263" s="174"/>
      <c r="I263" s="174"/>
      <c r="J263" s="174"/>
      <c r="K263" s="174"/>
      <c r="L263" s="174"/>
      <c r="M263" s="174"/>
      <c r="N263" s="174"/>
      <c r="O263" s="174"/>
      <c r="P263" s="174"/>
      <c r="Q263" s="174"/>
      <c r="R263" s="174"/>
      <c r="S263" s="174"/>
      <c r="T263" s="174"/>
      <c r="U263" s="174"/>
      <c r="V263" s="174"/>
      <c r="W263" s="174"/>
      <c r="X263" s="174"/>
      <c r="Y263" s="174"/>
      <c r="Z263" s="174"/>
      <c r="AA263" s="174"/>
      <c r="AB263" s="174"/>
      <c r="AC263" s="174"/>
      <c r="AD263" s="174"/>
      <c r="AE263" s="174"/>
      <c r="AF263" s="174"/>
      <c r="AG263" s="174"/>
    </row>
    <row r="264" spans="1:33">
      <c r="A264" s="174"/>
      <c r="B264" s="174"/>
      <c r="C264" s="174"/>
      <c r="D264" s="174"/>
      <c r="E264" s="174"/>
      <c r="F264" s="174"/>
      <c r="G264" s="206"/>
      <c r="H264" s="174"/>
      <c r="I264" s="174"/>
      <c r="J264" s="174"/>
      <c r="K264" s="174"/>
      <c r="L264" s="174"/>
      <c r="M264" s="174"/>
      <c r="N264" s="174"/>
      <c r="O264" s="174"/>
      <c r="P264" s="174"/>
      <c r="Q264" s="174"/>
      <c r="R264" s="174"/>
      <c r="S264" s="174"/>
      <c r="T264" s="174"/>
      <c r="U264" s="174"/>
      <c r="V264" s="174"/>
      <c r="W264" s="174"/>
      <c r="X264" s="174"/>
      <c r="Y264" s="174"/>
      <c r="Z264" s="174"/>
      <c r="AA264" s="174"/>
      <c r="AB264" s="174"/>
      <c r="AC264" s="174"/>
      <c r="AD264" s="174"/>
      <c r="AE264" s="174"/>
      <c r="AF264" s="174"/>
      <c r="AG264" s="174"/>
    </row>
    <row r="265" spans="1:33">
      <c r="A265" s="174"/>
      <c r="B265" s="174"/>
      <c r="C265" s="174"/>
      <c r="D265" s="174"/>
      <c r="E265" s="174"/>
      <c r="F265" s="174"/>
      <c r="G265" s="206"/>
      <c r="H265" s="174"/>
      <c r="I265" s="174"/>
      <c r="J265" s="174"/>
      <c r="K265" s="174"/>
      <c r="L265" s="174"/>
      <c r="M265" s="174"/>
      <c r="N265" s="174"/>
      <c r="O265" s="174"/>
      <c r="P265" s="174"/>
      <c r="Q265" s="174"/>
      <c r="R265" s="174"/>
      <c r="S265" s="174"/>
      <c r="T265" s="174"/>
      <c r="U265" s="174"/>
      <c r="V265" s="174"/>
      <c r="W265" s="174"/>
      <c r="X265" s="174"/>
      <c r="Y265" s="174"/>
      <c r="Z265" s="174"/>
      <c r="AA265" s="174"/>
      <c r="AB265" s="174"/>
      <c r="AC265" s="174"/>
      <c r="AD265" s="174"/>
      <c r="AE265" s="174"/>
      <c r="AF265" s="174"/>
      <c r="AG265" s="174"/>
    </row>
    <row r="266" spans="1:33">
      <c r="A266" s="174"/>
      <c r="B266" s="174"/>
      <c r="C266" s="174"/>
      <c r="D266" s="174"/>
      <c r="E266" s="174"/>
      <c r="F266" s="174"/>
      <c r="G266" s="206"/>
      <c r="H266" s="174"/>
      <c r="I266" s="174"/>
      <c r="J266" s="174"/>
      <c r="K266" s="174"/>
      <c r="L266" s="174"/>
      <c r="M266" s="174"/>
      <c r="N266" s="174"/>
      <c r="O266" s="174"/>
      <c r="P266" s="174"/>
      <c r="Q266" s="174"/>
      <c r="R266" s="174"/>
      <c r="S266" s="174"/>
      <c r="T266" s="174"/>
      <c r="U266" s="174"/>
      <c r="V266" s="174"/>
      <c r="W266" s="174"/>
      <c r="X266" s="174"/>
      <c r="Y266" s="174"/>
      <c r="Z266" s="174"/>
      <c r="AA266" s="174"/>
      <c r="AB266" s="174"/>
      <c r="AC266" s="174"/>
      <c r="AD266" s="174"/>
      <c r="AE266" s="174"/>
      <c r="AF266" s="174"/>
      <c r="AG266" s="174"/>
    </row>
    <row r="267" spans="1:33">
      <c r="A267" s="174"/>
      <c r="B267" s="174"/>
      <c r="C267" s="174"/>
      <c r="D267" s="174"/>
      <c r="E267" s="174"/>
      <c r="F267" s="174"/>
      <c r="G267" s="206"/>
      <c r="H267" s="174"/>
      <c r="I267" s="174"/>
      <c r="J267" s="174"/>
      <c r="K267" s="174"/>
      <c r="L267" s="174"/>
      <c r="M267" s="174"/>
      <c r="N267" s="174"/>
      <c r="O267" s="174"/>
      <c r="P267" s="174"/>
      <c r="Q267" s="174"/>
      <c r="R267" s="174"/>
      <c r="S267" s="174"/>
      <c r="T267" s="174"/>
      <c r="U267" s="174"/>
      <c r="V267" s="174"/>
      <c r="W267" s="174"/>
      <c r="X267" s="174"/>
      <c r="Y267" s="174"/>
      <c r="Z267" s="174"/>
      <c r="AA267" s="174"/>
      <c r="AB267" s="174"/>
      <c r="AC267" s="174"/>
      <c r="AD267" s="174"/>
      <c r="AE267" s="174"/>
      <c r="AF267" s="174"/>
      <c r="AG267" s="174"/>
    </row>
    <row r="268" spans="1:33">
      <c r="A268" s="174"/>
      <c r="B268" s="174"/>
      <c r="C268" s="174"/>
      <c r="D268" s="174"/>
      <c r="E268" s="174"/>
      <c r="F268" s="174"/>
      <c r="G268" s="206"/>
      <c r="H268" s="174"/>
      <c r="I268" s="174"/>
      <c r="J268" s="174"/>
      <c r="K268" s="174"/>
      <c r="L268" s="174"/>
      <c r="M268" s="174"/>
      <c r="N268" s="174"/>
      <c r="O268" s="174"/>
      <c r="P268" s="174"/>
      <c r="Q268" s="174"/>
      <c r="R268" s="174"/>
      <c r="S268" s="174"/>
      <c r="T268" s="174"/>
      <c r="U268" s="174"/>
      <c r="V268" s="174"/>
      <c r="W268" s="174"/>
      <c r="X268" s="174"/>
      <c r="Y268" s="174"/>
      <c r="Z268" s="174"/>
      <c r="AA268" s="174"/>
      <c r="AB268" s="174"/>
      <c r="AC268" s="174"/>
      <c r="AD268" s="174"/>
      <c r="AE268" s="174"/>
      <c r="AF268" s="174"/>
      <c r="AG268" s="174"/>
    </row>
    <row r="269" spans="1:33">
      <c r="A269" s="174"/>
      <c r="B269" s="174"/>
      <c r="C269" s="174"/>
      <c r="D269" s="174"/>
      <c r="E269" s="174"/>
      <c r="F269" s="174"/>
      <c r="G269" s="206"/>
      <c r="H269" s="174"/>
      <c r="I269" s="174"/>
      <c r="J269" s="174"/>
      <c r="K269" s="174"/>
      <c r="L269" s="174"/>
      <c r="M269" s="174"/>
      <c r="N269" s="174"/>
      <c r="O269" s="174"/>
      <c r="P269" s="174"/>
      <c r="Q269" s="174"/>
      <c r="R269" s="174"/>
      <c r="S269" s="174"/>
      <c r="T269" s="174"/>
      <c r="U269" s="174"/>
      <c r="V269" s="174"/>
      <c r="W269" s="174"/>
      <c r="X269" s="174"/>
      <c r="Y269" s="174"/>
      <c r="Z269" s="174"/>
      <c r="AA269" s="174"/>
      <c r="AB269" s="174"/>
      <c r="AC269" s="174"/>
      <c r="AD269" s="174"/>
      <c r="AE269" s="174"/>
      <c r="AF269" s="174"/>
      <c r="AG269" s="174"/>
    </row>
    <row r="270" spans="1:33">
      <c r="A270" s="174"/>
      <c r="B270" s="174"/>
      <c r="C270" s="174"/>
      <c r="D270" s="174"/>
      <c r="E270" s="174"/>
      <c r="F270" s="174"/>
      <c r="G270" s="206"/>
      <c r="H270" s="174"/>
      <c r="I270" s="174"/>
      <c r="J270" s="174"/>
      <c r="K270" s="174"/>
      <c r="L270" s="174"/>
      <c r="M270" s="174"/>
      <c r="N270" s="174"/>
      <c r="O270" s="174"/>
      <c r="P270" s="174"/>
      <c r="Q270" s="174"/>
      <c r="R270" s="174"/>
      <c r="S270" s="174"/>
      <c r="T270" s="174"/>
      <c r="U270" s="174"/>
      <c r="V270" s="174"/>
      <c r="W270" s="174"/>
      <c r="X270" s="174"/>
      <c r="Y270" s="174"/>
      <c r="Z270" s="174"/>
      <c r="AA270" s="174"/>
      <c r="AB270" s="174"/>
      <c r="AC270" s="174"/>
      <c r="AD270" s="174"/>
      <c r="AE270" s="174"/>
      <c r="AF270" s="174"/>
      <c r="AG270" s="174"/>
    </row>
    <row r="271" spans="1:33">
      <c r="A271" s="174"/>
      <c r="B271" s="174"/>
      <c r="C271" s="174"/>
      <c r="D271" s="174"/>
      <c r="E271" s="174"/>
      <c r="F271" s="174"/>
      <c r="G271" s="206"/>
      <c r="H271" s="174"/>
      <c r="I271" s="174"/>
      <c r="J271" s="174"/>
      <c r="K271" s="174"/>
      <c r="L271" s="174"/>
      <c r="M271" s="174"/>
      <c r="N271" s="174"/>
      <c r="O271" s="174"/>
      <c r="P271" s="174"/>
      <c r="Q271" s="174"/>
      <c r="R271" s="174"/>
      <c r="S271" s="174"/>
      <c r="T271" s="174"/>
      <c r="U271" s="174"/>
      <c r="V271" s="174"/>
      <c r="W271" s="174"/>
      <c r="X271" s="174"/>
      <c r="Y271" s="174"/>
      <c r="Z271" s="174"/>
      <c r="AA271" s="174"/>
      <c r="AB271" s="174"/>
      <c r="AC271" s="174"/>
      <c r="AD271" s="174"/>
      <c r="AE271" s="174"/>
      <c r="AF271" s="174"/>
      <c r="AG271" s="174"/>
    </row>
    <row r="272" spans="1:33">
      <c r="A272" s="174"/>
      <c r="B272" s="174"/>
      <c r="C272" s="174"/>
      <c r="D272" s="174"/>
      <c r="E272" s="174"/>
      <c r="F272" s="174"/>
      <c r="G272" s="206"/>
      <c r="H272" s="174"/>
      <c r="I272" s="174"/>
      <c r="J272" s="174"/>
      <c r="K272" s="174"/>
      <c r="L272" s="174"/>
      <c r="M272" s="174"/>
      <c r="N272" s="174"/>
      <c r="O272" s="174"/>
      <c r="P272" s="174"/>
      <c r="Q272" s="174"/>
      <c r="R272" s="174"/>
      <c r="S272" s="174"/>
      <c r="T272" s="174"/>
      <c r="U272" s="174"/>
      <c r="V272" s="174"/>
      <c r="W272" s="174"/>
      <c r="X272" s="174"/>
      <c r="Y272" s="174"/>
      <c r="Z272" s="174"/>
      <c r="AA272" s="174"/>
      <c r="AB272" s="174"/>
      <c r="AC272" s="174"/>
      <c r="AD272" s="174"/>
      <c r="AE272" s="174"/>
      <c r="AF272" s="174"/>
      <c r="AG272" s="174"/>
    </row>
    <row r="273" spans="1:33">
      <c r="A273" s="174"/>
      <c r="B273" s="174"/>
      <c r="C273" s="174"/>
      <c r="D273" s="174"/>
      <c r="E273" s="174"/>
      <c r="F273" s="174"/>
      <c r="G273" s="206"/>
      <c r="H273" s="174"/>
      <c r="I273" s="174"/>
      <c r="J273" s="174"/>
      <c r="K273" s="174"/>
      <c r="L273" s="174"/>
      <c r="M273" s="174"/>
      <c r="N273" s="174"/>
      <c r="O273" s="174"/>
      <c r="P273" s="174"/>
      <c r="Q273" s="174"/>
      <c r="R273" s="174"/>
      <c r="S273" s="174"/>
      <c r="T273" s="174"/>
      <c r="U273" s="174"/>
      <c r="V273" s="174"/>
      <c r="W273" s="174"/>
      <c r="X273" s="174"/>
      <c r="Y273" s="174"/>
      <c r="Z273" s="174"/>
      <c r="AA273" s="174"/>
      <c r="AB273" s="174"/>
      <c r="AC273" s="174"/>
      <c r="AD273" s="174"/>
      <c r="AE273" s="174"/>
      <c r="AF273" s="174"/>
      <c r="AG273" s="174"/>
    </row>
    <row r="274" spans="1:33">
      <c r="A274" s="174"/>
      <c r="B274" s="174"/>
      <c r="C274" s="174"/>
      <c r="D274" s="174"/>
      <c r="E274" s="174"/>
      <c r="F274" s="174"/>
      <c r="G274" s="206"/>
      <c r="H274" s="174"/>
      <c r="I274" s="174"/>
      <c r="J274" s="174"/>
      <c r="K274" s="174"/>
      <c r="L274" s="174"/>
      <c r="M274" s="174"/>
      <c r="N274" s="174"/>
      <c r="O274" s="174"/>
      <c r="P274" s="174"/>
      <c r="Q274" s="174"/>
      <c r="R274" s="174"/>
      <c r="S274" s="174"/>
      <c r="T274" s="174"/>
      <c r="U274" s="174"/>
      <c r="V274" s="174"/>
      <c r="W274" s="174"/>
      <c r="X274" s="174"/>
      <c r="Y274" s="174"/>
      <c r="Z274" s="174"/>
      <c r="AA274" s="174"/>
      <c r="AB274" s="174"/>
      <c r="AC274" s="174"/>
      <c r="AD274" s="174"/>
      <c r="AE274" s="174"/>
      <c r="AF274" s="174"/>
      <c r="AG274" s="174"/>
    </row>
    <row r="275" spans="1:33">
      <c r="A275" s="174"/>
      <c r="B275" s="174"/>
      <c r="C275" s="174"/>
      <c r="D275" s="174"/>
      <c r="E275" s="174"/>
      <c r="F275" s="174"/>
      <c r="G275" s="206"/>
      <c r="H275" s="174"/>
      <c r="I275" s="174"/>
      <c r="J275" s="174"/>
      <c r="K275" s="174"/>
      <c r="L275" s="174"/>
      <c r="M275" s="174"/>
      <c r="N275" s="174"/>
      <c r="O275" s="174"/>
      <c r="P275" s="174"/>
      <c r="Q275" s="174"/>
      <c r="R275" s="174"/>
      <c r="S275" s="174"/>
      <c r="T275" s="174"/>
      <c r="U275" s="174"/>
      <c r="V275" s="174"/>
      <c r="W275" s="174"/>
      <c r="X275" s="174"/>
      <c r="Y275" s="174"/>
      <c r="Z275" s="174"/>
      <c r="AA275" s="174"/>
      <c r="AB275" s="174"/>
      <c r="AC275" s="174"/>
      <c r="AD275" s="174"/>
      <c r="AE275" s="174"/>
      <c r="AF275" s="174"/>
      <c r="AG275" s="174"/>
    </row>
    <row r="276" spans="1:33">
      <c r="A276" s="174"/>
      <c r="B276" s="174"/>
      <c r="C276" s="174"/>
      <c r="D276" s="174"/>
      <c r="E276" s="174"/>
      <c r="F276" s="174"/>
      <c r="G276" s="206"/>
      <c r="H276" s="174"/>
      <c r="I276" s="174"/>
      <c r="J276" s="174"/>
      <c r="K276" s="174"/>
      <c r="L276" s="174"/>
      <c r="M276" s="174"/>
      <c r="N276" s="174"/>
      <c r="O276" s="174"/>
      <c r="P276" s="174"/>
      <c r="Q276" s="174"/>
      <c r="R276" s="174"/>
      <c r="S276" s="174"/>
      <c r="T276" s="174"/>
      <c r="U276" s="174"/>
      <c r="V276" s="174"/>
      <c r="W276" s="174"/>
      <c r="X276" s="174"/>
      <c r="Y276" s="174"/>
      <c r="Z276" s="174"/>
      <c r="AA276" s="174"/>
      <c r="AB276" s="174"/>
      <c r="AC276" s="174"/>
      <c r="AD276" s="174"/>
      <c r="AE276" s="174"/>
      <c r="AF276" s="174"/>
      <c r="AG276" s="174"/>
    </row>
    <row r="277" spans="1:33">
      <c r="A277" s="174"/>
      <c r="B277" s="174"/>
      <c r="C277" s="174"/>
      <c r="D277" s="174"/>
      <c r="E277" s="174"/>
      <c r="F277" s="174"/>
      <c r="G277" s="206"/>
      <c r="H277" s="174"/>
      <c r="I277" s="174"/>
      <c r="J277" s="174"/>
      <c r="K277" s="174"/>
      <c r="L277" s="174"/>
      <c r="M277" s="174"/>
      <c r="N277" s="174"/>
      <c r="O277" s="174"/>
      <c r="P277" s="174"/>
      <c r="Q277" s="174"/>
      <c r="R277" s="174"/>
      <c r="S277" s="174"/>
      <c r="T277" s="174"/>
      <c r="U277" s="174"/>
      <c r="V277" s="174"/>
      <c r="W277" s="174"/>
      <c r="X277" s="174"/>
      <c r="Y277" s="174"/>
      <c r="Z277" s="174"/>
      <c r="AA277" s="174"/>
      <c r="AB277" s="174"/>
      <c r="AC277" s="174"/>
      <c r="AD277" s="174"/>
      <c r="AE277" s="174"/>
      <c r="AF277" s="174"/>
      <c r="AG277" s="174"/>
    </row>
    <row r="278" spans="1:33">
      <c r="A278" s="174"/>
      <c r="B278" s="174"/>
      <c r="C278" s="174"/>
      <c r="D278" s="174"/>
      <c r="E278" s="174"/>
      <c r="F278" s="174"/>
      <c r="G278" s="206"/>
      <c r="H278" s="174"/>
      <c r="I278" s="174"/>
      <c r="J278" s="174"/>
      <c r="K278" s="174"/>
      <c r="L278" s="174"/>
      <c r="M278" s="174"/>
      <c r="N278" s="174"/>
      <c r="O278" s="174"/>
      <c r="P278" s="174"/>
      <c r="Q278" s="174"/>
      <c r="R278" s="174"/>
      <c r="S278" s="174"/>
      <c r="T278" s="174"/>
      <c r="U278" s="174"/>
      <c r="V278" s="174"/>
      <c r="W278" s="174"/>
      <c r="X278" s="174"/>
      <c r="Y278" s="174"/>
      <c r="Z278" s="174"/>
      <c r="AA278" s="174"/>
      <c r="AB278" s="174"/>
      <c r="AC278" s="174"/>
      <c r="AD278" s="174"/>
      <c r="AE278" s="174"/>
      <c r="AF278" s="174"/>
      <c r="AG278" s="174"/>
    </row>
    <row r="279" spans="1:33">
      <c r="A279" s="174"/>
      <c r="B279" s="174"/>
      <c r="C279" s="174"/>
      <c r="D279" s="174"/>
      <c r="E279" s="174"/>
      <c r="F279" s="174"/>
      <c r="G279" s="206"/>
      <c r="H279" s="174"/>
      <c r="I279" s="174"/>
      <c r="J279" s="174"/>
      <c r="K279" s="174"/>
      <c r="L279" s="174"/>
      <c r="M279" s="174"/>
      <c r="N279" s="174"/>
      <c r="O279" s="174"/>
      <c r="P279" s="174"/>
      <c r="Q279" s="174"/>
      <c r="R279" s="174"/>
      <c r="S279" s="174"/>
      <c r="T279" s="174"/>
      <c r="U279" s="174"/>
      <c r="V279" s="174"/>
      <c r="W279" s="174"/>
      <c r="X279" s="174"/>
      <c r="Y279" s="174"/>
      <c r="Z279" s="174"/>
      <c r="AA279" s="174"/>
      <c r="AB279" s="174"/>
      <c r="AC279" s="174"/>
      <c r="AD279" s="174"/>
      <c r="AE279" s="174"/>
      <c r="AF279" s="174"/>
      <c r="AG279" s="174"/>
    </row>
    <row r="280" spans="1:33">
      <c r="A280" s="174"/>
      <c r="B280" s="174"/>
      <c r="C280" s="174"/>
      <c r="D280" s="174"/>
      <c r="E280" s="174"/>
      <c r="F280" s="174"/>
      <c r="G280" s="206"/>
      <c r="H280" s="174"/>
      <c r="I280" s="174"/>
      <c r="J280" s="174"/>
      <c r="K280" s="174"/>
      <c r="L280" s="174"/>
      <c r="M280" s="174"/>
      <c r="N280" s="174"/>
      <c r="O280" s="174"/>
      <c r="P280" s="174"/>
      <c r="Q280" s="174"/>
      <c r="R280" s="174"/>
      <c r="S280" s="174"/>
      <c r="T280" s="174"/>
      <c r="U280" s="174"/>
      <c r="V280" s="174"/>
      <c r="W280" s="174"/>
      <c r="X280" s="174"/>
      <c r="Y280" s="174"/>
      <c r="Z280" s="174"/>
      <c r="AA280" s="174"/>
      <c r="AB280" s="174"/>
      <c r="AC280" s="174"/>
      <c r="AD280" s="174"/>
      <c r="AE280" s="174"/>
      <c r="AF280" s="174"/>
      <c r="AG280" s="174"/>
    </row>
    <row r="281" spans="1:33">
      <c r="A281" s="174"/>
      <c r="B281" s="174"/>
      <c r="C281" s="174"/>
      <c r="D281" s="174"/>
      <c r="E281" s="174"/>
      <c r="F281" s="174"/>
      <c r="G281" s="206"/>
      <c r="H281" s="174"/>
      <c r="I281" s="174"/>
      <c r="J281" s="174"/>
      <c r="K281" s="174"/>
      <c r="L281" s="174"/>
      <c r="M281" s="174"/>
      <c r="N281" s="174"/>
      <c r="O281" s="174"/>
      <c r="P281" s="174"/>
      <c r="Q281" s="174"/>
      <c r="R281" s="174"/>
      <c r="S281" s="174"/>
      <c r="T281" s="174"/>
      <c r="U281" s="174"/>
      <c r="V281" s="174"/>
      <c r="W281" s="174"/>
      <c r="X281" s="174"/>
      <c r="Y281" s="174"/>
      <c r="Z281" s="174"/>
      <c r="AA281" s="174"/>
      <c r="AB281" s="174"/>
      <c r="AC281" s="174"/>
      <c r="AD281" s="174"/>
      <c r="AE281" s="174"/>
      <c r="AF281" s="174"/>
      <c r="AG281" s="174"/>
    </row>
    <row r="282" spans="1:33">
      <c r="A282" s="174"/>
      <c r="B282" s="174"/>
      <c r="C282" s="174"/>
      <c r="D282" s="174"/>
      <c r="E282" s="174"/>
      <c r="F282" s="174"/>
      <c r="G282" s="206"/>
      <c r="H282" s="174"/>
      <c r="I282" s="174"/>
      <c r="J282" s="174"/>
      <c r="K282" s="174"/>
      <c r="L282" s="174"/>
      <c r="M282" s="174"/>
      <c r="N282" s="174"/>
      <c r="O282" s="174"/>
      <c r="P282" s="174"/>
      <c r="Q282" s="174"/>
      <c r="R282" s="174"/>
      <c r="S282" s="174"/>
      <c r="T282" s="174"/>
      <c r="U282" s="174"/>
      <c r="V282" s="174"/>
      <c r="W282" s="174"/>
      <c r="X282" s="174"/>
      <c r="Y282" s="174"/>
      <c r="Z282" s="174"/>
      <c r="AA282" s="174"/>
      <c r="AB282" s="174"/>
      <c r="AC282" s="174"/>
      <c r="AD282" s="174"/>
      <c r="AE282" s="174"/>
      <c r="AF282" s="174"/>
      <c r="AG282" s="174"/>
    </row>
    <row r="283" spans="1:33">
      <c r="A283" s="174"/>
      <c r="B283" s="174"/>
      <c r="C283" s="174"/>
      <c r="D283" s="174"/>
      <c r="E283" s="174"/>
      <c r="F283" s="174"/>
      <c r="G283" s="206"/>
      <c r="H283" s="174"/>
      <c r="I283" s="174"/>
      <c r="J283" s="174"/>
      <c r="K283" s="174"/>
      <c r="L283" s="174"/>
      <c r="M283" s="174"/>
      <c r="N283" s="174"/>
      <c r="O283" s="174"/>
      <c r="P283" s="174"/>
      <c r="Q283" s="174"/>
      <c r="R283" s="174"/>
      <c r="S283" s="174"/>
      <c r="T283" s="174"/>
      <c r="U283" s="174"/>
      <c r="V283" s="174"/>
      <c r="W283" s="174"/>
      <c r="X283" s="174"/>
      <c r="Y283" s="174"/>
      <c r="Z283" s="174"/>
      <c r="AA283" s="174"/>
      <c r="AB283" s="174"/>
      <c r="AC283" s="174"/>
      <c r="AD283" s="174"/>
      <c r="AE283" s="174"/>
      <c r="AF283" s="174"/>
      <c r="AG283" s="174"/>
    </row>
    <row r="284" spans="1:33">
      <c r="A284" s="174"/>
      <c r="B284" s="174"/>
      <c r="C284" s="174"/>
      <c r="D284" s="174"/>
      <c r="E284" s="174"/>
      <c r="F284" s="174"/>
      <c r="G284" s="206"/>
      <c r="H284" s="174"/>
      <c r="I284" s="174"/>
      <c r="J284" s="174"/>
      <c r="K284" s="174"/>
      <c r="L284" s="174"/>
      <c r="M284" s="174"/>
      <c r="N284" s="174"/>
      <c r="O284" s="174"/>
      <c r="P284" s="174"/>
      <c r="Q284" s="174"/>
      <c r="R284" s="174"/>
      <c r="S284" s="174"/>
      <c r="T284" s="174"/>
      <c r="U284" s="174"/>
      <c r="V284" s="174"/>
      <c r="W284" s="174"/>
      <c r="X284" s="174"/>
      <c r="Y284" s="174"/>
      <c r="Z284" s="174"/>
      <c r="AA284" s="174"/>
      <c r="AB284" s="174"/>
      <c r="AC284" s="174"/>
      <c r="AD284" s="174"/>
      <c r="AE284" s="174"/>
      <c r="AF284" s="174"/>
      <c r="AG284" s="174"/>
    </row>
    <row r="285" spans="1:33">
      <c r="A285" s="174"/>
      <c r="B285" s="174"/>
      <c r="C285" s="174"/>
      <c r="D285" s="174"/>
      <c r="E285" s="174"/>
      <c r="F285" s="174"/>
      <c r="G285" s="206"/>
      <c r="H285" s="174"/>
      <c r="I285" s="174"/>
      <c r="J285" s="174"/>
      <c r="K285" s="174"/>
      <c r="L285" s="174"/>
      <c r="M285" s="174"/>
      <c r="N285" s="174"/>
      <c r="O285" s="174"/>
      <c r="P285" s="174"/>
      <c r="Q285" s="174"/>
      <c r="R285" s="174"/>
      <c r="S285" s="174"/>
      <c r="T285" s="174"/>
      <c r="U285" s="174"/>
      <c r="V285" s="174"/>
      <c r="W285" s="174"/>
      <c r="X285" s="174"/>
      <c r="Y285" s="174"/>
      <c r="Z285" s="174"/>
      <c r="AA285" s="174"/>
      <c r="AB285" s="174"/>
      <c r="AC285" s="174"/>
      <c r="AD285" s="174"/>
      <c r="AE285" s="174"/>
      <c r="AF285" s="174"/>
      <c r="AG285" s="174"/>
    </row>
    <row r="286" spans="1:33">
      <c r="A286" s="174"/>
      <c r="B286" s="174"/>
      <c r="C286" s="174"/>
      <c r="D286" s="174"/>
      <c r="E286" s="174"/>
      <c r="F286" s="174"/>
      <c r="G286" s="206"/>
      <c r="H286" s="174"/>
      <c r="I286" s="174"/>
      <c r="J286" s="174"/>
      <c r="K286" s="174"/>
      <c r="L286" s="174"/>
      <c r="M286" s="174"/>
      <c r="N286" s="174"/>
      <c r="O286" s="174"/>
      <c r="P286" s="174"/>
      <c r="Q286" s="174"/>
      <c r="R286" s="174"/>
      <c r="S286" s="174"/>
      <c r="T286" s="174"/>
      <c r="U286" s="174"/>
      <c r="V286" s="174"/>
      <c r="W286" s="174"/>
      <c r="X286" s="174"/>
      <c r="Y286" s="174"/>
      <c r="Z286" s="174"/>
      <c r="AA286" s="174"/>
      <c r="AB286" s="174"/>
      <c r="AC286" s="174"/>
      <c r="AD286" s="174"/>
      <c r="AE286" s="174"/>
      <c r="AF286" s="174"/>
      <c r="AG286" s="174"/>
    </row>
    <row r="287" spans="1:33">
      <c r="A287" s="174"/>
      <c r="B287" s="174"/>
      <c r="C287" s="174"/>
      <c r="D287" s="174"/>
      <c r="E287" s="174"/>
      <c r="F287" s="174"/>
      <c r="G287" s="206"/>
      <c r="H287" s="174"/>
      <c r="I287" s="174"/>
      <c r="J287" s="174"/>
      <c r="K287" s="174"/>
      <c r="L287" s="174"/>
      <c r="M287" s="174"/>
      <c r="N287" s="174"/>
      <c r="O287" s="174"/>
      <c r="P287" s="174"/>
      <c r="Q287" s="174"/>
      <c r="R287" s="174"/>
      <c r="S287" s="174"/>
      <c r="T287" s="174"/>
      <c r="U287" s="174"/>
      <c r="V287" s="174"/>
      <c r="W287" s="174"/>
      <c r="X287" s="174"/>
      <c r="Y287" s="174"/>
      <c r="Z287" s="174"/>
      <c r="AA287" s="174"/>
      <c r="AB287" s="174"/>
      <c r="AC287" s="174"/>
      <c r="AD287" s="174"/>
      <c r="AE287" s="174"/>
      <c r="AF287" s="174"/>
      <c r="AG287" s="174"/>
    </row>
    <row r="288" spans="1:33">
      <c r="A288" s="174"/>
      <c r="B288" s="174"/>
      <c r="C288" s="174"/>
      <c r="D288" s="174"/>
      <c r="E288" s="174"/>
      <c r="F288" s="174"/>
      <c r="G288" s="206"/>
      <c r="H288" s="174"/>
      <c r="I288" s="174"/>
      <c r="J288" s="174"/>
      <c r="K288" s="174"/>
      <c r="L288" s="174"/>
      <c r="M288" s="174"/>
      <c r="N288" s="174"/>
      <c r="O288" s="174"/>
      <c r="P288" s="174"/>
      <c r="Q288" s="174"/>
      <c r="R288" s="174"/>
      <c r="S288" s="174"/>
      <c r="T288" s="174"/>
      <c r="U288" s="174"/>
      <c r="V288" s="174"/>
      <c r="W288" s="174"/>
      <c r="X288" s="174"/>
      <c r="Y288" s="174"/>
      <c r="Z288" s="174"/>
      <c r="AA288" s="174"/>
      <c r="AB288" s="174"/>
      <c r="AC288" s="174"/>
      <c r="AD288" s="174"/>
      <c r="AE288" s="174"/>
      <c r="AF288" s="174"/>
      <c r="AG288" s="174"/>
    </row>
    <row r="289" spans="1:33">
      <c r="A289" s="174"/>
      <c r="B289" s="174"/>
      <c r="C289" s="174"/>
      <c r="D289" s="174"/>
      <c r="E289" s="174"/>
      <c r="F289" s="174"/>
      <c r="G289" s="206"/>
      <c r="H289" s="174"/>
      <c r="I289" s="174"/>
      <c r="J289" s="174"/>
      <c r="K289" s="174"/>
      <c r="L289" s="174"/>
      <c r="M289" s="174"/>
      <c r="N289" s="174"/>
      <c r="O289" s="174"/>
      <c r="P289" s="174"/>
      <c r="Q289" s="174"/>
      <c r="R289" s="174"/>
      <c r="S289" s="174"/>
      <c r="T289" s="174"/>
      <c r="U289" s="174"/>
      <c r="V289" s="174"/>
      <c r="W289" s="174"/>
      <c r="X289" s="174"/>
      <c r="Y289" s="174"/>
      <c r="Z289" s="174"/>
      <c r="AA289" s="174"/>
      <c r="AB289" s="174"/>
      <c r="AC289" s="174"/>
      <c r="AD289" s="174"/>
      <c r="AE289" s="174"/>
      <c r="AF289" s="174"/>
      <c r="AG289" s="174"/>
    </row>
    <row r="290" spans="1:33">
      <c r="A290" s="174"/>
      <c r="B290" s="174"/>
      <c r="C290" s="174"/>
      <c r="D290" s="174"/>
      <c r="E290" s="174"/>
      <c r="F290" s="174"/>
      <c r="G290" s="206"/>
      <c r="H290" s="174"/>
      <c r="I290" s="174"/>
      <c r="J290" s="174"/>
      <c r="K290" s="174"/>
      <c r="L290" s="174"/>
      <c r="M290" s="174"/>
      <c r="N290" s="174"/>
      <c r="O290" s="174"/>
      <c r="P290" s="174"/>
      <c r="Q290" s="174"/>
      <c r="R290" s="174"/>
      <c r="S290" s="174"/>
      <c r="T290" s="174"/>
      <c r="U290" s="174"/>
      <c r="V290" s="174"/>
      <c r="W290" s="174"/>
      <c r="X290" s="174"/>
      <c r="Y290" s="174"/>
      <c r="Z290" s="174"/>
      <c r="AA290" s="174"/>
      <c r="AB290" s="174"/>
      <c r="AC290" s="174"/>
      <c r="AD290" s="174"/>
      <c r="AE290" s="174"/>
      <c r="AF290" s="174"/>
      <c r="AG290" s="174"/>
    </row>
    <row r="291" spans="1:33">
      <c r="A291" s="174"/>
      <c r="B291" s="174"/>
      <c r="C291" s="174"/>
      <c r="D291" s="174"/>
      <c r="E291" s="174"/>
      <c r="F291" s="174"/>
      <c r="G291" s="206"/>
      <c r="H291" s="174"/>
      <c r="I291" s="174"/>
      <c r="J291" s="174"/>
      <c r="K291" s="174"/>
      <c r="L291" s="174"/>
      <c r="M291" s="174"/>
      <c r="N291" s="174"/>
      <c r="O291" s="174"/>
      <c r="P291" s="174"/>
      <c r="Q291" s="174"/>
      <c r="R291" s="174"/>
      <c r="S291" s="174"/>
      <c r="T291" s="174"/>
      <c r="U291" s="174"/>
      <c r="V291" s="174"/>
      <c r="W291" s="174"/>
      <c r="X291" s="174"/>
      <c r="Y291" s="174"/>
      <c r="Z291" s="174"/>
      <c r="AA291" s="174"/>
      <c r="AB291" s="174"/>
      <c r="AC291" s="174"/>
      <c r="AD291" s="174"/>
      <c r="AE291" s="174"/>
      <c r="AF291" s="174"/>
      <c r="AG291" s="174"/>
    </row>
    <row r="292" spans="1:33">
      <c r="A292" s="174"/>
      <c r="B292" s="174"/>
      <c r="C292" s="174"/>
      <c r="D292" s="174"/>
      <c r="E292" s="174"/>
      <c r="F292" s="174"/>
      <c r="G292" s="206"/>
      <c r="H292" s="174"/>
      <c r="I292" s="174"/>
      <c r="J292" s="174"/>
      <c r="K292" s="174"/>
      <c r="L292" s="174"/>
      <c r="M292" s="174"/>
      <c r="N292" s="174"/>
      <c r="O292" s="174"/>
      <c r="P292" s="174"/>
      <c r="Q292" s="174"/>
      <c r="R292" s="174"/>
      <c r="S292" s="174"/>
      <c r="T292" s="174"/>
      <c r="U292" s="174"/>
      <c r="V292" s="174"/>
      <c r="W292" s="174"/>
      <c r="X292" s="174"/>
      <c r="Y292" s="174"/>
      <c r="Z292" s="174"/>
      <c r="AA292" s="174"/>
      <c r="AB292" s="174"/>
      <c r="AC292" s="174"/>
      <c r="AD292" s="174"/>
      <c r="AE292" s="174"/>
      <c r="AF292" s="174"/>
      <c r="AG292" s="174"/>
    </row>
    <row r="293" spans="1:33">
      <c r="A293" s="174"/>
      <c r="B293" s="174"/>
      <c r="C293" s="174"/>
      <c r="D293" s="174"/>
      <c r="E293" s="174"/>
      <c r="F293" s="174"/>
      <c r="G293" s="206"/>
      <c r="H293" s="174"/>
      <c r="I293" s="174"/>
      <c r="J293" s="174"/>
      <c r="K293" s="174"/>
      <c r="L293" s="174"/>
      <c r="M293" s="174"/>
      <c r="N293" s="174"/>
      <c r="O293" s="174"/>
      <c r="P293" s="174"/>
      <c r="Q293" s="174"/>
      <c r="R293" s="174"/>
      <c r="S293" s="174"/>
      <c r="T293" s="174"/>
      <c r="U293" s="174"/>
      <c r="V293" s="174"/>
      <c r="W293" s="174"/>
      <c r="X293" s="174"/>
      <c r="Y293" s="174"/>
      <c r="Z293" s="174"/>
      <c r="AA293" s="174"/>
      <c r="AB293" s="174"/>
      <c r="AC293" s="174"/>
      <c r="AD293" s="174"/>
      <c r="AE293" s="174"/>
      <c r="AF293" s="174"/>
      <c r="AG293" s="174"/>
    </row>
    <row r="294" spans="1:33">
      <c r="A294" s="174"/>
      <c r="B294" s="174"/>
      <c r="C294" s="174"/>
      <c r="D294" s="174"/>
      <c r="E294" s="174"/>
      <c r="F294" s="174"/>
      <c r="G294" s="206"/>
      <c r="H294" s="174"/>
      <c r="I294" s="174"/>
      <c r="J294" s="174"/>
      <c r="K294" s="174"/>
      <c r="L294" s="174"/>
      <c r="M294" s="174"/>
      <c r="N294" s="174"/>
      <c r="O294" s="174"/>
      <c r="P294" s="174"/>
      <c r="Q294" s="174"/>
      <c r="R294" s="174"/>
      <c r="S294" s="174"/>
      <c r="T294" s="174"/>
      <c r="U294" s="174"/>
      <c r="V294" s="174"/>
      <c r="W294" s="174"/>
      <c r="X294" s="174"/>
      <c r="Y294" s="174"/>
      <c r="Z294" s="174"/>
      <c r="AA294" s="174"/>
      <c r="AB294" s="174"/>
      <c r="AC294" s="174"/>
      <c r="AD294" s="174"/>
      <c r="AE294" s="174"/>
      <c r="AF294" s="174"/>
      <c r="AG294" s="174"/>
    </row>
    <row r="295" spans="1:33">
      <c r="A295" s="174"/>
      <c r="B295" s="174"/>
      <c r="C295" s="174"/>
      <c r="D295" s="174"/>
      <c r="E295" s="174"/>
      <c r="F295" s="174"/>
      <c r="G295" s="206"/>
      <c r="H295" s="174"/>
      <c r="I295" s="174"/>
      <c r="J295" s="174"/>
      <c r="K295" s="174"/>
      <c r="L295" s="174"/>
      <c r="M295" s="174"/>
      <c r="N295" s="174"/>
      <c r="O295" s="174"/>
      <c r="P295" s="174"/>
      <c r="Q295" s="174"/>
      <c r="R295" s="174"/>
      <c r="S295" s="174"/>
      <c r="T295" s="174"/>
      <c r="U295" s="174"/>
      <c r="V295" s="174"/>
      <c r="W295" s="174"/>
      <c r="X295" s="174"/>
      <c r="Y295" s="174"/>
      <c r="Z295" s="174"/>
      <c r="AA295" s="174"/>
      <c r="AB295" s="174"/>
      <c r="AC295" s="174"/>
      <c r="AD295" s="174"/>
      <c r="AE295" s="174"/>
      <c r="AF295" s="174"/>
      <c r="AG295" s="174"/>
    </row>
    <row r="296" spans="1:33">
      <c r="A296" s="174"/>
      <c r="B296" s="174"/>
      <c r="C296" s="174"/>
      <c r="D296" s="174"/>
      <c r="E296" s="174"/>
      <c r="F296" s="174"/>
      <c r="G296" s="206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/>
      <c r="S296" s="174"/>
      <c r="T296" s="174"/>
      <c r="U296" s="174"/>
      <c r="V296" s="174"/>
      <c r="W296" s="174"/>
      <c r="X296" s="174"/>
      <c r="Y296" s="174"/>
      <c r="Z296" s="174"/>
      <c r="AA296" s="174"/>
      <c r="AB296" s="174"/>
      <c r="AC296" s="174"/>
      <c r="AD296" s="174"/>
      <c r="AE296" s="174"/>
      <c r="AF296" s="174"/>
      <c r="AG296" s="174"/>
    </row>
    <row r="297" spans="1:33">
      <c r="A297" s="174"/>
      <c r="B297" s="174"/>
      <c r="C297" s="174"/>
      <c r="D297" s="174"/>
      <c r="E297" s="174"/>
      <c r="F297" s="174"/>
      <c r="G297" s="206"/>
      <c r="H297" s="174"/>
      <c r="I297" s="174"/>
      <c r="J297" s="174"/>
      <c r="K297" s="174"/>
      <c r="L297" s="174"/>
      <c r="M297" s="174"/>
      <c r="N297" s="174"/>
      <c r="O297" s="174"/>
      <c r="P297" s="174"/>
      <c r="Q297" s="174"/>
      <c r="R297" s="174"/>
      <c r="S297" s="174"/>
      <c r="T297" s="174"/>
      <c r="U297" s="174"/>
      <c r="V297" s="174"/>
      <c r="W297" s="174"/>
      <c r="X297" s="174"/>
      <c r="Y297" s="174"/>
      <c r="Z297" s="174"/>
      <c r="AA297" s="174"/>
      <c r="AB297" s="174"/>
      <c r="AC297" s="174"/>
      <c r="AD297" s="174"/>
      <c r="AE297" s="174"/>
      <c r="AF297" s="174"/>
      <c r="AG297" s="174"/>
    </row>
    <row r="298" spans="1:33">
      <c r="A298" s="174"/>
      <c r="B298" s="174"/>
      <c r="C298" s="174"/>
      <c r="D298" s="174"/>
      <c r="E298" s="174"/>
      <c r="F298" s="174"/>
      <c r="G298" s="206"/>
      <c r="H298" s="174"/>
      <c r="I298" s="174"/>
      <c r="J298" s="174"/>
      <c r="K298" s="174"/>
      <c r="L298" s="174"/>
      <c r="M298" s="174"/>
      <c r="N298" s="174"/>
      <c r="O298" s="174"/>
      <c r="P298" s="174"/>
      <c r="Q298" s="174"/>
      <c r="R298" s="174"/>
      <c r="S298" s="174"/>
      <c r="T298" s="174"/>
      <c r="U298" s="174"/>
      <c r="V298" s="174"/>
      <c r="W298" s="174"/>
      <c r="X298" s="174"/>
      <c r="Y298" s="174"/>
      <c r="Z298" s="174"/>
      <c r="AA298" s="174"/>
      <c r="AB298" s="174"/>
      <c r="AC298" s="174"/>
      <c r="AD298" s="174"/>
      <c r="AE298" s="174"/>
      <c r="AF298" s="174"/>
      <c r="AG298" s="174"/>
    </row>
    <row r="299" spans="1:33">
      <c r="A299" s="174"/>
      <c r="B299" s="174"/>
      <c r="C299" s="174"/>
      <c r="D299" s="174"/>
      <c r="E299" s="174"/>
      <c r="F299" s="174"/>
      <c r="G299" s="206"/>
      <c r="H299" s="174"/>
      <c r="I299" s="174"/>
      <c r="J299" s="174"/>
      <c r="K299" s="174"/>
      <c r="L299" s="174"/>
      <c r="M299" s="174"/>
      <c r="N299" s="174"/>
      <c r="O299" s="174"/>
      <c r="P299" s="174"/>
      <c r="Q299" s="174"/>
      <c r="R299" s="174"/>
      <c r="S299" s="174"/>
      <c r="T299" s="174"/>
      <c r="U299" s="174"/>
      <c r="V299" s="174"/>
      <c r="W299" s="174"/>
      <c r="X299" s="174"/>
      <c r="Y299" s="174"/>
      <c r="Z299" s="174"/>
      <c r="AA299" s="174"/>
      <c r="AB299" s="174"/>
      <c r="AC299" s="174"/>
      <c r="AD299" s="174"/>
      <c r="AE299" s="174"/>
      <c r="AF299" s="174"/>
      <c r="AG299" s="174"/>
    </row>
    <row r="300" spans="1:33">
      <c r="A300" s="174"/>
      <c r="B300" s="174"/>
      <c r="C300" s="174"/>
      <c r="D300" s="174"/>
      <c r="E300" s="174"/>
      <c r="F300" s="174"/>
      <c r="G300" s="206"/>
      <c r="H300" s="174"/>
      <c r="I300" s="174"/>
      <c r="J300" s="174"/>
      <c r="K300" s="174"/>
      <c r="L300" s="174"/>
      <c r="M300" s="174"/>
      <c r="N300" s="174"/>
      <c r="O300" s="174"/>
      <c r="P300" s="174"/>
      <c r="Q300" s="174"/>
      <c r="R300" s="174"/>
      <c r="S300" s="174"/>
      <c r="T300" s="174"/>
      <c r="U300" s="174"/>
      <c r="V300" s="174"/>
      <c r="W300" s="174"/>
      <c r="X300" s="174"/>
      <c r="Y300" s="174"/>
      <c r="Z300" s="174"/>
      <c r="AA300" s="174"/>
      <c r="AB300" s="174"/>
      <c r="AC300" s="174"/>
      <c r="AD300" s="174"/>
      <c r="AE300" s="174"/>
      <c r="AF300" s="174"/>
      <c r="AG300" s="174"/>
    </row>
    <row r="301" spans="1:33">
      <c r="A301" s="174"/>
      <c r="B301" s="174"/>
      <c r="C301" s="174"/>
      <c r="D301" s="174"/>
      <c r="E301" s="174"/>
      <c r="F301" s="174"/>
      <c r="G301" s="206"/>
      <c r="H301" s="174"/>
      <c r="I301" s="174"/>
      <c r="J301" s="174"/>
      <c r="K301" s="174"/>
      <c r="L301" s="174"/>
      <c r="M301" s="174"/>
      <c r="N301" s="174"/>
      <c r="O301" s="174"/>
      <c r="P301" s="174"/>
      <c r="Q301" s="174"/>
      <c r="R301" s="174"/>
      <c r="S301" s="174"/>
      <c r="T301" s="174"/>
      <c r="U301" s="174"/>
      <c r="V301" s="174"/>
      <c r="W301" s="174"/>
      <c r="X301" s="174"/>
      <c r="Y301" s="174"/>
      <c r="Z301" s="174"/>
      <c r="AA301" s="174"/>
      <c r="AB301" s="174"/>
      <c r="AC301" s="174"/>
      <c r="AD301" s="174"/>
      <c r="AE301" s="174"/>
      <c r="AF301" s="174"/>
      <c r="AG301" s="174"/>
    </row>
    <row r="302" spans="1:33">
      <c r="A302" s="174"/>
      <c r="B302" s="174"/>
      <c r="C302" s="174"/>
      <c r="D302" s="174"/>
      <c r="E302" s="174"/>
      <c r="F302" s="174"/>
      <c r="G302" s="206"/>
      <c r="H302" s="174"/>
      <c r="I302" s="174"/>
      <c r="J302" s="174"/>
      <c r="K302" s="174"/>
      <c r="L302" s="174"/>
      <c r="M302" s="174"/>
      <c r="N302" s="174"/>
      <c r="O302" s="174"/>
      <c r="P302" s="174"/>
      <c r="Q302" s="174"/>
      <c r="R302" s="174"/>
      <c r="S302" s="174"/>
      <c r="T302" s="174"/>
      <c r="U302" s="174"/>
      <c r="V302" s="174"/>
      <c r="W302" s="174"/>
      <c r="X302" s="174"/>
      <c r="Y302" s="174"/>
      <c r="Z302" s="174"/>
      <c r="AA302" s="174"/>
      <c r="AB302" s="174"/>
      <c r="AC302" s="174"/>
      <c r="AD302" s="174"/>
      <c r="AE302" s="174"/>
      <c r="AF302" s="174"/>
      <c r="AG302" s="174"/>
    </row>
    <row r="303" spans="1:33">
      <c r="A303" s="174"/>
      <c r="B303" s="174"/>
      <c r="C303" s="174"/>
      <c r="D303" s="174"/>
      <c r="E303" s="174"/>
      <c r="F303" s="174"/>
      <c r="G303" s="206"/>
      <c r="H303" s="174"/>
      <c r="I303" s="174"/>
      <c r="J303" s="174"/>
      <c r="K303" s="174"/>
      <c r="L303" s="174"/>
      <c r="M303" s="174"/>
      <c r="N303" s="174"/>
      <c r="O303" s="174"/>
      <c r="P303" s="174"/>
      <c r="Q303" s="174"/>
      <c r="R303" s="174"/>
      <c r="S303" s="174"/>
      <c r="T303" s="174"/>
      <c r="U303" s="174"/>
      <c r="V303" s="174"/>
      <c r="W303" s="174"/>
      <c r="X303" s="174"/>
      <c r="Y303" s="174"/>
      <c r="Z303" s="174"/>
      <c r="AA303" s="174"/>
      <c r="AB303" s="174"/>
      <c r="AC303" s="174"/>
      <c r="AD303" s="174"/>
      <c r="AE303" s="174"/>
      <c r="AF303" s="174"/>
      <c r="AG303" s="174"/>
    </row>
    <row r="304" spans="1:33">
      <c r="A304" s="174"/>
      <c r="B304" s="174"/>
      <c r="C304" s="174"/>
      <c r="D304" s="174"/>
      <c r="E304" s="174"/>
      <c r="F304" s="174"/>
      <c r="G304" s="206"/>
      <c r="H304" s="174"/>
      <c r="I304" s="174"/>
      <c r="J304" s="174"/>
      <c r="K304" s="174"/>
      <c r="L304" s="174"/>
      <c r="M304" s="174"/>
      <c r="N304" s="174"/>
      <c r="O304" s="174"/>
      <c r="P304" s="174"/>
      <c r="Q304" s="174"/>
      <c r="R304" s="174"/>
      <c r="S304" s="174"/>
      <c r="T304" s="174"/>
      <c r="U304" s="174"/>
      <c r="V304" s="174"/>
      <c r="W304" s="174"/>
      <c r="X304" s="174"/>
      <c r="Y304" s="174"/>
      <c r="Z304" s="174"/>
      <c r="AA304" s="174"/>
      <c r="AB304" s="174"/>
      <c r="AC304" s="174"/>
      <c r="AD304" s="174"/>
      <c r="AE304" s="174"/>
      <c r="AF304" s="174"/>
      <c r="AG304" s="174"/>
    </row>
    <row r="305" spans="1:33">
      <c r="A305" s="174"/>
      <c r="B305" s="174"/>
      <c r="C305" s="174"/>
      <c r="D305" s="174"/>
      <c r="E305" s="174"/>
      <c r="F305" s="174"/>
      <c r="G305" s="206"/>
      <c r="H305" s="174"/>
      <c r="I305" s="174"/>
      <c r="J305" s="174"/>
      <c r="K305" s="174"/>
      <c r="L305" s="174"/>
      <c r="M305" s="174"/>
      <c r="N305" s="174"/>
      <c r="O305" s="174"/>
      <c r="P305" s="174"/>
      <c r="Q305" s="174"/>
      <c r="R305" s="174"/>
      <c r="S305" s="174"/>
      <c r="T305" s="174"/>
      <c r="U305" s="174"/>
      <c r="V305" s="174"/>
      <c r="W305" s="174"/>
      <c r="X305" s="174"/>
      <c r="Y305" s="174"/>
      <c r="Z305" s="174"/>
      <c r="AA305" s="174"/>
      <c r="AB305" s="174"/>
      <c r="AC305" s="174"/>
      <c r="AD305" s="174"/>
      <c r="AE305" s="174"/>
      <c r="AF305" s="174"/>
      <c r="AG305" s="174"/>
    </row>
    <row r="306" spans="1:33">
      <c r="A306" s="174"/>
      <c r="B306" s="174"/>
      <c r="C306" s="174"/>
      <c r="D306" s="174"/>
      <c r="E306" s="174"/>
      <c r="F306" s="174"/>
      <c r="G306" s="206"/>
      <c r="H306" s="174"/>
      <c r="I306" s="174"/>
      <c r="J306" s="174"/>
      <c r="K306" s="174"/>
      <c r="L306" s="174"/>
      <c r="M306" s="174"/>
      <c r="N306" s="174"/>
      <c r="O306" s="174"/>
      <c r="P306" s="174"/>
      <c r="Q306" s="174"/>
      <c r="R306" s="174"/>
      <c r="S306" s="174"/>
      <c r="T306" s="174"/>
      <c r="U306" s="174"/>
      <c r="V306" s="174"/>
      <c r="W306" s="174"/>
      <c r="X306" s="174"/>
      <c r="Y306" s="174"/>
      <c r="Z306" s="174"/>
      <c r="AA306" s="174"/>
      <c r="AB306" s="174"/>
      <c r="AC306" s="174"/>
      <c r="AD306" s="174"/>
      <c r="AE306" s="174"/>
      <c r="AF306" s="174"/>
      <c r="AG306" s="174"/>
    </row>
    <row r="307" spans="1:33">
      <c r="A307" s="174"/>
      <c r="B307" s="174"/>
      <c r="C307" s="174"/>
      <c r="D307" s="174"/>
      <c r="E307" s="174"/>
      <c r="F307" s="174"/>
      <c r="G307" s="206"/>
      <c r="H307" s="174"/>
      <c r="I307" s="174"/>
      <c r="J307" s="174"/>
      <c r="K307" s="174"/>
      <c r="L307" s="174"/>
      <c r="M307" s="174"/>
      <c r="N307" s="174"/>
      <c r="O307" s="174"/>
      <c r="P307" s="174"/>
      <c r="Q307" s="174"/>
      <c r="R307" s="174"/>
      <c r="S307" s="174"/>
      <c r="T307" s="174"/>
      <c r="U307" s="174"/>
      <c r="V307" s="174"/>
      <c r="W307" s="174"/>
      <c r="X307" s="174"/>
      <c r="Y307" s="174"/>
      <c r="Z307" s="174"/>
      <c r="AA307" s="174"/>
      <c r="AB307" s="174"/>
      <c r="AC307" s="174"/>
      <c r="AD307" s="174"/>
      <c r="AE307" s="174"/>
      <c r="AF307" s="174"/>
      <c r="AG307" s="174"/>
    </row>
    <row r="308" spans="1:33">
      <c r="A308" s="174"/>
      <c r="B308" s="174"/>
      <c r="C308" s="174"/>
      <c r="D308" s="174"/>
      <c r="E308" s="174"/>
      <c r="F308" s="174"/>
      <c r="G308" s="206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</row>
    <row r="309" spans="1:33">
      <c r="A309" s="174"/>
      <c r="B309" s="174"/>
      <c r="C309" s="174"/>
      <c r="D309" s="174"/>
      <c r="E309" s="174"/>
      <c r="F309" s="174"/>
      <c r="G309" s="206"/>
      <c r="H309" s="174"/>
      <c r="I309" s="174"/>
      <c r="J309" s="174"/>
      <c r="K309" s="174"/>
      <c r="L309" s="174"/>
      <c r="M309" s="174"/>
      <c r="N309" s="174"/>
      <c r="O309" s="174"/>
      <c r="P309" s="174"/>
      <c r="Q309" s="174"/>
      <c r="R309" s="174"/>
      <c r="S309" s="174"/>
      <c r="T309" s="174"/>
      <c r="U309" s="174"/>
      <c r="V309" s="174"/>
      <c r="W309" s="174"/>
      <c r="X309" s="174"/>
      <c r="Y309" s="174"/>
      <c r="Z309" s="174"/>
      <c r="AA309" s="174"/>
      <c r="AB309" s="174"/>
      <c r="AC309" s="174"/>
      <c r="AD309" s="174"/>
      <c r="AE309" s="174"/>
      <c r="AF309" s="174"/>
      <c r="AG309" s="174"/>
    </row>
    <row r="310" spans="1:33">
      <c r="A310" s="174"/>
      <c r="B310" s="174"/>
      <c r="C310" s="174"/>
      <c r="D310" s="174"/>
      <c r="E310" s="174"/>
      <c r="F310" s="174"/>
      <c r="G310" s="206"/>
      <c r="H310" s="174"/>
      <c r="I310" s="174"/>
      <c r="J310" s="174"/>
      <c r="K310" s="174"/>
      <c r="L310" s="174"/>
      <c r="M310" s="174"/>
      <c r="N310" s="174"/>
      <c r="O310" s="174"/>
      <c r="P310" s="174"/>
      <c r="Q310" s="174"/>
      <c r="R310" s="174"/>
      <c r="S310" s="174"/>
      <c r="T310" s="174"/>
      <c r="U310" s="174"/>
      <c r="V310" s="174"/>
      <c r="W310" s="174"/>
      <c r="X310" s="174"/>
      <c r="Y310" s="174"/>
      <c r="Z310" s="174"/>
      <c r="AA310" s="174"/>
      <c r="AB310" s="174"/>
      <c r="AC310" s="174"/>
      <c r="AD310" s="174"/>
      <c r="AE310" s="174"/>
      <c r="AF310" s="174"/>
      <c r="AG310" s="174"/>
    </row>
    <row r="311" spans="1:33">
      <c r="A311" s="174"/>
      <c r="B311" s="174"/>
      <c r="C311" s="174"/>
      <c r="D311" s="174"/>
      <c r="E311" s="174"/>
      <c r="F311" s="174"/>
      <c r="G311" s="206"/>
      <c r="H311" s="174"/>
      <c r="I311" s="174"/>
      <c r="J311" s="174"/>
      <c r="K311" s="174"/>
      <c r="L311" s="174"/>
      <c r="M311" s="174"/>
      <c r="N311" s="174"/>
      <c r="O311" s="174"/>
      <c r="P311" s="174"/>
      <c r="Q311" s="174"/>
      <c r="R311" s="174"/>
      <c r="S311" s="174"/>
      <c r="T311" s="174"/>
      <c r="U311" s="174"/>
      <c r="V311" s="174"/>
      <c r="W311" s="174"/>
      <c r="X311" s="174"/>
      <c r="Y311" s="174"/>
      <c r="Z311" s="174"/>
      <c r="AA311" s="174"/>
      <c r="AB311" s="174"/>
      <c r="AC311" s="174"/>
      <c r="AD311" s="174"/>
      <c r="AE311" s="174"/>
      <c r="AF311" s="174"/>
      <c r="AG311" s="174"/>
    </row>
    <row r="312" spans="1:33">
      <c r="A312" s="174"/>
      <c r="B312" s="174"/>
      <c r="C312" s="174"/>
      <c r="D312" s="174"/>
      <c r="E312" s="174"/>
      <c r="F312" s="174"/>
      <c r="G312" s="206"/>
      <c r="H312" s="174"/>
      <c r="I312" s="174"/>
      <c r="J312" s="174"/>
      <c r="K312" s="174"/>
      <c r="L312" s="174"/>
      <c r="M312" s="174"/>
      <c r="N312" s="174"/>
      <c r="O312" s="174"/>
      <c r="P312" s="174"/>
      <c r="Q312" s="174"/>
      <c r="R312" s="174"/>
      <c r="S312" s="174"/>
      <c r="T312" s="174"/>
      <c r="U312" s="174"/>
      <c r="V312" s="174"/>
      <c r="W312" s="174"/>
      <c r="X312" s="174"/>
      <c r="Y312" s="174"/>
      <c r="Z312" s="174"/>
      <c r="AA312" s="174"/>
      <c r="AB312" s="174"/>
      <c r="AC312" s="174"/>
      <c r="AD312" s="174"/>
      <c r="AE312" s="174"/>
      <c r="AF312" s="174"/>
      <c r="AG312" s="174"/>
    </row>
    <row r="313" spans="1:33">
      <c r="A313" s="174"/>
      <c r="B313" s="174"/>
      <c r="C313" s="174"/>
      <c r="D313" s="174"/>
      <c r="E313" s="174"/>
      <c r="F313" s="174"/>
      <c r="G313" s="206"/>
      <c r="H313" s="174"/>
      <c r="I313" s="174"/>
      <c r="J313" s="174"/>
      <c r="K313" s="174"/>
      <c r="L313" s="174"/>
      <c r="M313" s="174"/>
      <c r="N313" s="174"/>
      <c r="O313" s="174"/>
      <c r="P313" s="174"/>
      <c r="Q313" s="174"/>
      <c r="R313" s="174"/>
      <c r="S313" s="174"/>
      <c r="T313" s="174"/>
      <c r="U313" s="174"/>
      <c r="V313" s="174"/>
      <c r="W313" s="174"/>
      <c r="X313" s="174"/>
      <c r="Y313" s="174"/>
      <c r="Z313" s="174"/>
      <c r="AA313" s="174"/>
      <c r="AB313" s="174"/>
      <c r="AC313" s="174"/>
      <c r="AD313" s="174"/>
      <c r="AE313" s="174"/>
      <c r="AF313" s="174"/>
      <c r="AG313" s="174"/>
    </row>
    <row r="314" spans="1:33">
      <c r="A314" s="174"/>
      <c r="B314" s="174"/>
      <c r="C314" s="174"/>
      <c r="D314" s="174"/>
      <c r="E314" s="174"/>
      <c r="F314" s="174"/>
      <c r="G314" s="206"/>
      <c r="H314" s="174"/>
      <c r="I314" s="174"/>
      <c r="J314" s="174"/>
      <c r="K314" s="174"/>
      <c r="L314" s="174"/>
      <c r="M314" s="174"/>
      <c r="N314" s="174"/>
      <c r="O314" s="174"/>
      <c r="P314" s="174"/>
      <c r="Q314" s="174"/>
      <c r="R314" s="174"/>
      <c r="S314" s="174"/>
      <c r="T314" s="174"/>
      <c r="U314" s="174"/>
      <c r="V314" s="174"/>
      <c r="W314" s="174"/>
      <c r="X314" s="174"/>
      <c r="Y314" s="174"/>
      <c r="Z314" s="174"/>
      <c r="AA314" s="174"/>
      <c r="AB314" s="174"/>
      <c r="AC314" s="174"/>
      <c r="AD314" s="174"/>
      <c r="AE314" s="174"/>
      <c r="AF314" s="174"/>
      <c r="AG314" s="174"/>
    </row>
    <row r="315" spans="1:33">
      <c r="A315" s="174"/>
      <c r="B315" s="174"/>
      <c r="C315" s="174"/>
      <c r="D315" s="174"/>
      <c r="E315" s="174"/>
      <c r="F315" s="174"/>
      <c r="G315" s="206"/>
      <c r="H315" s="174"/>
      <c r="I315" s="174"/>
      <c r="J315" s="174"/>
      <c r="K315" s="174"/>
      <c r="L315" s="174"/>
      <c r="M315" s="174"/>
      <c r="N315" s="174"/>
      <c r="O315" s="174"/>
      <c r="P315" s="174"/>
      <c r="Q315" s="174"/>
      <c r="R315" s="174"/>
      <c r="S315" s="174"/>
      <c r="T315" s="174"/>
      <c r="U315" s="174"/>
      <c r="V315" s="174"/>
      <c r="W315" s="174"/>
      <c r="X315" s="174"/>
      <c r="Y315" s="174"/>
      <c r="Z315" s="174"/>
      <c r="AA315" s="174"/>
      <c r="AB315" s="174"/>
      <c r="AC315" s="174"/>
      <c r="AD315" s="174"/>
      <c r="AE315" s="174"/>
      <c r="AF315" s="174"/>
      <c r="AG315" s="174"/>
    </row>
    <row r="316" spans="1:33">
      <c r="A316" s="174"/>
      <c r="B316" s="174"/>
      <c r="C316" s="174"/>
      <c r="D316" s="174"/>
      <c r="E316" s="174"/>
      <c r="F316" s="174"/>
      <c r="G316" s="206"/>
      <c r="H316" s="174"/>
      <c r="I316" s="174"/>
      <c r="J316" s="174"/>
      <c r="K316" s="174"/>
      <c r="L316" s="174"/>
      <c r="M316" s="174"/>
      <c r="N316" s="174"/>
      <c r="O316" s="174"/>
      <c r="P316" s="174"/>
      <c r="Q316" s="174"/>
      <c r="R316" s="174"/>
      <c r="S316" s="174"/>
      <c r="T316" s="174"/>
      <c r="U316" s="174"/>
      <c r="V316" s="174"/>
      <c r="W316" s="174"/>
      <c r="X316" s="174"/>
      <c r="Y316" s="174"/>
      <c r="Z316" s="174"/>
      <c r="AA316" s="174"/>
      <c r="AB316" s="174"/>
      <c r="AC316" s="174"/>
      <c r="AD316" s="174"/>
      <c r="AE316" s="174"/>
      <c r="AF316" s="174"/>
      <c r="AG316" s="174"/>
    </row>
    <row r="317" spans="1:33">
      <c r="A317" s="174"/>
      <c r="B317" s="174"/>
      <c r="C317" s="174"/>
      <c r="D317" s="174"/>
      <c r="E317" s="174"/>
      <c r="F317" s="174"/>
      <c r="G317" s="206"/>
      <c r="H317" s="174"/>
      <c r="I317" s="174"/>
      <c r="J317" s="174"/>
      <c r="K317" s="174"/>
      <c r="L317" s="174"/>
      <c r="M317" s="174"/>
      <c r="N317" s="174"/>
      <c r="O317" s="174"/>
      <c r="P317" s="174"/>
      <c r="Q317" s="174"/>
      <c r="R317" s="174"/>
      <c r="S317" s="174"/>
      <c r="T317" s="174"/>
      <c r="U317" s="174"/>
      <c r="V317" s="174"/>
      <c r="W317" s="174"/>
      <c r="X317" s="174"/>
      <c r="Y317" s="174"/>
      <c r="Z317" s="174"/>
      <c r="AA317" s="174"/>
      <c r="AB317" s="174"/>
      <c r="AC317" s="174"/>
      <c r="AD317" s="174"/>
      <c r="AE317" s="174"/>
      <c r="AF317" s="174"/>
      <c r="AG317" s="174"/>
    </row>
    <row r="318" spans="1:33">
      <c r="A318" s="174"/>
      <c r="B318" s="174"/>
      <c r="C318" s="174"/>
      <c r="D318" s="174"/>
      <c r="E318" s="174"/>
      <c r="F318" s="174"/>
      <c r="G318" s="206"/>
      <c r="H318" s="174"/>
      <c r="I318" s="174"/>
      <c r="J318" s="174"/>
      <c r="K318" s="174"/>
      <c r="L318" s="174"/>
      <c r="M318" s="174"/>
      <c r="N318" s="174"/>
      <c r="O318" s="174"/>
      <c r="P318" s="174"/>
      <c r="Q318" s="174"/>
      <c r="R318" s="174"/>
      <c r="S318" s="174"/>
      <c r="T318" s="174"/>
      <c r="U318" s="174"/>
      <c r="V318" s="174"/>
      <c r="W318" s="174"/>
      <c r="X318" s="174"/>
      <c r="Y318" s="174"/>
      <c r="Z318" s="174"/>
      <c r="AA318" s="174"/>
      <c r="AB318" s="174"/>
      <c r="AC318" s="174"/>
      <c r="AD318" s="174"/>
      <c r="AE318" s="174"/>
      <c r="AF318" s="174"/>
      <c r="AG318" s="174"/>
    </row>
    <row r="319" spans="1:33">
      <c r="A319" s="174"/>
      <c r="B319" s="174"/>
      <c r="C319" s="174"/>
      <c r="D319" s="174"/>
      <c r="E319" s="174"/>
      <c r="F319" s="174"/>
      <c r="G319" s="206"/>
      <c r="H319" s="174"/>
      <c r="I319" s="174"/>
      <c r="J319" s="174"/>
      <c r="K319" s="174"/>
      <c r="L319" s="174"/>
      <c r="M319" s="174"/>
      <c r="N319" s="174"/>
      <c r="O319" s="174"/>
      <c r="P319" s="174"/>
      <c r="Q319" s="174"/>
      <c r="R319" s="174"/>
      <c r="S319" s="174"/>
      <c r="T319" s="174"/>
      <c r="U319" s="174"/>
      <c r="V319" s="174"/>
      <c r="W319" s="174"/>
      <c r="X319" s="174"/>
      <c r="Y319" s="174"/>
      <c r="Z319" s="174"/>
      <c r="AA319" s="174"/>
      <c r="AB319" s="174"/>
      <c r="AC319" s="174"/>
      <c r="AD319" s="174"/>
      <c r="AE319" s="174"/>
      <c r="AF319" s="174"/>
      <c r="AG319" s="174"/>
    </row>
    <row r="320" spans="1:33">
      <c r="A320" s="174"/>
      <c r="B320" s="174"/>
      <c r="C320" s="174"/>
      <c r="D320" s="174"/>
      <c r="E320" s="174"/>
      <c r="F320" s="174"/>
      <c r="G320" s="206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</row>
    <row r="321" spans="1:33">
      <c r="A321" s="174"/>
      <c r="B321" s="174"/>
      <c r="C321" s="174"/>
      <c r="D321" s="174"/>
      <c r="E321" s="174"/>
      <c r="F321" s="174"/>
      <c r="G321" s="206"/>
      <c r="H321" s="174"/>
      <c r="I321" s="174"/>
      <c r="J321" s="174"/>
      <c r="K321" s="174"/>
      <c r="L321" s="174"/>
      <c r="M321" s="174"/>
      <c r="N321" s="174"/>
      <c r="O321" s="174"/>
      <c r="P321" s="174"/>
      <c r="Q321" s="174"/>
      <c r="R321" s="174"/>
      <c r="S321" s="174"/>
      <c r="T321" s="174"/>
      <c r="U321" s="174"/>
      <c r="V321" s="174"/>
      <c r="W321" s="174"/>
      <c r="X321" s="174"/>
      <c r="Y321" s="174"/>
      <c r="Z321" s="174"/>
      <c r="AA321" s="174"/>
      <c r="AB321" s="174"/>
      <c r="AC321" s="174"/>
      <c r="AD321" s="174"/>
      <c r="AE321" s="174"/>
      <c r="AF321" s="174"/>
      <c r="AG321" s="174"/>
    </row>
    <row r="322" spans="1:33">
      <c r="A322" s="174"/>
      <c r="B322" s="174"/>
      <c r="C322" s="174"/>
      <c r="D322" s="174"/>
      <c r="E322" s="174"/>
      <c r="F322" s="174"/>
      <c r="G322" s="206"/>
      <c r="H322" s="174"/>
      <c r="I322" s="174"/>
      <c r="J322" s="174"/>
      <c r="K322" s="174"/>
      <c r="L322" s="174"/>
      <c r="M322" s="174"/>
      <c r="N322" s="174"/>
      <c r="O322" s="174"/>
      <c r="P322" s="174"/>
      <c r="Q322" s="174"/>
      <c r="R322" s="174"/>
      <c r="S322" s="174"/>
      <c r="T322" s="174"/>
      <c r="U322" s="174"/>
      <c r="V322" s="174"/>
      <c r="W322" s="174"/>
      <c r="X322" s="174"/>
      <c r="Y322" s="174"/>
      <c r="Z322" s="174"/>
      <c r="AA322" s="174"/>
      <c r="AB322" s="174"/>
      <c r="AC322" s="174"/>
      <c r="AD322" s="174"/>
      <c r="AE322" s="174"/>
      <c r="AF322" s="174"/>
      <c r="AG322" s="174"/>
    </row>
    <row r="323" spans="1:33">
      <c r="A323" s="174"/>
      <c r="B323" s="174"/>
      <c r="C323" s="174"/>
      <c r="D323" s="174"/>
      <c r="E323" s="174"/>
      <c r="F323" s="174"/>
      <c r="G323" s="206"/>
      <c r="H323" s="174"/>
      <c r="I323" s="174"/>
      <c r="J323" s="174"/>
      <c r="K323" s="174"/>
      <c r="L323" s="174"/>
      <c r="M323" s="174"/>
      <c r="N323" s="174"/>
      <c r="O323" s="174"/>
      <c r="P323" s="174"/>
      <c r="Q323" s="174"/>
      <c r="R323" s="174"/>
      <c r="S323" s="174"/>
      <c r="T323" s="174"/>
      <c r="U323" s="174"/>
      <c r="V323" s="174"/>
      <c r="W323" s="174"/>
      <c r="X323" s="174"/>
      <c r="Y323" s="174"/>
      <c r="Z323" s="174"/>
      <c r="AA323" s="174"/>
      <c r="AB323" s="174"/>
      <c r="AC323" s="174"/>
      <c r="AD323" s="174"/>
      <c r="AE323" s="174"/>
      <c r="AF323" s="174"/>
      <c r="AG323" s="174"/>
    </row>
    <row r="324" spans="1:33">
      <c r="A324" s="174"/>
      <c r="B324" s="174"/>
      <c r="C324" s="174"/>
      <c r="D324" s="174"/>
      <c r="E324" s="174"/>
      <c r="F324" s="174"/>
      <c r="G324" s="206"/>
      <c r="H324" s="174"/>
      <c r="I324" s="174"/>
      <c r="J324" s="174"/>
      <c r="K324" s="174"/>
      <c r="L324" s="174"/>
      <c r="M324" s="174"/>
      <c r="N324" s="174"/>
      <c r="O324" s="174"/>
      <c r="P324" s="174"/>
      <c r="Q324" s="174"/>
      <c r="R324" s="174"/>
      <c r="S324" s="174"/>
      <c r="T324" s="174"/>
      <c r="U324" s="174"/>
      <c r="V324" s="174"/>
      <c r="W324" s="174"/>
      <c r="X324" s="174"/>
      <c r="Y324" s="174"/>
      <c r="Z324" s="174"/>
      <c r="AA324" s="174"/>
      <c r="AB324" s="174"/>
      <c r="AC324" s="174"/>
      <c r="AD324" s="174"/>
      <c r="AE324" s="174"/>
      <c r="AF324" s="174"/>
      <c r="AG324" s="174"/>
    </row>
    <row r="325" spans="1:33">
      <c r="A325" s="174"/>
      <c r="B325" s="174"/>
      <c r="C325" s="174"/>
      <c r="D325" s="174"/>
      <c r="E325" s="174"/>
      <c r="F325" s="174"/>
      <c r="G325" s="206"/>
      <c r="H325" s="174"/>
      <c r="I325" s="174"/>
      <c r="J325" s="174"/>
      <c r="K325" s="174"/>
      <c r="L325" s="174"/>
      <c r="M325" s="174"/>
      <c r="N325" s="174"/>
      <c r="O325" s="174"/>
      <c r="P325" s="174"/>
      <c r="Q325" s="174"/>
      <c r="R325" s="174"/>
      <c r="S325" s="174"/>
      <c r="T325" s="174"/>
      <c r="U325" s="174"/>
      <c r="V325" s="174"/>
      <c r="W325" s="174"/>
      <c r="X325" s="174"/>
      <c r="Y325" s="174"/>
      <c r="Z325" s="174"/>
      <c r="AA325" s="174"/>
      <c r="AB325" s="174"/>
      <c r="AC325" s="174"/>
      <c r="AD325" s="174"/>
      <c r="AE325" s="174"/>
      <c r="AF325" s="174"/>
      <c r="AG325" s="174"/>
    </row>
    <row r="326" spans="1:33">
      <c r="A326" s="174"/>
      <c r="B326" s="174"/>
      <c r="C326" s="174"/>
      <c r="D326" s="174"/>
      <c r="E326" s="174"/>
      <c r="F326" s="174"/>
      <c r="G326" s="206"/>
      <c r="H326" s="174"/>
      <c r="I326" s="174"/>
      <c r="J326" s="174"/>
      <c r="K326" s="174"/>
      <c r="L326" s="174"/>
      <c r="M326" s="174"/>
      <c r="N326" s="174"/>
      <c r="O326" s="174"/>
      <c r="P326" s="174"/>
      <c r="Q326" s="174"/>
      <c r="R326" s="174"/>
      <c r="S326" s="174"/>
      <c r="T326" s="174"/>
      <c r="U326" s="174"/>
      <c r="V326" s="174"/>
      <c r="W326" s="174"/>
      <c r="X326" s="174"/>
      <c r="Y326" s="174"/>
      <c r="Z326" s="174"/>
      <c r="AA326" s="174"/>
      <c r="AB326" s="174"/>
      <c r="AC326" s="174"/>
      <c r="AD326" s="174"/>
      <c r="AE326" s="174"/>
      <c r="AF326" s="174"/>
      <c r="AG326" s="174"/>
    </row>
    <row r="327" spans="1:33">
      <c r="A327" s="174"/>
      <c r="B327" s="174"/>
      <c r="C327" s="174"/>
      <c r="D327" s="174"/>
      <c r="E327" s="174"/>
      <c r="F327" s="174"/>
      <c r="G327" s="206"/>
      <c r="H327" s="174"/>
      <c r="I327" s="174"/>
      <c r="J327" s="174"/>
      <c r="K327" s="174"/>
      <c r="L327" s="174"/>
      <c r="M327" s="174"/>
      <c r="N327" s="174"/>
      <c r="O327" s="174"/>
      <c r="P327" s="174"/>
      <c r="Q327" s="174"/>
      <c r="R327" s="174"/>
      <c r="S327" s="174"/>
      <c r="T327" s="174"/>
      <c r="U327" s="174"/>
      <c r="V327" s="174"/>
      <c r="W327" s="174"/>
      <c r="X327" s="174"/>
      <c r="Y327" s="174"/>
      <c r="Z327" s="174"/>
      <c r="AA327" s="174"/>
      <c r="AB327" s="174"/>
      <c r="AC327" s="174"/>
      <c r="AD327" s="174"/>
      <c r="AE327" s="174"/>
      <c r="AF327" s="174"/>
      <c r="AG327" s="174"/>
    </row>
    <row r="328" spans="1:33">
      <c r="A328" s="174"/>
      <c r="B328" s="174"/>
      <c r="C328" s="174"/>
      <c r="D328" s="174"/>
      <c r="E328" s="174"/>
      <c r="F328" s="174"/>
      <c r="G328" s="206"/>
      <c r="H328" s="174"/>
      <c r="I328" s="174"/>
      <c r="J328" s="174"/>
      <c r="K328" s="174"/>
      <c r="L328" s="174"/>
      <c r="M328" s="174"/>
      <c r="N328" s="174"/>
      <c r="O328" s="174"/>
      <c r="P328" s="174"/>
      <c r="Q328" s="174"/>
      <c r="R328" s="174"/>
      <c r="S328" s="174"/>
      <c r="T328" s="174"/>
      <c r="U328" s="174"/>
      <c r="V328" s="174"/>
      <c r="W328" s="174"/>
      <c r="X328" s="174"/>
      <c r="Y328" s="174"/>
      <c r="Z328" s="174"/>
      <c r="AA328" s="174"/>
      <c r="AB328" s="174"/>
      <c r="AC328" s="174"/>
      <c r="AD328" s="174"/>
      <c r="AE328" s="174"/>
      <c r="AF328" s="174"/>
      <c r="AG328" s="174"/>
    </row>
    <row r="329" spans="1:33">
      <c r="A329" s="174"/>
      <c r="B329" s="174"/>
      <c r="C329" s="174"/>
      <c r="D329" s="174"/>
      <c r="E329" s="174"/>
      <c r="F329" s="174"/>
      <c r="G329" s="206"/>
      <c r="H329" s="174"/>
      <c r="I329" s="174"/>
      <c r="J329" s="174"/>
      <c r="K329" s="174"/>
      <c r="L329" s="174"/>
      <c r="M329" s="174"/>
      <c r="N329" s="174"/>
      <c r="O329" s="174"/>
      <c r="P329" s="174"/>
      <c r="Q329" s="174"/>
      <c r="R329" s="174"/>
      <c r="S329" s="174"/>
      <c r="T329" s="174"/>
      <c r="U329" s="174"/>
      <c r="V329" s="174"/>
      <c r="W329" s="174"/>
      <c r="X329" s="174"/>
      <c r="Y329" s="174"/>
      <c r="Z329" s="174"/>
      <c r="AA329" s="174"/>
      <c r="AB329" s="174"/>
      <c r="AC329" s="174"/>
      <c r="AD329" s="174"/>
      <c r="AE329" s="174"/>
      <c r="AF329" s="174"/>
      <c r="AG329" s="174"/>
    </row>
    <row r="330" spans="1:33">
      <c r="A330" s="174"/>
      <c r="B330" s="174"/>
      <c r="C330" s="174"/>
      <c r="D330" s="174"/>
      <c r="E330" s="174"/>
      <c r="F330" s="174"/>
      <c r="G330" s="206"/>
      <c r="H330" s="174"/>
      <c r="I330" s="174"/>
      <c r="J330" s="174"/>
      <c r="K330" s="174"/>
      <c r="L330" s="174"/>
      <c r="M330" s="174"/>
      <c r="N330" s="174"/>
      <c r="O330" s="174"/>
      <c r="P330" s="174"/>
      <c r="Q330" s="174"/>
      <c r="R330" s="174"/>
      <c r="S330" s="174"/>
      <c r="T330" s="174"/>
      <c r="U330" s="174"/>
      <c r="V330" s="174"/>
      <c r="W330" s="174"/>
      <c r="X330" s="174"/>
      <c r="Y330" s="174"/>
      <c r="Z330" s="174"/>
      <c r="AA330" s="174"/>
      <c r="AB330" s="174"/>
      <c r="AC330" s="174"/>
      <c r="AD330" s="174"/>
      <c r="AE330" s="174"/>
      <c r="AF330" s="174"/>
      <c r="AG330" s="174"/>
    </row>
    <row r="331" spans="1:33">
      <c r="A331" s="174"/>
      <c r="B331" s="174"/>
      <c r="C331" s="174"/>
      <c r="D331" s="174"/>
      <c r="E331" s="174"/>
      <c r="F331" s="174"/>
      <c r="G331" s="206"/>
      <c r="H331" s="174"/>
      <c r="I331" s="174"/>
      <c r="J331" s="174"/>
      <c r="K331" s="174"/>
      <c r="L331" s="174"/>
      <c r="M331" s="174"/>
      <c r="N331" s="174"/>
      <c r="O331" s="174"/>
      <c r="P331" s="174"/>
      <c r="Q331" s="174"/>
      <c r="R331" s="174"/>
      <c r="S331" s="174"/>
      <c r="T331" s="174"/>
      <c r="U331" s="174"/>
      <c r="V331" s="174"/>
      <c r="W331" s="174"/>
      <c r="X331" s="174"/>
      <c r="Y331" s="174"/>
      <c r="Z331" s="174"/>
      <c r="AA331" s="174"/>
      <c r="AB331" s="174"/>
      <c r="AC331" s="174"/>
      <c r="AD331" s="174"/>
      <c r="AE331" s="174"/>
      <c r="AF331" s="174"/>
      <c r="AG331" s="174"/>
    </row>
    <row r="332" spans="1:33">
      <c r="A332" s="174"/>
      <c r="B332" s="174"/>
      <c r="C332" s="174"/>
      <c r="D332" s="174"/>
      <c r="E332" s="174"/>
      <c r="F332" s="174"/>
      <c r="G332" s="206"/>
      <c r="H332" s="174"/>
      <c r="I332" s="174"/>
      <c r="J332" s="174"/>
      <c r="K332" s="174"/>
      <c r="L332" s="174"/>
      <c r="M332" s="174"/>
      <c r="N332" s="174"/>
      <c r="O332" s="174"/>
      <c r="P332" s="174"/>
      <c r="Q332" s="174"/>
      <c r="R332" s="174"/>
      <c r="S332" s="174"/>
      <c r="T332" s="174"/>
      <c r="U332" s="174"/>
      <c r="V332" s="174"/>
      <c r="W332" s="174"/>
      <c r="X332" s="174"/>
      <c r="Y332" s="174"/>
      <c r="Z332" s="174"/>
      <c r="AA332" s="174"/>
      <c r="AB332" s="174"/>
      <c r="AC332" s="174"/>
      <c r="AD332" s="174"/>
      <c r="AE332" s="174"/>
      <c r="AF332" s="174"/>
      <c r="AG332" s="174"/>
    </row>
    <row r="333" spans="1:33">
      <c r="A333" s="174"/>
      <c r="B333" s="174"/>
      <c r="C333" s="174"/>
      <c r="D333" s="174"/>
      <c r="E333" s="174"/>
      <c r="F333" s="174"/>
      <c r="G333" s="206"/>
      <c r="H333" s="174"/>
      <c r="I333" s="174"/>
      <c r="J333" s="174"/>
      <c r="K333" s="174"/>
      <c r="L333" s="174"/>
      <c r="M333" s="174"/>
      <c r="N333" s="174"/>
      <c r="O333" s="174"/>
      <c r="P333" s="174"/>
      <c r="Q333" s="174"/>
      <c r="R333" s="174"/>
      <c r="S333" s="174"/>
      <c r="T333" s="174"/>
      <c r="U333" s="174"/>
      <c r="V333" s="174"/>
      <c r="W333" s="174"/>
      <c r="X333" s="174"/>
      <c r="Y333" s="174"/>
      <c r="Z333" s="174"/>
      <c r="AA333" s="174"/>
      <c r="AB333" s="174"/>
      <c r="AC333" s="174"/>
      <c r="AD333" s="174"/>
      <c r="AE333" s="174"/>
      <c r="AF333" s="174"/>
      <c r="AG333" s="174"/>
    </row>
    <row r="334" spans="1:33">
      <c r="A334" s="174"/>
      <c r="B334" s="174"/>
      <c r="C334" s="174"/>
      <c r="D334" s="174"/>
      <c r="E334" s="174"/>
      <c r="F334" s="174"/>
      <c r="G334" s="206"/>
      <c r="H334" s="174"/>
      <c r="I334" s="174"/>
      <c r="J334" s="174"/>
      <c r="K334" s="174"/>
      <c r="L334" s="174"/>
      <c r="M334" s="174"/>
      <c r="N334" s="174"/>
      <c r="O334" s="174"/>
      <c r="P334" s="174"/>
      <c r="Q334" s="174"/>
      <c r="R334" s="174"/>
      <c r="S334" s="174"/>
      <c r="T334" s="174"/>
      <c r="U334" s="174"/>
      <c r="V334" s="174"/>
      <c r="W334" s="174"/>
      <c r="X334" s="174"/>
      <c r="Y334" s="174"/>
      <c r="Z334" s="174"/>
      <c r="AA334" s="174"/>
      <c r="AB334" s="174"/>
      <c r="AC334" s="174"/>
      <c r="AD334" s="174"/>
      <c r="AE334" s="174"/>
      <c r="AF334" s="174"/>
      <c r="AG334" s="174"/>
    </row>
    <row r="335" spans="1:33">
      <c r="A335" s="174"/>
      <c r="B335" s="174"/>
      <c r="C335" s="174"/>
      <c r="D335" s="174"/>
      <c r="E335" s="174"/>
      <c r="F335" s="174"/>
      <c r="G335" s="206"/>
      <c r="H335" s="174"/>
      <c r="I335" s="174"/>
      <c r="J335" s="174"/>
      <c r="K335" s="174"/>
      <c r="L335" s="174"/>
      <c r="M335" s="174"/>
      <c r="N335" s="174"/>
      <c r="O335" s="174"/>
      <c r="P335" s="174"/>
      <c r="Q335" s="174"/>
      <c r="R335" s="174"/>
      <c r="S335" s="174"/>
      <c r="T335" s="174"/>
      <c r="U335" s="174"/>
      <c r="V335" s="174"/>
      <c r="W335" s="174"/>
      <c r="X335" s="174"/>
      <c r="Y335" s="174"/>
      <c r="Z335" s="174"/>
      <c r="AA335" s="174"/>
      <c r="AB335" s="174"/>
      <c r="AC335" s="174"/>
      <c r="AD335" s="174"/>
      <c r="AE335" s="174"/>
      <c r="AF335" s="174"/>
      <c r="AG335" s="174"/>
    </row>
    <row r="336" spans="1:33">
      <c r="A336" s="174"/>
      <c r="B336" s="174"/>
      <c r="C336" s="174"/>
      <c r="D336" s="174"/>
      <c r="E336" s="174"/>
      <c r="F336" s="174"/>
      <c r="G336" s="206"/>
      <c r="H336" s="174"/>
      <c r="I336" s="174"/>
      <c r="J336" s="174"/>
      <c r="K336" s="174"/>
      <c r="L336" s="174"/>
      <c r="M336" s="174"/>
      <c r="N336" s="174"/>
      <c r="O336" s="174"/>
      <c r="P336" s="174"/>
      <c r="Q336" s="174"/>
      <c r="R336" s="174"/>
      <c r="S336" s="174"/>
      <c r="T336" s="174"/>
      <c r="U336" s="174"/>
      <c r="V336" s="174"/>
      <c r="W336" s="174"/>
      <c r="X336" s="174"/>
      <c r="Y336" s="174"/>
      <c r="Z336" s="174"/>
      <c r="AA336" s="174"/>
      <c r="AB336" s="174"/>
      <c r="AC336" s="174"/>
      <c r="AD336" s="174"/>
      <c r="AE336" s="174"/>
      <c r="AF336" s="174"/>
      <c r="AG336" s="174"/>
    </row>
    <row r="337" spans="1:33">
      <c r="A337" s="174"/>
      <c r="B337" s="174"/>
      <c r="C337" s="174"/>
      <c r="D337" s="174"/>
      <c r="E337" s="174"/>
      <c r="F337" s="174"/>
      <c r="G337" s="206"/>
      <c r="H337" s="174"/>
      <c r="I337" s="174"/>
      <c r="J337" s="174"/>
      <c r="K337" s="174"/>
      <c r="L337" s="174"/>
      <c r="M337" s="174"/>
      <c r="N337" s="174"/>
      <c r="O337" s="174"/>
      <c r="P337" s="174"/>
      <c r="Q337" s="174"/>
      <c r="R337" s="174"/>
      <c r="S337" s="174"/>
      <c r="T337" s="174"/>
      <c r="U337" s="174"/>
      <c r="V337" s="174"/>
      <c r="W337" s="174"/>
      <c r="X337" s="174"/>
      <c r="Y337" s="174"/>
      <c r="Z337" s="174"/>
      <c r="AA337" s="174"/>
      <c r="AB337" s="174"/>
      <c r="AC337" s="174"/>
      <c r="AD337" s="174"/>
      <c r="AE337" s="174"/>
      <c r="AF337" s="174"/>
      <c r="AG337" s="174"/>
    </row>
    <row r="338" spans="1:33">
      <c r="A338" s="174"/>
      <c r="B338" s="174"/>
      <c r="C338" s="174"/>
      <c r="D338" s="174"/>
      <c r="E338" s="174"/>
      <c r="F338" s="174"/>
      <c r="G338" s="206"/>
      <c r="H338" s="174"/>
      <c r="I338" s="174"/>
      <c r="J338" s="174"/>
      <c r="K338" s="174"/>
      <c r="L338" s="174"/>
      <c r="M338" s="174"/>
      <c r="N338" s="174"/>
      <c r="O338" s="174"/>
      <c r="P338" s="174"/>
      <c r="Q338" s="174"/>
      <c r="R338" s="174"/>
      <c r="S338" s="174"/>
      <c r="T338" s="174"/>
      <c r="U338" s="174"/>
      <c r="V338" s="174"/>
      <c r="W338" s="174"/>
      <c r="X338" s="174"/>
      <c r="Y338" s="174"/>
      <c r="Z338" s="174"/>
      <c r="AA338" s="174"/>
      <c r="AB338" s="174"/>
      <c r="AC338" s="174"/>
      <c r="AD338" s="174"/>
      <c r="AE338" s="174"/>
      <c r="AF338" s="174"/>
      <c r="AG338" s="174"/>
    </row>
    <row r="339" spans="1:33">
      <c r="A339" s="174"/>
      <c r="B339" s="174"/>
      <c r="C339" s="174"/>
      <c r="D339" s="174"/>
      <c r="E339" s="174"/>
      <c r="F339" s="174"/>
      <c r="G339" s="206"/>
      <c r="H339" s="174"/>
      <c r="I339" s="174"/>
      <c r="J339" s="174"/>
      <c r="K339" s="174"/>
      <c r="L339" s="174"/>
      <c r="M339" s="174"/>
      <c r="N339" s="174"/>
      <c r="O339" s="174"/>
      <c r="P339" s="174"/>
      <c r="Q339" s="174"/>
      <c r="R339" s="174"/>
      <c r="S339" s="174"/>
      <c r="T339" s="174"/>
      <c r="U339" s="174"/>
      <c r="V339" s="174"/>
      <c r="W339" s="174"/>
      <c r="X339" s="174"/>
      <c r="Y339" s="174"/>
      <c r="Z339" s="174"/>
      <c r="AA339" s="174"/>
      <c r="AB339" s="174"/>
      <c r="AC339" s="174"/>
      <c r="AD339" s="174"/>
      <c r="AE339" s="174"/>
      <c r="AF339" s="174"/>
      <c r="AG339" s="174"/>
    </row>
    <row r="340" spans="1:33">
      <c r="A340" s="174"/>
      <c r="B340" s="174"/>
      <c r="C340" s="174"/>
      <c r="D340" s="174"/>
      <c r="E340" s="174"/>
      <c r="F340" s="174"/>
      <c r="G340" s="206"/>
      <c r="H340" s="174"/>
      <c r="I340" s="174"/>
      <c r="J340" s="174"/>
      <c r="K340" s="174"/>
      <c r="L340" s="174"/>
      <c r="M340" s="174"/>
      <c r="N340" s="174"/>
      <c r="O340" s="174"/>
      <c r="P340" s="174"/>
      <c r="Q340" s="174"/>
      <c r="R340" s="174"/>
      <c r="S340" s="174"/>
      <c r="T340" s="174"/>
      <c r="U340" s="174"/>
      <c r="V340" s="174"/>
      <c r="W340" s="174"/>
      <c r="X340" s="174"/>
      <c r="Y340" s="174"/>
      <c r="Z340" s="174"/>
      <c r="AA340" s="174"/>
      <c r="AB340" s="174"/>
      <c r="AC340" s="174"/>
      <c r="AD340" s="174"/>
      <c r="AE340" s="174"/>
      <c r="AF340" s="174"/>
      <c r="AG340" s="174"/>
    </row>
    <row r="341" spans="1:33">
      <c r="A341" s="174"/>
      <c r="B341" s="174"/>
      <c r="C341" s="174"/>
      <c r="D341" s="174"/>
      <c r="E341" s="174"/>
      <c r="F341" s="174"/>
      <c r="G341" s="206"/>
      <c r="H341" s="174"/>
      <c r="I341" s="174"/>
      <c r="J341" s="174"/>
      <c r="K341" s="174"/>
      <c r="L341" s="174"/>
      <c r="M341" s="174"/>
      <c r="N341" s="174"/>
      <c r="O341" s="174"/>
      <c r="P341" s="174"/>
      <c r="Q341" s="174"/>
      <c r="R341" s="174"/>
      <c r="S341" s="174"/>
      <c r="T341" s="174"/>
      <c r="U341" s="174"/>
      <c r="V341" s="174"/>
      <c r="W341" s="174"/>
      <c r="X341" s="174"/>
      <c r="Y341" s="174"/>
      <c r="Z341" s="174"/>
      <c r="AA341" s="174"/>
      <c r="AB341" s="174"/>
      <c r="AC341" s="174"/>
      <c r="AD341" s="174"/>
      <c r="AE341" s="174"/>
      <c r="AF341" s="174"/>
      <c r="AG341" s="174"/>
    </row>
    <row r="342" spans="1:33">
      <c r="A342" s="174"/>
      <c r="B342" s="174"/>
      <c r="C342" s="174"/>
      <c r="D342" s="174"/>
      <c r="E342" s="174"/>
      <c r="F342" s="174"/>
      <c r="G342" s="206"/>
      <c r="H342" s="174"/>
      <c r="I342" s="174"/>
      <c r="J342" s="174"/>
      <c r="K342" s="174"/>
      <c r="L342" s="174"/>
      <c r="M342" s="174"/>
      <c r="N342" s="174"/>
      <c r="O342" s="174"/>
      <c r="P342" s="174"/>
      <c r="Q342" s="174"/>
      <c r="R342" s="174"/>
      <c r="S342" s="174"/>
      <c r="T342" s="174"/>
      <c r="U342" s="174"/>
      <c r="V342" s="174"/>
      <c r="W342" s="174"/>
      <c r="X342" s="174"/>
      <c r="Y342" s="174"/>
      <c r="Z342" s="174"/>
      <c r="AA342" s="174"/>
      <c r="AB342" s="174"/>
      <c r="AC342" s="174"/>
      <c r="AD342" s="174"/>
      <c r="AE342" s="174"/>
      <c r="AF342" s="174"/>
      <c r="AG342" s="174"/>
    </row>
    <row r="343" spans="1:33">
      <c r="A343" s="174"/>
      <c r="B343" s="174"/>
      <c r="C343" s="174"/>
      <c r="D343" s="174"/>
      <c r="E343" s="174"/>
      <c r="F343" s="174"/>
      <c r="G343" s="206"/>
      <c r="H343" s="174"/>
      <c r="I343" s="174"/>
      <c r="J343" s="174"/>
      <c r="K343" s="174"/>
      <c r="L343" s="174"/>
      <c r="M343" s="174"/>
      <c r="N343" s="174"/>
      <c r="O343" s="174"/>
      <c r="P343" s="174"/>
      <c r="Q343" s="174"/>
      <c r="R343" s="174"/>
      <c r="S343" s="174"/>
      <c r="T343" s="174"/>
      <c r="U343" s="174"/>
      <c r="V343" s="174"/>
      <c r="W343" s="174"/>
      <c r="X343" s="174"/>
      <c r="Y343" s="174"/>
      <c r="Z343" s="174"/>
      <c r="AA343" s="174"/>
      <c r="AB343" s="174"/>
      <c r="AC343" s="174"/>
      <c r="AD343" s="174"/>
      <c r="AE343" s="174"/>
      <c r="AF343" s="174"/>
      <c r="AG343" s="174"/>
    </row>
    <row r="344" spans="1:33">
      <c r="A344" s="174"/>
      <c r="B344" s="174"/>
      <c r="C344" s="174"/>
      <c r="D344" s="174"/>
      <c r="E344" s="174"/>
      <c r="F344" s="174"/>
      <c r="G344" s="206"/>
      <c r="H344" s="174"/>
      <c r="I344" s="174"/>
      <c r="J344" s="174"/>
      <c r="K344" s="174"/>
      <c r="L344" s="174"/>
      <c r="M344" s="174"/>
      <c r="N344" s="174"/>
      <c r="O344" s="174"/>
      <c r="P344" s="174"/>
      <c r="Q344" s="174"/>
      <c r="R344" s="174"/>
      <c r="S344" s="174"/>
      <c r="T344" s="174"/>
      <c r="U344" s="174"/>
      <c r="V344" s="174"/>
      <c r="W344" s="174"/>
      <c r="X344" s="174"/>
      <c r="Y344" s="174"/>
      <c r="Z344" s="174"/>
      <c r="AA344" s="174"/>
      <c r="AB344" s="174"/>
      <c r="AC344" s="174"/>
      <c r="AD344" s="174"/>
      <c r="AE344" s="174"/>
      <c r="AF344" s="174"/>
      <c r="AG344" s="174"/>
    </row>
    <row r="345" spans="1:33">
      <c r="A345" s="174"/>
      <c r="B345" s="174"/>
      <c r="C345" s="174"/>
      <c r="D345" s="174"/>
      <c r="E345" s="174"/>
      <c r="F345" s="174"/>
      <c r="G345" s="206"/>
      <c r="H345" s="174"/>
      <c r="I345" s="174"/>
      <c r="J345" s="174"/>
      <c r="K345" s="174"/>
      <c r="L345" s="174"/>
      <c r="M345" s="174"/>
      <c r="N345" s="174"/>
      <c r="O345" s="174"/>
      <c r="P345" s="174"/>
      <c r="Q345" s="174"/>
      <c r="R345" s="174"/>
      <c r="S345" s="174"/>
      <c r="T345" s="174"/>
      <c r="U345" s="174"/>
      <c r="V345" s="174"/>
      <c r="W345" s="174"/>
      <c r="X345" s="174"/>
      <c r="Y345" s="174"/>
      <c r="Z345" s="174"/>
      <c r="AA345" s="174"/>
      <c r="AB345" s="174"/>
      <c r="AC345" s="174"/>
      <c r="AD345" s="174"/>
      <c r="AE345" s="174"/>
      <c r="AF345" s="174"/>
      <c r="AG345" s="174"/>
    </row>
    <row r="346" spans="1:33">
      <c r="A346" s="174"/>
      <c r="B346" s="174"/>
      <c r="C346" s="174"/>
      <c r="D346" s="174"/>
      <c r="E346" s="174"/>
      <c r="F346" s="174"/>
      <c r="G346" s="206"/>
      <c r="H346" s="174"/>
      <c r="I346" s="174"/>
      <c r="J346" s="174"/>
      <c r="K346" s="174"/>
      <c r="L346" s="174"/>
      <c r="M346" s="174"/>
      <c r="N346" s="174"/>
      <c r="O346" s="174"/>
      <c r="P346" s="174"/>
      <c r="Q346" s="174"/>
      <c r="R346" s="174"/>
      <c r="S346" s="174"/>
      <c r="T346" s="174"/>
      <c r="U346" s="174"/>
      <c r="V346" s="174"/>
      <c r="W346" s="174"/>
      <c r="X346" s="174"/>
      <c r="Y346" s="174"/>
      <c r="Z346" s="174"/>
      <c r="AA346" s="174"/>
      <c r="AB346" s="174"/>
      <c r="AC346" s="174"/>
      <c r="AD346" s="174"/>
      <c r="AE346" s="174"/>
      <c r="AF346" s="174"/>
      <c r="AG346" s="174"/>
    </row>
    <row r="347" spans="1:33">
      <c r="A347" s="174"/>
      <c r="B347" s="174"/>
      <c r="C347" s="174"/>
      <c r="D347" s="174"/>
      <c r="E347" s="174"/>
      <c r="F347" s="174"/>
      <c r="G347" s="206"/>
      <c r="H347" s="174"/>
      <c r="I347" s="174"/>
      <c r="J347" s="174"/>
      <c r="K347" s="174"/>
      <c r="L347" s="174"/>
      <c r="M347" s="174"/>
      <c r="N347" s="174"/>
      <c r="O347" s="174"/>
      <c r="P347" s="174"/>
      <c r="Q347" s="174"/>
      <c r="R347" s="174"/>
      <c r="S347" s="174"/>
      <c r="T347" s="174"/>
      <c r="U347" s="174"/>
      <c r="V347" s="174"/>
      <c r="W347" s="174"/>
      <c r="X347" s="174"/>
      <c r="Y347" s="174"/>
      <c r="Z347" s="174"/>
      <c r="AA347" s="174"/>
      <c r="AB347" s="174"/>
      <c r="AC347" s="174"/>
      <c r="AD347" s="174"/>
      <c r="AE347" s="174"/>
      <c r="AF347" s="174"/>
      <c r="AG347" s="174"/>
    </row>
    <row r="348" spans="1:33">
      <c r="A348" s="174"/>
      <c r="B348" s="174"/>
      <c r="C348" s="174"/>
      <c r="D348" s="174"/>
      <c r="E348" s="174"/>
      <c r="F348" s="174"/>
      <c r="G348" s="206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</row>
    <row r="349" spans="1:33">
      <c r="A349" s="174"/>
      <c r="B349" s="174"/>
      <c r="C349" s="174"/>
      <c r="D349" s="174"/>
      <c r="E349" s="174"/>
      <c r="F349" s="174"/>
      <c r="G349" s="206"/>
      <c r="H349" s="174"/>
      <c r="I349" s="174"/>
      <c r="J349" s="174"/>
      <c r="K349" s="174"/>
      <c r="L349" s="174"/>
      <c r="M349" s="174"/>
      <c r="N349" s="174"/>
      <c r="O349" s="174"/>
      <c r="P349" s="174"/>
      <c r="Q349" s="174"/>
      <c r="R349" s="174"/>
      <c r="S349" s="174"/>
      <c r="T349" s="174"/>
      <c r="U349" s="174"/>
      <c r="V349" s="174"/>
      <c r="W349" s="174"/>
      <c r="X349" s="174"/>
      <c r="Y349" s="174"/>
      <c r="Z349" s="174"/>
      <c r="AA349" s="174"/>
      <c r="AB349" s="174"/>
      <c r="AC349" s="174"/>
      <c r="AD349" s="174"/>
      <c r="AE349" s="174"/>
      <c r="AF349" s="174"/>
      <c r="AG349" s="174"/>
    </row>
    <row r="350" spans="1:33">
      <c r="A350" s="174"/>
      <c r="B350" s="174"/>
      <c r="C350" s="174"/>
      <c r="D350" s="174"/>
      <c r="E350" s="174"/>
      <c r="F350" s="174"/>
      <c r="G350" s="206"/>
      <c r="H350" s="174"/>
      <c r="I350" s="174"/>
      <c r="J350" s="174"/>
      <c r="K350" s="174"/>
      <c r="L350" s="174"/>
      <c r="M350" s="174"/>
      <c r="N350" s="174"/>
      <c r="O350" s="174"/>
      <c r="P350" s="174"/>
      <c r="Q350" s="174"/>
      <c r="R350" s="174"/>
      <c r="S350" s="174"/>
      <c r="T350" s="174"/>
      <c r="U350" s="174"/>
      <c r="V350" s="174"/>
      <c r="W350" s="174"/>
      <c r="X350" s="174"/>
      <c r="Y350" s="174"/>
      <c r="Z350" s="174"/>
      <c r="AA350" s="174"/>
      <c r="AB350" s="174"/>
      <c r="AC350" s="174"/>
      <c r="AD350" s="174"/>
      <c r="AE350" s="174"/>
      <c r="AF350" s="174"/>
      <c r="AG350" s="174"/>
    </row>
    <row r="351" spans="1:33">
      <c r="A351" s="174"/>
      <c r="B351" s="174"/>
      <c r="C351" s="174"/>
      <c r="D351" s="174"/>
      <c r="E351" s="174"/>
      <c r="F351" s="174"/>
      <c r="G351" s="206"/>
      <c r="H351" s="174"/>
      <c r="I351" s="174"/>
      <c r="J351" s="174"/>
      <c r="K351" s="174"/>
      <c r="L351" s="174"/>
      <c r="M351" s="174"/>
      <c r="N351" s="174"/>
      <c r="O351" s="174"/>
      <c r="P351" s="174"/>
      <c r="Q351" s="174"/>
      <c r="R351" s="174"/>
      <c r="S351" s="174"/>
      <c r="T351" s="174"/>
      <c r="U351" s="174"/>
      <c r="V351" s="174"/>
      <c r="W351" s="174"/>
      <c r="X351" s="174"/>
      <c r="Y351" s="174"/>
      <c r="Z351" s="174"/>
      <c r="AA351" s="174"/>
      <c r="AB351" s="174"/>
      <c r="AC351" s="174"/>
      <c r="AD351" s="174"/>
      <c r="AE351" s="174"/>
      <c r="AF351" s="174"/>
      <c r="AG351" s="174"/>
    </row>
    <row r="352" spans="1:33">
      <c r="A352" s="174"/>
      <c r="B352" s="174"/>
      <c r="C352" s="174"/>
      <c r="D352" s="174"/>
      <c r="E352" s="174"/>
      <c r="F352" s="174"/>
      <c r="G352" s="206"/>
      <c r="H352" s="174"/>
      <c r="I352" s="174"/>
      <c r="J352" s="174"/>
      <c r="K352" s="174"/>
      <c r="L352" s="174"/>
      <c r="M352" s="174"/>
      <c r="N352" s="174"/>
      <c r="O352" s="174"/>
      <c r="P352" s="174"/>
      <c r="Q352" s="174"/>
      <c r="R352" s="174"/>
      <c r="S352" s="174"/>
      <c r="T352" s="174"/>
      <c r="U352" s="174"/>
      <c r="V352" s="174"/>
      <c r="W352" s="174"/>
      <c r="X352" s="174"/>
      <c r="Y352" s="174"/>
      <c r="Z352" s="174"/>
      <c r="AA352" s="174"/>
      <c r="AB352" s="174"/>
      <c r="AC352" s="174"/>
      <c r="AD352" s="174"/>
      <c r="AE352" s="174"/>
      <c r="AF352" s="174"/>
      <c r="AG352" s="174"/>
    </row>
    <row r="353" spans="1:33">
      <c r="A353" s="174"/>
      <c r="B353" s="174"/>
      <c r="C353" s="174"/>
      <c r="D353" s="174"/>
      <c r="E353" s="174"/>
      <c r="F353" s="174"/>
      <c r="G353" s="206"/>
      <c r="H353" s="174"/>
      <c r="I353" s="174"/>
      <c r="J353" s="174"/>
      <c r="K353" s="174"/>
      <c r="L353" s="174"/>
      <c r="M353" s="174"/>
      <c r="N353" s="174"/>
      <c r="O353" s="174"/>
      <c r="P353" s="174"/>
      <c r="Q353" s="174"/>
      <c r="R353" s="174"/>
      <c r="S353" s="174"/>
      <c r="T353" s="174"/>
      <c r="U353" s="174"/>
      <c r="V353" s="174"/>
      <c r="W353" s="174"/>
      <c r="X353" s="174"/>
      <c r="Y353" s="174"/>
      <c r="Z353" s="174"/>
      <c r="AA353" s="174"/>
      <c r="AB353" s="174"/>
      <c r="AC353" s="174"/>
      <c r="AD353" s="174"/>
      <c r="AE353" s="174"/>
      <c r="AF353" s="174"/>
      <c r="AG353" s="174"/>
    </row>
    <row r="354" spans="1:33">
      <c r="A354" s="174"/>
      <c r="B354" s="174"/>
      <c r="C354" s="174"/>
      <c r="D354" s="174"/>
      <c r="E354" s="174"/>
      <c r="F354" s="174"/>
      <c r="G354" s="206"/>
      <c r="H354" s="174"/>
      <c r="I354" s="174"/>
      <c r="J354" s="174"/>
      <c r="K354" s="174"/>
      <c r="L354" s="174"/>
      <c r="M354" s="174"/>
      <c r="N354" s="174"/>
      <c r="O354" s="174"/>
      <c r="P354" s="174"/>
      <c r="Q354" s="174"/>
      <c r="R354" s="174"/>
      <c r="S354" s="174"/>
      <c r="T354" s="174"/>
      <c r="U354" s="174"/>
      <c r="V354" s="174"/>
      <c r="W354" s="174"/>
      <c r="X354" s="174"/>
      <c r="Y354" s="174"/>
      <c r="Z354" s="174"/>
      <c r="AA354" s="174"/>
      <c r="AB354" s="174"/>
      <c r="AC354" s="174"/>
      <c r="AD354" s="174"/>
      <c r="AE354" s="174"/>
      <c r="AF354" s="174"/>
      <c r="AG354" s="174"/>
    </row>
    <row r="355" spans="1:33">
      <c r="A355" s="174"/>
      <c r="B355" s="174"/>
      <c r="C355" s="174"/>
      <c r="D355" s="174"/>
      <c r="E355" s="174"/>
      <c r="F355" s="174"/>
      <c r="G355" s="206"/>
      <c r="H355" s="174"/>
      <c r="I355" s="174"/>
      <c r="J355" s="174"/>
      <c r="K355" s="174"/>
      <c r="L355" s="174"/>
      <c r="M355" s="174"/>
      <c r="N355" s="174"/>
      <c r="O355" s="174"/>
      <c r="P355" s="174"/>
      <c r="Q355" s="174"/>
      <c r="R355" s="174"/>
      <c r="S355" s="174"/>
      <c r="T355" s="174"/>
      <c r="U355" s="174"/>
      <c r="V355" s="174"/>
      <c r="W355" s="174"/>
      <c r="X355" s="174"/>
      <c r="Y355" s="174"/>
      <c r="Z355" s="174"/>
      <c r="AA355" s="174"/>
      <c r="AB355" s="174"/>
      <c r="AC355" s="174"/>
      <c r="AD355" s="174"/>
      <c r="AE355" s="174"/>
      <c r="AF355" s="174"/>
      <c r="AG355" s="174"/>
    </row>
    <row r="356" spans="1:33">
      <c r="A356" s="174"/>
      <c r="B356" s="174"/>
      <c r="C356" s="174"/>
      <c r="D356" s="174"/>
      <c r="E356" s="174"/>
      <c r="F356" s="174"/>
      <c r="G356" s="206"/>
      <c r="H356" s="174"/>
      <c r="I356" s="174"/>
      <c r="J356" s="174"/>
      <c r="K356" s="174"/>
      <c r="L356" s="174"/>
      <c r="M356" s="174"/>
      <c r="N356" s="174"/>
      <c r="O356" s="174"/>
      <c r="P356" s="174"/>
      <c r="Q356" s="174"/>
      <c r="R356" s="174"/>
      <c r="S356" s="174"/>
      <c r="T356" s="174"/>
      <c r="U356" s="174"/>
      <c r="V356" s="174"/>
      <c r="W356" s="174"/>
      <c r="X356" s="174"/>
      <c r="Y356" s="174"/>
      <c r="Z356" s="174"/>
      <c r="AA356" s="174"/>
      <c r="AB356" s="174"/>
      <c r="AC356" s="174"/>
      <c r="AD356" s="174"/>
      <c r="AE356" s="174"/>
      <c r="AF356" s="174"/>
      <c r="AG356" s="174"/>
    </row>
    <row r="357" spans="1:33">
      <c r="A357" s="174"/>
      <c r="B357" s="174"/>
      <c r="C357" s="174"/>
      <c r="D357" s="174"/>
      <c r="E357" s="174"/>
      <c r="F357" s="174"/>
      <c r="G357" s="206"/>
      <c r="H357" s="174"/>
      <c r="I357" s="174"/>
      <c r="J357" s="174"/>
      <c r="K357" s="174"/>
      <c r="L357" s="174"/>
      <c r="M357" s="174"/>
      <c r="N357" s="174"/>
      <c r="O357" s="174"/>
      <c r="P357" s="174"/>
      <c r="Q357" s="174"/>
      <c r="R357" s="174"/>
      <c r="S357" s="174"/>
      <c r="T357" s="174"/>
      <c r="U357" s="174"/>
      <c r="V357" s="174"/>
      <c r="W357" s="174"/>
      <c r="X357" s="174"/>
      <c r="Y357" s="174"/>
      <c r="Z357" s="174"/>
      <c r="AA357" s="174"/>
      <c r="AB357" s="174"/>
      <c r="AC357" s="174"/>
      <c r="AD357" s="174"/>
      <c r="AE357" s="174"/>
      <c r="AF357" s="174"/>
      <c r="AG357" s="174"/>
    </row>
    <row r="358" spans="1:33">
      <c r="A358" s="174"/>
      <c r="B358" s="174"/>
      <c r="C358" s="174"/>
      <c r="D358" s="174"/>
      <c r="E358" s="174"/>
      <c r="F358" s="174"/>
      <c r="G358" s="206"/>
      <c r="H358" s="174"/>
      <c r="I358" s="174"/>
      <c r="J358" s="174"/>
      <c r="K358" s="174"/>
      <c r="L358" s="174"/>
      <c r="M358" s="174"/>
      <c r="N358" s="174"/>
      <c r="O358" s="174"/>
      <c r="P358" s="174"/>
      <c r="Q358" s="174"/>
      <c r="R358" s="174"/>
      <c r="S358" s="174"/>
      <c r="T358" s="174"/>
      <c r="U358" s="174"/>
      <c r="V358" s="174"/>
      <c r="W358" s="174"/>
      <c r="X358" s="174"/>
      <c r="Y358" s="174"/>
      <c r="Z358" s="174"/>
      <c r="AA358" s="174"/>
      <c r="AB358" s="174"/>
      <c r="AC358" s="174"/>
      <c r="AD358" s="174"/>
      <c r="AE358" s="174"/>
      <c r="AF358" s="174"/>
      <c r="AG358" s="174"/>
    </row>
    <row r="359" spans="1:33">
      <c r="A359" s="174"/>
      <c r="B359" s="174"/>
      <c r="C359" s="174"/>
      <c r="D359" s="174"/>
      <c r="E359" s="174"/>
      <c r="F359" s="174"/>
      <c r="G359" s="206"/>
      <c r="H359" s="174"/>
      <c r="I359" s="174"/>
      <c r="J359" s="174"/>
      <c r="K359" s="174"/>
      <c r="L359" s="174"/>
      <c r="M359" s="174"/>
      <c r="N359" s="174"/>
      <c r="O359" s="174"/>
      <c r="P359" s="174"/>
      <c r="Q359" s="174"/>
      <c r="R359" s="174"/>
      <c r="S359" s="174"/>
      <c r="T359" s="174"/>
      <c r="U359" s="174"/>
      <c r="V359" s="174"/>
      <c r="W359" s="174"/>
      <c r="X359" s="174"/>
      <c r="Y359" s="174"/>
      <c r="Z359" s="174"/>
      <c r="AA359" s="174"/>
      <c r="AB359" s="174"/>
      <c r="AC359" s="174"/>
      <c r="AD359" s="174"/>
      <c r="AE359" s="174"/>
      <c r="AF359" s="174"/>
      <c r="AG359" s="174"/>
    </row>
    <row r="360" spans="1:33">
      <c r="A360" s="174"/>
      <c r="B360" s="174"/>
      <c r="C360" s="174"/>
      <c r="D360" s="174"/>
      <c r="E360" s="174"/>
      <c r="F360" s="174"/>
      <c r="G360" s="206"/>
      <c r="H360" s="174"/>
      <c r="I360" s="174"/>
      <c r="J360" s="174"/>
      <c r="K360" s="174"/>
      <c r="L360" s="174"/>
      <c r="M360" s="174"/>
      <c r="N360" s="174"/>
      <c r="O360" s="174"/>
      <c r="P360" s="174"/>
      <c r="Q360" s="174"/>
      <c r="R360" s="174"/>
      <c r="S360" s="174"/>
      <c r="T360" s="174"/>
      <c r="U360" s="174"/>
      <c r="V360" s="174"/>
      <c r="W360" s="174"/>
      <c r="X360" s="174"/>
      <c r="Y360" s="174"/>
      <c r="Z360" s="174"/>
      <c r="AA360" s="174"/>
      <c r="AB360" s="174"/>
      <c r="AC360" s="174"/>
      <c r="AD360" s="174"/>
      <c r="AE360" s="174"/>
      <c r="AF360" s="174"/>
      <c r="AG360" s="174"/>
    </row>
    <row r="361" spans="1:33">
      <c r="A361" s="174"/>
      <c r="B361" s="174"/>
      <c r="C361" s="174"/>
      <c r="D361" s="174"/>
      <c r="E361" s="174"/>
      <c r="F361" s="174"/>
      <c r="G361" s="206"/>
      <c r="H361" s="174"/>
      <c r="I361" s="174"/>
      <c r="J361" s="174"/>
      <c r="K361" s="174"/>
      <c r="L361" s="174"/>
      <c r="M361" s="174"/>
      <c r="N361" s="174"/>
      <c r="O361" s="174"/>
      <c r="P361" s="174"/>
      <c r="Q361" s="174"/>
      <c r="R361" s="174"/>
      <c r="S361" s="174"/>
      <c r="T361" s="174"/>
      <c r="U361" s="174"/>
      <c r="V361" s="174"/>
      <c r="W361" s="174"/>
      <c r="X361" s="174"/>
      <c r="Y361" s="174"/>
      <c r="Z361" s="174"/>
      <c r="AA361" s="174"/>
      <c r="AB361" s="174"/>
      <c r="AC361" s="174"/>
      <c r="AD361" s="174"/>
      <c r="AE361" s="174"/>
      <c r="AF361" s="174"/>
      <c r="AG361" s="174"/>
    </row>
    <row r="362" spans="1:33">
      <c r="A362" s="174"/>
      <c r="B362" s="174"/>
      <c r="C362" s="174"/>
      <c r="D362" s="174"/>
      <c r="E362" s="174"/>
      <c r="F362" s="174"/>
      <c r="G362" s="206"/>
      <c r="H362" s="174"/>
      <c r="I362" s="174"/>
      <c r="J362" s="174"/>
      <c r="K362" s="174"/>
      <c r="L362" s="174"/>
      <c r="M362" s="174"/>
      <c r="N362" s="174"/>
      <c r="O362" s="174"/>
      <c r="P362" s="174"/>
      <c r="Q362" s="174"/>
      <c r="R362" s="174"/>
      <c r="S362" s="174"/>
      <c r="T362" s="174"/>
      <c r="U362" s="174"/>
      <c r="V362" s="174"/>
      <c r="W362" s="174"/>
      <c r="X362" s="174"/>
      <c r="Y362" s="174"/>
      <c r="Z362" s="174"/>
      <c r="AA362" s="174"/>
      <c r="AB362" s="174"/>
      <c r="AC362" s="174"/>
      <c r="AD362" s="174"/>
      <c r="AE362" s="174"/>
      <c r="AF362" s="174"/>
      <c r="AG362" s="174"/>
    </row>
    <row r="363" spans="1:33">
      <c r="A363" s="174"/>
      <c r="B363" s="174"/>
      <c r="C363" s="174"/>
      <c r="D363" s="174"/>
      <c r="E363" s="174"/>
      <c r="F363" s="174"/>
      <c r="G363" s="206"/>
      <c r="H363" s="174"/>
      <c r="I363" s="174"/>
      <c r="J363" s="174"/>
      <c r="K363" s="174"/>
      <c r="L363" s="174"/>
      <c r="M363" s="174"/>
      <c r="N363" s="174"/>
      <c r="O363" s="174"/>
      <c r="P363" s="174"/>
      <c r="Q363" s="174"/>
      <c r="R363" s="174"/>
      <c r="S363" s="174"/>
      <c r="T363" s="174"/>
      <c r="U363" s="174"/>
      <c r="V363" s="174"/>
      <c r="W363" s="174"/>
      <c r="X363" s="174"/>
      <c r="Y363" s="174"/>
      <c r="Z363" s="174"/>
      <c r="AA363" s="174"/>
      <c r="AB363" s="174"/>
      <c r="AC363" s="174"/>
      <c r="AD363" s="174"/>
      <c r="AE363" s="174"/>
      <c r="AF363" s="174"/>
      <c r="AG363" s="174"/>
    </row>
    <row r="364" spans="1:33">
      <c r="A364" s="174"/>
      <c r="B364" s="174"/>
      <c r="C364" s="174"/>
      <c r="D364" s="174"/>
      <c r="E364" s="174"/>
      <c r="F364" s="174"/>
      <c r="G364" s="206"/>
      <c r="H364" s="174"/>
      <c r="I364" s="174"/>
      <c r="J364" s="174"/>
      <c r="K364" s="174"/>
      <c r="L364" s="174"/>
      <c r="M364" s="174"/>
      <c r="N364" s="174"/>
      <c r="O364" s="174"/>
      <c r="P364" s="174"/>
      <c r="Q364" s="174"/>
      <c r="R364" s="174"/>
      <c r="S364" s="174"/>
      <c r="T364" s="174"/>
      <c r="U364" s="174"/>
      <c r="V364" s="174"/>
      <c r="W364" s="174"/>
      <c r="X364" s="174"/>
      <c r="Y364" s="174"/>
      <c r="Z364" s="174"/>
      <c r="AA364" s="174"/>
      <c r="AB364" s="174"/>
      <c r="AC364" s="174"/>
      <c r="AD364" s="174"/>
      <c r="AE364" s="174"/>
      <c r="AF364" s="174"/>
      <c r="AG364" s="174"/>
    </row>
    <row r="365" spans="1:33">
      <c r="A365" s="174"/>
      <c r="B365" s="174"/>
      <c r="C365" s="174"/>
      <c r="D365" s="174"/>
      <c r="E365" s="174"/>
      <c r="F365" s="174"/>
      <c r="G365" s="206"/>
      <c r="H365" s="174"/>
      <c r="I365" s="174"/>
      <c r="J365" s="174"/>
      <c r="K365" s="174"/>
      <c r="L365" s="174"/>
      <c r="M365" s="174"/>
      <c r="N365" s="174"/>
      <c r="O365" s="174"/>
      <c r="P365" s="174"/>
      <c r="Q365" s="174"/>
      <c r="R365" s="174"/>
      <c r="S365" s="174"/>
      <c r="T365" s="174"/>
      <c r="U365" s="174"/>
      <c r="V365" s="174"/>
      <c r="W365" s="174"/>
      <c r="X365" s="174"/>
      <c r="Y365" s="174"/>
      <c r="Z365" s="174"/>
      <c r="AA365" s="174"/>
      <c r="AB365" s="174"/>
      <c r="AC365" s="174"/>
      <c r="AD365" s="174"/>
      <c r="AE365" s="174"/>
      <c r="AF365" s="174"/>
      <c r="AG365" s="174"/>
    </row>
    <row r="366" spans="1:33">
      <c r="A366" s="174"/>
      <c r="B366" s="174"/>
      <c r="C366" s="174"/>
      <c r="D366" s="174"/>
      <c r="E366" s="174"/>
      <c r="F366" s="174"/>
      <c r="G366" s="206"/>
      <c r="H366" s="174"/>
      <c r="I366" s="174"/>
      <c r="J366" s="174"/>
      <c r="K366" s="174"/>
      <c r="L366" s="174"/>
      <c r="M366" s="174"/>
      <c r="N366" s="174"/>
      <c r="O366" s="174"/>
      <c r="P366" s="174"/>
      <c r="Q366" s="174"/>
      <c r="R366" s="174"/>
      <c r="S366" s="174"/>
      <c r="T366" s="174"/>
      <c r="U366" s="174"/>
      <c r="V366" s="174"/>
      <c r="W366" s="174"/>
      <c r="X366" s="174"/>
      <c r="Y366" s="174"/>
      <c r="Z366" s="174"/>
      <c r="AA366" s="174"/>
      <c r="AB366" s="174"/>
      <c r="AC366" s="174"/>
      <c r="AD366" s="174"/>
      <c r="AE366" s="174"/>
      <c r="AF366" s="174"/>
      <c r="AG366" s="174"/>
    </row>
    <row r="367" spans="1:33">
      <c r="A367" s="174"/>
      <c r="B367" s="174"/>
      <c r="C367" s="174"/>
      <c r="D367" s="174"/>
      <c r="E367" s="174"/>
      <c r="F367" s="174"/>
      <c r="G367" s="206"/>
      <c r="H367" s="174"/>
      <c r="I367" s="174"/>
      <c r="J367" s="174"/>
      <c r="K367" s="174"/>
      <c r="L367" s="174"/>
      <c r="M367" s="174"/>
      <c r="N367" s="174"/>
      <c r="O367" s="174"/>
      <c r="P367" s="174"/>
      <c r="Q367" s="174"/>
      <c r="R367" s="174"/>
      <c r="S367" s="174"/>
      <c r="T367" s="174"/>
      <c r="U367" s="174"/>
      <c r="V367" s="174"/>
      <c r="W367" s="174"/>
      <c r="X367" s="174"/>
      <c r="Y367" s="174"/>
      <c r="Z367" s="174"/>
      <c r="AA367" s="174"/>
      <c r="AB367" s="174"/>
      <c r="AC367" s="174"/>
      <c r="AD367" s="174"/>
      <c r="AE367" s="174"/>
      <c r="AF367" s="174"/>
      <c r="AG367" s="174"/>
    </row>
    <row r="368" spans="1:33">
      <c r="A368" s="174"/>
      <c r="B368" s="174"/>
      <c r="C368" s="174"/>
      <c r="D368" s="174"/>
      <c r="E368" s="174"/>
      <c r="F368" s="174"/>
      <c r="G368" s="206"/>
      <c r="H368" s="174"/>
      <c r="I368" s="174"/>
      <c r="J368" s="174"/>
      <c r="K368" s="174"/>
      <c r="L368" s="174"/>
      <c r="M368" s="174"/>
      <c r="N368" s="174"/>
      <c r="O368" s="174"/>
      <c r="P368" s="174"/>
      <c r="Q368" s="174"/>
      <c r="R368" s="174"/>
      <c r="S368" s="174"/>
      <c r="T368" s="174"/>
      <c r="U368" s="174"/>
      <c r="V368" s="174"/>
      <c r="W368" s="174"/>
      <c r="X368" s="174"/>
      <c r="Y368" s="174"/>
      <c r="Z368" s="174"/>
      <c r="AA368" s="174"/>
      <c r="AB368" s="174"/>
      <c r="AC368" s="174"/>
      <c r="AD368" s="174"/>
      <c r="AE368" s="174"/>
      <c r="AF368" s="174"/>
      <c r="AG368" s="174"/>
    </row>
    <row r="369" spans="1:33">
      <c r="A369" s="174"/>
      <c r="B369" s="174"/>
      <c r="C369" s="174"/>
      <c r="D369" s="174"/>
      <c r="E369" s="174"/>
      <c r="F369" s="174"/>
      <c r="G369" s="206"/>
      <c r="H369" s="174"/>
      <c r="I369" s="174"/>
      <c r="J369" s="174"/>
      <c r="K369" s="174"/>
      <c r="L369" s="174"/>
      <c r="M369" s="174"/>
      <c r="N369" s="174"/>
      <c r="O369" s="174"/>
      <c r="P369" s="174"/>
      <c r="Q369" s="174"/>
      <c r="R369" s="174"/>
      <c r="S369" s="174"/>
      <c r="T369" s="174"/>
      <c r="U369" s="174"/>
      <c r="V369" s="174"/>
      <c r="W369" s="174"/>
      <c r="X369" s="174"/>
      <c r="Y369" s="174"/>
      <c r="Z369" s="174"/>
      <c r="AA369" s="174"/>
      <c r="AB369" s="174"/>
      <c r="AC369" s="174"/>
      <c r="AD369" s="174"/>
      <c r="AE369" s="174"/>
      <c r="AF369" s="174"/>
      <c r="AG369" s="174"/>
    </row>
    <row r="370" spans="1:33">
      <c r="A370" s="174"/>
      <c r="B370" s="174"/>
      <c r="C370" s="174"/>
      <c r="D370" s="174"/>
      <c r="E370" s="174"/>
      <c r="F370" s="174"/>
      <c r="G370" s="206"/>
      <c r="H370" s="174"/>
      <c r="I370" s="174"/>
      <c r="J370" s="174"/>
      <c r="K370" s="174"/>
      <c r="L370" s="174"/>
      <c r="M370" s="174"/>
      <c r="N370" s="174"/>
      <c r="O370" s="174"/>
      <c r="P370" s="174"/>
      <c r="Q370" s="174"/>
      <c r="R370" s="174"/>
      <c r="S370" s="174"/>
      <c r="T370" s="174"/>
      <c r="U370" s="174"/>
      <c r="V370" s="174"/>
      <c r="W370" s="174"/>
      <c r="X370" s="174"/>
      <c r="Y370" s="174"/>
      <c r="Z370" s="174"/>
      <c r="AA370" s="174"/>
      <c r="AB370" s="174"/>
      <c r="AC370" s="174"/>
      <c r="AD370" s="174"/>
      <c r="AE370" s="174"/>
      <c r="AF370" s="174"/>
      <c r="AG370" s="174"/>
    </row>
    <row r="371" spans="1:33">
      <c r="A371" s="174"/>
      <c r="B371" s="174"/>
      <c r="C371" s="174"/>
      <c r="D371" s="174"/>
      <c r="E371" s="174"/>
      <c r="F371" s="174"/>
      <c r="G371" s="206"/>
      <c r="H371" s="174"/>
      <c r="I371" s="174"/>
      <c r="J371" s="174"/>
      <c r="K371" s="174"/>
      <c r="L371" s="174"/>
      <c r="M371" s="174"/>
      <c r="N371" s="174"/>
      <c r="O371" s="174"/>
      <c r="P371" s="174"/>
      <c r="Q371" s="174"/>
      <c r="R371" s="174"/>
      <c r="S371" s="174"/>
      <c r="T371" s="174"/>
      <c r="U371" s="174"/>
      <c r="V371" s="174"/>
      <c r="W371" s="174"/>
      <c r="X371" s="174"/>
      <c r="Y371" s="174"/>
      <c r="Z371" s="174"/>
      <c r="AA371" s="174"/>
      <c r="AB371" s="174"/>
      <c r="AC371" s="174"/>
      <c r="AD371" s="174"/>
      <c r="AE371" s="174"/>
      <c r="AF371" s="174"/>
      <c r="AG371" s="174"/>
    </row>
    <row r="372" spans="1:33">
      <c r="A372" s="174"/>
      <c r="B372" s="174"/>
      <c r="C372" s="174"/>
      <c r="D372" s="174"/>
      <c r="E372" s="174"/>
      <c r="F372" s="174"/>
      <c r="G372" s="206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</row>
    <row r="373" spans="1:33">
      <c r="A373" s="174"/>
      <c r="B373" s="174"/>
      <c r="C373" s="174"/>
      <c r="D373" s="174"/>
      <c r="E373" s="174"/>
      <c r="F373" s="174"/>
      <c r="G373" s="206"/>
      <c r="H373" s="174"/>
      <c r="I373" s="174"/>
      <c r="J373" s="174"/>
      <c r="K373" s="174"/>
      <c r="L373" s="174"/>
      <c r="M373" s="174"/>
      <c r="N373" s="174"/>
      <c r="O373" s="174"/>
      <c r="P373" s="174"/>
      <c r="Q373" s="174"/>
      <c r="R373" s="174"/>
      <c r="S373" s="174"/>
      <c r="T373" s="174"/>
      <c r="U373" s="174"/>
      <c r="V373" s="174"/>
      <c r="W373" s="174"/>
      <c r="X373" s="174"/>
      <c r="Y373" s="174"/>
      <c r="Z373" s="174"/>
      <c r="AA373" s="174"/>
      <c r="AB373" s="174"/>
      <c r="AC373" s="174"/>
      <c r="AD373" s="174"/>
      <c r="AE373" s="174"/>
      <c r="AF373" s="174"/>
      <c r="AG373" s="174"/>
    </row>
    <row r="374" spans="1:33">
      <c r="A374" s="174"/>
      <c r="B374" s="174"/>
      <c r="C374" s="174"/>
      <c r="D374" s="174"/>
      <c r="E374" s="174"/>
      <c r="F374" s="174"/>
      <c r="G374" s="206"/>
      <c r="H374" s="174"/>
      <c r="I374" s="174"/>
      <c r="J374" s="174"/>
      <c r="K374" s="174"/>
      <c r="L374" s="174"/>
      <c r="M374" s="174"/>
      <c r="N374" s="174"/>
      <c r="O374" s="174"/>
      <c r="P374" s="174"/>
      <c r="Q374" s="174"/>
      <c r="R374" s="174"/>
      <c r="S374" s="174"/>
      <c r="T374" s="174"/>
      <c r="U374" s="174"/>
      <c r="V374" s="174"/>
      <c r="W374" s="174"/>
      <c r="X374" s="174"/>
      <c r="Y374" s="174"/>
      <c r="Z374" s="174"/>
      <c r="AA374" s="174"/>
      <c r="AB374" s="174"/>
      <c r="AC374" s="174"/>
      <c r="AD374" s="174"/>
      <c r="AE374" s="174"/>
      <c r="AF374" s="174"/>
      <c r="AG374" s="174"/>
    </row>
    <row r="375" spans="1:33">
      <c r="A375" s="174"/>
      <c r="B375" s="174"/>
      <c r="C375" s="174"/>
      <c r="D375" s="174"/>
      <c r="E375" s="174"/>
      <c r="F375" s="174"/>
      <c r="G375" s="206"/>
      <c r="H375" s="174"/>
      <c r="I375" s="174"/>
      <c r="J375" s="174"/>
      <c r="K375" s="174"/>
      <c r="L375" s="174"/>
      <c r="M375" s="174"/>
      <c r="N375" s="174"/>
      <c r="O375" s="174"/>
      <c r="P375" s="174"/>
      <c r="Q375" s="174"/>
      <c r="R375" s="174"/>
      <c r="S375" s="174"/>
      <c r="T375" s="174"/>
      <c r="U375" s="174"/>
      <c r="V375" s="174"/>
      <c r="W375" s="174"/>
      <c r="X375" s="174"/>
      <c r="Y375" s="174"/>
      <c r="Z375" s="174"/>
      <c r="AA375" s="174"/>
      <c r="AB375" s="174"/>
      <c r="AC375" s="174"/>
      <c r="AD375" s="174"/>
      <c r="AE375" s="174"/>
      <c r="AF375" s="174"/>
      <c r="AG375" s="174"/>
    </row>
    <row r="376" spans="1:33">
      <c r="A376" s="174"/>
      <c r="B376" s="174"/>
      <c r="C376" s="174"/>
      <c r="D376" s="174"/>
      <c r="E376" s="174"/>
      <c r="F376" s="174"/>
      <c r="G376" s="206"/>
      <c r="H376" s="174"/>
      <c r="I376" s="174"/>
      <c r="J376" s="174"/>
      <c r="K376" s="174"/>
      <c r="L376" s="174"/>
      <c r="M376" s="174"/>
      <c r="N376" s="174"/>
      <c r="O376" s="174"/>
      <c r="P376" s="174"/>
      <c r="Q376" s="174"/>
      <c r="R376" s="174"/>
      <c r="S376" s="174"/>
      <c r="T376" s="174"/>
      <c r="U376" s="174"/>
      <c r="V376" s="174"/>
      <c r="W376" s="174"/>
      <c r="X376" s="174"/>
      <c r="Y376" s="174"/>
      <c r="Z376" s="174"/>
      <c r="AA376" s="174"/>
      <c r="AB376" s="174"/>
      <c r="AC376" s="174"/>
      <c r="AD376" s="174"/>
      <c r="AE376" s="174"/>
      <c r="AF376" s="174"/>
      <c r="AG376" s="174"/>
    </row>
    <row r="377" spans="1:33">
      <c r="A377" s="174"/>
      <c r="B377" s="174"/>
      <c r="C377" s="174"/>
      <c r="D377" s="174"/>
      <c r="E377" s="174"/>
      <c r="F377" s="174"/>
      <c r="G377" s="206"/>
      <c r="H377" s="174"/>
      <c r="I377" s="174"/>
      <c r="J377" s="174"/>
      <c r="K377" s="174"/>
      <c r="L377" s="174"/>
      <c r="M377" s="174"/>
      <c r="N377" s="174"/>
      <c r="O377" s="174"/>
      <c r="P377" s="174"/>
      <c r="Q377" s="174"/>
      <c r="R377" s="174"/>
      <c r="S377" s="174"/>
      <c r="T377" s="174"/>
      <c r="U377" s="174"/>
      <c r="V377" s="174"/>
      <c r="W377" s="174"/>
      <c r="X377" s="174"/>
      <c r="Y377" s="174"/>
      <c r="Z377" s="174"/>
      <c r="AA377" s="174"/>
      <c r="AB377" s="174"/>
      <c r="AC377" s="174"/>
      <c r="AD377" s="174"/>
      <c r="AE377" s="174"/>
      <c r="AF377" s="174"/>
      <c r="AG377" s="174"/>
    </row>
    <row r="378" spans="1:33">
      <c r="A378" s="174"/>
      <c r="B378" s="174"/>
      <c r="C378" s="174"/>
      <c r="D378" s="174"/>
      <c r="E378" s="174"/>
      <c r="F378" s="174"/>
      <c r="G378" s="206"/>
      <c r="H378" s="174"/>
      <c r="I378" s="174"/>
      <c r="J378" s="174"/>
      <c r="K378" s="174"/>
      <c r="L378" s="174"/>
      <c r="M378" s="174"/>
      <c r="N378" s="174"/>
      <c r="O378" s="174"/>
      <c r="P378" s="174"/>
      <c r="Q378" s="174"/>
      <c r="R378" s="174"/>
      <c r="S378" s="174"/>
      <c r="T378" s="174"/>
      <c r="U378" s="174"/>
      <c r="V378" s="174"/>
      <c r="W378" s="174"/>
      <c r="X378" s="174"/>
      <c r="Y378" s="174"/>
      <c r="Z378" s="174"/>
      <c r="AA378" s="174"/>
      <c r="AB378" s="174"/>
      <c r="AC378" s="174"/>
      <c r="AD378" s="174"/>
      <c r="AE378" s="174"/>
      <c r="AF378" s="174"/>
      <c r="AG378" s="174"/>
    </row>
    <row r="379" spans="1:33">
      <c r="A379" s="174"/>
      <c r="B379" s="174"/>
      <c r="C379" s="174"/>
      <c r="D379" s="174"/>
      <c r="E379" s="174"/>
      <c r="F379" s="174"/>
      <c r="G379" s="206"/>
      <c r="H379" s="174"/>
      <c r="I379" s="174"/>
      <c r="J379" s="174"/>
      <c r="K379" s="174"/>
      <c r="L379" s="174"/>
      <c r="M379" s="174"/>
      <c r="N379" s="174"/>
      <c r="O379" s="174"/>
      <c r="P379" s="174"/>
      <c r="Q379" s="174"/>
      <c r="R379" s="174"/>
      <c r="S379" s="174"/>
      <c r="T379" s="174"/>
      <c r="U379" s="174"/>
      <c r="V379" s="174"/>
      <c r="W379" s="174"/>
      <c r="X379" s="174"/>
      <c r="Y379" s="174"/>
      <c r="Z379" s="174"/>
      <c r="AA379" s="174"/>
      <c r="AB379" s="174"/>
      <c r="AC379" s="174"/>
      <c r="AD379" s="174"/>
      <c r="AE379" s="174"/>
      <c r="AF379" s="174"/>
      <c r="AG379" s="174"/>
    </row>
    <row r="380" spans="1:33">
      <c r="A380" s="174"/>
      <c r="B380" s="174"/>
      <c r="C380" s="174"/>
      <c r="D380" s="174"/>
      <c r="E380" s="174"/>
      <c r="F380" s="174"/>
      <c r="G380" s="206"/>
      <c r="H380" s="174"/>
      <c r="I380" s="174"/>
      <c r="J380" s="174"/>
      <c r="K380" s="174"/>
      <c r="L380" s="174"/>
      <c r="M380" s="174"/>
      <c r="N380" s="174"/>
      <c r="O380" s="174"/>
      <c r="P380" s="174"/>
      <c r="Q380" s="174"/>
      <c r="R380" s="174"/>
      <c r="S380" s="174"/>
      <c r="T380" s="174"/>
      <c r="U380" s="174"/>
      <c r="V380" s="174"/>
      <c r="W380" s="174"/>
      <c r="X380" s="174"/>
      <c r="Y380" s="174"/>
      <c r="Z380" s="174"/>
      <c r="AA380" s="174"/>
      <c r="AB380" s="174"/>
      <c r="AC380" s="174"/>
      <c r="AD380" s="174"/>
      <c r="AE380" s="174"/>
      <c r="AF380" s="174"/>
      <c r="AG380" s="174"/>
    </row>
    <row r="381" spans="1:33">
      <c r="A381" s="174"/>
      <c r="B381" s="174"/>
      <c r="C381" s="174"/>
      <c r="D381" s="174"/>
      <c r="E381" s="174"/>
      <c r="F381" s="174"/>
      <c r="G381" s="206"/>
      <c r="H381" s="174"/>
      <c r="I381" s="174"/>
      <c r="J381" s="174"/>
      <c r="K381" s="174"/>
      <c r="L381" s="174"/>
      <c r="M381" s="174"/>
      <c r="N381" s="174"/>
      <c r="O381" s="174"/>
      <c r="P381" s="174"/>
      <c r="Q381" s="174"/>
      <c r="R381" s="174"/>
      <c r="S381" s="174"/>
      <c r="T381" s="174"/>
      <c r="U381" s="174"/>
      <c r="V381" s="174"/>
      <c r="W381" s="174"/>
      <c r="X381" s="174"/>
      <c r="Y381" s="174"/>
      <c r="Z381" s="174"/>
      <c r="AA381" s="174"/>
      <c r="AB381" s="174"/>
      <c r="AC381" s="174"/>
      <c r="AD381" s="174"/>
      <c r="AE381" s="174"/>
      <c r="AF381" s="174"/>
      <c r="AG381" s="174"/>
    </row>
    <row r="382" spans="1:33">
      <c r="A382" s="174"/>
      <c r="B382" s="174"/>
      <c r="C382" s="174"/>
      <c r="D382" s="174"/>
      <c r="E382" s="174"/>
      <c r="F382" s="174"/>
      <c r="G382" s="206"/>
      <c r="H382" s="174"/>
      <c r="I382" s="174"/>
      <c r="J382" s="174"/>
      <c r="K382" s="174"/>
      <c r="L382" s="174"/>
      <c r="M382" s="174"/>
      <c r="N382" s="174"/>
      <c r="O382" s="174"/>
      <c r="P382" s="174"/>
      <c r="Q382" s="174"/>
      <c r="R382" s="174"/>
      <c r="S382" s="174"/>
      <c r="T382" s="174"/>
      <c r="U382" s="174"/>
      <c r="V382" s="174"/>
      <c r="W382" s="174"/>
      <c r="X382" s="174"/>
      <c r="Y382" s="174"/>
      <c r="Z382" s="174"/>
      <c r="AA382" s="174"/>
      <c r="AB382" s="174"/>
      <c r="AC382" s="174"/>
      <c r="AD382" s="174"/>
      <c r="AE382" s="174"/>
      <c r="AF382" s="174"/>
      <c r="AG382" s="174"/>
    </row>
    <row r="383" spans="1:33">
      <c r="A383" s="174"/>
      <c r="B383" s="174"/>
      <c r="C383" s="174"/>
      <c r="D383" s="174"/>
      <c r="E383" s="174"/>
      <c r="F383" s="174"/>
      <c r="G383" s="206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</row>
    <row r="384" spans="1:33">
      <c r="A384" s="174"/>
      <c r="B384" s="174"/>
      <c r="C384" s="174"/>
      <c r="D384" s="174"/>
      <c r="E384" s="174"/>
      <c r="F384" s="174"/>
      <c r="G384" s="206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</row>
    <row r="385" spans="1:33">
      <c r="A385" s="174"/>
      <c r="B385" s="174"/>
      <c r="C385" s="174"/>
      <c r="D385" s="174"/>
      <c r="E385" s="174"/>
      <c r="F385" s="174"/>
      <c r="G385" s="206"/>
      <c r="H385" s="174"/>
      <c r="I385" s="174"/>
      <c r="J385" s="174"/>
      <c r="K385" s="174"/>
      <c r="L385" s="174"/>
      <c r="M385" s="174"/>
      <c r="N385" s="174"/>
      <c r="O385" s="174"/>
      <c r="P385" s="174"/>
      <c r="Q385" s="174"/>
      <c r="R385" s="174"/>
      <c r="S385" s="174"/>
      <c r="T385" s="174"/>
      <c r="U385" s="174"/>
      <c r="V385" s="174"/>
      <c r="W385" s="174"/>
      <c r="X385" s="174"/>
      <c r="Y385" s="174"/>
      <c r="Z385" s="174"/>
      <c r="AA385" s="174"/>
      <c r="AB385" s="174"/>
      <c r="AC385" s="174"/>
      <c r="AD385" s="174"/>
      <c r="AE385" s="174"/>
      <c r="AF385" s="174"/>
      <c r="AG385" s="174"/>
    </row>
    <row r="386" spans="1:33">
      <c r="A386" s="174"/>
      <c r="B386" s="174"/>
      <c r="C386" s="174"/>
      <c r="D386" s="174"/>
      <c r="E386" s="174"/>
      <c r="F386" s="174"/>
      <c r="G386" s="206"/>
      <c r="H386" s="174"/>
      <c r="I386" s="174"/>
      <c r="J386" s="174"/>
      <c r="K386" s="174"/>
      <c r="L386" s="174"/>
      <c r="M386" s="174"/>
      <c r="N386" s="174"/>
      <c r="O386" s="174"/>
      <c r="P386" s="174"/>
      <c r="Q386" s="174"/>
      <c r="R386" s="174"/>
      <c r="S386" s="174"/>
      <c r="T386" s="174"/>
      <c r="U386" s="174"/>
      <c r="V386" s="174"/>
      <c r="W386" s="174"/>
      <c r="X386" s="174"/>
      <c r="Y386" s="174"/>
      <c r="Z386" s="174"/>
      <c r="AA386" s="174"/>
      <c r="AB386" s="174"/>
      <c r="AC386" s="174"/>
      <c r="AD386" s="174"/>
      <c r="AE386" s="174"/>
      <c r="AF386" s="174"/>
      <c r="AG386" s="174"/>
    </row>
    <row r="387" spans="1:33">
      <c r="A387" s="174"/>
      <c r="B387" s="174"/>
      <c r="C387" s="174"/>
      <c r="D387" s="174"/>
      <c r="E387" s="174"/>
      <c r="F387" s="174"/>
      <c r="G387" s="206"/>
      <c r="H387" s="174"/>
      <c r="I387" s="174"/>
      <c r="J387" s="174"/>
      <c r="K387" s="174"/>
      <c r="L387" s="174"/>
      <c r="M387" s="174"/>
      <c r="N387" s="174"/>
      <c r="O387" s="174"/>
      <c r="P387" s="174"/>
      <c r="Q387" s="174"/>
      <c r="R387" s="174"/>
      <c r="S387" s="174"/>
      <c r="T387" s="174"/>
      <c r="U387" s="174"/>
      <c r="V387" s="174"/>
      <c r="W387" s="174"/>
      <c r="X387" s="174"/>
      <c r="Y387" s="174"/>
      <c r="Z387" s="174"/>
      <c r="AA387" s="174"/>
      <c r="AB387" s="174"/>
      <c r="AC387" s="174"/>
      <c r="AD387" s="174"/>
      <c r="AE387" s="174"/>
      <c r="AF387" s="174"/>
      <c r="AG387" s="174"/>
    </row>
    <row r="388" spans="1:33">
      <c r="A388" s="174"/>
      <c r="B388" s="174"/>
      <c r="C388" s="174"/>
      <c r="D388" s="174"/>
      <c r="E388" s="174"/>
      <c r="F388" s="174"/>
      <c r="G388" s="206"/>
      <c r="H388" s="174"/>
      <c r="I388" s="174"/>
      <c r="J388" s="174"/>
      <c r="K388" s="174"/>
      <c r="L388" s="174"/>
      <c r="M388" s="174"/>
      <c r="N388" s="174"/>
      <c r="O388" s="174"/>
      <c r="P388" s="174"/>
      <c r="Q388" s="174"/>
      <c r="R388" s="174"/>
      <c r="S388" s="174"/>
      <c r="T388" s="174"/>
      <c r="U388" s="174"/>
      <c r="V388" s="174"/>
      <c r="W388" s="174"/>
      <c r="X388" s="174"/>
      <c r="Y388" s="174"/>
      <c r="Z388" s="174"/>
      <c r="AA388" s="174"/>
      <c r="AB388" s="174"/>
      <c r="AC388" s="174"/>
      <c r="AD388" s="174"/>
      <c r="AE388" s="174"/>
      <c r="AF388" s="174"/>
      <c r="AG388" s="174"/>
    </row>
    <row r="389" spans="1:33">
      <c r="A389" s="174"/>
      <c r="B389" s="174"/>
      <c r="C389" s="174"/>
      <c r="D389" s="174"/>
      <c r="E389" s="174"/>
      <c r="F389" s="174"/>
      <c r="G389" s="206"/>
      <c r="H389" s="174"/>
      <c r="I389" s="174"/>
      <c r="J389" s="174"/>
      <c r="K389" s="174"/>
      <c r="L389" s="174"/>
      <c r="M389" s="174"/>
      <c r="N389" s="174"/>
      <c r="O389" s="174"/>
      <c r="P389" s="174"/>
      <c r="Q389" s="174"/>
      <c r="R389" s="174"/>
      <c r="S389" s="174"/>
      <c r="T389" s="174"/>
      <c r="U389" s="174"/>
      <c r="V389" s="174"/>
      <c r="W389" s="174"/>
      <c r="X389" s="174"/>
      <c r="Y389" s="174"/>
      <c r="Z389" s="174"/>
      <c r="AA389" s="174"/>
      <c r="AB389" s="174"/>
      <c r="AC389" s="174"/>
      <c r="AD389" s="174"/>
      <c r="AE389" s="174"/>
      <c r="AF389" s="174"/>
      <c r="AG389" s="174"/>
    </row>
    <row r="390" spans="1:33">
      <c r="A390" s="174"/>
      <c r="B390" s="174"/>
      <c r="C390" s="174"/>
      <c r="D390" s="174"/>
      <c r="E390" s="174"/>
      <c r="F390" s="174"/>
      <c r="G390" s="206"/>
      <c r="H390" s="174"/>
      <c r="I390" s="174"/>
      <c r="J390" s="174"/>
      <c r="K390" s="174"/>
      <c r="L390" s="174"/>
      <c r="M390" s="174"/>
      <c r="N390" s="174"/>
      <c r="O390" s="174"/>
      <c r="P390" s="174"/>
      <c r="Q390" s="174"/>
      <c r="R390" s="174"/>
      <c r="S390" s="174"/>
      <c r="T390" s="174"/>
      <c r="U390" s="174"/>
      <c r="V390" s="174"/>
      <c r="W390" s="174"/>
      <c r="X390" s="174"/>
      <c r="Y390" s="174"/>
      <c r="Z390" s="174"/>
      <c r="AA390" s="174"/>
      <c r="AB390" s="174"/>
      <c r="AC390" s="174"/>
      <c r="AD390" s="174"/>
      <c r="AE390" s="174"/>
      <c r="AF390" s="174"/>
      <c r="AG390" s="174"/>
    </row>
    <row r="391" spans="1:33">
      <c r="A391" s="174"/>
      <c r="B391" s="174"/>
      <c r="C391" s="174"/>
      <c r="D391" s="174"/>
      <c r="E391" s="174"/>
      <c r="F391" s="174"/>
      <c r="G391" s="206"/>
      <c r="H391" s="174"/>
      <c r="I391" s="174"/>
      <c r="J391" s="174"/>
      <c r="K391" s="174"/>
      <c r="L391" s="174"/>
      <c r="M391" s="174"/>
      <c r="N391" s="174"/>
      <c r="O391" s="174"/>
      <c r="P391" s="174"/>
      <c r="Q391" s="174"/>
      <c r="R391" s="174"/>
      <c r="S391" s="174"/>
      <c r="T391" s="174"/>
      <c r="U391" s="174"/>
      <c r="V391" s="174"/>
      <c r="W391" s="174"/>
      <c r="X391" s="174"/>
      <c r="Y391" s="174"/>
      <c r="Z391" s="174"/>
      <c r="AA391" s="174"/>
      <c r="AB391" s="174"/>
      <c r="AC391" s="174"/>
      <c r="AD391" s="174"/>
      <c r="AE391" s="174"/>
      <c r="AF391" s="174"/>
      <c r="AG391" s="174"/>
    </row>
    <row r="392" spans="1:33">
      <c r="A392" s="174"/>
      <c r="B392" s="174"/>
      <c r="C392" s="174"/>
      <c r="D392" s="174"/>
      <c r="E392" s="174"/>
      <c r="F392" s="174"/>
      <c r="G392" s="206"/>
      <c r="H392" s="174"/>
      <c r="I392" s="174"/>
      <c r="J392" s="174"/>
      <c r="K392" s="174"/>
      <c r="L392" s="174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174"/>
      <c r="AF392" s="174"/>
      <c r="AG392" s="174"/>
    </row>
    <row r="393" spans="1:33">
      <c r="A393" s="174"/>
      <c r="B393" s="174"/>
      <c r="C393" s="174"/>
      <c r="D393" s="174"/>
      <c r="E393" s="174"/>
      <c r="F393" s="174"/>
      <c r="G393" s="206"/>
      <c r="H393" s="174"/>
      <c r="I393" s="174"/>
      <c r="J393" s="174"/>
      <c r="K393" s="174"/>
      <c r="L393" s="174"/>
      <c r="M393" s="174"/>
      <c r="N393" s="174"/>
      <c r="O393" s="174"/>
      <c r="P393" s="174"/>
      <c r="Q393" s="174"/>
      <c r="R393" s="174"/>
      <c r="S393" s="174"/>
      <c r="T393" s="174"/>
      <c r="U393" s="174"/>
      <c r="V393" s="174"/>
      <c r="W393" s="174"/>
      <c r="X393" s="174"/>
      <c r="Y393" s="174"/>
      <c r="Z393" s="174"/>
      <c r="AA393" s="174"/>
      <c r="AB393" s="174"/>
      <c r="AC393" s="174"/>
      <c r="AD393" s="174"/>
      <c r="AE393" s="174"/>
      <c r="AF393" s="174"/>
      <c r="AG393" s="174"/>
    </row>
    <row r="394" spans="1:33">
      <c r="A394" s="174"/>
      <c r="B394" s="174"/>
      <c r="C394" s="174"/>
      <c r="D394" s="174"/>
      <c r="E394" s="174"/>
      <c r="F394" s="174"/>
      <c r="G394" s="206"/>
      <c r="H394" s="174"/>
      <c r="I394" s="174"/>
      <c r="J394" s="174"/>
      <c r="K394" s="174"/>
      <c r="L394" s="174"/>
      <c r="M394" s="174"/>
      <c r="N394" s="174"/>
      <c r="O394" s="174"/>
      <c r="P394" s="174"/>
      <c r="Q394" s="174"/>
      <c r="R394" s="174"/>
      <c r="S394" s="174"/>
      <c r="T394" s="174"/>
      <c r="U394" s="174"/>
      <c r="V394" s="174"/>
      <c r="W394" s="174"/>
      <c r="X394" s="174"/>
      <c r="Y394" s="174"/>
      <c r="Z394" s="174"/>
      <c r="AA394" s="174"/>
      <c r="AB394" s="174"/>
      <c r="AC394" s="174"/>
      <c r="AD394" s="174"/>
      <c r="AE394" s="174"/>
      <c r="AF394" s="174"/>
      <c r="AG394" s="174"/>
    </row>
    <row r="395" spans="1:33">
      <c r="A395" s="174"/>
      <c r="B395" s="174"/>
      <c r="C395" s="174"/>
      <c r="D395" s="174"/>
      <c r="E395" s="174"/>
      <c r="F395" s="174"/>
      <c r="G395" s="206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</row>
    <row r="396" spans="1:33">
      <c r="A396" s="174"/>
      <c r="B396" s="174"/>
      <c r="C396" s="174"/>
      <c r="D396" s="174"/>
      <c r="E396" s="174"/>
      <c r="F396" s="174"/>
      <c r="G396" s="206"/>
      <c r="H396" s="174"/>
      <c r="I396" s="174"/>
      <c r="J396" s="174"/>
      <c r="K396" s="174"/>
      <c r="L396" s="174"/>
      <c r="M396" s="174"/>
      <c r="N396" s="174"/>
      <c r="O396" s="174"/>
      <c r="P396" s="174"/>
      <c r="Q396" s="174"/>
      <c r="R396" s="174"/>
      <c r="S396" s="174"/>
      <c r="T396" s="174"/>
      <c r="U396" s="174"/>
      <c r="V396" s="174"/>
      <c r="W396" s="174"/>
      <c r="X396" s="174"/>
      <c r="Y396" s="174"/>
      <c r="Z396" s="174"/>
      <c r="AA396" s="174"/>
      <c r="AB396" s="174"/>
      <c r="AC396" s="174"/>
      <c r="AD396" s="174"/>
      <c r="AE396" s="174"/>
      <c r="AF396" s="174"/>
      <c r="AG396" s="174"/>
    </row>
    <row r="397" spans="1:33">
      <c r="A397" s="174"/>
      <c r="B397" s="174"/>
      <c r="C397" s="174"/>
      <c r="D397" s="174"/>
      <c r="E397" s="174"/>
      <c r="F397" s="174"/>
      <c r="G397" s="206"/>
      <c r="H397" s="174"/>
      <c r="I397" s="174"/>
      <c r="J397" s="174"/>
      <c r="K397" s="174"/>
      <c r="L397" s="174"/>
      <c r="M397" s="174"/>
      <c r="N397" s="174"/>
      <c r="O397" s="174"/>
      <c r="P397" s="174"/>
      <c r="Q397" s="174"/>
      <c r="R397" s="174"/>
      <c r="S397" s="174"/>
      <c r="T397" s="174"/>
      <c r="U397" s="174"/>
      <c r="V397" s="174"/>
      <c r="W397" s="174"/>
      <c r="X397" s="174"/>
      <c r="Y397" s="174"/>
      <c r="Z397" s="174"/>
      <c r="AA397" s="174"/>
      <c r="AB397" s="174"/>
      <c r="AC397" s="174"/>
      <c r="AD397" s="174"/>
      <c r="AE397" s="174"/>
      <c r="AF397" s="174"/>
      <c r="AG397" s="174"/>
    </row>
    <row r="398" spans="1:33">
      <c r="A398" s="174"/>
      <c r="B398" s="174"/>
      <c r="C398" s="174"/>
      <c r="D398" s="174"/>
      <c r="E398" s="174"/>
      <c r="F398" s="174"/>
      <c r="G398" s="206"/>
      <c r="H398" s="174"/>
      <c r="I398" s="174"/>
      <c r="J398" s="174"/>
      <c r="K398" s="174"/>
      <c r="L398" s="174"/>
      <c r="M398" s="174"/>
      <c r="N398" s="174"/>
      <c r="O398" s="174"/>
      <c r="P398" s="174"/>
      <c r="Q398" s="174"/>
      <c r="R398" s="174"/>
      <c r="S398" s="174"/>
      <c r="T398" s="174"/>
      <c r="U398" s="174"/>
      <c r="V398" s="174"/>
      <c r="W398" s="174"/>
      <c r="X398" s="174"/>
      <c r="Y398" s="174"/>
      <c r="Z398" s="174"/>
      <c r="AA398" s="174"/>
      <c r="AB398" s="174"/>
      <c r="AC398" s="174"/>
      <c r="AD398" s="174"/>
      <c r="AE398" s="174"/>
      <c r="AF398" s="174"/>
      <c r="AG398" s="174"/>
    </row>
    <row r="399" spans="1:33">
      <c r="A399" s="174"/>
      <c r="B399" s="174"/>
      <c r="C399" s="174"/>
      <c r="D399" s="174"/>
      <c r="E399" s="174"/>
      <c r="F399" s="174"/>
      <c r="G399" s="206"/>
      <c r="H399" s="174"/>
      <c r="I399" s="174"/>
      <c r="J399" s="174"/>
      <c r="K399" s="174"/>
      <c r="L399" s="174"/>
      <c r="M399" s="174"/>
      <c r="N399" s="174"/>
      <c r="O399" s="174"/>
      <c r="P399" s="174"/>
      <c r="Q399" s="174"/>
      <c r="R399" s="174"/>
      <c r="S399" s="174"/>
      <c r="T399" s="174"/>
      <c r="U399" s="174"/>
      <c r="V399" s="174"/>
      <c r="W399" s="174"/>
      <c r="X399" s="174"/>
      <c r="Y399" s="174"/>
      <c r="Z399" s="174"/>
      <c r="AA399" s="174"/>
      <c r="AB399" s="174"/>
      <c r="AC399" s="174"/>
      <c r="AD399" s="174"/>
      <c r="AE399" s="174"/>
      <c r="AF399" s="174"/>
      <c r="AG399" s="174"/>
    </row>
    <row r="400" spans="1:33">
      <c r="A400" s="174"/>
      <c r="B400" s="174"/>
      <c r="C400" s="174"/>
      <c r="D400" s="174"/>
      <c r="E400" s="174"/>
      <c r="F400" s="174"/>
      <c r="G400" s="206"/>
      <c r="H400" s="174"/>
      <c r="I400" s="174"/>
      <c r="J400" s="174"/>
      <c r="K400" s="174"/>
      <c r="L400" s="174"/>
      <c r="M400" s="174"/>
      <c r="N400" s="174"/>
      <c r="O400" s="174"/>
      <c r="P400" s="174"/>
      <c r="Q400" s="174"/>
      <c r="R400" s="174"/>
      <c r="S400" s="174"/>
      <c r="T400" s="174"/>
      <c r="U400" s="174"/>
      <c r="V400" s="174"/>
      <c r="W400" s="174"/>
      <c r="X400" s="174"/>
      <c r="Y400" s="174"/>
      <c r="Z400" s="174"/>
      <c r="AA400" s="174"/>
      <c r="AB400" s="174"/>
      <c r="AC400" s="174"/>
      <c r="AD400" s="174"/>
      <c r="AE400" s="174"/>
      <c r="AF400" s="174"/>
      <c r="AG400" s="174"/>
    </row>
    <row r="401" spans="1:33">
      <c r="A401" s="174"/>
      <c r="B401" s="174"/>
      <c r="C401" s="174"/>
      <c r="D401" s="174"/>
      <c r="E401" s="174"/>
      <c r="F401" s="174"/>
      <c r="G401" s="206"/>
      <c r="H401" s="174"/>
      <c r="I401" s="174"/>
      <c r="J401" s="174"/>
      <c r="K401" s="174"/>
      <c r="L401" s="174"/>
      <c r="M401" s="174"/>
      <c r="N401" s="174"/>
      <c r="O401" s="174"/>
      <c r="P401" s="174"/>
      <c r="Q401" s="174"/>
      <c r="R401" s="174"/>
      <c r="S401" s="174"/>
      <c r="T401" s="174"/>
      <c r="U401" s="174"/>
      <c r="V401" s="174"/>
      <c r="W401" s="174"/>
      <c r="X401" s="174"/>
      <c r="Y401" s="174"/>
      <c r="Z401" s="174"/>
      <c r="AA401" s="174"/>
      <c r="AB401" s="174"/>
      <c r="AC401" s="174"/>
      <c r="AD401" s="174"/>
      <c r="AE401" s="174"/>
      <c r="AF401" s="174"/>
      <c r="AG401" s="174"/>
    </row>
    <row r="402" spans="1:33">
      <c r="A402" s="174"/>
      <c r="B402" s="174"/>
      <c r="C402" s="174"/>
      <c r="D402" s="174"/>
      <c r="E402" s="174"/>
      <c r="F402" s="174"/>
      <c r="G402" s="206"/>
      <c r="H402" s="174"/>
      <c r="I402" s="174"/>
      <c r="J402" s="174"/>
      <c r="K402" s="174"/>
      <c r="L402" s="174"/>
      <c r="M402" s="174"/>
      <c r="N402" s="174"/>
      <c r="O402" s="174"/>
      <c r="P402" s="174"/>
      <c r="Q402" s="174"/>
      <c r="R402" s="174"/>
      <c r="S402" s="174"/>
      <c r="T402" s="174"/>
      <c r="U402" s="174"/>
      <c r="V402" s="174"/>
      <c r="W402" s="174"/>
      <c r="X402" s="174"/>
      <c r="Y402" s="174"/>
      <c r="Z402" s="174"/>
      <c r="AA402" s="174"/>
      <c r="AB402" s="174"/>
      <c r="AC402" s="174"/>
      <c r="AD402" s="174"/>
      <c r="AE402" s="174"/>
      <c r="AF402" s="174"/>
      <c r="AG402" s="174"/>
    </row>
    <row r="403" spans="1:33">
      <c r="A403" s="174"/>
      <c r="B403" s="174"/>
      <c r="C403" s="174"/>
      <c r="D403" s="174"/>
      <c r="E403" s="174"/>
      <c r="F403" s="174"/>
      <c r="G403" s="206"/>
      <c r="H403" s="174"/>
      <c r="I403" s="174"/>
      <c r="J403" s="174"/>
      <c r="K403" s="174"/>
      <c r="L403" s="174"/>
      <c r="M403" s="174"/>
      <c r="N403" s="174"/>
      <c r="O403" s="174"/>
      <c r="P403" s="174"/>
      <c r="Q403" s="174"/>
      <c r="R403" s="174"/>
      <c r="S403" s="174"/>
      <c r="T403" s="174"/>
      <c r="U403" s="174"/>
      <c r="V403" s="174"/>
      <c r="W403" s="174"/>
      <c r="X403" s="174"/>
      <c r="Y403" s="174"/>
      <c r="Z403" s="174"/>
      <c r="AA403" s="174"/>
      <c r="AB403" s="174"/>
      <c r="AC403" s="174"/>
      <c r="AD403" s="174"/>
      <c r="AE403" s="174"/>
      <c r="AF403" s="174"/>
      <c r="AG403" s="174"/>
    </row>
    <row r="404" spans="1:33">
      <c r="A404" s="174"/>
      <c r="B404" s="174"/>
      <c r="C404" s="174"/>
      <c r="D404" s="174"/>
      <c r="E404" s="174"/>
      <c r="F404" s="174"/>
      <c r="G404" s="206"/>
      <c r="H404" s="174"/>
      <c r="I404" s="174"/>
      <c r="J404" s="174"/>
      <c r="K404" s="174"/>
      <c r="L404" s="174"/>
      <c r="M404" s="174"/>
      <c r="N404" s="174"/>
      <c r="O404" s="174"/>
      <c r="P404" s="174"/>
      <c r="Q404" s="174"/>
      <c r="R404" s="174"/>
      <c r="S404" s="174"/>
      <c r="T404" s="174"/>
      <c r="U404" s="174"/>
      <c r="V404" s="174"/>
      <c r="W404" s="174"/>
      <c r="X404" s="174"/>
      <c r="Y404" s="174"/>
      <c r="Z404" s="174"/>
      <c r="AA404" s="174"/>
      <c r="AB404" s="174"/>
      <c r="AC404" s="174"/>
      <c r="AD404" s="174"/>
      <c r="AE404" s="174"/>
      <c r="AF404" s="174"/>
      <c r="AG404" s="174"/>
    </row>
    <row r="405" spans="1:33">
      <c r="A405" s="174"/>
      <c r="B405" s="174"/>
      <c r="C405" s="174"/>
      <c r="D405" s="174"/>
      <c r="E405" s="174"/>
      <c r="F405" s="174"/>
      <c r="G405" s="206"/>
      <c r="H405" s="174"/>
      <c r="I405" s="174"/>
      <c r="J405" s="174"/>
      <c r="K405" s="174"/>
      <c r="L405" s="174"/>
      <c r="M405" s="174"/>
      <c r="N405" s="174"/>
      <c r="O405" s="174"/>
      <c r="P405" s="174"/>
      <c r="Q405" s="174"/>
      <c r="R405" s="174"/>
      <c r="S405" s="174"/>
      <c r="T405" s="174"/>
      <c r="U405" s="174"/>
      <c r="V405" s="174"/>
      <c r="W405" s="174"/>
      <c r="X405" s="174"/>
      <c r="Y405" s="174"/>
      <c r="Z405" s="174"/>
      <c r="AA405" s="174"/>
      <c r="AB405" s="174"/>
      <c r="AC405" s="174"/>
      <c r="AD405" s="174"/>
      <c r="AE405" s="174"/>
      <c r="AF405" s="174"/>
      <c r="AG405" s="174"/>
    </row>
    <row r="406" spans="1:33">
      <c r="A406" s="174"/>
      <c r="B406" s="174"/>
      <c r="C406" s="174"/>
      <c r="D406" s="174"/>
      <c r="E406" s="174"/>
      <c r="F406" s="174"/>
      <c r="G406" s="206"/>
      <c r="H406" s="174"/>
      <c r="I406" s="174"/>
      <c r="J406" s="174"/>
      <c r="K406" s="174"/>
      <c r="L406" s="174"/>
      <c r="M406" s="174"/>
      <c r="N406" s="174"/>
      <c r="O406" s="174"/>
      <c r="P406" s="174"/>
      <c r="Q406" s="174"/>
      <c r="R406" s="174"/>
      <c r="S406" s="174"/>
      <c r="T406" s="174"/>
      <c r="U406" s="174"/>
      <c r="V406" s="174"/>
      <c r="W406" s="174"/>
      <c r="X406" s="174"/>
      <c r="Y406" s="174"/>
      <c r="Z406" s="174"/>
      <c r="AA406" s="174"/>
      <c r="AB406" s="174"/>
      <c r="AC406" s="174"/>
      <c r="AD406" s="174"/>
      <c r="AE406" s="174"/>
      <c r="AF406" s="174"/>
      <c r="AG406" s="174"/>
    </row>
    <row r="407" spans="1:33">
      <c r="A407" s="174"/>
      <c r="B407" s="174"/>
      <c r="C407" s="174"/>
      <c r="D407" s="174"/>
      <c r="E407" s="174"/>
      <c r="F407" s="174"/>
      <c r="G407" s="206"/>
      <c r="H407" s="174"/>
      <c r="I407" s="174"/>
      <c r="J407" s="174"/>
      <c r="K407" s="174"/>
      <c r="L407" s="174"/>
      <c r="M407" s="174"/>
      <c r="N407" s="174"/>
      <c r="O407" s="174"/>
      <c r="P407" s="174"/>
      <c r="Q407" s="174"/>
      <c r="R407" s="174"/>
      <c r="S407" s="174"/>
      <c r="T407" s="174"/>
      <c r="U407" s="174"/>
      <c r="V407" s="174"/>
      <c r="W407" s="174"/>
      <c r="X407" s="174"/>
      <c r="Y407" s="174"/>
      <c r="Z407" s="174"/>
      <c r="AA407" s="174"/>
      <c r="AB407" s="174"/>
      <c r="AC407" s="174"/>
      <c r="AD407" s="174"/>
      <c r="AE407" s="174"/>
      <c r="AF407" s="174"/>
      <c r="AG407" s="174"/>
    </row>
    <row r="408" spans="1:33">
      <c r="A408" s="174"/>
      <c r="B408" s="174"/>
      <c r="C408" s="174"/>
      <c r="D408" s="174"/>
      <c r="E408" s="174"/>
      <c r="F408" s="174"/>
      <c r="G408" s="206"/>
      <c r="H408" s="174"/>
      <c r="I408" s="174"/>
      <c r="J408" s="174"/>
      <c r="K408" s="174"/>
      <c r="L408" s="174"/>
      <c r="M408" s="174"/>
      <c r="N408" s="174"/>
      <c r="O408" s="174"/>
      <c r="P408" s="174"/>
      <c r="Q408" s="174"/>
      <c r="R408" s="174"/>
      <c r="S408" s="174"/>
      <c r="T408" s="174"/>
      <c r="U408" s="174"/>
      <c r="V408" s="174"/>
      <c r="W408" s="174"/>
      <c r="X408" s="174"/>
      <c r="Y408" s="174"/>
      <c r="Z408" s="174"/>
      <c r="AA408" s="174"/>
      <c r="AB408" s="174"/>
      <c r="AC408" s="174"/>
      <c r="AD408" s="174"/>
      <c r="AE408" s="174"/>
      <c r="AF408" s="174"/>
      <c r="AG408" s="174"/>
    </row>
    <row r="409" spans="1:33">
      <c r="A409" s="174"/>
      <c r="B409" s="174"/>
      <c r="C409" s="174"/>
      <c r="D409" s="174"/>
      <c r="E409" s="174"/>
      <c r="F409" s="174"/>
      <c r="G409" s="206"/>
      <c r="H409" s="174"/>
      <c r="I409" s="174"/>
      <c r="J409" s="174"/>
      <c r="K409" s="174"/>
      <c r="L409" s="174"/>
      <c r="M409" s="174"/>
      <c r="N409" s="174"/>
      <c r="O409" s="174"/>
      <c r="P409" s="174"/>
      <c r="Q409" s="174"/>
      <c r="R409" s="174"/>
      <c r="S409" s="174"/>
      <c r="T409" s="174"/>
      <c r="U409" s="174"/>
      <c r="V409" s="174"/>
      <c r="W409" s="174"/>
      <c r="X409" s="174"/>
      <c r="Y409" s="174"/>
      <c r="Z409" s="174"/>
      <c r="AA409" s="174"/>
      <c r="AB409" s="174"/>
      <c r="AC409" s="174"/>
      <c r="AD409" s="174"/>
      <c r="AE409" s="174"/>
      <c r="AF409" s="174"/>
      <c r="AG409" s="174"/>
    </row>
    <row r="410" spans="1:33">
      <c r="A410" s="174"/>
      <c r="B410" s="174"/>
      <c r="C410" s="174"/>
      <c r="D410" s="174"/>
      <c r="E410" s="174"/>
      <c r="F410" s="174"/>
      <c r="G410" s="206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</row>
    <row r="411" spans="1:33">
      <c r="A411" s="174"/>
      <c r="B411" s="174"/>
      <c r="C411" s="174"/>
      <c r="D411" s="174"/>
      <c r="E411" s="174"/>
      <c r="F411" s="174"/>
      <c r="G411" s="206"/>
      <c r="H411" s="174"/>
      <c r="I411" s="174"/>
      <c r="J411" s="174"/>
      <c r="K411" s="174"/>
      <c r="L411" s="174"/>
      <c r="M411" s="174"/>
      <c r="N411" s="174"/>
      <c r="O411" s="174"/>
      <c r="P411" s="174"/>
      <c r="Q411" s="174"/>
      <c r="R411" s="174"/>
      <c r="S411" s="174"/>
      <c r="T411" s="174"/>
      <c r="U411" s="174"/>
      <c r="V411" s="174"/>
      <c r="W411" s="174"/>
      <c r="X411" s="174"/>
      <c r="Y411" s="174"/>
      <c r="Z411" s="174"/>
      <c r="AA411" s="174"/>
      <c r="AB411" s="174"/>
      <c r="AC411" s="174"/>
      <c r="AD411" s="174"/>
      <c r="AE411" s="174"/>
      <c r="AF411" s="174"/>
      <c r="AG411" s="174"/>
    </row>
    <row r="412" spans="1:33">
      <c r="A412" s="174"/>
      <c r="B412" s="174"/>
      <c r="C412" s="174"/>
      <c r="D412" s="174"/>
      <c r="E412" s="174"/>
      <c r="F412" s="174"/>
      <c r="G412" s="206"/>
      <c r="H412" s="174"/>
      <c r="I412" s="174"/>
      <c r="J412" s="174"/>
      <c r="K412" s="174"/>
      <c r="L412" s="174"/>
      <c r="M412" s="174"/>
      <c r="N412" s="174"/>
      <c r="O412" s="174"/>
      <c r="P412" s="174"/>
      <c r="Q412" s="174"/>
      <c r="R412" s="174"/>
      <c r="S412" s="174"/>
      <c r="T412" s="174"/>
      <c r="U412" s="174"/>
      <c r="V412" s="174"/>
      <c r="W412" s="174"/>
      <c r="X412" s="174"/>
      <c r="Y412" s="174"/>
      <c r="Z412" s="174"/>
      <c r="AA412" s="174"/>
      <c r="AB412" s="174"/>
      <c r="AC412" s="174"/>
      <c r="AD412" s="174"/>
      <c r="AE412" s="174"/>
      <c r="AF412" s="174"/>
      <c r="AG412" s="174"/>
    </row>
    <row r="413" spans="1:33">
      <c r="A413" s="174"/>
      <c r="B413" s="174"/>
      <c r="C413" s="174"/>
      <c r="D413" s="174"/>
      <c r="E413" s="174"/>
      <c r="F413" s="174"/>
      <c r="G413" s="206"/>
      <c r="H413" s="174"/>
      <c r="I413" s="174"/>
      <c r="J413" s="174"/>
      <c r="K413" s="174"/>
      <c r="L413" s="174"/>
      <c r="M413" s="174"/>
      <c r="N413" s="174"/>
      <c r="O413" s="174"/>
      <c r="P413" s="174"/>
      <c r="Q413" s="174"/>
      <c r="R413" s="174"/>
      <c r="S413" s="174"/>
      <c r="T413" s="174"/>
      <c r="U413" s="174"/>
      <c r="V413" s="174"/>
      <c r="W413" s="174"/>
      <c r="X413" s="174"/>
      <c r="Y413" s="174"/>
      <c r="Z413" s="174"/>
      <c r="AA413" s="174"/>
      <c r="AB413" s="174"/>
      <c r="AC413" s="174"/>
      <c r="AD413" s="174"/>
      <c r="AE413" s="174"/>
      <c r="AF413" s="174"/>
      <c r="AG413" s="174"/>
    </row>
    <row r="414" spans="1:33">
      <c r="A414" s="174"/>
      <c r="B414" s="174"/>
      <c r="C414" s="174"/>
      <c r="D414" s="174"/>
      <c r="E414" s="174"/>
      <c r="F414" s="174"/>
      <c r="G414" s="206"/>
      <c r="H414" s="174"/>
      <c r="I414" s="174"/>
      <c r="J414" s="174"/>
      <c r="K414" s="174"/>
      <c r="L414" s="174"/>
      <c r="M414" s="174"/>
      <c r="N414" s="174"/>
      <c r="O414" s="174"/>
      <c r="P414" s="174"/>
      <c r="Q414" s="174"/>
      <c r="R414" s="174"/>
      <c r="S414" s="174"/>
      <c r="T414" s="174"/>
      <c r="U414" s="174"/>
      <c r="V414" s="174"/>
      <c r="W414" s="174"/>
      <c r="X414" s="174"/>
      <c r="Y414" s="174"/>
      <c r="Z414" s="174"/>
      <c r="AA414" s="174"/>
      <c r="AB414" s="174"/>
      <c r="AC414" s="174"/>
      <c r="AD414" s="174"/>
      <c r="AE414" s="174"/>
      <c r="AF414" s="174"/>
      <c r="AG414" s="174"/>
    </row>
    <row r="415" spans="1:33">
      <c r="A415" s="174"/>
      <c r="B415" s="174"/>
      <c r="C415" s="174"/>
      <c r="D415" s="174"/>
      <c r="E415" s="174"/>
      <c r="F415" s="174"/>
      <c r="G415" s="206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</row>
    <row r="416" spans="1:33">
      <c r="A416" s="174"/>
      <c r="B416" s="174"/>
      <c r="C416" s="174"/>
      <c r="D416" s="174"/>
      <c r="E416" s="174"/>
      <c r="F416" s="174"/>
      <c r="G416" s="206"/>
      <c r="H416" s="174"/>
      <c r="I416" s="174"/>
      <c r="J416" s="174"/>
      <c r="K416" s="174"/>
      <c r="L416" s="174"/>
      <c r="M416" s="174"/>
      <c r="N416" s="174"/>
      <c r="O416" s="174"/>
      <c r="P416" s="174"/>
      <c r="Q416" s="174"/>
      <c r="R416" s="174"/>
      <c r="S416" s="174"/>
      <c r="T416" s="174"/>
      <c r="U416" s="174"/>
      <c r="V416" s="174"/>
      <c r="W416" s="174"/>
      <c r="X416" s="174"/>
      <c r="Y416" s="174"/>
      <c r="Z416" s="174"/>
      <c r="AA416" s="174"/>
      <c r="AB416" s="174"/>
      <c r="AC416" s="174"/>
      <c r="AD416" s="174"/>
      <c r="AE416" s="174"/>
      <c r="AF416" s="174"/>
      <c r="AG416" s="174"/>
    </row>
    <row r="417" spans="1:33">
      <c r="A417" s="174"/>
      <c r="B417" s="174"/>
      <c r="C417" s="174"/>
      <c r="D417" s="174"/>
      <c r="E417" s="174"/>
      <c r="F417" s="174"/>
      <c r="G417" s="206"/>
      <c r="H417" s="174"/>
      <c r="I417" s="174"/>
      <c r="J417" s="174"/>
      <c r="K417" s="174"/>
      <c r="L417" s="174"/>
      <c r="M417" s="174"/>
      <c r="N417" s="174"/>
      <c r="O417" s="174"/>
      <c r="P417" s="174"/>
      <c r="Q417" s="174"/>
      <c r="R417" s="174"/>
      <c r="S417" s="174"/>
      <c r="T417" s="174"/>
      <c r="U417" s="174"/>
      <c r="V417" s="174"/>
      <c r="W417" s="174"/>
      <c r="X417" s="174"/>
      <c r="Y417" s="174"/>
      <c r="Z417" s="174"/>
      <c r="AA417" s="174"/>
      <c r="AB417" s="174"/>
      <c r="AC417" s="174"/>
      <c r="AD417" s="174"/>
      <c r="AE417" s="174"/>
      <c r="AF417" s="174"/>
      <c r="AG417" s="174"/>
    </row>
    <row r="418" spans="1:33">
      <c r="A418" s="174"/>
      <c r="B418" s="174"/>
      <c r="C418" s="174"/>
      <c r="D418" s="174"/>
      <c r="E418" s="174"/>
      <c r="F418" s="174"/>
      <c r="G418" s="206"/>
      <c r="H418" s="174"/>
      <c r="I418" s="174"/>
      <c r="J418" s="174"/>
      <c r="K418" s="174"/>
      <c r="L418" s="174"/>
      <c r="M418" s="174"/>
      <c r="N418" s="174"/>
      <c r="O418" s="174"/>
      <c r="P418" s="174"/>
      <c r="Q418" s="174"/>
      <c r="R418" s="174"/>
      <c r="S418" s="174"/>
      <c r="T418" s="174"/>
      <c r="U418" s="174"/>
      <c r="V418" s="174"/>
      <c r="W418" s="174"/>
      <c r="X418" s="174"/>
      <c r="Y418" s="174"/>
      <c r="Z418" s="174"/>
      <c r="AA418" s="174"/>
      <c r="AB418" s="174"/>
      <c r="AC418" s="174"/>
      <c r="AD418" s="174"/>
      <c r="AE418" s="174"/>
      <c r="AF418" s="174"/>
      <c r="AG418" s="174"/>
    </row>
    <row r="419" spans="1:33">
      <c r="A419" s="174"/>
      <c r="B419" s="174"/>
      <c r="C419" s="174"/>
      <c r="D419" s="174"/>
      <c r="E419" s="174"/>
      <c r="F419" s="174"/>
      <c r="G419" s="206"/>
      <c r="H419" s="174"/>
      <c r="I419" s="174"/>
      <c r="J419" s="174"/>
      <c r="K419" s="174"/>
      <c r="L419" s="174"/>
      <c r="M419" s="174"/>
      <c r="N419" s="174"/>
      <c r="O419" s="174"/>
      <c r="P419" s="174"/>
      <c r="Q419" s="174"/>
      <c r="R419" s="174"/>
      <c r="S419" s="174"/>
      <c r="T419" s="174"/>
      <c r="U419" s="174"/>
      <c r="V419" s="174"/>
      <c r="W419" s="174"/>
      <c r="X419" s="174"/>
      <c r="Y419" s="174"/>
      <c r="Z419" s="174"/>
      <c r="AA419" s="174"/>
      <c r="AB419" s="174"/>
      <c r="AC419" s="174"/>
      <c r="AD419" s="174"/>
      <c r="AE419" s="174"/>
      <c r="AF419" s="174"/>
      <c r="AG419" s="174"/>
    </row>
    <row r="420" spans="1:33">
      <c r="A420" s="174"/>
      <c r="B420" s="174"/>
      <c r="C420" s="174"/>
      <c r="D420" s="174"/>
      <c r="E420" s="174"/>
      <c r="F420" s="174"/>
      <c r="G420" s="206"/>
      <c r="H420" s="174"/>
      <c r="I420" s="174"/>
      <c r="J420" s="174"/>
      <c r="K420" s="174"/>
      <c r="L420" s="174"/>
      <c r="M420" s="174"/>
      <c r="N420" s="174"/>
      <c r="O420" s="174"/>
      <c r="P420" s="174"/>
      <c r="Q420" s="174"/>
      <c r="R420" s="174"/>
      <c r="S420" s="174"/>
      <c r="T420" s="174"/>
      <c r="U420" s="174"/>
      <c r="V420" s="174"/>
      <c r="W420" s="174"/>
      <c r="X420" s="174"/>
      <c r="Y420" s="174"/>
      <c r="Z420" s="174"/>
      <c r="AA420" s="174"/>
      <c r="AB420" s="174"/>
      <c r="AC420" s="174"/>
      <c r="AD420" s="174"/>
      <c r="AE420" s="174"/>
      <c r="AF420" s="174"/>
      <c r="AG420" s="174"/>
    </row>
    <row r="421" spans="1:33">
      <c r="A421" s="174"/>
      <c r="B421" s="174"/>
      <c r="C421" s="174"/>
      <c r="D421" s="174"/>
      <c r="E421" s="174"/>
      <c r="F421" s="174"/>
      <c r="G421" s="206"/>
      <c r="H421" s="174"/>
      <c r="I421" s="174"/>
      <c r="J421" s="174"/>
      <c r="K421" s="174"/>
      <c r="L421" s="174"/>
      <c r="M421" s="174"/>
      <c r="N421" s="174"/>
      <c r="O421" s="174"/>
      <c r="P421" s="174"/>
      <c r="Q421" s="174"/>
      <c r="R421" s="174"/>
      <c r="S421" s="174"/>
      <c r="T421" s="174"/>
      <c r="U421" s="174"/>
      <c r="V421" s="174"/>
      <c r="W421" s="174"/>
      <c r="X421" s="174"/>
      <c r="Y421" s="174"/>
      <c r="Z421" s="174"/>
      <c r="AA421" s="174"/>
      <c r="AB421" s="174"/>
      <c r="AC421" s="174"/>
      <c r="AD421" s="174"/>
      <c r="AE421" s="174"/>
      <c r="AF421" s="174"/>
      <c r="AG421" s="174"/>
    </row>
    <row r="422" spans="1:33">
      <c r="A422" s="174"/>
      <c r="B422" s="174"/>
      <c r="C422" s="174"/>
      <c r="D422" s="174"/>
      <c r="E422" s="174"/>
      <c r="F422" s="174"/>
      <c r="G422" s="206"/>
      <c r="H422" s="174"/>
      <c r="I422" s="174"/>
      <c r="J422" s="174"/>
      <c r="K422" s="174"/>
      <c r="L422" s="174"/>
      <c r="M422" s="174"/>
      <c r="N422" s="174"/>
      <c r="O422" s="174"/>
      <c r="P422" s="174"/>
      <c r="Q422" s="174"/>
      <c r="R422" s="174"/>
      <c r="S422" s="174"/>
      <c r="T422" s="174"/>
      <c r="U422" s="174"/>
      <c r="V422" s="174"/>
      <c r="W422" s="174"/>
      <c r="X422" s="174"/>
      <c r="Y422" s="174"/>
      <c r="Z422" s="174"/>
      <c r="AA422" s="174"/>
      <c r="AB422" s="174"/>
      <c r="AC422" s="174"/>
      <c r="AD422" s="174"/>
      <c r="AE422" s="174"/>
      <c r="AF422" s="174"/>
      <c r="AG422" s="174"/>
    </row>
    <row r="423" spans="1:33">
      <c r="A423" s="174"/>
      <c r="B423" s="174"/>
      <c r="C423" s="174"/>
      <c r="D423" s="174"/>
      <c r="E423" s="174"/>
      <c r="F423" s="174"/>
      <c r="G423" s="206"/>
      <c r="H423" s="174"/>
      <c r="I423" s="174"/>
      <c r="J423" s="174"/>
      <c r="K423" s="174"/>
      <c r="L423" s="174"/>
      <c r="M423" s="174"/>
      <c r="N423" s="174"/>
      <c r="O423" s="174"/>
      <c r="P423" s="174"/>
      <c r="Q423" s="174"/>
      <c r="R423" s="174"/>
      <c r="S423" s="174"/>
      <c r="T423" s="174"/>
      <c r="U423" s="174"/>
      <c r="V423" s="174"/>
      <c r="W423" s="174"/>
      <c r="X423" s="174"/>
      <c r="Y423" s="174"/>
      <c r="Z423" s="174"/>
      <c r="AA423" s="174"/>
      <c r="AB423" s="174"/>
      <c r="AC423" s="174"/>
      <c r="AD423" s="174"/>
      <c r="AE423" s="174"/>
      <c r="AF423" s="174"/>
      <c r="AG423" s="174"/>
    </row>
    <row r="424" spans="1:33">
      <c r="A424" s="174"/>
      <c r="B424" s="174"/>
      <c r="C424" s="174"/>
      <c r="D424" s="174"/>
      <c r="E424" s="174"/>
      <c r="F424" s="174"/>
      <c r="G424" s="206"/>
      <c r="H424" s="174"/>
      <c r="I424" s="174"/>
      <c r="J424" s="174"/>
      <c r="K424" s="174"/>
      <c r="L424" s="174"/>
      <c r="M424" s="174"/>
      <c r="N424" s="174"/>
      <c r="O424" s="174"/>
      <c r="P424" s="174"/>
      <c r="Q424" s="174"/>
      <c r="R424" s="174"/>
      <c r="S424" s="174"/>
      <c r="T424" s="174"/>
      <c r="U424" s="174"/>
      <c r="V424" s="174"/>
      <c r="W424" s="174"/>
      <c r="X424" s="174"/>
      <c r="Y424" s="174"/>
      <c r="Z424" s="174"/>
      <c r="AA424" s="174"/>
      <c r="AB424" s="174"/>
      <c r="AC424" s="174"/>
      <c r="AD424" s="174"/>
      <c r="AE424" s="174"/>
      <c r="AF424" s="174"/>
      <c r="AG424" s="174"/>
    </row>
    <row r="425" spans="1:33">
      <c r="A425" s="174"/>
      <c r="B425" s="174"/>
      <c r="C425" s="174"/>
      <c r="D425" s="174"/>
      <c r="E425" s="174"/>
      <c r="F425" s="174"/>
      <c r="G425" s="206"/>
      <c r="H425" s="174"/>
      <c r="I425" s="174"/>
      <c r="J425" s="174"/>
      <c r="K425" s="174"/>
      <c r="L425" s="174"/>
      <c r="M425" s="174"/>
      <c r="N425" s="174"/>
      <c r="O425" s="174"/>
      <c r="P425" s="174"/>
      <c r="Q425" s="174"/>
      <c r="R425" s="174"/>
      <c r="S425" s="174"/>
      <c r="T425" s="174"/>
      <c r="U425" s="174"/>
      <c r="V425" s="174"/>
      <c r="W425" s="174"/>
      <c r="X425" s="174"/>
      <c r="Y425" s="174"/>
      <c r="Z425" s="174"/>
      <c r="AA425" s="174"/>
      <c r="AB425" s="174"/>
      <c r="AC425" s="174"/>
      <c r="AD425" s="174"/>
      <c r="AE425" s="174"/>
      <c r="AF425" s="174"/>
      <c r="AG425" s="174"/>
    </row>
    <row r="426" spans="1:33">
      <c r="A426" s="174"/>
      <c r="B426" s="174"/>
      <c r="C426" s="174"/>
      <c r="D426" s="174"/>
      <c r="E426" s="174"/>
      <c r="F426" s="174"/>
      <c r="G426" s="206"/>
      <c r="H426" s="174"/>
      <c r="I426" s="174"/>
      <c r="J426" s="174"/>
      <c r="K426" s="174"/>
      <c r="L426" s="174"/>
      <c r="M426" s="174"/>
      <c r="N426" s="174"/>
      <c r="O426" s="174"/>
      <c r="P426" s="174"/>
      <c r="Q426" s="174"/>
      <c r="R426" s="174"/>
      <c r="S426" s="174"/>
      <c r="T426" s="174"/>
      <c r="U426" s="174"/>
      <c r="V426" s="174"/>
      <c r="W426" s="174"/>
      <c r="X426" s="174"/>
      <c r="Y426" s="174"/>
      <c r="Z426" s="174"/>
      <c r="AA426" s="174"/>
      <c r="AB426" s="174"/>
      <c r="AC426" s="174"/>
      <c r="AD426" s="174"/>
      <c r="AE426" s="174"/>
      <c r="AF426" s="174"/>
      <c r="AG426" s="174"/>
    </row>
    <row r="427" spans="1:33">
      <c r="A427" s="174"/>
      <c r="B427" s="174"/>
      <c r="C427" s="174"/>
      <c r="D427" s="174"/>
      <c r="E427" s="174"/>
      <c r="F427" s="174"/>
      <c r="G427" s="206"/>
      <c r="H427" s="174"/>
      <c r="I427" s="174"/>
      <c r="J427" s="174"/>
      <c r="K427" s="174"/>
      <c r="L427" s="174"/>
      <c r="M427" s="174"/>
      <c r="N427" s="174"/>
      <c r="O427" s="174"/>
      <c r="P427" s="174"/>
      <c r="Q427" s="174"/>
      <c r="R427" s="174"/>
      <c r="S427" s="174"/>
      <c r="T427" s="174"/>
      <c r="U427" s="174"/>
      <c r="V427" s="174"/>
      <c r="W427" s="174"/>
      <c r="X427" s="174"/>
      <c r="Y427" s="174"/>
      <c r="Z427" s="174"/>
      <c r="AA427" s="174"/>
      <c r="AB427" s="174"/>
      <c r="AC427" s="174"/>
      <c r="AD427" s="174"/>
      <c r="AE427" s="174"/>
      <c r="AF427" s="174"/>
      <c r="AG427" s="174"/>
    </row>
    <row r="428" spans="1:33">
      <c r="A428" s="174"/>
      <c r="B428" s="174"/>
      <c r="C428" s="174"/>
      <c r="D428" s="174"/>
      <c r="E428" s="174"/>
      <c r="F428" s="174"/>
      <c r="G428" s="206"/>
      <c r="H428" s="174"/>
      <c r="I428" s="174"/>
      <c r="J428" s="174"/>
      <c r="K428" s="174"/>
      <c r="L428" s="174"/>
      <c r="M428" s="174"/>
      <c r="N428" s="174"/>
      <c r="O428" s="174"/>
      <c r="P428" s="174"/>
      <c r="Q428" s="174"/>
      <c r="R428" s="174"/>
      <c r="S428" s="174"/>
      <c r="T428" s="174"/>
      <c r="U428" s="174"/>
      <c r="V428" s="174"/>
      <c r="W428" s="174"/>
      <c r="X428" s="174"/>
      <c r="Y428" s="174"/>
      <c r="Z428" s="174"/>
      <c r="AA428" s="174"/>
      <c r="AB428" s="174"/>
      <c r="AC428" s="174"/>
      <c r="AD428" s="174"/>
      <c r="AE428" s="174"/>
      <c r="AF428" s="174"/>
      <c r="AG428" s="174"/>
    </row>
    <row r="429" spans="1:33">
      <c r="A429" s="174"/>
      <c r="B429" s="174"/>
      <c r="C429" s="174"/>
      <c r="D429" s="174"/>
      <c r="E429" s="174"/>
      <c r="F429" s="174"/>
      <c r="G429" s="206"/>
      <c r="H429" s="174"/>
      <c r="I429" s="174"/>
      <c r="J429" s="174"/>
      <c r="K429" s="174"/>
      <c r="L429" s="174"/>
      <c r="M429" s="174"/>
      <c r="N429" s="174"/>
      <c r="O429" s="174"/>
      <c r="P429" s="174"/>
      <c r="Q429" s="174"/>
      <c r="R429" s="174"/>
      <c r="S429" s="174"/>
      <c r="T429" s="174"/>
      <c r="U429" s="174"/>
      <c r="V429" s="174"/>
      <c r="W429" s="174"/>
      <c r="X429" s="174"/>
      <c r="Y429" s="174"/>
      <c r="Z429" s="174"/>
      <c r="AA429" s="174"/>
      <c r="AB429" s="174"/>
      <c r="AC429" s="174"/>
      <c r="AD429" s="174"/>
      <c r="AE429" s="174"/>
      <c r="AF429" s="174"/>
      <c r="AG429" s="174"/>
    </row>
    <row r="430" spans="1:33">
      <c r="A430" s="174"/>
      <c r="B430" s="174"/>
      <c r="C430" s="174"/>
      <c r="D430" s="174"/>
      <c r="E430" s="174"/>
      <c r="F430" s="174"/>
      <c r="G430" s="206"/>
      <c r="H430" s="174"/>
      <c r="I430" s="174"/>
      <c r="J430" s="174"/>
      <c r="K430" s="174"/>
      <c r="L430" s="174"/>
      <c r="M430" s="174"/>
      <c r="N430" s="174"/>
      <c r="O430" s="174"/>
      <c r="P430" s="174"/>
      <c r="Q430" s="174"/>
      <c r="R430" s="174"/>
      <c r="S430" s="174"/>
      <c r="T430" s="174"/>
      <c r="U430" s="174"/>
      <c r="V430" s="174"/>
      <c r="W430" s="174"/>
      <c r="X430" s="174"/>
      <c r="Y430" s="174"/>
      <c r="Z430" s="174"/>
      <c r="AA430" s="174"/>
      <c r="AB430" s="174"/>
      <c r="AC430" s="174"/>
      <c r="AD430" s="174"/>
      <c r="AE430" s="174"/>
      <c r="AF430" s="174"/>
      <c r="AG430" s="174"/>
    </row>
    <row r="431" spans="1:33">
      <c r="A431" s="174"/>
      <c r="B431" s="174"/>
      <c r="C431" s="174"/>
      <c r="D431" s="174"/>
      <c r="E431" s="174"/>
      <c r="F431" s="174"/>
      <c r="G431" s="206"/>
      <c r="H431" s="174"/>
      <c r="I431" s="174"/>
      <c r="J431" s="174"/>
      <c r="K431" s="174"/>
      <c r="L431" s="174"/>
      <c r="M431" s="174"/>
      <c r="N431" s="174"/>
      <c r="O431" s="174"/>
      <c r="P431" s="174"/>
      <c r="Q431" s="174"/>
      <c r="R431" s="174"/>
      <c r="S431" s="174"/>
      <c r="T431" s="174"/>
      <c r="U431" s="174"/>
      <c r="V431" s="174"/>
      <c r="W431" s="174"/>
      <c r="X431" s="174"/>
      <c r="Y431" s="174"/>
      <c r="Z431" s="174"/>
      <c r="AA431" s="174"/>
      <c r="AB431" s="174"/>
      <c r="AC431" s="174"/>
      <c r="AD431" s="174"/>
      <c r="AE431" s="174"/>
      <c r="AF431" s="174"/>
      <c r="AG431" s="174"/>
    </row>
    <row r="432" spans="1:33">
      <c r="A432" s="174"/>
      <c r="B432" s="174"/>
      <c r="C432" s="174"/>
      <c r="D432" s="174"/>
      <c r="E432" s="174"/>
      <c r="F432" s="174"/>
      <c r="G432" s="206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</row>
    <row r="433" spans="1:33">
      <c r="A433" s="174"/>
      <c r="B433" s="174"/>
      <c r="C433" s="174"/>
      <c r="D433" s="174"/>
      <c r="E433" s="174"/>
      <c r="F433" s="174"/>
      <c r="G433" s="206"/>
      <c r="H433" s="174"/>
      <c r="I433" s="174"/>
      <c r="J433" s="174"/>
      <c r="K433" s="174"/>
      <c r="L433" s="174"/>
      <c r="M433" s="174"/>
      <c r="N433" s="174"/>
      <c r="O433" s="174"/>
      <c r="P433" s="174"/>
      <c r="Q433" s="174"/>
      <c r="R433" s="174"/>
      <c r="S433" s="174"/>
      <c r="T433" s="174"/>
      <c r="U433" s="174"/>
      <c r="V433" s="174"/>
      <c r="W433" s="174"/>
      <c r="X433" s="174"/>
      <c r="Y433" s="174"/>
      <c r="Z433" s="174"/>
      <c r="AA433" s="174"/>
      <c r="AB433" s="174"/>
      <c r="AC433" s="174"/>
      <c r="AD433" s="174"/>
      <c r="AE433" s="174"/>
      <c r="AF433" s="174"/>
      <c r="AG433" s="174"/>
    </row>
    <row r="434" spans="1:33">
      <c r="A434" s="174"/>
      <c r="B434" s="174"/>
      <c r="C434" s="174"/>
      <c r="D434" s="174"/>
      <c r="E434" s="174"/>
      <c r="F434" s="174"/>
      <c r="G434" s="206"/>
      <c r="H434" s="174"/>
      <c r="I434" s="174"/>
      <c r="J434" s="174"/>
      <c r="K434" s="174"/>
      <c r="L434" s="174"/>
      <c r="M434" s="174"/>
      <c r="N434" s="174"/>
      <c r="O434" s="174"/>
      <c r="P434" s="174"/>
      <c r="Q434" s="174"/>
      <c r="R434" s="174"/>
      <c r="S434" s="174"/>
      <c r="T434" s="174"/>
      <c r="U434" s="174"/>
      <c r="V434" s="174"/>
      <c r="W434" s="174"/>
      <c r="X434" s="174"/>
      <c r="Y434" s="174"/>
      <c r="Z434" s="174"/>
      <c r="AA434" s="174"/>
      <c r="AB434" s="174"/>
      <c r="AC434" s="174"/>
      <c r="AD434" s="174"/>
      <c r="AE434" s="174"/>
      <c r="AF434" s="174"/>
      <c r="AG434" s="174"/>
    </row>
    <row r="435" spans="1:33">
      <c r="A435" s="174"/>
      <c r="B435" s="174"/>
      <c r="C435" s="174"/>
      <c r="D435" s="174"/>
      <c r="E435" s="174"/>
      <c r="F435" s="174"/>
      <c r="G435" s="206"/>
      <c r="H435" s="174"/>
      <c r="I435" s="174"/>
      <c r="J435" s="174"/>
      <c r="K435" s="174"/>
      <c r="L435" s="174"/>
      <c r="M435" s="174"/>
      <c r="N435" s="174"/>
      <c r="O435" s="174"/>
      <c r="P435" s="174"/>
      <c r="Q435" s="174"/>
      <c r="R435" s="174"/>
      <c r="S435" s="174"/>
      <c r="T435" s="174"/>
      <c r="U435" s="174"/>
      <c r="V435" s="174"/>
      <c r="W435" s="174"/>
      <c r="X435" s="174"/>
      <c r="Y435" s="174"/>
      <c r="Z435" s="174"/>
      <c r="AA435" s="174"/>
      <c r="AB435" s="174"/>
      <c r="AC435" s="174"/>
      <c r="AD435" s="174"/>
      <c r="AE435" s="174"/>
      <c r="AF435" s="174"/>
      <c r="AG435" s="174"/>
    </row>
    <row r="436" spans="1:33">
      <c r="A436" s="174"/>
      <c r="B436" s="174"/>
      <c r="C436" s="174"/>
      <c r="D436" s="174"/>
      <c r="E436" s="174"/>
      <c r="F436" s="174"/>
      <c r="G436" s="206"/>
      <c r="H436" s="174"/>
      <c r="I436" s="174"/>
      <c r="J436" s="174"/>
      <c r="K436" s="174"/>
      <c r="L436" s="174"/>
      <c r="M436" s="174"/>
      <c r="N436" s="174"/>
      <c r="O436" s="174"/>
      <c r="P436" s="174"/>
      <c r="Q436" s="174"/>
      <c r="R436" s="174"/>
      <c r="S436" s="174"/>
      <c r="T436" s="174"/>
      <c r="U436" s="174"/>
      <c r="V436" s="174"/>
      <c r="W436" s="174"/>
      <c r="X436" s="174"/>
      <c r="Y436" s="174"/>
      <c r="Z436" s="174"/>
      <c r="AA436" s="174"/>
      <c r="AB436" s="174"/>
      <c r="AC436" s="174"/>
      <c r="AD436" s="174"/>
      <c r="AE436" s="174"/>
      <c r="AF436" s="174"/>
      <c r="AG436" s="174"/>
    </row>
    <row r="437" spans="1:33">
      <c r="A437" s="174"/>
      <c r="B437" s="174"/>
      <c r="C437" s="174"/>
      <c r="D437" s="174"/>
      <c r="E437" s="174"/>
      <c r="F437" s="174"/>
      <c r="G437" s="206"/>
      <c r="H437" s="174"/>
      <c r="I437" s="174"/>
      <c r="J437" s="174"/>
      <c r="K437" s="174"/>
      <c r="L437" s="174"/>
      <c r="M437" s="174"/>
      <c r="N437" s="174"/>
      <c r="O437" s="174"/>
      <c r="P437" s="174"/>
      <c r="Q437" s="174"/>
      <c r="R437" s="174"/>
      <c r="S437" s="174"/>
      <c r="T437" s="174"/>
      <c r="U437" s="174"/>
      <c r="V437" s="174"/>
      <c r="W437" s="174"/>
      <c r="X437" s="174"/>
      <c r="Y437" s="174"/>
      <c r="Z437" s="174"/>
      <c r="AA437" s="174"/>
      <c r="AB437" s="174"/>
      <c r="AC437" s="174"/>
      <c r="AD437" s="174"/>
      <c r="AE437" s="174"/>
      <c r="AF437" s="174"/>
      <c r="AG437" s="174"/>
    </row>
    <row r="438" spans="1:33">
      <c r="A438" s="174"/>
      <c r="B438" s="174"/>
      <c r="C438" s="174"/>
      <c r="D438" s="174"/>
      <c r="E438" s="174"/>
      <c r="F438" s="174"/>
      <c r="G438" s="206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/>
      <c r="S438" s="174"/>
      <c r="T438" s="174"/>
      <c r="U438" s="174"/>
      <c r="V438" s="174"/>
      <c r="W438" s="174"/>
      <c r="X438" s="174"/>
      <c r="Y438" s="174"/>
      <c r="Z438" s="174"/>
      <c r="AA438" s="174"/>
      <c r="AB438" s="174"/>
      <c r="AC438" s="174"/>
      <c r="AD438" s="174"/>
      <c r="AE438" s="174"/>
      <c r="AF438" s="174"/>
      <c r="AG438" s="174"/>
    </row>
    <row r="439" spans="1:33">
      <c r="A439" s="174"/>
      <c r="B439" s="174"/>
      <c r="C439" s="174"/>
      <c r="D439" s="174"/>
      <c r="E439" s="174"/>
      <c r="F439" s="174"/>
      <c r="G439" s="206"/>
      <c r="H439" s="174"/>
      <c r="I439" s="174"/>
      <c r="J439" s="174"/>
      <c r="K439" s="174"/>
      <c r="L439" s="174"/>
      <c r="M439" s="174"/>
      <c r="N439" s="174"/>
      <c r="O439" s="174"/>
      <c r="P439" s="174"/>
      <c r="Q439" s="174"/>
      <c r="R439" s="174"/>
      <c r="S439" s="174"/>
      <c r="T439" s="174"/>
      <c r="U439" s="174"/>
      <c r="V439" s="174"/>
      <c r="W439" s="174"/>
      <c r="X439" s="174"/>
      <c r="Y439" s="174"/>
      <c r="Z439" s="174"/>
      <c r="AA439" s="174"/>
      <c r="AB439" s="174"/>
      <c r="AC439" s="174"/>
      <c r="AD439" s="174"/>
      <c r="AE439" s="174"/>
      <c r="AF439" s="174"/>
      <c r="AG439" s="174"/>
    </row>
    <row r="440" spans="1:33">
      <c r="A440" s="174"/>
      <c r="B440" s="174"/>
      <c r="C440" s="174"/>
      <c r="D440" s="174"/>
      <c r="E440" s="174"/>
      <c r="F440" s="174"/>
      <c r="G440" s="206"/>
      <c r="H440" s="174"/>
      <c r="I440" s="174"/>
      <c r="J440" s="174"/>
      <c r="K440" s="174"/>
      <c r="L440" s="174"/>
      <c r="M440" s="174"/>
      <c r="N440" s="174"/>
      <c r="O440" s="174"/>
      <c r="P440" s="174"/>
      <c r="Q440" s="174"/>
      <c r="R440" s="174"/>
      <c r="S440" s="174"/>
      <c r="T440" s="174"/>
      <c r="U440" s="174"/>
      <c r="V440" s="174"/>
      <c r="W440" s="174"/>
      <c r="X440" s="174"/>
      <c r="Y440" s="174"/>
      <c r="Z440" s="174"/>
      <c r="AA440" s="174"/>
      <c r="AB440" s="174"/>
      <c r="AC440" s="174"/>
      <c r="AD440" s="174"/>
      <c r="AE440" s="174"/>
      <c r="AF440" s="174"/>
      <c r="AG440" s="174"/>
    </row>
    <row r="441" spans="1:33">
      <c r="A441" s="174"/>
      <c r="B441" s="174"/>
      <c r="C441" s="174"/>
      <c r="D441" s="174"/>
      <c r="E441" s="174"/>
      <c r="F441" s="174"/>
      <c r="G441" s="206"/>
      <c r="H441" s="174"/>
      <c r="I441" s="174"/>
      <c r="J441" s="174"/>
      <c r="K441" s="174"/>
      <c r="L441" s="174"/>
      <c r="M441" s="174"/>
      <c r="N441" s="174"/>
      <c r="O441" s="174"/>
      <c r="P441" s="174"/>
      <c r="Q441" s="174"/>
      <c r="R441" s="174"/>
      <c r="S441" s="174"/>
      <c r="T441" s="174"/>
      <c r="U441" s="174"/>
      <c r="V441" s="174"/>
      <c r="W441" s="174"/>
      <c r="X441" s="174"/>
      <c r="Y441" s="174"/>
      <c r="Z441" s="174"/>
      <c r="AA441" s="174"/>
      <c r="AB441" s="174"/>
      <c r="AC441" s="174"/>
      <c r="AD441" s="174"/>
      <c r="AE441" s="174"/>
      <c r="AF441" s="174"/>
      <c r="AG441" s="174"/>
    </row>
    <row r="442" spans="1:33">
      <c r="A442" s="174"/>
      <c r="B442" s="174"/>
      <c r="C442" s="174"/>
      <c r="D442" s="174"/>
      <c r="E442" s="174"/>
      <c r="F442" s="174"/>
      <c r="G442" s="206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</row>
    <row r="443" spans="1:33">
      <c r="A443" s="174"/>
      <c r="B443" s="174"/>
      <c r="C443" s="174"/>
      <c r="D443" s="174"/>
      <c r="E443" s="174"/>
      <c r="F443" s="174"/>
      <c r="G443" s="206"/>
      <c r="H443" s="174"/>
      <c r="I443" s="174"/>
      <c r="J443" s="174"/>
      <c r="K443" s="174"/>
      <c r="L443" s="174"/>
      <c r="M443" s="174"/>
      <c r="N443" s="174"/>
      <c r="O443" s="174"/>
      <c r="P443" s="174"/>
      <c r="Q443" s="174"/>
      <c r="R443" s="174"/>
      <c r="S443" s="174"/>
      <c r="T443" s="174"/>
      <c r="U443" s="174"/>
      <c r="V443" s="174"/>
      <c r="W443" s="174"/>
      <c r="X443" s="174"/>
      <c r="Y443" s="174"/>
      <c r="Z443" s="174"/>
      <c r="AA443" s="174"/>
      <c r="AB443" s="174"/>
      <c r="AC443" s="174"/>
      <c r="AD443" s="174"/>
      <c r="AE443" s="174"/>
      <c r="AF443" s="174"/>
      <c r="AG443" s="174"/>
    </row>
    <row r="444" spans="1:33">
      <c r="A444" s="174"/>
      <c r="B444" s="174"/>
      <c r="C444" s="174"/>
      <c r="D444" s="174"/>
      <c r="E444" s="174"/>
      <c r="F444" s="174"/>
      <c r="G444" s="206"/>
      <c r="H444" s="174"/>
      <c r="I444" s="174"/>
      <c r="J444" s="174"/>
      <c r="K444" s="174"/>
      <c r="L444" s="174"/>
      <c r="M444" s="174"/>
      <c r="N444" s="174"/>
      <c r="O444" s="174"/>
      <c r="P444" s="174"/>
      <c r="Q444" s="174"/>
      <c r="R444" s="174"/>
      <c r="S444" s="174"/>
      <c r="T444" s="174"/>
      <c r="U444" s="174"/>
      <c r="V444" s="174"/>
      <c r="W444" s="174"/>
      <c r="X444" s="174"/>
      <c r="Y444" s="174"/>
      <c r="Z444" s="174"/>
      <c r="AA444" s="174"/>
      <c r="AB444" s="174"/>
      <c r="AC444" s="174"/>
      <c r="AD444" s="174"/>
      <c r="AE444" s="174"/>
      <c r="AF444" s="174"/>
      <c r="AG444" s="174"/>
    </row>
    <row r="445" spans="1:33">
      <c r="A445" s="174"/>
      <c r="B445" s="174"/>
      <c r="C445" s="174"/>
      <c r="D445" s="174"/>
      <c r="E445" s="174"/>
      <c r="F445" s="174"/>
      <c r="G445" s="206"/>
      <c r="H445" s="174"/>
      <c r="I445" s="174"/>
      <c r="J445" s="174"/>
      <c r="K445" s="174"/>
      <c r="L445" s="174"/>
      <c r="M445" s="174"/>
      <c r="N445" s="174"/>
      <c r="O445" s="174"/>
      <c r="P445" s="174"/>
      <c r="Q445" s="174"/>
      <c r="R445" s="174"/>
      <c r="S445" s="174"/>
      <c r="T445" s="174"/>
      <c r="U445" s="174"/>
      <c r="V445" s="174"/>
      <c r="W445" s="174"/>
      <c r="X445" s="174"/>
      <c r="Y445" s="174"/>
      <c r="Z445" s="174"/>
      <c r="AA445" s="174"/>
      <c r="AB445" s="174"/>
      <c r="AC445" s="174"/>
      <c r="AD445" s="174"/>
      <c r="AE445" s="174"/>
      <c r="AF445" s="174"/>
      <c r="AG445" s="174"/>
    </row>
    <row r="446" spans="1:33">
      <c r="A446" s="174"/>
      <c r="B446" s="174"/>
      <c r="C446" s="174"/>
      <c r="D446" s="174"/>
      <c r="E446" s="174"/>
      <c r="F446" s="174"/>
      <c r="G446" s="206"/>
      <c r="H446" s="174"/>
      <c r="I446" s="174"/>
      <c r="J446" s="174"/>
      <c r="K446" s="174"/>
      <c r="L446" s="174"/>
      <c r="M446" s="174"/>
      <c r="N446" s="174"/>
      <c r="O446" s="174"/>
      <c r="P446" s="174"/>
      <c r="Q446" s="174"/>
      <c r="R446" s="174"/>
      <c r="S446" s="174"/>
      <c r="T446" s="174"/>
      <c r="U446" s="174"/>
      <c r="V446" s="174"/>
      <c r="W446" s="174"/>
      <c r="X446" s="174"/>
      <c r="Y446" s="174"/>
      <c r="Z446" s="174"/>
      <c r="AA446" s="174"/>
      <c r="AB446" s="174"/>
      <c r="AC446" s="174"/>
      <c r="AD446" s="174"/>
      <c r="AE446" s="174"/>
      <c r="AF446" s="174"/>
      <c r="AG446" s="174"/>
    </row>
    <row r="447" spans="1:33">
      <c r="A447" s="174"/>
      <c r="B447" s="174"/>
      <c r="C447" s="174"/>
      <c r="D447" s="174"/>
      <c r="E447" s="174"/>
      <c r="F447" s="174"/>
      <c r="G447" s="206"/>
      <c r="H447" s="174"/>
      <c r="I447" s="174"/>
      <c r="J447" s="174"/>
      <c r="K447" s="174"/>
      <c r="L447" s="174"/>
      <c r="M447" s="174"/>
      <c r="N447" s="174"/>
      <c r="O447" s="174"/>
      <c r="P447" s="174"/>
      <c r="Q447" s="174"/>
      <c r="R447" s="174"/>
      <c r="S447" s="174"/>
      <c r="T447" s="174"/>
      <c r="U447" s="174"/>
      <c r="V447" s="174"/>
      <c r="W447" s="174"/>
      <c r="X447" s="174"/>
      <c r="Y447" s="174"/>
      <c r="Z447" s="174"/>
      <c r="AA447" s="174"/>
      <c r="AB447" s="174"/>
      <c r="AC447" s="174"/>
      <c r="AD447" s="174"/>
      <c r="AE447" s="174"/>
      <c r="AF447" s="174"/>
      <c r="AG447" s="174"/>
    </row>
    <row r="448" spans="1:33">
      <c r="A448" s="174"/>
      <c r="B448" s="174"/>
      <c r="C448" s="174"/>
      <c r="D448" s="174"/>
      <c r="E448" s="174"/>
      <c r="F448" s="174"/>
      <c r="G448" s="206"/>
      <c r="H448" s="174"/>
      <c r="I448" s="174"/>
      <c r="J448" s="174"/>
      <c r="K448" s="174"/>
      <c r="L448" s="174"/>
      <c r="M448" s="174"/>
      <c r="N448" s="174"/>
      <c r="O448" s="174"/>
      <c r="P448" s="174"/>
      <c r="Q448" s="174"/>
      <c r="R448" s="174"/>
      <c r="S448" s="174"/>
      <c r="T448" s="174"/>
      <c r="U448" s="174"/>
      <c r="V448" s="174"/>
      <c r="W448" s="174"/>
      <c r="X448" s="174"/>
      <c r="Y448" s="174"/>
      <c r="Z448" s="174"/>
      <c r="AA448" s="174"/>
      <c r="AB448" s="174"/>
      <c r="AC448" s="174"/>
      <c r="AD448" s="174"/>
      <c r="AE448" s="174"/>
      <c r="AF448" s="174"/>
      <c r="AG448" s="174"/>
    </row>
    <row r="449" spans="1:33">
      <c r="A449" s="174"/>
      <c r="B449" s="174"/>
      <c r="C449" s="174"/>
      <c r="D449" s="174"/>
      <c r="E449" s="174"/>
      <c r="F449" s="174"/>
      <c r="G449" s="206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  <c r="S449" s="174"/>
      <c r="T449" s="174"/>
      <c r="U449" s="174"/>
      <c r="V449" s="174"/>
      <c r="W449" s="174"/>
      <c r="X449" s="174"/>
      <c r="Y449" s="174"/>
      <c r="Z449" s="174"/>
      <c r="AA449" s="174"/>
      <c r="AB449" s="174"/>
      <c r="AC449" s="174"/>
      <c r="AD449" s="174"/>
      <c r="AE449" s="174"/>
      <c r="AF449" s="174"/>
      <c r="AG449" s="174"/>
    </row>
    <row r="450" spans="1:33">
      <c r="A450" s="174"/>
      <c r="B450" s="174"/>
      <c r="C450" s="174"/>
      <c r="D450" s="174"/>
      <c r="E450" s="174"/>
      <c r="F450" s="174"/>
      <c r="G450" s="206"/>
      <c r="H450" s="174"/>
      <c r="I450" s="174"/>
      <c r="J450" s="174"/>
      <c r="K450" s="174"/>
      <c r="L450" s="174"/>
      <c r="M450" s="174"/>
      <c r="N450" s="174"/>
      <c r="O450" s="174"/>
      <c r="P450" s="174"/>
      <c r="Q450" s="174"/>
      <c r="R450" s="174"/>
      <c r="S450" s="174"/>
      <c r="T450" s="174"/>
      <c r="U450" s="174"/>
      <c r="V450" s="174"/>
      <c r="W450" s="174"/>
      <c r="X450" s="174"/>
      <c r="Y450" s="174"/>
      <c r="Z450" s="174"/>
      <c r="AA450" s="174"/>
      <c r="AB450" s="174"/>
      <c r="AC450" s="174"/>
      <c r="AD450" s="174"/>
      <c r="AE450" s="174"/>
      <c r="AF450" s="174"/>
      <c r="AG450" s="174"/>
    </row>
    <row r="451" spans="1:33">
      <c r="A451" s="174"/>
      <c r="B451" s="174"/>
      <c r="C451" s="174"/>
      <c r="D451" s="174"/>
      <c r="E451" s="174"/>
      <c r="F451" s="174"/>
      <c r="G451" s="206"/>
      <c r="H451" s="174"/>
      <c r="I451" s="174"/>
      <c r="J451" s="174"/>
      <c r="K451" s="174"/>
      <c r="L451" s="174"/>
      <c r="M451" s="174"/>
      <c r="N451" s="174"/>
      <c r="O451" s="174"/>
      <c r="P451" s="174"/>
      <c r="Q451" s="174"/>
      <c r="R451" s="174"/>
      <c r="S451" s="174"/>
      <c r="T451" s="174"/>
      <c r="U451" s="174"/>
      <c r="V451" s="174"/>
      <c r="W451" s="174"/>
      <c r="X451" s="174"/>
      <c r="Y451" s="174"/>
      <c r="Z451" s="174"/>
      <c r="AA451" s="174"/>
      <c r="AB451" s="174"/>
      <c r="AC451" s="174"/>
      <c r="AD451" s="174"/>
      <c r="AE451" s="174"/>
      <c r="AF451" s="174"/>
      <c r="AG451" s="174"/>
    </row>
    <row r="452" spans="1:33">
      <c r="A452" s="174"/>
      <c r="B452" s="174"/>
      <c r="C452" s="174"/>
      <c r="D452" s="174"/>
      <c r="E452" s="174"/>
      <c r="F452" s="174"/>
      <c r="G452" s="206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</row>
    <row r="453" spans="1:33">
      <c r="A453" s="174"/>
      <c r="B453" s="174"/>
      <c r="C453" s="174"/>
      <c r="D453" s="174"/>
      <c r="E453" s="174"/>
      <c r="F453" s="174"/>
      <c r="G453" s="206"/>
      <c r="H453" s="174"/>
      <c r="I453" s="174"/>
      <c r="J453" s="174"/>
      <c r="K453" s="174"/>
      <c r="L453" s="174"/>
      <c r="M453" s="174"/>
      <c r="N453" s="174"/>
      <c r="O453" s="174"/>
      <c r="P453" s="174"/>
      <c r="Q453" s="174"/>
      <c r="R453" s="174"/>
      <c r="S453" s="174"/>
      <c r="T453" s="174"/>
      <c r="U453" s="174"/>
      <c r="V453" s="174"/>
      <c r="W453" s="174"/>
      <c r="X453" s="174"/>
      <c r="Y453" s="174"/>
      <c r="Z453" s="174"/>
      <c r="AA453" s="174"/>
      <c r="AB453" s="174"/>
      <c r="AC453" s="174"/>
      <c r="AD453" s="174"/>
      <c r="AE453" s="174"/>
      <c r="AF453" s="174"/>
      <c r="AG453" s="174"/>
    </row>
    <row r="454" spans="1:33">
      <c r="A454" s="174"/>
      <c r="B454" s="174"/>
      <c r="C454" s="174"/>
      <c r="D454" s="174"/>
      <c r="E454" s="174"/>
      <c r="F454" s="174"/>
      <c r="G454" s="206"/>
      <c r="H454" s="174"/>
      <c r="I454" s="174"/>
      <c r="J454" s="174"/>
      <c r="K454" s="174"/>
      <c r="L454" s="174"/>
      <c r="M454" s="174"/>
      <c r="N454" s="174"/>
      <c r="O454" s="174"/>
      <c r="P454" s="174"/>
      <c r="Q454" s="174"/>
      <c r="R454" s="174"/>
      <c r="S454" s="174"/>
      <c r="T454" s="174"/>
      <c r="U454" s="174"/>
      <c r="V454" s="174"/>
      <c r="W454" s="174"/>
      <c r="X454" s="174"/>
      <c r="Y454" s="174"/>
      <c r="Z454" s="174"/>
      <c r="AA454" s="174"/>
      <c r="AB454" s="174"/>
      <c r="AC454" s="174"/>
      <c r="AD454" s="174"/>
      <c r="AE454" s="174"/>
      <c r="AF454" s="174"/>
      <c r="AG454" s="174"/>
    </row>
    <row r="455" spans="1:33">
      <c r="A455" s="174"/>
      <c r="B455" s="174"/>
      <c r="C455" s="174"/>
      <c r="D455" s="174"/>
      <c r="E455" s="174"/>
      <c r="F455" s="174"/>
      <c r="G455" s="206"/>
      <c r="H455" s="174"/>
      <c r="I455" s="174"/>
      <c r="J455" s="174"/>
      <c r="K455" s="174"/>
      <c r="L455" s="174"/>
      <c r="M455" s="174"/>
      <c r="N455" s="174"/>
      <c r="O455" s="174"/>
      <c r="P455" s="174"/>
      <c r="Q455" s="174"/>
      <c r="R455" s="174"/>
      <c r="S455" s="174"/>
      <c r="T455" s="174"/>
      <c r="U455" s="174"/>
      <c r="V455" s="174"/>
      <c r="W455" s="174"/>
      <c r="X455" s="174"/>
      <c r="Y455" s="174"/>
      <c r="Z455" s="174"/>
      <c r="AA455" s="174"/>
      <c r="AB455" s="174"/>
      <c r="AC455" s="174"/>
      <c r="AD455" s="174"/>
      <c r="AE455" s="174"/>
      <c r="AF455" s="174"/>
      <c r="AG455" s="174"/>
    </row>
    <row r="456" spans="1:33">
      <c r="A456" s="174"/>
      <c r="B456" s="174"/>
      <c r="C456" s="174"/>
      <c r="D456" s="174"/>
      <c r="E456" s="174"/>
      <c r="F456" s="174"/>
      <c r="G456" s="206"/>
      <c r="H456" s="174"/>
      <c r="I456" s="174"/>
      <c r="J456" s="174"/>
      <c r="K456" s="174"/>
      <c r="L456" s="174"/>
      <c r="M456" s="174"/>
      <c r="N456" s="174"/>
      <c r="O456" s="174"/>
      <c r="P456" s="174"/>
      <c r="Q456" s="174"/>
      <c r="R456" s="174"/>
      <c r="S456" s="174"/>
      <c r="T456" s="174"/>
      <c r="U456" s="174"/>
      <c r="V456" s="174"/>
      <c r="W456" s="174"/>
      <c r="X456" s="174"/>
      <c r="Y456" s="174"/>
      <c r="Z456" s="174"/>
      <c r="AA456" s="174"/>
      <c r="AB456" s="174"/>
      <c r="AC456" s="174"/>
      <c r="AD456" s="174"/>
      <c r="AE456" s="174"/>
      <c r="AF456" s="174"/>
      <c r="AG456" s="174"/>
    </row>
    <row r="457" spans="1:33">
      <c r="A457" s="174"/>
      <c r="B457" s="174"/>
      <c r="C457" s="174"/>
      <c r="D457" s="174"/>
      <c r="E457" s="174"/>
      <c r="F457" s="174"/>
      <c r="G457" s="206"/>
      <c r="H457" s="174"/>
      <c r="I457" s="174"/>
      <c r="J457" s="174"/>
      <c r="K457" s="174"/>
      <c r="L457" s="174"/>
      <c r="M457" s="174"/>
      <c r="N457" s="174"/>
      <c r="O457" s="174"/>
      <c r="P457" s="174"/>
      <c r="Q457" s="174"/>
      <c r="R457" s="174"/>
      <c r="S457" s="174"/>
      <c r="T457" s="174"/>
      <c r="U457" s="174"/>
      <c r="V457" s="174"/>
      <c r="W457" s="174"/>
      <c r="X457" s="174"/>
      <c r="Y457" s="174"/>
      <c r="Z457" s="174"/>
      <c r="AA457" s="174"/>
      <c r="AB457" s="174"/>
      <c r="AC457" s="174"/>
      <c r="AD457" s="174"/>
      <c r="AE457" s="174"/>
      <c r="AF457" s="174"/>
      <c r="AG457" s="174"/>
    </row>
    <row r="458" spans="1:33">
      <c r="A458" s="174"/>
      <c r="B458" s="174"/>
      <c r="C458" s="174"/>
      <c r="D458" s="174"/>
      <c r="E458" s="174"/>
      <c r="F458" s="174"/>
      <c r="G458" s="206"/>
      <c r="H458" s="174"/>
      <c r="I458" s="174"/>
      <c r="J458" s="174"/>
      <c r="K458" s="174"/>
      <c r="L458" s="174"/>
      <c r="M458" s="174"/>
      <c r="N458" s="174"/>
      <c r="O458" s="174"/>
      <c r="P458" s="174"/>
      <c r="Q458" s="174"/>
      <c r="R458" s="174"/>
      <c r="S458" s="174"/>
      <c r="T458" s="174"/>
      <c r="U458" s="174"/>
      <c r="V458" s="174"/>
      <c r="W458" s="174"/>
      <c r="X458" s="174"/>
      <c r="Y458" s="174"/>
      <c r="Z458" s="174"/>
      <c r="AA458" s="174"/>
      <c r="AB458" s="174"/>
      <c r="AC458" s="174"/>
      <c r="AD458" s="174"/>
      <c r="AE458" s="174"/>
      <c r="AF458" s="174"/>
      <c r="AG458" s="174"/>
    </row>
    <row r="459" spans="1:33">
      <c r="A459" s="174"/>
      <c r="B459" s="174"/>
      <c r="C459" s="174"/>
      <c r="D459" s="174"/>
      <c r="E459" s="174"/>
      <c r="F459" s="174"/>
      <c r="G459" s="206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174"/>
      <c r="T459" s="174"/>
      <c r="U459" s="174"/>
      <c r="V459" s="174"/>
      <c r="W459" s="174"/>
      <c r="X459" s="174"/>
      <c r="Y459" s="174"/>
      <c r="Z459" s="174"/>
      <c r="AA459" s="174"/>
      <c r="AB459" s="174"/>
      <c r="AC459" s="174"/>
      <c r="AD459" s="174"/>
      <c r="AE459" s="174"/>
      <c r="AF459" s="174"/>
      <c r="AG459" s="174"/>
    </row>
    <row r="460" spans="1:33">
      <c r="A460" s="174"/>
      <c r="B460" s="174"/>
      <c r="C460" s="174"/>
      <c r="D460" s="174"/>
      <c r="E460" s="174"/>
      <c r="F460" s="174"/>
      <c r="G460" s="206"/>
      <c r="H460" s="174"/>
      <c r="I460" s="174"/>
      <c r="J460" s="174"/>
      <c r="K460" s="174"/>
      <c r="L460" s="174"/>
      <c r="M460" s="174"/>
      <c r="N460" s="174"/>
      <c r="O460" s="174"/>
      <c r="P460" s="174"/>
      <c r="Q460" s="174"/>
      <c r="R460" s="174"/>
      <c r="S460" s="174"/>
      <c r="T460" s="174"/>
      <c r="U460" s="174"/>
      <c r="V460" s="174"/>
      <c r="W460" s="174"/>
      <c r="X460" s="174"/>
      <c r="Y460" s="174"/>
      <c r="Z460" s="174"/>
      <c r="AA460" s="174"/>
      <c r="AB460" s="174"/>
      <c r="AC460" s="174"/>
      <c r="AD460" s="174"/>
      <c r="AE460" s="174"/>
      <c r="AF460" s="174"/>
      <c r="AG460" s="174"/>
    </row>
    <row r="461" spans="1:33">
      <c r="A461" s="174"/>
      <c r="B461" s="174"/>
      <c r="C461" s="174"/>
      <c r="D461" s="174"/>
      <c r="E461" s="174"/>
      <c r="F461" s="174"/>
      <c r="G461" s="206"/>
      <c r="H461" s="174"/>
      <c r="I461" s="174"/>
      <c r="J461" s="174"/>
      <c r="K461" s="174"/>
      <c r="L461" s="174"/>
      <c r="M461" s="174"/>
      <c r="N461" s="174"/>
      <c r="O461" s="174"/>
      <c r="P461" s="174"/>
      <c r="Q461" s="174"/>
      <c r="R461" s="174"/>
      <c r="S461" s="174"/>
      <c r="T461" s="174"/>
      <c r="U461" s="174"/>
      <c r="V461" s="174"/>
      <c r="W461" s="174"/>
      <c r="X461" s="174"/>
      <c r="Y461" s="174"/>
      <c r="Z461" s="174"/>
      <c r="AA461" s="174"/>
      <c r="AB461" s="174"/>
      <c r="AC461" s="174"/>
      <c r="AD461" s="174"/>
      <c r="AE461" s="174"/>
      <c r="AF461" s="174"/>
      <c r="AG461" s="174"/>
    </row>
    <row r="462" spans="1:33">
      <c r="A462" s="174"/>
      <c r="B462" s="174"/>
      <c r="C462" s="174"/>
      <c r="D462" s="174"/>
      <c r="E462" s="174"/>
      <c r="F462" s="174"/>
      <c r="G462" s="206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</row>
    <row r="463" spans="1:33">
      <c r="A463" s="174"/>
      <c r="B463" s="174"/>
      <c r="C463" s="174"/>
      <c r="D463" s="174"/>
      <c r="E463" s="174"/>
      <c r="F463" s="174"/>
      <c r="G463" s="206"/>
      <c r="H463" s="174"/>
      <c r="I463" s="174"/>
      <c r="J463" s="174"/>
      <c r="K463" s="174"/>
      <c r="L463" s="174"/>
      <c r="M463" s="174"/>
      <c r="N463" s="174"/>
      <c r="O463" s="174"/>
      <c r="P463" s="174"/>
      <c r="Q463" s="174"/>
      <c r="R463" s="174"/>
      <c r="S463" s="174"/>
      <c r="T463" s="174"/>
      <c r="U463" s="174"/>
      <c r="V463" s="174"/>
      <c r="W463" s="174"/>
      <c r="X463" s="174"/>
      <c r="Y463" s="174"/>
      <c r="Z463" s="174"/>
      <c r="AA463" s="174"/>
      <c r="AB463" s="174"/>
      <c r="AC463" s="174"/>
      <c r="AD463" s="174"/>
      <c r="AE463" s="174"/>
      <c r="AF463" s="174"/>
      <c r="AG463" s="174"/>
    </row>
    <row r="464" spans="1:33">
      <c r="A464" s="174"/>
      <c r="B464" s="174"/>
      <c r="C464" s="174"/>
      <c r="D464" s="174"/>
      <c r="E464" s="174"/>
      <c r="F464" s="174"/>
      <c r="G464" s="206"/>
      <c r="H464" s="174"/>
      <c r="I464" s="174"/>
      <c r="J464" s="174"/>
      <c r="K464" s="174"/>
      <c r="L464" s="174"/>
      <c r="M464" s="174"/>
      <c r="N464" s="174"/>
      <c r="O464" s="174"/>
      <c r="P464" s="174"/>
      <c r="Q464" s="174"/>
      <c r="R464" s="174"/>
      <c r="S464" s="174"/>
      <c r="T464" s="174"/>
      <c r="U464" s="174"/>
      <c r="V464" s="174"/>
      <c r="W464" s="174"/>
      <c r="X464" s="174"/>
      <c r="Y464" s="174"/>
      <c r="Z464" s="174"/>
      <c r="AA464" s="174"/>
      <c r="AB464" s="174"/>
      <c r="AC464" s="174"/>
      <c r="AD464" s="174"/>
      <c r="AE464" s="174"/>
      <c r="AF464" s="174"/>
      <c r="AG464" s="174"/>
    </row>
    <row r="465" spans="1:33">
      <c r="A465" s="174"/>
      <c r="B465" s="174"/>
      <c r="C465" s="174"/>
      <c r="D465" s="174"/>
      <c r="E465" s="174"/>
      <c r="F465" s="174"/>
      <c r="G465" s="206"/>
      <c r="H465" s="174"/>
      <c r="I465" s="174"/>
      <c r="J465" s="174"/>
      <c r="K465" s="174"/>
      <c r="L465" s="174"/>
      <c r="M465" s="174"/>
      <c r="N465" s="174"/>
      <c r="O465" s="174"/>
      <c r="P465" s="174"/>
      <c r="Q465" s="174"/>
      <c r="R465" s="174"/>
      <c r="S465" s="174"/>
      <c r="T465" s="174"/>
      <c r="U465" s="174"/>
      <c r="V465" s="174"/>
      <c r="W465" s="174"/>
      <c r="X465" s="174"/>
      <c r="Y465" s="174"/>
      <c r="Z465" s="174"/>
      <c r="AA465" s="174"/>
      <c r="AB465" s="174"/>
      <c r="AC465" s="174"/>
      <c r="AD465" s="174"/>
      <c r="AE465" s="174"/>
      <c r="AF465" s="174"/>
      <c r="AG465" s="174"/>
    </row>
    <row r="466" spans="1:33">
      <c r="A466" s="174"/>
      <c r="B466" s="174"/>
      <c r="C466" s="174"/>
      <c r="D466" s="174"/>
      <c r="E466" s="174"/>
      <c r="F466" s="174"/>
      <c r="G466" s="206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</row>
    <row r="467" spans="1:33">
      <c r="A467" s="174"/>
      <c r="B467" s="174"/>
      <c r="C467" s="174"/>
      <c r="D467" s="174"/>
      <c r="E467" s="174"/>
      <c r="F467" s="174"/>
      <c r="G467" s="206"/>
      <c r="H467" s="174"/>
      <c r="I467" s="174"/>
      <c r="J467" s="174"/>
      <c r="K467" s="174"/>
      <c r="L467" s="174"/>
      <c r="M467" s="174"/>
      <c r="N467" s="174"/>
      <c r="O467" s="174"/>
      <c r="P467" s="174"/>
      <c r="Q467" s="174"/>
      <c r="R467" s="174"/>
      <c r="S467" s="174"/>
      <c r="T467" s="174"/>
      <c r="U467" s="174"/>
      <c r="V467" s="174"/>
      <c r="W467" s="174"/>
      <c r="X467" s="174"/>
      <c r="Y467" s="174"/>
      <c r="Z467" s="174"/>
      <c r="AA467" s="174"/>
      <c r="AB467" s="174"/>
      <c r="AC467" s="174"/>
      <c r="AD467" s="174"/>
      <c r="AE467" s="174"/>
      <c r="AF467" s="174"/>
      <c r="AG467" s="174"/>
    </row>
    <row r="468" spans="1:33">
      <c r="A468" s="174"/>
      <c r="B468" s="174"/>
      <c r="C468" s="174"/>
      <c r="D468" s="174"/>
      <c r="E468" s="174"/>
      <c r="F468" s="174"/>
      <c r="G468" s="206"/>
      <c r="H468" s="174"/>
      <c r="I468" s="174"/>
      <c r="J468" s="174"/>
      <c r="K468" s="174"/>
      <c r="L468" s="174"/>
      <c r="M468" s="174"/>
      <c r="N468" s="174"/>
      <c r="O468" s="174"/>
      <c r="P468" s="174"/>
      <c r="Q468" s="174"/>
      <c r="R468" s="174"/>
      <c r="S468" s="174"/>
      <c r="T468" s="174"/>
      <c r="U468" s="174"/>
      <c r="V468" s="174"/>
      <c r="W468" s="174"/>
      <c r="X468" s="174"/>
      <c r="Y468" s="174"/>
      <c r="Z468" s="174"/>
      <c r="AA468" s="174"/>
      <c r="AB468" s="174"/>
      <c r="AC468" s="174"/>
      <c r="AD468" s="174"/>
      <c r="AE468" s="174"/>
      <c r="AF468" s="174"/>
      <c r="AG468" s="174"/>
    </row>
    <row r="469" spans="1:33">
      <c r="A469" s="174"/>
      <c r="B469" s="174"/>
      <c r="C469" s="174"/>
      <c r="D469" s="174"/>
      <c r="E469" s="174"/>
      <c r="F469" s="174"/>
      <c r="G469" s="206"/>
      <c r="H469" s="174"/>
      <c r="I469" s="174"/>
      <c r="J469" s="174"/>
      <c r="K469" s="174"/>
      <c r="L469" s="174"/>
      <c r="M469" s="174"/>
      <c r="N469" s="174"/>
      <c r="O469" s="174"/>
      <c r="P469" s="174"/>
      <c r="Q469" s="174"/>
      <c r="R469" s="174"/>
      <c r="S469" s="174"/>
      <c r="T469" s="174"/>
      <c r="U469" s="174"/>
      <c r="V469" s="174"/>
      <c r="W469" s="174"/>
      <c r="X469" s="174"/>
      <c r="Y469" s="174"/>
      <c r="Z469" s="174"/>
      <c r="AA469" s="174"/>
      <c r="AB469" s="174"/>
      <c r="AC469" s="174"/>
      <c r="AD469" s="174"/>
      <c r="AE469" s="174"/>
      <c r="AF469" s="174"/>
      <c r="AG469" s="174"/>
    </row>
    <row r="470" spans="1:33">
      <c r="A470" s="174"/>
      <c r="B470" s="174"/>
      <c r="C470" s="174"/>
      <c r="D470" s="174"/>
      <c r="E470" s="174"/>
      <c r="F470" s="174"/>
      <c r="G470" s="206"/>
      <c r="H470" s="174"/>
      <c r="I470" s="174"/>
      <c r="J470" s="174"/>
      <c r="K470" s="174"/>
      <c r="L470" s="174"/>
      <c r="M470" s="174"/>
      <c r="N470" s="174"/>
      <c r="O470" s="174"/>
      <c r="P470" s="174"/>
      <c r="Q470" s="174"/>
      <c r="R470" s="174"/>
      <c r="S470" s="174"/>
      <c r="T470" s="174"/>
      <c r="U470" s="174"/>
      <c r="V470" s="174"/>
      <c r="W470" s="174"/>
      <c r="X470" s="174"/>
      <c r="Y470" s="174"/>
      <c r="Z470" s="174"/>
      <c r="AA470" s="174"/>
      <c r="AB470" s="174"/>
      <c r="AC470" s="174"/>
      <c r="AD470" s="174"/>
      <c r="AE470" s="174"/>
      <c r="AF470" s="174"/>
      <c r="AG470" s="174"/>
    </row>
    <row r="471" spans="1:33">
      <c r="A471" s="174"/>
      <c r="B471" s="174"/>
      <c r="C471" s="174"/>
      <c r="D471" s="174"/>
      <c r="E471" s="174"/>
      <c r="F471" s="174"/>
      <c r="G471" s="206"/>
      <c r="H471" s="174"/>
      <c r="I471" s="174"/>
      <c r="J471" s="174"/>
      <c r="K471" s="174"/>
      <c r="L471" s="174"/>
      <c r="M471" s="174"/>
      <c r="N471" s="174"/>
      <c r="O471" s="174"/>
      <c r="P471" s="174"/>
      <c r="Q471" s="174"/>
      <c r="R471" s="174"/>
      <c r="S471" s="174"/>
      <c r="T471" s="174"/>
      <c r="U471" s="174"/>
      <c r="V471" s="174"/>
      <c r="W471" s="174"/>
      <c r="X471" s="174"/>
      <c r="Y471" s="174"/>
      <c r="Z471" s="174"/>
      <c r="AA471" s="174"/>
      <c r="AB471" s="174"/>
      <c r="AC471" s="174"/>
      <c r="AD471" s="174"/>
      <c r="AE471" s="174"/>
      <c r="AF471" s="174"/>
      <c r="AG471" s="174"/>
    </row>
    <row r="472" spans="1:33">
      <c r="A472" s="174"/>
      <c r="B472" s="174"/>
      <c r="C472" s="174"/>
      <c r="D472" s="174"/>
      <c r="E472" s="174"/>
      <c r="F472" s="174"/>
      <c r="G472" s="206"/>
      <c r="H472" s="174"/>
      <c r="I472" s="174"/>
      <c r="J472" s="174"/>
      <c r="K472" s="174"/>
      <c r="L472" s="174"/>
      <c r="M472" s="174"/>
      <c r="N472" s="174"/>
      <c r="O472" s="174"/>
      <c r="P472" s="174"/>
      <c r="Q472" s="174"/>
      <c r="R472" s="174"/>
      <c r="S472" s="174"/>
      <c r="T472" s="174"/>
      <c r="U472" s="174"/>
      <c r="V472" s="174"/>
      <c r="W472" s="174"/>
      <c r="X472" s="174"/>
      <c r="Y472" s="174"/>
      <c r="Z472" s="174"/>
      <c r="AA472" s="174"/>
      <c r="AB472" s="174"/>
      <c r="AC472" s="174"/>
      <c r="AD472" s="174"/>
      <c r="AE472" s="174"/>
      <c r="AF472" s="174"/>
      <c r="AG472" s="174"/>
    </row>
    <row r="473" spans="1:33">
      <c r="A473" s="174"/>
      <c r="B473" s="174"/>
      <c r="C473" s="174"/>
      <c r="D473" s="174"/>
      <c r="E473" s="174"/>
      <c r="F473" s="174"/>
      <c r="G473" s="206"/>
      <c r="H473" s="174"/>
      <c r="I473" s="174"/>
      <c r="J473" s="174"/>
      <c r="K473" s="174"/>
      <c r="L473" s="174"/>
      <c r="M473" s="174"/>
      <c r="N473" s="174"/>
      <c r="O473" s="174"/>
      <c r="P473" s="174"/>
      <c r="Q473" s="174"/>
      <c r="R473" s="174"/>
      <c r="S473" s="174"/>
      <c r="T473" s="174"/>
      <c r="U473" s="174"/>
      <c r="V473" s="174"/>
      <c r="W473" s="174"/>
      <c r="X473" s="174"/>
      <c r="Y473" s="174"/>
      <c r="Z473" s="174"/>
      <c r="AA473" s="174"/>
      <c r="AB473" s="174"/>
      <c r="AC473" s="174"/>
      <c r="AD473" s="174"/>
      <c r="AE473" s="174"/>
      <c r="AF473" s="174"/>
      <c r="AG473" s="174"/>
    </row>
    <row r="474" spans="1:33">
      <c r="A474" s="174"/>
      <c r="B474" s="174"/>
      <c r="C474" s="174"/>
      <c r="D474" s="174"/>
      <c r="E474" s="174"/>
      <c r="F474" s="174"/>
      <c r="G474" s="206"/>
      <c r="H474" s="174"/>
      <c r="I474" s="174"/>
      <c r="J474" s="174"/>
      <c r="K474" s="174"/>
      <c r="L474" s="174"/>
      <c r="M474" s="174"/>
      <c r="N474" s="174"/>
      <c r="O474" s="174"/>
      <c r="P474" s="174"/>
      <c r="Q474" s="174"/>
      <c r="R474" s="174"/>
      <c r="S474" s="174"/>
      <c r="T474" s="174"/>
      <c r="U474" s="174"/>
      <c r="V474" s="174"/>
      <c r="W474" s="174"/>
      <c r="X474" s="174"/>
      <c r="Y474" s="174"/>
      <c r="Z474" s="174"/>
      <c r="AA474" s="174"/>
      <c r="AB474" s="174"/>
      <c r="AC474" s="174"/>
      <c r="AD474" s="174"/>
      <c r="AE474" s="174"/>
      <c r="AF474" s="174"/>
      <c r="AG474" s="174"/>
    </row>
    <row r="475" spans="1:33">
      <c r="A475" s="174"/>
      <c r="B475" s="174"/>
      <c r="C475" s="174"/>
      <c r="D475" s="174"/>
      <c r="E475" s="174"/>
      <c r="F475" s="174"/>
      <c r="G475" s="206"/>
      <c r="H475" s="174"/>
      <c r="I475" s="174"/>
      <c r="J475" s="174"/>
      <c r="K475" s="174"/>
      <c r="L475" s="174"/>
      <c r="M475" s="174"/>
      <c r="N475" s="174"/>
      <c r="O475" s="174"/>
      <c r="P475" s="174"/>
      <c r="Q475" s="174"/>
      <c r="R475" s="174"/>
      <c r="S475" s="174"/>
      <c r="T475" s="174"/>
      <c r="U475" s="174"/>
      <c r="V475" s="174"/>
      <c r="W475" s="174"/>
      <c r="X475" s="174"/>
      <c r="Y475" s="174"/>
      <c r="Z475" s="174"/>
      <c r="AA475" s="174"/>
      <c r="AB475" s="174"/>
      <c r="AC475" s="174"/>
      <c r="AD475" s="174"/>
      <c r="AE475" s="174"/>
      <c r="AF475" s="174"/>
      <c r="AG475" s="174"/>
    </row>
    <row r="476" spans="1:33">
      <c r="A476" s="174"/>
      <c r="B476" s="174"/>
      <c r="C476" s="174"/>
      <c r="D476" s="174"/>
      <c r="E476" s="174"/>
      <c r="F476" s="174"/>
      <c r="G476" s="206"/>
      <c r="H476" s="174"/>
      <c r="I476" s="174"/>
      <c r="J476" s="174"/>
      <c r="K476" s="174"/>
      <c r="L476" s="174"/>
      <c r="M476" s="174"/>
      <c r="N476" s="174"/>
      <c r="O476" s="174"/>
      <c r="P476" s="174"/>
      <c r="Q476" s="174"/>
      <c r="R476" s="174"/>
      <c r="S476" s="174"/>
      <c r="T476" s="174"/>
      <c r="U476" s="174"/>
      <c r="V476" s="174"/>
      <c r="W476" s="174"/>
      <c r="X476" s="174"/>
      <c r="Y476" s="174"/>
      <c r="Z476" s="174"/>
      <c r="AA476" s="174"/>
      <c r="AB476" s="174"/>
      <c r="AC476" s="174"/>
      <c r="AD476" s="174"/>
      <c r="AE476" s="174"/>
      <c r="AF476" s="174"/>
      <c r="AG476" s="174"/>
    </row>
    <row r="477" spans="1:33">
      <c r="A477" s="174"/>
      <c r="B477" s="174"/>
      <c r="C477" s="174"/>
      <c r="D477" s="174"/>
      <c r="E477" s="174"/>
      <c r="F477" s="174"/>
      <c r="G477" s="206"/>
      <c r="H477" s="174"/>
      <c r="I477" s="174"/>
      <c r="J477" s="174"/>
      <c r="K477" s="174"/>
      <c r="L477" s="174"/>
      <c r="M477" s="174"/>
      <c r="N477" s="174"/>
      <c r="O477" s="174"/>
      <c r="P477" s="174"/>
      <c r="Q477" s="174"/>
      <c r="R477" s="174"/>
      <c r="S477" s="174"/>
      <c r="T477" s="174"/>
      <c r="U477" s="174"/>
      <c r="V477" s="174"/>
      <c r="W477" s="174"/>
      <c r="X477" s="174"/>
      <c r="Y477" s="174"/>
      <c r="Z477" s="174"/>
      <c r="AA477" s="174"/>
      <c r="AB477" s="174"/>
      <c r="AC477" s="174"/>
      <c r="AD477" s="174"/>
      <c r="AE477" s="174"/>
      <c r="AF477" s="174"/>
      <c r="AG477" s="174"/>
    </row>
    <row r="478" spans="1:33">
      <c r="A478" s="174"/>
      <c r="B478" s="174"/>
      <c r="C478" s="174"/>
      <c r="D478" s="174"/>
      <c r="E478" s="174"/>
      <c r="F478" s="174"/>
      <c r="G478" s="206"/>
      <c r="H478" s="174"/>
      <c r="I478" s="174"/>
      <c r="J478" s="174"/>
      <c r="K478" s="174"/>
      <c r="L478" s="174"/>
      <c r="M478" s="174"/>
      <c r="N478" s="174"/>
      <c r="O478" s="174"/>
      <c r="P478" s="174"/>
      <c r="Q478" s="174"/>
      <c r="R478" s="174"/>
      <c r="S478" s="174"/>
      <c r="T478" s="174"/>
      <c r="U478" s="174"/>
      <c r="V478" s="174"/>
      <c r="W478" s="174"/>
      <c r="X478" s="174"/>
      <c r="Y478" s="174"/>
      <c r="Z478" s="174"/>
      <c r="AA478" s="174"/>
      <c r="AB478" s="174"/>
      <c r="AC478" s="174"/>
      <c r="AD478" s="174"/>
      <c r="AE478" s="174"/>
      <c r="AF478" s="174"/>
      <c r="AG478" s="174"/>
    </row>
    <row r="479" spans="1:33">
      <c r="A479" s="174"/>
      <c r="B479" s="174"/>
      <c r="C479" s="174"/>
      <c r="D479" s="174"/>
      <c r="E479" s="174"/>
      <c r="F479" s="174"/>
      <c r="G479" s="206"/>
      <c r="H479" s="174"/>
      <c r="I479" s="174"/>
      <c r="J479" s="174"/>
      <c r="K479" s="174"/>
      <c r="L479" s="174"/>
      <c r="M479" s="174"/>
      <c r="N479" s="174"/>
      <c r="O479" s="174"/>
      <c r="P479" s="174"/>
      <c r="Q479" s="174"/>
      <c r="R479" s="174"/>
      <c r="S479" s="174"/>
      <c r="T479" s="174"/>
      <c r="U479" s="174"/>
      <c r="V479" s="174"/>
      <c r="W479" s="174"/>
      <c r="X479" s="174"/>
      <c r="Y479" s="174"/>
      <c r="Z479" s="174"/>
      <c r="AA479" s="174"/>
      <c r="AB479" s="174"/>
      <c r="AC479" s="174"/>
      <c r="AD479" s="174"/>
      <c r="AE479" s="174"/>
      <c r="AF479" s="174"/>
      <c r="AG479" s="174"/>
    </row>
    <row r="480" spans="1:33">
      <c r="A480" s="174"/>
      <c r="B480" s="174"/>
      <c r="C480" s="174"/>
      <c r="D480" s="174"/>
      <c r="E480" s="174"/>
      <c r="F480" s="174"/>
      <c r="G480" s="206"/>
      <c r="H480" s="174"/>
      <c r="I480" s="174"/>
      <c r="J480" s="174"/>
      <c r="K480" s="174"/>
      <c r="L480" s="174"/>
      <c r="M480" s="174"/>
      <c r="N480" s="174"/>
      <c r="O480" s="174"/>
      <c r="P480" s="174"/>
      <c r="Q480" s="174"/>
      <c r="R480" s="174"/>
      <c r="S480" s="174"/>
      <c r="T480" s="174"/>
      <c r="U480" s="174"/>
      <c r="V480" s="174"/>
      <c r="W480" s="174"/>
      <c r="X480" s="174"/>
      <c r="Y480" s="174"/>
      <c r="Z480" s="174"/>
      <c r="AA480" s="174"/>
      <c r="AB480" s="174"/>
      <c r="AC480" s="174"/>
      <c r="AD480" s="174"/>
      <c r="AE480" s="174"/>
      <c r="AF480" s="174"/>
      <c r="AG480" s="174"/>
    </row>
    <row r="481" spans="1:33">
      <c r="A481" s="174"/>
      <c r="B481" s="174"/>
      <c r="C481" s="174"/>
      <c r="D481" s="174"/>
      <c r="E481" s="174"/>
      <c r="F481" s="174"/>
      <c r="G481" s="206"/>
      <c r="H481" s="174"/>
      <c r="I481" s="174"/>
      <c r="J481" s="174"/>
      <c r="K481" s="174"/>
      <c r="L481" s="174"/>
      <c r="M481" s="174"/>
      <c r="N481" s="174"/>
      <c r="O481" s="174"/>
      <c r="P481" s="174"/>
      <c r="Q481" s="174"/>
      <c r="R481" s="174"/>
      <c r="S481" s="174"/>
      <c r="T481" s="174"/>
      <c r="U481" s="174"/>
      <c r="V481" s="174"/>
      <c r="W481" s="174"/>
      <c r="X481" s="174"/>
      <c r="Y481" s="174"/>
      <c r="Z481" s="174"/>
      <c r="AA481" s="174"/>
      <c r="AB481" s="174"/>
      <c r="AC481" s="174"/>
      <c r="AD481" s="174"/>
      <c r="AE481" s="174"/>
      <c r="AF481" s="174"/>
      <c r="AG481" s="174"/>
    </row>
    <row r="482" spans="1:33">
      <c r="A482" s="174"/>
      <c r="B482" s="174"/>
      <c r="C482" s="174"/>
      <c r="D482" s="174"/>
      <c r="E482" s="174"/>
      <c r="F482" s="174"/>
      <c r="G482" s="206"/>
      <c r="H482" s="174"/>
      <c r="I482" s="174"/>
      <c r="J482" s="174"/>
      <c r="K482" s="174"/>
      <c r="L482" s="174"/>
      <c r="M482" s="174"/>
      <c r="N482" s="174"/>
      <c r="O482" s="174"/>
      <c r="P482" s="174"/>
      <c r="Q482" s="174"/>
      <c r="R482" s="174"/>
      <c r="S482" s="174"/>
      <c r="T482" s="174"/>
      <c r="U482" s="174"/>
      <c r="V482" s="174"/>
      <c r="W482" s="174"/>
      <c r="X482" s="174"/>
      <c r="Y482" s="174"/>
      <c r="Z482" s="174"/>
      <c r="AA482" s="174"/>
      <c r="AB482" s="174"/>
      <c r="AC482" s="174"/>
      <c r="AD482" s="174"/>
      <c r="AE482" s="174"/>
      <c r="AF482" s="174"/>
      <c r="AG482" s="174"/>
    </row>
    <row r="483" spans="1:33">
      <c r="A483" s="174"/>
      <c r="B483" s="174"/>
      <c r="C483" s="174"/>
      <c r="D483" s="174"/>
      <c r="E483" s="174"/>
      <c r="F483" s="174"/>
      <c r="G483" s="206"/>
      <c r="H483" s="174"/>
      <c r="I483" s="174"/>
      <c r="J483" s="174"/>
      <c r="K483" s="174"/>
      <c r="L483" s="174"/>
      <c r="M483" s="174"/>
      <c r="N483" s="174"/>
      <c r="O483" s="174"/>
      <c r="P483" s="174"/>
      <c r="Q483" s="174"/>
      <c r="R483" s="174"/>
      <c r="S483" s="174"/>
      <c r="T483" s="174"/>
      <c r="U483" s="174"/>
      <c r="V483" s="174"/>
      <c r="W483" s="174"/>
      <c r="X483" s="174"/>
      <c r="Y483" s="174"/>
      <c r="Z483" s="174"/>
      <c r="AA483" s="174"/>
      <c r="AB483" s="174"/>
      <c r="AC483" s="174"/>
      <c r="AD483" s="174"/>
      <c r="AE483" s="174"/>
      <c r="AF483" s="174"/>
      <c r="AG483" s="174"/>
    </row>
    <row r="484" spans="1:33">
      <c r="A484" s="174"/>
      <c r="B484" s="174"/>
      <c r="C484" s="174"/>
      <c r="D484" s="174"/>
      <c r="E484" s="174"/>
      <c r="F484" s="174"/>
      <c r="G484" s="206"/>
      <c r="H484" s="174"/>
      <c r="I484" s="174"/>
      <c r="J484" s="174"/>
      <c r="K484" s="174"/>
      <c r="L484" s="174"/>
      <c r="M484" s="174"/>
      <c r="N484" s="174"/>
      <c r="O484" s="174"/>
      <c r="P484" s="174"/>
      <c r="Q484" s="174"/>
      <c r="R484" s="174"/>
      <c r="S484" s="174"/>
      <c r="T484" s="174"/>
      <c r="U484" s="174"/>
      <c r="V484" s="174"/>
      <c r="W484" s="174"/>
      <c r="X484" s="174"/>
      <c r="Y484" s="174"/>
      <c r="Z484" s="174"/>
      <c r="AA484" s="174"/>
      <c r="AB484" s="174"/>
      <c r="AC484" s="174"/>
      <c r="AD484" s="174"/>
      <c r="AE484" s="174"/>
      <c r="AF484" s="174"/>
      <c r="AG484" s="174"/>
    </row>
    <row r="485" spans="1:33">
      <c r="A485" s="174"/>
      <c r="B485" s="174"/>
      <c r="C485" s="174"/>
      <c r="D485" s="174"/>
      <c r="E485" s="174"/>
      <c r="F485" s="174"/>
      <c r="G485" s="206"/>
      <c r="H485" s="174"/>
      <c r="I485" s="174"/>
      <c r="J485" s="174"/>
      <c r="K485" s="174"/>
      <c r="L485" s="174"/>
      <c r="M485" s="174"/>
      <c r="N485" s="174"/>
      <c r="O485" s="174"/>
      <c r="P485" s="174"/>
      <c r="Q485" s="174"/>
      <c r="R485" s="174"/>
      <c r="S485" s="174"/>
      <c r="T485" s="174"/>
      <c r="U485" s="174"/>
      <c r="V485" s="174"/>
      <c r="W485" s="174"/>
      <c r="X485" s="174"/>
      <c r="Y485" s="174"/>
      <c r="Z485" s="174"/>
      <c r="AA485" s="174"/>
      <c r="AB485" s="174"/>
      <c r="AC485" s="174"/>
      <c r="AD485" s="174"/>
      <c r="AE485" s="174"/>
      <c r="AF485" s="174"/>
      <c r="AG485" s="174"/>
    </row>
    <row r="486" spans="1:33">
      <c r="A486" s="174"/>
      <c r="B486" s="174"/>
      <c r="C486" s="174"/>
      <c r="D486" s="174"/>
      <c r="E486" s="174"/>
      <c r="F486" s="174"/>
      <c r="G486" s="206"/>
      <c r="H486" s="174"/>
      <c r="I486" s="174"/>
      <c r="J486" s="174"/>
      <c r="K486" s="174"/>
      <c r="L486" s="174"/>
      <c r="M486" s="174"/>
      <c r="N486" s="174"/>
      <c r="O486" s="174"/>
      <c r="P486" s="174"/>
      <c r="Q486" s="174"/>
      <c r="R486" s="174"/>
      <c r="S486" s="174"/>
      <c r="T486" s="174"/>
      <c r="U486" s="174"/>
      <c r="V486" s="174"/>
      <c r="W486" s="174"/>
      <c r="X486" s="174"/>
      <c r="Y486" s="174"/>
      <c r="Z486" s="174"/>
      <c r="AA486" s="174"/>
      <c r="AB486" s="174"/>
      <c r="AC486" s="174"/>
      <c r="AD486" s="174"/>
      <c r="AE486" s="174"/>
      <c r="AF486" s="174"/>
      <c r="AG486" s="174"/>
    </row>
    <row r="487" spans="1:33">
      <c r="A487" s="174"/>
      <c r="B487" s="174"/>
      <c r="C487" s="174"/>
      <c r="D487" s="174"/>
      <c r="E487" s="174"/>
      <c r="F487" s="174"/>
      <c r="G487" s="206"/>
      <c r="H487" s="174"/>
      <c r="I487" s="174"/>
      <c r="J487" s="174"/>
      <c r="K487" s="174"/>
      <c r="L487" s="174"/>
      <c r="M487" s="174"/>
      <c r="N487" s="174"/>
      <c r="O487" s="174"/>
      <c r="P487" s="174"/>
      <c r="Q487" s="174"/>
      <c r="R487" s="174"/>
      <c r="S487" s="174"/>
      <c r="T487" s="174"/>
      <c r="U487" s="174"/>
      <c r="V487" s="174"/>
      <c r="W487" s="174"/>
      <c r="X487" s="174"/>
      <c r="Y487" s="174"/>
      <c r="Z487" s="174"/>
      <c r="AA487" s="174"/>
      <c r="AB487" s="174"/>
      <c r="AC487" s="174"/>
      <c r="AD487" s="174"/>
      <c r="AE487" s="174"/>
      <c r="AF487" s="174"/>
      <c r="AG487" s="174"/>
    </row>
    <row r="488" spans="1:33">
      <c r="A488" s="174"/>
      <c r="B488" s="174"/>
      <c r="C488" s="174"/>
      <c r="D488" s="174"/>
      <c r="E488" s="174"/>
      <c r="F488" s="174"/>
      <c r="G488" s="206"/>
      <c r="H488" s="174"/>
      <c r="I488" s="174"/>
      <c r="J488" s="174"/>
      <c r="K488" s="174"/>
      <c r="L488" s="174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174"/>
      <c r="AF488" s="174"/>
      <c r="AG488" s="174"/>
    </row>
    <row r="489" spans="1:33">
      <c r="A489" s="174"/>
      <c r="B489" s="174"/>
      <c r="C489" s="174"/>
      <c r="D489" s="174"/>
      <c r="E489" s="174"/>
      <c r="F489" s="174"/>
      <c r="G489" s="206"/>
      <c r="H489" s="174"/>
      <c r="I489" s="174"/>
      <c r="J489" s="174"/>
      <c r="K489" s="174"/>
      <c r="L489" s="174"/>
      <c r="M489" s="174"/>
      <c r="N489" s="174"/>
      <c r="O489" s="174"/>
      <c r="P489" s="174"/>
      <c r="Q489" s="174"/>
      <c r="R489" s="174"/>
      <c r="S489" s="174"/>
      <c r="T489" s="174"/>
      <c r="U489" s="174"/>
      <c r="V489" s="174"/>
      <c r="W489" s="174"/>
      <c r="X489" s="174"/>
      <c r="Y489" s="174"/>
      <c r="Z489" s="174"/>
      <c r="AA489" s="174"/>
      <c r="AB489" s="174"/>
      <c r="AC489" s="174"/>
      <c r="AD489" s="174"/>
      <c r="AE489" s="174"/>
      <c r="AF489" s="174"/>
      <c r="AG489" s="174"/>
    </row>
    <row r="490" spans="1:33">
      <c r="A490" s="174"/>
      <c r="B490" s="174"/>
      <c r="C490" s="174"/>
      <c r="D490" s="174"/>
      <c r="E490" s="174"/>
      <c r="F490" s="174"/>
      <c r="G490" s="206"/>
      <c r="H490" s="174"/>
      <c r="I490" s="174"/>
      <c r="J490" s="174"/>
      <c r="K490" s="174"/>
      <c r="L490" s="174"/>
      <c r="M490" s="174"/>
      <c r="N490" s="174"/>
      <c r="O490" s="174"/>
      <c r="P490" s="174"/>
      <c r="Q490" s="174"/>
      <c r="R490" s="174"/>
      <c r="S490" s="174"/>
      <c r="T490" s="174"/>
      <c r="U490" s="174"/>
      <c r="V490" s="174"/>
      <c r="W490" s="174"/>
      <c r="X490" s="174"/>
      <c r="Y490" s="174"/>
      <c r="Z490" s="174"/>
      <c r="AA490" s="174"/>
      <c r="AB490" s="174"/>
      <c r="AC490" s="174"/>
      <c r="AD490" s="174"/>
      <c r="AE490" s="174"/>
      <c r="AF490" s="174"/>
      <c r="AG490" s="174"/>
    </row>
    <row r="491" spans="1:33">
      <c r="A491" s="174"/>
      <c r="B491" s="174"/>
      <c r="C491" s="174"/>
      <c r="D491" s="174"/>
      <c r="E491" s="174"/>
      <c r="F491" s="174"/>
      <c r="G491" s="206"/>
      <c r="H491" s="174"/>
      <c r="I491" s="174"/>
      <c r="J491" s="174"/>
      <c r="K491" s="174"/>
      <c r="L491" s="174"/>
      <c r="M491" s="174"/>
      <c r="N491" s="174"/>
      <c r="O491" s="174"/>
      <c r="P491" s="174"/>
      <c r="Q491" s="174"/>
      <c r="R491" s="174"/>
      <c r="S491" s="174"/>
      <c r="T491" s="174"/>
      <c r="U491" s="174"/>
      <c r="V491" s="174"/>
      <c r="W491" s="174"/>
      <c r="X491" s="174"/>
      <c r="Y491" s="174"/>
      <c r="Z491" s="174"/>
      <c r="AA491" s="174"/>
      <c r="AB491" s="174"/>
      <c r="AC491" s="174"/>
      <c r="AD491" s="174"/>
      <c r="AE491" s="174"/>
      <c r="AF491" s="174"/>
      <c r="AG491" s="174"/>
    </row>
    <row r="492" spans="1:33">
      <c r="A492" s="174"/>
      <c r="B492" s="174"/>
      <c r="C492" s="174"/>
      <c r="D492" s="174"/>
      <c r="E492" s="174"/>
      <c r="F492" s="174"/>
      <c r="G492" s="206"/>
      <c r="H492" s="174"/>
      <c r="I492" s="174"/>
      <c r="J492" s="174"/>
      <c r="K492" s="174"/>
      <c r="L492" s="174"/>
      <c r="M492" s="174"/>
      <c r="N492" s="174"/>
      <c r="O492" s="174"/>
      <c r="P492" s="174"/>
      <c r="Q492" s="174"/>
      <c r="R492" s="174"/>
      <c r="S492" s="174"/>
      <c r="T492" s="174"/>
      <c r="U492" s="174"/>
      <c r="V492" s="174"/>
      <c r="W492" s="174"/>
      <c r="X492" s="174"/>
      <c r="Y492" s="174"/>
      <c r="Z492" s="174"/>
      <c r="AA492" s="174"/>
      <c r="AB492" s="174"/>
      <c r="AC492" s="174"/>
      <c r="AD492" s="174"/>
      <c r="AE492" s="174"/>
      <c r="AF492" s="174"/>
      <c r="AG492" s="174"/>
    </row>
    <row r="493" spans="1:33">
      <c r="A493" s="174"/>
      <c r="B493" s="174"/>
      <c r="C493" s="174"/>
      <c r="D493" s="174"/>
      <c r="E493" s="174"/>
      <c r="F493" s="174"/>
      <c r="G493" s="206"/>
      <c r="H493" s="174"/>
      <c r="I493" s="174"/>
      <c r="J493" s="174"/>
      <c r="K493" s="174"/>
      <c r="L493" s="174"/>
      <c r="M493" s="174"/>
      <c r="N493" s="174"/>
      <c r="O493" s="174"/>
      <c r="P493" s="174"/>
      <c r="Q493" s="174"/>
      <c r="R493" s="174"/>
      <c r="S493" s="174"/>
      <c r="T493" s="174"/>
      <c r="U493" s="174"/>
      <c r="V493" s="174"/>
      <c r="W493" s="174"/>
      <c r="X493" s="174"/>
      <c r="Y493" s="174"/>
      <c r="Z493" s="174"/>
      <c r="AA493" s="174"/>
      <c r="AB493" s="174"/>
      <c r="AC493" s="174"/>
      <c r="AD493" s="174"/>
      <c r="AE493" s="174"/>
      <c r="AF493" s="174"/>
      <c r="AG493" s="174"/>
    </row>
    <row r="494" spans="1:33">
      <c r="A494" s="174"/>
      <c r="B494" s="174"/>
      <c r="C494" s="174"/>
      <c r="D494" s="174"/>
      <c r="E494" s="174"/>
      <c r="F494" s="174"/>
      <c r="G494" s="206"/>
      <c r="H494" s="174"/>
      <c r="I494" s="174"/>
      <c r="J494" s="174"/>
      <c r="K494" s="174"/>
      <c r="L494" s="174"/>
      <c r="M494" s="174"/>
      <c r="N494" s="174"/>
      <c r="O494" s="174"/>
      <c r="P494" s="174"/>
      <c r="Q494" s="174"/>
      <c r="R494" s="174"/>
      <c r="S494" s="174"/>
      <c r="T494" s="174"/>
      <c r="U494" s="174"/>
      <c r="V494" s="174"/>
      <c r="W494" s="174"/>
      <c r="X494" s="174"/>
      <c r="Y494" s="174"/>
      <c r="Z494" s="174"/>
      <c r="AA494" s="174"/>
      <c r="AB494" s="174"/>
      <c r="AC494" s="174"/>
      <c r="AD494" s="174"/>
      <c r="AE494" s="174"/>
      <c r="AF494" s="174"/>
      <c r="AG494" s="174"/>
    </row>
    <row r="495" spans="1:33">
      <c r="A495" s="174"/>
      <c r="B495" s="174"/>
      <c r="C495" s="174"/>
      <c r="D495" s="174"/>
      <c r="E495" s="174"/>
      <c r="F495" s="174"/>
      <c r="G495" s="206"/>
      <c r="H495" s="174"/>
      <c r="I495" s="174"/>
      <c r="J495" s="174"/>
      <c r="K495" s="174"/>
      <c r="L495" s="174"/>
      <c r="M495" s="174"/>
      <c r="N495" s="174"/>
      <c r="O495" s="174"/>
      <c r="P495" s="174"/>
      <c r="Q495" s="174"/>
      <c r="R495" s="174"/>
      <c r="S495" s="174"/>
      <c r="T495" s="174"/>
      <c r="U495" s="174"/>
      <c r="V495" s="174"/>
      <c r="W495" s="174"/>
      <c r="X495" s="174"/>
      <c r="Y495" s="174"/>
      <c r="Z495" s="174"/>
      <c r="AA495" s="174"/>
      <c r="AB495" s="174"/>
      <c r="AC495" s="174"/>
      <c r="AD495" s="174"/>
      <c r="AE495" s="174"/>
      <c r="AF495" s="174"/>
      <c r="AG495" s="174"/>
    </row>
    <row r="496" spans="1:33">
      <c r="A496" s="174"/>
      <c r="B496" s="174"/>
      <c r="C496" s="174"/>
      <c r="D496" s="174"/>
      <c r="E496" s="174"/>
      <c r="F496" s="174"/>
      <c r="G496" s="206"/>
      <c r="H496" s="174"/>
      <c r="I496" s="174"/>
      <c r="J496" s="174"/>
      <c r="K496" s="174"/>
      <c r="L496" s="174"/>
      <c r="M496" s="174"/>
      <c r="N496" s="174"/>
      <c r="O496" s="174"/>
      <c r="P496" s="174"/>
      <c r="Q496" s="174"/>
      <c r="R496" s="174"/>
      <c r="S496" s="174"/>
      <c r="T496" s="174"/>
      <c r="U496" s="174"/>
      <c r="V496" s="174"/>
      <c r="W496" s="174"/>
      <c r="X496" s="174"/>
      <c r="Y496" s="174"/>
      <c r="Z496" s="174"/>
      <c r="AA496" s="174"/>
      <c r="AB496" s="174"/>
      <c r="AC496" s="174"/>
      <c r="AD496" s="174"/>
      <c r="AE496" s="174"/>
      <c r="AF496" s="174"/>
      <c r="AG496" s="174"/>
    </row>
    <row r="497" spans="1:33">
      <c r="A497" s="174"/>
      <c r="B497" s="174"/>
      <c r="C497" s="174"/>
      <c r="D497" s="174"/>
      <c r="E497" s="174"/>
      <c r="F497" s="174"/>
      <c r="G497" s="206"/>
      <c r="H497" s="174"/>
      <c r="I497" s="174"/>
      <c r="J497" s="174"/>
      <c r="K497" s="174"/>
      <c r="L497" s="174"/>
      <c r="M497" s="174"/>
      <c r="N497" s="174"/>
      <c r="O497" s="174"/>
      <c r="P497" s="174"/>
      <c r="Q497" s="174"/>
      <c r="R497" s="174"/>
      <c r="S497" s="174"/>
      <c r="T497" s="174"/>
      <c r="U497" s="174"/>
      <c r="V497" s="174"/>
      <c r="W497" s="174"/>
      <c r="X497" s="174"/>
      <c r="Y497" s="174"/>
      <c r="Z497" s="174"/>
      <c r="AA497" s="174"/>
      <c r="AB497" s="174"/>
      <c r="AC497" s="174"/>
      <c r="AD497" s="174"/>
      <c r="AE497" s="174"/>
      <c r="AF497" s="174"/>
      <c r="AG497" s="174"/>
    </row>
    <row r="498" spans="1:33">
      <c r="A498" s="174"/>
      <c r="B498" s="174"/>
      <c r="C498" s="174"/>
      <c r="D498" s="174"/>
      <c r="E498" s="174"/>
      <c r="F498" s="174"/>
      <c r="G498" s="206"/>
      <c r="H498" s="174"/>
      <c r="I498" s="174"/>
      <c r="J498" s="174"/>
      <c r="K498" s="174"/>
      <c r="L498" s="174"/>
      <c r="M498" s="174"/>
      <c r="N498" s="174"/>
      <c r="O498" s="174"/>
      <c r="P498" s="174"/>
      <c r="Q498" s="174"/>
      <c r="R498" s="174"/>
      <c r="S498" s="174"/>
      <c r="T498" s="174"/>
      <c r="U498" s="174"/>
      <c r="V498" s="174"/>
      <c r="W498" s="174"/>
      <c r="X498" s="174"/>
      <c r="Y498" s="174"/>
      <c r="Z498" s="174"/>
      <c r="AA498" s="174"/>
      <c r="AB498" s="174"/>
      <c r="AC498" s="174"/>
      <c r="AD498" s="174"/>
      <c r="AE498" s="174"/>
      <c r="AF498" s="174"/>
      <c r="AG498" s="174"/>
    </row>
    <row r="499" spans="1:33">
      <c r="A499" s="174"/>
      <c r="B499" s="174"/>
      <c r="C499" s="174"/>
      <c r="D499" s="174"/>
      <c r="E499" s="174"/>
      <c r="F499" s="174"/>
      <c r="G499" s="206"/>
      <c r="H499" s="174"/>
      <c r="I499" s="174"/>
      <c r="J499" s="174"/>
      <c r="K499" s="174"/>
      <c r="L499" s="174"/>
      <c r="M499" s="174"/>
      <c r="N499" s="174"/>
      <c r="O499" s="174"/>
      <c r="P499" s="174"/>
      <c r="Q499" s="174"/>
      <c r="R499" s="174"/>
      <c r="S499" s="174"/>
      <c r="T499" s="174"/>
      <c r="U499" s="174"/>
      <c r="V499" s="174"/>
      <c r="W499" s="174"/>
      <c r="X499" s="174"/>
      <c r="Y499" s="174"/>
      <c r="Z499" s="174"/>
      <c r="AA499" s="174"/>
      <c r="AB499" s="174"/>
      <c r="AC499" s="174"/>
      <c r="AD499" s="174"/>
      <c r="AE499" s="174"/>
      <c r="AF499" s="174"/>
      <c r="AG499" s="174"/>
    </row>
    <row r="500" spans="1:33">
      <c r="A500" s="174"/>
      <c r="B500" s="174"/>
      <c r="C500" s="174"/>
      <c r="D500" s="174"/>
      <c r="E500" s="174"/>
      <c r="F500" s="174"/>
      <c r="G500" s="206"/>
      <c r="H500" s="174"/>
      <c r="I500" s="174"/>
      <c r="J500" s="174"/>
      <c r="K500" s="174"/>
      <c r="L500" s="174"/>
      <c r="M500" s="174"/>
      <c r="N500" s="174"/>
      <c r="O500" s="174"/>
      <c r="P500" s="174"/>
      <c r="Q500" s="174"/>
      <c r="R500" s="174"/>
      <c r="S500" s="174"/>
      <c r="T500" s="174"/>
      <c r="U500" s="174"/>
      <c r="V500" s="174"/>
      <c r="W500" s="174"/>
      <c r="X500" s="174"/>
      <c r="Y500" s="174"/>
      <c r="Z500" s="174"/>
      <c r="AA500" s="174"/>
      <c r="AB500" s="174"/>
      <c r="AC500" s="174"/>
      <c r="AD500" s="174"/>
      <c r="AE500" s="174"/>
      <c r="AF500" s="174"/>
      <c r="AG500" s="174"/>
    </row>
    <row r="501" spans="1:33">
      <c r="A501" s="174"/>
      <c r="B501" s="174"/>
      <c r="C501" s="174"/>
      <c r="D501" s="174"/>
      <c r="E501" s="174"/>
      <c r="F501" s="174"/>
      <c r="G501" s="206"/>
      <c r="H501" s="174"/>
      <c r="I501" s="174"/>
      <c r="J501" s="174"/>
      <c r="K501" s="174"/>
      <c r="L501" s="174"/>
      <c r="M501" s="174"/>
      <c r="N501" s="174"/>
      <c r="O501" s="174"/>
      <c r="P501" s="174"/>
      <c r="Q501" s="174"/>
      <c r="R501" s="174"/>
      <c r="S501" s="174"/>
      <c r="T501" s="174"/>
      <c r="U501" s="174"/>
      <c r="V501" s="174"/>
      <c r="W501" s="174"/>
      <c r="X501" s="174"/>
      <c r="Y501" s="174"/>
      <c r="Z501" s="174"/>
      <c r="AA501" s="174"/>
      <c r="AB501" s="174"/>
      <c r="AC501" s="174"/>
      <c r="AD501" s="174"/>
      <c r="AE501" s="174"/>
      <c r="AF501" s="174"/>
      <c r="AG501" s="174"/>
    </row>
    <row r="502" spans="1:33">
      <c r="A502" s="174"/>
      <c r="B502" s="174"/>
      <c r="C502" s="174"/>
      <c r="D502" s="174"/>
      <c r="E502" s="174"/>
      <c r="F502" s="174"/>
      <c r="G502" s="206"/>
      <c r="H502" s="174"/>
      <c r="I502" s="174"/>
      <c r="J502" s="174"/>
      <c r="K502" s="174"/>
      <c r="L502" s="174"/>
      <c r="M502" s="174"/>
      <c r="N502" s="174"/>
      <c r="O502" s="174"/>
      <c r="P502" s="174"/>
      <c r="Q502" s="174"/>
      <c r="R502" s="174"/>
      <c r="S502" s="174"/>
      <c r="T502" s="174"/>
      <c r="U502" s="174"/>
      <c r="V502" s="174"/>
      <c r="W502" s="174"/>
      <c r="X502" s="174"/>
      <c r="Y502" s="174"/>
      <c r="Z502" s="174"/>
      <c r="AA502" s="174"/>
      <c r="AB502" s="174"/>
      <c r="AC502" s="174"/>
      <c r="AD502" s="174"/>
      <c r="AE502" s="174"/>
      <c r="AF502" s="174"/>
      <c r="AG502" s="174"/>
    </row>
    <row r="503" spans="1:33">
      <c r="A503" s="174"/>
      <c r="B503" s="174"/>
      <c r="C503" s="174"/>
      <c r="D503" s="174"/>
      <c r="E503" s="174"/>
      <c r="F503" s="174"/>
      <c r="G503" s="206"/>
      <c r="H503" s="174"/>
      <c r="I503" s="174"/>
      <c r="J503" s="174"/>
      <c r="K503" s="174"/>
      <c r="L503" s="174"/>
      <c r="M503" s="174"/>
      <c r="N503" s="174"/>
      <c r="O503" s="174"/>
      <c r="P503" s="174"/>
      <c r="Q503" s="174"/>
      <c r="R503" s="174"/>
      <c r="S503" s="174"/>
      <c r="T503" s="174"/>
      <c r="U503" s="174"/>
      <c r="V503" s="174"/>
      <c r="W503" s="174"/>
      <c r="X503" s="174"/>
      <c r="Y503" s="174"/>
      <c r="Z503" s="174"/>
      <c r="AA503" s="174"/>
      <c r="AB503" s="174"/>
      <c r="AC503" s="174"/>
      <c r="AD503" s="174"/>
      <c r="AE503" s="174"/>
      <c r="AF503" s="174"/>
      <c r="AG503" s="174"/>
    </row>
    <row r="504" spans="1:33">
      <c r="A504" s="174"/>
      <c r="B504" s="174"/>
      <c r="C504" s="174"/>
      <c r="D504" s="174"/>
      <c r="E504" s="174"/>
      <c r="F504" s="174"/>
      <c r="G504" s="206"/>
      <c r="H504" s="174"/>
      <c r="I504" s="174"/>
      <c r="J504" s="174"/>
      <c r="K504" s="174"/>
      <c r="L504" s="174"/>
      <c r="M504" s="174"/>
      <c r="N504" s="174"/>
      <c r="O504" s="174"/>
      <c r="P504" s="174"/>
      <c r="Q504" s="174"/>
      <c r="R504" s="174"/>
      <c r="S504" s="174"/>
      <c r="T504" s="174"/>
      <c r="U504" s="174"/>
      <c r="V504" s="174"/>
      <c r="W504" s="174"/>
      <c r="X504" s="174"/>
      <c r="Y504" s="174"/>
      <c r="Z504" s="174"/>
      <c r="AA504" s="174"/>
      <c r="AB504" s="174"/>
      <c r="AC504" s="174"/>
      <c r="AD504" s="174"/>
      <c r="AE504" s="174"/>
      <c r="AF504" s="174"/>
      <c r="AG504" s="174"/>
    </row>
    <row r="505" spans="1:33">
      <c r="A505" s="174"/>
      <c r="B505" s="174"/>
      <c r="C505" s="174"/>
      <c r="D505" s="174"/>
      <c r="E505" s="174"/>
      <c r="F505" s="174"/>
      <c r="G505" s="206"/>
      <c r="H505" s="174"/>
      <c r="I505" s="174"/>
      <c r="J505" s="174"/>
      <c r="K505" s="174"/>
      <c r="L505" s="174"/>
      <c r="M505" s="174"/>
      <c r="N505" s="174"/>
      <c r="O505" s="174"/>
      <c r="P505" s="174"/>
      <c r="Q505" s="174"/>
      <c r="R505" s="174"/>
      <c r="S505" s="174"/>
      <c r="T505" s="174"/>
      <c r="U505" s="174"/>
      <c r="V505" s="174"/>
      <c r="W505" s="174"/>
      <c r="X505" s="174"/>
      <c r="Y505" s="174"/>
      <c r="Z505" s="174"/>
      <c r="AA505" s="174"/>
      <c r="AB505" s="174"/>
      <c r="AC505" s="174"/>
      <c r="AD505" s="174"/>
      <c r="AE505" s="174"/>
      <c r="AF505" s="174"/>
      <c r="AG505" s="174"/>
    </row>
    <row r="506" spans="1:33">
      <c r="A506" s="174"/>
      <c r="B506" s="174"/>
      <c r="C506" s="174"/>
      <c r="D506" s="174"/>
      <c r="E506" s="174"/>
      <c r="F506" s="174"/>
      <c r="G506" s="206"/>
      <c r="H506" s="174"/>
      <c r="I506" s="174"/>
      <c r="J506" s="174"/>
      <c r="K506" s="174"/>
      <c r="L506" s="174"/>
      <c r="M506" s="174"/>
      <c r="N506" s="174"/>
      <c r="O506" s="174"/>
      <c r="P506" s="174"/>
      <c r="Q506" s="174"/>
      <c r="R506" s="174"/>
      <c r="S506" s="174"/>
      <c r="T506" s="174"/>
      <c r="U506" s="174"/>
      <c r="V506" s="174"/>
      <c r="W506" s="174"/>
      <c r="X506" s="174"/>
      <c r="Y506" s="174"/>
      <c r="Z506" s="174"/>
      <c r="AA506" s="174"/>
      <c r="AB506" s="174"/>
      <c r="AC506" s="174"/>
      <c r="AD506" s="174"/>
      <c r="AE506" s="174"/>
      <c r="AF506" s="174"/>
      <c r="AG506" s="174"/>
    </row>
    <row r="507" spans="1:33">
      <c r="A507" s="174"/>
      <c r="B507" s="174"/>
      <c r="C507" s="174"/>
      <c r="D507" s="174"/>
      <c r="E507" s="174"/>
      <c r="F507" s="174"/>
      <c r="G507" s="206"/>
      <c r="H507" s="174"/>
      <c r="I507" s="174"/>
      <c r="J507" s="174"/>
      <c r="K507" s="174"/>
      <c r="L507" s="174"/>
      <c r="M507" s="174"/>
      <c r="N507" s="174"/>
      <c r="O507" s="174"/>
      <c r="P507" s="174"/>
      <c r="Q507" s="174"/>
      <c r="R507" s="174"/>
      <c r="S507" s="174"/>
      <c r="T507" s="174"/>
      <c r="U507" s="174"/>
      <c r="V507" s="174"/>
      <c r="W507" s="174"/>
      <c r="X507" s="174"/>
      <c r="Y507" s="174"/>
      <c r="Z507" s="174"/>
      <c r="AA507" s="174"/>
      <c r="AB507" s="174"/>
      <c r="AC507" s="174"/>
      <c r="AD507" s="174"/>
      <c r="AE507" s="174"/>
      <c r="AF507" s="174"/>
      <c r="AG507" s="174"/>
    </row>
    <row r="508" spans="1:33">
      <c r="A508" s="174"/>
      <c r="B508" s="174"/>
      <c r="C508" s="174"/>
      <c r="D508" s="174"/>
      <c r="E508" s="174"/>
      <c r="F508" s="174"/>
      <c r="G508" s="206"/>
      <c r="H508" s="174"/>
      <c r="I508" s="174"/>
      <c r="J508" s="174"/>
      <c r="K508" s="174"/>
      <c r="L508" s="174"/>
      <c r="M508" s="174"/>
      <c r="N508" s="174"/>
      <c r="O508" s="174"/>
      <c r="P508" s="174"/>
      <c r="Q508" s="174"/>
      <c r="R508" s="174"/>
      <c r="S508" s="174"/>
      <c r="T508" s="174"/>
      <c r="U508" s="174"/>
      <c r="V508" s="174"/>
      <c r="W508" s="174"/>
      <c r="X508" s="174"/>
      <c r="Y508" s="174"/>
      <c r="Z508" s="174"/>
      <c r="AA508" s="174"/>
      <c r="AB508" s="174"/>
      <c r="AC508" s="174"/>
      <c r="AD508" s="174"/>
      <c r="AE508" s="174"/>
      <c r="AF508" s="174"/>
      <c r="AG508" s="174"/>
    </row>
    <row r="509" spans="1:33">
      <c r="A509" s="174"/>
      <c r="B509" s="174"/>
      <c r="C509" s="174"/>
      <c r="D509" s="174"/>
      <c r="E509" s="174"/>
      <c r="F509" s="174"/>
      <c r="G509" s="206"/>
      <c r="H509" s="174"/>
      <c r="I509" s="174"/>
      <c r="J509" s="174"/>
      <c r="K509" s="174"/>
      <c r="L509" s="174"/>
      <c r="M509" s="174"/>
      <c r="N509" s="174"/>
      <c r="O509" s="174"/>
      <c r="P509" s="174"/>
      <c r="Q509" s="174"/>
      <c r="R509" s="174"/>
      <c r="S509" s="174"/>
      <c r="T509" s="174"/>
      <c r="U509" s="174"/>
      <c r="V509" s="174"/>
      <c r="W509" s="174"/>
      <c r="X509" s="174"/>
      <c r="Y509" s="174"/>
      <c r="Z509" s="174"/>
      <c r="AA509" s="174"/>
      <c r="AB509" s="174"/>
      <c r="AC509" s="174"/>
      <c r="AD509" s="174"/>
      <c r="AE509" s="174"/>
      <c r="AF509" s="174"/>
      <c r="AG509" s="174"/>
    </row>
    <row r="510" spans="1:33">
      <c r="A510" s="174"/>
      <c r="B510" s="174"/>
      <c r="C510" s="174"/>
      <c r="D510" s="174"/>
      <c r="E510" s="174"/>
      <c r="F510" s="174"/>
      <c r="G510" s="206"/>
      <c r="H510" s="174"/>
      <c r="I510" s="174"/>
      <c r="J510" s="174"/>
      <c r="K510" s="174"/>
      <c r="L510" s="174"/>
      <c r="M510" s="174"/>
      <c r="N510" s="174"/>
      <c r="O510" s="174"/>
      <c r="P510" s="174"/>
      <c r="Q510" s="174"/>
      <c r="R510" s="174"/>
      <c r="S510" s="174"/>
      <c r="T510" s="174"/>
      <c r="U510" s="174"/>
      <c r="V510" s="174"/>
      <c r="W510" s="174"/>
      <c r="X510" s="174"/>
      <c r="Y510" s="174"/>
      <c r="Z510" s="174"/>
      <c r="AA510" s="174"/>
      <c r="AB510" s="174"/>
      <c r="AC510" s="174"/>
      <c r="AD510" s="174"/>
      <c r="AE510" s="174"/>
      <c r="AF510" s="174"/>
      <c r="AG510" s="174"/>
    </row>
    <row r="511" spans="1:33">
      <c r="A511" s="174"/>
      <c r="B511" s="174"/>
      <c r="C511" s="174"/>
      <c r="D511" s="174"/>
      <c r="E511" s="174"/>
      <c r="F511" s="174"/>
      <c r="G511" s="206"/>
      <c r="H511" s="174"/>
      <c r="I511" s="174"/>
      <c r="J511" s="174"/>
      <c r="K511" s="174"/>
      <c r="L511" s="174"/>
      <c r="M511" s="174"/>
      <c r="N511" s="174"/>
      <c r="O511" s="174"/>
      <c r="P511" s="174"/>
      <c r="Q511" s="174"/>
      <c r="R511" s="174"/>
      <c r="S511" s="174"/>
      <c r="T511" s="174"/>
      <c r="U511" s="174"/>
      <c r="V511" s="174"/>
      <c r="W511" s="174"/>
      <c r="X511" s="174"/>
      <c r="Y511" s="174"/>
      <c r="Z511" s="174"/>
      <c r="AA511" s="174"/>
      <c r="AB511" s="174"/>
      <c r="AC511" s="174"/>
      <c r="AD511" s="174"/>
      <c r="AE511" s="174"/>
      <c r="AF511" s="174"/>
      <c r="AG511" s="174"/>
    </row>
    <row r="512" spans="1:33">
      <c r="A512" s="174"/>
      <c r="B512" s="174"/>
      <c r="C512" s="174"/>
      <c r="D512" s="174"/>
      <c r="E512" s="174"/>
      <c r="F512" s="174"/>
      <c r="G512" s="206"/>
      <c r="H512" s="174"/>
      <c r="I512" s="174"/>
      <c r="J512" s="174"/>
      <c r="K512" s="174"/>
      <c r="L512" s="174"/>
      <c r="M512" s="174"/>
      <c r="N512" s="174"/>
      <c r="O512" s="174"/>
      <c r="P512" s="174"/>
      <c r="Q512" s="174"/>
      <c r="R512" s="174"/>
      <c r="S512" s="174"/>
      <c r="T512" s="174"/>
      <c r="U512" s="174"/>
      <c r="V512" s="174"/>
      <c r="W512" s="174"/>
      <c r="X512" s="174"/>
      <c r="Y512" s="174"/>
      <c r="Z512" s="174"/>
      <c r="AA512" s="174"/>
      <c r="AB512" s="174"/>
      <c r="AC512" s="174"/>
      <c r="AD512" s="174"/>
      <c r="AE512" s="174"/>
      <c r="AF512" s="174"/>
      <c r="AG512" s="174"/>
    </row>
    <row r="513" spans="1:33">
      <c r="A513" s="174"/>
      <c r="B513" s="174"/>
      <c r="C513" s="174"/>
      <c r="D513" s="174"/>
      <c r="E513" s="174"/>
      <c r="F513" s="174"/>
      <c r="G513" s="206"/>
      <c r="H513" s="174"/>
      <c r="I513" s="174"/>
      <c r="J513" s="174"/>
      <c r="K513" s="174"/>
      <c r="L513" s="174"/>
      <c r="M513" s="174"/>
      <c r="N513" s="174"/>
      <c r="O513" s="174"/>
      <c r="P513" s="174"/>
      <c r="Q513" s="174"/>
      <c r="R513" s="174"/>
      <c r="S513" s="174"/>
      <c r="T513" s="174"/>
      <c r="U513" s="174"/>
      <c r="V513" s="174"/>
      <c r="W513" s="174"/>
      <c r="X513" s="174"/>
      <c r="Y513" s="174"/>
      <c r="Z513" s="174"/>
      <c r="AA513" s="174"/>
      <c r="AB513" s="174"/>
      <c r="AC513" s="174"/>
      <c r="AD513" s="174"/>
      <c r="AE513" s="174"/>
      <c r="AF513" s="174"/>
      <c r="AG513" s="174"/>
    </row>
    <row r="514" spans="1:33">
      <c r="A514" s="174"/>
      <c r="B514" s="174"/>
      <c r="C514" s="174"/>
      <c r="D514" s="174"/>
      <c r="E514" s="174"/>
      <c r="F514" s="174"/>
      <c r="G514" s="206"/>
      <c r="H514" s="174"/>
      <c r="I514" s="174"/>
      <c r="J514" s="174"/>
      <c r="K514" s="174"/>
      <c r="L514" s="174"/>
      <c r="M514" s="174"/>
      <c r="N514" s="174"/>
      <c r="O514" s="174"/>
      <c r="P514" s="174"/>
      <c r="Q514" s="174"/>
      <c r="R514" s="174"/>
      <c r="S514" s="174"/>
      <c r="T514" s="174"/>
      <c r="U514" s="174"/>
      <c r="V514" s="174"/>
      <c r="W514" s="174"/>
      <c r="X514" s="174"/>
      <c r="Y514" s="174"/>
      <c r="Z514" s="174"/>
      <c r="AA514" s="174"/>
      <c r="AB514" s="174"/>
      <c r="AC514" s="174"/>
      <c r="AD514" s="174"/>
      <c r="AE514" s="174"/>
      <c r="AF514" s="174"/>
      <c r="AG514" s="174"/>
    </row>
    <row r="515" spans="1:33">
      <c r="A515" s="174"/>
      <c r="B515" s="174"/>
      <c r="C515" s="174"/>
      <c r="D515" s="174"/>
      <c r="E515" s="174"/>
      <c r="F515" s="174"/>
      <c r="G515" s="206"/>
      <c r="H515" s="174"/>
      <c r="I515" s="174"/>
      <c r="J515" s="174"/>
      <c r="K515" s="174"/>
      <c r="L515" s="174"/>
      <c r="M515" s="174"/>
      <c r="N515" s="174"/>
      <c r="O515" s="174"/>
      <c r="P515" s="174"/>
      <c r="Q515" s="174"/>
      <c r="R515" s="174"/>
      <c r="S515" s="174"/>
      <c r="T515" s="174"/>
      <c r="U515" s="174"/>
      <c r="V515" s="174"/>
      <c r="W515" s="174"/>
      <c r="X515" s="174"/>
      <c r="Y515" s="174"/>
      <c r="Z515" s="174"/>
      <c r="AA515" s="174"/>
      <c r="AB515" s="174"/>
      <c r="AC515" s="174"/>
      <c r="AD515" s="174"/>
      <c r="AE515" s="174"/>
      <c r="AF515" s="174"/>
      <c r="AG515" s="174"/>
    </row>
    <row r="516" spans="1:33">
      <c r="A516" s="174"/>
      <c r="B516" s="174"/>
      <c r="C516" s="174"/>
      <c r="D516" s="174"/>
      <c r="E516" s="174"/>
      <c r="F516" s="174"/>
      <c r="G516" s="206"/>
      <c r="H516" s="174"/>
      <c r="I516" s="174"/>
      <c r="J516" s="174"/>
      <c r="K516" s="174"/>
      <c r="L516" s="174"/>
      <c r="M516" s="174"/>
      <c r="N516" s="174"/>
      <c r="O516" s="174"/>
      <c r="P516" s="174"/>
      <c r="Q516" s="174"/>
      <c r="R516" s="174"/>
      <c r="S516" s="174"/>
      <c r="T516" s="174"/>
      <c r="U516" s="174"/>
      <c r="V516" s="174"/>
      <c r="W516" s="174"/>
      <c r="X516" s="174"/>
      <c r="Y516" s="174"/>
      <c r="Z516" s="174"/>
      <c r="AA516" s="174"/>
      <c r="AB516" s="174"/>
      <c r="AC516" s="174"/>
      <c r="AD516" s="174"/>
      <c r="AE516" s="174"/>
      <c r="AF516" s="174"/>
      <c r="AG516" s="174"/>
    </row>
    <row r="517" spans="1:33">
      <c r="A517" s="174"/>
      <c r="B517" s="174"/>
      <c r="C517" s="174"/>
      <c r="D517" s="174"/>
      <c r="E517" s="174"/>
      <c r="F517" s="174"/>
      <c r="G517" s="206"/>
      <c r="H517" s="174"/>
      <c r="I517" s="174"/>
      <c r="J517" s="174"/>
      <c r="K517" s="174"/>
      <c r="L517" s="174"/>
      <c r="M517" s="174"/>
      <c r="N517" s="174"/>
      <c r="O517" s="174"/>
      <c r="P517" s="174"/>
      <c r="Q517" s="174"/>
      <c r="R517" s="174"/>
      <c r="S517" s="174"/>
      <c r="T517" s="174"/>
      <c r="U517" s="174"/>
      <c r="V517" s="174"/>
      <c r="W517" s="174"/>
      <c r="X517" s="174"/>
      <c r="Y517" s="174"/>
      <c r="Z517" s="174"/>
      <c r="AA517" s="174"/>
      <c r="AB517" s="174"/>
      <c r="AC517" s="174"/>
      <c r="AD517" s="174"/>
      <c r="AE517" s="174"/>
      <c r="AF517" s="174"/>
      <c r="AG517" s="174"/>
    </row>
    <row r="518" spans="1:33">
      <c r="A518" s="174"/>
      <c r="B518" s="174"/>
      <c r="C518" s="174"/>
      <c r="D518" s="174"/>
      <c r="E518" s="174"/>
      <c r="F518" s="174"/>
      <c r="G518" s="206"/>
      <c r="H518" s="174"/>
      <c r="I518" s="174"/>
      <c r="J518" s="174"/>
      <c r="K518" s="174"/>
      <c r="L518" s="174"/>
      <c r="M518" s="174"/>
      <c r="N518" s="174"/>
      <c r="O518" s="174"/>
      <c r="P518" s="174"/>
      <c r="Q518" s="174"/>
      <c r="R518" s="174"/>
      <c r="S518" s="174"/>
      <c r="T518" s="174"/>
      <c r="U518" s="174"/>
      <c r="V518" s="174"/>
      <c r="W518" s="174"/>
      <c r="X518" s="174"/>
      <c r="Y518" s="174"/>
      <c r="Z518" s="174"/>
      <c r="AA518" s="174"/>
      <c r="AB518" s="174"/>
      <c r="AC518" s="174"/>
      <c r="AD518" s="174"/>
      <c r="AE518" s="174"/>
      <c r="AF518" s="174"/>
      <c r="AG518" s="174"/>
    </row>
    <row r="519" spans="1:33">
      <c r="A519" s="174"/>
      <c r="B519" s="174"/>
      <c r="C519" s="174"/>
      <c r="D519" s="174"/>
      <c r="E519" s="174"/>
      <c r="F519" s="174"/>
      <c r="G519" s="206"/>
      <c r="H519" s="174"/>
      <c r="I519" s="174"/>
      <c r="J519" s="174"/>
      <c r="K519" s="174"/>
      <c r="L519" s="174"/>
      <c r="M519" s="174"/>
      <c r="N519" s="174"/>
      <c r="O519" s="174"/>
      <c r="P519" s="174"/>
      <c r="Q519" s="174"/>
      <c r="R519" s="174"/>
      <c r="S519" s="174"/>
      <c r="T519" s="174"/>
      <c r="U519" s="174"/>
      <c r="V519" s="174"/>
      <c r="W519" s="174"/>
      <c r="X519" s="174"/>
      <c r="Y519" s="174"/>
      <c r="Z519" s="174"/>
      <c r="AA519" s="174"/>
      <c r="AB519" s="174"/>
      <c r="AC519" s="174"/>
      <c r="AD519" s="174"/>
      <c r="AE519" s="174"/>
      <c r="AF519" s="174"/>
      <c r="AG519" s="174"/>
    </row>
    <row r="520" spans="1:33">
      <c r="A520" s="174"/>
      <c r="B520" s="174"/>
      <c r="C520" s="174"/>
      <c r="D520" s="174"/>
      <c r="E520" s="174"/>
      <c r="F520" s="174"/>
      <c r="G520" s="206"/>
      <c r="H520" s="174"/>
      <c r="I520" s="174"/>
      <c r="J520" s="174"/>
      <c r="K520" s="174"/>
      <c r="L520" s="174"/>
      <c r="M520" s="174"/>
      <c r="N520" s="174"/>
      <c r="O520" s="174"/>
      <c r="P520" s="174"/>
      <c r="Q520" s="174"/>
      <c r="R520" s="174"/>
      <c r="S520" s="174"/>
      <c r="T520" s="174"/>
      <c r="U520" s="174"/>
      <c r="V520" s="174"/>
      <c r="W520" s="174"/>
      <c r="X520" s="174"/>
      <c r="Y520" s="174"/>
      <c r="Z520" s="174"/>
      <c r="AA520" s="174"/>
      <c r="AB520" s="174"/>
      <c r="AC520" s="174"/>
      <c r="AD520" s="174"/>
      <c r="AE520" s="174"/>
      <c r="AF520" s="174"/>
      <c r="AG520" s="174"/>
    </row>
    <row r="521" spans="1:33">
      <c r="A521" s="174"/>
      <c r="B521" s="174"/>
      <c r="C521" s="174"/>
      <c r="D521" s="174"/>
      <c r="E521" s="174"/>
      <c r="F521" s="174"/>
      <c r="G521" s="206"/>
      <c r="H521" s="174"/>
      <c r="I521" s="174"/>
      <c r="J521" s="174"/>
      <c r="K521" s="174"/>
      <c r="L521" s="174"/>
      <c r="M521" s="174"/>
      <c r="N521" s="174"/>
      <c r="O521" s="174"/>
      <c r="P521" s="174"/>
      <c r="Q521" s="174"/>
      <c r="R521" s="174"/>
      <c r="S521" s="174"/>
      <c r="T521" s="174"/>
      <c r="U521" s="174"/>
      <c r="V521" s="174"/>
      <c r="W521" s="174"/>
      <c r="X521" s="174"/>
      <c r="Y521" s="174"/>
      <c r="Z521" s="174"/>
      <c r="AA521" s="174"/>
      <c r="AB521" s="174"/>
      <c r="AC521" s="174"/>
      <c r="AD521" s="174"/>
      <c r="AE521" s="174"/>
      <c r="AF521" s="174"/>
      <c r="AG521" s="174"/>
    </row>
    <row r="522" spans="1:33">
      <c r="A522" s="174"/>
      <c r="B522" s="174"/>
      <c r="C522" s="174"/>
      <c r="D522" s="174"/>
      <c r="E522" s="174"/>
      <c r="F522" s="174"/>
      <c r="G522" s="206"/>
      <c r="H522" s="174"/>
      <c r="I522" s="174"/>
      <c r="J522" s="174"/>
      <c r="K522" s="174"/>
      <c r="L522" s="174"/>
      <c r="M522" s="174"/>
      <c r="N522" s="174"/>
      <c r="O522" s="174"/>
      <c r="P522" s="174"/>
      <c r="Q522" s="174"/>
      <c r="R522" s="174"/>
      <c r="S522" s="174"/>
      <c r="T522" s="174"/>
      <c r="U522" s="174"/>
      <c r="V522" s="174"/>
      <c r="W522" s="174"/>
      <c r="X522" s="174"/>
      <c r="Y522" s="174"/>
      <c r="Z522" s="174"/>
      <c r="AA522" s="174"/>
      <c r="AB522" s="174"/>
      <c r="AC522" s="174"/>
      <c r="AD522" s="174"/>
      <c r="AE522" s="174"/>
      <c r="AF522" s="174"/>
      <c r="AG522" s="174"/>
    </row>
    <row r="523" spans="1:33">
      <c r="A523" s="174"/>
      <c r="B523" s="174"/>
      <c r="C523" s="174"/>
      <c r="D523" s="174"/>
      <c r="E523" s="174"/>
      <c r="F523" s="174"/>
      <c r="G523" s="206"/>
      <c r="H523" s="174"/>
      <c r="I523" s="174"/>
      <c r="J523" s="174"/>
      <c r="K523" s="174"/>
      <c r="L523" s="174"/>
      <c r="M523" s="174"/>
      <c r="N523" s="174"/>
      <c r="O523" s="174"/>
      <c r="P523" s="174"/>
      <c r="Q523" s="174"/>
      <c r="R523" s="174"/>
      <c r="S523" s="174"/>
      <c r="T523" s="174"/>
      <c r="U523" s="174"/>
      <c r="V523" s="174"/>
      <c r="W523" s="174"/>
      <c r="X523" s="174"/>
      <c r="Y523" s="174"/>
      <c r="Z523" s="174"/>
      <c r="AA523" s="174"/>
      <c r="AB523" s="174"/>
      <c r="AC523" s="174"/>
      <c r="AD523" s="174"/>
      <c r="AE523" s="174"/>
      <c r="AF523" s="174"/>
      <c r="AG523" s="174"/>
    </row>
    <row r="524" spans="1:33">
      <c r="A524" s="174"/>
      <c r="B524" s="174"/>
      <c r="C524" s="174"/>
      <c r="D524" s="174"/>
      <c r="E524" s="174"/>
      <c r="F524" s="174"/>
      <c r="G524" s="206"/>
      <c r="H524" s="174"/>
      <c r="I524" s="174"/>
      <c r="J524" s="174"/>
      <c r="K524" s="174"/>
      <c r="L524" s="174"/>
      <c r="M524" s="174"/>
      <c r="N524" s="174"/>
      <c r="O524" s="174"/>
      <c r="P524" s="174"/>
      <c r="Q524" s="174"/>
      <c r="R524" s="174"/>
      <c r="S524" s="174"/>
      <c r="T524" s="174"/>
      <c r="U524" s="174"/>
      <c r="V524" s="174"/>
      <c r="W524" s="174"/>
      <c r="X524" s="174"/>
      <c r="Y524" s="174"/>
      <c r="Z524" s="174"/>
      <c r="AA524" s="174"/>
      <c r="AB524" s="174"/>
      <c r="AC524" s="174"/>
      <c r="AD524" s="174"/>
      <c r="AE524" s="174"/>
      <c r="AF524" s="174"/>
      <c r="AG524" s="174"/>
    </row>
    <row r="525" spans="1:33">
      <c r="A525" s="174"/>
      <c r="B525" s="174"/>
      <c r="C525" s="174"/>
      <c r="D525" s="174"/>
      <c r="E525" s="174"/>
      <c r="F525" s="174"/>
      <c r="G525" s="206"/>
      <c r="H525" s="174"/>
      <c r="I525" s="174"/>
      <c r="J525" s="174"/>
      <c r="K525" s="174"/>
      <c r="L525" s="174"/>
      <c r="M525" s="174"/>
      <c r="N525" s="174"/>
      <c r="O525" s="174"/>
      <c r="P525" s="174"/>
      <c r="Q525" s="174"/>
      <c r="R525" s="174"/>
      <c r="S525" s="174"/>
      <c r="T525" s="174"/>
      <c r="U525" s="174"/>
      <c r="V525" s="174"/>
      <c r="W525" s="174"/>
      <c r="X525" s="174"/>
      <c r="Y525" s="174"/>
      <c r="Z525" s="174"/>
      <c r="AA525" s="174"/>
      <c r="AB525" s="174"/>
      <c r="AC525" s="174"/>
      <c r="AD525" s="174"/>
      <c r="AE525" s="174"/>
      <c r="AF525" s="174"/>
      <c r="AG525" s="174"/>
    </row>
    <row r="526" spans="1:33">
      <c r="A526" s="174"/>
      <c r="B526" s="174"/>
      <c r="C526" s="174"/>
      <c r="D526" s="174"/>
      <c r="E526" s="174"/>
      <c r="F526" s="174"/>
      <c r="G526" s="206"/>
      <c r="H526" s="174"/>
      <c r="I526" s="174"/>
      <c r="J526" s="174"/>
      <c r="K526" s="174"/>
      <c r="L526" s="174"/>
      <c r="M526" s="174"/>
      <c r="N526" s="174"/>
      <c r="O526" s="174"/>
      <c r="P526" s="174"/>
      <c r="Q526" s="174"/>
      <c r="R526" s="174"/>
      <c r="S526" s="174"/>
      <c r="T526" s="174"/>
      <c r="U526" s="174"/>
      <c r="V526" s="174"/>
      <c r="W526" s="174"/>
      <c r="X526" s="174"/>
      <c r="Y526" s="174"/>
      <c r="Z526" s="174"/>
      <c r="AA526" s="174"/>
      <c r="AB526" s="174"/>
      <c r="AC526" s="174"/>
      <c r="AD526" s="174"/>
      <c r="AE526" s="174"/>
      <c r="AF526" s="174"/>
      <c r="AG526" s="174"/>
    </row>
    <row r="527" spans="1:33">
      <c r="A527" s="174"/>
      <c r="B527" s="174"/>
      <c r="C527" s="174"/>
      <c r="D527" s="174"/>
      <c r="E527" s="174"/>
      <c r="F527" s="174"/>
      <c r="G527" s="206"/>
      <c r="H527" s="174"/>
      <c r="I527" s="174"/>
      <c r="J527" s="174"/>
      <c r="K527" s="174"/>
      <c r="L527" s="174"/>
      <c r="M527" s="174"/>
      <c r="N527" s="174"/>
      <c r="O527" s="174"/>
      <c r="P527" s="174"/>
      <c r="Q527" s="174"/>
      <c r="R527" s="174"/>
      <c r="S527" s="174"/>
      <c r="T527" s="174"/>
      <c r="U527" s="174"/>
      <c r="V527" s="174"/>
      <c r="W527" s="174"/>
      <c r="X527" s="174"/>
      <c r="Y527" s="174"/>
      <c r="Z527" s="174"/>
      <c r="AA527" s="174"/>
      <c r="AB527" s="174"/>
      <c r="AC527" s="174"/>
      <c r="AD527" s="174"/>
      <c r="AE527" s="174"/>
      <c r="AF527" s="174"/>
      <c r="AG527" s="174"/>
    </row>
    <row r="528" spans="1:33">
      <c r="A528" s="174"/>
      <c r="B528" s="174"/>
      <c r="C528" s="174"/>
      <c r="D528" s="174"/>
      <c r="E528" s="174"/>
      <c r="F528" s="174"/>
      <c r="G528" s="206"/>
      <c r="H528" s="174"/>
      <c r="I528" s="174"/>
      <c r="J528" s="174"/>
      <c r="K528" s="174"/>
      <c r="L528" s="174"/>
      <c r="M528" s="174"/>
      <c r="N528" s="174"/>
      <c r="O528" s="174"/>
      <c r="P528" s="174"/>
      <c r="Q528" s="174"/>
      <c r="R528" s="174"/>
      <c r="S528" s="174"/>
      <c r="T528" s="174"/>
      <c r="U528" s="174"/>
      <c r="V528" s="174"/>
      <c r="W528" s="174"/>
      <c r="X528" s="174"/>
      <c r="Y528" s="174"/>
      <c r="Z528" s="174"/>
      <c r="AA528" s="174"/>
      <c r="AB528" s="174"/>
      <c r="AC528" s="174"/>
      <c r="AD528" s="174"/>
      <c r="AE528" s="174"/>
      <c r="AF528" s="174"/>
      <c r="AG528" s="174"/>
    </row>
    <row r="529" spans="1:33">
      <c r="A529" s="174"/>
      <c r="B529" s="174"/>
      <c r="C529" s="174"/>
      <c r="D529" s="174"/>
      <c r="E529" s="174"/>
      <c r="F529" s="174"/>
      <c r="G529" s="206"/>
      <c r="H529" s="174"/>
      <c r="I529" s="174"/>
      <c r="J529" s="174"/>
      <c r="K529" s="174"/>
      <c r="L529" s="174"/>
      <c r="M529" s="174"/>
      <c r="N529" s="174"/>
      <c r="O529" s="174"/>
      <c r="P529" s="174"/>
      <c r="Q529" s="174"/>
      <c r="R529" s="174"/>
      <c r="S529" s="174"/>
      <c r="T529" s="174"/>
      <c r="U529" s="174"/>
      <c r="V529" s="174"/>
      <c r="W529" s="174"/>
      <c r="X529" s="174"/>
      <c r="Y529" s="174"/>
      <c r="Z529" s="174"/>
      <c r="AA529" s="174"/>
      <c r="AB529" s="174"/>
      <c r="AC529" s="174"/>
      <c r="AD529" s="174"/>
      <c r="AE529" s="174"/>
      <c r="AF529" s="174"/>
      <c r="AG529" s="174"/>
    </row>
    <row r="530" spans="1:33">
      <c r="A530" s="174"/>
      <c r="B530" s="174"/>
      <c r="C530" s="174"/>
      <c r="D530" s="174"/>
      <c r="E530" s="174"/>
      <c r="F530" s="174"/>
      <c r="G530" s="206"/>
      <c r="H530" s="174"/>
      <c r="I530" s="174"/>
      <c r="J530" s="174"/>
      <c r="K530" s="174"/>
      <c r="L530" s="174"/>
      <c r="M530" s="174"/>
      <c r="N530" s="174"/>
      <c r="O530" s="174"/>
      <c r="P530" s="174"/>
      <c r="Q530" s="174"/>
      <c r="R530" s="174"/>
      <c r="S530" s="174"/>
      <c r="T530" s="174"/>
      <c r="U530" s="174"/>
      <c r="V530" s="174"/>
      <c r="W530" s="174"/>
      <c r="X530" s="174"/>
      <c r="Y530" s="174"/>
      <c r="Z530" s="174"/>
      <c r="AA530" s="174"/>
      <c r="AB530" s="174"/>
      <c r="AC530" s="174"/>
      <c r="AD530" s="174"/>
      <c r="AE530" s="174"/>
      <c r="AF530" s="174"/>
      <c r="AG530" s="174"/>
    </row>
    <row r="531" spans="1:33">
      <c r="A531" s="174"/>
      <c r="B531" s="174"/>
      <c r="C531" s="174"/>
      <c r="D531" s="174"/>
      <c r="E531" s="174"/>
      <c r="F531" s="174"/>
      <c r="G531" s="206"/>
      <c r="H531" s="174"/>
      <c r="I531" s="174"/>
      <c r="J531" s="174"/>
      <c r="K531" s="174"/>
      <c r="L531" s="174"/>
      <c r="M531" s="174"/>
      <c r="N531" s="174"/>
      <c r="O531" s="174"/>
      <c r="P531" s="174"/>
      <c r="Q531" s="174"/>
      <c r="R531" s="174"/>
      <c r="S531" s="174"/>
      <c r="T531" s="174"/>
      <c r="U531" s="174"/>
      <c r="V531" s="174"/>
      <c r="W531" s="174"/>
      <c r="X531" s="174"/>
      <c r="Y531" s="174"/>
      <c r="Z531" s="174"/>
      <c r="AA531" s="174"/>
      <c r="AB531" s="174"/>
      <c r="AC531" s="174"/>
      <c r="AD531" s="174"/>
      <c r="AE531" s="174"/>
      <c r="AF531" s="174"/>
      <c r="AG531" s="174"/>
    </row>
    <row r="532" spans="1:33">
      <c r="A532" s="174"/>
      <c r="B532" s="174"/>
      <c r="C532" s="174"/>
      <c r="D532" s="174"/>
      <c r="E532" s="174"/>
      <c r="F532" s="174"/>
      <c r="G532" s="206"/>
      <c r="H532" s="174"/>
      <c r="I532" s="174"/>
      <c r="J532" s="174"/>
      <c r="K532" s="174"/>
      <c r="L532" s="174"/>
      <c r="M532" s="174"/>
      <c r="N532" s="174"/>
      <c r="O532" s="174"/>
      <c r="P532" s="174"/>
      <c r="Q532" s="174"/>
      <c r="R532" s="174"/>
      <c r="S532" s="174"/>
      <c r="T532" s="174"/>
      <c r="U532" s="174"/>
      <c r="V532" s="174"/>
      <c r="W532" s="174"/>
      <c r="X532" s="174"/>
      <c r="Y532" s="174"/>
      <c r="Z532" s="174"/>
      <c r="AA532" s="174"/>
      <c r="AB532" s="174"/>
      <c r="AC532" s="174"/>
      <c r="AD532" s="174"/>
      <c r="AE532" s="174"/>
      <c r="AF532" s="174"/>
      <c r="AG532" s="174"/>
    </row>
    <row r="533" spans="1:33">
      <c r="A533" s="174"/>
      <c r="B533" s="174"/>
      <c r="C533" s="174"/>
      <c r="D533" s="174"/>
      <c r="E533" s="174"/>
      <c r="F533" s="174"/>
      <c r="G533" s="206"/>
      <c r="H533" s="174"/>
      <c r="I533" s="174"/>
      <c r="J533" s="174"/>
      <c r="K533" s="174"/>
      <c r="L533" s="174"/>
      <c r="M533" s="174"/>
      <c r="N533" s="174"/>
      <c r="O533" s="174"/>
      <c r="P533" s="174"/>
      <c r="Q533" s="174"/>
      <c r="R533" s="174"/>
      <c r="S533" s="174"/>
      <c r="T533" s="174"/>
      <c r="U533" s="174"/>
      <c r="V533" s="174"/>
      <c r="W533" s="174"/>
      <c r="X533" s="174"/>
      <c r="Y533" s="174"/>
      <c r="Z533" s="174"/>
      <c r="AA533" s="174"/>
      <c r="AB533" s="174"/>
      <c r="AC533" s="174"/>
      <c r="AD533" s="174"/>
      <c r="AE533" s="174"/>
      <c r="AF533" s="174"/>
      <c r="AG533" s="174"/>
    </row>
    <row r="534" spans="1:33">
      <c r="A534" s="174"/>
      <c r="B534" s="174"/>
      <c r="C534" s="174"/>
      <c r="D534" s="174"/>
      <c r="E534" s="174"/>
      <c r="F534" s="174"/>
      <c r="G534" s="206"/>
      <c r="H534" s="174"/>
      <c r="I534" s="174"/>
      <c r="J534" s="174"/>
      <c r="K534" s="174"/>
      <c r="L534" s="174"/>
      <c r="M534" s="174"/>
      <c r="N534" s="174"/>
      <c r="O534" s="174"/>
      <c r="P534" s="174"/>
      <c r="Q534" s="174"/>
      <c r="R534" s="174"/>
      <c r="S534" s="174"/>
      <c r="T534" s="174"/>
      <c r="U534" s="174"/>
      <c r="V534" s="174"/>
      <c r="W534" s="174"/>
      <c r="X534" s="174"/>
      <c r="Y534" s="174"/>
      <c r="Z534" s="174"/>
      <c r="AA534" s="174"/>
      <c r="AB534" s="174"/>
      <c r="AC534" s="174"/>
      <c r="AD534" s="174"/>
      <c r="AE534" s="174"/>
      <c r="AF534" s="174"/>
      <c r="AG534" s="174"/>
    </row>
    <row r="535" spans="1:33">
      <c r="A535" s="174"/>
      <c r="B535" s="174"/>
      <c r="C535" s="174"/>
      <c r="D535" s="174"/>
      <c r="E535" s="174"/>
      <c r="F535" s="174"/>
      <c r="G535" s="206"/>
      <c r="H535" s="174"/>
      <c r="I535" s="174"/>
      <c r="J535" s="174"/>
      <c r="K535" s="174"/>
      <c r="L535" s="174"/>
      <c r="M535" s="174"/>
      <c r="N535" s="174"/>
      <c r="O535" s="174"/>
      <c r="P535" s="174"/>
      <c r="Q535" s="174"/>
      <c r="R535" s="174"/>
      <c r="S535" s="174"/>
      <c r="T535" s="174"/>
      <c r="U535" s="174"/>
      <c r="V535" s="174"/>
      <c r="W535" s="174"/>
      <c r="X535" s="174"/>
      <c r="Y535" s="174"/>
      <c r="Z535" s="174"/>
      <c r="AA535" s="174"/>
      <c r="AB535" s="174"/>
      <c r="AC535" s="174"/>
      <c r="AD535" s="174"/>
      <c r="AE535" s="174"/>
      <c r="AF535" s="174"/>
      <c r="AG535" s="174"/>
    </row>
    <row r="536" spans="1:33">
      <c r="A536" s="174"/>
      <c r="B536" s="174"/>
      <c r="C536" s="174"/>
      <c r="D536" s="174"/>
      <c r="E536" s="174"/>
      <c r="F536" s="174"/>
      <c r="G536" s="206"/>
      <c r="H536" s="174"/>
      <c r="I536" s="174"/>
      <c r="J536" s="174"/>
      <c r="K536" s="174"/>
      <c r="L536" s="174"/>
      <c r="M536" s="174"/>
      <c r="N536" s="174"/>
      <c r="O536" s="174"/>
      <c r="P536" s="174"/>
      <c r="Q536" s="174"/>
      <c r="R536" s="174"/>
      <c r="S536" s="174"/>
      <c r="T536" s="174"/>
      <c r="U536" s="174"/>
      <c r="V536" s="174"/>
      <c r="W536" s="174"/>
      <c r="X536" s="174"/>
      <c r="Y536" s="174"/>
      <c r="Z536" s="174"/>
      <c r="AA536" s="174"/>
      <c r="AB536" s="174"/>
      <c r="AC536" s="174"/>
      <c r="AD536" s="174"/>
      <c r="AE536" s="174"/>
      <c r="AF536" s="174"/>
      <c r="AG536" s="174"/>
    </row>
    <row r="537" spans="1:33">
      <c r="A537" s="174"/>
      <c r="B537" s="174"/>
      <c r="C537" s="174"/>
      <c r="D537" s="174"/>
      <c r="E537" s="174"/>
      <c r="F537" s="174"/>
      <c r="G537" s="206"/>
      <c r="H537" s="174"/>
      <c r="I537" s="174"/>
      <c r="J537" s="174"/>
      <c r="K537" s="174"/>
      <c r="L537" s="174"/>
      <c r="M537" s="174"/>
      <c r="N537" s="174"/>
      <c r="O537" s="174"/>
      <c r="P537" s="174"/>
      <c r="Q537" s="174"/>
      <c r="R537" s="174"/>
      <c r="S537" s="174"/>
      <c r="T537" s="174"/>
      <c r="U537" s="174"/>
      <c r="V537" s="174"/>
      <c r="W537" s="174"/>
      <c r="X537" s="174"/>
      <c r="Y537" s="174"/>
      <c r="Z537" s="174"/>
      <c r="AA537" s="174"/>
      <c r="AB537" s="174"/>
      <c r="AC537" s="174"/>
      <c r="AD537" s="174"/>
      <c r="AE537" s="174"/>
      <c r="AF537" s="174"/>
      <c r="AG537" s="174"/>
    </row>
    <row r="538" spans="1:33">
      <c r="A538" s="174"/>
      <c r="B538" s="174"/>
      <c r="C538" s="174"/>
      <c r="D538" s="174"/>
      <c r="E538" s="174"/>
      <c r="F538" s="174"/>
      <c r="G538" s="206"/>
      <c r="H538" s="174"/>
      <c r="I538" s="174"/>
      <c r="J538" s="174"/>
      <c r="K538" s="174"/>
      <c r="L538" s="174"/>
      <c r="M538" s="174"/>
      <c r="N538" s="174"/>
      <c r="O538" s="174"/>
      <c r="P538" s="174"/>
      <c r="Q538" s="174"/>
      <c r="R538" s="174"/>
      <c r="S538" s="174"/>
      <c r="T538" s="174"/>
      <c r="U538" s="174"/>
      <c r="V538" s="174"/>
      <c r="W538" s="174"/>
      <c r="X538" s="174"/>
      <c r="Y538" s="174"/>
      <c r="Z538" s="174"/>
      <c r="AA538" s="174"/>
      <c r="AB538" s="174"/>
      <c r="AC538" s="174"/>
      <c r="AD538" s="174"/>
      <c r="AE538" s="174"/>
      <c r="AF538" s="174"/>
      <c r="AG538" s="174"/>
    </row>
    <row r="539" spans="1:33">
      <c r="A539" s="174"/>
      <c r="B539" s="174"/>
      <c r="C539" s="174"/>
      <c r="D539" s="174"/>
      <c r="E539" s="174"/>
      <c r="F539" s="174"/>
      <c r="G539" s="206"/>
      <c r="H539" s="174"/>
      <c r="I539" s="174"/>
      <c r="J539" s="174"/>
      <c r="K539" s="174"/>
      <c r="L539" s="174"/>
      <c r="M539" s="174"/>
      <c r="N539" s="174"/>
      <c r="O539" s="174"/>
      <c r="P539" s="174"/>
      <c r="Q539" s="174"/>
      <c r="R539" s="174"/>
      <c r="S539" s="174"/>
      <c r="T539" s="174"/>
      <c r="U539" s="174"/>
      <c r="V539" s="174"/>
      <c r="W539" s="174"/>
      <c r="X539" s="174"/>
      <c r="Y539" s="174"/>
      <c r="Z539" s="174"/>
      <c r="AA539" s="174"/>
      <c r="AB539" s="174"/>
      <c r="AC539" s="174"/>
      <c r="AD539" s="174"/>
      <c r="AE539" s="174"/>
      <c r="AF539" s="174"/>
      <c r="AG539" s="174"/>
    </row>
    <row r="540" spans="1:33">
      <c r="A540" s="174"/>
      <c r="B540" s="174"/>
      <c r="C540" s="174"/>
      <c r="D540" s="174"/>
      <c r="E540" s="174"/>
      <c r="F540" s="174"/>
      <c r="G540" s="206"/>
      <c r="H540" s="174"/>
      <c r="I540" s="174"/>
      <c r="J540" s="174"/>
      <c r="K540" s="174"/>
      <c r="L540" s="174"/>
      <c r="M540" s="174"/>
      <c r="N540" s="174"/>
      <c r="O540" s="174"/>
      <c r="P540" s="174"/>
      <c r="Q540" s="174"/>
      <c r="R540" s="174"/>
      <c r="S540" s="174"/>
      <c r="T540" s="174"/>
      <c r="U540" s="174"/>
      <c r="V540" s="174"/>
      <c r="W540" s="174"/>
      <c r="X540" s="174"/>
      <c r="Y540" s="174"/>
      <c r="Z540" s="174"/>
      <c r="AA540" s="174"/>
      <c r="AB540" s="174"/>
      <c r="AC540" s="174"/>
      <c r="AD540" s="174"/>
      <c r="AE540" s="174"/>
      <c r="AF540" s="174"/>
      <c r="AG540" s="174"/>
    </row>
    <row r="541" spans="1:33">
      <c r="A541" s="174"/>
      <c r="B541" s="174"/>
      <c r="C541" s="174"/>
      <c r="D541" s="174"/>
      <c r="E541" s="174"/>
      <c r="F541" s="174"/>
      <c r="G541" s="206"/>
      <c r="H541" s="174"/>
      <c r="I541" s="174"/>
      <c r="J541" s="174"/>
      <c r="K541" s="174"/>
      <c r="L541" s="174"/>
      <c r="M541" s="174"/>
      <c r="N541" s="174"/>
      <c r="O541" s="174"/>
      <c r="P541" s="174"/>
      <c r="Q541" s="174"/>
      <c r="R541" s="174"/>
      <c r="S541" s="174"/>
      <c r="T541" s="174"/>
      <c r="U541" s="174"/>
      <c r="V541" s="174"/>
      <c r="W541" s="174"/>
      <c r="X541" s="174"/>
      <c r="Y541" s="174"/>
      <c r="Z541" s="174"/>
      <c r="AA541" s="174"/>
      <c r="AB541" s="174"/>
      <c r="AC541" s="174"/>
      <c r="AD541" s="174"/>
      <c r="AE541" s="174"/>
      <c r="AF541" s="174"/>
      <c r="AG541" s="174"/>
    </row>
    <row r="542" spans="1:33">
      <c r="A542" s="174"/>
      <c r="B542" s="174"/>
      <c r="C542" s="174"/>
      <c r="D542" s="174"/>
      <c r="E542" s="174"/>
      <c r="F542" s="174"/>
      <c r="G542" s="206"/>
      <c r="H542" s="174"/>
      <c r="I542" s="174"/>
      <c r="J542" s="174"/>
      <c r="K542" s="174"/>
      <c r="L542" s="174"/>
      <c r="M542" s="174"/>
      <c r="N542" s="174"/>
      <c r="O542" s="174"/>
      <c r="P542" s="174"/>
      <c r="Q542" s="174"/>
      <c r="R542" s="174"/>
      <c r="S542" s="174"/>
      <c r="T542" s="174"/>
      <c r="U542" s="174"/>
      <c r="V542" s="174"/>
      <c r="W542" s="174"/>
      <c r="X542" s="174"/>
      <c r="Y542" s="174"/>
      <c r="Z542" s="174"/>
      <c r="AA542" s="174"/>
      <c r="AB542" s="174"/>
      <c r="AC542" s="174"/>
      <c r="AD542" s="174"/>
      <c r="AE542" s="174"/>
      <c r="AF542" s="174"/>
      <c r="AG542" s="174"/>
    </row>
    <row r="543" spans="1:33">
      <c r="A543" s="174"/>
      <c r="B543" s="174"/>
      <c r="C543" s="174"/>
      <c r="D543" s="174"/>
      <c r="E543" s="174"/>
      <c r="F543" s="174"/>
      <c r="G543" s="206"/>
      <c r="H543" s="174"/>
      <c r="I543" s="174"/>
      <c r="J543" s="174"/>
      <c r="K543" s="174"/>
      <c r="L543" s="174"/>
      <c r="M543" s="174"/>
      <c r="N543" s="174"/>
      <c r="O543" s="174"/>
      <c r="P543" s="174"/>
      <c r="Q543" s="174"/>
      <c r="R543" s="174"/>
      <c r="S543" s="174"/>
      <c r="T543" s="174"/>
      <c r="U543" s="174"/>
      <c r="V543" s="174"/>
      <c r="W543" s="174"/>
      <c r="X543" s="174"/>
      <c r="Y543" s="174"/>
      <c r="Z543" s="174"/>
      <c r="AA543" s="174"/>
      <c r="AB543" s="174"/>
      <c r="AC543" s="174"/>
      <c r="AD543" s="174"/>
      <c r="AE543" s="174"/>
      <c r="AF543" s="174"/>
      <c r="AG543" s="174"/>
    </row>
    <row r="544" spans="1:33">
      <c r="A544" s="174"/>
      <c r="B544" s="174"/>
      <c r="C544" s="174"/>
      <c r="D544" s="174"/>
      <c r="E544" s="174"/>
      <c r="F544" s="174"/>
      <c r="G544" s="206"/>
      <c r="H544" s="174"/>
      <c r="I544" s="174"/>
      <c r="J544" s="174"/>
      <c r="K544" s="174"/>
      <c r="L544" s="174"/>
      <c r="M544" s="174"/>
      <c r="N544" s="174"/>
      <c r="O544" s="174"/>
      <c r="P544" s="174"/>
      <c r="Q544" s="174"/>
      <c r="R544" s="174"/>
      <c r="S544" s="174"/>
      <c r="T544" s="174"/>
      <c r="U544" s="174"/>
      <c r="V544" s="174"/>
      <c r="W544" s="174"/>
      <c r="X544" s="174"/>
      <c r="Y544" s="174"/>
      <c r="Z544" s="174"/>
      <c r="AA544" s="174"/>
      <c r="AB544" s="174"/>
      <c r="AC544" s="174"/>
      <c r="AD544" s="174"/>
      <c r="AE544" s="174"/>
      <c r="AF544" s="174"/>
      <c r="AG544" s="174"/>
    </row>
    <row r="545" spans="1:33">
      <c r="A545" s="174"/>
      <c r="B545" s="174"/>
      <c r="C545" s="174"/>
      <c r="D545" s="174"/>
      <c r="E545" s="174"/>
      <c r="F545" s="174"/>
      <c r="G545" s="206"/>
      <c r="H545" s="174"/>
      <c r="I545" s="174"/>
      <c r="J545" s="174"/>
      <c r="K545" s="174"/>
      <c r="L545" s="174"/>
      <c r="M545" s="174"/>
      <c r="N545" s="174"/>
      <c r="O545" s="174"/>
      <c r="P545" s="174"/>
      <c r="Q545" s="174"/>
      <c r="R545" s="174"/>
      <c r="S545" s="174"/>
      <c r="T545" s="174"/>
      <c r="U545" s="174"/>
      <c r="V545" s="174"/>
      <c r="W545" s="174"/>
      <c r="X545" s="174"/>
      <c r="Y545" s="174"/>
      <c r="Z545" s="174"/>
      <c r="AA545" s="174"/>
      <c r="AB545" s="174"/>
      <c r="AC545" s="174"/>
      <c r="AD545" s="174"/>
      <c r="AE545" s="174"/>
      <c r="AF545" s="174"/>
      <c r="AG545" s="174"/>
    </row>
    <row r="546" spans="1:33">
      <c r="A546" s="174"/>
      <c r="B546" s="174"/>
      <c r="C546" s="174"/>
      <c r="D546" s="174"/>
      <c r="E546" s="174"/>
      <c r="F546" s="174"/>
      <c r="G546" s="206"/>
      <c r="H546" s="174"/>
      <c r="I546" s="174"/>
      <c r="J546" s="174"/>
      <c r="K546" s="174"/>
      <c r="L546" s="174"/>
      <c r="M546" s="174"/>
      <c r="N546" s="174"/>
      <c r="O546" s="174"/>
      <c r="P546" s="174"/>
      <c r="Q546" s="174"/>
      <c r="R546" s="174"/>
      <c r="S546" s="174"/>
      <c r="T546" s="174"/>
      <c r="U546" s="174"/>
      <c r="V546" s="174"/>
      <c r="W546" s="174"/>
      <c r="X546" s="174"/>
      <c r="Y546" s="174"/>
      <c r="Z546" s="174"/>
      <c r="AA546" s="174"/>
      <c r="AB546" s="174"/>
      <c r="AC546" s="174"/>
      <c r="AD546" s="174"/>
      <c r="AE546" s="174"/>
      <c r="AF546" s="174"/>
      <c r="AG546" s="174"/>
    </row>
    <row r="547" spans="1:33">
      <c r="A547" s="174"/>
      <c r="B547" s="174"/>
      <c r="C547" s="174"/>
      <c r="D547" s="174"/>
      <c r="E547" s="174"/>
      <c r="F547" s="174"/>
      <c r="G547" s="206"/>
      <c r="H547" s="174"/>
      <c r="I547" s="174"/>
      <c r="J547" s="174"/>
      <c r="K547" s="174"/>
      <c r="L547" s="174"/>
      <c r="M547" s="174"/>
      <c r="N547" s="174"/>
      <c r="O547" s="174"/>
      <c r="P547" s="174"/>
      <c r="Q547" s="174"/>
      <c r="R547" s="174"/>
      <c r="S547" s="174"/>
      <c r="T547" s="174"/>
      <c r="U547" s="174"/>
      <c r="V547" s="174"/>
      <c r="W547" s="174"/>
      <c r="X547" s="174"/>
      <c r="Y547" s="174"/>
      <c r="Z547" s="174"/>
      <c r="AA547" s="174"/>
      <c r="AB547" s="174"/>
      <c r="AC547" s="174"/>
      <c r="AD547" s="174"/>
      <c r="AE547" s="174"/>
      <c r="AF547" s="174"/>
      <c r="AG547" s="174"/>
    </row>
    <row r="548" spans="1:33">
      <c r="A548" s="174"/>
      <c r="B548" s="174"/>
      <c r="C548" s="174"/>
      <c r="D548" s="174"/>
      <c r="E548" s="174"/>
      <c r="F548" s="174"/>
      <c r="G548" s="206"/>
      <c r="H548" s="174"/>
      <c r="I548" s="174"/>
      <c r="J548" s="174"/>
      <c r="K548" s="174"/>
      <c r="L548" s="174"/>
      <c r="M548" s="174"/>
      <c r="N548" s="174"/>
      <c r="O548" s="174"/>
      <c r="P548" s="174"/>
      <c r="Q548" s="174"/>
      <c r="R548" s="174"/>
      <c r="S548" s="174"/>
      <c r="T548" s="174"/>
      <c r="U548" s="174"/>
      <c r="V548" s="174"/>
      <c r="W548" s="174"/>
      <c r="X548" s="174"/>
      <c r="Y548" s="174"/>
      <c r="Z548" s="174"/>
      <c r="AA548" s="174"/>
      <c r="AB548" s="174"/>
      <c r="AC548" s="174"/>
      <c r="AD548" s="174"/>
      <c r="AE548" s="174"/>
      <c r="AF548" s="174"/>
      <c r="AG548" s="174"/>
    </row>
    <row r="549" spans="1:33">
      <c r="A549" s="174"/>
      <c r="B549" s="174"/>
      <c r="C549" s="174"/>
      <c r="D549" s="174"/>
      <c r="E549" s="174"/>
      <c r="F549" s="174"/>
      <c r="G549" s="206"/>
      <c r="H549" s="174"/>
      <c r="I549" s="174"/>
      <c r="J549" s="174"/>
      <c r="K549" s="174"/>
      <c r="L549" s="174"/>
      <c r="M549" s="174"/>
      <c r="N549" s="174"/>
      <c r="O549" s="174"/>
      <c r="P549" s="174"/>
      <c r="Q549" s="174"/>
      <c r="R549" s="174"/>
      <c r="S549" s="174"/>
      <c r="T549" s="174"/>
      <c r="U549" s="174"/>
      <c r="V549" s="174"/>
      <c r="W549" s="174"/>
      <c r="X549" s="174"/>
      <c r="Y549" s="174"/>
      <c r="Z549" s="174"/>
      <c r="AA549" s="174"/>
      <c r="AB549" s="174"/>
      <c r="AC549" s="174"/>
      <c r="AD549" s="174"/>
      <c r="AE549" s="174"/>
      <c r="AF549" s="174"/>
      <c r="AG549" s="174"/>
    </row>
    <row r="550" spans="1:33">
      <c r="A550" s="174"/>
      <c r="B550" s="174"/>
      <c r="C550" s="174"/>
      <c r="D550" s="174"/>
      <c r="E550" s="174"/>
      <c r="F550" s="174"/>
      <c r="G550" s="206"/>
      <c r="H550" s="174"/>
      <c r="I550" s="174"/>
      <c r="J550" s="174"/>
      <c r="K550" s="174"/>
      <c r="L550" s="174"/>
      <c r="M550" s="174"/>
      <c r="N550" s="174"/>
      <c r="O550" s="174"/>
      <c r="P550" s="174"/>
      <c r="Q550" s="174"/>
      <c r="R550" s="174"/>
      <c r="S550" s="174"/>
      <c r="T550" s="174"/>
      <c r="U550" s="174"/>
      <c r="V550" s="174"/>
      <c r="W550" s="174"/>
      <c r="X550" s="174"/>
      <c r="Y550" s="174"/>
      <c r="Z550" s="174"/>
      <c r="AA550" s="174"/>
      <c r="AB550" s="174"/>
      <c r="AC550" s="174"/>
      <c r="AD550" s="174"/>
      <c r="AE550" s="174"/>
      <c r="AF550" s="174"/>
      <c r="AG550" s="174"/>
    </row>
    <row r="551" spans="1:33">
      <c r="A551" s="174"/>
      <c r="B551" s="174"/>
      <c r="C551" s="174"/>
      <c r="D551" s="174"/>
      <c r="E551" s="174"/>
      <c r="F551" s="174"/>
      <c r="G551" s="206"/>
      <c r="H551" s="174"/>
      <c r="I551" s="174"/>
      <c r="J551" s="174"/>
      <c r="K551" s="174"/>
      <c r="L551" s="174"/>
      <c r="M551" s="174"/>
      <c r="N551" s="174"/>
      <c r="O551" s="174"/>
      <c r="P551" s="174"/>
      <c r="Q551" s="174"/>
      <c r="R551" s="174"/>
      <c r="S551" s="174"/>
      <c r="T551" s="174"/>
      <c r="U551" s="174"/>
      <c r="V551" s="174"/>
      <c r="W551" s="174"/>
      <c r="X551" s="174"/>
      <c r="Y551" s="174"/>
      <c r="Z551" s="174"/>
      <c r="AA551" s="174"/>
      <c r="AB551" s="174"/>
      <c r="AC551" s="174"/>
      <c r="AD551" s="174"/>
      <c r="AE551" s="174"/>
      <c r="AF551" s="174"/>
      <c r="AG551" s="174"/>
    </row>
    <row r="552" spans="1:33">
      <c r="A552" s="174"/>
      <c r="B552" s="174"/>
      <c r="C552" s="174"/>
      <c r="D552" s="174"/>
      <c r="E552" s="174"/>
      <c r="F552" s="174"/>
      <c r="G552" s="206"/>
      <c r="H552" s="174"/>
      <c r="I552" s="174"/>
      <c r="J552" s="174"/>
      <c r="K552" s="174"/>
      <c r="L552" s="174"/>
      <c r="M552" s="174"/>
      <c r="N552" s="174"/>
      <c r="O552" s="174"/>
      <c r="P552" s="174"/>
      <c r="Q552" s="174"/>
      <c r="R552" s="174"/>
      <c r="S552" s="174"/>
      <c r="T552" s="174"/>
      <c r="U552" s="174"/>
      <c r="V552" s="174"/>
      <c r="W552" s="174"/>
      <c r="X552" s="174"/>
      <c r="Y552" s="174"/>
      <c r="Z552" s="174"/>
      <c r="AA552" s="174"/>
      <c r="AB552" s="174"/>
      <c r="AC552" s="174"/>
      <c r="AD552" s="174"/>
      <c r="AE552" s="174"/>
      <c r="AF552" s="174"/>
      <c r="AG552" s="174"/>
    </row>
    <row r="553" spans="1:33">
      <c r="A553" s="174"/>
      <c r="B553" s="174"/>
      <c r="C553" s="174"/>
      <c r="D553" s="174"/>
      <c r="E553" s="174"/>
      <c r="F553" s="174"/>
      <c r="G553" s="206"/>
      <c r="H553" s="174"/>
      <c r="I553" s="174"/>
      <c r="J553" s="174"/>
      <c r="K553" s="174"/>
      <c r="L553" s="174"/>
      <c r="M553" s="174"/>
      <c r="N553" s="174"/>
      <c r="O553" s="174"/>
      <c r="P553" s="174"/>
      <c r="Q553" s="174"/>
      <c r="R553" s="174"/>
      <c r="S553" s="174"/>
      <c r="T553" s="174"/>
      <c r="U553" s="174"/>
      <c r="V553" s="174"/>
      <c r="W553" s="174"/>
      <c r="X553" s="174"/>
      <c r="Y553" s="174"/>
      <c r="Z553" s="174"/>
      <c r="AA553" s="174"/>
      <c r="AB553" s="174"/>
      <c r="AC553" s="174"/>
      <c r="AD553" s="174"/>
      <c r="AE553" s="174"/>
      <c r="AF553" s="174"/>
      <c r="AG553" s="174"/>
    </row>
    <row r="554" spans="1:33">
      <c r="A554" s="174"/>
      <c r="B554" s="174"/>
      <c r="C554" s="174"/>
      <c r="D554" s="174"/>
      <c r="E554" s="174"/>
      <c r="F554" s="174"/>
      <c r="G554" s="206"/>
      <c r="H554" s="174"/>
      <c r="I554" s="174"/>
      <c r="J554" s="174"/>
      <c r="K554" s="174"/>
      <c r="L554" s="174"/>
      <c r="M554" s="174"/>
      <c r="N554" s="174"/>
      <c r="O554" s="174"/>
      <c r="P554" s="174"/>
      <c r="Q554" s="174"/>
      <c r="R554" s="174"/>
      <c r="S554" s="174"/>
      <c r="T554" s="174"/>
      <c r="U554" s="174"/>
      <c r="V554" s="174"/>
      <c r="W554" s="174"/>
      <c r="X554" s="174"/>
      <c r="Y554" s="174"/>
      <c r="Z554" s="174"/>
      <c r="AA554" s="174"/>
      <c r="AB554" s="174"/>
      <c r="AC554" s="174"/>
      <c r="AD554" s="174"/>
      <c r="AE554" s="174"/>
      <c r="AF554" s="174"/>
      <c r="AG554" s="174"/>
    </row>
    <row r="555" spans="1:33">
      <c r="A555" s="174"/>
      <c r="B555" s="174"/>
      <c r="C555" s="174"/>
      <c r="D555" s="174"/>
      <c r="E555" s="174"/>
      <c r="F555" s="174"/>
      <c r="G555" s="206"/>
      <c r="H555" s="174"/>
      <c r="I555" s="174"/>
      <c r="J555" s="174"/>
      <c r="K555" s="174"/>
      <c r="L555" s="174"/>
      <c r="M555" s="174"/>
      <c r="N555" s="174"/>
      <c r="O555" s="174"/>
      <c r="P555" s="174"/>
      <c r="Q555" s="174"/>
      <c r="R555" s="174"/>
      <c r="S555" s="174"/>
      <c r="T555" s="174"/>
      <c r="U555" s="174"/>
      <c r="V555" s="174"/>
      <c r="W555" s="174"/>
      <c r="X555" s="174"/>
      <c r="Y555" s="174"/>
      <c r="Z555" s="174"/>
      <c r="AA555" s="174"/>
      <c r="AB555" s="174"/>
      <c r="AC555" s="174"/>
      <c r="AD555" s="174"/>
      <c r="AE555" s="174"/>
      <c r="AF555" s="174"/>
      <c r="AG555" s="174"/>
    </row>
    <row r="556" spans="1:33">
      <c r="A556" s="174"/>
      <c r="B556" s="174"/>
      <c r="C556" s="174"/>
      <c r="D556" s="174"/>
      <c r="E556" s="174"/>
      <c r="F556" s="174"/>
      <c r="G556" s="206"/>
      <c r="H556" s="174"/>
      <c r="I556" s="174"/>
      <c r="J556" s="174"/>
      <c r="K556" s="174"/>
      <c r="L556" s="174"/>
      <c r="M556" s="174"/>
      <c r="N556" s="174"/>
      <c r="O556" s="174"/>
      <c r="P556" s="174"/>
      <c r="Q556" s="174"/>
      <c r="R556" s="174"/>
      <c r="S556" s="174"/>
      <c r="T556" s="174"/>
      <c r="U556" s="174"/>
      <c r="V556" s="174"/>
      <c r="W556" s="174"/>
      <c r="X556" s="174"/>
      <c r="Y556" s="174"/>
      <c r="Z556" s="174"/>
      <c r="AA556" s="174"/>
      <c r="AB556" s="174"/>
      <c r="AC556" s="174"/>
      <c r="AD556" s="174"/>
      <c r="AE556" s="174"/>
      <c r="AF556" s="174"/>
      <c r="AG556" s="174"/>
    </row>
    <row r="557" spans="1:33">
      <c r="A557" s="174"/>
      <c r="B557" s="174"/>
      <c r="C557" s="174"/>
      <c r="D557" s="174"/>
      <c r="E557" s="174"/>
      <c r="F557" s="174"/>
      <c r="G557" s="206"/>
      <c r="H557" s="174"/>
      <c r="I557" s="174"/>
      <c r="J557" s="174"/>
      <c r="K557" s="174"/>
      <c r="L557" s="174"/>
      <c r="M557" s="174"/>
      <c r="N557" s="174"/>
      <c r="O557" s="174"/>
      <c r="P557" s="174"/>
      <c r="Q557" s="174"/>
      <c r="R557" s="174"/>
      <c r="S557" s="174"/>
      <c r="T557" s="174"/>
      <c r="U557" s="174"/>
      <c r="V557" s="174"/>
      <c r="W557" s="174"/>
      <c r="X557" s="174"/>
      <c r="Y557" s="174"/>
      <c r="Z557" s="174"/>
      <c r="AA557" s="174"/>
      <c r="AB557" s="174"/>
      <c r="AC557" s="174"/>
      <c r="AD557" s="174"/>
      <c r="AE557" s="174"/>
      <c r="AF557" s="174"/>
      <c r="AG557" s="174"/>
    </row>
    <row r="558" spans="1:33">
      <c r="A558" s="174"/>
      <c r="B558" s="174"/>
      <c r="C558" s="174"/>
      <c r="D558" s="174"/>
      <c r="E558" s="174"/>
      <c r="F558" s="174"/>
      <c r="G558" s="206"/>
      <c r="H558" s="174"/>
      <c r="I558" s="174"/>
      <c r="J558" s="174"/>
      <c r="K558" s="174"/>
      <c r="L558" s="174"/>
      <c r="M558" s="174"/>
      <c r="N558" s="174"/>
      <c r="O558" s="174"/>
      <c r="P558" s="174"/>
      <c r="Q558" s="174"/>
      <c r="R558" s="174"/>
      <c r="S558" s="174"/>
      <c r="T558" s="174"/>
      <c r="U558" s="174"/>
      <c r="V558" s="174"/>
      <c r="W558" s="174"/>
      <c r="X558" s="174"/>
      <c r="Y558" s="174"/>
      <c r="Z558" s="174"/>
      <c r="AA558" s="174"/>
      <c r="AB558" s="174"/>
      <c r="AC558" s="174"/>
      <c r="AD558" s="174"/>
      <c r="AE558" s="174"/>
      <c r="AF558" s="174"/>
      <c r="AG558" s="174"/>
    </row>
    <row r="559" spans="1:33">
      <c r="A559" s="174"/>
      <c r="B559" s="174"/>
      <c r="C559" s="174"/>
      <c r="D559" s="174"/>
      <c r="E559" s="174"/>
      <c r="F559" s="174"/>
      <c r="G559" s="206"/>
      <c r="H559" s="174"/>
      <c r="I559" s="174"/>
      <c r="J559" s="174"/>
      <c r="K559" s="174"/>
      <c r="L559" s="174"/>
      <c r="M559" s="174"/>
      <c r="N559" s="174"/>
      <c r="O559" s="174"/>
      <c r="P559" s="174"/>
      <c r="Q559" s="174"/>
      <c r="R559" s="174"/>
      <c r="S559" s="174"/>
      <c r="T559" s="174"/>
      <c r="U559" s="174"/>
      <c r="V559" s="174"/>
      <c r="W559" s="174"/>
      <c r="X559" s="174"/>
      <c r="Y559" s="174"/>
      <c r="Z559" s="174"/>
      <c r="AA559" s="174"/>
      <c r="AB559" s="174"/>
      <c r="AC559" s="174"/>
      <c r="AD559" s="174"/>
      <c r="AE559" s="174"/>
      <c r="AF559" s="174"/>
      <c r="AG559" s="174"/>
    </row>
    <row r="560" spans="1:33">
      <c r="A560" s="174"/>
      <c r="B560" s="174"/>
      <c r="C560" s="174"/>
      <c r="D560" s="174"/>
      <c r="E560" s="174"/>
      <c r="F560" s="174"/>
      <c r="G560" s="206"/>
      <c r="H560" s="174"/>
      <c r="I560" s="174"/>
      <c r="J560" s="174"/>
      <c r="K560" s="174"/>
      <c r="L560" s="174"/>
      <c r="M560" s="174"/>
      <c r="N560" s="174"/>
      <c r="O560" s="174"/>
      <c r="P560" s="174"/>
      <c r="Q560" s="174"/>
      <c r="R560" s="174"/>
      <c r="S560" s="174"/>
      <c r="T560" s="174"/>
      <c r="U560" s="174"/>
      <c r="V560" s="174"/>
      <c r="W560" s="174"/>
      <c r="X560" s="174"/>
      <c r="Y560" s="174"/>
      <c r="Z560" s="174"/>
      <c r="AA560" s="174"/>
      <c r="AB560" s="174"/>
      <c r="AC560" s="174"/>
      <c r="AD560" s="174"/>
      <c r="AE560" s="174"/>
      <c r="AF560" s="174"/>
      <c r="AG560" s="174"/>
    </row>
    <row r="561" spans="1:33">
      <c r="A561" s="174"/>
      <c r="B561" s="174"/>
      <c r="C561" s="174"/>
      <c r="D561" s="174"/>
      <c r="E561" s="174"/>
      <c r="F561" s="174"/>
      <c r="G561" s="206"/>
      <c r="H561" s="174"/>
      <c r="I561" s="174"/>
      <c r="J561" s="174"/>
      <c r="K561" s="174"/>
      <c r="L561" s="174"/>
      <c r="M561" s="174"/>
      <c r="N561" s="174"/>
      <c r="O561" s="174"/>
      <c r="P561" s="174"/>
      <c r="Q561" s="174"/>
      <c r="R561" s="174"/>
      <c r="S561" s="174"/>
      <c r="T561" s="174"/>
      <c r="U561" s="174"/>
      <c r="V561" s="174"/>
      <c r="W561" s="174"/>
      <c r="X561" s="174"/>
      <c r="Y561" s="174"/>
      <c r="Z561" s="174"/>
      <c r="AA561" s="174"/>
      <c r="AB561" s="174"/>
      <c r="AC561" s="174"/>
      <c r="AD561" s="174"/>
      <c r="AE561" s="174"/>
      <c r="AF561" s="174"/>
      <c r="AG561" s="174"/>
    </row>
    <row r="562" spans="1:33">
      <c r="A562" s="174"/>
      <c r="B562" s="174"/>
      <c r="C562" s="174"/>
      <c r="D562" s="174"/>
      <c r="E562" s="174"/>
      <c r="F562" s="174"/>
      <c r="G562" s="206"/>
      <c r="H562" s="174"/>
      <c r="I562" s="174"/>
      <c r="J562" s="174"/>
      <c r="K562" s="174"/>
      <c r="L562" s="174"/>
      <c r="M562" s="174"/>
      <c r="N562" s="174"/>
      <c r="O562" s="174"/>
      <c r="P562" s="174"/>
      <c r="Q562" s="174"/>
      <c r="R562" s="174"/>
      <c r="S562" s="174"/>
      <c r="T562" s="174"/>
      <c r="U562" s="174"/>
      <c r="V562" s="174"/>
      <c r="W562" s="174"/>
      <c r="X562" s="174"/>
      <c r="Y562" s="174"/>
      <c r="Z562" s="174"/>
      <c r="AA562" s="174"/>
      <c r="AB562" s="174"/>
      <c r="AC562" s="174"/>
      <c r="AD562" s="174"/>
      <c r="AE562" s="174"/>
      <c r="AF562" s="174"/>
      <c r="AG562" s="174"/>
    </row>
    <row r="563" spans="1:33">
      <c r="A563" s="174"/>
      <c r="B563" s="174"/>
      <c r="C563" s="174"/>
      <c r="D563" s="174"/>
      <c r="E563" s="174"/>
      <c r="F563" s="174"/>
      <c r="G563" s="206"/>
      <c r="H563" s="174"/>
      <c r="I563" s="174"/>
      <c r="J563" s="174"/>
      <c r="K563" s="174"/>
      <c r="L563" s="174"/>
      <c r="M563" s="174"/>
      <c r="N563" s="174"/>
      <c r="O563" s="174"/>
      <c r="P563" s="174"/>
      <c r="Q563" s="174"/>
      <c r="R563" s="174"/>
      <c r="S563" s="174"/>
      <c r="T563" s="174"/>
      <c r="U563" s="174"/>
      <c r="V563" s="174"/>
      <c r="W563" s="174"/>
      <c r="X563" s="174"/>
      <c r="Y563" s="174"/>
      <c r="Z563" s="174"/>
      <c r="AA563" s="174"/>
      <c r="AB563" s="174"/>
      <c r="AC563" s="174"/>
      <c r="AD563" s="174"/>
      <c r="AE563" s="174"/>
      <c r="AF563" s="174"/>
      <c r="AG563" s="174"/>
    </row>
    <row r="564" spans="1:33">
      <c r="A564" s="174"/>
      <c r="B564" s="174"/>
      <c r="C564" s="174"/>
      <c r="D564" s="174"/>
      <c r="E564" s="174"/>
      <c r="F564" s="174"/>
      <c r="G564" s="206"/>
      <c r="H564" s="174"/>
      <c r="I564" s="174"/>
      <c r="J564" s="174"/>
      <c r="K564" s="174"/>
      <c r="L564" s="174"/>
      <c r="M564" s="174"/>
      <c r="N564" s="174"/>
      <c r="O564" s="174"/>
      <c r="P564" s="174"/>
      <c r="Q564" s="174"/>
      <c r="R564" s="174"/>
      <c r="S564" s="174"/>
      <c r="T564" s="174"/>
      <c r="U564" s="174"/>
      <c r="V564" s="174"/>
      <c r="W564" s="174"/>
      <c r="X564" s="174"/>
      <c r="Y564" s="174"/>
      <c r="Z564" s="174"/>
      <c r="AA564" s="174"/>
      <c r="AB564" s="174"/>
      <c r="AC564" s="174"/>
      <c r="AD564" s="174"/>
      <c r="AE564" s="174"/>
      <c r="AF564" s="174"/>
      <c r="AG564" s="174"/>
    </row>
    <row r="565" spans="1:33">
      <c r="A565" s="174"/>
      <c r="B565" s="174"/>
      <c r="C565" s="174"/>
      <c r="D565" s="174"/>
      <c r="E565" s="174"/>
      <c r="F565" s="174"/>
      <c r="G565" s="206"/>
      <c r="H565" s="174"/>
      <c r="I565" s="174"/>
      <c r="J565" s="174"/>
      <c r="K565" s="174"/>
      <c r="L565" s="174"/>
      <c r="M565" s="174"/>
      <c r="N565" s="174"/>
      <c r="O565" s="174"/>
      <c r="P565" s="174"/>
      <c r="Q565" s="174"/>
      <c r="R565" s="174"/>
      <c r="S565" s="174"/>
      <c r="T565" s="174"/>
      <c r="U565" s="174"/>
      <c r="V565" s="174"/>
      <c r="W565" s="174"/>
      <c r="X565" s="174"/>
      <c r="Y565" s="174"/>
      <c r="Z565" s="174"/>
      <c r="AA565" s="174"/>
      <c r="AB565" s="174"/>
      <c r="AC565" s="174"/>
      <c r="AD565" s="174"/>
      <c r="AE565" s="174"/>
      <c r="AF565" s="174"/>
      <c r="AG565" s="174"/>
    </row>
    <row r="566" spans="1:33">
      <c r="A566" s="174"/>
      <c r="B566" s="174"/>
      <c r="C566" s="174"/>
      <c r="D566" s="174"/>
      <c r="E566" s="174"/>
      <c r="F566" s="174"/>
      <c r="G566" s="206"/>
      <c r="H566" s="174"/>
      <c r="I566" s="174"/>
      <c r="J566" s="174"/>
      <c r="K566" s="174"/>
      <c r="L566" s="174"/>
      <c r="M566" s="174"/>
      <c r="N566" s="174"/>
      <c r="O566" s="174"/>
      <c r="P566" s="174"/>
      <c r="Q566" s="174"/>
      <c r="R566" s="174"/>
      <c r="S566" s="174"/>
      <c r="T566" s="174"/>
      <c r="U566" s="174"/>
      <c r="V566" s="174"/>
      <c r="W566" s="174"/>
      <c r="X566" s="174"/>
      <c r="Y566" s="174"/>
      <c r="Z566" s="174"/>
      <c r="AA566" s="174"/>
      <c r="AB566" s="174"/>
      <c r="AC566" s="174"/>
      <c r="AD566" s="174"/>
      <c r="AE566" s="174"/>
      <c r="AF566" s="174"/>
      <c r="AG566" s="174"/>
    </row>
    <row r="567" spans="1:33">
      <c r="A567" s="174"/>
      <c r="B567" s="174"/>
      <c r="C567" s="174"/>
      <c r="D567" s="174"/>
      <c r="E567" s="174"/>
      <c r="F567" s="174"/>
      <c r="G567" s="206"/>
      <c r="H567" s="174"/>
      <c r="I567" s="174"/>
      <c r="J567" s="174"/>
      <c r="K567" s="174"/>
      <c r="L567" s="174"/>
      <c r="M567" s="174"/>
      <c r="N567" s="174"/>
      <c r="O567" s="174"/>
      <c r="P567" s="174"/>
      <c r="Q567" s="174"/>
      <c r="R567" s="174"/>
      <c r="S567" s="174"/>
      <c r="T567" s="174"/>
      <c r="U567" s="174"/>
      <c r="V567" s="174"/>
      <c r="W567" s="174"/>
      <c r="X567" s="174"/>
      <c r="Y567" s="174"/>
      <c r="Z567" s="174"/>
      <c r="AA567" s="174"/>
      <c r="AB567" s="174"/>
      <c r="AC567" s="174"/>
      <c r="AD567" s="174"/>
      <c r="AE567" s="174"/>
      <c r="AF567" s="174"/>
      <c r="AG567" s="174"/>
    </row>
    <row r="568" spans="1:33">
      <c r="A568" s="174"/>
      <c r="B568" s="174"/>
      <c r="C568" s="174"/>
      <c r="D568" s="174"/>
      <c r="E568" s="174"/>
      <c r="F568" s="174"/>
      <c r="G568" s="206"/>
      <c r="H568" s="174"/>
      <c r="I568" s="174"/>
      <c r="J568" s="174"/>
      <c r="K568" s="174"/>
      <c r="L568" s="174"/>
      <c r="M568" s="174"/>
      <c r="N568" s="174"/>
      <c r="O568" s="174"/>
      <c r="P568" s="174"/>
      <c r="Q568" s="174"/>
      <c r="R568" s="174"/>
      <c r="S568" s="174"/>
      <c r="T568" s="174"/>
      <c r="U568" s="174"/>
      <c r="V568" s="174"/>
      <c r="W568" s="174"/>
      <c r="X568" s="174"/>
      <c r="Y568" s="174"/>
      <c r="Z568" s="174"/>
      <c r="AA568" s="174"/>
      <c r="AB568" s="174"/>
      <c r="AC568" s="174"/>
      <c r="AD568" s="174"/>
      <c r="AE568" s="174"/>
      <c r="AF568" s="174"/>
      <c r="AG568" s="174"/>
    </row>
    <row r="569" spans="1:33">
      <c r="A569" s="174"/>
      <c r="B569" s="174"/>
      <c r="C569" s="174"/>
      <c r="D569" s="174"/>
      <c r="E569" s="174"/>
      <c r="F569" s="174"/>
      <c r="G569" s="206"/>
      <c r="H569" s="174"/>
      <c r="I569" s="174"/>
      <c r="J569" s="174"/>
      <c r="K569" s="174"/>
      <c r="L569" s="174"/>
      <c r="M569" s="174"/>
      <c r="N569" s="174"/>
      <c r="O569" s="174"/>
      <c r="P569" s="174"/>
      <c r="Q569" s="174"/>
      <c r="R569" s="174"/>
      <c r="S569" s="174"/>
      <c r="T569" s="174"/>
      <c r="U569" s="174"/>
      <c r="V569" s="174"/>
      <c r="W569" s="174"/>
      <c r="X569" s="174"/>
      <c r="Y569" s="174"/>
      <c r="Z569" s="174"/>
      <c r="AA569" s="174"/>
      <c r="AB569" s="174"/>
      <c r="AC569" s="174"/>
      <c r="AD569" s="174"/>
      <c r="AE569" s="174"/>
      <c r="AF569" s="174"/>
      <c r="AG569" s="174"/>
    </row>
    <row r="570" spans="1:33">
      <c r="A570" s="174"/>
      <c r="B570" s="174"/>
      <c r="C570" s="174"/>
      <c r="D570" s="174"/>
      <c r="E570" s="174"/>
      <c r="F570" s="174"/>
      <c r="G570" s="206"/>
      <c r="H570" s="174"/>
      <c r="I570" s="174"/>
      <c r="J570" s="174"/>
      <c r="K570" s="174"/>
      <c r="L570" s="174"/>
      <c r="M570" s="174"/>
      <c r="N570" s="174"/>
      <c r="O570" s="174"/>
      <c r="P570" s="174"/>
      <c r="Q570" s="174"/>
      <c r="R570" s="174"/>
      <c r="S570" s="174"/>
      <c r="T570" s="174"/>
      <c r="U570" s="174"/>
      <c r="V570" s="174"/>
      <c r="W570" s="174"/>
      <c r="X570" s="174"/>
      <c r="Y570" s="174"/>
      <c r="Z570" s="174"/>
      <c r="AA570" s="174"/>
      <c r="AB570" s="174"/>
      <c r="AC570" s="174"/>
      <c r="AD570" s="174"/>
      <c r="AE570" s="174"/>
      <c r="AF570" s="174"/>
      <c r="AG570" s="174"/>
    </row>
    <row r="571" spans="1:33">
      <c r="A571" s="174"/>
      <c r="B571" s="174"/>
      <c r="C571" s="174"/>
      <c r="D571" s="174"/>
      <c r="E571" s="174"/>
      <c r="F571" s="174"/>
      <c r="G571" s="206"/>
      <c r="H571" s="174"/>
      <c r="I571" s="174"/>
      <c r="J571" s="174"/>
      <c r="K571" s="174"/>
      <c r="L571" s="174"/>
      <c r="M571" s="174"/>
      <c r="N571" s="174"/>
      <c r="O571" s="174"/>
      <c r="P571" s="174"/>
      <c r="Q571" s="174"/>
      <c r="R571" s="174"/>
      <c r="S571" s="174"/>
      <c r="T571" s="174"/>
      <c r="U571" s="174"/>
      <c r="V571" s="174"/>
      <c r="W571" s="174"/>
      <c r="X571" s="174"/>
      <c r="Y571" s="174"/>
      <c r="Z571" s="174"/>
      <c r="AA571" s="174"/>
      <c r="AB571" s="174"/>
      <c r="AC571" s="174"/>
      <c r="AD571" s="174"/>
      <c r="AE571" s="174"/>
      <c r="AF571" s="174"/>
      <c r="AG571" s="174"/>
    </row>
    <row r="572" spans="1:33">
      <c r="A572" s="174"/>
      <c r="B572" s="174"/>
      <c r="C572" s="174"/>
      <c r="D572" s="174"/>
      <c r="E572" s="174"/>
      <c r="F572" s="174"/>
      <c r="G572" s="206"/>
      <c r="H572" s="174"/>
      <c r="I572" s="174"/>
      <c r="J572" s="174"/>
      <c r="K572" s="174"/>
      <c r="L572" s="174"/>
      <c r="M572" s="174"/>
      <c r="N572" s="174"/>
      <c r="O572" s="174"/>
      <c r="P572" s="174"/>
      <c r="Q572" s="174"/>
      <c r="R572" s="174"/>
      <c r="S572" s="174"/>
      <c r="T572" s="174"/>
      <c r="U572" s="174"/>
      <c r="V572" s="174"/>
      <c r="W572" s="174"/>
      <c r="X572" s="174"/>
      <c r="Y572" s="174"/>
      <c r="Z572" s="174"/>
      <c r="AA572" s="174"/>
      <c r="AB572" s="174"/>
      <c r="AC572" s="174"/>
      <c r="AD572" s="174"/>
      <c r="AE572" s="174"/>
      <c r="AF572" s="174"/>
      <c r="AG572" s="174"/>
    </row>
    <row r="573" spans="1:33">
      <c r="A573" s="174"/>
      <c r="B573" s="174"/>
      <c r="C573" s="174"/>
      <c r="D573" s="174"/>
      <c r="E573" s="174"/>
      <c r="F573" s="174"/>
      <c r="G573" s="206"/>
      <c r="H573" s="174"/>
      <c r="I573" s="174"/>
      <c r="J573" s="174"/>
      <c r="K573" s="174"/>
      <c r="L573" s="174"/>
      <c r="M573" s="174"/>
      <c r="N573" s="174"/>
      <c r="O573" s="174"/>
      <c r="P573" s="174"/>
      <c r="Q573" s="174"/>
      <c r="R573" s="174"/>
      <c r="S573" s="174"/>
      <c r="T573" s="174"/>
      <c r="U573" s="174"/>
      <c r="V573" s="174"/>
      <c r="W573" s="174"/>
      <c r="X573" s="174"/>
      <c r="Y573" s="174"/>
      <c r="Z573" s="174"/>
      <c r="AA573" s="174"/>
      <c r="AB573" s="174"/>
      <c r="AC573" s="174"/>
      <c r="AD573" s="174"/>
      <c r="AE573" s="174"/>
      <c r="AF573" s="174"/>
      <c r="AG573" s="174"/>
    </row>
    <row r="574" spans="1:33">
      <c r="A574" s="174"/>
      <c r="B574" s="174"/>
      <c r="C574" s="174"/>
      <c r="D574" s="174"/>
      <c r="E574" s="174"/>
      <c r="F574" s="174"/>
      <c r="G574" s="206"/>
      <c r="H574" s="174"/>
      <c r="I574" s="174"/>
      <c r="J574" s="174"/>
      <c r="K574" s="174"/>
      <c r="L574" s="174"/>
      <c r="M574" s="174"/>
      <c r="N574" s="174"/>
      <c r="O574" s="174"/>
      <c r="P574" s="174"/>
      <c r="Q574" s="174"/>
      <c r="R574" s="174"/>
      <c r="S574" s="174"/>
      <c r="T574" s="174"/>
      <c r="U574" s="174"/>
      <c r="V574" s="174"/>
      <c r="W574" s="174"/>
      <c r="X574" s="174"/>
      <c r="Y574" s="174"/>
      <c r="Z574" s="174"/>
      <c r="AA574" s="174"/>
      <c r="AB574" s="174"/>
      <c r="AC574" s="174"/>
      <c r="AD574" s="174"/>
      <c r="AE574" s="174"/>
      <c r="AF574" s="174"/>
      <c r="AG574" s="174"/>
    </row>
    <row r="575" spans="1:33">
      <c r="A575" s="174"/>
      <c r="B575" s="174"/>
      <c r="C575" s="174"/>
      <c r="D575" s="174"/>
      <c r="E575" s="174"/>
      <c r="F575" s="174"/>
      <c r="G575" s="206"/>
      <c r="H575" s="174"/>
      <c r="I575" s="174"/>
      <c r="J575" s="174"/>
      <c r="K575" s="174"/>
      <c r="L575" s="174"/>
      <c r="M575" s="174"/>
      <c r="N575" s="174"/>
      <c r="O575" s="174"/>
      <c r="P575" s="174"/>
      <c r="Q575" s="174"/>
      <c r="R575" s="174"/>
      <c r="S575" s="174"/>
      <c r="T575" s="174"/>
      <c r="U575" s="174"/>
      <c r="V575" s="174"/>
      <c r="W575" s="174"/>
      <c r="X575" s="174"/>
      <c r="Y575" s="174"/>
      <c r="Z575" s="174"/>
      <c r="AA575" s="174"/>
      <c r="AB575" s="174"/>
      <c r="AC575" s="174"/>
      <c r="AD575" s="174"/>
      <c r="AE575" s="174"/>
      <c r="AF575" s="174"/>
      <c r="AG575" s="174"/>
    </row>
    <row r="576" spans="1:33">
      <c r="A576" s="174"/>
      <c r="B576" s="174"/>
      <c r="C576" s="174"/>
      <c r="D576" s="174"/>
      <c r="E576" s="174"/>
      <c r="F576" s="174"/>
      <c r="G576" s="206"/>
      <c r="H576" s="174"/>
      <c r="I576" s="174"/>
      <c r="J576" s="174"/>
      <c r="K576" s="174"/>
      <c r="L576" s="174"/>
      <c r="M576" s="174"/>
      <c r="N576" s="174"/>
      <c r="O576" s="174"/>
      <c r="P576" s="174"/>
      <c r="Q576" s="174"/>
      <c r="R576" s="174"/>
      <c r="S576" s="174"/>
      <c r="T576" s="174"/>
      <c r="U576" s="174"/>
      <c r="V576" s="174"/>
      <c r="W576" s="174"/>
      <c r="X576" s="174"/>
      <c r="Y576" s="174"/>
      <c r="Z576" s="174"/>
      <c r="AA576" s="174"/>
      <c r="AB576" s="174"/>
      <c r="AC576" s="174"/>
      <c r="AD576" s="174"/>
      <c r="AE576" s="174"/>
      <c r="AF576" s="174"/>
      <c r="AG576" s="174"/>
    </row>
    <row r="577" spans="1:33">
      <c r="A577" s="174"/>
      <c r="B577" s="174"/>
      <c r="C577" s="174"/>
      <c r="D577" s="174"/>
      <c r="E577" s="174"/>
      <c r="F577" s="174"/>
      <c r="G577" s="206"/>
      <c r="H577" s="174"/>
      <c r="I577" s="174"/>
      <c r="J577" s="174"/>
      <c r="K577" s="174"/>
      <c r="L577" s="174"/>
      <c r="M577" s="174"/>
      <c r="N577" s="174"/>
      <c r="O577" s="174"/>
      <c r="P577" s="174"/>
      <c r="Q577" s="174"/>
      <c r="R577" s="174"/>
      <c r="S577" s="174"/>
      <c r="T577" s="174"/>
      <c r="U577" s="174"/>
      <c r="V577" s="174"/>
      <c r="W577" s="174"/>
      <c r="X577" s="174"/>
      <c r="Y577" s="174"/>
      <c r="Z577" s="174"/>
      <c r="AA577" s="174"/>
      <c r="AB577" s="174"/>
      <c r="AC577" s="174"/>
      <c r="AD577" s="174"/>
      <c r="AE577" s="174"/>
      <c r="AF577" s="174"/>
      <c r="AG577" s="174"/>
    </row>
    <row r="578" spans="1:33">
      <c r="A578" s="174"/>
      <c r="B578" s="174"/>
      <c r="C578" s="174"/>
      <c r="D578" s="174"/>
      <c r="E578" s="174"/>
      <c r="F578" s="174"/>
      <c r="G578" s="206"/>
      <c r="H578" s="174"/>
      <c r="I578" s="174"/>
      <c r="J578" s="174"/>
      <c r="K578" s="174"/>
      <c r="L578" s="174"/>
      <c r="M578" s="174"/>
      <c r="N578" s="174"/>
      <c r="O578" s="174"/>
      <c r="P578" s="174"/>
      <c r="Q578" s="174"/>
      <c r="R578" s="174"/>
      <c r="S578" s="174"/>
      <c r="T578" s="174"/>
      <c r="U578" s="174"/>
      <c r="V578" s="174"/>
      <c r="W578" s="174"/>
      <c r="X578" s="174"/>
      <c r="Y578" s="174"/>
      <c r="Z578" s="174"/>
      <c r="AA578" s="174"/>
      <c r="AB578" s="174"/>
      <c r="AC578" s="174"/>
      <c r="AD578" s="174"/>
      <c r="AE578" s="174"/>
      <c r="AF578" s="174"/>
      <c r="AG578" s="174"/>
    </row>
    <row r="579" spans="1:33">
      <c r="A579" s="174"/>
      <c r="B579" s="174"/>
      <c r="C579" s="174"/>
      <c r="D579" s="174"/>
      <c r="E579" s="174"/>
      <c r="F579" s="174"/>
      <c r="G579" s="206"/>
      <c r="H579" s="174"/>
      <c r="I579" s="174"/>
      <c r="J579" s="174"/>
      <c r="K579" s="174"/>
      <c r="L579" s="174"/>
      <c r="M579" s="174"/>
      <c r="N579" s="174"/>
      <c r="O579" s="174"/>
      <c r="P579" s="174"/>
      <c r="Q579" s="174"/>
      <c r="R579" s="174"/>
      <c r="S579" s="174"/>
      <c r="T579" s="174"/>
      <c r="U579" s="174"/>
      <c r="V579" s="174"/>
      <c r="W579" s="174"/>
      <c r="X579" s="174"/>
      <c r="Y579" s="174"/>
      <c r="Z579" s="174"/>
      <c r="AA579" s="174"/>
      <c r="AB579" s="174"/>
      <c r="AC579" s="174"/>
      <c r="AD579" s="174"/>
      <c r="AE579" s="174"/>
      <c r="AF579" s="174"/>
      <c r="AG579" s="174"/>
    </row>
    <row r="580" spans="1:33">
      <c r="A580" s="174"/>
      <c r="B580" s="174"/>
      <c r="C580" s="174"/>
      <c r="D580" s="174"/>
      <c r="E580" s="174"/>
      <c r="F580" s="174"/>
      <c r="G580" s="206"/>
      <c r="H580" s="174"/>
      <c r="I580" s="174"/>
      <c r="J580" s="174"/>
      <c r="K580" s="174"/>
      <c r="L580" s="174"/>
      <c r="M580" s="174"/>
      <c r="N580" s="174"/>
      <c r="O580" s="174"/>
      <c r="P580" s="174"/>
      <c r="Q580" s="174"/>
      <c r="R580" s="174"/>
      <c r="S580" s="174"/>
      <c r="T580" s="174"/>
      <c r="U580" s="174"/>
      <c r="V580" s="174"/>
      <c r="W580" s="174"/>
      <c r="X580" s="174"/>
      <c r="Y580" s="174"/>
      <c r="Z580" s="174"/>
      <c r="AA580" s="174"/>
      <c r="AB580" s="174"/>
      <c r="AC580" s="174"/>
      <c r="AD580" s="174"/>
      <c r="AE580" s="174"/>
      <c r="AF580" s="174"/>
      <c r="AG580" s="174"/>
    </row>
    <row r="581" spans="1:33">
      <c r="A581" s="174"/>
      <c r="B581" s="174"/>
      <c r="C581" s="174"/>
      <c r="D581" s="174"/>
      <c r="E581" s="174"/>
      <c r="F581" s="174"/>
      <c r="G581" s="206"/>
      <c r="H581" s="174"/>
      <c r="I581" s="174"/>
      <c r="J581" s="174"/>
      <c r="K581" s="174"/>
      <c r="L581" s="174"/>
      <c r="M581" s="174"/>
      <c r="N581" s="174"/>
      <c r="O581" s="174"/>
      <c r="P581" s="174"/>
      <c r="Q581" s="174"/>
      <c r="R581" s="174"/>
      <c r="S581" s="174"/>
      <c r="T581" s="174"/>
      <c r="U581" s="174"/>
      <c r="V581" s="174"/>
      <c r="W581" s="174"/>
      <c r="X581" s="174"/>
      <c r="Y581" s="174"/>
      <c r="Z581" s="174"/>
      <c r="AA581" s="174"/>
      <c r="AB581" s="174"/>
      <c r="AC581" s="174"/>
      <c r="AD581" s="174"/>
      <c r="AE581" s="174"/>
      <c r="AF581" s="174"/>
      <c r="AG581" s="174"/>
    </row>
    <row r="582" spans="1:33">
      <c r="A582" s="174"/>
      <c r="B582" s="174"/>
      <c r="C582" s="174"/>
      <c r="D582" s="174"/>
      <c r="E582" s="174"/>
      <c r="F582" s="174"/>
      <c r="G582" s="206"/>
      <c r="H582" s="174"/>
      <c r="I582" s="174"/>
      <c r="J582" s="174"/>
      <c r="K582" s="174"/>
      <c r="L582" s="174"/>
      <c r="M582" s="174"/>
      <c r="N582" s="174"/>
      <c r="O582" s="174"/>
      <c r="P582" s="174"/>
      <c r="Q582" s="174"/>
      <c r="R582" s="174"/>
      <c r="S582" s="174"/>
      <c r="T582" s="174"/>
      <c r="U582" s="174"/>
      <c r="V582" s="174"/>
      <c r="W582" s="174"/>
      <c r="X582" s="174"/>
      <c r="Y582" s="174"/>
      <c r="Z582" s="174"/>
      <c r="AA582" s="174"/>
      <c r="AB582" s="174"/>
      <c r="AC582" s="174"/>
      <c r="AD582" s="174"/>
      <c r="AE582" s="174"/>
      <c r="AF582" s="174"/>
      <c r="AG582" s="174"/>
    </row>
    <row r="583" spans="1:33">
      <c r="A583" s="174"/>
      <c r="B583" s="174"/>
      <c r="C583" s="174"/>
      <c r="D583" s="174"/>
      <c r="E583" s="174"/>
      <c r="F583" s="174"/>
      <c r="G583" s="206"/>
      <c r="H583" s="174"/>
      <c r="I583" s="174"/>
      <c r="J583" s="174"/>
      <c r="K583" s="174"/>
      <c r="L583" s="174"/>
      <c r="M583" s="174"/>
      <c r="N583" s="174"/>
      <c r="O583" s="174"/>
      <c r="P583" s="174"/>
      <c r="Q583" s="174"/>
      <c r="R583" s="174"/>
      <c r="S583" s="174"/>
      <c r="T583" s="174"/>
      <c r="U583" s="174"/>
      <c r="V583" s="174"/>
      <c r="W583" s="174"/>
      <c r="X583" s="174"/>
      <c r="Y583" s="174"/>
      <c r="Z583" s="174"/>
      <c r="AA583" s="174"/>
      <c r="AB583" s="174"/>
      <c r="AC583" s="174"/>
      <c r="AD583" s="174"/>
      <c r="AE583" s="174"/>
      <c r="AF583" s="174"/>
      <c r="AG583" s="174"/>
    </row>
    <row r="584" spans="1:33">
      <c r="A584" s="174"/>
      <c r="B584" s="174"/>
      <c r="C584" s="174"/>
      <c r="D584" s="174"/>
      <c r="E584" s="174"/>
      <c r="F584" s="174"/>
      <c r="G584" s="206"/>
      <c r="H584" s="174"/>
      <c r="I584" s="174"/>
      <c r="J584" s="174"/>
      <c r="K584" s="174"/>
      <c r="L584" s="174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174"/>
      <c r="AF584" s="174"/>
      <c r="AG584" s="174"/>
    </row>
    <row r="585" spans="1:33">
      <c r="A585" s="174"/>
      <c r="B585" s="174"/>
      <c r="C585" s="174"/>
      <c r="D585" s="174"/>
      <c r="E585" s="174"/>
      <c r="F585" s="174"/>
      <c r="G585" s="206"/>
      <c r="H585" s="174"/>
      <c r="I585" s="174"/>
      <c r="J585" s="174"/>
      <c r="K585" s="174"/>
      <c r="L585" s="174"/>
      <c r="M585" s="174"/>
      <c r="N585" s="174"/>
      <c r="O585" s="174"/>
      <c r="P585" s="174"/>
      <c r="Q585" s="174"/>
      <c r="R585" s="174"/>
      <c r="S585" s="174"/>
      <c r="T585" s="174"/>
      <c r="U585" s="174"/>
      <c r="V585" s="174"/>
      <c r="W585" s="174"/>
      <c r="X585" s="174"/>
      <c r="Y585" s="174"/>
      <c r="Z585" s="174"/>
      <c r="AA585" s="174"/>
      <c r="AB585" s="174"/>
      <c r="AC585" s="174"/>
      <c r="AD585" s="174"/>
      <c r="AE585" s="174"/>
      <c r="AF585" s="174"/>
      <c r="AG585" s="174"/>
    </row>
    <row r="586" spans="1:33">
      <c r="A586" s="174"/>
      <c r="B586" s="174"/>
      <c r="C586" s="174"/>
      <c r="D586" s="174"/>
      <c r="E586" s="174"/>
      <c r="F586" s="174"/>
      <c r="G586" s="206"/>
      <c r="H586" s="174"/>
      <c r="I586" s="174"/>
      <c r="J586" s="174"/>
      <c r="K586" s="174"/>
      <c r="L586" s="174"/>
      <c r="M586" s="174"/>
      <c r="N586" s="174"/>
      <c r="O586" s="174"/>
      <c r="P586" s="174"/>
      <c r="Q586" s="174"/>
      <c r="R586" s="174"/>
      <c r="S586" s="174"/>
      <c r="T586" s="174"/>
      <c r="U586" s="174"/>
      <c r="V586" s="174"/>
      <c r="W586" s="174"/>
      <c r="X586" s="174"/>
      <c r="Y586" s="174"/>
      <c r="Z586" s="174"/>
      <c r="AA586" s="174"/>
      <c r="AB586" s="174"/>
      <c r="AC586" s="174"/>
      <c r="AD586" s="174"/>
      <c r="AE586" s="174"/>
      <c r="AF586" s="174"/>
      <c r="AG586" s="174"/>
    </row>
    <row r="587" spans="1:33">
      <c r="A587" s="174"/>
      <c r="B587" s="174"/>
      <c r="C587" s="174"/>
      <c r="D587" s="174"/>
      <c r="E587" s="174"/>
      <c r="F587" s="174"/>
      <c r="G587" s="206"/>
      <c r="H587" s="174"/>
      <c r="I587" s="174"/>
      <c r="J587" s="174"/>
      <c r="K587" s="174"/>
      <c r="L587" s="174"/>
      <c r="M587" s="174"/>
      <c r="N587" s="174"/>
      <c r="O587" s="174"/>
      <c r="P587" s="174"/>
      <c r="Q587" s="174"/>
      <c r="R587" s="174"/>
      <c r="S587" s="174"/>
      <c r="T587" s="174"/>
      <c r="U587" s="174"/>
      <c r="V587" s="174"/>
      <c r="W587" s="174"/>
      <c r="X587" s="174"/>
      <c r="Y587" s="174"/>
      <c r="Z587" s="174"/>
      <c r="AA587" s="174"/>
      <c r="AB587" s="174"/>
      <c r="AC587" s="174"/>
      <c r="AD587" s="174"/>
      <c r="AE587" s="174"/>
      <c r="AF587" s="174"/>
      <c r="AG587" s="174"/>
    </row>
    <row r="588" spans="1:33">
      <c r="A588" s="174"/>
      <c r="B588" s="174"/>
      <c r="C588" s="174"/>
      <c r="D588" s="174"/>
      <c r="E588" s="174"/>
      <c r="F588" s="174"/>
      <c r="G588" s="206"/>
      <c r="H588" s="174"/>
      <c r="I588" s="174"/>
      <c r="J588" s="174"/>
      <c r="K588" s="174"/>
      <c r="L588" s="174"/>
      <c r="M588" s="174"/>
      <c r="N588" s="174"/>
      <c r="O588" s="174"/>
      <c r="P588" s="174"/>
      <c r="Q588" s="174"/>
      <c r="R588" s="174"/>
      <c r="S588" s="174"/>
      <c r="T588" s="174"/>
      <c r="U588" s="174"/>
      <c r="V588" s="174"/>
      <c r="W588" s="174"/>
      <c r="X588" s="174"/>
      <c r="Y588" s="174"/>
      <c r="Z588" s="174"/>
      <c r="AA588" s="174"/>
      <c r="AB588" s="174"/>
      <c r="AC588" s="174"/>
      <c r="AD588" s="174"/>
      <c r="AE588" s="174"/>
      <c r="AF588" s="174"/>
      <c r="AG588" s="174"/>
    </row>
    <row r="589" spans="1:33">
      <c r="A589" s="174"/>
      <c r="B589" s="174"/>
      <c r="C589" s="174"/>
      <c r="D589" s="174"/>
      <c r="E589" s="174"/>
      <c r="F589" s="174"/>
      <c r="G589" s="206"/>
      <c r="H589" s="174"/>
      <c r="I589" s="174"/>
      <c r="J589" s="174"/>
      <c r="K589" s="174"/>
      <c r="L589" s="174"/>
      <c r="M589" s="174"/>
      <c r="N589" s="174"/>
      <c r="O589" s="174"/>
      <c r="P589" s="174"/>
      <c r="Q589" s="174"/>
      <c r="R589" s="174"/>
      <c r="S589" s="174"/>
      <c r="T589" s="174"/>
      <c r="U589" s="174"/>
      <c r="V589" s="174"/>
      <c r="W589" s="174"/>
      <c r="X589" s="174"/>
      <c r="Y589" s="174"/>
      <c r="Z589" s="174"/>
      <c r="AA589" s="174"/>
      <c r="AB589" s="174"/>
      <c r="AC589" s="174"/>
      <c r="AD589" s="174"/>
      <c r="AE589" s="174"/>
      <c r="AF589" s="174"/>
      <c r="AG589" s="174"/>
    </row>
    <row r="590" spans="1:33">
      <c r="A590" s="174"/>
      <c r="B590" s="174"/>
      <c r="C590" s="174"/>
      <c r="D590" s="174"/>
      <c r="E590" s="174"/>
      <c r="F590" s="174"/>
      <c r="G590" s="206"/>
      <c r="H590" s="174"/>
      <c r="I590" s="174"/>
      <c r="J590" s="174"/>
      <c r="K590" s="174"/>
      <c r="L590" s="174"/>
      <c r="M590" s="174"/>
      <c r="N590" s="174"/>
      <c r="O590" s="174"/>
      <c r="P590" s="174"/>
      <c r="Q590" s="174"/>
      <c r="R590" s="174"/>
      <c r="S590" s="174"/>
      <c r="T590" s="174"/>
      <c r="U590" s="174"/>
      <c r="V590" s="174"/>
      <c r="W590" s="174"/>
      <c r="X590" s="174"/>
      <c r="Y590" s="174"/>
      <c r="Z590" s="174"/>
      <c r="AA590" s="174"/>
      <c r="AB590" s="174"/>
      <c r="AC590" s="174"/>
      <c r="AD590" s="174"/>
      <c r="AE590" s="174"/>
      <c r="AF590" s="174"/>
      <c r="AG590" s="174"/>
    </row>
    <row r="591" spans="1:33">
      <c r="A591" s="174"/>
      <c r="B591" s="174"/>
      <c r="C591" s="174"/>
      <c r="D591" s="174"/>
      <c r="E591" s="174"/>
      <c r="F591" s="174"/>
      <c r="G591" s="206"/>
      <c r="H591" s="174"/>
      <c r="I591" s="174"/>
      <c r="J591" s="174"/>
      <c r="K591" s="174"/>
      <c r="L591" s="174"/>
      <c r="M591" s="174"/>
      <c r="N591" s="174"/>
      <c r="O591" s="174"/>
      <c r="P591" s="174"/>
      <c r="Q591" s="174"/>
      <c r="R591" s="174"/>
      <c r="S591" s="174"/>
      <c r="T591" s="174"/>
      <c r="U591" s="174"/>
      <c r="V591" s="174"/>
      <c r="W591" s="174"/>
      <c r="X591" s="174"/>
      <c r="Y591" s="174"/>
      <c r="Z591" s="174"/>
      <c r="AA591" s="174"/>
      <c r="AB591" s="174"/>
      <c r="AC591" s="174"/>
      <c r="AD591" s="174"/>
      <c r="AE591" s="174"/>
      <c r="AF591" s="174"/>
      <c r="AG591" s="174"/>
    </row>
    <row r="592" spans="1:33">
      <c r="A592" s="174"/>
      <c r="B592" s="174"/>
      <c r="C592" s="174"/>
      <c r="D592" s="174"/>
      <c r="E592" s="174"/>
      <c r="F592" s="174"/>
      <c r="G592" s="206"/>
      <c r="H592" s="174"/>
      <c r="I592" s="174"/>
      <c r="J592" s="174"/>
      <c r="K592" s="174"/>
      <c r="L592" s="174"/>
      <c r="M592" s="174"/>
      <c r="N592" s="174"/>
      <c r="O592" s="174"/>
      <c r="P592" s="174"/>
      <c r="Q592" s="174"/>
      <c r="R592" s="174"/>
      <c r="S592" s="174"/>
      <c r="T592" s="174"/>
      <c r="U592" s="174"/>
      <c r="V592" s="174"/>
      <c r="W592" s="174"/>
      <c r="X592" s="174"/>
      <c r="Y592" s="174"/>
      <c r="Z592" s="174"/>
      <c r="AA592" s="174"/>
      <c r="AB592" s="174"/>
      <c r="AC592" s="174"/>
      <c r="AD592" s="174"/>
      <c r="AE592" s="174"/>
      <c r="AF592" s="174"/>
      <c r="AG592" s="174"/>
    </row>
    <row r="593" spans="1:33">
      <c r="A593" s="174"/>
      <c r="B593" s="174"/>
      <c r="C593" s="174"/>
      <c r="D593" s="174"/>
      <c r="E593" s="174"/>
      <c r="F593" s="174"/>
      <c r="G593" s="206"/>
      <c r="H593" s="174"/>
      <c r="I593" s="174"/>
      <c r="J593" s="174"/>
      <c r="K593" s="174"/>
      <c r="L593" s="174"/>
      <c r="M593" s="174"/>
      <c r="N593" s="174"/>
      <c r="O593" s="174"/>
      <c r="P593" s="174"/>
      <c r="Q593" s="174"/>
      <c r="R593" s="174"/>
      <c r="S593" s="174"/>
      <c r="T593" s="174"/>
      <c r="U593" s="174"/>
      <c r="V593" s="174"/>
      <c r="W593" s="174"/>
      <c r="X593" s="174"/>
      <c r="Y593" s="174"/>
      <c r="Z593" s="174"/>
      <c r="AA593" s="174"/>
      <c r="AB593" s="174"/>
      <c r="AC593" s="174"/>
      <c r="AD593" s="174"/>
      <c r="AE593" s="174"/>
      <c r="AF593" s="174"/>
      <c r="AG593" s="174"/>
    </row>
    <row r="594" spans="1:33">
      <c r="A594" s="174"/>
      <c r="B594" s="174"/>
      <c r="C594" s="174"/>
      <c r="D594" s="174"/>
      <c r="E594" s="174"/>
      <c r="F594" s="174"/>
      <c r="G594" s="206"/>
      <c r="H594" s="174"/>
      <c r="I594" s="174"/>
      <c r="J594" s="174"/>
      <c r="K594" s="174"/>
      <c r="L594" s="174"/>
      <c r="M594" s="174"/>
      <c r="N594" s="174"/>
      <c r="O594" s="174"/>
      <c r="P594" s="174"/>
      <c r="Q594" s="174"/>
      <c r="R594" s="174"/>
      <c r="S594" s="174"/>
      <c r="T594" s="174"/>
      <c r="U594" s="174"/>
      <c r="V594" s="174"/>
      <c r="W594" s="174"/>
      <c r="X594" s="174"/>
      <c r="Y594" s="174"/>
      <c r="Z594" s="174"/>
      <c r="AA594" s="174"/>
      <c r="AB594" s="174"/>
      <c r="AC594" s="174"/>
      <c r="AD594" s="174"/>
      <c r="AE594" s="174"/>
      <c r="AF594" s="174"/>
      <c r="AG594" s="174"/>
    </row>
    <row r="595" spans="1:33">
      <c r="A595" s="174"/>
      <c r="B595" s="174"/>
      <c r="C595" s="174"/>
      <c r="D595" s="174"/>
      <c r="E595" s="174"/>
      <c r="F595" s="174"/>
      <c r="G595" s="206"/>
      <c r="H595" s="174"/>
      <c r="I595" s="174"/>
      <c r="J595" s="174"/>
      <c r="K595" s="174"/>
      <c r="L595" s="174"/>
      <c r="M595" s="174"/>
      <c r="N595" s="174"/>
      <c r="O595" s="174"/>
      <c r="P595" s="174"/>
      <c r="Q595" s="174"/>
      <c r="R595" s="174"/>
      <c r="S595" s="174"/>
      <c r="T595" s="174"/>
      <c r="U595" s="174"/>
      <c r="V595" s="174"/>
      <c r="W595" s="174"/>
      <c r="X595" s="174"/>
      <c r="Y595" s="174"/>
      <c r="Z595" s="174"/>
      <c r="AA595" s="174"/>
      <c r="AB595" s="174"/>
      <c r="AC595" s="174"/>
      <c r="AD595" s="174"/>
      <c r="AE595" s="174"/>
      <c r="AF595" s="174"/>
      <c r="AG595" s="174"/>
    </row>
    <row r="596" spans="1:33">
      <c r="A596" s="174"/>
      <c r="B596" s="174"/>
      <c r="C596" s="174"/>
      <c r="D596" s="174"/>
      <c r="E596" s="174"/>
      <c r="F596" s="174"/>
      <c r="G596" s="206"/>
      <c r="H596" s="174"/>
      <c r="I596" s="174"/>
      <c r="J596" s="174"/>
      <c r="K596" s="174"/>
      <c r="L596" s="174"/>
      <c r="M596" s="174"/>
      <c r="N596" s="174"/>
      <c r="O596" s="174"/>
      <c r="P596" s="174"/>
      <c r="Q596" s="174"/>
      <c r="R596" s="174"/>
      <c r="S596" s="174"/>
      <c r="T596" s="174"/>
      <c r="U596" s="174"/>
      <c r="V596" s="174"/>
      <c r="W596" s="174"/>
      <c r="X596" s="174"/>
      <c r="Y596" s="174"/>
      <c r="Z596" s="174"/>
      <c r="AA596" s="174"/>
      <c r="AB596" s="174"/>
      <c r="AC596" s="174"/>
      <c r="AD596" s="174"/>
      <c r="AE596" s="174"/>
      <c r="AF596" s="174"/>
      <c r="AG596" s="174"/>
    </row>
    <row r="597" spans="1:33">
      <c r="A597" s="174"/>
      <c r="B597" s="174"/>
      <c r="C597" s="174"/>
      <c r="D597" s="174"/>
      <c r="E597" s="174"/>
      <c r="F597" s="174"/>
      <c r="G597" s="206"/>
      <c r="H597" s="174"/>
      <c r="I597" s="174"/>
      <c r="J597" s="174"/>
      <c r="K597" s="174"/>
      <c r="L597" s="174"/>
      <c r="M597" s="174"/>
      <c r="N597" s="174"/>
      <c r="O597" s="174"/>
      <c r="P597" s="174"/>
      <c r="Q597" s="174"/>
      <c r="R597" s="174"/>
      <c r="S597" s="174"/>
      <c r="T597" s="174"/>
      <c r="U597" s="174"/>
      <c r="V597" s="174"/>
      <c r="W597" s="174"/>
      <c r="X597" s="174"/>
      <c r="Y597" s="174"/>
      <c r="Z597" s="174"/>
      <c r="AA597" s="174"/>
      <c r="AB597" s="174"/>
      <c r="AC597" s="174"/>
      <c r="AD597" s="174"/>
      <c r="AE597" s="174"/>
      <c r="AF597" s="174"/>
      <c r="AG597" s="174"/>
    </row>
    <row r="598" spans="1:33">
      <c r="A598" s="174"/>
      <c r="B598" s="174"/>
      <c r="C598" s="174"/>
      <c r="D598" s="174"/>
      <c r="E598" s="174"/>
      <c r="F598" s="174"/>
      <c r="G598" s="206"/>
      <c r="H598" s="174"/>
      <c r="I598" s="174"/>
      <c r="J598" s="174"/>
      <c r="K598" s="174"/>
      <c r="L598" s="174"/>
      <c r="M598" s="174"/>
      <c r="N598" s="174"/>
      <c r="O598" s="174"/>
      <c r="P598" s="174"/>
      <c r="Q598" s="174"/>
      <c r="R598" s="174"/>
      <c r="S598" s="174"/>
      <c r="T598" s="174"/>
      <c r="U598" s="174"/>
      <c r="V598" s="174"/>
      <c r="W598" s="174"/>
      <c r="X598" s="174"/>
      <c r="Y598" s="174"/>
      <c r="Z598" s="174"/>
      <c r="AA598" s="174"/>
      <c r="AB598" s="174"/>
      <c r="AC598" s="174"/>
      <c r="AD598" s="174"/>
      <c r="AE598" s="174"/>
      <c r="AF598" s="174"/>
      <c r="AG598" s="174"/>
    </row>
    <row r="599" spans="1:33">
      <c r="A599" s="174"/>
      <c r="B599" s="174"/>
      <c r="C599" s="174"/>
      <c r="D599" s="174"/>
      <c r="E599" s="174"/>
      <c r="F599" s="174"/>
      <c r="G599" s="206"/>
      <c r="H599" s="174"/>
      <c r="I599" s="174"/>
      <c r="J599" s="174"/>
      <c r="K599" s="174"/>
      <c r="L599" s="174"/>
      <c r="M599" s="174"/>
      <c r="N599" s="174"/>
      <c r="O599" s="174"/>
      <c r="P599" s="174"/>
      <c r="Q599" s="174"/>
      <c r="R599" s="174"/>
      <c r="S599" s="174"/>
      <c r="T599" s="174"/>
      <c r="U599" s="174"/>
      <c r="V599" s="174"/>
      <c r="W599" s="174"/>
      <c r="X599" s="174"/>
      <c r="Y599" s="174"/>
      <c r="Z599" s="174"/>
      <c r="AA599" s="174"/>
      <c r="AB599" s="174"/>
      <c r="AC599" s="174"/>
      <c r="AD599" s="174"/>
      <c r="AE599" s="174"/>
      <c r="AF599" s="174"/>
      <c r="AG599" s="174"/>
    </row>
    <row r="600" spans="1:33">
      <c r="A600" s="174"/>
      <c r="B600" s="174"/>
      <c r="C600" s="174"/>
      <c r="D600" s="174"/>
      <c r="E600" s="174"/>
      <c r="F600" s="174"/>
      <c r="G600" s="206"/>
      <c r="H600" s="174"/>
      <c r="I600" s="174"/>
      <c r="J600" s="174"/>
      <c r="K600" s="174"/>
      <c r="L600" s="174"/>
      <c r="M600" s="174"/>
      <c r="N600" s="174"/>
      <c r="O600" s="174"/>
      <c r="P600" s="174"/>
      <c r="Q600" s="174"/>
      <c r="R600" s="174"/>
      <c r="S600" s="174"/>
      <c r="T600" s="174"/>
      <c r="U600" s="174"/>
      <c r="V600" s="174"/>
      <c r="W600" s="174"/>
      <c r="X600" s="174"/>
      <c r="Y600" s="174"/>
      <c r="Z600" s="174"/>
      <c r="AA600" s="174"/>
      <c r="AB600" s="174"/>
      <c r="AC600" s="174"/>
      <c r="AD600" s="174"/>
      <c r="AE600" s="174"/>
      <c r="AF600" s="174"/>
      <c r="AG600" s="174"/>
    </row>
    <row r="601" spans="1:33">
      <c r="A601" s="174"/>
      <c r="B601" s="174"/>
      <c r="C601" s="174"/>
      <c r="D601" s="174"/>
      <c r="E601" s="174"/>
      <c r="F601" s="174"/>
      <c r="G601" s="206"/>
      <c r="H601" s="174"/>
      <c r="I601" s="174"/>
      <c r="J601" s="174"/>
      <c r="K601" s="174"/>
      <c r="L601" s="174"/>
      <c r="M601" s="174"/>
      <c r="N601" s="174"/>
      <c r="O601" s="174"/>
      <c r="P601" s="174"/>
      <c r="Q601" s="174"/>
      <c r="R601" s="174"/>
      <c r="S601" s="174"/>
      <c r="T601" s="174"/>
      <c r="U601" s="174"/>
      <c r="V601" s="174"/>
      <c r="W601" s="174"/>
      <c r="X601" s="174"/>
      <c r="Y601" s="174"/>
      <c r="Z601" s="174"/>
      <c r="AA601" s="174"/>
      <c r="AB601" s="174"/>
      <c r="AC601" s="174"/>
      <c r="AD601" s="174"/>
      <c r="AE601" s="174"/>
      <c r="AF601" s="174"/>
      <c r="AG601" s="174"/>
    </row>
    <row r="602" spans="1:33">
      <c r="A602" s="174"/>
      <c r="B602" s="174"/>
      <c r="C602" s="174"/>
      <c r="D602" s="174"/>
      <c r="E602" s="174"/>
      <c r="F602" s="174"/>
      <c r="G602" s="206"/>
      <c r="H602" s="174"/>
      <c r="I602" s="174"/>
      <c r="J602" s="174"/>
      <c r="K602" s="174"/>
      <c r="L602" s="174"/>
      <c r="M602" s="174"/>
      <c r="N602" s="174"/>
      <c r="O602" s="174"/>
      <c r="P602" s="174"/>
      <c r="Q602" s="174"/>
      <c r="R602" s="174"/>
      <c r="S602" s="174"/>
      <c r="T602" s="174"/>
      <c r="U602" s="174"/>
      <c r="V602" s="174"/>
      <c r="W602" s="174"/>
      <c r="X602" s="174"/>
      <c r="Y602" s="174"/>
      <c r="Z602" s="174"/>
      <c r="AA602" s="174"/>
      <c r="AB602" s="174"/>
      <c r="AC602" s="174"/>
      <c r="AD602" s="174"/>
      <c r="AE602" s="174"/>
      <c r="AF602" s="174"/>
      <c r="AG602" s="174"/>
    </row>
    <row r="603" spans="1:33">
      <c r="A603" s="174"/>
      <c r="B603" s="174"/>
      <c r="C603" s="174"/>
      <c r="D603" s="174"/>
      <c r="E603" s="174"/>
      <c r="F603" s="174"/>
      <c r="G603" s="206"/>
      <c r="H603" s="174"/>
      <c r="I603" s="174"/>
      <c r="J603" s="174"/>
      <c r="K603" s="174"/>
      <c r="L603" s="174"/>
      <c r="M603" s="174"/>
      <c r="N603" s="174"/>
      <c r="O603" s="174"/>
      <c r="P603" s="174"/>
      <c r="Q603" s="174"/>
      <c r="R603" s="174"/>
      <c r="S603" s="174"/>
      <c r="T603" s="174"/>
      <c r="U603" s="174"/>
      <c r="V603" s="174"/>
      <c r="W603" s="174"/>
      <c r="X603" s="174"/>
      <c r="Y603" s="174"/>
      <c r="Z603" s="174"/>
      <c r="AA603" s="174"/>
      <c r="AB603" s="174"/>
      <c r="AC603" s="174"/>
      <c r="AD603" s="174"/>
      <c r="AE603" s="174"/>
      <c r="AF603" s="174"/>
      <c r="AG603" s="174"/>
    </row>
    <row r="604" spans="1:33">
      <c r="A604" s="174"/>
      <c r="B604" s="174"/>
      <c r="C604" s="174"/>
      <c r="D604" s="174"/>
      <c r="E604" s="174"/>
      <c r="F604" s="174"/>
      <c r="G604" s="206"/>
      <c r="H604" s="174"/>
      <c r="I604" s="174"/>
      <c r="J604" s="174"/>
      <c r="K604" s="174"/>
      <c r="L604" s="174"/>
      <c r="M604" s="174"/>
      <c r="N604" s="174"/>
      <c r="O604" s="174"/>
      <c r="P604" s="174"/>
      <c r="Q604" s="174"/>
      <c r="R604" s="174"/>
      <c r="S604" s="174"/>
      <c r="T604" s="174"/>
      <c r="U604" s="174"/>
      <c r="V604" s="174"/>
      <c r="W604" s="174"/>
      <c r="X604" s="174"/>
      <c r="Y604" s="174"/>
      <c r="Z604" s="174"/>
      <c r="AA604" s="174"/>
      <c r="AB604" s="174"/>
      <c r="AC604" s="174"/>
      <c r="AD604" s="174"/>
      <c r="AE604" s="174"/>
      <c r="AF604" s="174"/>
      <c r="AG604" s="174"/>
    </row>
    <row r="605" spans="1:33">
      <c r="A605" s="174"/>
      <c r="B605" s="174"/>
      <c r="C605" s="174"/>
      <c r="D605" s="174"/>
      <c r="E605" s="174"/>
      <c r="F605" s="174"/>
      <c r="G605" s="206"/>
      <c r="H605" s="174"/>
      <c r="I605" s="174"/>
      <c r="J605" s="174"/>
      <c r="K605" s="174"/>
      <c r="L605" s="174"/>
      <c r="M605" s="174"/>
      <c r="N605" s="174"/>
      <c r="O605" s="174"/>
      <c r="P605" s="174"/>
      <c r="Q605" s="174"/>
      <c r="R605" s="174"/>
      <c r="S605" s="174"/>
      <c r="T605" s="174"/>
      <c r="U605" s="174"/>
      <c r="V605" s="174"/>
      <c r="W605" s="174"/>
      <c r="X605" s="174"/>
      <c r="Y605" s="174"/>
      <c r="Z605" s="174"/>
      <c r="AA605" s="174"/>
      <c r="AB605" s="174"/>
      <c r="AC605" s="174"/>
      <c r="AD605" s="174"/>
      <c r="AE605" s="174"/>
      <c r="AF605" s="174"/>
      <c r="AG605" s="174"/>
    </row>
    <row r="606" spans="1:33">
      <c r="A606" s="174"/>
      <c r="B606" s="174"/>
      <c r="C606" s="174"/>
      <c r="D606" s="174"/>
      <c r="E606" s="174"/>
      <c r="F606" s="174"/>
      <c r="G606" s="206"/>
      <c r="H606" s="174"/>
      <c r="I606" s="174"/>
      <c r="J606" s="174"/>
      <c r="K606" s="174"/>
      <c r="L606" s="174"/>
      <c r="M606" s="174"/>
      <c r="N606" s="174"/>
      <c r="O606" s="174"/>
      <c r="P606" s="174"/>
      <c r="Q606" s="174"/>
      <c r="R606" s="174"/>
      <c r="S606" s="174"/>
      <c r="T606" s="174"/>
      <c r="U606" s="174"/>
      <c r="V606" s="174"/>
      <c r="W606" s="174"/>
      <c r="X606" s="174"/>
      <c r="Y606" s="174"/>
      <c r="Z606" s="174"/>
      <c r="AA606" s="174"/>
      <c r="AB606" s="174"/>
      <c r="AC606" s="174"/>
      <c r="AD606" s="174"/>
      <c r="AE606" s="174"/>
      <c r="AF606" s="174"/>
      <c r="AG606" s="174"/>
    </row>
    <row r="607" spans="1:33">
      <c r="A607" s="174"/>
      <c r="B607" s="174"/>
      <c r="C607" s="174"/>
      <c r="D607" s="174"/>
      <c r="E607" s="174"/>
      <c r="F607" s="174"/>
      <c r="G607" s="206"/>
      <c r="H607" s="174"/>
      <c r="I607" s="174"/>
      <c r="J607" s="174"/>
      <c r="K607" s="174"/>
      <c r="L607" s="174"/>
      <c r="M607" s="174"/>
      <c r="N607" s="174"/>
      <c r="O607" s="174"/>
      <c r="P607" s="174"/>
      <c r="Q607" s="174"/>
      <c r="R607" s="174"/>
      <c r="S607" s="174"/>
      <c r="T607" s="174"/>
      <c r="U607" s="174"/>
      <c r="V607" s="174"/>
      <c r="W607" s="174"/>
      <c r="X607" s="174"/>
      <c r="Y607" s="174"/>
      <c r="Z607" s="174"/>
      <c r="AA607" s="174"/>
      <c r="AB607" s="174"/>
      <c r="AC607" s="174"/>
      <c r="AD607" s="174"/>
      <c r="AE607" s="174"/>
      <c r="AF607" s="174"/>
      <c r="AG607" s="174"/>
    </row>
    <row r="608" spans="1:33">
      <c r="A608" s="174"/>
      <c r="B608" s="174"/>
      <c r="C608" s="174"/>
      <c r="D608" s="174"/>
      <c r="E608" s="174"/>
      <c r="F608" s="174"/>
      <c r="G608" s="206"/>
      <c r="H608" s="174"/>
      <c r="I608" s="174"/>
      <c r="J608" s="174"/>
      <c r="K608" s="174"/>
      <c r="L608" s="174"/>
      <c r="M608" s="174"/>
      <c r="N608" s="174"/>
      <c r="O608" s="174"/>
      <c r="P608" s="174"/>
      <c r="Q608" s="174"/>
      <c r="R608" s="174"/>
      <c r="S608" s="174"/>
      <c r="T608" s="174"/>
      <c r="U608" s="174"/>
      <c r="V608" s="174"/>
      <c r="W608" s="174"/>
      <c r="X608" s="174"/>
      <c r="Y608" s="174"/>
      <c r="Z608" s="174"/>
      <c r="AA608" s="174"/>
      <c r="AB608" s="174"/>
      <c r="AC608" s="174"/>
      <c r="AD608" s="174"/>
      <c r="AE608" s="174"/>
      <c r="AF608" s="174"/>
      <c r="AG608" s="174"/>
    </row>
    <row r="609" spans="1:33">
      <c r="A609" s="174"/>
      <c r="B609" s="174"/>
      <c r="C609" s="174"/>
      <c r="D609" s="174"/>
      <c r="E609" s="174"/>
      <c r="F609" s="174"/>
      <c r="G609" s="206"/>
      <c r="H609" s="174"/>
      <c r="I609" s="174"/>
      <c r="J609" s="174"/>
      <c r="K609" s="174"/>
      <c r="L609" s="174"/>
      <c r="M609" s="174"/>
      <c r="N609" s="174"/>
      <c r="O609" s="174"/>
      <c r="P609" s="174"/>
      <c r="Q609" s="174"/>
      <c r="R609" s="174"/>
      <c r="S609" s="174"/>
      <c r="T609" s="174"/>
      <c r="U609" s="174"/>
      <c r="V609" s="174"/>
      <c r="W609" s="174"/>
      <c r="X609" s="174"/>
      <c r="Y609" s="174"/>
      <c r="Z609" s="174"/>
      <c r="AA609" s="174"/>
      <c r="AB609" s="174"/>
      <c r="AC609" s="174"/>
      <c r="AD609" s="174"/>
      <c r="AE609" s="174"/>
      <c r="AF609" s="174"/>
      <c r="AG609" s="174"/>
    </row>
    <row r="610" spans="1:33">
      <c r="A610" s="174"/>
      <c r="B610" s="174"/>
      <c r="C610" s="174"/>
      <c r="D610" s="174"/>
      <c r="E610" s="174"/>
      <c r="F610" s="174"/>
      <c r="G610" s="206"/>
      <c r="H610" s="174"/>
      <c r="I610" s="174"/>
      <c r="J610" s="174"/>
      <c r="K610" s="174"/>
      <c r="L610" s="174"/>
      <c r="M610" s="174"/>
      <c r="N610" s="174"/>
      <c r="O610" s="174"/>
      <c r="P610" s="174"/>
      <c r="Q610" s="174"/>
      <c r="R610" s="174"/>
      <c r="S610" s="174"/>
      <c r="T610" s="174"/>
      <c r="U610" s="174"/>
      <c r="V610" s="174"/>
      <c r="W610" s="174"/>
      <c r="X610" s="174"/>
      <c r="Y610" s="174"/>
      <c r="Z610" s="174"/>
      <c r="AA610" s="174"/>
      <c r="AB610" s="174"/>
      <c r="AC610" s="174"/>
      <c r="AD610" s="174"/>
      <c r="AE610" s="174"/>
      <c r="AF610" s="174"/>
      <c r="AG610" s="174"/>
    </row>
    <row r="611" spans="1:33">
      <c r="A611" s="174"/>
      <c r="B611" s="174"/>
      <c r="C611" s="174"/>
      <c r="D611" s="174"/>
      <c r="E611" s="174"/>
      <c r="F611" s="174"/>
      <c r="G611" s="206"/>
      <c r="H611" s="174"/>
      <c r="I611" s="174"/>
      <c r="J611" s="174"/>
      <c r="K611" s="174"/>
      <c r="L611" s="174"/>
      <c r="M611" s="174"/>
      <c r="N611" s="174"/>
      <c r="O611" s="174"/>
      <c r="P611" s="174"/>
      <c r="Q611" s="174"/>
      <c r="R611" s="174"/>
      <c r="S611" s="174"/>
      <c r="T611" s="174"/>
      <c r="U611" s="174"/>
      <c r="V611" s="174"/>
      <c r="W611" s="174"/>
      <c r="X611" s="174"/>
      <c r="Y611" s="174"/>
      <c r="Z611" s="174"/>
      <c r="AA611" s="174"/>
      <c r="AB611" s="174"/>
      <c r="AC611" s="174"/>
      <c r="AD611" s="174"/>
      <c r="AE611" s="174"/>
      <c r="AF611" s="174"/>
      <c r="AG611" s="174"/>
    </row>
    <row r="612" spans="1:33">
      <c r="A612" s="174"/>
      <c r="B612" s="174"/>
      <c r="C612" s="174"/>
      <c r="D612" s="174"/>
      <c r="E612" s="174"/>
      <c r="F612" s="174"/>
      <c r="G612" s="206"/>
      <c r="H612" s="174"/>
      <c r="I612" s="174"/>
      <c r="J612" s="174"/>
      <c r="K612" s="174"/>
      <c r="L612" s="174"/>
      <c r="M612" s="174"/>
      <c r="N612" s="174"/>
      <c r="O612" s="174"/>
      <c r="P612" s="174"/>
      <c r="Q612" s="174"/>
      <c r="R612" s="174"/>
      <c r="S612" s="174"/>
      <c r="T612" s="174"/>
      <c r="U612" s="174"/>
      <c r="V612" s="174"/>
      <c r="W612" s="174"/>
      <c r="X612" s="174"/>
      <c r="Y612" s="174"/>
      <c r="Z612" s="174"/>
      <c r="AA612" s="174"/>
      <c r="AB612" s="174"/>
      <c r="AC612" s="174"/>
      <c r="AD612" s="174"/>
      <c r="AE612" s="174"/>
      <c r="AF612" s="174"/>
      <c r="AG612" s="174"/>
    </row>
    <row r="613" spans="1:33">
      <c r="A613" s="174"/>
      <c r="B613" s="174"/>
      <c r="C613" s="174"/>
      <c r="D613" s="174"/>
      <c r="E613" s="174"/>
      <c r="F613" s="174"/>
      <c r="G613" s="206"/>
      <c r="H613" s="174"/>
      <c r="I613" s="174"/>
      <c r="J613" s="174"/>
      <c r="K613" s="174"/>
      <c r="L613" s="174"/>
      <c r="M613" s="174"/>
      <c r="N613" s="174"/>
      <c r="O613" s="174"/>
      <c r="P613" s="174"/>
      <c r="Q613" s="174"/>
      <c r="R613" s="174"/>
      <c r="S613" s="174"/>
      <c r="T613" s="174"/>
      <c r="U613" s="174"/>
      <c r="V613" s="174"/>
      <c r="W613" s="174"/>
      <c r="X613" s="174"/>
      <c r="Y613" s="174"/>
      <c r="Z613" s="174"/>
      <c r="AA613" s="174"/>
      <c r="AB613" s="174"/>
      <c r="AC613" s="174"/>
      <c r="AD613" s="174"/>
      <c r="AE613" s="174"/>
      <c r="AF613" s="174"/>
      <c r="AG613" s="174"/>
    </row>
    <row r="614" spans="1:33">
      <c r="A614" s="174"/>
      <c r="B614" s="174"/>
      <c r="C614" s="174"/>
      <c r="D614" s="174"/>
      <c r="E614" s="174"/>
      <c r="F614" s="174"/>
      <c r="G614" s="206"/>
      <c r="H614" s="174"/>
      <c r="I614" s="174"/>
      <c r="J614" s="174"/>
      <c r="K614" s="174"/>
      <c r="L614" s="174"/>
      <c r="M614" s="174"/>
      <c r="N614" s="174"/>
      <c r="O614" s="174"/>
      <c r="P614" s="174"/>
      <c r="Q614" s="174"/>
      <c r="R614" s="174"/>
      <c r="S614" s="174"/>
      <c r="T614" s="174"/>
      <c r="U614" s="174"/>
      <c r="V614" s="174"/>
      <c r="W614" s="174"/>
      <c r="X614" s="174"/>
      <c r="Y614" s="174"/>
      <c r="Z614" s="174"/>
      <c r="AA614" s="174"/>
      <c r="AB614" s="174"/>
      <c r="AC614" s="174"/>
      <c r="AD614" s="174"/>
      <c r="AE614" s="174"/>
      <c r="AF614" s="174"/>
      <c r="AG614" s="174"/>
    </row>
    <row r="615" spans="1:33">
      <c r="A615" s="174"/>
      <c r="B615" s="174"/>
      <c r="C615" s="174"/>
      <c r="D615" s="174"/>
      <c r="E615" s="174"/>
      <c r="F615" s="174"/>
      <c r="G615" s="206"/>
      <c r="H615" s="174"/>
      <c r="I615" s="174"/>
      <c r="J615" s="174"/>
      <c r="K615" s="174"/>
      <c r="L615" s="174"/>
      <c r="M615" s="174"/>
      <c r="N615" s="174"/>
      <c r="O615" s="174"/>
      <c r="P615" s="174"/>
      <c r="Q615" s="174"/>
      <c r="R615" s="174"/>
      <c r="S615" s="174"/>
      <c r="T615" s="174"/>
      <c r="U615" s="174"/>
      <c r="V615" s="174"/>
      <c r="W615" s="174"/>
      <c r="X615" s="174"/>
      <c r="Y615" s="174"/>
      <c r="Z615" s="174"/>
      <c r="AA615" s="174"/>
      <c r="AB615" s="174"/>
      <c r="AC615" s="174"/>
      <c r="AD615" s="174"/>
      <c r="AE615" s="174"/>
      <c r="AF615" s="174"/>
      <c r="AG615" s="174"/>
    </row>
    <row r="616" spans="1:33">
      <c r="A616" s="174"/>
      <c r="B616" s="174"/>
      <c r="C616" s="174"/>
      <c r="D616" s="174"/>
      <c r="E616" s="174"/>
      <c r="F616" s="174"/>
      <c r="G616" s="206"/>
      <c r="H616" s="174"/>
      <c r="I616" s="174"/>
      <c r="J616" s="174"/>
      <c r="K616" s="174"/>
      <c r="L616" s="174"/>
      <c r="M616" s="174"/>
      <c r="N616" s="174"/>
      <c r="O616" s="174"/>
      <c r="P616" s="174"/>
      <c r="Q616" s="174"/>
      <c r="R616" s="174"/>
      <c r="S616" s="174"/>
      <c r="T616" s="174"/>
      <c r="U616" s="174"/>
      <c r="V616" s="174"/>
      <c r="W616" s="174"/>
      <c r="X616" s="174"/>
      <c r="Y616" s="174"/>
      <c r="Z616" s="174"/>
      <c r="AA616" s="174"/>
      <c r="AB616" s="174"/>
      <c r="AC616" s="174"/>
      <c r="AD616" s="174"/>
      <c r="AE616" s="174"/>
      <c r="AF616" s="174"/>
      <c r="AG616" s="174"/>
    </row>
    <row r="617" spans="1:33">
      <c r="A617" s="174"/>
      <c r="B617" s="174"/>
      <c r="C617" s="174"/>
      <c r="D617" s="174"/>
      <c r="E617" s="174"/>
      <c r="F617" s="174"/>
      <c r="G617" s="206"/>
      <c r="H617" s="174"/>
      <c r="I617" s="174"/>
      <c r="J617" s="174"/>
      <c r="K617" s="174"/>
      <c r="L617" s="174"/>
      <c r="M617" s="174"/>
      <c r="N617" s="174"/>
      <c r="O617" s="174"/>
      <c r="P617" s="174"/>
      <c r="Q617" s="174"/>
      <c r="R617" s="174"/>
      <c r="S617" s="174"/>
      <c r="T617" s="174"/>
      <c r="U617" s="174"/>
      <c r="V617" s="174"/>
      <c r="W617" s="174"/>
      <c r="X617" s="174"/>
      <c r="Y617" s="174"/>
      <c r="Z617" s="174"/>
      <c r="AA617" s="174"/>
      <c r="AB617" s="174"/>
      <c r="AC617" s="174"/>
      <c r="AD617" s="174"/>
      <c r="AE617" s="174"/>
      <c r="AF617" s="174"/>
      <c r="AG617" s="174"/>
    </row>
    <row r="618" spans="1:33">
      <c r="A618" s="174"/>
      <c r="B618" s="174"/>
      <c r="C618" s="174"/>
      <c r="D618" s="174"/>
      <c r="E618" s="174"/>
      <c r="F618" s="174"/>
      <c r="G618" s="206"/>
      <c r="H618" s="174"/>
      <c r="I618" s="174"/>
      <c r="J618" s="174"/>
      <c r="K618" s="174"/>
      <c r="L618" s="174"/>
      <c r="M618" s="174"/>
      <c r="N618" s="174"/>
      <c r="O618" s="174"/>
      <c r="P618" s="174"/>
      <c r="Q618" s="174"/>
      <c r="R618" s="174"/>
      <c r="S618" s="174"/>
      <c r="T618" s="174"/>
      <c r="U618" s="174"/>
      <c r="V618" s="174"/>
      <c r="W618" s="174"/>
      <c r="X618" s="174"/>
      <c r="Y618" s="174"/>
      <c r="Z618" s="174"/>
      <c r="AA618" s="174"/>
      <c r="AB618" s="174"/>
      <c r="AC618" s="174"/>
      <c r="AD618" s="174"/>
      <c r="AE618" s="174"/>
      <c r="AF618" s="174"/>
      <c r="AG618" s="174"/>
    </row>
    <row r="619" spans="1:33">
      <c r="A619" s="174"/>
      <c r="B619" s="174"/>
      <c r="C619" s="174"/>
      <c r="D619" s="174"/>
      <c r="E619" s="174"/>
      <c r="F619" s="174"/>
      <c r="G619" s="206"/>
      <c r="H619" s="174"/>
      <c r="I619" s="174"/>
      <c r="J619" s="174"/>
      <c r="K619" s="174"/>
      <c r="L619" s="174"/>
      <c r="M619" s="174"/>
      <c r="N619" s="174"/>
      <c r="O619" s="174"/>
      <c r="P619" s="174"/>
      <c r="Q619" s="174"/>
      <c r="R619" s="174"/>
      <c r="S619" s="174"/>
      <c r="T619" s="174"/>
      <c r="U619" s="174"/>
      <c r="V619" s="174"/>
      <c r="W619" s="174"/>
      <c r="X619" s="174"/>
      <c r="Y619" s="174"/>
      <c r="Z619" s="174"/>
      <c r="AA619" s="174"/>
      <c r="AB619" s="174"/>
      <c r="AC619" s="174"/>
      <c r="AD619" s="174"/>
      <c r="AE619" s="174"/>
      <c r="AF619" s="174"/>
      <c r="AG619" s="174"/>
    </row>
    <row r="620" spans="1:33">
      <c r="A620" s="174"/>
      <c r="B620" s="174"/>
      <c r="C620" s="174"/>
      <c r="D620" s="174"/>
      <c r="E620" s="174"/>
      <c r="F620" s="174"/>
      <c r="G620" s="206"/>
      <c r="H620" s="174"/>
      <c r="I620" s="174"/>
      <c r="J620" s="174"/>
      <c r="K620" s="174"/>
      <c r="L620" s="174"/>
      <c r="M620" s="174"/>
      <c r="N620" s="174"/>
      <c r="O620" s="174"/>
      <c r="P620" s="174"/>
      <c r="Q620" s="174"/>
      <c r="R620" s="174"/>
      <c r="S620" s="174"/>
      <c r="T620" s="174"/>
      <c r="U620" s="174"/>
      <c r="V620" s="174"/>
      <c r="W620" s="174"/>
      <c r="X620" s="174"/>
      <c r="Y620" s="174"/>
      <c r="Z620" s="174"/>
      <c r="AA620" s="174"/>
      <c r="AB620" s="174"/>
      <c r="AC620" s="174"/>
      <c r="AD620" s="174"/>
      <c r="AE620" s="174"/>
      <c r="AF620" s="174"/>
      <c r="AG620" s="174"/>
    </row>
    <row r="621" spans="1:33">
      <c r="A621" s="174"/>
      <c r="B621" s="174"/>
      <c r="C621" s="174"/>
      <c r="D621" s="174"/>
      <c r="E621" s="174"/>
      <c r="F621" s="174"/>
      <c r="G621" s="206"/>
      <c r="H621" s="174"/>
      <c r="I621" s="174"/>
      <c r="J621" s="174"/>
      <c r="K621" s="174"/>
      <c r="L621" s="174"/>
      <c r="M621" s="174"/>
      <c r="N621" s="174"/>
      <c r="O621" s="174"/>
      <c r="P621" s="174"/>
      <c r="Q621" s="174"/>
      <c r="R621" s="174"/>
      <c r="S621" s="174"/>
      <c r="T621" s="174"/>
      <c r="U621" s="174"/>
      <c r="V621" s="174"/>
      <c r="W621" s="174"/>
      <c r="X621" s="174"/>
      <c r="Y621" s="174"/>
      <c r="Z621" s="174"/>
      <c r="AA621" s="174"/>
      <c r="AB621" s="174"/>
      <c r="AC621" s="174"/>
      <c r="AD621" s="174"/>
      <c r="AE621" s="174"/>
      <c r="AF621" s="174"/>
      <c r="AG621" s="174"/>
    </row>
    <row r="622" spans="1:33">
      <c r="A622" s="174"/>
      <c r="B622" s="174"/>
      <c r="C622" s="174"/>
      <c r="D622" s="174"/>
      <c r="E622" s="174"/>
      <c r="F622" s="174"/>
      <c r="G622" s="206"/>
      <c r="H622" s="174"/>
      <c r="I622" s="174"/>
      <c r="J622" s="174"/>
      <c r="K622" s="174"/>
      <c r="L622" s="174"/>
      <c r="M622" s="174"/>
      <c r="N622" s="174"/>
      <c r="O622" s="174"/>
      <c r="P622" s="174"/>
      <c r="Q622" s="174"/>
      <c r="R622" s="174"/>
      <c r="S622" s="174"/>
      <c r="T622" s="174"/>
      <c r="U622" s="174"/>
      <c r="V622" s="174"/>
      <c r="W622" s="174"/>
      <c r="X622" s="174"/>
      <c r="Y622" s="174"/>
      <c r="Z622" s="174"/>
      <c r="AA622" s="174"/>
      <c r="AB622" s="174"/>
      <c r="AC622" s="174"/>
      <c r="AD622" s="174"/>
      <c r="AE622" s="174"/>
      <c r="AF622" s="174"/>
      <c r="AG622" s="174"/>
    </row>
    <row r="623" spans="1:33">
      <c r="A623" s="174"/>
      <c r="B623" s="174"/>
      <c r="C623" s="174"/>
      <c r="D623" s="174"/>
      <c r="E623" s="174"/>
      <c r="F623" s="174"/>
      <c r="G623" s="206"/>
      <c r="H623" s="174"/>
      <c r="I623" s="174"/>
      <c r="J623" s="174"/>
      <c r="K623" s="174"/>
      <c r="L623" s="174"/>
      <c r="M623" s="174"/>
      <c r="N623" s="174"/>
      <c r="O623" s="174"/>
      <c r="P623" s="174"/>
      <c r="Q623" s="174"/>
      <c r="R623" s="174"/>
      <c r="S623" s="174"/>
      <c r="T623" s="174"/>
      <c r="U623" s="174"/>
      <c r="V623" s="174"/>
      <c r="W623" s="174"/>
      <c r="X623" s="174"/>
      <c r="Y623" s="174"/>
      <c r="Z623" s="174"/>
      <c r="AA623" s="174"/>
      <c r="AB623" s="174"/>
      <c r="AC623" s="174"/>
      <c r="AD623" s="174"/>
      <c r="AE623" s="174"/>
      <c r="AF623" s="174"/>
      <c r="AG623" s="174"/>
    </row>
    <row r="624" spans="1:33">
      <c r="A624" s="174"/>
      <c r="B624" s="174"/>
      <c r="C624" s="174"/>
      <c r="D624" s="174"/>
      <c r="E624" s="174"/>
      <c r="F624" s="174"/>
      <c r="G624" s="206"/>
      <c r="H624" s="174"/>
      <c r="I624" s="174"/>
      <c r="J624" s="174"/>
      <c r="K624" s="174"/>
      <c r="L624" s="174"/>
      <c r="M624" s="174"/>
      <c r="N624" s="174"/>
      <c r="O624" s="174"/>
      <c r="P624" s="174"/>
      <c r="Q624" s="174"/>
      <c r="R624" s="174"/>
      <c r="S624" s="174"/>
      <c r="T624" s="174"/>
      <c r="U624" s="174"/>
      <c r="V624" s="174"/>
      <c r="W624" s="174"/>
      <c r="X624" s="174"/>
      <c r="Y624" s="174"/>
      <c r="Z624" s="174"/>
      <c r="AA624" s="174"/>
      <c r="AB624" s="174"/>
      <c r="AC624" s="174"/>
      <c r="AD624" s="174"/>
      <c r="AE624" s="174"/>
      <c r="AF624" s="174"/>
      <c r="AG624" s="174"/>
    </row>
    <row r="625" spans="1:33">
      <c r="A625" s="174"/>
      <c r="B625" s="174"/>
      <c r="C625" s="174"/>
      <c r="D625" s="174"/>
      <c r="E625" s="174"/>
      <c r="F625" s="174"/>
      <c r="G625" s="206"/>
      <c r="H625" s="174"/>
      <c r="I625" s="174"/>
      <c r="J625" s="174"/>
      <c r="K625" s="174"/>
      <c r="L625" s="174"/>
      <c r="M625" s="174"/>
      <c r="N625" s="174"/>
      <c r="O625" s="174"/>
      <c r="P625" s="174"/>
      <c r="Q625" s="174"/>
      <c r="R625" s="174"/>
      <c r="S625" s="174"/>
      <c r="T625" s="174"/>
      <c r="U625" s="174"/>
      <c r="V625" s="174"/>
      <c r="W625" s="174"/>
      <c r="X625" s="174"/>
      <c r="Y625" s="174"/>
      <c r="Z625" s="174"/>
      <c r="AA625" s="174"/>
      <c r="AB625" s="174"/>
      <c r="AC625" s="174"/>
      <c r="AD625" s="174"/>
      <c r="AE625" s="174"/>
      <c r="AF625" s="174"/>
      <c r="AG625" s="174"/>
    </row>
    <row r="626" spans="1:33">
      <c r="A626" s="174"/>
      <c r="B626" s="174"/>
      <c r="C626" s="174"/>
      <c r="D626" s="174"/>
      <c r="E626" s="174"/>
      <c r="F626" s="174"/>
      <c r="G626" s="206"/>
      <c r="H626" s="174"/>
      <c r="I626" s="174"/>
      <c r="J626" s="174"/>
      <c r="K626" s="174"/>
      <c r="L626" s="174"/>
      <c r="M626" s="174"/>
      <c r="N626" s="174"/>
      <c r="O626" s="174"/>
      <c r="P626" s="174"/>
      <c r="Q626" s="174"/>
      <c r="R626" s="174"/>
      <c r="S626" s="174"/>
      <c r="T626" s="174"/>
      <c r="U626" s="174"/>
      <c r="V626" s="174"/>
      <c r="W626" s="174"/>
      <c r="X626" s="174"/>
      <c r="Y626" s="174"/>
      <c r="Z626" s="174"/>
      <c r="AA626" s="174"/>
      <c r="AB626" s="174"/>
      <c r="AC626" s="174"/>
      <c r="AD626" s="174"/>
      <c r="AE626" s="174"/>
      <c r="AF626" s="174"/>
      <c r="AG626" s="174"/>
    </row>
    <row r="627" spans="1:33">
      <c r="A627" s="174"/>
      <c r="B627" s="174"/>
      <c r="C627" s="174"/>
      <c r="D627" s="174"/>
      <c r="E627" s="174"/>
      <c r="F627" s="174"/>
      <c r="G627" s="206"/>
      <c r="H627" s="174"/>
      <c r="I627" s="174"/>
      <c r="J627" s="174"/>
      <c r="K627" s="174"/>
      <c r="L627" s="174"/>
      <c r="M627" s="174"/>
      <c r="N627" s="174"/>
      <c r="O627" s="174"/>
      <c r="P627" s="174"/>
      <c r="Q627" s="174"/>
      <c r="R627" s="174"/>
      <c r="S627" s="174"/>
      <c r="T627" s="174"/>
      <c r="U627" s="174"/>
      <c r="V627" s="174"/>
      <c r="W627" s="174"/>
      <c r="X627" s="174"/>
      <c r="Y627" s="174"/>
      <c r="Z627" s="174"/>
      <c r="AA627" s="174"/>
      <c r="AB627" s="174"/>
      <c r="AC627" s="174"/>
      <c r="AD627" s="174"/>
      <c r="AE627" s="174"/>
      <c r="AF627" s="174"/>
      <c r="AG627" s="174"/>
    </row>
    <row r="628" spans="1:33">
      <c r="A628" s="174"/>
      <c r="B628" s="174"/>
      <c r="C628" s="174"/>
      <c r="D628" s="174"/>
      <c r="E628" s="174"/>
      <c r="F628" s="174"/>
      <c r="G628" s="206"/>
      <c r="H628" s="174"/>
      <c r="I628" s="174"/>
      <c r="J628" s="174"/>
      <c r="K628" s="174"/>
      <c r="L628" s="174"/>
      <c r="M628" s="174"/>
      <c r="N628" s="174"/>
      <c r="O628" s="174"/>
      <c r="P628" s="174"/>
      <c r="Q628" s="174"/>
      <c r="R628" s="174"/>
      <c r="S628" s="174"/>
      <c r="T628" s="174"/>
      <c r="U628" s="174"/>
      <c r="V628" s="174"/>
      <c r="W628" s="174"/>
      <c r="X628" s="174"/>
      <c r="Y628" s="174"/>
      <c r="Z628" s="174"/>
      <c r="AA628" s="174"/>
      <c r="AB628" s="174"/>
      <c r="AC628" s="174"/>
      <c r="AD628" s="174"/>
      <c r="AE628" s="174"/>
      <c r="AF628" s="174"/>
      <c r="AG628" s="174"/>
    </row>
    <row r="629" spans="1:33">
      <c r="A629" s="174"/>
      <c r="B629" s="174"/>
      <c r="C629" s="174"/>
      <c r="D629" s="174"/>
      <c r="E629" s="174"/>
      <c r="F629" s="174"/>
      <c r="G629" s="206"/>
      <c r="H629" s="174"/>
      <c r="I629" s="174"/>
      <c r="J629" s="174"/>
      <c r="K629" s="174"/>
      <c r="L629" s="174"/>
      <c r="M629" s="174"/>
      <c r="N629" s="174"/>
      <c r="O629" s="174"/>
      <c r="P629" s="174"/>
      <c r="Q629" s="174"/>
      <c r="R629" s="174"/>
      <c r="S629" s="174"/>
      <c r="T629" s="174"/>
      <c r="U629" s="174"/>
      <c r="V629" s="174"/>
      <c r="W629" s="174"/>
      <c r="X629" s="174"/>
      <c r="Y629" s="174"/>
      <c r="Z629" s="174"/>
      <c r="AA629" s="174"/>
      <c r="AB629" s="174"/>
      <c r="AC629" s="174"/>
      <c r="AD629" s="174"/>
      <c r="AE629" s="174"/>
      <c r="AF629" s="174"/>
      <c r="AG629" s="174"/>
    </row>
    <row r="630" spans="1:33">
      <c r="A630" s="174"/>
      <c r="B630" s="174"/>
      <c r="C630" s="174"/>
      <c r="D630" s="174"/>
      <c r="E630" s="174"/>
      <c r="F630" s="174"/>
      <c r="G630" s="206"/>
      <c r="H630" s="174"/>
      <c r="I630" s="174"/>
      <c r="J630" s="174"/>
      <c r="K630" s="174"/>
      <c r="L630" s="174"/>
      <c r="M630" s="174"/>
      <c r="N630" s="174"/>
      <c r="O630" s="174"/>
      <c r="P630" s="174"/>
      <c r="Q630" s="174"/>
      <c r="R630" s="174"/>
      <c r="S630" s="174"/>
      <c r="T630" s="174"/>
      <c r="U630" s="174"/>
      <c r="V630" s="174"/>
      <c r="W630" s="174"/>
      <c r="X630" s="174"/>
      <c r="Y630" s="174"/>
      <c r="Z630" s="174"/>
      <c r="AA630" s="174"/>
      <c r="AB630" s="174"/>
      <c r="AC630" s="174"/>
      <c r="AD630" s="174"/>
      <c r="AE630" s="174"/>
      <c r="AF630" s="174"/>
      <c r="AG630" s="174"/>
    </row>
    <row r="631" spans="1:33">
      <c r="A631" s="174"/>
      <c r="B631" s="174"/>
      <c r="C631" s="174"/>
      <c r="D631" s="174"/>
      <c r="E631" s="174"/>
      <c r="F631" s="174"/>
      <c r="G631" s="206"/>
      <c r="H631" s="174"/>
      <c r="I631" s="174"/>
      <c r="J631" s="174"/>
      <c r="K631" s="174"/>
      <c r="L631" s="174"/>
      <c r="M631" s="174"/>
      <c r="N631" s="174"/>
      <c r="O631" s="174"/>
      <c r="P631" s="174"/>
      <c r="Q631" s="174"/>
      <c r="R631" s="174"/>
      <c r="S631" s="174"/>
      <c r="T631" s="174"/>
      <c r="U631" s="174"/>
      <c r="V631" s="174"/>
      <c r="W631" s="174"/>
      <c r="X631" s="174"/>
      <c r="Y631" s="174"/>
      <c r="Z631" s="174"/>
      <c r="AA631" s="174"/>
      <c r="AB631" s="174"/>
      <c r="AC631" s="174"/>
      <c r="AD631" s="174"/>
      <c r="AE631" s="174"/>
      <c r="AF631" s="174"/>
      <c r="AG631" s="174"/>
    </row>
    <row r="632" spans="1:33">
      <c r="A632" s="174"/>
      <c r="B632" s="174"/>
      <c r="C632" s="174"/>
      <c r="D632" s="174"/>
      <c r="E632" s="174"/>
      <c r="F632" s="174"/>
      <c r="G632" s="206"/>
      <c r="H632" s="174"/>
      <c r="I632" s="174"/>
      <c r="J632" s="174"/>
      <c r="K632" s="174"/>
      <c r="L632" s="174"/>
      <c r="M632" s="174"/>
      <c r="N632" s="174"/>
      <c r="O632" s="174"/>
      <c r="P632" s="174"/>
      <c r="Q632" s="174"/>
      <c r="R632" s="174"/>
      <c r="S632" s="174"/>
      <c r="T632" s="174"/>
      <c r="U632" s="174"/>
      <c r="V632" s="174"/>
      <c r="W632" s="174"/>
      <c r="X632" s="174"/>
      <c r="Y632" s="174"/>
      <c r="Z632" s="174"/>
      <c r="AA632" s="174"/>
      <c r="AB632" s="174"/>
      <c r="AC632" s="174"/>
      <c r="AD632" s="174"/>
      <c r="AE632" s="174"/>
      <c r="AF632" s="174"/>
      <c r="AG632" s="174"/>
    </row>
    <row r="633" spans="1:33">
      <c r="A633" s="174"/>
      <c r="B633" s="174"/>
      <c r="C633" s="174"/>
      <c r="D633" s="174"/>
      <c r="E633" s="174"/>
      <c r="F633" s="174"/>
      <c r="G633" s="206"/>
      <c r="H633" s="174"/>
      <c r="I633" s="174"/>
      <c r="J633" s="174"/>
      <c r="K633" s="174"/>
      <c r="L633" s="174"/>
      <c r="M633" s="174"/>
      <c r="N633" s="174"/>
      <c r="O633" s="174"/>
      <c r="P633" s="174"/>
      <c r="Q633" s="174"/>
      <c r="R633" s="174"/>
      <c r="S633" s="174"/>
      <c r="T633" s="174"/>
      <c r="U633" s="174"/>
      <c r="V633" s="174"/>
      <c r="W633" s="174"/>
      <c r="X633" s="174"/>
      <c r="Y633" s="174"/>
      <c r="Z633" s="174"/>
      <c r="AA633" s="174"/>
      <c r="AB633" s="174"/>
      <c r="AC633" s="174"/>
      <c r="AD633" s="174"/>
      <c r="AE633" s="174"/>
      <c r="AF633" s="174"/>
      <c r="AG633" s="174"/>
    </row>
    <row r="634" spans="1:33">
      <c r="A634" s="174"/>
      <c r="B634" s="174"/>
      <c r="C634" s="174"/>
      <c r="D634" s="174"/>
      <c r="E634" s="174"/>
      <c r="F634" s="174"/>
      <c r="G634" s="206"/>
      <c r="H634" s="174"/>
      <c r="I634" s="174"/>
      <c r="J634" s="174"/>
      <c r="K634" s="174"/>
      <c r="L634" s="174"/>
      <c r="M634" s="174"/>
      <c r="N634" s="174"/>
      <c r="O634" s="174"/>
      <c r="P634" s="174"/>
      <c r="Q634" s="174"/>
      <c r="R634" s="174"/>
      <c r="S634" s="174"/>
      <c r="T634" s="174"/>
      <c r="U634" s="174"/>
      <c r="V634" s="174"/>
      <c r="W634" s="174"/>
      <c r="X634" s="174"/>
      <c r="Y634" s="174"/>
      <c r="Z634" s="174"/>
      <c r="AA634" s="174"/>
      <c r="AB634" s="174"/>
      <c r="AC634" s="174"/>
      <c r="AD634" s="174"/>
      <c r="AE634" s="174"/>
      <c r="AF634" s="174"/>
      <c r="AG634" s="174"/>
    </row>
    <row r="635" spans="1:33">
      <c r="A635" s="174"/>
      <c r="B635" s="174"/>
      <c r="C635" s="174"/>
      <c r="D635" s="174"/>
      <c r="E635" s="174"/>
      <c r="F635" s="174"/>
      <c r="G635" s="206"/>
      <c r="H635" s="174"/>
      <c r="I635" s="174"/>
      <c r="J635" s="174"/>
      <c r="K635" s="174"/>
      <c r="L635" s="174"/>
      <c r="M635" s="174"/>
      <c r="N635" s="174"/>
      <c r="O635" s="174"/>
      <c r="P635" s="174"/>
      <c r="Q635" s="174"/>
      <c r="R635" s="174"/>
      <c r="S635" s="174"/>
      <c r="T635" s="174"/>
      <c r="U635" s="174"/>
      <c r="V635" s="174"/>
      <c r="W635" s="174"/>
      <c r="X635" s="174"/>
      <c r="Y635" s="174"/>
      <c r="Z635" s="174"/>
      <c r="AA635" s="174"/>
      <c r="AB635" s="174"/>
      <c r="AC635" s="174"/>
      <c r="AD635" s="174"/>
      <c r="AE635" s="174"/>
      <c r="AF635" s="174"/>
      <c r="AG635" s="174"/>
    </row>
    <row r="636" spans="1:33">
      <c r="A636" s="174"/>
      <c r="B636" s="174"/>
      <c r="C636" s="174"/>
      <c r="D636" s="174"/>
      <c r="E636" s="174"/>
      <c r="F636" s="174"/>
      <c r="G636" s="206"/>
      <c r="H636" s="174"/>
      <c r="I636" s="174"/>
      <c r="J636" s="174"/>
      <c r="K636" s="174"/>
      <c r="L636" s="174"/>
      <c r="M636" s="174"/>
      <c r="N636" s="174"/>
      <c r="O636" s="174"/>
      <c r="P636" s="174"/>
      <c r="Q636" s="174"/>
      <c r="R636" s="174"/>
      <c r="S636" s="174"/>
      <c r="T636" s="174"/>
      <c r="U636" s="174"/>
      <c r="V636" s="174"/>
      <c r="W636" s="174"/>
      <c r="X636" s="174"/>
      <c r="Y636" s="174"/>
      <c r="Z636" s="174"/>
      <c r="AA636" s="174"/>
      <c r="AB636" s="174"/>
      <c r="AC636" s="174"/>
      <c r="AD636" s="174"/>
      <c r="AE636" s="174"/>
      <c r="AF636" s="174"/>
      <c r="AG636" s="174"/>
    </row>
    <row r="637" spans="1:33">
      <c r="A637" s="174"/>
      <c r="B637" s="174"/>
      <c r="C637" s="174"/>
      <c r="D637" s="174"/>
      <c r="E637" s="174"/>
      <c r="F637" s="174"/>
      <c r="G637" s="206"/>
      <c r="H637" s="174"/>
      <c r="I637" s="174"/>
      <c r="J637" s="174"/>
      <c r="K637" s="174"/>
      <c r="L637" s="174"/>
      <c r="M637" s="174"/>
      <c r="N637" s="174"/>
      <c r="O637" s="174"/>
      <c r="P637" s="174"/>
      <c r="Q637" s="174"/>
      <c r="R637" s="174"/>
      <c r="S637" s="174"/>
      <c r="T637" s="174"/>
      <c r="U637" s="174"/>
      <c r="V637" s="174"/>
      <c r="W637" s="174"/>
      <c r="X637" s="174"/>
      <c r="Y637" s="174"/>
      <c r="Z637" s="174"/>
      <c r="AA637" s="174"/>
      <c r="AB637" s="174"/>
      <c r="AC637" s="174"/>
      <c r="AD637" s="174"/>
      <c r="AE637" s="174"/>
      <c r="AF637" s="174"/>
      <c r="AG637" s="174"/>
    </row>
    <row r="638" spans="1:33">
      <c r="A638" s="174"/>
      <c r="B638" s="174"/>
      <c r="C638" s="174"/>
      <c r="D638" s="174"/>
      <c r="E638" s="174"/>
      <c r="F638" s="174"/>
      <c r="G638" s="206"/>
      <c r="H638" s="174"/>
      <c r="I638" s="174"/>
      <c r="J638" s="174"/>
      <c r="K638" s="174"/>
      <c r="L638" s="174"/>
      <c r="M638" s="174"/>
      <c r="N638" s="174"/>
      <c r="O638" s="174"/>
      <c r="P638" s="174"/>
      <c r="Q638" s="174"/>
      <c r="R638" s="174"/>
      <c r="S638" s="174"/>
      <c r="T638" s="174"/>
      <c r="U638" s="174"/>
      <c r="V638" s="174"/>
      <c r="W638" s="174"/>
      <c r="X638" s="174"/>
      <c r="Y638" s="174"/>
      <c r="Z638" s="174"/>
      <c r="AA638" s="174"/>
      <c r="AB638" s="174"/>
      <c r="AC638" s="174"/>
      <c r="AD638" s="174"/>
      <c r="AE638" s="174"/>
      <c r="AF638" s="174"/>
      <c r="AG638" s="174"/>
    </row>
    <row r="639" spans="1:33">
      <c r="A639" s="174"/>
      <c r="B639" s="174"/>
      <c r="C639" s="174"/>
      <c r="D639" s="174"/>
      <c r="E639" s="174"/>
      <c r="F639" s="174"/>
      <c r="G639" s="206"/>
      <c r="H639" s="174"/>
      <c r="I639" s="174"/>
      <c r="J639" s="174"/>
      <c r="K639" s="174"/>
      <c r="L639" s="174"/>
      <c r="M639" s="174"/>
      <c r="N639" s="174"/>
      <c r="O639" s="174"/>
      <c r="P639" s="174"/>
      <c r="Q639" s="174"/>
      <c r="R639" s="174"/>
      <c r="S639" s="174"/>
      <c r="T639" s="174"/>
      <c r="U639" s="174"/>
      <c r="V639" s="174"/>
      <c r="W639" s="174"/>
      <c r="X639" s="174"/>
      <c r="Y639" s="174"/>
      <c r="Z639" s="174"/>
      <c r="AA639" s="174"/>
      <c r="AB639" s="174"/>
      <c r="AC639" s="174"/>
      <c r="AD639" s="174"/>
      <c r="AE639" s="174"/>
      <c r="AF639" s="174"/>
      <c r="AG639" s="174"/>
    </row>
    <row r="640" spans="1:33">
      <c r="A640" s="174"/>
      <c r="B640" s="174"/>
      <c r="C640" s="174"/>
      <c r="D640" s="174"/>
      <c r="E640" s="174"/>
      <c r="F640" s="174"/>
      <c r="G640" s="206"/>
      <c r="H640" s="174"/>
      <c r="I640" s="174"/>
      <c r="J640" s="174"/>
      <c r="K640" s="174"/>
      <c r="L640" s="174"/>
      <c r="M640" s="174"/>
      <c r="N640" s="174"/>
      <c r="O640" s="174"/>
      <c r="P640" s="174"/>
      <c r="Q640" s="174"/>
      <c r="R640" s="174"/>
      <c r="S640" s="174"/>
      <c r="T640" s="174"/>
      <c r="U640" s="174"/>
      <c r="V640" s="174"/>
      <c r="W640" s="174"/>
      <c r="X640" s="174"/>
      <c r="Y640" s="174"/>
      <c r="Z640" s="174"/>
      <c r="AA640" s="174"/>
      <c r="AB640" s="174"/>
      <c r="AC640" s="174"/>
      <c r="AD640" s="174"/>
      <c r="AE640" s="174"/>
      <c r="AF640" s="174"/>
      <c r="AG640" s="174"/>
    </row>
    <row r="641" spans="1:33">
      <c r="A641" s="174"/>
      <c r="B641" s="174"/>
      <c r="C641" s="174"/>
      <c r="D641" s="174"/>
      <c r="E641" s="174"/>
      <c r="F641" s="174"/>
      <c r="G641" s="206"/>
      <c r="H641" s="174"/>
      <c r="I641" s="174"/>
      <c r="J641" s="174"/>
      <c r="K641" s="174"/>
      <c r="L641" s="174"/>
      <c r="M641" s="174"/>
      <c r="N641" s="174"/>
      <c r="O641" s="174"/>
      <c r="P641" s="174"/>
      <c r="Q641" s="174"/>
      <c r="R641" s="174"/>
      <c r="S641" s="174"/>
      <c r="T641" s="174"/>
      <c r="U641" s="174"/>
      <c r="V641" s="174"/>
      <c r="W641" s="174"/>
      <c r="X641" s="174"/>
      <c r="Y641" s="174"/>
      <c r="Z641" s="174"/>
      <c r="AA641" s="174"/>
      <c r="AB641" s="174"/>
      <c r="AC641" s="174"/>
      <c r="AD641" s="174"/>
      <c r="AE641" s="174"/>
      <c r="AF641" s="174"/>
      <c r="AG641" s="174"/>
    </row>
    <row r="642" spans="1:33">
      <c r="A642" s="174"/>
      <c r="B642" s="174"/>
      <c r="C642" s="174"/>
      <c r="D642" s="174"/>
      <c r="E642" s="174"/>
      <c r="F642" s="174"/>
      <c r="G642" s="206"/>
      <c r="H642" s="174"/>
      <c r="I642" s="174"/>
      <c r="J642" s="174"/>
      <c r="K642" s="174"/>
      <c r="L642" s="174"/>
      <c r="M642" s="174"/>
      <c r="N642" s="174"/>
      <c r="O642" s="174"/>
      <c r="P642" s="174"/>
      <c r="Q642" s="174"/>
      <c r="R642" s="174"/>
      <c r="S642" s="174"/>
      <c r="T642" s="174"/>
      <c r="U642" s="174"/>
      <c r="V642" s="174"/>
      <c r="W642" s="174"/>
      <c r="X642" s="174"/>
      <c r="Y642" s="174"/>
      <c r="Z642" s="174"/>
      <c r="AA642" s="174"/>
      <c r="AB642" s="174"/>
      <c r="AC642" s="174"/>
      <c r="AD642" s="174"/>
      <c r="AE642" s="174"/>
      <c r="AF642" s="174"/>
      <c r="AG642" s="174"/>
    </row>
    <row r="643" spans="1:33">
      <c r="A643" s="174"/>
      <c r="B643" s="174"/>
      <c r="C643" s="174"/>
      <c r="D643" s="174"/>
      <c r="E643" s="174"/>
      <c r="F643" s="174"/>
      <c r="G643" s="206"/>
      <c r="H643" s="174"/>
      <c r="I643" s="174"/>
      <c r="J643" s="174"/>
      <c r="K643" s="174"/>
      <c r="L643" s="174"/>
      <c r="M643" s="174"/>
      <c r="N643" s="174"/>
      <c r="O643" s="174"/>
      <c r="P643" s="174"/>
      <c r="Q643" s="174"/>
      <c r="R643" s="174"/>
      <c r="S643" s="174"/>
      <c r="T643" s="174"/>
      <c r="U643" s="174"/>
      <c r="V643" s="174"/>
      <c r="W643" s="174"/>
      <c r="X643" s="174"/>
      <c r="Y643" s="174"/>
      <c r="Z643" s="174"/>
      <c r="AA643" s="174"/>
      <c r="AB643" s="174"/>
      <c r="AC643" s="174"/>
      <c r="AD643" s="174"/>
      <c r="AE643" s="174"/>
      <c r="AF643" s="174"/>
      <c r="AG643" s="174"/>
    </row>
    <row r="644" spans="1:33">
      <c r="A644" s="174"/>
      <c r="B644" s="174"/>
      <c r="C644" s="174"/>
      <c r="D644" s="174"/>
      <c r="E644" s="174"/>
      <c r="F644" s="174"/>
      <c r="G644" s="206"/>
      <c r="H644" s="174"/>
      <c r="I644" s="174"/>
      <c r="J644" s="174"/>
      <c r="K644" s="174"/>
      <c r="L644" s="174"/>
      <c r="M644" s="174"/>
      <c r="N644" s="174"/>
      <c r="O644" s="174"/>
      <c r="P644" s="174"/>
      <c r="Q644" s="174"/>
      <c r="R644" s="174"/>
      <c r="S644" s="174"/>
      <c r="T644" s="174"/>
      <c r="U644" s="174"/>
      <c r="V644" s="174"/>
      <c r="W644" s="174"/>
      <c r="X644" s="174"/>
      <c r="Y644" s="174"/>
      <c r="Z644" s="174"/>
      <c r="AA644" s="174"/>
      <c r="AB644" s="174"/>
      <c r="AC644" s="174"/>
      <c r="AD644" s="174"/>
      <c r="AE644" s="174"/>
      <c r="AF644" s="174"/>
      <c r="AG644" s="174"/>
    </row>
    <row r="645" spans="1:33">
      <c r="A645" s="174"/>
      <c r="B645" s="174"/>
      <c r="C645" s="174"/>
      <c r="D645" s="174"/>
      <c r="E645" s="174"/>
      <c r="F645" s="174"/>
      <c r="G645" s="206"/>
      <c r="H645" s="174"/>
      <c r="I645" s="174"/>
      <c r="J645" s="174"/>
      <c r="K645" s="174"/>
      <c r="L645" s="174"/>
      <c r="M645" s="174"/>
      <c r="N645" s="174"/>
      <c r="O645" s="174"/>
      <c r="P645" s="174"/>
      <c r="Q645" s="174"/>
      <c r="R645" s="174"/>
      <c r="S645" s="174"/>
      <c r="T645" s="174"/>
      <c r="U645" s="174"/>
      <c r="V645" s="174"/>
      <c r="W645" s="174"/>
      <c r="X645" s="174"/>
      <c r="Y645" s="174"/>
      <c r="Z645" s="174"/>
      <c r="AA645" s="174"/>
      <c r="AB645" s="174"/>
      <c r="AC645" s="174"/>
      <c r="AD645" s="174"/>
      <c r="AE645" s="174"/>
      <c r="AF645" s="174"/>
      <c r="AG645" s="174"/>
    </row>
    <row r="646" spans="1:33">
      <c r="A646" s="174"/>
      <c r="B646" s="174"/>
      <c r="C646" s="174"/>
      <c r="D646" s="174"/>
      <c r="E646" s="174"/>
      <c r="F646" s="174"/>
      <c r="G646" s="206"/>
      <c r="H646" s="174"/>
      <c r="I646" s="174"/>
      <c r="J646" s="174"/>
      <c r="K646" s="174"/>
      <c r="L646" s="174"/>
      <c r="M646" s="174"/>
      <c r="N646" s="174"/>
      <c r="O646" s="174"/>
      <c r="P646" s="174"/>
      <c r="Q646" s="174"/>
      <c r="R646" s="174"/>
      <c r="S646" s="174"/>
      <c r="T646" s="174"/>
      <c r="U646" s="174"/>
      <c r="V646" s="174"/>
      <c r="W646" s="174"/>
      <c r="X646" s="174"/>
      <c r="Y646" s="174"/>
      <c r="Z646" s="174"/>
      <c r="AA646" s="174"/>
      <c r="AB646" s="174"/>
      <c r="AC646" s="174"/>
      <c r="AD646" s="174"/>
      <c r="AE646" s="174"/>
      <c r="AF646" s="174"/>
      <c r="AG646" s="174"/>
    </row>
    <row r="647" spans="1:33">
      <c r="A647" s="174"/>
      <c r="B647" s="174"/>
      <c r="C647" s="174"/>
      <c r="D647" s="174"/>
      <c r="E647" s="174"/>
      <c r="F647" s="174"/>
      <c r="G647" s="206"/>
      <c r="H647" s="174"/>
      <c r="I647" s="174"/>
      <c r="J647" s="174"/>
      <c r="K647" s="174"/>
      <c r="L647" s="174"/>
      <c r="M647" s="174"/>
      <c r="N647" s="174"/>
      <c r="O647" s="174"/>
      <c r="P647" s="174"/>
      <c r="Q647" s="174"/>
      <c r="R647" s="174"/>
      <c r="S647" s="174"/>
      <c r="T647" s="174"/>
      <c r="U647" s="174"/>
      <c r="V647" s="174"/>
      <c r="W647" s="174"/>
      <c r="X647" s="174"/>
      <c r="Y647" s="174"/>
      <c r="Z647" s="174"/>
      <c r="AA647" s="174"/>
      <c r="AB647" s="174"/>
      <c r="AC647" s="174"/>
      <c r="AD647" s="174"/>
      <c r="AE647" s="174"/>
      <c r="AF647" s="174"/>
      <c r="AG647" s="174"/>
    </row>
    <row r="648" spans="1:33">
      <c r="A648" s="174"/>
      <c r="B648" s="174"/>
      <c r="C648" s="174"/>
      <c r="D648" s="174"/>
      <c r="E648" s="174"/>
      <c r="F648" s="174"/>
      <c r="G648" s="206"/>
      <c r="H648" s="174"/>
      <c r="I648" s="174"/>
      <c r="J648" s="174"/>
      <c r="K648" s="174"/>
      <c r="L648" s="174"/>
      <c r="M648" s="174"/>
      <c r="N648" s="174"/>
      <c r="O648" s="174"/>
      <c r="P648" s="174"/>
      <c r="Q648" s="174"/>
      <c r="R648" s="174"/>
      <c r="S648" s="174"/>
      <c r="T648" s="174"/>
      <c r="U648" s="174"/>
      <c r="V648" s="174"/>
      <c r="W648" s="174"/>
      <c r="X648" s="174"/>
      <c r="Y648" s="174"/>
      <c r="Z648" s="174"/>
      <c r="AA648" s="174"/>
      <c r="AB648" s="174"/>
      <c r="AC648" s="174"/>
      <c r="AD648" s="174"/>
      <c r="AE648" s="174"/>
      <c r="AF648" s="174"/>
      <c r="AG648" s="174"/>
    </row>
    <row r="649" spans="1:33">
      <c r="A649" s="174"/>
      <c r="B649" s="174"/>
      <c r="C649" s="174"/>
      <c r="D649" s="174"/>
      <c r="E649" s="174"/>
      <c r="F649" s="174"/>
      <c r="G649" s="206"/>
      <c r="H649" s="174"/>
      <c r="I649" s="174"/>
      <c r="J649" s="174"/>
      <c r="K649" s="174"/>
      <c r="L649" s="174"/>
      <c r="M649" s="174"/>
      <c r="N649" s="174"/>
      <c r="O649" s="174"/>
      <c r="P649" s="174"/>
      <c r="Q649" s="174"/>
      <c r="R649" s="174"/>
      <c r="S649" s="174"/>
      <c r="T649" s="174"/>
      <c r="U649" s="174"/>
      <c r="V649" s="174"/>
      <c r="W649" s="174"/>
      <c r="X649" s="174"/>
      <c r="Y649" s="174"/>
      <c r="Z649" s="174"/>
      <c r="AA649" s="174"/>
      <c r="AB649" s="174"/>
      <c r="AC649" s="174"/>
      <c r="AD649" s="174"/>
      <c r="AE649" s="174"/>
      <c r="AF649" s="174"/>
      <c r="AG649" s="174"/>
    </row>
    <row r="650" spans="1:33">
      <c r="A650" s="174"/>
      <c r="B650" s="174"/>
      <c r="C650" s="174"/>
      <c r="D650" s="174"/>
      <c r="E650" s="174"/>
      <c r="F650" s="174"/>
      <c r="G650" s="206"/>
      <c r="H650" s="174"/>
      <c r="I650" s="174"/>
      <c r="J650" s="174"/>
      <c r="K650" s="174"/>
      <c r="L650" s="174"/>
      <c r="M650" s="174"/>
      <c r="N650" s="174"/>
      <c r="O650" s="174"/>
      <c r="P650" s="174"/>
      <c r="Q650" s="174"/>
      <c r="R650" s="174"/>
      <c r="S650" s="174"/>
      <c r="T650" s="174"/>
      <c r="U650" s="174"/>
      <c r="V650" s="174"/>
      <c r="W650" s="174"/>
      <c r="X650" s="174"/>
      <c r="Y650" s="174"/>
      <c r="Z650" s="174"/>
      <c r="AA650" s="174"/>
      <c r="AB650" s="174"/>
      <c r="AC650" s="174"/>
      <c r="AD650" s="174"/>
      <c r="AE650" s="174"/>
      <c r="AF650" s="174"/>
      <c r="AG650" s="174"/>
    </row>
    <row r="651" spans="1:33">
      <c r="A651" s="174"/>
      <c r="B651" s="174"/>
      <c r="C651" s="174"/>
      <c r="D651" s="174"/>
      <c r="E651" s="174"/>
      <c r="F651" s="174"/>
      <c r="G651" s="206"/>
      <c r="H651" s="174"/>
      <c r="I651" s="174"/>
      <c r="J651" s="174"/>
      <c r="K651" s="174"/>
      <c r="L651" s="174"/>
      <c r="M651" s="174"/>
      <c r="N651" s="174"/>
      <c r="O651" s="174"/>
      <c r="P651" s="174"/>
      <c r="Q651" s="174"/>
      <c r="R651" s="174"/>
      <c r="S651" s="174"/>
      <c r="T651" s="174"/>
      <c r="U651" s="174"/>
      <c r="V651" s="174"/>
      <c r="W651" s="174"/>
      <c r="X651" s="174"/>
      <c r="Y651" s="174"/>
      <c r="Z651" s="174"/>
      <c r="AA651" s="174"/>
      <c r="AB651" s="174"/>
      <c r="AC651" s="174"/>
      <c r="AD651" s="174"/>
      <c r="AE651" s="174"/>
      <c r="AF651" s="174"/>
      <c r="AG651" s="174"/>
    </row>
    <row r="652" spans="1:33">
      <c r="A652" s="174"/>
      <c r="B652" s="174"/>
      <c r="C652" s="174"/>
      <c r="D652" s="174"/>
      <c r="E652" s="174"/>
      <c r="F652" s="174"/>
      <c r="G652" s="206"/>
      <c r="H652" s="174"/>
      <c r="I652" s="174"/>
      <c r="J652" s="174"/>
      <c r="K652" s="174"/>
      <c r="L652" s="174"/>
      <c r="M652" s="174"/>
      <c r="N652" s="174"/>
      <c r="O652" s="174"/>
      <c r="P652" s="174"/>
      <c r="Q652" s="174"/>
      <c r="R652" s="174"/>
      <c r="S652" s="174"/>
      <c r="T652" s="174"/>
      <c r="U652" s="174"/>
      <c r="V652" s="174"/>
      <c r="W652" s="174"/>
      <c r="X652" s="174"/>
      <c r="Y652" s="174"/>
      <c r="Z652" s="174"/>
      <c r="AA652" s="174"/>
      <c r="AB652" s="174"/>
      <c r="AC652" s="174"/>
      <c r="AD652" s="174"/>
      <c r="AE652" s="174"/>
      <c r="AF652" s="174"/>
      <c r="AG652" s="174"/>
    </row>
    <row r="653" spans="1:33">
      <c r="A653" s="174"/>
      <c r="B653" s="174"/>
      <c r="C653" s="174"/>
      <c r="D653" s="174"/>
      <c r="E653" s="174"/>
      <c r="F653" s="174"/>
      <c r="G653" s="206"/>
      <c r="H653" s="174"/>
      <c r="I653" s="174"/>
      <c r="J653" s="174"/>
      <c r="K653" s="174"/>
      <c r="L653" s="174"/>
      <c r="M653" s="174"/>
      <c r="N653" s="174"/>
      <c r="O653" s="174"/>
      <c r="P653" s="174"/>
      <c r="Q653" s="174"/>
      <c r="R653" s="174"/>
      <c r="S653" s="174"/>
      <c r="T653" s="174"/>
      <c r="U653" s="174"/>
      <c r="V653" s="174"/>
      <c r="W653" s="174"/>
      <c r="X653" s="174"/>
      <c r="Y653" s="174"/>
      <c r="Z653" s="174"/>
      <c r="AA653" s="174"/>
      <c r="AB653" s="174"/>
      <c r="AC653" s="174"/>
      <c r="AD653" s="174"/>
      <c r="AE653" s="174"/>
      <c r="AF653" s="174"/>
      <c r="AG653" s="174"/>
    </row>
    <row r="654" spans="1:33">
      <c r="A654" s="174"/>
      <c r="B654" s="174"/>
      <c r="C654" s="174"/>
      <c r="D654" s="174"/>
      <c r="E654" s="174"/>
      <c r="F654" s="174"/>
      <c r="G654" s="206"/>
      <c r="H654" s="174"/>
      <c r="I654" s="174"/>
      <c r="J654" s="174"/>
      <c r="K654" s="174"/>
      <c r="L654" s="174"/>
      <c r="M654" s="174"/>
      <c r="N654" s="174"/>
      <c r="O654" s="174"/>
      <c r="P654" s="174"/>
      <c r="Q654" s="174"/>
      <c r="R654" s="174"/>
      <c r="S654" s="174"/>
      <c r="T654" s="174"/>
      <c r="U654" s="174"/>
      <c r="V654" s="174"/>
      <c r="W654" s="174"/>
      <c r="X654" s="174"/>
      <c r="Y654" s="174"/>
      <c r="Z654" s="174"/>
      <c r="AA654" s="174"/>
      <c r="AB654" s="174"/>
      <c r="AC654" s="174"/>
      <c r="AD654" s="174"/>
      <c r="AE654" s="174"/>
      <c r="AF654" s="174"/>
      <c r="AG654" s="174"/>
    </row>
    <row r="655" spans="1:33">
      <c r="A655" s="174"/>
      <c r="B655" s="174"/>
      <c r="C655" s="174"/>
      <c r="D655" s="174"/>
      <c r="E655" s="174"/>
      <c r="F655" s="174"/>
      <c r="G655" s="206"/>
      <c r="H655" s="174"/>
      <c r="I655" s="174"/>
      <c r="J655" s="174"/>
      <c r="K655" s="174"/>
      <c r="L655" s="174"/>
      <c r="M655" s="174"/>
      <c r="N655" s="174"/>
      <c r="O655" s="174"/>
      <c r="P655" s="174"/>
      <c r="Q655" s="174"/>
      <c r="R655" s="174"/>
      <c r="S655" s="174"/>
      <c r="T655" s="174"/>
      <c r="U655" s="174"/>
      <c r="V655" s="174"/>
      <c r="W655" s="174"/>
      <c r="X655" s="174"/>
      <c r="Y655" s="174"/>
      <c r="Z655" s="174"/>
      <c r="AA655" s="174"/>
      <c r="AB655" s="174"/>
      <c r="AC655" s="174"/>
      <c r="AD655" s="174"/>
      <c r="AE655" s="174"/>
      <c r="AF655" s="174"/>
      <c r="AG655" s="174"/>
    </row>
    <row r="656" spans="1:33">
      <c r="A656" s="174"/>
      <c r="B656" s="174"/>
      <c r="C656" s="174"/>
      <c r="D656" s="174"/>
      <c r="E656" s="174"/>
      <c r="F656" s="174"/>
      <c r="G656" s="206"/>
      <c r="H656" s="174"/>
      <c r="I656" s="174"/>
      <c r="J656" s="174"/>
      <c r="K656" s="174"/>
      <c r="L656" s="174"/>
      <c r="M656" s="174"/>
      <c r="N656" s="174"/>
      <c r="O656" s="174"/>
      <c r="P656" s="174"/>
      <c r="Q656" s="174"/>
      <c r="R656" s="174"/>
      <c r="S656" s="174"/>
      <c r="T656" s="174"/>
      <c r="U656" s="174"/>
      <c r="V656" s="174"/>
      <c r="W656" s="174"/>
      <c r="X656" s="174"/>
      <c r="Y656" s="174"/>
      <c r="Z656" s="174"/>
      <c r="AA656" s="174"/>
      <c r="AB656" s="174"/>
      <c r="AC656" s="174"/>
      <c r="AD656" s="174"/>
      <c r="AE656" s="174"/>
      <c r="AF656" s="174"/>
      <c r="AG656" s="174"/>
    </row>
    <row r="657" spans="1:33">
      <c r="A657" s="174"/>
      <c r="B657" s="174"/>
      <c r="C657" s="174"/>
      <c r="D657" s="174"/>
      <c r="E657" s="174"/>
      <c r="F657" s="174"/>
      <c r="G657" s="206"/>
      <c r="H657" s="174"/>
      <c r="I657" s="174"/>
      <c r="J657" s="174"/>
      <c r="K657" s="174"/>
      <c r="L657" s="174"/>
      <c r="M657" s="174"/>
      <c r="N657" s="174"/>
      <c r="O657" s="174"/>
      <c r="P657" s="174"/>
      <c r="Q657" s="174"/>
      <c r="R657" s="174"/>
      <c r="S657" s="174"/>
      <c r="T657" s="174"/>
      <c r="U657" s="174"/>
      <c r="V657" s="174"/>
      <c r="W657" s="174"/>
      <c r="X657" s="174"/>
      <c r="Y657" s="174"/>
      <c r="Z657" s="174"/>
      <c r="AA657" s="174"/>
      <c r="AB657" s="174"/>
      <c r="AC657" s="174"/>
      <c r="AD657" s="174"/>
      <c r="AE657" s="174"/>
      <c r="AF657" s="174"/>
      <c r="AG657" s="174"/>
    </row>
    <row r="658" spans="1:33">
      <c r="A658" s="174"/>
      <c r="B658" s="174"/>
      <c r="C658" s="174"/>
      <c r="D658" s="174"/>
      <c r="E658" s="174"/>
      <c r="F658" s="174"/>
      <c r="G658" s="206"/>
      <c r="H658" s="174"/>
      <c r="I658" s="174"/>
      <c r="J658" s="174"/>
      <c r="K658" s="174"/>
      <c r="L658" s="174"/>
      <c r="M658" s="174"/>
      <c r="N658" s="174"/>
      <c r="O658" s="174"/>
      <c r="P658" s="174"/>
      <c r="Q658" s="174"/>
      <c r="R658" s="174"/>
      <c r="S658" s="174"/>
      <c r="T658" s="174"/>
      <c r="U658" s="174"/>
      <c r="V658" s="174"/>
      <c r="W658" s="174"/>
      <c r="X658" s="174"/>
      <c r="Y658" s="174"/>
      <c r="Z658" s="174"/>
      <c r="AA658" s="174"/>
      <c r="AB658" s="174"/>
      <c r="AC658" s="174"/>
      <c r="AD658" s="174"/>
      <c r="AE658" s="174"/>
      <c r="AF658" s="174"/>
      <c r="AG658" s="174"/>
    </row>
    <row r="659" spans="1:33">
      <c r="A659" s="174"/>
      <c r="B659" s="174"/>
      <c r="C659" s="174"/>
      <c r="D659" s="174"/>
      <c r="E659" s="174"/>
      <c r="F659" s="174"/>
      <c r="G659" s="206"/>
      <c r="H659" s="174"/>
      <c r="I659" s="174"/>
      <c r="J659" s="174"/>
      <c r="K659" s="174"/>
      <c r="L659" s="174"/>
      <c r="M659" s="174"/>
      <c r="N659" s="174"/>
      <c r="O659" s="174"/>
      <c r="P659" s="174"/>
      <c r="Q659" s="174"/>
      <c r="R659" s="174"/>
      <c r="S659" s="174"/>
      <c r="T659" s="174"/>
      <c r="U659" s="174"/>
      <c r="V659" s="174"/>
      <c r="W659" s="174"/>
      <c r="X659" s="174"/>
      <c r="Y659" s="174"/>
      <c r="Z659" s="174"/>
      <c r="AA659" s="174"/>
      <c r="AB659" s="174"/>
      <c r="AC659" s="174"/>
      <c r="AD659" s="174"/>
      <c r="AE659" s="174"/>
      <c r="AF659" s="174"/>
      <c r="AG659" s="174"/>
    </row>
    <row r="660" spans="1:33">
      <c r="A660" s="174"/>
      <c r="B660" s="174"/>
      <c r="C660" s="174"/>
      <c r="D660" s="174"/>
      <c r="E660" s="174"/>
      <c r="F660" s="174"/>
      <c r="G660" s="206"/>
      <c r="H660" s="174"/>
      <c r="I660" s="174"/>
      <c r="J660" s="174"/>
      <c r="K660" s="174"/>
      <c r="L660" s="174"/>
      <c r="M660" s="174"/>
      <c r="N660" s="174"/>
      <c r="O660" s="174"/>
      <c r="P660" s="174"/>
      <c r="Q660" s="174"/>
      <c r="R660" s="174"/>
      <c r="S660" s="174"/>
      <c r="T660" s="174"/>
      <c r="U660" s="174"/>
      <c r="V660" s="174"/>
      <c r="W660" s="174"/>
      <c r="X660" s="174"/>
      <c r="Y660" s="174"/>
      <c r="Z660" s="174"/>
      <c r="AA660" s="174"/>
      <c r="AB660" s="174"/>
      <c r="AC660" s="174"/>
      <c r="AD660" s="174"/>
      <c r="AE660" s="174"/>
      <c r="AF660" s="174"/>
      <c r="AG660" s="174"/>
    </row>
    <row r="661" spans="1:33">
      <c r="A661" s="174"/>
      <c r="B661" s="174"/>
      <c r="C661" s="174"/>
      <c r="D661" s="174"/>
      <c r="E661" s="174"/>
      <c r="F661" s="174"/>
      <c r="G661" s="206"/>
      <c r="H661" s="174"/>
      <c r="I661" s="174"/>
      <c r="J661" s="174"/>
      <c r="K661" s="174"/>
      <c r="L661" s="174"/>
      <c r="M661" s="174"/>
      <c r="N661" s="174"/>
      <c r="O661" s="174"/>
      <c r="P661" s="174"/>
      <c r="Q661" s="174"/>
      <c r="R661" s="174"/>
      <c r="S661" s="174"/>
      <c r="T661" s="174"/>
      <c r="U661" s="174"/>
      <c r="V661" s="174"/>
      <c r="W661" s="174"/>
      <c r="X661" s="174"/>
      <c r="Y661" s="174"/>
      <c r="Z661" s="174"/>
      <c r="AA661" s="174"/>
      <c r="AB661" s="174"/>
      <c r="AC661" s="174"/>
      <c r="AD661" s="174"/>
      <c r="AE661" s="174"/>
      <c r="AF661" s="174"/>
      <c r="AG661" s="174"/>
    </row>
    <row r="662" spans="1:33">
      <c r="A662" s="174"/>
      <c r="B662" s="174"/>
      <c r="C662" s="174"/>
      <c r="D662" s="174"/>
      <c r="E662" s="174"/>
      <c r="F662" s="174"/>
      <c r="G662" s="206"/>
      <c r="H662" s="174"/>
      <c r="I662" s="174"/>
      <c r="J662" s="174"/>
      <c r="K662" s="174"/>
      <c r="L662" s="174"/>
      <c r="M662" s="174"/>
      <c r="N662" s="174"/>
      <c r="O662" s="174"/>
      <c r="P662" s="174"/>
      <c r="Q662" s="174"/>
      <c r="R662" s="174"/>
      <c r="S662" s="174"/>
      <c r="T662" s="174"/>
      <c r="U662" s="174"/>
      <c r="V662" s="174"/>
      <c r="W662" s="174"/>
      <c r="X662" s="174"/>
      <c r="Y662" s="174"/>
      <c r="Z662" s="174"/>
      <c r="AA662" s="174"/>
      <c r="AB662" s="174"/>
      <c r="AC662" s="174"/>
      <c r="AD662" s="174"/>
      <c r="AE662" s="174"/>
      <c r="AF662" s="174"/>
      <c r="AG662" s="174"/>
    </row>
    <row r="663" spans="1:33">
      <c r="A663" s="174"/>
      <c r="B663" s="174"/>
      <c r="C663" s="174"/>
      <c r="D663" s="174"/>
      <c r="E663" s="174"/>
      <c r="F663" s="174"/>
      <c r="G663" s="206"/>
      <c r="H663" s="174"/>
      <c r="I663" s="174"/>
      <c r="J663" s="174"/>
      <c r="K663" s="174"/>
      <c r="L663" s="174"/>
      <c r="M663" s="174"/>
      <c r="N663" s="174"/>
      <c r="O663" s="174"/>
      <c r="P663" s="174"/>
      <c r="Q663" s="174"/>
      <c r="R663" s="174"/>
      <c r="S663" s="174"/>
      <c r="T663" s="174"/>
      <c r="U663" s="174"/>
      <c r="V663" s="174"/>
      <c r="W663" s="174"/>
      <c r="X663" s="174"/>
      <c r="Y663" s="174"/>
      <c r="Z663" s="174"/>
      <c r="AA663" s="174"/>
      <c r="AB663" s="174"/>
      <c r="AC663" s="174"/>
      <c r="AD663" s="174"/>
      <c r="AE663" s="174"/>
      <c r="AF663" s="174"/>
      <c r="AG663" s="174"/>
    </row>
    <row r="664" spans="1:33">
      <c r="A664" s="174"/>
      <c r="B664" s="174"/>
      <c r="C664" s="174"/>
      <c r="D664" s="174"/>
      <c r="E664" s="174"/>
      <c r="F664" s="174"/>
      <c r="G664" s="206"/>
      <c r="H664" s="174"/>
      <c r="I664" s="174"/>
      <c r="J664" s="174"/>
      <c r="K664" s="174"/>
      <c r="L664" s="174"/>
      <c r="M664" s="174"/>
      <c r="N664" s="174"/>
      <c r="O664" s="174"/>
      <c r="P664" s="174"/>
      <c r="Q664" s="174"/>
      <c r="R664" s="174"/>
      <c r="S664" s="174"/>
      <c r="T664" s="174"/>
      <c r="U664" s="174"/>
      <c r="V664" s="174"/>
      <c r="W664" s="174"/>
      <c r="X664" s="174"/>
      <c r="Y664" s="174"/>
      <c r="Z664" s="174"/>
      <c r="AA664" s="174"/>
      <c r="AB664" s="174"/>
      <c r="AC664" s="174"/>
      <c r="AD664" s="174"/>
      <c r="AE664" s="174"/>
      <c r="AF664" s="174"/>
      <c r="AG664" s="174"/>
    </row>
    <row r="665" spans="1:33">
      <c r="A665" s="174"/>
      <c r="B665" s="174"/>
      <c r="C665" s="174"/>
      <c r="D665" s="174"/>
      <c r="E665" s="174"/>
      <c r="F665" s="174"/>
      <c r="G665" s="206"/>
      <c r="H665" s="174"/>
      <c r="I665" s="174"/>
      <c r="J665" s="174"/>
      <c r="K665" s="174"/>
      <c r="L665" s="174"/>
      <c r="M665" s="174"/>
      <c r="N665" s="174"/>
      <c r="O665" s="174"/>
      <c r="P665" s="174"/>
      <c r="Q665" s="174"/>
      <c r="R665" s="174"/>
      <c r="S665" s="174"/>
      <c r="T665" s="174"/>
      <c r="U665" s="174"/>
      <c r="V665" s="174"/>
      <c r="W665" s="174"/>
      <c r="X665" s="174"/>
      <c r="Y665" s="174"/>
      <c r="Z665" s="174"/>
      <c r="AA665" s="174"/>
      <c r="AB665" s="174"/>
      <c r="AC665" s="174"/>
      <c r="AD665" s="174"/>
      <c r="AE665" s="174"/>
      <c r="AF665" s="174"/>
      <c r="AG665" s="174"/>
    </row>
    <row r="666" spans="1:33">
      <c r="A666" s="174"/>
      <c r="B666" s="174"/>
      <c r="C666" s="174"/>
      <c r="D666" s="174"/>
      <c r="E666" s="174"/>
      <c r="F666" s="174"/>
      <c r="G666" s="206"/>
      <c r="H666" s="174"/>
      <c r="I666" s="174"/>
      <c r="J666" s="174"/>
      <c r="K666" s="174"/>
      <c r="L666" s="174"/>
      <c r="M666" s="174"/>
      <c r="N666" s="174"/>
      <c r="O666" s="174"/>
      <c r="P666" s="174"/>
      <c r="Q666" s="174"/>
      <c r="R666" s="174"/>
      <c r="S666" s="174"/>
      <c r="T666" s="174"/>
      <c r="U666" s="174"/>
      <c r="V666" s="174"/>
      <c r="W666" s="174"/>
      <c r="X666" s="174"/>
      <c r="Y666" s="174"/>
      <c r="Z666" s="174"/>
      <c r="AA666" s="174"/>
      <c r="AB666" s="174"/>
      <c r="AC666" s="174"/>
      <c r="AD666" s="174"/>
      <c r="AE666" s="174"/>
      <c r="AF666" s="174"/>
      <c r="AG666" s="174"/>
    </row>
    <row r="667" spans="1:33">
      <c r="A667" s="174"/>
      <c r="B667" s="174"/>
      <c r="C667" s="174"/>
      <c r="D667" s="174"/>
      <c r="E667" s="174"/>
      <c r="F667" s="174"/>
      <c r="G667" s="206"/>
      <c r="H667" s="174"/>
      <c r="I667" s="174"/>
      <c r="J667" s="174"/>
      <c r="K667" s="174"/>
      <c r="L667" s="174"/>
      <c r="M667" s="174"/>
      <c r="N667" s="174"/>
      <c r="O667" s="174"/>
      <c r="P667" s="174"/>
      <c r="Q667" s="174"/>
      <c r="R667" s="174"/>
      <c r="S667" s="174"/>
      <c r="T667" s="174"/>
      <c r="U667" s="174"/>
      <c r="V667" s="174"/>
      <c r="W667" s="174"/>
      <c r="X667" s="174"/>
      <c r="Y667" s="174"/>
      <c r="Z667" s="174"/>
      <c r="AA667" s="174"/>
      <c r="AB667" s="174"/>
      <c r="AC667" s="174"/>
      <c r="AD667" s="174"/>
      <c r="AE667" s="174"/>
      <c r="AF667" s="174"/>
      <c r="AG667" s="174"/>
    </row>
    <row r="668" spans="1:33">
      <c r="A668" s="174"/>
      <c r="B668" s="174"/>
      <c r="C668" s="174"/>
      <c r="D668" s="174"/>
      <c r="E668" s="174"/>
      <c r="F668" s="174"/>
      <c r="G668" s="206"/>
      <c r="H668" s="174"/>
      <c r="I668" s="174"/>
      <c r="J668" s="174"/>
      <c r="K668" s="174"/>
      <c r="L668" s="174"/>
      <c r="M668" s="174"/>
      <c r="N668" s="174"/>
      <c r="O668" s="174"/>
      <c r="P668" s="174"/>
      <c r="Q668" s="174"/>
      <c r="R668" s="174"/>
      <c r="S668" s="174"/>
      <c r="T668" s="174"/>
      <c r="U668" s="174"/>
      <c r="V668" s="174"/>
      <c r="W668" s="174"/>
      <c r="X668" s="174"/>
      <c r="Y668" s="174"/>
      <c r="Z668" s="174"/>
      <c r="AA668" s="174"/>
      <c r="AB668" s="174"/>
      <c r="AC668" s="174"/>
      <c r="AD668" s="174"/>
      <c r="AE668" s="174"/>
      <c r="AF668" s="174"/>
      <c r="AG668" s="174"/>
    </row>
    <row r="669" spans="1:33">
      <c r="A669" s="174"/>
      <c r="B669" s="174"/>
      <c r="C669" s="174"/>
      <c r="D669" s="174"/>
      <c r="E669" s="174"/>
      <c r="F669" s="174"/>
      <c r="G669" s="206"/>
      <c r="H669" s="174"/>
      <c r="I669" s="174"/>
      <c r="J669" s="174"/>
      <c r="K669" s="174"/>
      <c r="L669" s="174"/>
      <c r="M669" s="174"/>
      <c r="N669" s="174"/>
      <c r="O669" s="174"/>
      <c r="P669" s="174"/>
      <c r="Q669" s="174"/>
      <c r="R669" s="174"/>
      <c r="S669" s="174"/>
      <c r="T669" s="174"/>
      <c r="U669" s="174"/>
      <c r="V669" s="174"/>
      <c r="W669" s="174"/>
      <c r="X669" s="174"/>
      <c r="Y669" s="174"/>
      <c r="Z669" s="174"/>
      <c r="AA669" s="174"/>
      <c r="AB669" s="174"/>
      <c r="AC669" s="174"/>
      <c r="AD669" s="174"/>
      <c r="AE669" s="174"/>
      <c r="AF669" s="174"/>
      <c r="AG669" s="174"/>
    </row>
    <row r="670" spans="1:33">
      <c r="A670" s="174"/>
      <c r="B670" s="174"/>
      <c r="C670" s="174"/>
      <c r="D670" s="174"/>
      <c r="E670" s="174"/>
      <c r="F670" s="174"/>
      <c r="G670" s="206"/>
      <c r="H670" s="174"/>
      <c r="I670" s="174"/>
      <c r="J670" s="174"/>
      <c r="K670" s="174"/>
      <c r="L670" s="174"/>
      <c r="M670" s="174"/>
      <c r="N670" s="174"/>
      <c r="O670" s="174"/>
      <c r="P670" s="174"/>
      <c r="Q670" s="174"/>
      <c r="R670" s="174"/>
      <c r="S670" s="174"/>
      <c r="T670" s="174"/>
      <c r="U670" s="174"/>
      <c r="V670" s="174"/>
      <c r="W670" s="174"/>
      <c r="X670" s="174"/>
      <c r="Y670" s="174"/>
      <c r="Z670" s="174"/>
      <c r="AA670" s="174"/>
      <c r="AB670" s="174"/>
      <c r="AC670" s="174"/>
      <c r="AD670" s="174"/>
      <c r="AE670" s="174"/>
      <c r="AF670" s="174"/>
      <c r="AG670" s="174"/>
    </row>
    <row r="671" spans="1:33">
      <c r="A671" s="174"/>
      <c r="B671" s="174"/>
      <c r="C671" s="174"/>
      <c r="D671" s="174"/>
      <c r="E671" s="174"/>
      <c r="F671" s="174"/>
      <c r="G671" s="206"/>
      <c r="H671" s="174"/>
      <c r="I671" s="174"/>
      <c r="J671" s="174"/>
      <c r="K671" s="174"/>
      <c r="L671" s="174"/>
      <c r="M671" s="174"/>
      <c r="N671" s="174"/>
      <c r="O671" s="174"/>
      <c r="P671" s="174"/>
      <c r="Q671" s="174"/>
      <c r="R671" s="174"/>
      <c r="S671" s="174"/>
      <c r="T671" s="174"/>
      <c r="U671" s="174"/>
      <c r="V671" s="174"/>
      <c r="W671" s="174"/>
      <c r="X671" s="174"/>
      <c r="Y671" s="174"/>
      <c r="Z671" s="174"/>
      <c r="AA671" s="174"/>
      <c r="AB671" s="174"/>
      <c r="AC671" s="174"/>
      <c r="AD671" s="174"/>
      <c r="AE671" s="174"/>
      <c r="AF671" s="174"/>
      <c r="AG671" s="174"/>
    </row>
    <row r="672" spans="1:33">
      <c r="A672" s="174"/>
      <c r="B672" s="174"/>
      <c r="C672" s="174"/>
      <c r="D672" s="174"/>
      <c r="E672" s="174"/>
      <c r="F672" s="174"/>
      <c r="G672" s="206"/>
      <c r="H672" s="174"/>
      <c r="I672" s="174"/>
      <c r="J672" s="174"/>
      <c r="K672" s="174"/>
      <c r="L672" s="174"/>
      <c r="M672" s="174"/>
      <c r="N672" s="174"/>
      <c r="O672" s="174"/>
      <c r="P672" s="174"/>
      <c r="Q672" s="174"/>
      <c r="R672" s="174"/>
      <c r="S672" s="174"/>
      <c r="T672" s="174"/>
      <c r="U672" s="174"/>
      <c r="V672" s="174"/>
      <c r="W672" s="174"/>
      <c r="X672" s="174"/>
      <c r="Y672" s="174"/>
      <c r="Z672" s="174"/>
      <c r="AA672" s="174"/>
      <c r="AB672" s="174"/>
      <c r="AC672" s="174"/>
      <c r="AD672" s="174"/>
      <c r="AE672" s="174"/>
      <c r="AF672" s="174"/>
      <c r="AG672" s="174"/>
    </row>
    <row r="673" spans="1:33">
      <c r="A673" s="174"/>
      <c r="B673" s="174"/>
      <c r="C673" s="174"/>
      <c r="D673" s="174"/>
      <c r="E673" s="174"/>
      <c r="F673" s="174"/>
      <c r="G673" s="206"/>
      <c r="H673" s="174"/>
      <c r="I673" s="174"/>
      <c r="J673" s="174"/>
      <c r="K673" s="174"/>
      <c r="L673" s="174"/>
      <c r="M673" s="174"/>
      <c r="N673" s="174"/>
      <c r="O673" s="174"/>
      <c r="P673" s="174"/>
      <c r="Q673" s="174"/>
      <c r="R673" s="174"/>
      <c r="S673" s="174"/>
      <c r="T673" s="174"/>
      <c r="U673" s="174"/>
      <c r="V673" s="174"/>
      <c r="W673" s="174"/>
      <c r="X673" s="174"/>
      <c r="Y673" s="174"/>
      <c r="Z673" s="174"/>
      <c r="AA673" s="174"/>
      <c r="AB673" s="174"/>
      <c r="AC673" s="174"/>
      <c r="AD673" s="174"/>
      <c r="AE673" s="174"/>
      <c r="AF673" s="174"/>
      <c r="AG673" s="174"/>
    </row>
    <row r="674" spans="1:33">
      <c r="A674" s="174"/>
      <c r="B674" s="174"/>
      <c r="C674" s="174"/>
      <c r="D674" s="174"/>
      <c r="E674" s="174"/>
      <c r="F674" s="174"/>
      <c r="G674" s="206"/>
      <c r="H674" s="174"/>
      <c r="I674" s="174"/>
      <c r="J674" s="174"/>
      <c r="K674" s="174"/>
      <c r="L674" s="174"/>
      <c r="M674" s="174"/>
      <c r="N674" s="174"/>
      <c r="O674" s="174"/>
      <c r="P674" s="174"/>
      <c r="Q674" s="174"/>
      <c r="R674" s="174"/>
      <c r="S674" s="174"/>
      <c r="T674" s="174"/>
      <c r="U674" s="174"/>
      <c r="V674" s="174"/>
      <c r="W674" s="174"/>
      <c r="X674" s="174"/>
      <c r="Y674" s="174"/>
      <c r="Z674" s="174"/>
      <c r="AA674" s="174"/>
      <c r="AB674" s="174"/>
      <c r="AC674" s="174"/>
      <c r="AD674" s="174"/>
      <c r="AE674" s="174"/>
      <c r="AF674" s="174"/>
      <c r="AG674" s="174"/>
    </row>
    <row r="675" spans="1:33">
      <c r="A675" s="174"/>
      <c r="B675" s="174"/>
      <c r="C675" s="174"/>
      <c r="D675" s="174"/>
      <c r="E675" s="174"/>
      <c r="F675" s="174"/>
      <c r="G675" s="206"/>
      <c r="H675" s="174"/>
      <c r="I675" s="174"/>
      <c r="J675" s="174"/>
      <c r="K675" s="174"/>
      <c r="L675" s="174"/>
      <c r="M675" s="174"/>
      <c r="N675" s="174"/>
      <c r="O675" s="174"/>
      <c r="P675" s="174"/>
      <c r="Q675" s="174"/>
      <c r="R675" s="174"/>
      <c r="S675" s="174"/>
      <c r="T675" s="174"/>
      <c r="U675" s="174"/>
      <c r="V675" s="174"/>
      <c r="W675" s="174"/>
      <c r="X675" s="174"/>
      <c r="Y675" s="174"/>
      <c r="Z675" s="174"/>
      <c r="AA675" s="174"/>
      <c r="AB675" s="174"/>
      <c r="AC675" s="174"/>
      <c r="AD675" s="174"/>
      <c r="AE675" s="174"/>
      <c r="AF675" s="174"/>
      <c r="AG675" s="174"/>
    </row>
    <row r="676" spans="1:33">
      <c r="A676" s="174"/>
      <c r="B676" s="174"/>
      <c r="C676" s="174"/>
      <c r="D676" s="174"/>
      <c r="E676" s="174"/>
      <c r="F676" s="174"/>
      <c r="G676" s="206"/>
      <c r="H676" s="174"/>
      <c r="I676" s="174"/>
      <c r="J676" s="174"/>
      <c r="K676" s="174"/>
      <c r="L676" s="174"/>
      <c r="M676" s="174"/>
      <c r="N676" s="174"/>
      <c r="O676" s="174"/>
      <c r="P676" s="174"/>
      <c r="Q676" s="174"/>
      <c r="R676" s="174"/>
      <c r="S676" s="174"/>
      <c r="T676" s="174"/>
      <c r="U676" s="174"/>
      <c r="V676" s="174"/>
      <c r="W676" s="174"/>
      <c r="X676" s="174"/>
      <c r="Y676" s="174"/>
      <c r="Z676" s="174"/>
      <c r="AA676" s="174"/>
      <c r="AB676" s="174"/>
      <c r="AC676" s="174"/>
      <c r="AD676" s="174"/>
      <c r="AE676" s="174"/>
      <c r="AF676" s="174"/>
      <c r="AG676" s="174"/>
    </row>
    <row r="677" spans="1:33">
      <c r="A677" s="174"/>
      <c r="B677" s="174"/>
      <c r="C677" s="174"/>
      <c r="D677" s="174"/>
      <c r="E677" s="174"/>
      <c r="F677" s="174"/>
      <c r="G677" s="206"/>
      <c r="H677" s="174"/>
      <c r="I677" s="174"/>
      <c r="J677" s="174"/>
      <c r="K677" s="174"/>
      <c r="L677" s="174"/>
      <c r="M677" s="174"/>
      <c r="N677" s="174"/>
      <c r="O677" s="174"/>
      <c r="P677" s="174"/>
      <c r="Q677" s="174"/>
      <c r="R677" s="174"/>
      <c r="S677" s="174"/>
      <c r="T677" s="174"/>
      <c r="U677" s="174"/>
      <c r="V677" s="174"/>
      <c r="W677" s="174"/>
      <c r="X677" s="174"/>
      <c r="Y677" s="174"/>
      <c r="Z677" s="174"/>
      <c r="AA677" s="174"/>
      <c r="AB677" s="174"/>
      <c r="AC677" s="174"/>
      <c r="AD677" s="174"/>
      <c r="AE677" s="174"/>
      <c r="AF677" s="174"/>
      <c r="AG677" s="174"/>
    </row>
    <row r="678" spans="1:33">
      <c r="A678" s="174"/>
      <c r="B678" s="174"/>
      <c r="C678" s="174"/>
      <c r="D678" s="174"/>
      <c r="E678" s="174"/>
      <c r="F678" s="174"/>
      <c r="G678" s="206"/>
      <c r="H678" s="174"/>
      <c r="I678" s="174"/>
      <c r="J678" s="174"/>
      <c r="K678" s="174"/>
      <c r="L678" s="174"/>
      <c r="M678" s="174"/>
      <c r="N678" s="174"/>
      <c r="O678" s="174"/>
      <c r="P678" s="174"/>
      <c r="Q678" s="174"/>
      <c r="R678" s="174"/>
      <c r="S678" s="174"/>
      <c r="T678" s="174"/>
      <c r="U678" s="174"/>
      <c r="V678" s="174"/>
      <c r="W678" s="174"/>
      <c r="X678" s="174"/>
      <c r="Y678" s="174"/>
      <c r="Z678" s="174"/>
      <c r="AA678" s="174"/>
      <c r="AB678" s="174"/>
      <c r="AC678" s="174"/>
      <c r="AD678" s="174"/>
      <c r="AE678" s="174"/>
      <c r="AF678" s="174"/>
      <c r="AG678" s="174"/>
    </row>
    <row r="679" spans="1:33">
      <c r="A679" s="174"/>
      <c r="B679" s="174"/>
      <c r="C679" s="174"/>
      <c r="D679" s="174"/>
      <c r="E679" s="174"/>
      <c r="F679" s="174"/>
      <c r="G679" s="206"/>
      <c r="H679" s="174"/>
      <c r="I679" s="174"/>
      <c r="J679" s="174"/>
      <c r="K679" s="174"/>
      <c r="L679" s="174"/>
      <c r="M679" s="174"/>
      <c r="N679" s="174"/>
      <c r="O679" s="174"/>
      <c r="P679" s="174"/>
      <c r="Q679" s="174"/>
      <c r="R679" s="174"/>
      <c r="S679" s="174"/>
      <c r="T679" s="174"/>
      <c r="U679" s="174"/>
      <c r="V679" s="174"/>
      <c r="W679" s="174"/>
      <c r="X679" s="174"/>
      <c r="Y679" s="174"/>
      <c r="Z679" s="174"/>
      <c r="AA679" s="174"/>
      <c r="AB679" s="174"/>
      <c r="AC679" s="174"/>
      <c r="AD679" s="174"/>
      <c r="AE679" s="174"/>
      <c r="AF679" s="174"/>
      <c r="AG679" s="174"/>
    </row>
    <row r="680" spans="1:33">
      <c r="A680" s="174"/>
      <c r="B680" s="174"/>
      <c r="C680" s="174"/>
      <c r="D680" s="174"/>
      <c r="E680" s="174"/>
      <c r="F680" s="174"/>
      <c r="G680" s="206"/>
      <c r="H680" s="174"/>
      <c r="I680" s="174"/>
      <c r="J680" s="174"/>
      <c r="K680" s="174"/>
      <c r="L680" s="174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174"/>
      <c r="AF680" s="174"/>
      <c r="AG680" s="174"/>
    </row>
    <row r="681" spans="1:33">
      <c r="A681" s="174"/>
      <c r="B681" s="174"/>
      <c r="C681" s="174"/>
      <c r="D681" s="174"/>
      <c r="E681" s="174"/>
      <c r="F681" s="174"/>
      <c r="G681" s="206"/>
      <c r="H681" s="174"/>
      <c r="I681" s="174"/>
      <c r="J681" s="174"/>
      <c r="K681" s="174"/>
      <c r="L681" s="174"/>
      <c r="M681" s="174"/>
      <c r="N681" s="174"/>
      <c r="O681" s="174"/>
      <c r="P681" s="174"/>
      <c r="Q681" s="174"/>
      <c r="R681" s="174"/>
      <c r="S681" s="174"/>
      <c r="T681" s="174"/>
      <c r="U681" s="174"/>
      <c r="V681" s="174"/>
      <c r="W681" s="174"/>
      <c r="X681" s="174"/>
      <c r="Y681" s="174"/>
      <c r="Z681" s="174"/>
      <c r="AA681" s="174"/>
      <c r="AB681" s="174"/>
      <c r="AC681" s="174"/>
      <c r="AD681" s="174"/>
      <c r="AE681" s="174"/>
      <c r="AF681" s="174"/>
      <c r="AG681" s="174"/>
    </row>
    <row r="682" spans="1:33">
      <c r="A682" s="174"/>
      <c r="B682" s="174"/>
      <c r="C682" s="174"/>
      <c r="D682" s="174"/>
      <c r="E682" s="174"/>
      <c r="F682" s="174"/>
      <c r="G682" s="206"/>
      <c r="H682" s="174"/>
      <c r="I682" s="174"/>
      <c r="J682" s="174"/>
      <c r="K682" s="174"/>
      <c r="L682" s="174"/>
      <c r="M682" s="174"/>
      <c r="N682" s="174"/>
      <c r="O682" s="174"/>
      <c r="P682" s="174"/>
      <c r="Q682" s="174"/>
      <c r="R682" s="174"/>
      <c r="S682" s="174"/>
      <c r="T682" s="174"/>
      <c r="U682" s="174"/>
      <c r="V682" s="174"/>
      <c r="W682" s="174"/>
      <c r="X682" s="174"/>
      <c r="Y682" s="174"/>
      <c r="Z682" s="174"/>
      <c r="AA682" s="174"/>
      <c r="AB682" s="174"/>
      <c r="AC682" s="174"/>
      <c r="AD682" s="174"/>
      <c r="AE682" s="174"/>
      <c r="AF682" s="174"/>
      <c r="AG682" s="174"/>
    </row>
    <row r="683" spans="1:33">
      <c r="A683" s="174"/>
      <c r="B683" s="174"/>
      <c r="C683" s="174"/>
      <c r="D683" s="174"/>
      <c r="E683" s="174"/>
      <c r="F683" s="174"/>
      <c r="G683" s="206"/>
      <c r="H683" s="174"/>
      <c r="I683" s="174"/>
      <c r="J683" s="174"/>
      <c r="K683" s="174"/>
      <c r="L683" s="174"/>
      <c r="M683" s="174"/>
      <c r="N683" s="174"/>
      <c r="O683" s="174"/>
      <c r="P683" s="174"/>
      <c r="Q683" s="174"/>
      <c r="R683" s="174"/>
      <c r="S683" s="174"/>
      <c r="T683" s="174"/>
      <c r="U683" s="174"/>
      <c r="V683" s="174"/>
      <c r="W683" s="174"/>
      <c r="X683" s="174"/>
      <c r="Y683" s="174"/>
      <c r="Z683" s="174"/>
      <c r="AA683" s="174"/>
      <c r="AB683" s="174"/>
      <c r="AC683" s="174"/>
      <c r="AD683" s="174"/>
      <c r="AE683" s="174"/>
      <c r="AF683" s="174"/>
      <c r="AG683" s="174"/>
    </row>
    <row r="684" spans="1:33">
      <c r="A684" s="174"/>
      <c r="B684" s="174"/>
      <c r="C684" s="174"/>
      <c r="D684" s="174"/>
      <c r="E684" s="174"/>
      <c r="F684" s="174"/>
      <c r="G684" s="206"/>
      <c r="H684" s="174"/>
      <c r="I684" s="174"/>
      <c r="J684" s="174"/>
      <c r="K684" s="174"/>
      <c r="L684" s="174"/>
      <c r="M684" s="174"/>
      <c r="N684" s="174"/>
      <c r="O684" s="174"/>
      <c r="P684" s="174"/>
      <c r="Q684" s="174"/>
      <c r="R684" s="174"/>
      <c r="S684" s="174"/>
      <c r="T684" s="174"/>
      <c r="U684" s="174"/>
      <c r="V684" s="174"/>
      <c r="W684" s="174"/>
      <c r="X684" s="174"/>
      <c r="Y684" s="174"/>
      <c r="Z684" s="174"/>
      <c r="AA684" s="174"/>
      <c r="AB684" s="174"/>
      <c r="AC684" s="174"/>
      <c r="AD684" s="174"/>
      <c r="AE684" s="174"/>
      <c r="AF684" s="174"/>
      <c r="AG684" s="174"/>
    </row>
    <row r="685" spans="1:33">
      <c r="A685" s="174"/>
      <c r="B685" s="174"/>
      <c r="C685" s="174"/>
      <c r="D685" s="174"/>
      <c r="E685" s="174"/>
      <c r="F685" s="174"/>
      <c r="G685" s="206"/>
      <c r="H685" s="174"/>
      <c r="I685" s="174"/>
      <c r="J685" s="174"/>
      <c r="K685" s="174"/>
      <c r="L685" s="174"/>
      <c r="M685" s="174"/>
      <c r="N685" s="174"/>
      <c r="O685" s="174"/>
      <c r="P685" s="174"/>
      <c r="Q685" s="174"/>
      <c r="R685" s="174"/>
      <c r="S685" s="174"/>
      <c r="T685" s="174"/>
      <c r="U685" s="174"/>
      <c r="V685" s="174"/>
      <c r="W685" s="174"/>
      <c r="X685" s="174"/>
      <c r="Y685" s="174"/>
      <c r="Z685" s="174"/>
      <c r="AA685" s="174"/>
      <c r="AB685" s="174"/>
      <c r="AC685" s="174"/>
      <c r="AD685" s="174"/>
      <c r="AE685" s="174"/>
      <c r="AF685" s="174"/>
      <c r="AG685" s="174"/>
    </row>
    <row r="686" spans="1:33">
      <c r="A686" s="174"/>
      <c r="B686" s="174"/>
      <c r="C686" s="174"/>
      <c r="D686" s="174"/>
      <c r="E686" s="174"/>
      <c r="F686" s="174"/>
      <c r="G686" s="206"/>
      <c r="H686" s="174"/>
      <c r="I686" s="174"/>
      <c r="J686" s="174"/>
      <c r="K686" s="174"/>
      <c r="L686" s="174"/>
      <c r="M686" s="174"/>
      <c r="N686" s="174"/>
      <c r="O686" s="174"/>
      <c r="P686" s="174"/>
      <c r="Q686" s="174"/>
      <c r="R686" s="174"/>
      <c r="S686" s="174"/>
      <c r="T686" s="174"/>
      <c r="U686" s="174"/>
      <c r="V686" s="174"/>
      <c r="W686" s="174"/>
      <c r="X686" s="174"/>
      <c r="Y686" s="174"/>
      <c r="Z686" s="174"/>
      <c r="AA686" s="174"/>
      <c r="AB686" s="174"/>
      <c r="AC686" s="174"/>
      <c r="AD686" s="174"/>
      <c r="AE686" s="174"/>
      <c r="AF686" s="174"/>
      <c r="AG686" s="174"/>
    </row>
    <row r="687" spans="1:33">
      <c r="A687" s="174"/>
      <c r="B687" s="174"/>
      <c r="C687" s="174"/>
      <c r="D687" s="174"/>
      <c r="E687" s="174"/>
      <c r="F687" s="174"/>
      <c r="G687" s="206"/>
      <c r="H687" s="174"/>
      <c r="I687" s="174"/>
      <c r="J687" s="174"/>
      <c r="K687" s="174"/>
      <c r="L687" s="174"/>
      <c r="M687" s="174"/>
      <c r="N687" s="174"/>
      <c r="O687" s="174"/>
      <c r="P687" s="174"/>
      <c r="Q687" s="174"/>
      <c r="R687" s="174"/>
      <c r="S687" s="174"/>
      <c r="T687" s="174"/>
      <c r="U687" s="174"/>
      <c r="V687" s="174"/>
      <c r="W687" s="174"/>
      <c r="X687" s="174"/>
      <c r="Y687" s="174"/>
      <c r="Z687" s="174"/>
      <c r="AA687" s="174"/>
      <c r="AB687" s="174"/>
      <c r="AC687" s="174"/>
      <c r="AD687" s="174"/>
      <c r="AE687" s="174"/>
      <c r="AF687" s="174"/>
      <c r="AG687" s="174"/>
    </row>
    <row r="688" spans="1:33">
      <c r="A688" s="174"/>
      <c r="B688" s="174"/>
      <c r="C688" s="174"/>
      <c r="D688" s="174"/>
      <c r="E688" s="174"/>
      <c r="F688" s="174"/>
      <c r="G688" s="206"/>
      <c r="H688" s="174"/>
      <c r="I688" s="174"/>
      <c r="J688" s="174"/>
      <c r="K688" s="174"/>
      <c r="L688" s="174"/>
      <c r="M688" s="174"/>
      <c r="N688" s="174"/>
      <c r="O688" s="174"/>
      <c r="P688" s="174"/>
      <c r="Q688" s="174"/>
      <c r="R688" s="174"/>
      <c r="S688" s="174"/>
      <c r="T688" s="174"/>
      <c r="U688" s="174"/>
      <c r="V688" s="174"/>
      <c r="W688" s="174"/>
      <c r="X688" s="174"/>
      <c r="Y688" s="174"/>
      <c r="Z688" s="174"/>
      <c r="AA688" s="174"/>
      <c r="AB688" s="174"/>
      <c r="AC688" s="174"/>
      <c r="AD688" s="174"/>
      <c r="AE688" s="174"/>
      <c r="AF688" s="174"/>
      <c r="AG688" s="174"/>
    </row>
    <row r="689" spans="1:33">
      <c r="A689" s="174"/>
      <c r="B689" s="174"/>
      <c r="C689" s="174"/>
      <c r="D689" s="174"/>
      <c r="E689" s="174"/>
      <c r="F689" s="174"/>
      <c r="G689" s="206"/>
      <c r="H689" s="174"/>
      <c r="I689" s="174"/>
      <c r="J689" s="174"/>
      <c r="K689" s="174"/>
      <c r="L689" s="174"/>
      <c r="M689" s="174"/>
      <c r="N689" s="174"/>
      <c r="O689" s="174"/>
      <c r="P689" s="174"/>
      <c r="Q689" s="174"/>
      <c r="R689" s="174"/>
      <c r="S689" s="174"/>
      <c r="T689" s="174"/>
      <c r="U689" s="174"/>
      <c r="V689" s="174"/>
      <c r="W689" s="174"/>
      <c r="X689" s="174"/>
      <c r="Y689" s="174"/>
      <c r="Z689" s="174"/>
      <c r="AA689" s="174"/>
      <c r="AB689" s="174"/>
      <c r="AC689" s="174"/>
      <c r="AD689" s="174"/>
      <c r="AE689" s="174"/>
      <c r="AF689" s="174"/>
      <c r="AG689" s="174"/>
    </row>
    <row r="690" spans="1:33">
      <c r="A690" s="174"/>
      <c r="B690" s="174"/>
      <c r="C690" s="174"/>
      <c r="D690" s="174"/>
      <c r="E690" s="174"/>
      <c r="F690" s="174"/>
      <c r="G690" s="206"/>
      <c r="H690" s="174"/>
      <c r="I690" s="174"/>
      <c r="J690" s="174"/>
      <c r="K690" s="174"/>
      <c r="L690" s="174"/>
      <c r="M690" s="174"/>
      <c r="N690" s="174"/>
      <c r="O690" s="174"/>
      <c r="P690" s="174"/>
      <c r="Q690" s="174"/>
      <c r="R690" s="174"/>
      <c r="S690" s="174"/>
      <c r="T690" s="174"/>
      <c r="U690" s="174"/>
      <c r="V690" s="174"/>
      <c r="W690" s="174"/>
      <c r="X690" s="174"/>
      <c r="Y690" s="174"/>
      <c r="Z690" s="174"/>
      <c r="AA690" s="174"/>
      <c r="AB690" s="174"/>
      <c r="AC690" s="174"/>
      <c r="AD690" s="174"/>
      <c r="AE690" s="174"/>
      <c r="AF690" s="174"/>
      <c r="AG690" s="174"/>
    </row>
    <row r="691" spans="1:33">
      <c r="A691" s="174"/>
      <c r="B691" s="174"/>
      <c r="C691" s="174"/>
      <c r="D691" s="174"/>
      <c r="E691" s="174"/>
      <c r="F691" s="174"/>
      <c r="G691" s="206"/>
      <c r="H691" s="174"/>
      <c r="I691" s="174"/>
      <c r="J691" s="174"/>
      <c r="K691" s="174"/>
      <c r="L691" s="174"/>
      <c r="M691" s="174"/>
      <c r="N691" s="174"/>
      <c r="O691" s="174"/>
      <c r="P691" s="174"/>
      <c r="Q691" s="174"/>
      <c r="R691" s="174"/>
      <c r="S691" s="174"/>
      <c r="T691" s="174"/>
      <c r="U691" s="174"/>
      <c r="V691" s="174"/>
      <c r="W691" s="174"/>
      <c r="X691" s="174"/>
      <c r="Y691" s="174"/>
      <c r="Z691" s="174"/>
      <c r="AA691" s="174"/>
      <c r="AB691" s="174"/>
      <c r="AC691" s="174"/>
      <c r="AD691" s="174"/>
      <c r="AE691" s="174"/>
      <c r="AF691" s="174"/>
      <c r="AG691" s="174"/>
    </row>
    <row r="692" spans="1:33">
      <c r="A692" s="174"/>
      <c r="B692" s="174"/>
      <c r="C692" s="174"/>
      <c r="D692" s="174"/>
      <c r="E692" s="174"/>
      <c r="F692" s="174"/>
      <c r="G692" s="206"/>
      <c r="H692" s="174"/>
      <c r="I692" s="174"/>
      <c r="J692" s="174"/>
      <c r="K692" s="174"/>
      <c r="L692" s="174"/>
      <c r="M692" s="174"/>
      <c r="N692" s="174"/>
      <c r="O692" s="174"/>
      <c r="P692" s="174"/>
      <c r="Q692" s="174"/>
      <c r="R692" s="174"/>
      <c r="S692" s="174"/>
      <c r="T692" s="174"/>
      <c r="U692" s="174"/>
      <c r="V692" s="174"/>
      <c r="W692" s="174"/>
      <c r="X692" s="174"/>
      <c r="Y692" s="174"/>
      <c r="Z692" s="174"/>
      <c r="AA692" s="174"/>
      <c r="AB692" s="174"/>
      <c r="AC692" s="174"/>
      <c r="AD692" s="174"/>
      <c r="AE692" s="174"/>
      <c r="AF692" s="174"/>
      <c r="AG692" s="174"/>
    </row>
    <row r="693" spans="1:33">
      <c r="A693" s="174"/>
      <c r="B693" s="174"/>
      <c r="C693" s="174"/>
      <c r="D693" s="174"/>
      <c r="E693" s="174"/>
      <c r="F693" s="174"/>
      <c r="G693" s="206"/>
      <c r="H693" s="174"/>
      <c r="I693" s="174"/>
      <c r="J693" s="174"/>
      <c r="K693" s="174"/>
      <c r="L693" s="174"/>
      <c r="M693" s="174"/>
      <c r="N693" s="174"/>
      <c r="O693" s="174"/>
      <c r="P693" s="174"/>
      <c r="Q693" s="174"/>
      <c r="R693" s="174"/>
      <c r="S693" s="174"/>
      <c r="T693" s="174"/>
      <c r="U693" s="174"/>
      <c r="V693" s="174"/>
      <c r="W693" s="174"/>
      <c r="X693" s="174"/>
      <c r="Y693" s="174"/>
      <c r="Z693" s="174"/>
      <c r="AA693" s="174"/>
      <c r="AB693" s="174"/>
      <c r="AC693" s="174"/>
      <c r="AD693" s="174"/>
      <c r="AE693" s="174"/>
      <c r="AF693" s="174"/>
      <c r="AG693" s="174"/>
    </row>
    <row r="694" spans="1:33">
      <c r="A694" s="174"/>
      <c r="B694" s="174"/>
      <c r="C694" s="174"/>
      <c r="D694" s="174"/>
      <c r="E694" s="174"/>
      <c r="F694" s="174"/>
      <c r="G694" s="206"/>
      <c r="H694" s="174"/>
      <c r="I694" s="174"/>
      <c r="J694" s="174"/>
      <c r="K694" s="174"/>
      <c r="L694" s="174"/>
      <c r="M694" s="174"/>
      <c r="N694" s="174"/>
      <c r="O694" s="174"/>
      <c r="P694" s="174"/>
      <c r="Q694" s="174"/>
      <c r="R694" s="174"/>
      <c r="S694" s="174"/>
      <c r="T694" s="174"/>
      <c r="U694" s="174"/>
      <c r="V694" s="174"/>
      <c r="W694" s="174"/>
      <c r="X694" s="174"/>
      <c r="Y694" s="174"/>
      <c r="Z694" s="174"/>
      <c r="AA694" s="174"/>
      <c r="AB694" s="174"/>
      <c r="AC694" s="174"/>
      <c r="AD694" s="174"/>
      <c r="AE694" s="174"/>
      <c r="AF694" s="174"/>
      <c r="AG694" s="174"/>
    </row>
    <row r="695" spans="1:33">
      <c r="A695" s="174"/>
      <c r="B695" s="174"/>
      <c r="C695" s="174"/>
      <c r="D695" s="174"/>
      <c r="E695" s="174"/>
      <c r="F695" s="174"/>
      <c r="G695" s="206"/>
      <c r="H695" s="174"/>
      <c r="I695" s="174"/>
      <c r="J695" s="174"/>
      <c r="K695" s="174"/>
      <c r="L695" s="174"/>
      <c r="M695" s="174"/>
      <c r="N695" s="174"/>
      <c r="O695" s="174"/>
      <c r="P695" s="174"/>
      <c r="Q695" s="174"/>
      <c r="R695" s="174"/>
      <c r="S695" s="174"/>
      <c r="T695" s="174"/>
      <c r="U695" s="174"/>
      <c r="V695" s="174"/>
      <c r="W695" s="174"/>
      <c r="X695" s="174"/>
      <c r="Y695" s="174"/>
      <c r="Z695" s="174"/>
      <c r="AA695" s="174"/>
      <c r="AB695" s="174"/>
      <c r="AC695" s="174"/>
      <c r="AD695" s="174"/>
      <c r="AE695" s="174"/>
      <c r="AF695" s="174"/>
      <c r="AG695" s="174"/>
    </row>
    <row r="696" spans="1:33">
      <c r="A696" s="174"/>
      <c r="B696" s="174"/>
      <c r="C696" s="174"/>
      <c r="D696" s="174"/>
      <c r="E696" s="174"/>
      <c r="F696" s="174"/>
      <c r="G696" s="206"/>
      <c r="H696" s="174"/>
      <c r="I696" s="174"/>
      <c r="J696" s="174"/>
      <c r="K696" s="174"/>
      <c r="L696" s="174"/>
      <c r="M696" s="174"/>
      <c r="N696" s="174"/>
      <c r="O696" s="174"/>
      <c r="P696" s="174"/>
      <c r="Q696" s="174"/>
      <c r="R696" s="174"/>
      <c r="S696" s="174"/>
      <c r="T696" s="174"/>
      <c r="U696" s="174"/>
      <c r="V696" s="174"/>
      <c r="W696" s="174"/>
      <c r="X696" s="174"/>
      <c r="Y696" s="174"/>
      <c r="Z696" s="174"/>
      <c r="AA696" s="174"/>
      <c r="AB696" s="174"/>
      <c r="AC696" s="174"/>
      <c r="AD696" s="174"/>
      <c r="AE696" s="174"/>
      <c r="AF696" s="174"/>
      <c r="AG696" s="174"/>
    </row>
    <row r="697" spans="1:33">
      <c r="A697" s="174"/>
      <c r="B697" s="174"/>
      <c r="C697" s="174"/>
      <c r="D697" s="174"/>
      <c r="E697" s="174"/>
      <c r="F697" s="174"/>
      <c r="G697" s="206"/>
      <c r="H697" s="174"/>
      <c r="I697" s="174"/>
      <c r="J697" s="174"/>
      <c r="K697" s="174"/>
      <c r="L697" s="174"/>
      <c r="M697" s="174"/>
      <c r="N697" s="174"/>
      <c r="O697" s="174"/>
      <c r="P697" s="174"/>
      <c r="Q697" s="174"/>
      <c r="R697" s="174"/>
      <c r="S697" s="174"/>
      <c r="T697" s="174"/>
      <c r="U697" s="174"/>
      <c r="V697" s="174"/>
      <c r="W697" s="174"/>
      <c r="X697" s="174"/>
      <c r="Y697" s="174"/>
      <c r="Z697" s="174"/>
      <c r="AA697" s="174"/>
      <c r="AB697" s="174"/>
      <c r="AC697" s="174"/>
      <c r="AD697" s="174"/>
      <c r="AE697" s="174"/>
      <c r="AF697" s="174"/>
      <c r="AG697" s="174"/>
    </row>
    <row r="698" spans="1:33">
      <c r="A698" s="174"/>
      <c r="B698" s="174"/>
      <c r="C698" s="174"/>
      <c r="D698" s="174"/>
      <c r="E698" s="174"/>
      <c r="F698" s="174"/>
      <c r="G698" s="206"/>
      <c r="H698" s="174"/>
      <c r="I698" s="174"/>
      <c r="J698" s="174"/>
      <c r="K698" s="174"/>
      <c r="L698" s="174"/>
      <c r="M698" s="174"/>
      <c r="N698" s="174"/>
      <c r="O698" s="174"/>
      <c r="P698" s="174"/>
      <c r="Q698" s="174"/>
      <c r="R698" s="174"/>
      <c r="S698" s="174"/>
      <c r="T698" s="174"/>
      <c r="U698" s="174"/>
      <c r="V698" s="174"/>
      <c r="W698" s="174"/>
      <c r="X698" s="174"/>
      <c r="Y698" s="174"/>
      <c r="Z698" s="174"/>
      <c r="AA698" s="174"/>
      <c r="AB698" s="174"/>
      <c r="AC698" s="174"/>
      <c r="AD698" s="174"/>
      <c r="AE698" s="174"/>
      <c r="AF698" s="174"/>
      <c r="AG698" s="174"/>
    </row>
    <row r="699" spans="1:33">
      <c r="A699" s="174"/>
      <c r="B699" s="174"/>
      <c r="C699" s="174"/>
      <c r="D699" s="174"/>
      <c r="E699" s="174"/>
      <c r="F699" s="174"/>
      <c r="G699" s="206"/>
      <c r="H699" s="174"/>
      <c r="I699" s="174"/>
      <c r="J699" s="174"/>
      <c r="K699" s="174"/>
      <c r="L699" s="174"/>
      <c r="M699" s="174"/>
      <c r="N699" s="174"/>
      <c r="O699" s="174"/>
      <c r="P699" s="174"/>
      <c r="Q699" s="174"/>
      <c r="R699" s="174"/>
      <c r="S699" s="174"/>
      <c r="T699" s="174"/>
      <c r="U699" s="174"/>
      <c r="V699" s="174"/>
      <c r="W699" s="174"/>
      <c r="X699" s="174"/>
      <c r="Y699" s="174"/>
      <c r="Z699" s="174"/>
      <c r="AA699" s="174"/>
      <c r="AB699" s="174"/>
      <c r="AC699" s="174"/>
      <c r="AD699" s="174"/>
      <c r="AE699" s="174"/>
      <c r="AF699" s="174"/>
      <c r="AG699" s="174"/>
    </row>
    <row r="700" spans="1:33">
      <c r="A700" s="174"/>
      <c r="B700" s="174"/>
      <c r="C700" s="174"/>
      <c r="D700" s="174"/>
      <c r="E700" s="174"/>
      <c r="F700" s="174"/>
      <c r="G700" s="206"/>
      <c r="H700" s="174"/>
      <c r="I700" s="174"/>
      <c r="J700" s="174"/>
      <c r="K700" s="174"/>
      <c r="L700" s="174"/>
      <c r="M700" s="174"/>
      <c r="N700" s="174"/>
      <c r="O700" s="174"/>
      <c r="P700" s="174"/>
      <c r="Q700" s="174"/>
      <c r="R700" s="174"/>
      <c r="S700" s="174"/>
      <c r="T700" s="174"/>
      <c r="U700" s="174"/>
      <c r="V700" s="174"/>
      <c r="W700" s="174"/>
      <c r="X700" s="174"/>
      <c r="Y700" s="174"/>
      <c r="Z700" s="174"/>
      <c r="AA700" s="174"/>
      <c r="AB700" s="174"/>
      <c r="AC700" s="174"/>
      <c r="AD700" s="174"/>
      <c r="AE700" s="174"/>
      <c r="AF700" s="174"/>
      <c r="AG700" s="174"/>
    </row>
    <row r="701" spans="1:33">
      <c r="A701" s="174"/>
      <c r="B701" s="174"/>
      <c r="C701" s="174"/>
      <c r="D701" s="174"/>
      <c r="E701" s="174"/>
      <c r="F701" s="174"/>
      <c r="G701" s="206"/>
      <c r="H701" s="174"/>
      <c r="I701" s="174"/>
      <c r="J701" s="174"/>
      <c r="K701" s="174"/>
      <c r="L701" s="174"/>
      <c r="M701" s="174"/>
      <c r="N701" s="174"/>
      <c r="O701" s="174"/>
      <c r="P701" s="174"/>
      <c r="Q701" s="174"/>
      <c r="R701" s="174"/>
      <c r="S701" s="174"/>
      <c r="T701" s="174"/>
      <c r="U701" s="174"/>
      <c r="V701" s="174"/>
      <c r="W701" s="174"/>
      <c r="X701" s="174"/>
      <c r="Y701" s="174"/>
      <c r="Z701" s="174"/>
      <c r="AA701" s="174"/>
      <c r="AB701" s="174"/>
      <c r="AC701" s="174"/>
      <c r="AD701" s="174"/>
      <c r="AE701" s="174"/>
      <c r="AF701" s="174"/>
      <c r="AG701" s="174"/>
    </row>
    <row r="702" spans="1:33">
      <c r="A702" s="174"/>
      <c r="B702" s="174"/>
      <c r="C702" s="174"/>
      <c r="D702" s="174"/>
      <c r="E702" s="174"/>
      <c r="F702" s="174"/>
      <c r="G702" s="206"/>
      <c r="H702" s="174"/>
      <c r="I702" s="174"/>
      <c r="J702" s="174"/>
      <c r="K702" s="174"/>
      <c r="L702" s="174"/>
      <c r="M702" s="174"/>
      <c r="N702" s="174"/>
      <c r="O702" s="174"/>
      <c r="P702" s="174"/>
      <c r="Q702" s="174"/>
      <c r="R702" s="174"/>
      <c r="S702" s="174"/>
      <c r="T702" s="174"/>
      <c r="U702" s="174"/>
      <c r="V702" s="174"/>
      <c r="W702" s="174"/>
      <c r="X702" s="174"/>
      <c r="Y702" s="174"/>
      <c r="Z702" s="174"/>
      <c r="AA702" s="174"/>
      <c r="AB702" s="174"/>
      <c r="AC702" s="174"/>
      <c r="AD702" s="174"/>
      <c r="AE702" s="174"/>
      <c r="AF702" s="174"/>
      <c r="AG702" s="174"/>
    </row>
    <row r="703" spans="1:33">
      <c r="A703" s="174"/>
      <c r="B703" s="174"/>
      <c r="C703" s="174"/>
      <c r="D703" s="174"/>
      <c r="E703" s="174"/>
      <c r="F703" s="174"/>
      <c r="G703" s="206"/>
      <c r="H703" s="174"/>
      <c r="I703" s="174"/>
      <c r="J703" s="174"/>
      <c r="K703" s="174"/>
      <c r="L703" s="174"/>
      <c r="M703" s="174"/>
      <c r="N703" s="174"/>
      <c r="O703" s="174"/>
      <c r="P703" s="174"/>
      <c r="Q703" s="174"/>
      <c r="R703" s="174"/>
      <c r="S703" s="174"/>
      <c r="T703" s="174"/>
      <c r="U703" s="174"/>
      <c r="V703" s="174"/>
      <c r="W703" s="174"/>
      <c r="X703" s="174"/>
      <c r="Y703" s="174"/>
      <c r="Z703" s="174"/>
      <c r="AA703" s="174"/>
      <c r="AB703" s="174"/>
      <c r="AC703" s="174"/>
      <c r="AD703" s="174"/>
      <c r="AE703" s="174"/>
      <c r="AF703" s="174"/>
      <c r="AG703" s="174"/>
    </row>
    <row r="704" spans="1:33">
      <c r="A704" s="174"/>
      <c r="B704" s="174"/>
      <c r="C704" s="174"/>
      <c r="D704" s="174"/>
      <c r="E704" s="174"/>
      <c r="F704" s="174"/>
      <c r="G704" s="206"/>
      <c r="H704" s="174"/>
      <c r="I704" s="174"/>
      <c r="J704" s="174"/>
      <c r="K704" s="174"/>
      <c r="L704" s="174"/>
      <c r="M704" s="174"/>
      <c r="N704" s="174"/>
      <c r="O704" s="174"/>
      <c r="P704" s="174"/>
      <c r="Q704" s="174"/>
      <c r="R704" s="174"/>
      <c r="S704" s="174"/>
      <c r="T704" s="174"/>
      <c r="U704" s="174"/>
      <c r="V704" s="174"/>
      <c r="W704" s="174"/>
      <c r="X704" s="174"/>
      <c r="Y704" s="174"/>
      <c r="Z704" s="174"/>
      <c r="AA704" s="174"/>
      <c r="AB704" s="174"/>
      <c r="AC704" s="174"/>
      <c r="AD704" s="174"/>
      <c r="AE704" s="174"/>
      <c r="AF704" s="174"/>
      <c r="AG704" s="174"/>
    </row>
    <row r="705" spans="1:33">
      <c r="A705" s="174"/>
      <c r="B705" s="174"/>
      <c r="C705" s="174"/>
      <c r="D705" s="174"/>
      <c r="E705" s="174"/>
      <c r="F705" s="174"/>
      <c r="G705" s="206"/>
      <c r="H705" s="174"/>
      <c r="I705" s="174"/>
      <c r="J705" s="174"/>
      <c r="K705" s="174"/>
      <c r="L705" s="174"/>
      <c r="M705" s="174"/>
      <c r="N705" s="174"/>
      <c r="O705" s="174"/>
      <c r="P705" s="174"/>
      <c r="Q705" s="174"/>
      <c r="R705" s="174"/>
      <c r="S705" s="174"/>
      <c r="T705" s="174"/>
      <c r="U705" s="174"/>
      <c r="V705" s="174"/>
      <c r="W705" s="174"/>
      <c r="X705" s="174"/>
      <c r="Y705" s="174"/>
      <c r="Z705" s="174"/>
      <c r="AA705" s="174"/>
      <c r="AB705" s="174"/>
      <c r="AC705" s="174"/>
      <c r="AD705" s="174"/>
      <c r="AE705" s="174"/>
      <c r="AF705" s="174"/>
      <c r="AG705" s="174"/>
    </row>
    <row r="706" spans="1:33">
      <c r="A706" s="174"/>
      <c r="B706" s="174"/>
      <c r="C706" s="174"/>
      <c r="D706" s="174"/>
      <c r="E706" s="174"/>
      <c r="F706" s="174"/>
      <c r="G706" s="206"/>
      <c r="H706" s="174"/>
      <c r="I706" s="174"/>
      <c r="J706" s="174"/>
      <c r="K706" s="174"/>
      <c r="L706" s="174"/>
      <c r="M706" s="174"/>
      <c r="N706" s="174"/>
      <c r="O706" s="174"/>
      <c r="P706" s="174"/>
      <c r="Q706" s="174"/>
      <c r="R706" s="174"/>
      <c r="S706" s="174"/>
      <c r="T706" s="174"/>
      <c r="U706" s="174"/>
      <c r="V706" s="174"/>
      <c r="W706" s="174"/>
      <c r="X706" s="174"/>
      <c r="Y706" s="174"/>
      <c r="Z706" s="174"/>
      <c r="AA706" s="174"/>
      <c r="AB706" s="174"/>
      <c r="AC706" s="174"/>
      <c r="AD706" s="174"/>
      <c r="AE706" s="174"/>
      <c r="AF706" s="174"/>
      <c r="AG706" s="174"/>
    </row>
    <row r="707" spans="1:33">
      <c r="A707" s="174"/>
      <c r="B707" s="174"/>
      <c r="C707" s="174"/>
      <c r="D707" s="174"/>
      <c r="E707" s="174"/>
      <c r="F707" s="174"/>
      <c r="G707" s="206"/>
      <c r="H707" s="174"/>
      <c r="I707" s="174"/>
      <c r="J707" s="174"/>
      <c r="K707" s="174"/>
      <c r="L707" s="174"/>
      <c r="M707" s="174"/>
      <c r="N707" s="174"/>
      <c r="O707" s="174"/>
      <c r="P707" s="174"/>
      <c r="Q707" s="174"/>
      <c r="R707" s="174"/>
      <c r="S707" s="174"/>
      <c r="T707" s="174"/>
      <c r="U707" s="174"/>
      <c r="V707" s="174"/>
      <c r="W707" s="174"/>
      <c r="X707" s="174"/>
      <c r="Y707" s="174"/>
      <c r="Z707" s="174"/>
      <c r="AA707" s="174"/>
      <c r="AB707" s="174"/>
      <c r="AC707" s="174"/>
      <c r="AD707" s="174"/>
      <c r="AE707" s="174"/>
      <c r="AF707" s="174"/>
      <c r="AG707" s="174"/>
    </row>
    <row r="708" spans="1:33">
      <c r="A708" s="174"/>
      <c r="B708" s="174"/>
      <c r="C708" s="174"/>
      <c r="D708" s="174"/>
      <c r="E708" s="174"/>
      <c r="F708" s="174"/>
      <c r="G708" s="206"/>
      <c r="H708" s="174"/>
      <c r="I708" s="174"/>
      <c r="J708" s="174"/>
      <c r="K708" s="174"/>
      <c r="L708" s="174"/>
      <c r="M708" s="174"/>
      <c r="N708" s="174"/>
      <c r="O708" s="174"/>
      <c r="P708" s="174"/>
      <c r="Q708" s="174"/>
      <c r="R708" s="174"/>
      <c r="S708" s="174"/>
      <c r="T708" s="174"/>
      <c r="U708" s="174"/>
      <c r="V708" s="174"/>
      <c r="W708" s="174"/>
      <c r="X708" s="174"/>
      <c r="Y708" s="174"/>
      <c r="Z708" s="174"/>
      <c r="AA708" s="174"/>
      <c r="AB708" s="174"/>
      <c r="AC708" s="174"/>
      <c r="AD708" s="174"/>
      <c r="AE708" s="174"/>
      <c r="AF708" s="174"/>
      <c r="AG708" s="174"/>
    </row>
    <row r="709" spans="1:33">
      <c r="A709" s="174"/>
      <c r="B709" s="174"/>
      <c r="C709" s="174"/>
      <c r="D709" s="174"/>
      <c r="E709" s="174"/>
      <c r="F709" s="174"/>
      <c r="G709" s="206"/>
      <c r="H709" s="174"/>
      <c r="I709" s="174"/>
      <c r="J709" s="174"/>
      <c r="K709" s="174"/>
      <c r="L709" s="174"/>
      <c r="M709" s="174"/>
      <c r="N709" s="174"/>
      <c r="O709" s="174"/>
      <c r="P709" s="174"/>
      <c r="Q709" s="174"/>
      <c r="R709" s="174"/>
      <c r="S709" s="174"/>
      <c r="T709" s="174"/>
      <c r="U709" s="174"/>
      <c r="V709" s="174"/>
      <c r="W709" s="174"/>
      <c r="X709" s="174"/>
      <c r="Y709" s="174"/>
      <c r="Z709" s="174"/>
      <c r="AA709" s="174"/>
      <c r="AB709" s="174"/>
      <c r="AC709" s="174"/>
      <c r="AD709" s="174"/>
      <c r="AE709" s="174"/>
      <c r="AF709" s="174"/>
      <c r="AG709" s="174"/>
    </row>
    <row r="710" spans="1:33">
      <c r="A710" s="174"/>
      <c r="B710" s="174"/>
      <c r="C710" s="174"/>
      <c r="D710" s="174"/>
      <c r="E710" s="174"/>
      <c r="F710" s="174"/>
      <c r="G710" s="206"/>
      <c r="H710" s="174"/>
      <c r="I710" s="174"/>
      <c r="J710" s="174"/>
      <c r="K710" s="174"/>
      <c r="L710" s="174"/>
      <c r="M710" s="174"/>
      <c r="N710" s="174"/>
      <c r="O710" s="174"/>
      <c r="P710" s="174"/>
      <c r="Q710" s="174"/>
      <c r="R710" s="174"/>
      <c r="S710" s="174"/>
      <c r="T710" s="174"/>
      <c r="U710" s="174"/>
      <c r="V710" s="174"/>
      <c r="W710" s="174"/>
      <c r="X710" s="174"/>
      <c r="Y710" s="174"/>
      <c r="Z710" s="174"/>
      <c r="AA710" s="174"/>
      <c r="AB710" s="174"/>
      <c r="AC710" s="174"/>
      <c r="AD710" s="174"/>
      <c r="AE710" s="174"/>
      <c r="AF710" s="174"/>
      <c r="AG710" s="174"/>
    </row>
    <row r="711" spans="1:33">
      <c r="A711" s="174"/>
      <c r="B711" s="174"/>
      <c r="C711" s="174"/>
      <c r="D711" s="174"/>
      <c r="E711" s="174"/>
      <c r="F711" s="174"/>
      <c r="G711" s="206"/>
      <c r="H711" s="174"/>
      <c r="I711" s="174"/>
      <c r="J711" s="174"/>
      <c r="K711" s="174"/>
      <c r="L711" s="174"/>
      <c r="M711" s="174"/>
      <c r="N711" s="174"/>
      <c r="O711" s="174"/>
      <c r="P711" s="174"/>
      <c r="Q711" s="174"/>
      <c r="R711" s="174"/>
      <c r="S711" s="174"/>
      <c r="T711" s="174"/>
      <c r="U711" s="174"/>
      <c r="V711" s="174"/>
      <c r="W711" s="174"/>
      <c r="X711" s="174"/>
      <c r="Y711" s="174"/>
      <c r="Z711" s="174"/>
      <c r="AA711" s="174"/>
      <c r="AB711" s="174"/>
      <c r="AC711" s="174"/>
      <c r="AD711" s="174"/>
      <c r="AE711" s="174"/>
      <c r="AF711" s="174"/>
      <c r="AG711" s="174"/>
    </row>
    <row r="712" spans="1:33">
      <c r="A712" s="174"/>
      <c r="B712" s="174"/>
      <c r="C712" s="174"/>
      <c r="D712" s="174"/>
      <c r="E712" s="174"/>
      <c r="F712" s="174"/>
      <c r="G712" s="206"/>
      <c r="H712" s="174"/>
      <c r="I712" s="174"/>
      <c r="J712" s="174"/>
      <c r="K712" s="174"/>
      <c r="L712" s="174"/>
      <c r="M712" s="174"/>
      <c r="N712" s="174"/>
      <c r="O712" s="174"/>
      <c r="P712" s="174"/>
      <c r="Q712" s="174"/>
      <c r="R712" s="174"/>
      <c r="S712" s="174"/>
      <c r="T712" s="174"/>
      <c r="U712" s="174"/>
      <c r="V712" s="174"/>
      <c r="W712" s="174"/>
      <c r="X712" s="174"/>
      <c r="Y712" s="174"/>
      <c r="Z712" s="174"/>
      <c r="AA712" s="174"/>
      <c r="AB712" s="174"/>
      <c r="AC712" s="174"/>
      <c r="AD712" s="174"/>
      <c r="AE712" s="174"/>
      <c r="AF712" s="174"/>
      <c r="AG712" s="174"/>
    </row>
    <row r="713" spans="1:33">
      <c r="A713" s="174"/>
      <c r="B713" s="174"/>
      <c r="C713" s="174"/>
      <c r="D713" s="174"/>
      <c r="E713" s="174"/>
      <c r="F713" s="174"/>
      <c r="G713" s="206"/>
      <c r="H713" s="174"/>
      <c r="I713" s="174"/>
      <c r="J713" s="174"/>
      <c r="K713" s="174"/>
      <c r="L713" s="174"/>
      <c r="M713" s="174"/>
      <c r="N713" s="174"/>
      <c r="O713" s="174"/>
      <c r="P713" s="174"/>
      <c r="Q713" s="174"/>
      <c r="R713" s="174"/>
      <c r="S713" s="174"/>
      <c r="T713" s="174"/>
      <c r="U713" s="174"/>
      <c r="V713" s="174"/>
      <c r="W713" s="174"/>
      <c r="X713" s="174"/>
      <c r="Y713" s="174"/>
      <c r="Z713" s="174"/>
      <c r="AA713" s="174"/>
      <c r="AB713" s="174"/>
      <c r="AC713" s="174"/>
      <c r="AD713" s="174"/>
      <c r="AE713" s="174"/>
      <c r="AF713" s="174"/>
      <c r="AG713" s="174"/>
    </row>
    <row r="714" spans="1:33">
      <c r="A714" s="174"/>
      <c r="B714" s="174"/>
      <c r="C714" s="174"/>
      <c r="D714" s="174"/>
      <c r="E714" s="174"/>
      <c r="F714" s="174"/>
      <c r="G714" s="206"/>
      <c r="H714" s="174"/>
      <c r="I714" s="174"/>
      <c r="J714" s="174"/>
      <c r="K714" s="174"/>
      <c r="L714" s="174"/>
      <c r="M714" s="174"/>
      <c r="N714" s="174"/>
      <c r="O714" s="174"/>
      <c r="P714" s="174"/>
      <c r="Q714" s="174"/>
      <c r="R714" s="174"/>
      <c r="S714" s="174"/>
      <c r="T714" s="174"/>
      <c r="U714" s="174"/>
      <c r="V714" s="174"/>
      <c r="W714" s="174"/>
      <c r="X714" s="174"/>
      <c r="Y714" s="174"/>
      <c r="Z714" s="174"/>
      <c r="AA714" s="174"/>
      <c r="AB714" s="174"/>
      <c r="AC714" s="174"/>
      <c r="AD714" s="174"/>
      <c r="AE714" s="174"/>
      <c r="AF714" s="174"/>
      <c r="AG714" s="174"/>
    </row>
    <row r="715" spans="1:33">
      <c r="A715" s="174"/>
      <c r="B715" s="174"/>
      <c r="C715" s="174"/>
      <c r="D715" s="174"/>
      <c r="E715" s="174"/>
      <c r="F715" s="174"/>
      <c r="G715" s="206"/>
      <c r="H715" s="174"/>
      <c r="I715" s="174"/>
      <c r="J715" s="174"/>
      <c r="K715" s="174"/>
      <c r="L715" s="174"/>
      <c r="M715" s="174"/>
      <c r="N715" s="174"/>
      <c r="O715" s="174"/>
      <c r="P715" s="174"/>
      <c r="Q715" s="174"/>
      <c r="R715" s="174"/>
      <c r="S715" s="174"/>
      <c r="T715" s="174"/>
      <c r="U715" s="174"/>
      <c r="V715" s="174"/>
      <c r="W715" s="174"/>
      <c r="X715" s="174"/>
      <c r="Y715" s="174"/>
      <c r="Z715" s="174"/>
      <c r="AA715" s="174"/>
      <c r="AB715" s="174"/>
      <c r="AC715" s="174"/>
      <c r="AD715" s="174"/>
      <c r="AE715" s="174"/>
      <c r="AF715" s="174"/>
      <c r="AG715" s="174"/>
    </row>
    <row r="716" spans="1:33">
      <c r="A716" s="174"/>
      <c r="B716" s="174"/>
      <c r="C716" s="174"/>
      <c r="D716" s="174"/>
      <c r="E716" s="174"/>
      <c r="F716" s="174"/>
      <c r="G716" s="206"/>
      <c r="H716" s="174"/>
      <c r="I716" s="174"/>
      <c r="J716" s="174"/>
      <c r="K716" s="174"/>
      <c r="L716" s="174"/>
      <c r="M716" s="174"/>
      <c r="N716" s="174"/>
      <c r="O716" s="174"/>
      <c r="P716" s="174"/>
      <c r="Q716" s="174"/>
      <c r="R716" s="174"/>
      <c r="S716" s="174"/>
      <c r="T716" s="174"/>
      <c r="U716" s="174"/>
      <c r="V716" s="174"/>
      <c r="W716" s="174"/>
      <c r="X716" s="174"/>
      <c r="Y716" s="174"/>
      <c r="Z716" s="174"/>
      <c r="AA716" s="174"/>
      <c r="AB716" s="174"/>
      <c r="AC716" s="174"/>
      <c r="AD716" s="174"/>
      <c r="AE716" s="174"/>
      <c r="AF716" s="174"/>
      <c r="AG716" s="174"/>
    </row>
    <row r="717" spans="1:33">
      <c r="A717" s="174"/>
      <c r="B717" s="174"/>
      <c r="C717" s="174"/>
      <c r="D717" s="174"/>
      <c r="E717" s="174"/>
      <c r="F717" s="174"/>
      <c r="G717" s="206"/>
      <c r="H717" s="174"/>
      <c r="I717" s="174"/>
      <c r="J717" s="174"/>
      <c r="K717" s="174"/>
      <c r="L717" s="174"/>
      <c r="M717" s="174"/>
      <c r="N717" s="174"/>
      <c r="O717" s="174"/>
      <c r="P717" s="174"/>
      <c r="Q717" s="174"/>
      <c r="R717" s="174"/>
      <c r="S717" s="174"/>
      <c r="T717" s="174"/>
      <c r="U717" s="174"/>
      <c r="V717" s="174"/>
      <c r="W717" s="174"/>
      <c r="X717" s="174"/>
      <c r="Y717" s="174"/>
      <c r="Z717" s="174"/>
      <c r="AA717" s="174"/>
      <c r="AB717" s="174"/>
      <c r="AC717" s="174"/>
      <c r="AD717" s="174"/>
      <c r="AE717" s="174"/>
      <c r="AF717" s="174"/>
      <c r="AG717" s="174"/>
    </row>
    <row r="718" spans="1:33">
      <c r="A718" s="174"/>
      <c r="B718" s="174"/>
      <c r="C718" s="174"/>
      <c r="D718" s="174"/>
      <c r="E718" s="174"/>
      <c r="F718" s="174"/>
      <c r="G718" s="206"/>
      <c r="H718" s="174"/>
      <c r="I718" s="174"/>
      <c r="J718" s="174"/>
      <c r="K718" s="174"/>
      <c r="L718" s="174"/>
      <c r="M718" s="174"/>
      <c r="N718" s="174"/>
      <c r="O718" s="174"/>
      <c r="P718" s="174"/>
      <c r="Q718" s="174"/>
      <c r="R718" s="174"/>
      <c r="S718" s="174"/>
      <c r="T718" s="174"/>
      <c r="U718" s="174"/>
      <c r="V718" s="174"/>
      <c r="W718" s="174"/>
      <c r="X718" s="174"/>
      <c r="Y718" s="174"/>
      <c r="Z718" s="174"/>
      <c r="AA718" s="174"/>
      <c r="AB718" s="174"/>
      <c r="AC718" s="174"/>
      <c r="AD718" s="174"/>
      <c r="AE718" s="174"/>
      <c r="AF718" s="174"/>
      <c r="AG718" s="174"/>
    </row>
    <row r="719" spans="1:33">
      <c r="A719" s="174"/>
      <c r="B719" s="174"/>
      <c r="C719" s="174"/>
      <c r="D719" s="174"/>
      <c r="E719" s="174"/>
      <c r="F719" s="174"/>
      <c r="G719" s="206"/>
      <c r="H719" s="174"/>
      <c r="I719" s="174"/>
      <c r="J719" s="174"/>
      <c r="K719" s="174"/>
      <c r="L719" s="174"/>
      <c r="M719" s="174"/>
      <c r="N719" s="174"/>
      <c r="O719" s="174"/>
      <c r="P719" s="174"/>
      <c r="Q719" s="174"/>
      <c r="R719" s="174"/>
      <c r="S719" s="174"/>
      <c r="T719" s="174"/>
      <c r="U719" s="174"/>
      <c r="V719" s="174"/>
      <c r="W719" s="174"/>
      <c r="X719" s="174"/>
      <c r="Y719" s="174"/>
      <c r="Z719" s="174"/>
      <c r="AA719" s="174"/>
      <c r="AB719" s="174"/>
      <c r="AC719" s="174"/>
      <c r="AD719" s="174"/>
      <c r="AE719" s="174"/>
      <c r="AF719" s="174"/>
      <c r="AG719" s="174"/>
    </row>
    <row r="720" spans="1:33">
      <c r="A720" s="174"/>
      <c r="B720" s="174"/>
      <c r="C720" s="174"/>
      <c r="D720" s="174"/>
      <c r="E720" s="174"/>
      <c r="F720" s="174"/>
      <c r="G720" s="206"/>
      <c r="H720" s="174"/>
      <c r="I720" s="174"/>
      <c r="J720" s="174"/>
      <c r="K720" s="174"/>
      <c r="L720" s="174"/>
      <c r="M720" s="174"/>
      <c r="N720" s="174"/>
      <c r="O720" s="174"/>
      <c r="P720" s="174"/>
      <c r="Q720" s="174"/>
      <c r="R720" s="174"/>
      <c r="S720" s="174"/>
      <c r="T720" s="174"/>
      <c r="U720" s="174"/>
      <c r="V720" s="174"/>
      <c r="W720" s="174"/>
      <c r="X720" s="174"/>
      <c r="Y720" s="174"/>
      <c r="Z720" s="174"/>
      <c r="AA720" s="174"/>
      <c r="AB720" s="174"/>
      <c r="AC720" s="174"/>
      <c r="AD720" s="174"/>
      <c r="AE720" s="174"/>
      <c r="AF720" s="174"/>
      <c r="AG720" s="174"/>
    </row>
    <row r="721" spans="1:33">
      <c r="A721" s="174"/>
      <c r="B721" s="174"/>
      <c r="C721" s="174"/>
      <c r="D721" s="174"/>
      <c r="E721" s="174"/>
      <c r="F721" s="174"/>
      <c r="G721" s="206"/>
      <c r="H721" s="174"/>
      <c r="I721" s="174"/>
      <c r="J721" s="174"/>
      <c r="K721" s="174"/>
      <c r="L721" s="174"/>
      <c r="M721" s="174"/>
      <c r="N721" s="174"/>
      <c r="O721" s="174"/>
      <c r="P721" s="174"/>
      <c r="Q721" s="174"/>
      <c r="R721" s="174"/>
      <c r="S721" s="174"/>
      <c r="T721" s="174"/>
      <c r="U721" s="174"/>
      <c r="V721" s="174"/>
      <c r="W721" s="174"/>
      <c r="X721" s="174"/>
      <c r="Y721" s="174"/>
      <c r="Z721" s="174"/>
      <c r="AA721" s="174"/>
      <c r="AB721" s="174"/>
      <c r="AC721" s="174"/>
      <c r="AD721" s="174"/>
      <c r="AE721" s="174"/>
      <c r="AF721" s="174"/>
      <c r="AG721" s="174"/>
    </row>
    <row r="722" spans="1:33">
      <c r="A722" s="174"/>
      <c r="B722" s="174"/>
      <c r="C722" s="174"/>
      <c r="D722" s="174"/>
      <c r="E722" s="174"/>
      <c r="F722" s="174"/>
      <c r="G722" s="206"/>
      <c r="H722" s="174"/>
      <c r="I722" s="174"/>
      <c r="J722" s="174"/>
      <c r="K722" s="174"/>
      <c r="L722" s="174"/>
      <c r="M722" s="174"/>
      <c r="N722" s="174"/>
      <c r="O722" s="174"/>
      <c r="P722" s="174"/>
      <c r="Q722" s="174"/>
      <c r="R722" s="174"/>
      <c r="S722" s="174"/>
      <c r="T722" s="174"/>
      <c r="U722" s="174"/>
      <c r="V722" s="174"/>
      <c r="W722" s="174"/>
      <c r="X722" s="174"/>
      <c r="Y722" s="174"/>
      <c r="Z722" s="174"/>
      <c r="AA722" s="174"/>
      <c r="AB722" s="174"/>
      <c r="AC722" s="174"/>
      <c r="AD722" s="174"/>
      <c r="AE722" s="174"/>
      <c r="AF722" s="174"/>
      <c r="AG722" s="174"/>
    </row>
    <row r="723" spans="1:33">
      <c r="A723" s="174"/>
      <c r="B723" s="174"/>
      <c r="C723" s="174"/>
      <c r="D723" s="174"/>
      <c r="E723" s="174"/>
      <c r="F723" s="174"/>
      <c r="G723" s="206"/>
      <c r="H723" s="174"/>
      <c r="I723" s="174"/>
      <c r="J723" s="174"/>
      <c r="K723" s="174"/>
      <c r="L723" s="174"/>
      <c r="M723" s="174"/>
      <c r="N723" s="174"/>
      <c r="O723" s="174"/>
      <c r="P723" s="174"/>
      <c r="Q723" s="174"/>
      <c r="R723" s="174"/>
      <c r="S723" s="174"/>
      <c r="T723" s="174"/>
      <c r="U723" s="174"/>
      <c r="V723" s="174"/>
      <c r="W723" s="174"/>
      <c r="X723" s="174"/>
      <c r="Y723" s="174"/>
      <c r="Z723" s="174"/>
      <c r="AA723" s="174"/>
      <c r="AB723" s="174"/>
      <c r="AC723" s="174"/>
      <c r="AD723" s="174"/>
      <c r="AE723" s="174"/>
      <c r="AF723" s="174"/>
      <c r="AG723" s="174"/>
    </row>
    <row r="724" spans="1:33">
      <c r="A724" s="174"/>
      <c r="B724" s="174"/>
      <c r="C724" s="174"/>
      <c r="D724" s="174"/>
      <c r="E724" s="174"/>
      <c r="F724" s="174"/>
      <c r="G724" s="206"/>
      <c r="H724" s="174"/>
      <c r="I724" s="174"/>
      <c r="J724" s="174"/>
      <c r="K724" s="174"/>
      <c r="L724" s="174"/>
      <c r="M724" s="174"/>
      <c r="N724" s="174"/>
      <c r="O724" s="174"/>
      <c r="P724" s="174"/>
      <c r="Q724" s="174"/>
      <c r="R724" s="174"/>
      <c r="S724" s="174"/>
      <c r="T724" s="174"/>
      <c r="U724" s="174"/>
      <c r="V724" s="174"/>
      <c r="W724" s="174"/>
      <c r="X724" s="174"/>
      <c r="Y724" s="174"/>
      <c r="Z724" s="174"/>
      <c r="AA724" s="174"/>
      <c r="AB724" s="174"/>
      <c r="AC724" s="174"/>
      <c r="AD724" s="174"/>
      <c r="AE724" s="174"/>
      <c r="AF724" s="174"/>
      <c r="AG724" s="174"/>
    </row>
    <row r="725" spans="1:33">
      <c r="A725" s="174"/>
      <c r="B725" s="174"/>
      <c r="C725" s="174"/>
      <c r="D725" s="174"/>
      <c r="E725" s="174"/>
      <c r="F725" s="174"/>
      <c r="G725" s="206"/>
      <c r="H725" s="174"/>
      <c r="I725" s="174"/>
      <c r="J725" s="174"/>
      <c r="K725" s="174"/>
      <c r="L725" s="174"/>
      <c r="M725" s="174"/>
      <c r="N725" s="174"/>
      <c r="O725" s="174"/>
      <c r="P725" s="174"/>
      <c r="Q725" s="174"/>
      <c r="R725" s="174"/>
      <c r="S725" s="174"/>
      <c r="T725" s="174"/>
      <c r="U725" s="174"/>
      <c r="V725" s="174"/>
      <c r="W725" s="174"/>
      <c r="X725" s="174"/>
      <c r="Y725" s="174"/>
      <c r="Z725" s="174"/>
      <c r="AA725" s="174"/>
      <c r="AB725" s="174"/>
      <c r="AC725" s="174"/>
      <c r="AD725" s="174"/>
      <c r="AE725" s="174"/>
      <c r="AF725" s="174"/>
      <c r="AG725" s="174"/>
    </row>
    <row r="726" spans="1:33">
      <c r="A726" s="174"/>
      <c r="B726" s="174"/>
      <c r="C726" s="174"/>
      <c r="D726" s="174"/>
      <c r="E726" s="174"/>
      <c r="F726" s="174"/>
      <c r="G726" s="206"/>
      <c r="H726" s="174"/>
      <c r="I726" s="174"/>
      <c r="J726" s="174"/>
      <c r="K726" s="174"/>
      <c r="L726" s="174"/>
      <c r="M726" s="174"/>
      <c r="N726" s="174"/>
      <c r="O726" s="174"/>
      <c r="P726" s="174"/>
      <c r="Q726" s="174"/>
      <c r="R726" s="174"/>
      <c r="S726" s="174"/>
      <c r="T726" s="174"/>
      <c r="U726" s="174"/>
      <c r="V726" s="174"/>
      <c r="W726" s="174"/>
      <c r="X726" s="174"/>
      <c r="Y726" s="174"/>
      <c r="Z726" s="174"/>
      <c r="AA726" s="174"/>
      <c r="AB726" s="174"/>
      <c r="AC726" s="174"/>
      <c r="AD726" s="174"/>
      <c r="AE726" s="174"/>
      <c r="AF726" s="174"/>
      <c r="AG726" s="174"/>
    </row>
    <row r="727" spans="1:33">
      <c r="A727" s="174"/>
      <c r="B727" s="174"/>
      <c r="C727" s="174"/>
      <c r="D727" s="174"/>
      <c r="E727" s="174"/>
      <c r="F727" s="174"/>
      <c r="G727" s="206"/>
      <c r="H727" s="174"/>
      <c r="I727" s="174"/>
      <c r="J727" s="174"/>
      <c r="K727" s="174"/>
      <c r="L727" s="174"/>
      <c r="M727" s="174"/>
      <c r="N727" s="174"/>
      <c r="O727" s="174"/>
      <c r="P727" s="174"/>
      <c r="Q727" s="174"/>
      <c r="R727" s="174"/>
      <c r="S727" s="174"/>
      <c r="T727" s="174"/>
      <c r="U727" s="174"/>
      <c r="V727" s="174"/>
      <c r="W727" s="174"/>
      <c r="X727" s="174"/>
      <c r="Y727" s="174"/>
      <c r="Z727" s="174"/>
      <c r="AA727" s="174"/>
      <c r="AB727" s="174"/>
      <c r="AC727" s="174"/>
      <c r="AD727" s="174"/>
      <c r="AE727" s="174"/>
      <c r="AF727" s="174"/>
      <c r="AG727" s="174"/>
    </row>
    <row r="728" spans="1:33">
      <c r="A728" s="174"/>
      <c r="B728" s="174"/>
      <c r="C728" s="174"/>
      <c r="D728" s="174"/>
      <c r="E728" s="174"/>
      <c r="F728" s="174"/>
      <c r="G728" s="206"/>
      <c r="H728" s="174"/>
      <c r="I728" s="174"/>
      <c r="J728" s="174"/>
      <c r="K728" s="174"/>
      <c r="L728" s="174"/>
      <c r="M728" s="174"/>
      <c r="N728" s="174"/>
      <c r="O728" s="174"/>
      <c r="P728" s="174"/>
      <c r="Q728" s="174"/>
      <c r="R728" s="174"/>
      <c r="S728" s="174"/>
      <c r="T728" s="174"/>
      <c r="U728" s="174"/>
      <c r="V728" s="174"/>
      <c r="W728" s="174"/>
      <c r="X728" s="174"/>
      <c r="Y728" s="174"/>
      <c r="Z728" s="174"/>
      <c r="AA728" s="174"/>
      <c r="AB728" s="174"/>
      <c r="AC728" s="174"/>
      <c r="AD728" s="174"/>
      <c r="AE728" s="174"/>
      <c r="AF728" s="174"/>
      <c r="AG728" s="174"/>
    </row>
    <row r="729" spans="1:33">
      <c r="A729" s="174"/>
      <c r="B729" s="174"/>
      <c r="C729" s="174"/>
      <c r="D729" s="174"/>
      <c r="E729" s="174"/>
      <c r="F729" s="174"/>
      <c r="G729" s="206"/>
      <c r="H729" s="174"/>
      <c r="I729" s="174"/>
      <c r="J729" s="174"/>
      <c r="K729" s="174"/>
      <c r="L729" s="174"/>
      <c r="M729" s="174"/>
      <c r="N729" s="174"/>
      <c r="O729" s="174"/>
      <c r="P729" s="174"/>
      <c r="Q729" s="174"/>
      <c r="R729" s="174"/>
      <c r="S729" s="174"/>
      <c r="T729" s="174"/>
      <c r="U729" s="174"/>
      <c r="V729" s="174"/>
      <c r="W729" s="174"/>
      <c r="X729" s="174"/>
      <c r="Y729" s="174"/>
      <c r="Z729" s="174"/>
      <c r="AA729" s="174"/>
      <c r="AB729" s="174"/>
      <c r="AC729" s="174"/>
      <c r="AD729" s="174"/>
      <c r="AE729" s="174"/>
      <c r="AF729" s="174"/>
      <c r="AG729" s="174"/>
    </row>
    <row r="730" spans="1:33">
      <c r="A730" s="174"/>
      <c r="B730" s="174"/>
      <c r="C730" s="174"/>
      <c r="D730" s="174"/>
      <c r="E730" s="174"/>
      <c r="F730" s="174"/>
      <c r="G730" s="206"/>
      <c r="H730" s="174"/>
      <c r="I730" s="174"/>
      <c r="J730" s="174"/>
      <c r="K730" s="174"/>
      <c r="L730" s="174"/>
      <c r="M730" s="174"/>
      <c r="N730" s="174"/>
      <c r="O730" s="174"/>
      <c r="P730" s="174"/>
      <c r="Q730" s="174"/>
      <c r="R730" s="174"/>
      <c r="S730" s="174"/>
      <c r="T730" s="174"/>
      <c r="U730" s="174"/>
      <c r="V730" s="174"/>
      <c r="W730" s="174"/>
      <c r="X730" s="174"/>
      <c r="Y730" s="174"/>
      <c r="Z730" s="174"/>
      <c r="AA730" s="174"/>
      <c r="AB730" s="174"/>
      <c r="AC730" s="174"/>
      <c r="AD730" s="174"/>
      <c r="AE730" s="174"/>
      <c r="AF730" s="174"/>
      <c r="AG730" s="174"/>
    </row>
    <row r="731" spans="1:33">
      <c r="A731" s="174"/>
      <c r="B731" s="174"/>
      <c r="C731" s="174"/>
      <c r="D731" s="174"/>
      <c r="E731" s="174"/>
      <c r="F731" s="174"/>
      <c r="G731" s="206"/>
      <c r="H731" s="174"/>
      <c r="I731" s="174"/>
      <c r="J731" s="174"/>
      <c r="K731" s="174"/>
      <c r="L731" s="174"/>
      <c r="M731" s="174"/>
      <c r="N731" s="174"/>
      <c r="O731" s="174"/>
      <c r="P731" s="174"/>
      <c r="Q731" s="174"/>
      <c r="R731" s="174"/>
      <c r="S731" s="174"/>
      <c r="T731" s="174"/>
      <c r="U731" s="174"/>
      <c r="V731" s="174"/>
      <c r="W731" s="174"/>
      <c r="X731" s="174"/>
      <c r="Y731" s="174"/>
      <c r="Z731" s="174"/>
      <c r="AA731" s="174"/>
      <c r="AB731" s="174"/>
      <c r="AC731" s="174"/>
      <c r="AD731" s="174"/>
      <c r="AE731" s="174"/>
      <c r="AF731" s="174"/>
      <c r="AG731" s="174"/>
    </row>
    <row r="732" spans="1:33">
      <c r="A732" s="174"/>
      <c r="B732" s="174"/>
      <c r="C732" s="174"/>
      <c r="D732" s="174"/>
      <c r="E732" s="174"/>
      <c r="F732" s="174"/>
      <c r="G732" s="206"/>
      <c r="H732" s="174"/>
      <c r="I732" s="174"/>
      <c r="J732" s="174"/>
      <c r="K732" s="174"/>
      <c r="L732" s="174"/>
      <c r="M732" s="174"/>
      <c r="N732" s="174"/>
      <c r="O732" s="174"/>
      <c r="P732" s="174"/>
      <c r="Q732" s="174"/>
      <c r="R732" s="174"/>
      <c r="S732" s="174"/>
      <c r="T732" s="174"/>
      <c r="U732" s="174"/>
      <c r="V732" s="174"/>
      <c r="W732" s="174"/>
      <c r="X732" s="174"/>
      <c r="Y732" s="174"/>
      <c r="Z732" s="174"/>
      <c r="AA732" s="174"/>
      <c r="AB732" s="174"/>
      <c r="AC732" s="174"/>
      <c r="AD732" s="174"/>
      <c r="AE732" s="174"/>
      <c r="AF732" s="174"/>
      <c r="AG732" s="174"/>
    </row>
    <row r="733" spans="1:33">
      <c r="A733" s="174"/>
      <c r="B733" s="174"/>
      <c r="C733" s="174"/>
      <c r="D733" s="174"/>
      <c r="E733" s="174"/>
      <c r="F733" s="174"/>
      <c r="G733" s="206"/>
      <c r="H733" s="174"/>
      <c r="I733" s="174"/>
      <c r="J733" s="174"/>
      <c r="K733" s="174"/>
      <c r="L733" s="174"/>
      <c r="M733" s="174"/>
      <c r="N733" s="174"/>
      <c r="O733" s="174"/>
      <c r="P733" s="174"/>
      <c r="Q733" s="174"/>
      <c r="R733" s="174"/>
      <c r="S733" s="174"/>
      <c r="T733" s="174"/>
      <c r="U733" s="174"/>
      <c r="V733" s="174"/>
      <c r="W733" s="174"/>
      <c r="X733" s="174"/>
      <c r="Y733" s="174"/>
      <c r="Z733" s="174"/>
      <c r="AA733" s="174"/>
      <c r="AB733" s="174"/>
      <c r="AC733" s="174"/>
      <c r="AD733" s="174"/>
      <c r="AE733" s="174"/>
      <c r="AF733" s="174"/>
      <c r="AG733" s="174"/>
    </row>
    <row r="734" spans="1:33">
      <c r="A734" s="174"/>
      <c r="B734" s="174"/>
      <c r="C734" s="174"/>
      <c r="D734" s="174"/>
      <c r="E734" s="174"/>
      <c r="F734" s="174"/>
      <c r="G734" s="206"/>
      <c r="H734" s="174"/>
      <c r="I734" s="174"/>
      <c r="J734" s="174"/>
      <c r="K734" s="174"/>
      <c r="L734" s="174"/>
      <c r="M734" s="174"/>
      <c r="N734" s="174"/>
      <c r="O734" s="174"/>
      <c r="P734" s="174"/>
      <c r="Q734" s="174"/>
      <c r="R734" s="174"/>
      <c r="S734" s="174"/>
      <c r="T734" s="174"/>
      <c r="U734" s="174"/>
      <c r="V734" s="174"/>
      <c r="W734" s="174"/>
      <c r="X734" s="174"/>
      <c r="Y734" s="174"/>
      <c r="Z734" s="174"/>
      <c r="AA734" s="174"/>
      <c r="AB734" s="174"/>
      <c r="AC734" s="174"/>
      <c r="AD734" s="174"/>
      <c r="AE734" s="174"/>
      <c r="AF734" s="174"/>
      <c r="AG734" s="174"/>
    </row>
    <row r="735" spans="1:33">
      <c r="A735" s="174"/>
      <c r="B735" s="174"/>
      <c r="C735" s="174"/>
      <c r="D735" s="174"/>
      <c r="E735" s="174"/>
      <c r="F735" s="174"/>
      <c r="G735" s="206"/>
      <c r="H735" s="174"/>
      <c r="I735" s="174"/>
      <c r="J735" s="174"/>
      <c r="K735" s="174"/>
      <c r="L735" s="174"/>
      <c r="M735" s="174"/>
      <c r="N735" s="174"/>
      <c r="O735" s="174"/>
      <c r="P735" s="174"/>
      <c r="Q735" s="174"/>
      <c r="R735" s="174"/>
      <c r="S735" s="174"/>
      <c r="T735" s="174"/>
      <c r="U735" s="174"/>
      <c r="V735" s="174"/>
      <c r="W735" s="174"/>
      <c r="X735" s="174"/>
      <c r="Y735" s="174"/>
      <c r="Z735" s="174"/>
      <c r="AA735" s="174"/>
      <c r="AB735" s="174"/>
      <c r="AC735" s="174"/>
      <c r="AD735" s="174"/>
      <c r="AE735" s="174"/>
      <c r="AF735" s="174"/>
      <c r="AG735" s="174"/>
    </row>
    <row r="736" spans="1:33">
      <c r="A736" s="174"/>
      <c r="B736" s="174"/>
      <c r="C736" s="174"/>
      <c r="D736" s="174"/>
      <c r="E736" s="174"/>
      <c r="F736" s="174"/>
      <c r="G736" s="206"/>
      <c r="H736" s="174"/>
      <c r="I736" s="174"/>
      <c r="J736" s="174"/>
      <c r="K736" s="174"/>
      <c r="L736" s="174"/>
      <c r="M736" s="174"/>
      <c r="N736" s="174"/>
      <c r="O736" s="174"/>
      <c r="P736" s="174"/>
      <c r="Q736" s="174"/>
      <c r="R736" s="174"/>
      <c r="S736" s="174"/>
      <c r="T736" s="174"/>
      <c r="U736" s="174"/>
      <c r="V736" s="174"/>
      <c r="W736" s="174"/>
      <c r="X736" s="174"/>
      <c r="Y736" s="174"/>
      <c r="Z736" s="174"/>
      <c r="AA736" s="174"/>
      <c r="AB736" s="174"/>
      <c r="AC736" s="174"/>
      <c r="AD736" s="174"/>
      <c r="AE736" s="174"/>
      <c r="AF736" s="174"/>
      <c r="AG736" s="174"/>
    </row>
    <row r="737" spans="1:33">
      <c r="A737" s="174"/>
      <c r="B737" s="174"/>
      <c r="C737" s="174"/>
      <c r="D737" s="174"/>
      <c r="E737" s="174"/>
      <c r="F737" s="174"/>
      <c r="G737" s="206"/>
      <c r="H737" s="174"/>
      <c r="I737" s="174"/>
      <c r="J737" s="174"/>
      <c r="K737" s="174"/>
      <c r="L737" s="174"/>
      <c r="M737" s="174"/>
      <c r="N737" s="174"/>
      <c r="O737" s="174"/>
      <c r="P737" s="174"/>
      <c r="Q737" s="174"/>
      <c r="R737" s="174"/>
      <c r="S737" s="174"/>
      <c r="T737" s="174"/>
      <c r="U737" s="174"/>
      <c r="V737" s="174"/>
      <c r="W737" s="174"/>
      <c r="X737" s="174"/>
      <c r="Y737" s="174"/>
      <c r="Z737" s="174"/>
      <c r="AA737" s="174"/>
      <c r="AB737" s="174"/>
      <c r="AC737" s="174"/>
      <c r="AD737" s="174"/>
      <c r="AE737" s="174"/>
      <c r="AF737" s="174"/>
      <c r="AG737" s="174"/>
    </row>
    <row r="738" spans="1:33">
      <c r="A738" s="174"/>
      <c r="B738" s="174"/>
      <c r="C738" s="174"/>
      <c r="D738" s="174"/>
      <c r="E738" s="174"/>
      <c r="F738" s="174"/>
      <c r="G738" s="206"/>
      <c r="H738" s="174"/>
      <c r="I738" s="174"/>
      <c r="J738" s="174"/>
      <c r="K738" s="174"/>
      <c r="L738" s="174"/>
      <c r="M738" s="174"/>
      <c r="N738" s="174"/>
      <c r="O738" s="174"/>
      <c r="P738" s="174"/>
      <c r="Q738" s="174"/>
      <c r="R738" s="174"/>
      <c r="S738" s="174"/>
      <c r="T738" s="174"/>
      <c r="U738" s="174"/>
      <c r="V738" s="174"/>
      <c r="W738" s="174"/>
      <c r="X738" s="174"/>
      <c r="Y738" s="174"/>
      <c r="Z738" s="174"/>
      <c r="AA738" s="174"/>
      <c r="AB738" s="174"/>
      <c r="AC738" s="174"/>
      <c r="AD738" s="174"/>
      <c r="AE738" s="174"/>
      <c r="AF738" s="174"/>
      <c r="AG738" s="174"/>
    </row>
    <row r="739" spans="1:33">
      <c r="A739" s="174"/>
      <c r="B739" s="174"/>
      <c r="C739" s="174"/>
      <c r="D739" s="174"/>
      <c r="E739" s="174"/>
      <c r="F739" s="174"/>
      <c r="G739" s="206"/>
      <c r="H739" s="174"/>
      <c r="I739" s="174"/>
      <c r="J739" s="174"/>
      <c r="K739" s="174"/>
      <c r="L739" s="174"/>
      <c r="M739" s="174"/>
      <c r="N739" s="174"/>
      <c r="O739" s="174"/>
      <c r="P739" s="174"/>
      <c r="Q739" s="174"/>
      <c r="R739" s="174"/>
      <c r="S739" s="174"/>
      <c r="T739" s="174"/>
      <c r="U739" s="174"/>
      <c r="V739" s="174"/>
      <c r="W739" s="174"/>
      <c r="X739" s="174"/>
      <c r="Y739" s="174"/>
      <c r="Z739" s="174"/>
      <c r="AA739" s="174"/>
      <c r="AB739" s="174"/>
      <c r="AC739" s="174"/>
      <c r="AD739" s="174"/>
      <c r="AE739" s="174"/>
      <c r="AF739" s="174"/>
      <c r="AG739" s="174"/>
    </row>
    <row r="740" spans="1:33">
      <c r="A740" s="174"/>
      <c r="B740" s="174"/>
      <c r="C740" s="174"/>
      <c r="D740" s="174"/>
      <c r="E740" s="174"/>
      <c r="F740" s="174"/>
      <c r="G740" s="206"/>
      <c r="H740" s="174"/>
      <c r="I740" s="174"/>
      <c r="J740" s="174"/>
      <c r="K740" s="174"/>
      <c r="L740" s="174"/>
      <c r="M740" s="174"/>
      <c r="N740" s="174"/>
      <c r="O740" s="174"/>
      <c r="P740" s="174"/>
      <c r="Q740" s="174"/>
      <c r="R740" s="174"/>
      <c r="S740" s="174"/>
      <c r="T740" s="174"/>
      <c r="U740" s="174"/>
      <c r="V740" s="174"/>
      <c r="W740" s="174"/>
      <c r="X740" s="174"/>
      <c r="Y740" s="174"/>
      <c r="Z740" s="174"/>
      <c r="AA740" s="174"/>
      <c r="AB740" s="174"/>
      <c r="AC740" s="174"/>
      <c r="AD740" s="174"/>
      <c r="AE740" s="174"/>
      <c r="AF740" s="174"/>
      <c r="AG740" s="174"/>
    </row>
    <row r="741" spans="1:33">
      <c r="A741" s="174"/>
      <c r="B741" s="174"/>
      <c r="C741" s="174"/>
      <c r="D741" s="174"/>
      <c r="E741" s="174"/>
      <c r="F741" s="174"/>
      <c r="G741" s="206"/>
      <c r="H741" s="174"/>
      <c r="I741" s="174"/>
      <c r="J741" s="174"/>
      <c r="K741" s="174"/>
      <c r="L741" s="174"/>
      <c r="M741" s="174"/>
      <c r="N741" s="174"/>
      <c r="O741" s="174"/>
      <c r="P741" s="174"/>
      <c r="Q741" s="174"/>
      <c r="R741" s="174"/>
      <c r="S741" s="174"/>
      <c r="T741" s="174"/>
      <c r="U741" s="174"/>
      <c r="V741" s="174"/>
      <c r="W741" s="174"/>
      <c r="X741" s="174"/>
      <c r="Y741" s="174"/>
      <c r="Z741" s="174"/>
      <c r="AA741" s="174"/>
      <c r="AB741" s="174"/>
      <c r="AC741" s="174"/>
      <c r="AD741" s="174"/>
      <c r="AE741" s="174"/>
      <c r="AF741" s="174"/>
      <c r="AG741" s="174"/>
    </row>
    <row r="742" spans="1:33">
      <c r="A742" s="174"/>
      <c r="B742" s="174"/>
      <c r="C742" s="174"/>
      <c r="D742" s="174"/>
      <c r="E742" s="174"/>
      <c r="F742" s="174"/>
      <c r="G742" s="206"/>
      <c r="H742" s="174"/>
      <c r="I742" s="174"/>
      <c r="J742" s="174"/>
      <c r="K742" s="174"/>
      <c r="L742" s="174"/>
      <c r="M742" s="174"/>
      <c r="N742" s="174"/>
      <c r="O742" s="174"/>
      <c r="P742" s="174"/>
      <c r="Q742" s="174"/>
      <c r="R742" s="174"/>
      <c r="S742" s="174"/>
      <c r="T742" s="174"/>
      <c r="U742" s="174"/>
      <c r="V742" s="174"/>
      <c r="W742" s="174"/>
      <c r="X742" s="174"/>
      <c r="Y742" s="174"/>
      <c r="Z742" s="174"/>
      <c r="AA742" s="174"/>
      <c r="AB742" s="174"/>
      <c r="AC742" s="174"/>
      <c r="AD742" s="174"/>
      <c r="AE742" s="174"/>
      <c r="AF742" s="174"/>
      <c r="AG742" s="174"/>
    </row>
    <row r="743" spans="1:33">
      <c r="A743" s="174"/>
      <c r="B743" s="174"/>
      <c r="C743" s="174"/>
      <c r="D743" s="174"/>
      <c r="E743" s="174"/>
      <c r="F743" s="174"/>
      <c r="G743" s="206"/>
      <c r="H743" s="174"/>
      <c r="I743" s="174"/>
      <c r="J743" s="174"/>
      <c r="K743" s="174"/>
      <c r="L743" s="174"/>
      <c r="M743" s="174"/>
      <c r="N743" s="174"/>
      <c r="O743" s="174"/>
      <c r="P743" s="174"/>
      <c r="Q743" s="174"/>
      <c r="R743" s="174"/>
      <c r="S743" s="174"/>
      <c r="T743" s="174"/>
      <c r="U743" s="174"/>
      <c r="V743" s="174"/>
      <c r="W743" s="174"/>
      <c r="X743" s="174"/>
      <c r="Y743" s="174"/>
      <c r="Z743" s="174"/>
      <c r="AA743" s="174"/>
      <c r="AB743" s="174"/>
      <c r="AC743" s="174"/>
      <c r="AD743" s="174"/>
      <c r="AE743" s="174"/>
      <c r="AF743" s="174"/>
      <c r="AG743" s="174"/>
    </row>
    <row r="744" spans="1:33">
      <c r="A744" s="174"/>
      <c r="B744" s="174"/>
      <c r="C744" s="174"/>
      <c r="D744" s="174"/>
      <c r="E744" s="174"/>
      <c r="F744" s="174"/>
      <c r="G744" s="206"/>
      <c r="H744" s="174"/>
      <c r="I744" s="174"/>
      <c r="J744" s="174"/>
      <c r="K744" s="174"/>
      <c r="L744" s="174"/>
      <c r="M744" s="174"/>
      <c r="N744" s="174"/>
      <c r="O744" s="174"/>
      <c r="P744" s="174"/>
      <c r="Q744" s="174"/>
      <c r="R744" s="174"/>
      <c r="S744" s="174"/>
      <c r="T744" s="174"/>
      <c r="U744" s="174"/>
      <c r="V744" s="174"/>
      <c r="W744" s="174"/>
      <c r="X744" s="174"/>
      <c r="Y744" s="174"/>
      <c r="Z744" s="174"/>
      <c r="AA744" s="174"/>
      <c r="AB744" s="174"/>
      <c r="AC744" s="174"/>
      <c r="AD744" s="174"/>
      <c r="AE744" s="174"/>
      <c r="AF744" s="174"/>
      <c r="AG744" s="174"/>
    </row>
    <row r="745" spans="1:33">
      <c r="A745" s="174"/>
      <c r="B745" s="174"/>
      <c r="C745" s="174"/>
      <c r="D745" s="174"/>
      <c r="E745" s="174"/>
      <c r="F745" s="174"/>
      <c r="G745" s="206"/>
      <c r="H745" s="174"/>
      <c r="I745" s="174"/>
      <c r="J745" s="174"/>
      <c r="K745" s="174"/>
      <c r="L745" s="174"/>
      <c r="M745" s="174"/>
      <c r="N745" s="174"/>
      <c r="O745" s="174"/>
      <c r="P745" s="174"/>
      <c r="Q745" s="174"/>
      <c r="R745" s="174"/>
      <c r="S745" s="174"/>
      <c r="T745" s="174"/>
      <c r="U745" s="174"/>
      <c r="V745" s="174"/>
      <c r="W745" s="174"/>
      <c r="X745" s="174"/>
      <c r="Y745" s="174"/>
      <c r="Z745" s="174"/>
      <c r="AA745" s="174"/>
      <c r="AB745" s="174"/>
      <c r="AC745" s="174"/>
      <c r="AD745" s="174"/>
      <c r="AE745" s="174"/>
      <c r="AF745" s="174"/>
      <c r="AG745" s="174"/>
    </row>
    <row r="746" spans="1:33">
      <c r="A746" s="174"/>
      <c r="B746" s="174"/>
      <c r="C746" s="174"/>
      <c r="D746" s="174"/>
      <c r="E746" s="174"/>
      <c r="F746" s="174"/>
      <c r="G746" s="206"/>
      <c r="H746" s="174"/>
      <c r="I746" s="174"/>
      <c r="J746" s="174"/>
      <c r="K746" s="174"/>
      <c r="L746" s="174"/>
      <c r="M746" s="174"/>
      <c r="N746" s="174"/>
      <c r="O746" s="174"/>
      <c r="P746" s="174"/>
      <c r="Q746" s="174"/>
      <c r="R746" s="174"/>
      <c r="S746" s="174"/>
      <c r="T746" s="174"/>
      <c r="U746" s="174"/>
      <c r="V746" s="174"/>
      <c r="W746" s="174"/>
      <c r="X746" s="174"/>
      <c r="Y746" s="174"/>
      <c r="Z746" s="174"/>
      <c r="AA746" s="174"/>
      <c r="AB746" s="174"/>
      <c r="AC746" s="174"/>
      <c r="AD746" s="174"/>
      <c r="AE746" s="174"/>
      <c r="AF746" s="174"/>
      <c r="AG746" s="174"/>
    </row>
    <row r="747" spans="1:33">
      <c r="A747" s="174"/>
      <c r="B747" s="174"/>
      <c r="C747" s="174"/>
      <c r="D747" s="174"/>
      <c r="E747" s="174"/>
      <c r="F747" s="174"/>
      <c r="G747" s="206"/>
      <c r="H747" s="174"/>
      <c r="I747" s="174"/>
      <c r="J747" s="174"/>
      <c r="K747" s="174"/>
      <c r="L747" s="174"/>
      <c r="M747" s="174"/>
      <c r="N747" s="174"/>
      <c r="O747" s="174"/>
      <c r="P747" s="174"/>
      <c r="Q747" s="174"/>
      <c r="R747" s="174"/>
      <c r="S747" s="174"/>
      <c r="T747" s="174"/>
      <c r="U747" s="174"/>
      <c r="V747" s="174"/>
      <c r="W747" s="174"/>
      <c r="X747" s="174"/>
      <c r="Y747" s="174"/>
      <c r="Z747" s="174"/>
      <c r="AA747" s="174"/>
      <c r="AB747" s="174"/>
      <c r="AC747" s="174"/>
      <c r="AD747" s="174"/>
      <c r="AE747" s="174"/>
      <c r="AF747" s="174"/>
      <c r="AG747" s="174"/>
    </row>
    <row r="748" spans="1:33">
      <c r="A748" s="174"/>
      <c r="B748" s="174"/>
      <c r="C748" s="174"/>
      <c r="D748" s="174"/>
      <c r="E748" s="174"/>
      <c r="F748" s="174"/>
      <c r="G748" s="206"/>
      <c r="H748" s="174"/>
      <c r="I748" s="174"/>
      <c r="J748" s="174"/>
      <c r="K748" s="174"/>
      <c r="L748" s="174"/>
      <c r="M748" s="174"/>
      <c r="N748" s="174"/>
      <c r="O748" s="174"/>
      <c r="P748" s="174"/>
      <c r="Q748" s="174"/>
      <c r="R748" s="174"/>
      <c r="S748" s="174"/>
      <c r="T748" s="174"/>
      <c r="U748" s="174"/>
      <c r="V748" s="174"/>
      <c r="W748" s="174"/>
      <c r="X748" s="174"/>
      <c r="Y748" s="174"/>
      <c r="Z748" s="174"/>
      <c r="AA748" s="174"/>
      <c r="AB748" s="174"/>
      <c r="AC748" s="174"/>
      <c r="AD748" s="174"/>
      <c r="AE748" s="174"/>
      <c r="AF748" s="174"/>
      <c r="AG748" s="174"/>
    </row>
    <row r="749" spans="1:33">
      <c r="A749" s="174"/>
      <c r="B749" s="174"/>
      <c r="C749" s="174"/>
      <c r="D749" s="174"/>
      <c r="E749" s="174"/>
      <c r="F749" s="174"/>
      <c r="G749" s="206"/>
      <c r="H749" s="174"/>
      <c r="I749" s="174"/>
      <c r="J749" s="174"/>
      <c r="K749" s="174"/>
      <c r="L749" s="174"/>
      <c r="M749" s="174"/>
      <c r="N749" s="174"/>
      <c r="O749" s="174"/>
      <c r="P749" s="174"/>
      <c r="Q749" s="174"/>
      <c r="R749" s="174"/>
      <c r="S749" s="174"/>
      <c r="T749" s="174"/>
      <c r="U749" s="174"/>
      <c r="V749" s="174"/>
      <c r="W749" s="174"/>
      <c r="X749" s="174"/>
      <c r="Y749" s="174"/>
      <c r="Z749" s="174"/>
      <c r="AA749" s="174"/>
      <c r="AB749" s="174"/>
      <c r="AC749" s="174"/>
      <c r="AD749" s="174"/>
      <c r="AE749" s="174"/>
      <c r="AF749" s="174"/>
      <c r="AG749" s="174"/>
    </row>
    <row r="750" spans="1:33">
      <c r="A750" s="174"/>
      <c r="B750" s="174"/>
      <c r="C750" s="174"/>
      <c r="D750" s="174"/>
      <c r="E750" s="174"/>
      <c r="F750" s="174"/>
      <c r="G750" s="206"/>
      <c r="H750" s="174"/>
      <c r="I750" s="174"/>
      <c r="J750" s="174"/>
      <c r="K750" s="174"/>
      <c r="L750" s="174"/>
      <c r="M750" s="174"/>
      <c r="N750" s="174"/>
      <c r="O750" s="174"/>
      <c r="P750" s="174"/>
      <c r="Q750" s="174"/>
      <c r="R750" s="174"/>
      <c r="S750" s="174"/>
      <c r="T750" s="174"/>
      <c r="U750" s="174"/>
      <c r="V750" s="174"/>
      <c r="W750" s="174"/>
      <c r="X750" s="174"/>
      <c r="Y750" s="174"/>
      <c r="Z750" s="174"/>
      <c r="AA750" s="174"/>
      <c r="AB750" s="174"/>
      <c r="AC750" s="174"/>
      <c r="AD750" s="174"/>
      <c r="AE750" s="174"/>
      <c r="AF750" s="174"/>
      <c r="AG750" s="174"/>
    </row>
    <row r="751" spans="1:33">
      <c r="A751" s="174"/>
      <c r="B751" s="174"/>
      <c r="C751" s="174"/>
      <c r="D751" s="174"/>
      <c r="E751" s="174"/>
      <c r="F751" s="174"/>
      <c r="G751" s="206"/>
      <c r="H751" s="174"/>
      <c r="I751" s="174"/>
      <c r="J751" s="174"/>
      <c r="K751" s="174"/>
      <c r="L751" s="174"/>
      <c r="M751" s="174"/>
      <c r="N751" s="174"/>
      <c r="O751" s="174"/>
      <c r="P751" s="174"/>
      <c r="Q751" s="174"/>
      <c r="R751" s="174"/>
      <c r="S751" s="174"/>
      <c r="T751" s="174"/>
      <c r="U751" s="174"/>
      <c r="V751" s="174"/>
      <c r="W751" s="174"/>
      <c r="X751" s="174"/>
      <c r="Y751" s="174"/>
      <c r="Z751" s="174"/>
      <c r="AA751" s="174"/>
      <c r="AB751" s="174"/>
      <c r="AC751" s="174"/>
      <c r="AD751" s="174"/>
      <c r="AE751" s="174"/>
      <c r="AF751" s="174"/>
      <c r="AG751" s="174"/>
    </row>
    <row r="752" spans="1:33">
      <c r="A752" s="174"/>
      <c r="B752" s="174"/>
      <c r="C752" s="174"/>
      <c r="D752" s="174"/>
      <c r="E752" s="174"/>
      <c r="F752" s="174"/>
      <c r="G752" s="206"/>
      <c r="H752" s="174"/>
      <c r="I752" s="174"/>
      <c r="J752" s="174"/>
      <c r="K752" s="174"/>
      <c r="L752" s="174"/>
      <c r="M752" s="174"/>
      <c r="N752" s="174"/>
      <c r="O752" s="174"/>
      <c r="P752" s="174"/>
      <c r="Q752" s="174"/>
      <c r="R752" s="174"/>
      <c r="S752" s="174"/>
      <c r="T752" s="174"/>
      <c r="U752" s="174"/>
      <c r="V752" s="174"/>
      <c r="W752" s="174"/>
      <c r="X752" s="174"/>
      <c r="Y752" s="174"/>
      <c r="Z752" s="174"/>
      <c r="AA752" s="174"/>
      <c r="AB752" s="174"/>
      <c r="AC752" s="174"/>
      <c r="AD752" s="174"/>
      <c r="AE752" s="174"/>
      <c r="AF752" s="174"/>
      <c r="AG752" s="174"/>
    </row>
    <row r="753" spans="1:33">
      <c r="A753" s="174"/>
      <c r="B753" s="174"/>
      <c r="C753" s="174"/>
      <c r="D753" s="174"/>
      <c r="E753" s="174"/>
      <c r="F753" s="174"/>
      <c r="G753" s="206"/>
      <c r="H753" s="174"/>
      <c r="I753" s="174"/>
      <c r="J753" s="174"/>
      <c r="K753" s="174"/>
      <c r="L753" s="174"/>
      <c r="M753" s="174"/>
      <c r="N753" s="174"/>
      <c r="O753" s="174"/>
      <c r="P753" s="174"/>
      <c r="Q753" s="174"/>
      <c r="R753" s="174"/>
      <c r="S753" s="174"/>
      <c r="T753" s="174"/>
      <c r="U753" s="174"/>
      <c r="V753" s="174"/>
      <c r="W753" s="174"/>
      <c r="X753" s="174"/>
      <c r="Y753" s="174"/>
      <c r="Z753" s="174"/>
      <c r="AA753" s="174"/>
      <c r="AB753" s="174"/>
      <c r="AC753" s="174"/>
      <c r="AD753" s="174"/>
      <c r="AE753" s="174"/>
      <c r="AF753" s="174"/>
      <c r="AG753" s="174"/>
    </row>
    <row r="754" spans="1:33">
      <c r="A754" s="174"/>
      <c r="B754" s="174"/>
      <c r="C754" s="174"/>
      <c r="D754" s="174"/>
      <c r="E754" s="174"/>
      <c r="F754" s="174"/>
      <c r="G754" s="206"/>
      <c r="H754" s="174"/>
      <c r="I754" s="174"/>
      <c r="J754" s="174"/>
      <c r="K754" s="174"/>
      <c r="L754" s="174"/>
      <c r="M754" s="174"/>
      <c r="N754" s="174"/>
      <c r="O754" s="174"/>
      <c r="P754" s="174"/>
      <c r="Q754" s="174"/>
      <c r="R754" s="174"/>
      <c r="S754" s="174"/>
      <c r="T754" s="174"/>
      <c r="U754" s="174"/>
      <c r="V754" s="174"/>
      <c r="W754" s="174"/>
      <c r="X754" s="174"/>
      <c r="Y754" s="174"/>
      <c r="Z754" s="174"/>
      <c r="AA754" s="174"/>
      <c r="AB754" s="174"/>
      <c r="AC754" s="174"/>
      <c r="AD754" s="174"/>
      <c r="AE754" s="174"/>
      <c r="AF754" s="174"/>
      <c r="AG754" s="174"/>
    </row>
    <row r="755" spans="1:33">
      <c r="A755" s="174"/>
      <c r="B755" s="174"/>
      <c r="C755" s="174"/>
      <c r="D755" s="174"/>
      <c r="E755" s="174"/>
      <c r="F755" s="174"/>
      <c r="G755" s="206"/>
      <c r="H755" s="174"/>
      <c r="I755" s="174"/>
      <c r="J755" s="174"/>
      <c r="K755" s="174"/>
      <c r="L755" s="174"/>
      <c r="M755" s="174"/>
      <c r="N755" s="174"/>
      <c r="O755" s="174"/>
      <c r="P755" s="174"/>
      <c r="Q755" s="174"/>
      <c r="R755" s="174"/>
      <c r="S755" s="174"/>
      <c r="T755" s="174"/>
      <c r="U755" s="174"/>
      <c r="V755" s="174"/>
      <c r="W755" s="174"/>
      <c r="X755" s="174"/>
      <c r="Y755" s="174"/>
      <c r="Z755" s="174"/>
      <c r="AA755" s="174"/>
      <c r="AB755" s="174"/>
      <c r="AC755" s="174"/>
      <c r="AD755" s="174"/>
      <c r="AE755" s="174"/>
      <c r="AF755" s="174"/>
      <c r="AG755" s="174"/>
    </row>
    <row r="756" spans="1:33">
      <c r="A756" s="174"/>
      <c r="B756" s="174"/>
      <c r="C756" s="174"/>
      <c r="D756" s="174"/>
      <c r="E756" s="174"/>
      <c r="F756" s="174"/>
      <c r="G756" s="206"/>
      <c r="H756" s="174"/>
      <c r="I756" s="174"/>
      <c r="J756" s="174"/>
      <c r="K756" s="174"/>
      <c r="L756" s="174"/>
      <c r="M756" s="174"/>
      <c r="N756" s="174"/>
      <c r="O756" s="174"/>
      <c r="P756" s="174"/>
      <c r="Q756" s="174"/>
      <c r="R756" s="174"/>
      <c r="S756" s="174"/>
      <c r="T756" s="174"/>
      <c r="U756" s="174"/>
      <c r="V756" s="174"/>
      <c r="W756" s="174"/>
      <c r="X756" s="174"/>
      <c r="Y756" s="174"/>
      <c r="Z756" s="174"/>
      <c r="AA756" s="174"/>
      <c r="AB756" s="174"/>
      <c r="AC756" s="174"/>
      <c r="AD756" s="174"/>
      <c r="AE756" s="174"/>
      <c r="AF756" s="174"/>
      <c r="AG756" s="174"/>
    </row>
    <row r="757" spans="1:33">
      <c r="A757" s="174"/>
      <c r="B757" s="174"/>
      <c r="C757" s="174"/>
      <c r="D757" s="174"/>
      <c r="E757" s="174"/>
      <c r="F757" s="174"/>
      <c r="G757" s="206"/>
      <c r="H757" s="174"/>
      <c r="I757" s="174"/>
      <c r="J757" s="174"/>
      <c r="K757" s="174"/>
      <c r="L757" s="174"/>
      <c r="M757" s="174"/>
      <c r="N757" s="174"/>
      <c r="O757" s="174"/>
      <c r="P757" s="174"/>
      <c r="Q757" s="174"/>
      <c r="R757" s="174"/>
      <c r="S757" s="174"/>
      <c r="T757" s="174"/>
      <c r="U757" s="174"/>
      <c r="V757" s="174"/>
      <c r="W757" s="174"/>
      <c r="X757" s="174"/>
      <c r="Y757" s="174"/>
      <c r="Z757" s="174"/>
      <c r="AA757" s="174"/>
      <c r="AB757" s="174"/>
      <c r="AC757" s="174"/>
      <c r="AD757" s="174"/>
      <c r="AE757" s="174"/>
      <c r="AF757" s="174"/>
      <c r="AG757" s="174"/>
    </row>
    <row r="758" spans="1:33">
      <c r="A758" s="174"/>
      <c r="B758" s="174"/>
      <c r="C758" s="174"/>
      <c r="D758" s="174"/>
      <c r="E758" s="174"/>
      <c r="F758" s="174"/>
      <c r="G758" s="206"/>
      <c r="H758" s="174"/>
      <c r="I758" s="174"/>
      <c r="J758" s="174"/>
      <c r="K758" s="174"/>
      <c r="L758" s="174"/>
      <c r="M758" s="174"/>
      <c r="N758" s="174"/>
      <c r="O758" s="174"/>
      <c r="P758" s="174"/>
      <c r="Q758" s="174"/>
      <c r="R758" s="174"/>
      <c r="S758" s="174"/>
      <c r="T758" s="174"/>
      <c r="U758" s="174"/>
      <c r="V758" s="174"/>
      <c r="W758" s="174"/>
      <c r="X758" s="174"/>
      <c r="Y758" s="174"/>
      <c r="Z758" s="174"/>
      <c r="AA758" s="174"/>
      <c r="AB758" s="174"/>
      <c r="AC758" s="174"/>
      <c r="AD758" s="174"/>
      <c r="AE758" s="174"/>
      <c r="AF758" s="174"/>
      <c r="AG758" s="174"/>
    </row>
    <row r="759" spans="1:33">
      <c r="A759" s="174"/>
      <c r="B759" s="174"/>
      <c r="C759" s="174"/>
      <c r="D759" s="174"/>
      <c r="E759" s="174"/>
      <c r="F759" s="174"/>
      <c r="G759" s="206"/>
      <c r="H759" s="174"/>
      <c r="I759" s="174"/>
      <c r="J759" s="174"/>
      <c r="K759" s="174"/>
      <c r="L759" s="174"/>
      <c r="M759" s="174"/>
      <c r="N759" s="174"/>
      <c r="O759" s="174"/>
      <c r="P759" s="174"/>
      <c r="Q759" s="174"/>
      <c r="R759" s="174"/>
      <c r="S759" s="174"/>
      <c r="T759" s="174"/>
      <c r="U759" s="174"/>
      <c r="V759" s="174"/>
      <c r="W759" s="174"/>
      <c r="X759" s="174"/>
      <c r="Y759" s="174"/>
      <c r="Z759" s="174"/>
      <c r="AA759" s="174"/>
      <c r="AB759" s="174"/>
      <c r="AC759" s="174"/>
      <c r="AD759" s="174"/>
      <c r="AE759" s="174"/>
      <c r="AF759" s="174"/>
      <c r="AG759" s="174"/>
    </row>
    <row r="760" spans="1:33">
      <c r="A760" s="174"/>
      <c r="B760" s="174"/>
      <c r="C760" s="174"/>
      <c r="D760" s="174"/>
      <c r="E760" s="174"/>
      <c r="F760" s="174"/>
      <c r="G760" s="206"/>
      <c r="H760" s="174"/>
      <c r="I760" s="174"/>
      <c r="J760" s="174"/>
      <c r="K760" s="174"/>
      <c r="L760" s="174"/>
      <c r="M760" s="174"/>
      <c r="N760" s="174"/>
      <c r="O760" s="174"/>
      <c r="P760" s="174"/>
      <c r="Q760" s="174"/>
      <c r="R760" s="174"/>
      <c r="S760" s="174"/>
      <c r="T760" s="174"/>
      <c r="U760" s="174"/>
      <c r="V760" s="174"/>
      <c r="W760" s="174"/>
      <c r="X760" s="174"/>
      <c r="Y760" s="174"/>
      <c r="Z760" s="174"/>
      <c r="AA760" s="174"/>
      <c r="AB760" s="174"/>
      <c r="AC760" s="174"/>
      <c r="AD760" s="174"/>
      <c r="AE760" s="174"/>
      <c r="AF760" s="174"/>
      <c r="AG760" s="174"/>
    </row>
    <row r="761" spans="1:33">
      <c r="A761" s="174"/>
      <c r="B761" s="174"/>
      <c r="C761" s="174"/>
      <c r="D761" s="174"/>
      <c r="E761" s="174"/>
      <c r="F761" s="174"/>
      <c r="G761" s="206"/>
      <c r="H761" s="174"/>
      <c r="I761" s="174"/>
      <c r="J761" s="174"/>
      <c r="K761" s="174"/>
      <c r="L761" s="174"/>
      <c r="M761" s="174"/>
      <c r="N761" s="174"/>
      <c r="O761" s="174"/>
      <c r="P761" s="174"/>
      <c r="Q761" s="174"/>
      <c r="R761" s="174"/>
      <c r="S761" s="174"/>
      <c r="T761" s="174"/>
      <c r="U761" s="174"/>
      <c r="V761" s="174"/>
      <c r="W761" s="174"/>
      <c r="X761" s="174"/>
      <c r="Y761" s="174"/>
      <c r="Z761" s="174"/>
      <c r="AA761" s="174"/>
      <c r="AB761" s="174"/>
      <c r="AC761" s="174"/>
      <c r="AD761" s="174"/>
      <c r="AE761" s="174"/>
      <c r="AF761" s="174"/>
      <c r="AG761" s="174"/>
    </row>
    <row r="762" spans="1:33">
      <c r="A762" s="174"/>
      <c r="B762" s="174"/>
      <c r="C762" s="174"/>
      <c r="D762" s="174"/>
      <c r="E762" s="174"/>
      <c r="F762" s="174"/>
      <c r="G762" s="206"/>
      <c r="H762" s="174"/>
      <c r="I762" s="174"/>
      <c r="J762" s="174"/>
      <c r="K762" s="174"/>
      <c r="L762" s="174"/>
      <c r="M762" s="174"/>
      <c r="N762" s="174"/>
      <c r="O762" s="174"/>
      <c r="P762" s="174"/>
      <c r="Q762" s="174"/>
      <c r="R762" s="174"/>
      <c r="S762" s="174"/>
      <c r="T762" s="174"/>
      <c r="U762" s="174"/>
      <c r="V762" s="174"/>
      <c r="W762" s="174"/>
      <c r="X762" s="174"/>
      <c r="Y762" s="174"/>
      <c r="Z762" s="174"/>
      <c r="AA762" s="174"/>
      <c r="AB762" s="174"/>
      <c r="AC762" s="174"/>
      <c r="AD762" s="174"/>
      <c r="AE762" s="174"/>
      <c r="AF762" s="174"/>
      <c r="AG762" s="174"/>
    </row>
    <row r="763" spans="1:33">
      <c r="A763" s="174"/>
      <c r="B763" s="174"/>
      <c r="C763" s="174"/>
      <c r="D763" s="174"/>
      <c r="E763" s="174"/>
      <c r="F763" s="174"/>
      <c r="G763" s="206"/>
      <c r="H763" s="174"/>
      <c r="I763" s="174"/>
      <c r="J763" s="174"/>
      <c r="K763" s="174"/>
      <c r="L763" s="174"/>
      <c r="M763" s="174"/>
      <c r="N763" s="174"/>
      <c r="O763" s="174"/>
      <c r="P763" s="174"/>
      <c r="Q763" s="174"/>
      <c r="R763" s="174"/>
      <c r="S763" s="174"/>
      <c r="T763" s="174"/>
      <c r="U763" s="174"/>
      <c r="V763" s="174"/>
      <c r="W763" s="174"/>
      <c r="X763" s="174"/>
      <c r="Y763" s="174"/>
      <c r="Z763" s="174"/>
      <c r="AA763" s="174"/>
      <c r="AB763" s="174"/>
      <c r="AC763" s="174"/>
      <c r="AD763" s="174"/>
      <c r="AE763" s="174"/>
      <c r="AF763" s="174"/>
      <c r="AG763" s="174"/>
    </row>
    <row r="764" spans="1:33">
      <c r="A764" s="174"/>
      <c r="B764" s="174"/>
      <c r="C764" s="174"/>
      <c r="D764" s="174"/>
      <c r="E764" s="174"/>
      <c r="F764" s="174"/>
      <c r="G764" s="206"/>
      <c r="H764" s="174"/>
      <c r="I764" s="174"/>
      <c r="J764" s="174"/>
      <c r="K764" s="174"/>
      <c r="L764" s="174"/>
      <c r="M764" s="174"/>
      <c r="N764" s="174"/>
      <c r="O764" s="174"/>
      <c r="P764" s="174"/>
      <c r="Q764" s="174"/>
      <c r="R764" s="174"/>
      <c r="S764" s="174"/>
      <c r="T764" s="174"/>
      <c r="U764" s="174"/>
      <c r="V764" s="174"/>
      <c r="W764" s="174"/>
      <c r="X764" s="174"/>
      <c r="Y764" s="174"/>
      <c r="Z764" s="174"/>
      <c r="AA764" s="174"/>
      <c r="AB764" s="174"/>
      <c r="AC764" s="174"/>
      <c r="AD764" s="174"/>
      <c r="AE764" s="174"/>
      <c r="AF764" s="174"/>
      <c r="AG764" s="174"/>
    </row>
    <row r="765" spans="1:33">
      <c r="A765" s="174"/>
      <c r="B765" s="174"/>
      <c r="C765" s="174"/>
      <c r="D765" s="174"/>
      <c r="E765" s="174"/>
      <c r="F765" s="174"/>
      <c r="G765" s="206"/>
      <c r="H765" s="174"/>
      <c r="I765" s="174"/>
      <c r="J765" s="174"/>
      <c r="K765" s="174"/>
      <c r="L765" s="174"/>
      <c r="M765" s="174"/>
      <c r="N765" s="174"/>
      <c r="O765" s="174"/>
      <c r="P765" s="174"/>
      <c r="Q765" s="174"/>
      <c r="R765" s="174"/>
      <c r="S765" s="174"/>
      <c r="T765" s="174"/>
      <c r="U765" s="174"/>
      <c r="V765" s="174"/>
      <c r="W765" s="174"/>
      <c r="X765" s="174"/>
      <c r="Y765" s="174"/>
      <c r="Z765" s="174"/>
      <c r="AA765" s="174"/>
      <c r="AB765" s="174"/>
      <c r="AC765" s="174"/>
      <c r="AD765" s="174"/>
      <c r="AE765" s="174"/>
      <c r="AF765" s="174"/>
      <c r="AG765" s="174"/>
    </row>
    <row r="766" spans="1:33">
      <c r="A766" s="174"/>
      <c r="B766" s="174"/>
      <c r="C766" s="174"/>
      <c r="D766" s="174"/>
      <c r="E766" s="174"/>
      <c r="F766" s="174"/>
      <c r="G766" s="206"/>
      <c r="H766" s="174"/>
      <c r="I766" s="174"/>
      <c r="J766" s="174"/>
      <c r="K766" s="174"/>
      <c r="L766" s="174"/>
      <c r="M766" s="174"/>
      <c r="N766" s="174"/>
      <c r="O766" s="174"/>
      <c r="P766" s="174"/>
      <c r="Q766" s="174"/>
      <c r="R766" s="174"/>
      <c r="S766" s="174"/>
      <c r="T766" s="174"/>
      <c r="U766" s="174"/>
      <c r="V766" s="174"/>
      <c r="W766" s="174"/>
      <c r="X766" s="174"/>
      <c r="Y766" s="174"/>
      <c r="Z766" s="174"/>
      <c r="AA766" s="174"/>
      <c r="AB766" s="174"/>
      <c r="AC766" s="174"/>
      <c r="AD766" s="174"/>
      <c r="AE766" s="174"/>
      <c r="AF766" s="174"/>
      <c r="AG766" s="174"/>
    </row>
    <row r="767" spans="1:33">
      <c r="A767" s="174"/>
      <c r="B767" s="174"/>
      <c r="C767" s="174"/>
      <c r="D767" s="174"/>
      <c r="E767" s="174"/>
      <c r="F767" s="174"/>
      <c r="G767" s="206"/>
      <c r="H767" s="174"/>
      <c r="I767" s="174"/>
      <c r="J767" s="174"/>
      <c r="K767" s="174"/>
      <c r="L767" s="174"/>
      <c r="M767" s="174"/>
      <c r="N767" s="174"/>
      <c r="O767" s="174"/>
      <c r="P767" s="174"/>
      <c r="Q767" s="174"/>
      <c r="R767" s="174"/>
      <c r="S767" s="174"/>
      <c r="T767" s="174"/>
      <c r="U767" s="174"/>
      <c r="V767" s="174"/>
      <c r="W767" s="174"/>
      <c r="X767" s="174"/>
      <c r="Y767" s="174"/>
      <c r="Z767" s="174"/>
      <c r="AA767" s="174"/>
      <c r="AB767" s="174"/>
      <c r="AC767" s="174"/>
      <c r="AD767" s="174"/>
      <c r="AE767" s="174"/>
      <c r="AF767" s="174"/>
      <c r="AG767" s="174"/>
    </row>
    <row r="768" spans="1:33">
      <c r="A768" s="174"/>
      <c r="B768" s="174"/>
      <c r="C768" s="174"/>
      <c r="D768" s="174"/>
      <c r="E768" s="174"/>
      <c r="F768" s="174"/>
      <c r="G768" s="206"/>
      <c r="H768" s="174"/>
      <c r="I768" s="174"/>
      <c r="J768" s="174"/>
      <c r="K768" s="174"/>
      <c r="L768" s="174"/>
      <c r="M768" s="174"/>
      <c r="N768" s="174"/>
      <c r="O768" s="174"/>
      <c r="P768" s="174"/>
      <c r="Q768" s="174"/>
      <c r="R768" s="174"/>
      <c r="S768" s="174"/>
      <c r="T768" s="174"/>
      <c r="U768" s="174"/>
      <c r="V768" s="174"/>
      <c r="W768" s="174"/>
      <c r="X768" s="174"/>
      <c r="Y768" s="174"/>
      <c r="Z768" s="174"/>
      <c r="AA768" s="174"/>
      <c r="AB768" s="174"/>
      <c r="AC768" s="174"/>
      <c r="AD768" s="174"/>
      <c r="AE768" s="174"/>
      <c r="AF768" s="174"/>
      <c r="AG768" s="174"/>
    </row>
    <row r="769" spans="1:33">
      <c r="A769" s="174"/>
      <c r="B769" s="174"/>
      <c r="C769" s="174"/>
      <c r="D769" s="174"/>
      <c r="E769" s="174"/>
      <c r="F769" s="174"/>
      <c r="G769" s="206"/>
      <c r="H769" s="174"/>
      <c r="I769" s="174"/>
      <c r="J769" s="174"/>
      <c r="K769" s="174"/>
      <c r="L769" s="174"/>
      <c r="M769" s="174"/>
      <c r="N769" s="174"/>
      <c r="O769" s="174"/>
      <c r="P769" s="174"/>
      <c r="Q769" s="174"/>
      <c r="R769" s="174"/>
      <c r="S769" s="174"/>
      <c r="T769" s="174"/>
      <c r="U769" s="174"/>
      <c r="V769" s="174"/>
      <c r="W769" s="174"/>
      <c r="X769" s="174"/>
      <c r="Y769" s="174"/>
      <c r="Z769" s="174"/>
      <c r="AA769" s="174"/>
      <c r="AB769" s="174"/>
      <c r="AC769" s="174"/>
      <c r="AD769" s="174"/>
      <c r="AE769" s="174"/>
      <c r="AF769" s="174"/>
      <c r="AG769" s="174"/>
    </row>
    <row r="770" spans="1:33">
      <c r="A770" s="174"/>
      <c r="B770" s="174"/>
      <c r="C770" s="174"/>
      <c r="D770" s="174"/>
      <c r="E770" s="174"/>
      <c r="F770" s="174"/>
      <c r="G770" s="206"/>
      <c r="H770" s="174"/>
      <c r="I770" s="174"/>
      <c r="J770" s="174"/>
      <c r="K770" s="174"/>
      <c r="L770" s="174"/>
      <c r="M770" s="174"/>
      <c r="N770" s="174"/>
      <c r="O770" s="174"/>
      <c r="P770" s="174"/>
      <c r="Q770" s="174"/>
      <c r="R770" s="174"/>
      <c r="S770" s="174"/>
      <c r="T770" s="174"/>
      <c r="U770" s="174"/>
      <c r="V770" s="174"/>
      <c r="W770" s="174"/>
      <c r="X770" s="174"/>
      <c r="Y770" s="174"/>
      <c r="Z770" s="174"/>
      <c r="AA770" s="174"/>
      <c r="AB770" s="174"/>
      <c r="AC770" s="174"/>
      <c r="AD770" s="174"/>
      <c r="AE770" s="174"/>
      <c r="AF770" s="174"/>
      <c r="AG770" s="174"/>
    </row>
    <row r="771" spans="1:33">
      <c r="A771" s="174"/>
      <c r="B771" s="174"/>
      <c r="C771" s="174"/>
      <c r="D771" s="174"/>
      <c r="E771" s="174"/>
      <c r="F771" s="174"/>
      <c r="G771" s="206"/>
      <c r="H771" s="174"/>
      <c r="I771" s="174"/>
      <c r="J771" s="174"/>
      <c r="K771" s="174"/>
      <c r="L771" s="174"/>
      <c r="M771" s="174"/>
      <c r="N771" s="174"/>
      <c r="O771" s="174"/>
      <c r="P771" s="174"/>
      <c r="Q771" s="174"/>
      <c r="R771" s="174"/>
      <c r="S771" s="174"/>
      <c r="T771" s="174"/>
      <c r="U771" s="174"/>
      <c r="V771" s="174"/>
      <c r="W771" s="174"/>
      <c r="X771" s="174"/>
      <c r="Y771" s="174"/>
      <c r="Z771" s="174"/>
      <c r="AA771" s="174"/>
      <c r="AB771" s="174"/>
      <c r="AC771" s="174"/>
      <c r="AD771" s="174"/>
      <c r="AE771" s="174"/>
      <c r="AF771" s="174"/>
      <c r="AG771" s="174"/>
    </row>
    <row r="772" spans="1:33">
      <c r="A772" s="174"/>
      <c r="B772" s="174"/>
      <c r="C772" s="174"/>
      <c r="D772" s="174"/>
      <c r="E772" s="174"/>
      <c r="F772" s="174"/>
      <c r="G772" s="206"/>
      <c r="H772" s="174"/>
      <c r="I772" s="174"/>
      <c r="J772" s="174"/>
      <c r="K772" s="174"/>
      <c r="L772" s="174"/>
      <c r="M772" s="174"/>
      <c r="N772" s="174"/>
      <c r="O772" s="174"/>
      <c r="P772" s="174"/>
      <c r="Q772" s="174"/>
      <c r="R772" s="174"/>
      <c r="S772" s="174"/>
      <c r="T772" s="174"/>
      <c r="U772" s="174"/>
      <c r="V772" s="174"/>
      <c r="W772" s="174"/>
      <c r="X772" s="174"/>
      <c r="Y772" s="174"/>
      <c r="Z772" s="174"/>
      <c r="AA772" s="174"/>
      <c r="AB772" s="174"/>
      <c r="AC772" s="174"/>
      <c r="AD772" s="174"/>
      <c r="AE772" s="174"/>
      <c r="AF772" s="174"/>
      <c r="AG772" s="174"/>
    </row>
    <row r="773" spans="1:33">
      <c r="A773" s="174"/>
      <c r="B773" s="174"/>
      <c r="C773" s="174"/>
      <c r="D773" s="174"/>
      <c r="E773" s="174"/>
      <c r="F773" s="174"/>
      <c r="G773" s="206"/>
      <c r="H773" s="174"/>
      <c r="I773" s="174"/>
      <c r="J773" s="174"/>
      <c r="K773" s="174"/>
      <c r="L773" s="174"/>
      <c r="M773" s="174"/>
      <c r="N773" s="174"/>
      <c r="O773" s="174"/>
      <c r="P773" s="174"/>
      <c r="Q773" s="174"/>
      <c r="R773" s="174"/>
      <c r="S773" s="174"/>
      <c r="T773" s="174"/>
      <c r="U773" s="174"/>
      <c r="V773" s="174"/>
      <c r="W773" s="174"/>
      <c r="X773" s="174"/>
      <c r="Y773" s="174"/>
      <c r="Z773" s="174"/>
      <c r="AA773" s="174"/>
      <c r="AB773" s="174"/>
      <c r="AC773" s="174"/>
      <c r="AD773" s="174"/>
      <c r="AE773" s="174"/>
      <c r="AF773" s="174"/>
      <c r="AG773" s="174"/>
    </row>
    <row r="774" spans="1:33">
      <c r="A774" s="174"/>
      <c r="B774" s="174"/>
      <c r="C774" s="174"/>
      <c r="D774" s="174"/>
      <c r="E774" s="174"/>
      <c r="F774" s="174"/>
      <c r="G774" s="206"/>
      <c r="H774" s="174"/>
      <c r="I774" s="174"/>
      <c r="J774" s="174"/>
      <c r="K774" s="174"/>
      <c r="L774" s="174"/>
      <c r="M774" s="174"/>
      <c r="N774" s="174"/>
      <c r="O774" s="174"/>
      <c r="P774" s="174"/>
      <c r="Q774" s="174"/>
      <c r="R774" s="174"/>
      <c r="S774" s="174"/>
      <c r="T774" s="174"/>
      <c r="U774" s="174"/>
      <c r="V774" s="174"/>
      <c r="W774" s="174"/>
      <c r="X774" s="174"/>
      <c r="Y774" s="174"/>
      <c r="Z774" s="174"/>
      <c r="AA774" s="174"/>
      <c r="AB774" s="174"/>
      <c r="AC774" s="174"/>
      <c r="AD774" s="174"/>
      <c r="AE774" s="174"/>
      <c r="AF774" s="174"/>
      <c r="AG774" s="174"/>
    </row>
    <row r="775" spans="1:33">
      <c r="A775" s="174"/>
      <c r="B775" s="174"/>
      <c r="C775" s="174"/>
      <c r="D775" s="174"/>
      <c r="E775" s="174"/>
      <c r="F775" s="174"/>
      <c r="G775" s="206"/>
      <c r="H775" s="174"/>
      <c r="I775" s="174"/>
      <c r="J775" s="174"/>
      <c r="K775" s="174"/>
      <c r="L775" s="174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174"/>
      <c r="AF775" s="174"/>
      <c r="AG775" s="174"/>
    </row>
    <row r="776" spans="1:33">
      <c r="A776" s="174"/>
      <c r="B776" s="174"/>
      <c r="C776" s="174"/>
      <c r="D776" s="174"/>
      <c r="E776" s="174"/>
      <c r="F776" s="174"/>
      <c r="G776" s="206"/>
      <c r="H776" s="174"/>
      <c r="I776" s="174"/>
      <c r="J776" s="174"/>
      <c r="K776" s="174"/>
      <c r="L776" s="174"/>
      <c r="M776" s="174"/>
      <c r="N776" s="174"/>
      <c r="O776" s="174"/>
      <c r="P776" s="174"/>
      <c r="Q776" s="174"/>
      <c r="R776" s="174"/>
      <c r="S776" s="174"/>
      <c r="T776" s="174"/>
      <c r="U776" s="174"/>
      <c r="V776" s="174"/>
      <c r="W776" s="174"/>
      <c r="X776" s="174"/>
      <c r="Y776" s="174"/>
      <c r="Z776" s="174"/>
      <c r="AA776" s="174"/>
      <c r="AB776" s="174"/>
      <c r="AC776" s="174"/>
      <c r="AD776" s="174"/>
      <c r="AE776" s="174"/>
      <c r="AF776" s="174"/>
      <c r="AG776" s="174"/>
    </row>
    <row r="777" spans="1:33">
      <c r="A777" s="174"/>
      <c r="B777" s="174"/>
      <c r="C777" s="174"/>
      <c r="D777" s="174"/>
      <c r="E777" s="174"/>
      <c r="F777" s="174"/>
      <c r="G777" s="206"/>
      <c r="H777" s="174"/>
      <c r="I777" s="174"/>
      <c r="J777" s="174"/>
      <c r="K777" s="174"/>
      <c r="L777" s="174"/>
      <c r="M777" s="174"/>
      <c r="N777" s="174"/>
      <c r="O777" s="174"/>
      <c r="P777" s="174"/>
      <c r="Q777" s="174"/>
      <c r="R777" s="174"/>
      <c r="S777" s="174"/>
      <c r="T777" s="174"/>
      <c r="U777" s="174"/>
      <c r="V777" s="174"/>
      <c r="W777" s="174"/>
      <c r="X777" s="174"/>
      <c r="Y777" s="174"/>
      <c r="Z777" s="174"/>
      <c r="AA777" s="174"/>
      <c r="AB777" s="174"/>
      <c r="AC777" s="174"/>
      <c r="AD777" s="174"/>
      <c r="AE777" s="174"/>
      <c r="AF777" s="174"/>
      <c r="AG777" s="174"/>
    </row>
    <row r="778" spans="1:33">
      <c r="A778" s="174"/>
      <c r="B778" s="174"/>
      <c r="C778" s="174"/>
      <c r="D778" s="174"/>
      <c r="E778" s="174"/>
      <c r="F778" s="174"/>
      <c r="G778" s="206"/>
      <c r="H778" s="174"/>
      <c r="I778" s="174"/>
      <c r="J778" s="174"/>
      <c r="K778" s="174"/>
      <c r="L778" s="174"/>
      <c r="M778" s="174"/>
      <c r="N778" s="174"/>
      <c r="O778" s="174"/>
      <c r="P778" s="174"/>
      <c r="Q778" s="174"/>
      <c r="R778" s="174"/>
      <c r="S778" s="174"/>
      <c r="T778" s="174"/>
      <c r="U778" s="174"/>
      <c r="V778" s="174"/>
      <c r="W778" s="174"/>
      <c r="X778" s="174"/>
      <c r="Y778" s="174"/>
      <c r="Z778" s="174"/>
      <c r="AA778" s="174"/>
      <c r="AB778" s="174"/>
      <c r="AC778" s="174"/>
      <c r="AD778" s="174"/>
      <c r="AE778" s="174"/>
      <c r="AF778" s="174"/>
      <c r="AG778" s="174"/>
    </row>
    <row r="779" spans="1:33">
      <c r="A779" s="174"/>
      <c r="B779" s="174"/>
      <c r="C779" s="174"/>
      <c r="D779" s="174"/>
      <c r="E779" s="174"/>
      <c r="F779" s="174"/>
      <c r="G779" s="206"/>
      <c r="H779" s="174"/>
      <c r="I779" s="174"/>
      <c r="J779" s="174"/>
      <c r="K779" s="174"/>
      <c r="L779" s="174"/>
      <c r="M779" s="174"/>
      <c r="N779" s="174"/>
      <c r="O779" s="174"/>
      <c r="P779" s="174"/>
      <c r="Q779" s="174"/>
      <c r="R779" s="174"/>
      <c r="S779" s="174"/>
      <c r="T779" s="174"/>
      <c r="U779" s="174"/>
      <c r="V779" s="174"/>
      <c r="W779" s="174"/>
      <c r="X779" s="174"/>
      <c r="Y779" s="174"/>
      <c r="Z779" s="174"/>
      <c r="AA779" s="174"/>
      <c r="AB779" s="174"/>
      <c r="AC779" s="174"/>
      <c r="AD779" s="174"/>
      <c r="AE779" s="174"/>
      <c r="AF779" s="174"/>
      <c r="AG779" s="174"/>
    </row>
    <row r="780" spans="1:33">
      <c r="A780" s="174"/>
      <c r="B780" s="174"/>
      <c r="C780" s="174"/>
      <c r="D780" s="174"/>
      <c r="E780" s="174"/>
      <c r="F780" s="174"/>
      <c r="G780" s="206"/>
      <c r="H780" s="174"/>
      <c r="I780" s="174"/>
      <c r="J780" s="174"/>
      <c r="K780" s="174"/>
      <c r="L780" s="174"/>
      <c r="M780" s="174"/>
      <c r="N780" s="174"/>
      <c r="O780" s="174"/>
      <c r="P780" s="174"/>
      <c r="Q780" s="174"/>
      <c r="R780" s="174"/>
      <c r="S780" s="174"/>
      <c r="T780" s="174"/>
      <c r="U780" s="174"/>
      <c r="V780" s="174"/>
      <c r="W780" s="174"/>
      <c r="X780" s="174"/>
      <c r="Y780" s="174"/>
      <c r="Z780" s="174"/>
      <c r="AA780" s="174"/>
      <c r="AB780" s="174"/>
      <c r="AC780" s="174"/>
      <c r="AD780" s="174"/>
      <c r="AE780" s="174"/>
      <c r="AF780" s="174"/>
      <c r="AG780" s="174"/>
    </row>
    <row r="781" spans="1:33">
      <c r="A781" s="174"/>
      <c r="B781" s="174"/>
      <c r="C781" s="174"/>
      <c r="D781" s="174"/>
      <c r="E781" s="174"/>
      <c r="F781" s="174"/>
      <c r="G781" s="206"/>
      <c r="H781" s="174"/>
      <c r="I781" s="174"/>
      <c r="J781" s="174"/>
      <c r="K781" s="174"/>
      <c r="L781" s="174"/>
      <c r="M781" s="174"/>
      <c r="N781" s="174"/>
      <c r="O781" s="174"/>
      <c r="P781" s="174"/>
      <c r="Q781" s="174"/>
      <c r="R781" s="174"/>
      <c r="S781" s="174"/>
      <c r="T781" s="174"/>
      <c r="U781" s="174"/>
      <c r="V781" s="174"/>
      <c r="W781" s="174"/>
      <c r="X781" s="174"/>
      <c r="Y781" s="174"/>
      <c r="Z781" s="174"/>
      <c r="AA781" s="174"/>
      <c r="AB781" s="174"/>
      <c r="AC781" s="174"/>
      <c r="AD781" s="174"/>
      <c r="AE781" s="174"/>
      <c r="AF781" s="174"/>
      <c r="AG781" s="174"/>
    </row>
    <row r="782" spans="1:33">
      <c r="A782" s="174"/>
      <c r="B782" s="174"/>
      <c r="C782" s="174"/>
      <c r="D782" s="174"/>
      <c r="E782" s="174"/>
      <c r="F782" s="174"/>
      <c r="G782" s="206"/>
      <c r="H782" s="174"/>
      <c r="I782" s="174"/>
      <c r="J782" s="174"/>
      <c r="K782" s="174"/>
      <c r="L782" s="174"/>
      <c r="M782" s="174"/>
      <c r="N782" s="174"/>
      <c r="O782" s="174"/>
      <c r="P782" s="174"/>
      <c r="Q782" s="174"/>
      <c r="R782" s="174"/>
      <c r="S782" s="174"/>
      <c r="T782" s="174"/>
      <c r="U782" s="174"/>
      <c r="V782" s="174"/>
      <c r="W782" s="174"/>
      <c r="X782" s="174"/>
      <c r="Y782" s="174"/>
      <c r="Z782" s="174"/>
      <c r="AA782" s="174"/>
      <c r="AB782" s="174"/>
      <c r="AC782" s="174"/>
      <c r="AD782" s="174"/>
      <c r="AE782" s="174"/>
      <c r="AF782" s="174"/>
      <c r="AG782" s="174"/>
    </row>
    <row r="783" spans="1:33">
      <c r="A783" s="174"/>
      <c r="B783" s="174"/>
      <c r="C783" s="174"/>
      <c r="D783" s="174"/>
      <c r="E783" s="174"/>
      <c r="F783" s="174"/>
      <c r="G783" s="206"/>
      <c r="H783" s="174"/>
      <c r="I783" s="174"/>
      <c r="J783" s="174"/>
      <c r="K783" s="174"/>
      <c r="L783" s="174"/>
      <c r="M783" s="174"/>
      <c r="N783" s="174"/>
      <c r="O783" s="174"/>
      <c r="P783" s="174"/>
      <c r="Q783" s="174"/>
      <c r="R783" s="174"/>
      <c r="S783" s="174"/>
      <c r="T783" s="174"/>
      <c r="U783" s="174"/>
      <c r="V783" s="174"/>
      <c r="W783" s="174"/>
      <c r="X783" s="174"/>
      <c r="Y783" s="174"/>
      <c r="Z783" s="174"/>
      <c r="AA783" s="174"/>
      <c r="AB783" s="174"/>
      <c r="AC783" s="174"/>
      <c r="AD783" s="174"/>
      <c r="AE783" s="174"/>
      <c r="AF783" s="174"/>
      <c r="AG783" s="174"/>
    </row>
    <row r="784" spans="1:33">
      <c r="A784" s="174"/>
      <c r="B784" s="174"/>
      <c r="C784" s="174"/>
      <c r="D784" s="174"/>
      <c r="E784" s="174"/>
      <c r="F784" s="174"/>
      <c r="G784" s="206"/>
      <c r="H784" s="174"/>
      <c r="I784" s="174"/>
      <c r="J784" s="174"/>
      <c r="K784" s="174"/>
      <c r="L784" s="174"/>
      <c r="M784" s="174"/>
      <c r="N784" s="174"/>
      <c r="O784" s="174"/>
      <c r="P784" s="174"/>
      <c r="Q784" s="174"/>
      <c r="R784" s="174"/>
      <c r="S784" s="174"/>
      <c r="T784" s="174"/>
      <c r="U784" s="174"/>
      <c r="V784" s="174"/>
      <c r="W784" s="174"/>
      <c r="X784" s="174"/>
      <c r="Y784" s="174"/>
      <c r="Z784" s="174"/>
      <c r="AA784" s="174"/>
      <c r="AB784" s="174"/>
      <c r="AC784" s="174"/>
      <c r="AD784" s="174"/>
      <c r="AE784" s="174"/>
      <c r="AF784" s="174"/>
      <c r="AG784" s="174"/>
    </row>
    <row r="785" spans="1:33">
      <c r="A785" s="174"/>
      <c r="B785" s="174"/>
      <c r="C785" s="174"/>
      <c r="D785" s="174"/>
      <c r="E785" s="174"/>
      <c r="F785" s="174"/>
      <c r="G785" s="206"/>
      <c r="H785" s="174"/>
      <c r="I785" s="174"/>
      <c r="J785" s="174"/>
      <c r="K785" s="174"/>
      <c r="L785" s="174"/>
      <c r="M785" s="174"/>
      <c r="N785" s="174"/>
      <c r="O785" s="174"/>
      <c r="P785" s="174"/>
      <c r="Q785" s="174"/>
      <c r="R785" s="174"/>
      <c r="S785" s="174"/>
      <c r="T785" s="174"/>
      <c r="U785" s="174"/>
      <c r="V785" s="174"/>
      <c r="W785" s="174"/>
      <c r="X785" s="174"/>
      <c r="Y785" s="174"/>
      <c r="Z785" s="174"/>
      <c r="AA785" s="174"/>
      <c r="AB785" s="174"/>
      <c r="AC785" s="174"/>
      <c r="AD785" s="174"/>
      <c r="AE785" s="174"/>
      <c r="AF785" s="174"/>
      <c r="AG785" s="174"/>
    </row>
    <row r="786" spans="1:33">
      <c r="A786" s="174"/>
      <c r="B786" s="174"/>
      <c r="C786" s="174"/>
      <c r="D786" s="174"/>
      <c r="E786" s="174"/>
      <c r="F786" s="174"/>
      <c r="G786" s="206"/>
      <c r="H786" s="174"/>
      <c r="I786" s="174"/>
      <c r="J786" s="174"/>
      <c r="K786" s="174"/>
      <c r="L786" s="174"/>
      <c r="M786" s="174"/>
      <c r="N786" s="174"/>
      <c r="O786" s="174"/>
      <c r="P786" s="174"/>
      <c r="Q786" s="174"/>
      <c r="R786" s="174"/>
      <c r="S786" s="174"/>
      <c r="T786" s="174"/>
      <c r="U786" s="174"/>
      <c r="V786" s="174"/>
      <c r="W786" s="174"/>
      <c r="X786" s="174"/>
      <c r="Y786" s="174"/>
      <c r="Z786" s="174"/>
      <c r="AA786" s="174"/>
      <c r="AB786" s="174"/>
      <c r="AC786" s="174"/>
      <c r="AD786" s="174"/>
      <c r="AE786" s="174"/>
      <c r="AF786" s="174"/>
      <c r="AG786" s="174"/>
    </row>
    <row r="787" spans="1:33">
      <c r="A787" s="174"/>
      <c r="B787" s="174"/>
      <c r="C787" s="174"/>
      <c r="D787" s="174"/>
      <c r="E787" s="174"/>
      <c r="F787" s="174"/>
      <c r="G787" s="206"/>
      <c r="H787" s="174"/>
      <c r="I787" s="174"/>
      <c r="J787" s="174"/>
      <c r="K787" s="174"/>
      <c r="L787" s="174"/>
      <c r="M787" s="174"/>
      <c r="N787" s="174"/>
      <c r="O787" s="174"/>
      <c r="P787" s="174"/>
      <c r="Q787" s="174"/>
      <c r="R787" s="174"/>
      <c r="S787" s="174"/>
      <c r="T787" s="174"/>
      <c r="U787" s="174"/>
      <c r="V787" s="174"/>
      <c r="W787" s="174"/>
      <c r="X787" s="174"/>
      <c r="Y787" s="174"/>
      <c r="Z787" s="174"/>
      <c r="AA787" s="174"/>
      <c r="AB787" s="174"/>
      <c r="AC787" s="174"/>
      <c r="AD787" s="174"/>
      <c r="AE787" s="174"/>
      <c r="AF787" s="174"/>
      <c r="AG787" s="174"/>
    </row>
    <row r="788" spans="1:33">
      <c r="A788" s="174"/>
      <c r="B788" s="174"/>
      <c r="C788" s="174"/>
      <c r="D788" s="174"/>
      <c r="E788" s="174"/>
      <c r="F788" s="174"/>
      <c r="G788" s="206"/>
      <c r="H788" s="174"/>
      <c r="I788" s="174"/>
      <c r="J788" s="174"/>
      <c r="K788" s="174"/>
      <c r="L788" s="174"/>
      <c r="M788" s="174"/>
      <c r="N788" s="174"/>
      <c r="O788" s="174"/>
      <c r="P788" s="174"/>
      <c r="Q788" s="174"/>
      <c r="R788" s="174"/>
      <c r="S788" s="174"/>
      <c r="T788" s="174"/>
      <c r="U788" s="174"/>
      <c r="V788" s="174"/>
      <c r="W788" s="174"/>
      <c r="X788" s="174"/>
      <c r="Y788" s="174"/>
      <c r="Z788" s="174"/>
      <c r="AA788" s="174"/>
      <c r="AB788" s="174"/>
      <c r="AC788" s="174"/>
      <c r="AD788" s="174"/>
      <c r="AE788" s="174"/>
      <c r="AF788" s="174"/>
      <c r="AG788" s="174"/>
    </row>
    <row r="789" spans="1:33">
      <c r="A789" s="174"/>
      <c r="B789" s="174"/>
      <c r="C789" s="174"/>
      <c r="D789" s="174"/>
      <c r="E789" s="174"/>
      <c r="F789" s="174"/>
      <c r="G789" s="206"/>
      <c r="H789" s="174"/>
      <c r="I789" s="174"/>
      <c r="J789" s="174"/>
      <c r="K789" s="174"/>
      <c r="L789" s="174"/>
      <c r="M789" s="174"/>
      <c r="N789" s="174"/>
      <c r="O789" s="174"/>
      <c r="P789" s="174"/>
      <c r="Q789" s="174"/>
      <c r="R789" s="174"/>
      <c r="S789" s="174"/>
      <c r="T789" s="174"/>
      <c r="U789" s="174"/>
      <c r="V789" s="174"/>
      <c r="W789" s="174"/>
      <c r="X789" s="174"/>
      <c r="Y789" s="174"/>
      <c r="Z789" s="174"/>
      <c r="AA789" s="174"/>
      <c r="AB789" s="174"/>
      <c r="AC789" s="174"/>
      <c r="AD789" s="174"/>
      <c r="AE789" s="174"/>
      <c r="AF789" s="174"/>
      <c r="AG789" s="174"/>
    </row>
    <row r="790" spans="1:33">
      <c r="A790" s="174"/>
      <c r="B790" s="174"/>
      <c r="C790" s="174"/>
      <c r="D790" s="174"/>
      <c r="E790" s="174"/>
      <c r="F790" s="174"/>
      <c r="G790" s="206"/>
      <c r="H790" s="174"/>
      <c r="I790" s="174"/>
      <c r="J790" s="174"/>
      <c r="K790" s="174"/>
      <c r="L790" s="174"/>
      <c r="M790" s="174"/>
      <c r="N790" s="174"/>
      <c r="O790" s="174"/>
      <c r="P790" s="174"/>
      <c r="Q790" s="174"/>
      <c r="R790" s="174"/>
      <c r="S790" s="174"/>
      <c r="T790" s="174"/>
      <c r="U790" s="174"/>
      <c r="V790" s="174"/>
      <c r="W790" s="174"/>
      <c r="X790" s="174"/>
      <c r="Y790" s="174"/>
      <c r="Z790" s="174"/>
      <c r="AA790" s="174"/>
      <c r="AB790" s="174"/>
      <c r="AC790" s="174"/>
      <c r="AD790" s="174"/>
      <c r="AE790" s="174"/>
      <c r="AF790" s="174"/>
      <c r="AG790" s="174"/>
    </row>
    <row r="791" spans="1:33">
      <c r="A791" s="174"/>
      <c r="B791" s="174"/>
      <c r="C791" s="174"/>
      <c r="D791" s="174"/>
      <c r="E791" s="174"/>
      <c r="F791" s="174"/>
      <c r="G791" s="206"/>
      <c r="H791" s="174"/>
      <c r="I791" s="174"/>
      <c r="J791" s="174"/>
      <c r="K791" s="174"/>
      <c r="L791" s="174"/>
      <c r="M791" s="174"/>
      <c r="N791" s="174"/>
      <c r="O791" s="174"/>
      <c r="P791" s="174"/>
      <c r="Q791" s="174"/>
      <c r="R791" s="174"/>
      <c r="S791" s="174"/>
      <c r="T791" s="174"/>
      <c r="U791" s="174"/>
      <c r="V791" s="174"/>
      <c r="W791" s="174"/>
      <c r="X791" s="174"/>
      <c r="Y791" s="174"/>
      <c r="Z791" s="174"/>
      <c r="AA791" s="174"/>
      <c r="AB791" s="174"/>
      <c r="AC791" s="174"/>
      <c r="AD791" s="174"/>
      <c r="AE791" s="174"/>
      <c r="AF791" s="174"/>
      <c r="AG791" s="174"/>
    </row>
    <row r="792" spans="1:33">
      <c r="A792" s="174"/>
      <c r="B792" s="174"/>
      <c r="C792" s="174"/>
      <c r="D792" s="174"/>
      <c r="E792" s="174"/>
      <c r="F792" s="174"/>
      <c r="G792" s="206"/>
      <c r="H792" s="174"/>
      <c r="I792" s="174"/>
      <c r="J792" s="174"/>
      <c r="K792" s="174"/>
      <c r="L792" s="174"/>
      <c r="M792" s="174"/>
      <c r="N792" s="174"/>
      <c r="O792" s="174"/>
      <c r="P792" s="174"/>
      <c r="Q792" s="174"/>
      <c r="R792" s="174"/>
      <c r="S792" s="174"/>
      <c r="T792" s="174"/>
      <c r="U792" s="174"/>
      <c r="V792" s="174"/>
      <c r="W792" s="174"/>
      <c r="X792" s="174"/>
      <c r="Y792" s="174"/>
      <c r="Z792" s="174"/>
      <c r="AA792" s="174"/>
      <c r="AB792" s="174"/>
      <c r="AC792" s="174"/>
      <c r="AD792" s="174"/>
      <c r="AE792" s="174"/>
      <c r="AF792" s="174"/>
      <c r="AG792" s="174"/>
    </row>
    <row r="793" spans="1:33">
      <c r="A793" s="174"/>
      <c r="B793" s="174"/>
      <c r="C793" s="174"/>
      <c r="D793" s="174"/>
      <c r="E793" s="174"/>
      <c r="F793" s="174"/>
      <c r="G793" s="206"/>
      <c r="H793" s="174"/>
      <c r="I793" s="174"/>
      <c r="J793" s="174"/>
      <c r="K793" s="174"/>
      <c r="L793" s="174"/>
      <c r="M793" s="174"/>
      <c r="N793" s="174"/>
      <c r="O793" s="174"/>
      <c r="P793" s="174"/>
      <c r="Q793" s="174"/>
      <c r="R793" s="174"/>
      <c r="S793" s="174"/>
      <c r="T793" s="174"/>
      <c r="U793" s="174"/>
      <c r="V793" s="174"/>
      <c r="W793" s="174"/>
      <c r="X793" s="174"/>
      <c r="Y793" s="174"/>
      <c r="Z793" s="174"/>
      <c r="AA793" s="174"/>
      <c r="AB793" s="174"/>
      <c r="AC793" s="174"/>
      <c r="AD793" s="174"/>
      <c r="AE793" s="174"/>
      <c r="AF793" s="174"/>
      <c r="AG793" s="174"/>
    </row>
    <row r="794" spans="1:33">
      <c r="A794" s="174"/>
      <c r="B794" s="174"/>
      <c r="C794" s="174"/>
      <c r="D794" s="174"/>
      <c r="E794" s="174"/>
      <c r="F794" s="174"/>
      <c r="G794" s="206"/>
      <c r="H794" s="174"/>
      <c r="I794" s="174"/>
      <c r="J794" s="174"/>
      <c r="K794" s="174"/>
      <c r="L794" s="174"/>
      <c r="M794" s="174"/>
      <c r="N794" s="174"/>
      <c r="O794" s="174"/>
      <c r="P794" s="174"/>
      <c r="Q794" s="174"/>
      <c r="R794" s="174"/>
      <c r="S794" s="174"/>
      <c r="T794" s="174"/>
      <c r="U794" s="174"/>
      <c r="V794" s="174"/>
      <c r="W794" s="174"/>
      <c r="X794" s="174"/>
      <c r="Y794" s="174"/>
      <c r="Z794" s="174"/>
      <c r="AA794" s="174"/>
      <c r="AB794" s="174"/>
      <c r="AC794" s="174"/>
      <c r="AD794" s="174"/>
      <c r="AE794" s="174"/>
      <c r="AF794" s="174"/>
      <c r="AG794" s="174"/>
    </row>
    <row r="795" spans="1:33">
      <c r="A795" s="174"/>
      <c r="B795" s="174"/>
      <c r="C795" s="174"/>
      <c r="D795" s="174"/>
      <c r="E795" s="174"/>
      <c r="F795" s="174"/>
      <c r="G795" s="206"/>
      <c r="H795" s="174"/>
      <c r="I795" s="174"/>
      <c r="J795" s="174"/>
      <c r="K795" s="174"/>
      <c r="L795" s="174"/>
      <c r="M795" s="174"/>
      <c r="N795" s="174"/>
      <c r="O795" s="174"/>
      <c r="P795" s="174"/>
      <c r="Q795" s="174"/>
      <c r="R795" s="174"/>
      <c r="S795" s="174"/>
      <c r="T795" s="174"/>
      <c r="U795" s="174"/>
      <c r="V795" s="174"/>
      <c r="W795" s="174"/>
      <c r="X795" s="174"/>
      <c r="Y795" s="174"/>
      <c r="Z795" s="174"/>
      <c r="AA795" s="174"/>
      <c r="AB795" s="174"/>
      <c r="AC795" s="174"/>
      <c r="AD795" s="174"/>
      <c r="AE795" s="174"/>
      <c r="AF795" s="174"/>
      <c r="AG795" s="174"/>
    </row>
    <row r="796" spans="1:33">
      <c r="A796" s="174"/>
      <c r="B796" s="174"/>
      <c r="C796" s="174"/>
      <c r="D796" s="174"/>
      <c r="E796" s="174"/>
      <c r="F796" s="174"/>
      <c r="G796" s="206"/>
      <c r="H796" s="174"/>
      <c r="I796" s="174"/>
      <c r="J796" s="174"/>
      <c r="K796" s="174"/>
      <c r="L796" s="174"/>
      <c r="M796" s="174"/>
      <c r="N796" s="174"/>
      <c r="O796" s="174"/>
      <c r="P796" s="174"/>
      <c r="Q796" s="174"/>
      <c r="R796" s="174"/>
      <c r="S796" s="174"/>
      <c r="T796" s="174"/>
      <c r="U796" s="174"/>
      <c r="V796" s="174"/>
      <c r="W796" s="174"/>
      <c r="X796" s="174"/>
      <c r="Y796" s="174"/>
      <c r="Z796" s="174"/>
      <c r="AA796" s="174"/>
      <c r="AB796" s="174"/>
      <c r="AC796" s="174"/>
      <c r="AD796" s="174"/>
      <c r="AE796" s="174"/>
      <c r="AF796" s="174"/>
      <c r="AG796" s="174"/>
    </row>
    <row r="797" spans="1:33">
      <c r="A797" s="174"/>
      <c r="B797" s="174"/>
      <c r="C797" s="174"/>
      <c r="D797" s="174"/>
      <c r="E797" s="174"/>
      <c r="F797" s="174"/>
      <c r="G797" s="206"/>
      <c r="H797" s="174"/>
      <c r="I797" s="174"/>
      <c r="J797" s="174"/>
      <c r="K797" s="174"/>
      <c r="L797" s="174"/>
      <c r="M797" s="174"/>
      <c r="N797" s="174"/>
      <c r="O797" s="174"/>
      <c r="P797" s="174"/>
      <c r="Q797" s="174"/>
      <c r="R797" s="174"/>
      <c r="S797" s="174"/>
      <c r="T797" s="174"/>
      <c r="U797" s="174"/>
      <c r="V797" s="174"/>
      <c r="W797" s="174"/>
      <c r="X797" s="174"/>
      <c r="Y797" s="174"/>
      <c r="Z797" s="174"/>
      <c r="AA797" s="174"/>
      <c r="AB797" s="174"/>
      <c r="AC797" s="174"/>
      <c r="AD797" s="174"/>
      <c r="AE797" s="174"/>
      <c r="AF797" s="174"/>
      <c r="AG797" s="174"/>
    </row>
    <row r="798" spans="1:33">
      <c r="A798" s="174"/>
      <c r="B798" s="174"/>
      <c r="C798" s="174"/>
      <c r="D798" s="174"/>
      <c r="E798" s="174"/>
      <c r="F798" s="174"/>
      <c r="G798" s="206"/>
      <c r="H798" s="174"/>
      <c r="I798" s="174"/>
      <c r="J798" s="174"/>
      <c r="K798" s="174"/>
      <c r="L798" s="174"/>
      <c r="M798" s="174"/>
      <c r="N798" s="174"/>
      <c r="O798" s="174"/>
      <c r="P798" s="174"/>
      <c r="Q798" s="174"/>
      <c r="R798" s="174"/>
      <c r="S798" s="174"/>
      <c r="T798" s="174"/>
      <c r="U798" s="174"/>
      <c r="V798" s="174"/>
      <c r="W798" s="174"/>
      <c r="X798" s="174"/>
      <c r="Y798" s="174"/>
      <c r="Z798" s="174"/>
      <c r="AA798" s="174"/>
      <c r="AB798" s="174"/>
      <c r="AC798" s="174"/>
      <c r="AD798" s="174"/>
      <c r="AE798" s="174"/>
      <c r="AF798" s="174"/>
      <c r="AG798" s="174"/>
    </row>
    <row r="799" spans="1:33">
      <c r="A799" s="174"/>
      <c r="B799" s="174"/>
      <c r="C799" s="174"/>
      <c r="D799" s="174"/>
      <c r="E799" s="174"/>
      <c r="F799" s="174"/>
      <c r="G799" s="206"/>
      <c r="H799" s="174"/>
      <c r="I799" s="174"/>
      <c r="J799" s="174"/>
      <c r="K799" s="174"/>
      <c r="L799" s="174"/>
      <c r="M799" s="174"/>
      <c r="N799" s="174"/>
      <c r="O799" s="174"/>
      <c r="P799" s="174"/>
      <c r="Q799" s="174"/>
      <c r="R799" s="174"/>
      <c r="S799" s="174"/>
      <c r="T799" s="174"/>
      <c r="U799" s="174"/>
      <c r="V799" s="174"/>
      <c r="W799" s="174"/>
      <c r="X799" s="174"/>
      <c r="Y799" s="174"/>
      <c r="Z799" s="174"/>
      <c r="AA799" s="174"/>
      <c r="AB799" s="174"/>
      <c r="AC799" s="174"/>
      <c r="AD799" s="174"/>
      <c r="AE799" s="174"/>
      <c r="AF799" s="174"/>
      <c r="AG799" s="174"/>
    </row>
    <row r="800" spans="1:33">
      <c r="A800" s="174"/>
      <c r="B800" s="174"/>
      <c r="C800" s="174"/>
      <c r="D800" s="174"/>
      <c r="E800" s="174"/>
      <c r="F800" s="174"/>
      <c r="G800" s="206"/>
      <c r="H800" s="174"/>
      <c r="I800" s="174"/>
      <c r="J800" s="174"/>
      <c r="K800" s="174"/>
      <c r="L800" s="174"/>
      <c r="M800" s="174"/>
      <c r="N800" s="174"/>
      <c r="O800" s="174"/>
      <c r="P800" s="174"/>
      <c r="Q800" s="174"/>
      <c r="R800" s="174"/>
      <c r="S800" s="174"/>
      <c r="T800" s="174"/>
      <c r="U800" s="174"/>
      <c r="V800" s="174"/>
      <c r="W800" s="174"/>
      <c r="X800" s="174"/>
      <c r="Y800" s="174"/>
      <c r="Z800" s="174"/>
      <c r="AA800" s="174"/>
      <c r="AB800" s="174"/>
      <c r="AC800" s="174"/>
      <c r="AD800" s="174"/>
      <c r="AE800" s="174"/>
      <c r="AF800" s="174"/>
      <c r="AG800" s="174"/>
    </row>
    <row r="801" spans="1:33">
      <c r="A801" s="174"/>
      <c r="B801" s="174"/>
      <c r="C801" s="174"/>
      <c r="D801" s="174"/>
      <c r="E801" s="174"/>
      <c r="F801" s="174"/>
      <c r="G801" s="206"/>
      <c r="H801" s="174"/>
      <c r="I801" s="174"/>
      <c r="J801" s="174"/>
      <c r="K801" s="174"/>
      <c r="L801" s="174"/>
      <c r="M801" s="174"/>
      <c r="N801" s="174"/>
      <c r="O801" s="174"/>
      <c r="P801" s="174"/>
      <c r="Q801" s="174"/>
      <c r="R801" s="174"/>
      <c r="S801" s="174"/>
      <c r="T801" s="174"/>
      <c r="U801" s="174"/>
      <c r="V801" s="174"/>
      <c r="W801" s="174"/>
      <c r="X801" s="174"/>
      <c r="Y801" s="174"/>
      <c r="Z801" s="174"/>
      <c r="AA801" s="174"/>
      <c r="AB801" s="174"/>
      <c r="AC801" s="174"/>
      <c r="AD801" s="174"/>
      <c r="AE801" s="174"/>
      <c r="AF801" s="174"/>
      <c r="AG801" s="174"/>
    </row>
    <row r="802" spans="1:33">
      <c r="A802" s="174"/>
      <c r="B802" s="174"/>
      <c r="C802" s="174"/>
      <c r="D802" s="174"/>
      <c r="E802" s="174"/>
      <c r="F802" s="174"/>
      <c r="G802" s="206"/>
      <c r="H802" s="174"/>
      <c r="I802" s="174"/>
      <c r="J802" s="174"/>
      <c r="K802" s="174"/>
      <c r="L802" s="174"/>
      <c r="M802" s="174"/>
      <c r="N802" s="174"/>
      <c r="O802" s="174"/>
      <c r="P802" s="174"/>
      <c r="Q802" s="174"/>
      <c r="R802" s="174"/>
      <c r="S802" s="174"/>
      <c r="T802" s="174"/>
      <c r="U802" s="174"/>
      <c r="V802" s="174"/>
      <c r="W802" s="174"/>
      <c r="X802" s="174"/>
      <c r="Y802" s="174"/>
      <c r="Z802" s="174"/>
      <c r="AA802" s="174"/>
      <c r="AB802" s="174"/>
      <c r="AC802" s="174"/>
      <c r="AD802" s="174"/>
      <c r="AE802" s="174"/>
      <c r="AF802" s="174"/>
      <c r="AG802" s="174"/>
    </row>
    <row r="803" spans="1:33">
      <c r="A803" s="174"/>
      <c r="B803" s="174"/>
      <c r="C803" s="174"/>
      <c r="D803" s="174"/>
      <c r="E803" s="174"/>
      <c r="F803" s="174"/>
      <c r="G803" s="206"/>
      <c r="H803" s="174"/>
      <c r="I803" s="174"/>
      <c r="J803" s="174"/>
      <c r="K803" s="174"/>
      <c r="L803" s="174"/>
      <c r="M803" s="174"/>
      <c r="N803" s="174"/>
      <c r="O803" s="174"/>
      <c r="P803" s="174"/>
      <c r="Q803" s="174"/>
      <c r="R803" s="174"/>
      <c r="S803" s="174"/>
      <c r="T803" s="174"/>
      <c r="U803" s="174"/>
      <c r="V803" s="174"/>
      <c r="W803" s="174"/>
      <c r="X803" s="174"/>
      <c r="Y803" s="174"/>
      <c r="Z803" s="174"/>
      <c r="AA803" s="174"/>
      <c r="AB803" s="174"/>
      <c r="AC803" s="174"/>
      <c r="AD803" s="174"/>
      <c r="AE803" s="174"/>
      <c r="AF803" s="174"/>
      <c r="AG803" s="174"/>
    </row>
    <row r="804" spans="1:33">
      <c r="A804" s="174"/>
      <c r="B804" s="174"/>
      <c r="C804" s="174"/>
      <c r="D804" s="174"/>
      <c r="E804" s="174"/>
      <c r="F804" s="174"/>
      <c r="G804" s="206"/>
      <c r="H804" s="174"/>
      <c r="I804" s="174"/>
      <c r="J804" s="174"/>
      <c r="K804" s="174"/>
      <c r="L804" s="174"/>
      <c r="M804" s="174"/>
      <c r="N804" s="174"/>
      <c r="O804" s="174"/>
      <c r="P804" s="174"/>
      <c r="Q804" s="174"/>
      <c r="R804" s="174"/>
      <c r="S804" s="174"/>
      <c r="T804" s="174"/>
      <c r="U804" s="174"/>
      <c r="V804" s="174"/>
      <c r="W804" s="174"/>
      <c r="X804" s="174"/>
      <c r="Y804" s="174"/>
      <c r="Z804" s="174"/>
      <c r="AA804" s="174"/>
      <c r="AB804" s="174"/>
      <c r="AC804" s="174"/>
      <c r="AD804" s="174"/>
      <c r="AE804" s="174"/>
      <c r="AF804" s="174"/>
      <c r="AG804" s="174"/>
    </row>
    <row r="805" spans="1:33">
      <c r="A805" s="174"/>
      <c r="B805" s="174"/>
      <c r="C805" s="174"/>
      <c r="D805" s="174"/>
      <c r="E805" s="174"/>
      <c r="F805" s="174"/>
      <c r="G805" s="206"/>
      <c r="H805" s="174"/>
      <c r="I805" s="174"/>
      <c r="J805" s="174"/>
      <c r="K805" s="174"/>
      <c r="L805" s="174"/>
      <c r="M805" s="174"/>
      <c r="N805" s="174"/>
      <c r="O805" s="174"/>
      <c r="P805" s="174"/>
      <c r="Q805" s="174"/>
      <c r="R805" s="174"/>
      <c r="S805" s="174"/>
      <c r="T805" s="174"/>
      <c r="U805" s="174"/>
      <c r="V805" s="174"/>
      <c r="W805" s="174"/>
      <c r="X805" s="174"/>
      <c r="Y805" s="174"/>
      <c r="Z805" s="174"/>
      <c r="AA805" s="174"/>
      <c r="AB805" s="174"/>
      <c r="AC805" s="174"/>
      <c r="AD805" s="174"/>
      <c r="AE805" s="174"/>
      <c r="AF805" s="174"/>
      <c r="AG805" s="174"/>
    </row>
    <row r="806" spans="1:33">
      <c r="A806" s="174"/>
      <c r="B806" s="174"/>
      <c r="C806" s="174"/>
      <c r="D806" s="174"/>
      <c r="E806" s="174"/>
      <c r="F806" s="174"/>
      <c r="G806" s="206"/>
      <c r="H806" s="174"/>
      <c r="I806" s="174"/>
      <c r="J806" s="174"/>
      <c r="K806" s="174"/>
      <c r="L806" s="174"/>
      <c r="M806" s="174"/>
      <c r="N806" s="174"/>
      <c r="O806" s="174"/>
      <c r="P806" s="174"/>
      <c r="Q806" s="174"/>
      <c r="R806" s="174"/>
      <c r="S806" s="174"/>
      <c r="T806" s="174"/>
      <c r="U806" s="174"/>
      <c r="V806" s="174"/>
      <c r="W806" s="174"/>
      <c r="X806" s="174"/>
      <c r="Y806" s="174"/>
      <c r="Z806" s="174"/>
      <c r="AA806" s="174"/>
      <c r="AB806" s="174"/>
      <c r="AC806" s="174"/>
      <c r="AD806" s="174"/>
      <c r="AE806" s="174"/>
      <c r="AF806" s="174"/>
      <c r="AG806" s="174"/>
    </row>
    <row r="807" spans="1:33">
      <c r="A807" s="174"/>
      <c r="B807" s="174"/>
      <c r="C807" s="174"/>
      <c r="D807" s="174"/>
      <c r="E807" s="174"/>
      <c r="F807" s="174"/>
      <c r="G807" s="206"/>
      <c r="H807" s="174"/>
      <c r="I807" s="174"/>
      <c r="J807" s="174"/>
      <c r="K807" s="174"/>
      <c r="L807" s="174"/>
      <c r="M807" s="174"/>
      <c r="N807" s="174"/>
      <c r="O807" s="174"/>
      <c r="P807" s="174"/>
      <c r="Q807" s="174"/>
      <c r="R807" s="174"/>
      <c r="S807" s="174"/>
      <c r="T807" s="174"/>
      <c r="U807" s="174"/>
      <c r="V807" s="174"/>
      <c r="W807" s="174"/>
      <c r="X807" s="174"/>
      <c r="Y807" s="174"/>
      <c r="Z807" s="174"/>
      <c r="AA807" s="174"/>
      <c r="AB807" s="174"/>
      <c r="AC807" s="174"/>
      <c r="AD807" s="174"/>
      <c r="AE807" s="174"/>
      <c r="AF807" s="174"/>
      <c r="AG807" s="174"/>
    </row>
    <row r="808" spans="1:33">
      <c r="A808" s="174"/>
      <c r="B808" s="174"/>
      <c r="C808" s="174"/>
      <c r="D808" s="174"/>
      <c r="E808" s="174"/>
      <c r="F808" s="174"/>
      <c r="G808" s="206"/>
      <c r="H808" s="174"/>
      <c r="I808" s="174"/>
      <c r="J808" s="174"/>
      <c r="K808" s="174"/>
      <c r="L808" s="174"/>
      <c r="M808" s="174"/>
      <c r="N808" s="174"/>
      <c r="O808" s="174"/>
      <c r="P808" s="174"/>
      <c r="Q808" s="174"/>
      <c r="R808" s="174"/>
      <c r="S808" s="174"/>
      <c r="T808" s="174"/>
      <c r="U808" s="174"/>
      <c r="V808" s="174"/>
      <c r="W808" s="174"/>
      <c r="X808" s="174"/>
      <c r="Y808" s="174"/>
      <c r="Z808" s="174"/>
      <c r="AA808" s="174"/>
      <c r="AB808" s="174"/>
      <c r="AC808" s="174"/>
      <c r="AD808" s="174"/>
      <c r="AE808" s="174"/>
      <c r="AF808" s="174"/>
      <c r="AG808" s="174"/>
    </row>
    <row r="809" spans="1:33">
      <c r="A809" s="174"/>
      <c r="B809" s="174"/>
      <c r="C809" s="174"/>
      <c r="D809" s="174"/>
      <c r="E809" s="174"/>
      <c r="F809" s="174"/>
      <c r="G809" s="206"/>
      <c r="H809" s="174"/>
      <c r="I809" s="174"/>
      <c r="J809" s="174"/>
      <c r="K809" s="174"/>
      <c r="L809" s="174"/>
      <c r="M809" s="174"/>
      <c r="N809" s="174"/>
      <c r="O809" s="174"/>
      <c r="P809" s="174"/>
      <c r="Q809" s="174"/>
      <c r="R809" s="174"/>
      <c r="S809" s="174"/>
      <c r="T809" s="174"/>
      <c r="U809" s="174"/>
      <c r="V809" s="174"/>
      <c r="W809" s="174"/>
      <c r="X809" s="174"/>
      <c r="Y809" s="174"/>
      <c r="Z809" s="174"/>
      <c r="AA809" s="174"/>
      <c r="AB809" s="174"/>
      <c r="AC809" s="174"/>
      <c r="AD809" s="174"/>
      <c r="AE809" s="174"/>
      <c r="AF809" s="174"/>
      <c r="AG809" s="174"/>
    </row>
    <row r="810" spans="1:33">
      <c r="A810" s="174"/>
      <c r="B810" s="174"/>
      <c r="C810" s="174"/>
      <c r="D810" s="174"/>
      <c r="E810" s="174"/>
      <c r="F810" s="174"/>
      <c r="G810" s="206"/>
      <c r="H810" s="174"/>
      <c r="I810" s="174"/>
      <c r="J810" s="174"/>
      <c r="K810" s="174"/>
      <c r="L810" s="174"/>
      <c r="M810" s="174"/>
      <c r="N810" s="174"/>
      <c r="O810" s="174"/>
      <c r="P810" s="174"/>
      <c r="Q810" s="174"/>
      <c r="R810" s="174"/>
      <c r="S810" s="174"/>
      <c r="T810" s="174"/>
      <c r="U810" s="174"/>
      <c r="V810" s="174"/>
      <c r="W810" s="174"/>
      <c r="X810" s="174"/>
      <c r="Y810" s="174"/>
      <c r="Z810" s="174"/>
      <c r="AA810" s="174"/>
      <c r="AB810" s="174"/>
      <c r="AC810" s="174"/>
      <c r="AD810" s="174"/>
      <c r="AE810" s="174"/>
      <c r="AF810" s="174"/>
      <c r="AG810" s="174"/>
    </row>
    <row r="811" spans="1:33">
      <c r="A811" s="174"/>
      <c r="B811" s="174"/>
      <c r="C811" s="174"/>
      <c r="D811" s="174"/>
      <c r="E811" s="174"/>
      <c r="F811" s="174"/>
      <c r="G811" s="206"/>
      <c r="H811" s="174"/>
      <c r="I811" s="174"/>
      <c r="J811" s="174"/>
      <c r="K811" s="174"/>
      <c r="L811" s="174"/>
      <c r="M811" s="174"/>
      <c r="N811" s="174"/>
      <c r="O811" s="174"/>
      <c r="P811" s="174"/>
      <c r="Q811" s="174"/>
      <c r="R811" s="174"/>
      <c r="S811" s="174"/>
      <c r="T811" s="174"/>
      <c r="U811" s="174"/>
      <c r="V811" s="174"/>
      <c r="W811" s="174"/>
      <c r="X811" s="174"/>
      <c r="Y811" s="174"/>
      <c r="Z811" s="174"/>
      <c r="AA811" s="174"/>
      <c r="AB811" s="174"/>
      <c r="AC811" s="174"/>
      <c r="AD811" s="174"/>
      <c r="AE811" s="174"/>
      <c r="AF811" s="174"/>
      <c r="AG811" s="174"/>
    </row>
    <row r="812" spans="1:33">
      <c r="A812" s="174"/>
      <c r="B812" s="174"/>
      <c r="C812" s="174"/>
      <c r="D812" s="174"/>
      <c r="E812" s="174"/>
      <c r="F812" s="174"/>
      <c r="G812" s="206"/>
      <c r="H812" s="174"/>
      <c r="I812" s="174"/>
      <c r="J812" s="174"/>
      <c r="K812" s="174"/>
      <c r="L812" s="174"/>
      <c r="M812" s="174"/>
      <c r="N812" s="174"/>
      <c r="O812" s="174"/>
      <c r="P812" s="174"/>
      <c r="Q812" s="174"/>
      <c r="R812" s="174"/>
      <c r="S812" s="174"/>
      <c r="T812" s="174"/>
      <c r="U812" s="174"/>
      <c r="V812" s="174"/>
      <c r="W812" s="174"/>
      <c r="X812" s="174"/>
      <c r="Y812" s="174"/>
      <c r="Z812" s="174"/>
      <c r="AA812" s="174"/>
      <c r="AB812" s="174"/>
      <c r="AC812" s="174"/>
      <c r="AD812" s="174"/>
      <c r="AE812" s="174"/>
      <c r="AF812" s="174"/>
      <c r="AG812" s="174"/>
    </row>
    <row r="813" spans="1:33">
      <c r="A813" s="174"/>
      <c r="B813" s="174"/>
      <c r="C813" s="174"/>
      <c r="D813" s="174"/>
      <c r="E813" s="174"/>
      <c r="F813" s="174"/>
      <c r="G813" s="206"/>
      <c r="H813" s="174"/>
      <c r="I813" s="174"/>
      <c r="J813" s="174"/>
      <c r="K813" s="174"/>
      <c r="L813" s="174"/>
      <c r="M813" s="174"/>
      <c r="N813" s="174"/>
      <c r="O813" s="174"/>
      <c r="P813" s="174"/>
      <c r="Q813" s="174"/>
      <c r="R813" s="174"/>
      <c r="S813" s="174"/>
      <c r="T813" s="174"/>
      <c r="U813" s="174"/>
      <c r="V813" s="174"/>
      <c r="W813" s="174"/>
      <c r="X813" s="174"/>
      <c r="Y813" s="174"/>
      <c r="Z813" s="174"/>
      <c r="AA813" s="174"/>
      <c r="AB813" s="174"/>
      <c r="AC813" s="174"/>
      <c r="AD813" s="174"/>
      <c r="AE813" s="174"/>
      <c r="AF813" s="174"/>
      <c r="AG813" s="174"/>
    </row>
    <row r="814" spans="1:33">
      <c r="A814" s="174"/>
      <c r="B814" s="174"/>
      <c r="C814" s="174"/>
      <c r="D814" s="174"/>
      <c r="E814" s="174"/>
      <c r="F814" s="174"/>
      <c r="G814" s="206"/>
      <c r="H814" s="174"/>
      <c r="I814" s="174"/>
      <c r="J814" s="174"/>
      <c r="K814" s="174"/>
      <c r="L814" s="174"/>
      <c r="M814" s="174"/>
      <c r="N814" s="174"/>
      <c r="O814" s="174"/>
      <c r="P814" s="174"/>
      <c r="Q814" s="174"/>
      <c r="R814" s="174"/>
      <c r="S814" s="174"/>
      <c r="T814" s="174"/>
      <c r="U814" s="174"/>
      <c r="V814" s="174"/>
      <c r="W814" s="174"/>
      <c r="X814" s="174"/>
      <c r="Y814" s="174"/>
      <c r="Z814" s="174"/>
      <c r="AA814" s="174"/>
      <c r="AB814" s="174"/>
      <c r="AC814" s="174"/>
      <c r="AD814" s="174"/>
      <c r="AE814" s="174"/>
      <c r="AF814" s="174"/>
      <c r="AG814" s="174"/>
    </row>
    <row r="815" spans="1:33">
      <c r="A815" s="174"/>
      <c r="B815" s="174"/>
      <c r="C815" s="174"/>
      <c r="D815" s="174"/>
      <c r="E815" s="174"/>
      <c r="F815" s="174"/>
      <c r="G815" s="206"/>
      <c r="H815" s="174"/>
      <c r="I815" s="174"/>
      <c r="J815" s="174"/>
      <c r="K815" s="174"/>
      <c r="L815" s="174"/>
      <c r="M815" s="174"/>
      <c r="N815" s="174"/>
      <c r="O815" s="174"/>
      <c r="P815" s="174"/>
      <c r="Q815" s="174"/>
      <c r="R815" s="174"/>
      <c r="S815" s="174"/>
      <c r="T815" s="174"/>
      <c r="U815" s="174"/>
      <c r="V815" s="174"/>
      <c r="W815" s="174"/>
      <c r="X815" s="174"/>
      <c r="Y815" s="174"/>
      <c r="Z815" s="174"/>
      <c r="AA815" s="174"/>
      <c r="AB815" s="174"/>
      <c r="AC815" s="174"/>
      <c r="AD815" s="174"/>
      <c r="AE815" s="174"/>
      <c r="AF815" s="174"/>
      <c r="AG815" s="174"/>
    </row>
    <row r="816" spans="1:33">
      <c r="A816" s="174"/>
      <c r="B816" s="174"/>
      <c r="C816" s="174"/>
      <c r="D816" s="174"/>
      <c r="E816" s="174"/>
      <c r="F816" s="174"/>
      <c r="G816" s="206"/>
      <c r="H816" s="174"/>
      <c r="I816" s="174"/>
      <c r="J816" s="174"/>
      <c r="K816" s="174"/>
      <c r="L816" s="174"/>
      <c r="M816" s="174"/>
      <c r="N816" s="174"/>
      <c r="O816" s="174"/>
      <c r="P816" s="174"/>
      <c r="Q816" s="174"/>
      <c r="R816" s="174"/>
      <c r="S816" s="174"/>
      <c r="T816" s="174"/>
      <c r="U816" s="174"/>
      <c r="V816" s="174"/>
      <c r="W816" s="174"/>
      <c r="X816" s="174"/>
      <c r="Y816" s="174"/>
      <c r="Z816" s="174"/>
      <c r="AA816" s="174"/>
      <c r="AB816" s="174"/>
      <c r="AC816" s="174"/>
      <c r="AD816" s="174"/>
      <c r="AE816" s="174"/>
      <c r="AF816" s="174"/>
      <c r="AG816" s="174"/>
    </row>
    <row r="817" spans="1:33">
      <c r="A817" s="174"/>
      <c r="B817" s="174"/>
      <c r="C817" s="174"/>
      <c r="D817" s="174"/>
      <c r="E817" s="174"/>
      <c r="F817" s="174"/>
      <c r="G817" s="206"/>
      <c r="H817" s="174"/>
      <c r="I817" s="174"/>
      <c r="J817" s="174"/>
      <c r="K817" s="174"/>
      <c r="L817" s="174"/>
      <c r="M817" s="174"/>
      <c r="N817" s="174"/>
      <c r="O817" s="174"/>
      <c r="P817" s="174"/>
      <c r="Q817" s="174"/>
      <c r="R817" s="174"/>
      <c r="S817" s="174"/>
      <c r="T817" s="174"/>
      <c r="U817" s="174"/>
      <c r="V817" s="174"/>
      <c r="W817" s="174"/>
      <c r="X817" s="174"/>
      <c r="Y817" s="174"/>
      <c r="Z817" s="174"/>
      <c r="AA817" s="174"/>
      <c r="AB817" s="174"/>
      <c r="AC817" s="174"/>
      <c r="AD817" s="174"/>
      <c r="AE817" s="174"/>
      <c r="AF817" s="174"/>
      <c r="AG817" s="174"/>
    </row>
    <row r="818" spans="1:33">
      <c r="A818" s="174"/>
      <c r="B818" s="174"/>
      <c r="C818" s="174"/>
      <c r="D818" s="174"/>
      <c r="E818" s="174"/>
      <c r="F818" s="174"/>
      <c r="G818" s="206"/>
      <c r="H818" s="174"/>
      <c r="I818" s="174"/>
      <c r="J818" s="174"/>
      <c r="K818" s="174"/>
      <c r="L818" s="174"/>
      <c r="M818" s="174"/>
      <c r="N818" s="174"/>
      <c r="O818" s="174"/>
      <c r="P818" s="174"/>
      <c r="Q818" s="174"/>
      <c r="R818" s="174"/>
      <c r="S818" s="174"/>
      <c r="T818" s="174"/>
      <c r="U818" s="174"/>
      <c r="V818" s="174"/>
      <c r="W818" s="174"/>
      <c r="X818" s="174"/>
      <c r="Y818" s="174"/>
      <c r="Z818" s="174"/>
      <c r="AA818" s="174"/>
      <c r="AB818" s="174"/>
      <c r="AC818" s="174"/>
      <c r="AD818" s="174"/>
      <c r="AE818" s="174"/>
      <c r="AF818" s="174"/>
      <c r="AG818" s="174"/>
    </row>
    <row r="819" spans="1:33">
      <c r="A819" s="174"/>
      <c r="B819" s="174"/>
      <c r="C819" s="174"/>
      <c r="D819" s="174"/>
      <c r="E819" s="174"/>
      <c r="F819" s="174"/>
      <c r="G819" s="206"/>
      <c r="H819" s="174"/>
      <c r="I819" s="174"/>
      <c r="J819" s="174"/>
      <c r="K819" s="174"/>
      <c r="L819" s="174"/>
      <c r="M819" s="174"/>
      <c r="N819" s="174"/>
      <c r="O819" s="174"/>
      <c r="P819" s="174"/>
      <c r="Q819" s="174"/>
      <c r="R819" s="174"/>
      <c r="S819" s="174"/>
      <c r="T819" s="174"/>
      <c r="U819" s="174"/>
      <c r="V819" s="174"/>
      <c r="W819" s="174"/>
      <c r="X819" s="174"/>
      <c r="Y819" s="174"/>
      <c r="Z819" s="174"/>
      <c r="AA819" s="174"/>
      <c r="AB819" s="174"/>
      <c r="AC819" s="174"/>
      <c r="AD819" s="174"/>
      <c r="AE819" s="174"/>
      <c r="AF819" s="174"/>
      <c r="AG819" s="174"/>
    </row>
    <row r="820" spans="1:33">
      <c r="A820" s="174"/>
      <c r="B820" s="174"/>
      <c r="C820" s="174"/>
      <c r="D820" s="174"/>
      <c r="E820" s="174"/>
      <c r="F820" s="174"/>
      <c r="G820" s="206"/>
      <c r="H820" s="174"/>
      <c r="I820" s="174"/>
      <c r="J820" s="174"/>
      <c r="K820" s="174"/>
      <c r="L820" s="174"/>
      <c r="M820" s="174"/>
      <c r="N820" s="174"/>
      <c r="O820" s="174"/>
      <c r="P820" s="174"/>
      <c r="Q820" s="174"/>
      <c r="R820" s="174"/>
      <c r="S820" s="174"/>
      <c r="T820" s="174"/>
      <c r="U820" s="174"/>
      <c r="V820" s="174"/>
      <c r="W820" s="174"/>
      <c r="X820" s="174"/>
      <c r="Y820" s="174"/>
      <c r="Z820" s="174"/>
      <c r="AA820" s="174"/>
      <c r="AB820" s="174"/>
      <c r="AC820" s="174"/>
      <c r="AD820" s="174"/>
      <c r="AE820" s="174"/>
      <c r="AF820" s="174"/>
      <c r="AG820" s="174"/>
    </row>
    <row r="821" spans="1:33">
      <c r="A821" s="174"/>
      <c r="B821" s="174"/>
      <c r="C821" s="174"/>
      <c r="D821" s="174"/>
      <c r="E821" s="174"/>
      <c r="F821" s="174"/>
      <c r="G821" s="206"/>
      <c r="H821" s="174"/>
      <c r="I821" s="174"/>
      <c r="J821" s="174"/>
      <c r="K821" s="174"/>
      <c r="L821" s="174"/>
      <c r="M821" s="174"/>
      <c r="N821" s="174"/>
      <c r="O821" s="174"/>
      <c r="P821" s="174"/>
      <c r="Q821" s="174"/>
      <c r="R821" s="174"/>
      <c r="S821" s="174"/>
      <c r="T821" s="174"/>
      <c r="U821" s="174"/>
      <c r="V821" s="174"/>
      <c r="W821" s="174"/>
      <c r="X821" s="174"/>
      <c r="Y821" s="174"/>
      <c r="Z821" s="174"/>
      <c r="AA821" s="174"/>
      <c r="AB821" s="174"/>
      <c r="AC821" s="174"/>
      <c r="AD821" s="174"/>
      <c r="AE821" s="174"/>
      <c r="AF821" s="174"/>
      <c r="AG821" s="174"/>
    </row>
    <row r="822" spans="1:33">
      <c r="A822" s="174"/>
      <c r="B822" s="174"/>
      <c r="C822" s="174"/>
      <c r="D822" s="174"/>
      <c r="E822" s="174"/>
      <c r="F822" s="174"/>
      <c r="G822" s="206"/>
      <c r="H822" s="174"/>
      <c r="I822" s="174"/>
      <c r="J822" s="174"/>
      <c r="K822" s="174"/>
      <c r="L822" s="174"/>
      <c r="M822" s="174"/>
      <c r="N822" s="174"/>
      <c r="O822" s="174"/>
      <c r="P822" s="174"/>
      <c r="Q822" s="174"/>
      <c r="R822" s="174"/>
      <c r="S822" s="174"/>
      <c r="T822" s="174"/>
      <c r="U822" s="174"/>
      <c r="V822" s="174"/>
      <c r="W822" s="174"/>
      <c r="X822" s="174"/>
      <c r="Y822" s="174"/>
      <c r="Z822" s="174"/>
      <c r="AA822" s="174"/>
      <c r="AB822" s="174"/>
      <c r="AC822" s="174"/>
      <c r="AD822" s="174"/>
      <c r="AE822" s="174"/>
      <c r="AF822" s="174"/>
      <c r="AG822" s="174"/>
    </row>
    <row r="823" spans="1:33">
      <c r="A823" s="174"/>
      <c r="B823" s="174"/>
      <c r="C823" s="174"/>
      <c r="D823" s="174"/>
      <c r="E823" s="174"/>
      <c r="F823" s="174"/>
      <c r="G823" s="206"/>
      <c r="H823" s="174"/>
      <c r="I823" s="174"/>
      <c r="J823" s="174"/>
      <c r="K823" s="174"/>
      <c r="L823" s="174"/>
      <c r="M823" s="174"/>
      <c r="N823" s="174"/>
      <c r="O823" s="174"/>
      <c r="P823" s="174"/>
      <c r="Q823" s="174"/>
      <c r="R823" s="174"/>
      <c r="S823" s="174"/>
      <c r="T823" s="174"/>
      <c r="U823" s="174"/>
      <c r="V823" s="174"/>
      <c r="W823" s="174"/>
      <c r="X823" s="174"/>
      <c r="Y823" s="174"/>
      <c r="Z823" s="174"/>
      <c r="AA823" s="174"/>
      <c r="AB823" s="174"/>
      <c r="AC823" s="174"/>
      <c r="AD823" s="174"/>
      <c r="AE823" s="174"/>
      <c r="AF823" s="174"/>
      <c r="AG823" s="174"/>
    </row>
    <row r="824" spans="1:33">
      <c r="A824" s="174"/>
      <c r="B824" s="174"/>
      <c r="C824" s="174"/>
      <c r="D824" s="174"/>
      <c r="E824" s="174"/>
      <c r="F824" s="174"/>
      <c r="G824" s="206"/>
      <c r="H824" s="174"/>
      <c r="I824" s="174"/>
      <c r="J824" s="174"/>
      <c r="K824" s="174"/>
      <c r="L824" s="174"/>
      <c r="M824" s="174"/>
      <c r="N824" s="174"/>
      <c r="O824" s="174"/>
      <c r="P824" s="174"/>
      <c r="Q824" s="174"/>
      <c r="R824" s="174"/>
      <c r="S824" s="174"/>
      <c r="T824" s="174"/>
      <c r="U824" s="174"/>
      <c r="V824" s="174"/>
      <c r="W824" s="174"/>
      <c r="X824" s="174"/>
      <c r="Y824" s="174"/>
      <c r="Z824" s="174"/>
      <c r="AA824" s="174"/>
      <c r="AB824" s="174"/>
      <c r="AC824" s="174"/>
      <c r="AD824" s="174"/>
      <c r="AE824" s="174"/>
      <c r="AF824" s="174"/>
      <c r="AG824" s="174"/>
    </row>
    <row r="825" spans="1:33">
      <c r="A825" s="174"/>
      <c r="B825" s="174"/>
      <c r="C825" s="174"/>
      <c r="D825" s="174"/>
      <c r="E825" s="174"/>
      <c r="F825" s="174"/>
      <c r="G825" s="206"/>
      <c r="H825" s="174"/>
      <c r="I825" s="174"/>
      <c r="J825" s="174"/>
      <c r="K825" s="174"/>
      <c r="L825" s="174"/>
      <c r="M825" s="174"/>
      <c r="N825" s="174"/>
      <c r="O825" s="174"/>
      <c r="P825" s="174"/>
      <c r="Q825" s="174"/>
      <c r="R825" s="174"/>
      <c r="S825" s="174"/>
      <c r="T825" s="174"/>
      <c r="U825" s="174"/>
      <c r="V825" s="174"/>
      <c r="W825" s="174"/>
      <c r="X825" s="174"/>
      <c r="Y825" s="174"/>
      <c r="Z825" s="174"/>
      <c r="AA825" s="174"/>
      <c r="AB825" s="174"/>
      <c r="AC825" s="174"/>
      <c r="AD825" s="174"/>
      <c r="AE825" s="174"/>
      <c r="AF825" s="174"/>
      <c r="AG825" s="174"/>
    </row>
    <row r="826" spans="1:33">
      <c r="A826" s="174"/>
      <c r="B826" s="174"/>
      <c r="C826" s="174"/>
      <c r="D826" s="174"/>
      <c r="E826" s="174"/>
      <c r="F826" s="174"/>
      <c r="G826" s="206"/>
      <c r="H826" s="174"/>
      <c r="I826" s="174"/>
      <c r="J826" s="174"/>
      <c r="K826" s="174"/>
      <c r="L826" s="174"/>
      <c r="M826" s="174"/>
      <c r="N826" s="174"/>
      <c r="O826" s="174"/>
      <c r="P826" s="174"/>
      <c r="Q826" s="174"/>
      <c r="R826" s="174"/>
      <c r="S826" s="174"/>
      <c r="T826" s="174"/>
      <c r="U826" s="174"/>
      <c r="V826" s="174"/>
      <c r="W826" s="174"/>
      <c r="X826" s="174"/>
      <c r="Y826" s="174"/>
      <c r="Z826" s="174"/>
      <c r="AA826" s="174"/>
      <c r="AB826" s="174"/>
      <c r="AC826" s="174"/>
      <c r="AD826" s="174"/>
      <c r="AE826" s="174"/>
      <c r="AF826" s="174"/>
      <c r="AG826" s="174"/>
    </row>
    <row r="827" spans="1:33">
      <c r="A827" s="174"/>
      <c r="B827" s="174"/>
      <c r="C827" s="174"/>
      <c r="D827" s="174"/>
      <c r="E827" s="174"/>
      <c r="F827" s="174"/>
      <c r="G827" s="206"/>
      <c r="H827" s="174"/>
      <c r="I827" s="174"/>
      <c r="J827" s="174"/>
      <c r="K827" s="174"/>
      <c r="L827" s="174"/>
      <c r="M827" s="174"/>
      <c r="N827" s="174"/>
      <c r="O827" s="174"/>
      <c r="P827" s="174"/>
      <c r="Q827" s="174"/>
      <c r="R827" s="174"/>
      <c r="S827" s="174"/>
      <c r="T827" s="174"/>
      <c r="U827" s="174"/>
      <c r="V827" s="174"/>
      <c r="W827" s="174"/>
      <c r="X827" s="174"/>
      <c r="Y827" s="174"/>
      <c r="Z827" s="174"/>
      <c r="AA827" s="174"/>
      <c r="AB827" s="174"/>
      <c r="AC827" s="174"/>
      <c r="AD827" s="174"/>
      <c r="AE827" s="174"/>
      <c r="AF827" s="174"/>
      <c r="AG827" s="174"/>
    </row>
    <row r="828" spans="1:33">
      <c r="A828" s="174"/>
      <c r="B828" s="174"/>
      <c r="C828" s="174"/>
      <c r="D828" s="174"/>
      <c r="E828" s="174"/>
      <c r="F828" s="174"/>
      <c r="G828" s="206"/>
      <c r="H828" s="174"/>
      <c r="I828" s="174"/>
      <c r="J828" s="174"/>
      <c r="K828" s="174"/>
      <c r="L828" s="174"/>
      <c r="M828" s="174"/>
      <c r="N828" s="174"/>
      <c r="O828" s="174"/>
      <c r="P828" s="174"/>
      <c r="Q828" s="174"/>
      <c r="R828" s="174"/>
      <c r="S828" s="174"/>
      <c r="T828" s="174"/>
      <c r="U828" s="174"/>
      <c r="V828" s="174"/>
      <c r="W828" s="174"/>
      <c r="X828" s="174"/>
      <c r="Y828" s="174"/>
      <c r="Z828" s="174"/>
      <c r="AA828" s="174"/>
      <c r="AB828" s="174"/>
      <c r="AC828" s="174"/>
      <c r="AD828" s="174"/>
      <c r="AE828" s="174"/>
      <c r="AF828" s="174"/>
      <c r="AG828" s="174"/>
    </row>
    <row r="829" spans="1:33">
      <c r="A829" s="174"/>
      <c r="B829" s="174"/>
      <c r="C829" s="174"/>
      <c r="D829" s="174"/>
      <c r="E829" s="174"/>
      <c r="F829" s="174"/>
      <c r="G829" s="206"/>
      <c r="H829" s="174"/>
      <c r="I829" s="174"/>
      <c r="J829" s="174"/>
      <c r="K829" s="174"/>
      <c r="L829" s="174"/>
      <c r="M829" s="174"/>
      <c r="N829" s="174"/>
      <c r="O829" s="174"/>
      <c r="P829" s="174"/>
      <c r="Q829" s="174"/>
      <c r="R829" s="174"/>
      <c r="S829" s="174"/>
      <c r="T829" s="174"/>
      <c r="U829" s="174"/>
      <c r="V829" s="174"/>
      <c r="W829" s="174"/>
      <c r="X829" s="174"/>
      <c r="Y829" s="174"/>
      <c r="Z829" s="174"/>
      <c r="AA829" s="174"/>
      <c r="AB829" s="174"/>
      <c r="AC829" s="174"/>
      <c r="AD829" s="174"/>
      <c r="AE829" s="174"/>
      <c r="AF829" s="174"/>
      <c r="AG829" s="174"/>
    </row>
    <row r="830" spans="1:33">
      <c r="A830" s="174"/>
      <c r="B830" s="174"/>
      <c r="C830" s="174"/>
      <c r="D830" s="174"/>
      <c r="E830" s="174"/>
      <c r="F830" s="174"/>
      <c r="G830" s="206"/>
      <c r="H830" s="174"/>
      <c r="I830" s="174"/>
      <c r="J830" s="174"/>
      <c r="K830" s="174"/>
      <c r="L830" s="174"/>
      <c r="M830" s="174"/>
      <c r="N830" s="174"/>
      <c r="O830" s="174"/>
      <c r="P830" s="174"/>
      <c r="Q830" s="174"/>
      <c r="R830" s="174"/>
      <c r="S830" s="174"/>
      <c r="T830" s="174"/>
      <c r="U830" s="174"/>
      <c r="V830" s="174"/>
      <c r="W830" s="174"/>
      <c r="X830" s="174"/>
      <c r="Y830" s="174"/>
      <c r="Z830" s="174"/>
      <c r="AA830" s="174"/>
      <c r="AB830" s="174"/>
      <c r="AC830" s="174"/>
      <c r="AD830" s="174"/>
      <c r="AE830" s="174"/>
      <c r="AF830" s="174"/>
      <c r="AG830" s="174"/>
    </row>
    <row r="831" spans="1:33">
      <c r="A831" s="174"/>
      <c r="B831" s="174"/>
      <c r="C831" s="174"/>
      <c r="D831" s="174"/>
      <c r="E831" s="174"/>
      <c r="F831" s="174"/>
      <c r="G831" s="206"/>
      <c r="H831" s="174"/>
      <c r="I831" s="174"/>
      <c r="J831" s="174"/>
      <c r="K831" s="174"/>
      <c r="L831" s="174"/>
      <c r="M831" s="174"/>
      <c r="N831" s="174"/>
      <c r="O831" s="174"/>
      <c r="P831" s="174"/>
      <c r="Q831" s="174"/>
      <c r="R831" s="174"/>
      <c r="S831" s="174"/>
      <c r="T831" s="174"/>
      <c r="U831" s="174"/>
      <c r="V831" s="174"/>
      <c r="W831" s="174"/>
      <c r="X831" s="174"/>
      <c r="Y831" s="174"/>
      <c r="Z831" s="174"/>
      <c r="AA831" s="174"/>
      <c r="AB831" s="174"/>
      <c r="AC831" s="174"/>
      <c r="AD831" s="174"/>
      <c r="AE831" s="174"/>
      <c r="AF831" s="174"/>
      <c r="AG831" s="174"/>
    </row>
    <row r="832" spans="1:33">
      <c r="A832" s="174"/>
      <c r="B832" s="174"/>
      <c r="C832" s="174"/>
      <c r="D832" s="174"/>
      <c r="E832" s="174"/>
      <c r="F832" s="174"/>
      <c r="G832" s="206"/>
      <c r="H832" s="174"/>
      <c r="I832" s="174"/>
      <c r="J832" s="174"/>
      <c r="K832" s="174"/>
      <c r="L832" s="174"/>
      <c r="M832" s="174"/>
      <c r="N832" s="174"/>
      <c r="O832" s="174"/>
      <c r="P832" s="174"/>
      <c r="Q832" s="174"/>
      <c r="R832" s="174"/>
      <c r="S832" s="174"/>
      <c r="T832" s="174"/>
      <c r="U832" s="174"/>
      <c r="V832" s="174"/>
      <c r="W832" s="174"/>
      <c r="X832" s="174"/>
      <c r="Y832" s="174"/>
      <c r="Z832" s="174"/>
      <c r="AA832" s="174"/>
      <c r="AB832" s="174"/>
      <c r="AC832" s="174"/>
      <c r="AD832" s="174"/>
      <c r="AE832" s="174"/>
      <c r="AF832" s="174"/>
      <c r="AG832" s="174"/>
    </row>
    <row r="833" spans="1:33">
      <c r="A833" s="174"/>
      <c r="B833" s="174"/>
      <c r="C833" s="174"/>
      <c r="D833" s="174"/>
      <c r="E833" s="174"/>
      <c r="F833" s="174"/>
      <c r="G833" s="206"/>
      <c r="H833" s="174"/>
      <c r="I833" s="174"/>
      <c r="J833" s="174"/>
      <c r="K833" s="174"/>
      <c r="L833" s="174"/>
      <c r="M833" s="174"/>
      <c r="N833" s="174"/>
      <c r="O833" s="174"/>
      <c r="P833" s="174"/>
      <c r="Q833" s="174"/>
      <c r="R833" s="174"/>
      <c r="S833" s="174"/>
      <c r="T833" s="174"/>
      <c r="U833" s="174"/>
      <c r="V833" s="174"/>
      <c r="W833" s="174"/>
      <c r="X833" s="174"/>
      <c r="Y833" s="174"/>
      <c r="Z833" s="174"/>
      <c r="AA833" s="174"/>
      <c r="AB833" s="174"/>
      <c r="AC833" s="174"/>
      <c r="AD833" s="174"/>
      <c r="AE833" s="174"/>
      <c r="AF833" s="174"/>
      <c r="AG833" s="174"/>
    </row>
    <row r="834" spans="1:33">
      <c r="A834" s="174"/>
      <c r="B834" s="174"/>
      <c r="C834" s="174"/>
      <c r="D834" s="174"/>
      <c r="E834" s="174"/>
      <c r="F834" s="174"/>
      <c r="G834" s="206"/>
      <c r="H834" s="174"/>
      <c r="I834" s="174"/>
      <c r="J834" s="174"/>
      <c r="K834" s="174"/>
      <c r="L834" s="174"/>
      <c r="M834" s="174"/>
      <c r="N834" s="174"/>
      <c r="O834" s="174"/>
      <c r="P834" s="174"/>
      <c r="Q834" s="174"/>
      <c r="R834" s="174"/>
      <c r="S834" s="174"/>
      <c r="T834" s="174"/>
      <c r="U834" s="174"/>
      <c r="V834" s="174"/>
      <c r="W834" s="174"/>
      <c r="X834" s="174"/>
      <c r="Y834" s="174"/>
      <c r="Z834" s="174"/>
      <c r="AA834" s="174"/>
      <c r="AB834" s="174"/>
      <c r="AC834" s="174"/>
      <c r="AD834" s="174"/>
      <c r="AE834" s="174"/>
      <c r="AF834" s="174"/>
      <c r="AG834" s="174"/>
    </row>
    <row r="835" spans="1:33">
      <c r="A835" s="174"/>
      <c r="B835" s="174"/>
      <c r="C835" s="174"/>
      <c r="D835" s="174"/>
      <c r="E835" s="174"/>
      <c r="F835" s="174"/>
      <c r="G835" s="206"/>
      <c r="H835" s="174"/>
      <c r="I835" s="174"/>
      <c r="J835" s="174"/>
      <c r="K835" s="174"/>
      <c r="L835" s="174"/>
      <c r="M835" s="174"/>
      <c r="N835" s="174"/>
      <c r="O835" s="174"/>
      <c r="P835" s="174"/>
      <c r="Q835" s="174"/>
      <c r="R835" s="174"/>
      <c r="S835" s="174"/>
      <c r="T835" s="174"/>
      <c r="U835" s="174"/>
      <c r="V835" s="174"/>
      <c r="W835" s="174"/>
      <c r="X835" s="174"/>
      <c r="Y835" s="174"/>
      <c r="Z835" s="174"/>
      <c r="AA835" s="174"/>
      <c r="AB835" s="174"/>
      <c r="AC835" s="174"/>
      <c r="AD835" s="174"/>
      <c r="AE835" s="174"/>
      <c r="AF835" s="174"/>
      <c r="AG835" s="174"/>
    </row>
    <row r="836" spans="1:33">
      <c r="A836" s="174"/>
      <c r="B836" s="174"/>
      <c r="C836" s="174"/>
      <c r="D836" s="174"/>
      <c r="E836" s="174"/>
      <c r="F836" s="174"/>
      <c r="G836" s="206"/>
      <c r="H836" s="174"/>
      <c r="I836" s="174"/>
      <c r="J836" s="174"/>
      <c r="K836" s="174"/>
      <c r="L836" s="174"/>
      <c r="M836" s="174"/>
      <c r="N836" s="174"/>
      <c r="O836" s="174"/>
      <c r="P836" s="174"/>
      <c r="Q836" s="174"/>
      <c r="R836" s="174"/>
      <c r="S836" s="174"/>
      <c r="T836" s="174"/>
      <c r="U836" s="174"/>
      <c r="V836" s="174"/>
      <c r="W836" s="174"/>
      <c r="X836" s="174"/>
      <c r="Y836" s="174"/>
      <c r="Z836" s="174"/>
      <c r="AA836" s="174"/>
      <c r="AB836" s="174"/>
      <c r="AC836" s="174"/>
      <c r="AD836" s="174"/>
      <c r="AE836" s="174"/>
      <c r="AF836" s="174"/>
      <c r="AG836" s="174"/>
    </row>
    <row r="837" spans="1:33">
      <c r="A837" s="174"/>
      <c r="B837" s="174"/>
      <c r="C837" s="174"/>
      <c r="D837" s="174"/>
      <c r="E837" s="174"/>
      <c r="F837" s="174"/>
      <c r="G837" s="206"/>
      <c r="H837" s="174"/>
      <c r="I837" s="174"/>
      <c r="J837" s="174"/>
      <c r="K837" s="174"/>
      <c r="L837" s="174"/>
      <c r="M837" s="174"/>
      <c r="N837" s="174"/>
      <c r="O837" s="174"/>
      <c r="P837" s="174"/>
      <c r="Q837" s="174"/>
      <c r="R837" s="174"/>
      <c r="S837" s="174"/>
      <c r="T837" s="174"/>
      <c r="U837" s="174"/>
      <c r="V837" s="174"/>
      <c r="W837" s="174"/>
      <c r="X837" s="174"/>
      <c r="Y837" s="174"/>
      <c r="Z837" s="174"/>
      <c r="AA837" s="174"/>
      <c r="AB837" s="174"/>
      <c r="AC837" s="174"/>
      <c r="AD837" s="174"/>
      <c r="AE837" s="174"/>
      <c r="AF837" s="174"/>
      <c r="AG837" s="174"/>
    </row>
    <row r="838" spans="1:33">
      <c r="A838" s="174"/>
      <c r="B838" s="174"/>
      <c r="C838" s="174"/>
      <c r="D838" s="174"/>
      <c r="E838" s="174"/>
      <c r="F838" s="174"/>
      <c r="G838" s="206"/>
      <c r="H838" s="174"/>
      <c r="I838" s="174"/>
      <c r="J838" s="174"/>
      <c r="K838" s="174"/>
      <c r="L838" s="174"/>
      <c r="M838" s="174"/>
      <c r="N838" s="174"/>
      <c r="O838" s="174"/>
      <c r="P838" s="174"/>
      <c r="Q838" s="174"/>
      <c r="R838" s="174"/>
      <c r="S838" s="174"/>
      <c r="T838" s="174"/>
      <c r="U838" s="174"/>
      <c r="V838" s="174"/>
      <c r="W838" s="174"/>
      <c r="X838" s="174"/>
      <c r="Y838" s="174"/>
      <c r="Z838" s="174"/>
      <c r="AA838" s="174"/>
      <c r="AB838" s="174"/>
      <c r="AC838" s="174"/>
      <c r="AD838" s="174"/>
      <c r="AE838" s="174"/>
      <c r="AF838" s="174"/>
      <c r="AG838" s="174"/>
    </row>
    <row r="839" spans="1:33">
      <c r="A839" s="174"/>
      <c r="B839" s="174"/>
      <c r="C839" s="174"/>
      <c r="D839" s="174"/>
      <c r="E839" s="174"/>
      <c r="F839" s="174"/>
      <c r="G839" s="206"/>
      <c r="H839" s="174"/>
      <c r="I839" s="174"/>
      <c r="J839" s="174"/>
      <c r="K839" s="174"/>
      <c r="L839" s="174"/>
      <c r="M839" s="174"/>
      <c r="N839" s="174"/>
      <c r="O839" s="174"/>
      <c r="P839" s="174"/>
      <c r="Q839" s="174"/>
      <c r="R839" s="174"/>
      <c r="S839" s="174"/>
      <c r="T839" s="174"/>
      <c r="U839" s="174"/>
      <c r="V839" s="174"/>
      <c r="W839" s="174"/>
      <c r="X839" s="174"/>
      <c r="Y839" s="174"/>
      <c r="Z839" s="174"/>
      <c r="AA839" s="174"/>
      <c r="AB839" s="174"/>
      <c r="AC839" s="174"/>
      <c r="AD839" s="174"/>
      <c r="AE839" s="174"/>
      <c r="AF839" s="174"/>
      <c r="AG839" s="174"/>
    </row>
    <row r="840" spans="1:33">
      <c r="A840" s="174"/>
      <c r="B840" s="174"/>
      <c r="C840" s="174"/>
      <c r="D840" s="174"/>
      <c r="E840" s="174"/>
      <c r="F840" s="174"/>
      <c r="G840" s="206"/>
      <c r="H840" s="174"/>
      <c r="I840" s="174"/>
      <c r="J840" s="174"/>
      <c r="K840" s="174"/>
      <c r="L840" s="174"/>
      <c r="M840" s="174"/>
      <c r="N840" s="174"/>
      <c r="O840" s="174"/>
      <c r="P840" s="174"/>
      <c r="Q840" s="174"/>
      <c r="R840" s="174"/>
      <c r="S840" s="174"/>
      <c r="T840" s="174"/>
      <c r="U840" s="174"/>
      <c r="V840" s="174"/>
      <c r="W840" s="174"/>
      <c r="X840" s="174"/>
      <c r="Y840" s="174"/>
      <c r="Z840" s="174"/>
      <c r="AA840" s="174"/>
      <c r="AB840" s="174"/>
      <c r="AC840" s="174"/>
      <c r="AD840" s="174"/>
      <c r="AE840" s="174"/>
      <c r="AF840" s="174"/>
      <c r="AG840" s="174"/>
    </row>
    <row r="841" spans="1:33">
      <c r="A841" s="174"/>
      <c r="B841" s="174"/>
      <c r="C841" s="174"/>
      <c r="D841" s="174"/>
      <c r="E841" s="174"/>
      <c r="F841" s="174"/>
      <c r="G841" s="206"/>
      <c r="H841" s="174"/>
      <c r="I841" s="174"/>
      <c r="J841" s="174"/>
      <c r="K841" s="174"/>
      <c r="L841" s="174"/>
      <c r="M841" s="174"/>
      <c r="N841" s="174"/>
      <c r="O841" s="174"/>
      <c r="P841" s="174"/>
      <c r="Q841" s="174"/>
      <c r="R841" s="174"/>
      <c r="S841" s="174"/>
      <c r="T841" s="174"/>
      <c r="U841" s="174"/>
      <c r="V841" s="174"/>
      <c r="W841" s="174"/>
      <c r="X841" s="174"/>
      <c r="Y841" s="174"/>
      <c r="Z841" s="174"/>
      <c r="AA841" s="174"/>
      <c r="AB841" s="174"/>
      <c r="AC841" s="174"/>
      <c r="AD841" s="174"/>
      <c r="AE841" s="174"/>
      <c r="AF841" s="174"/>
      <c r="AG841" s="174"/>
    </row>
    <row r="842" spans="1:33">
      <c r="A842" s="174"/>
      <c r="B842" s="174"/>
      <c r="C842" s="174"/>
      <c r="D842" s="174"/>
      <c r="E842" s="174"/>
      <c r="F842" s="174"/>
      <c r="G842" s="206"/>
      <c r="H842" s="174"/>
      <c r="I842" s="174"/>
      <c r="J842" s="174"/>
      <c r="K842" s="174"/>
      <c r="L842" s="174"/>
      <c r="M842" s="174"/>
      <c r="N842" s="174"/>
      <c r="O842" s="174"/>
      <c r="P842" s="174"/>
      <c r="Q842" s="174"/>
      <c r="R842" s="174"/>
      <c r="S842" s="174"/>
      <c r="T842" s="174"/>
      <c r="U842" s="174"/>
      <c r="V842" s="174"/>
      <c r="W842" s="174"/>
      <c r="X842" s="174"/>
      <c r="Y842" s="174"/>
      <c r="Z842" s="174"/>
      <c r="AA842" s="174"/>
      <c r="AB842" s="174"/>
      <c r="AC842" s="174"/>
      <c r="AD842" s="174"/>
      <c r="AE842" s="174"/>
      <c r="AF842" s="174"/>
      <c r="AG842" s="174"/>
    </row>
    <row r="843" spans="1:33">
      <c r="A843" s="174"/>
      <c r="B843" s="174"/>
      <c r="C843" s="174"/>
      <c r="D843" s="174"/>
      <c r="E843" s="174"/>
      <c r="F843" s="174"/>
      <c r="G843" s="206"/>
      <c r="H843" s="174"/>
      <c r="I843" s="174"/>
      <c r="J843" s="174"/>
      <c r="K843" s="174"/>
      <c r="L843" s="174"/>
      <c r="M843" s="174"/>
      <c r="N843" s="174"/>
      <c r="O843" s="174"/>
      <c r="P843" s="174"/>
      <c r="Q843" s="174"/>
      <c r="R843" s="174"/>
      <c r="S843" s="174"/>
      <c r="T843" s="174"/>
      <c r="U843" s="174"/>
      <c r="V843" s="174"/>
      <c r="W843" s="174"/>
      <c r="X843" s="174"/>
      <c r="Y843" s="174"/>
      <c r="Z843" s="174"/>
      <c r="AA843" s="174"/>
      <c r="AB843" s="174"/>
      <c r="AC843" s="174"/>
      <c r="AD843" s="174"/>
      <c r="AE843" s="174"/>
      <c r="AF843" s="174"/>
      <c r="AG843" s="174"/>
    </row>
    <row r="844" spans="1:33">
      <c r="A844" s="174"/>
      <c r="B844" s="174"/>
      <c r="C844" s="174"/>
      <c r="D844" s="174"/>
      <c r="E844" s="174"/>
      <c r="F844" s="174"/>
      <c r="G844" s="206"/>
      <c r="H844" s="174"/>
      <c r="I844" s="174"/>
      <c r="J844" s="174"/>
      <c r="K844" s="174"/>
      <c r="L844" s="174"/>
      <c r="M844" s="174"/>
      <c r="N844" s="174"/>
      <c r="O844" s="174"/>
      <c r="P844" s="174"/>
      <c r="Q844" s="174"/>
      <c r="R844" s="174"/>
      <c r="S844" s="174"/>
      <c r="T844" s="174"/>
      <c r="U844" s="174"/>
      <c r="V844" s="174"/>
      <c r="W844" s="174"/>
      <c r="X844" s="174"/>
      <c r="Y844" s="174"/>
      <c r="Z844" s="174"/>
      <c r="AA844" s="174"/>
      <c r="AB844" s="174"/>
      <c r="AC844" s="174"/>
      <c r="AD844" s="174"/>
      <c r="AE844" s="174"/>
      <c r="AF844" s="174"/>
      <c r="AG844" s="174"/>
    </row>
    <row r="845" spans="1:33">
      <c r="A845" s="174"/>
      <c r="B845" s="174"/>
      <c r="C845" s="174"/>
      <c r="D845" s="174"/>
      <c r="E845" s="174"/>
      <c r="F845" s="174"/>
      <c r="G845" s="206"/>
      <c r="H845" s="174"/>
      <c r="I845" s="174"/>
      <c r="J845" s="174"/>
      <c r="K845" s="174"/>
      <c r="L845" s="174"/>
      <c r="M845" s="174"/>
      <c r="N845" s="174"/>
      <c r="O845" s="174"/>
      <c r="P845" s="174"/>
      <c r="Q845" s="174"/>
      <c r="R845" s="174"/>
      <c r="S845" s="174"/>
      <c r="T845" s="174"/>
      <c r="U845" s="174"/>
      <c r="V845" s="174"/>
      <c r="W845" s="174"/>
      <c r="X845" s="174"/>
      <c r="Y845" s="174"/>
      <c r="Z845" s="174"/>
      <c r="AA845" s="174"/>
      <c r="AB845" s="174"/>
      <c r="AC845" s="174"/>
      <c r="AD845" s="174"/>
      <c r="AE845" s="174"/>
      <c r="AF845" s="174"/>
      <c r="AG845" s="174"/>
    </row>
    <row r="846" spans="1:33">
      <c r="A846" s="174"/>
      <c r="B846" s="174"/>
      <c r="C846" s="174"/>
      <c r="D846" s="174"/>
      <c r="E846" s="174"/>
      <c r="F846" s="174"/>
      <c r="G846" s="206"/>
      <c r="H846" s="174"/>
      <c r="I846" s="174"/>
      <c r="J846" s="174"/>
      <c r="K846" s="174"/>
      <c r="L846" s="174"/>
      <c r="M846" s="174"/>
      <c r="N846" s="174"/>
      <c r="O846" s="174"/>
      <c r="P846" s="174"/>
      <c r="Q846" s="174"/>
      <c r="R846" s="174"/>
      <c r="S846" s="174"/>
      <c r="T846" s="174"/>
      <c r="U846" s="174"/>
      <c r="V846" s="174"/>
      <c r="W846" s="174"/>
      <c r="X846" s="174"/>
      <c r="Y846" s="174"/>
      <c r="Z846" s="174"/>
      <c r="AA846" s="174"/>
      <c r="AB846" s="174"/>
      <c r="AC846" s="174"/>
      <c r="AD846" s="174"/>
      <c r="AE846" s="174"/>
      <c r="AF846" s="174"/>
      <c r="AG846" s="174"/>
    </row>
    <row r="847" spans="1:33">
      <c r="A847" s="174"/>
      <c r="B847" s="174"/>
      <c r="C847" s="174"/>
      <c r="D847" s="174"/>
      <c r="E847" s="174"/>
      <c r="F847" s="174"/>
      <c r="G847" s="206"/>
      <c r="H847" s="174"/>
      <c r="I847" s="174"/>
      <c r="J847" s="174"/>
      <c r="K847" s="174"/>
      <c r="L847" s="174"/>
      <c r="M847" s="174"/>
      <c r="N847" s="174"/>
      <c r="O847" s="174"/>
      <c r="P847" s="174"/>
      <c r="Q847" s="174"/>
      <c r="R847" s="174"/>
      <c r="S847" s="174"/>
      <c r="T847" s="174"/>
      <c r="U847" s="174"/>
      <c r="V847" s="174"/>
      <c r="W847" s="174"/>
      <c r="X847" s="174"/>
      <c r="Y847" s="174"/>
      <c r="Z847" s="174"/>
      <c r="AA847" s="174"/>
      <c r="AB847" s="174"/>
      <c r="AC847" s="174"/>
      <c r="AD847" s="174"/>
      <c r="AE847" s="174"/>
      <c r="AF847" s="174"/>
      <c r="AG847" s="174"/>
    </row>
    <row r="848" spans="1:33">
      <c r="A848" s="174"/>
      <c r="B848" s="174"/>
      <c r="C848" s="174"/>
      <c r="D848" s="174"/>
      <c r="E848" s="174"/>
      <c r="F848" s="174"/>
      <c r="G848" s="206"/>
      <c r="H848" s="174"/>
      <c r="I848" s="174"/>
      <c r="J848" s="174"/>
      <c r="K848" s="174"/>
      <c r="L848" s="174"/>
      <c r="M848" s="174"/>
      <c r="N848" s="174"/>
      <c r="O848" s="174"/>
      <c r="P848" s="174"/>
      <c r="Q848" s="174"/>
      <c r="R848" s="174"/>
      <c r="S848" s="174"/>
      <c r="T848" s="174"/>
      <c r="U848" s="174"/>
      <c r="V848" s="174"/>
      <c r="W848" s="174"/>
      <c r="X848" s="174"/>
      <c r="Y848" s="174"/>
      <c r="Z848" s="174"/>
      <c r="AA848" s="174"/>
      <c r="AB848" s="174"/>
      <c r="AC848" s="174"/>
      <c r="AD848" s="174"/>
      <c r="AE848" s="174"/>
      <c r="AF848" s="174"/>
      <c r="AG848" s="174"/>
    </row>
    <row r="849" spans="1:33">
      <c r="A849" s="174"/>
      <c r="B849" s="174"/>
      <c r="C849" s="174"/>
      <c r="D849" s="174"/>
      <c r="E849" s="174"/>
      <c r="F849" s="174"/>
      <c r="G849" s="206"/>
      <c r="H849" s="174"/>
      <c r="I849" s="174"/>
      <c r="J849" s="174"/>
      <c r="K849" s="174"/>
      <c r="L849" s="174"/>
      <c r="M849" s="174"/>
      <c r="N849" s="174"/>
      <c r="O849" s="174"/>
      <c r="P849" s="174"/>
      <c r="Q849" s="174"/>
      <c r="R849" s="174"/>
      <c r="S849" s="174"/>
      <c r="T849" s="174"/>
      <c r="U849" s="174"/>
      <c r="V849" s="174"/>
      <c r="W849" s="174"/>
      <c r="X849" s="174"/>
      <c r="Y849" s="174"/>
      <c r="Z849" s="174"/>
      <c r="AA849" s="174"/>
      <c r="AB849" s="174"/>
      <c r="AC849" s="174"/>
      <c r="AD849" s="174"/>
      <c r="AE849" s="174"/>
      <c r="AF849" s="174"/>
      <c r="AG849" s="174"/>
    </row>
    <row r="850" spans="1:33">
      <c r="A850" s="174"/>
      <c r="B850" s="174"/>
      <c r="C850" s="174"/>
      <c r="D850" s="174"/>
      <c r="E850" s="174"/>
      <c r="F850" s="174"/>
      <c r="G850" s="206"/>
      <c r="H850" s="174"/>
      <c r="I850" s="174"/>
      <c r="J850" s="174"/>
      <c r="K850" s="174"/>
      <c r="L850" s="174"/>
      <c r="M850" s="174"/>
      <c r="N850" s="174"/>
      <c r="O850" s="174"/>
      <c r="P850" s="174"/>
      <c r="Q850" s="174"/>
      <c r="R850" s="174"/>
      <c r="S850" s="174"/>
      <c r="T850" s="174"/>
      <c r="U850" s="174"/>
      <c r="V850" s="174"/>
      <c r="W850" s="174"/>
      <c r="X850" s="174"/>
      <c r="Y850" s="174"/>
      <c r="Z850" s="174"/>
      <c r="AA850" s="174"/>
      <c r="AB850" s="174"/>
      <c r="AC850" s="174"/>
      <c r="AD850" s="174"/>
      <c r="AE850" s="174"/>
      <c r="AF850" s="174"/>
      <c r="AG850" s="174"/>
    </row>
    <row r="851" spans="1:33">
      <c r="A851" s="174"/>
      <c r="B851" s="174"/>
      <c r="C851" s="174"/>
      <c r="D851" s="174"/>
      <c r="E851" s="174"/>
      <c r="F851" s="174"/>
      <c r="G851" s="206"/>
      <c r="H851" s="174"/>
      <c r="I851" s="174"/>
      <c r="J851" s="174"/>
      <c r="K851" s="174"/>
      <c r="L851" s="174"/>
      <c r="M851" s="174"/>
      <c r="N851" s="174"/>
      <c r="O851" s="174"/>
      <c r="P851" s="174"/>
      <c r="Q851" s="174"/>
      <c r="R851" s="174"/>
      <c r="S851" s="174"/>
      <c r="T851" s="174"/>
      <c r="U851" s="174"/>
      <c r="V851" s="174"/>
      <c r="W851" s="174"/>
      <c r="X851" s="174"/>
      <c r="Y851" s="174"/>
      <c r="Z851" s="174"/>
      <c r="AA851" s="174"/>
      <c r="AB851" s="174"/>
      <c r="AC851" s="174"/>
      <c r="AD851" s="174"/>
      <c r="AE851" s="174"/>
      <c r="AF851" s="174"/>
      <c r="AG851" s="174"/>
    </row>
    <row r="852" spans="1:33">
      <c r="A852" s="174"/>
      <c r="B852" s="174"/>
      <c r="C852" s="174"/>
      <c r="D852" s="174"/>
      <c r="E852" s="174"/>
      <c r="F852" s="174"/>
      <c r="G852" s="206"/>
      <c r="H852" s="174"/>
      <c r="I852" s="174"/>
      <c r="J852" s="174"/>
      <c r="K852" s="174"/>
      <c r="L852" s="174"/>
      <c r="M852" s="174"/>
      <c r="N852" s="174"/>
      <c r="O852" s="174"/>
      <c r="P852" s="174"/>
      <c r="Q852" s="174"/>
      <c r="R852" s="174"/>
      <c r="S852" s="174"/>
      <c r="T852" s="174"/>
      <c r="U852" s="174"/>
      <c r="V852" s="174"/>
      <c r="W852" s="174"/>
      <c r="X852" s="174"/>
      <c r="Y852" s="174"/>
      <c r="Z852" s="174"/>
      <c r="AA852" s="174"/>
      <c r="AB852" s="174"/>
      <c r="AC852" s="174"/>
      <c r="AD852" s="174"/>
      <c r="AE852" s="174"/>
      <c r="AF852" s="174"/>
      <c r="AG852" s="174"/>
    </row>
    <row r="853" spans="1:33">
      <c r="A853" s="174"/>
      <c r="B853" s="174"/>
      <c r="C853" s="174"/>
      <c r="D853" s="174"/>
      <c r="E853" s="174"/>
      <c r="F853" s="174"/>
      <c r="G853" s="206"/>
      <c r="H853" s="174"/>
      <c r="I853" s="174"/>
      <c r="J853" s="174"/>
      <c r="K853" s="174"/>
      <c r="L853" s="174"/>
      <c r="M853" s="174"/>
      <c r="N853" s="174"/>
      <c r="O853" s="174"/>
      <c r="P853" s="174"/>
      <c r="Q853" s="174"/>
      <c r="R853" s="174"/>
      <c r="S853" s="174"/>
      <c r="T853" s="174"/>
      <c r="U853" s="174"/>
      <c r="V853" s="174"/>
      <c r="W853" s="174"/>
      <c r="X853" s="174"/>
      <c r="Y853" s="174"/>
      <c r="Z853" s="174"/>
      <c r="AA853" s="174"/>
      <c r="AB853" s="174"/>
      <c r="AC853" s="174"/>
      <c r="AD853" s="174"/>
      <c r="AE853" s="174"/>
      <c r="AF853" s="174"/>
      <c r="AG853" s="174"/>
    </row>
    <row r="854" spans="1:33">
      <c r="A854" s="174"/>
      <c r="B854" s="174"/>
      <c r="C854" s="174"/>
      <c r="D854" s="174"/>
      <c r="E854" s="174"/>
      <c r="F854" s="174"/>
      <c r="G854" s="206"/>
      <c r="H854" s="174"/>
      <c r="I854" s="174"/>
      <c r="J854" s="174"/>
      <c r="K854" s="174"/>
      <c r="L854" s="174"/>
      <c r="M854" s="174"/>
      <c r="N854" s="174"/>
      <c r="O854" s="174"/>
      <c r="P854" s="174"/>
      <c r="Q854" s="174"/>
      <c r="R854" s="174"/>
      <c r="S854" s="174"/>
      <c r="T854" s="174"/>
      <c r="U854" s="174"/>
      <c r="V854" s="174"/>
      <c r="W854" s="174"/>
      <c r="X854" s="174"/>
      <c r="Y854" s="174"/>
      <c r="Z854" s="174"/>
      <c r="AA854" s="174"/>
      <c r="AB854" s="174"/>
      <c r="AC854" s="174"/>
      <c r="AD854" s="174"/>
      <c r="AE854" s="174"/>
      <c r="AF854" s="174"/>
      <c r="AG854" s="174"/>
    </row>
    <row r="855" spans="1:33">
      <c r="A855" s="174"/>
      <c r="B855" s="174"/>
      <c r="C855" s="174"/>
      <c r="D855" s="174"/>
      <c r="E855" s="174"/>
      <c r="F855" s="174"/>
      <c r="G855" s="206"/>
      <c r="H855" s="174"/>
      <c r="I855" s="174"/>
      <c r="J855" s="174"/>
      <c r="K855" s="174"/>
      <c r="L855" s="174"/>
      <c r="M855" s="174"/>
      <c r="N855" s="174"/>
      <c r="O855" s="174"/>
      <c r="P855" s="174"/>
      <c r="Q855" s="174"/>
      <c r="R855" s="174"/>
      <c r="S855" s="174"/>
      <c r="T855" s="174"/>
      <c r="U855" s="174"/>
      <c r="V855" s="174"/>
      <c r="W855" s="174"/>
      <c r="X855" s="174"/>
      <c r="Y855" s="174"/>
      <c r="Z855" s="174"/>
      <c r="AA855" s="174"/>
      <c r="AB855" s="174"/>
      <c r="AC855" s="174"/>
      <c r="AD855" s="174"/>
      <c r="AE855" s="174"/>
      <c r="AF855" s="174"/>
      <c r="AG855" s="174"/>
    </row>
    <row r="856" spans="1:33">
      <c r="A856" s="174"/>
      <c r="B856" s="174"/>
      <c r="C856" s="174"/>
      <c r="D856" s="174"/>
      <c r="E856" s="174"/>
      <c r="F856" s="174"/>
      <c r="G856" s="206"/>
      <c r="H856" s="174"/>
      <c r="I856" s="174"/>
      <c r="J856" s="174"/>
      <c r="K856" s="174"/>
      <c r="L856" s="174"/>
      <c r="M856" s="174"/>
      <c r="N856" s="174"/>
      <c r="O856" s="174"/>
      <c r="P856" s="174"/>
      <c r="Q856" s="174"/>
      <c r="R856" s="174"/>
      <c r="S856" s="174"/>
      <c r="T856" s="174"/>
      <c r="U856" s="174"/>
      <c r="V856" s="174"/>
      <c r="W856" s="174"/>
      <c r="X856" s="174"/>
      <c r="Y856" s="174"/>
      <c r="Z856" s="174"/>
      <c r="AA856" s="174"/>
      <c r="AB856" s="174"/>
      <c r="AC856" s="174"/>
      <c r="AD856" s="174"/>
      <c r="AE856" s="174"/>
      <c r="AF856" s="174"/>
      <c r="AG856" s="174"/>
    </row>
    <row r="857" spans="1:33">
      <c r="A857" s="174"/>
      <c r="B857" s="174"/>
      <c r="C857" s="174"/>
      <c r="D857" s="174"/>
      <c r="E857" s="174"/>
      <c r="F857" s="174"/>
      <c r="G857" s="206"/>
      <c r="H857" s="174"/>
      <c r="I857" s="174"/>
      <c r="J857" s="174"/>
      <c r="K857" s="174"/>
      <c r="L857" s="174"/>
      <c r="M857" s="174"/>
      <c r="N857" s="174"/>
      <c r="O857" s="174"/>
      <c r="P857" s="174"/>
      <c r="Q857" s="174"/>
      <c r="R857" s="174"/>
      <c r="S857" s="174"/>
      <c r="T857" s="174"/>
      <c r="U857" s="174"/>
      <c r="V857" s="174"/>
      <c r="W857" s="174"/>
      <c r="X857" s="174"/>
      <c r="Y857" s="174"/>
      <c r="Z857" s="174"/>
      <c r="AA857" s="174"/>
      <c r="AB857" s="174"/>
      <c r="AC857" s="174"/>
      <c r="AD857" s="174"/>
      <c r="AE857" s="174"/>
      <c r="AF857" s="174"/>
      <c r="AG857" s="174"/>
    </row>
    <row r="858" spans="1:33">
      <c r="A858" s="174"/>
      <c r="B858" s="174"/>
      <c r="C858" s="174"/>
      <c r="D858" s="174"/>
      <c r="E858" s="174"/>
      <c r="F858" s="174"/>
      <c r="G858" s="206"/>
      <c r="H858" s="174"/>
      <c r="I858" s="174"/>
      <c r="J858" s="174"/>
      <c r="K858" s="174"/>
      <c r="L858" s="174"/>
      <c r="M858" s="174"/>
      <c r="N858" s="174"/>
      <c r="O858" s="174"/>
      <c r="P858" s="174"/>
      <c r="Q858" s="174"/>
      <c r="R858" s="174"/>
      <c r="S858" s="174"/>
      <c r="T858" s="174"/>
      <c r="U858" s="174"/>
      <c r="V858" s="174"/>
      <c r="W858" s="174"/>
      <c r="X858" s="174"/>
      <c r="Y858" s="174"/>
      <c r="Z858" s="174"/>
      <c r="AA858" s="174"/>
      <c r="AB858" s="174"/>
      <c r="AC858" s="174"/>
      <c r="AD858" s="174"/>
      <c r="AE858" s="174"/>
      <c r="AF858" s="174"/>
      <c r="AG858" s="174"/>
    </row>
    <row r="859" spans="1:33">
      <c r="A859" s="174"/>
      <c r="B859" s="174"/>
      <c r="C859" s="174"/>
      <c r="D859" s="174"/>
      <c r="E859" s="174"/>
      <c r="F859" s="174"/>
      <c r="G859" s="206"/>
      <c r="H859" s="174"/>
      <c r="I859" s="174"/>
      <c r="J859" s="174"/>
      <c r="K859" s="174"/>
      <c r="L859" s="174"/>
      <c r="M859" s="174"/>
      <c r="N859" s="174"/>
      <c r="O859" s="174"/>
      <c r="P859" s="174"/>
      <c r="Q859" s="174"/>
      <c r="R859" s="174"/>
      <c r="S859" s="174"/>
      <c r="T859" s="174"/>
      <c r="U859" s="174"/>
      <c r="V859" s="174"/>
      <c r="W859" s="174"/>
      <c r="X859" s="174"/>
      <c r="Y859" s="174"/>
      <c r="Z859" s="174"/>
      <c r="AA859" s="174"/>
      <c r="AB859" s="174"/>
      <c r="AC859" s="174"/>
      <c r="AD859" s="174"/>
      <c r="AE859" s="174"/>
      <c r="AF859" s="174"/>
      <c r="AG859" s="174"/>
    </row>
    <row r="860" spans="1:33">
      <c r="A860" s="174"/>
      <c r="B860" s="174"/>
      <c r="C860" s="174"/>
      <c r="D860" s="174"/>
      <c r="E860" s="174"/>
      <c r="F860" s="174"/>
      <c r="G860" s="206"/>
      <c r="H860" s="174"/>
      <c r="I860" s="174"/>
      <c r="J860" s="174"/>
      <c r="K860" s="174"/>
      <c r="L860" s="174"/>
      <c r="M860" s="174"/>
      <c r="N860" s="174"/>
      <c r="O860" s="174"/>
      <c r="P860" s="174"/>
      <c r="Q860" s="174"/>
      <c r="R860" s="174"/>
      <c r="S860" s="174"/>
      <c r="T860" s="174"/>
      <c r="U860" s="174"/>
      <c r="V860" s="174"/>
      <c r="W860" s="174"/>
      <c r="X860" s="174"/>
      <c r="Y860" s="174"/>
      <c r="Z860" s="174"/>
      <c r="AA860" s="174"/>
      <c r="AB860" s="174"/>
      <c r="AC860" s="174"/>
      <c r="AD860" s="174"/>
      <c r="AE860" s="174"/>
      <c r="AF860" s="174"/>
      <c r="AG860" s="174"/>
    </row>
    <row r="861" spans="1:33">
      <c r="A861" s="174"/>
      <c r="B861" s="174"/>
      <c r="C861" s="174"/>
      <c r="D861" s="174"/>
      <c r="E861" s="174"/>
      <c r="F861" s="174"/>
      <c r="G861" s="206"/>
      <c r="H861" s="174"/>
      <c r="I861" s="174"/>
      <c r="J861" s="174"/>
      <c r="K861" s="174"/>
      <c r="L861" s="174"/>
      <c r="M861" s="174"/>
      <c r="N861" s="174"/>
      <c r="O861" s="174"/>
      <c r="P861" s="174"/>
      <c r="Q861" s="174"/>
      <c r="R861" s="174"/>
      <c r="S861" s="174"/>
      <c r="T861" s="174"/>
      <c r="U861" s="174"/>
      <c r="V861" s="174"/>
      <c r="W861" s="174"/>
      <c r="X861" s="174"/>
      <c r="Y861" s="174"/>
      <c r="Z861" s="174"/>
      <c r="AA861" s="174"/>
      <c r="AB861" s="174"/>
      <c r="AC861" s="174"/>
      <c r="AD861" s="174"/>
      <c r="AE861" s="174"/>
      <c r="AF861" s="174"/>
      <c r="AG861" s="174"/>
    </row>
    <row r="862" spans="1:33">
      <c r="A862" s="174"/>
      <c r="B862" s="174"/>
      <c r="C862" s="174"/>
      <c r="D862" s="174"/>
      <c r="E862" s="174"/>
      <c r="F862" s="174"/>
      <c r="G862" s="206"/>
      <c r="H862" s="174"/>
      <c r="I862" s="174"/>
      <c r="J862" s="174"/>
      <c r="K862" s="174"/>
      <c r="L862" s="174"/>
      <c r="M862" s="174"/>
      <c r="N862" s="174"/>
      <c r="O862" s="174"/>
      <c r="P862" s="174"/>
      <c r="Q862" s="174"/>
      <c r="R862" s="174"/>
      <c r="S862" s="174"/>
      <c r="T862" s="174"/>
      <c r="U862" s="174"/>
      <c r="V862" s="174"/>
      <c r="W862" s="174"/>
      <c r="X862" s="174"/>
      <c r="Y862" s="174"/>
      <c r="Z862" s="174"/>
      <c r="AA862" s="174"/>
      <c r="AB862" s="174"/>
      <c r="AC862" s="174"/>
      <c r="AD862" s="174"/>
      <c r="AE862" s="174"/>
      <c r="AF862" s="174"/>
      <c r="AG862" s="174"/>
    </row>
    <row r="863" spans="1:33">
      <c r="A863" s="174"/>
      <c r="B863" s="174"/>
      <c r="C863" s="174"/>
      <c r="D863" s="174"/>
      <c r="E863" s="174"/>
      <c r="F863" s="174"/>
      <c r="G863" s="206"/>
      <c r="H863" s="174"/>
      <c r="I863" s="174"/>
      <c r="J863" s="174"/>
      <c r="K863" s="174"/>
      <c r="L863" s="174"/>
      <c r="M863" s="174"/>
      <c r="N863" s="174"/>
      <c r="O863" s="174"/>
      <c r="P863" s="174"/>
      <c r="Q863" s="174"/>
      <c r="R863" s="174"/>
      <c r="S863" s="174"/>
      <c r="T863" s="174"/>
      <c r="U863" s="174"/>
      <c r="V863" s="174"/>
      <c r="W863" s="174"/>
      <c r="X863" s="174"/>
      <c r="Y863" s="174"/>
      <c r="Z863" s="174"/>
      <c r="AA863" s="174"/>
      <c r="AB863" s="174"/>
      <c r="AC863" s="174"/>
      <c r="AD863" s="174"/>
      <c r="AE863" s="174"/>
      <c r="AF863" s="174"/>
      <c r="AG863" s="174"/>
    </row>
    <row r="864" spans="1:33">
      <c r="A864" s="174"/>
      <c r="B864" s="174"/>
      <c r="C864" s="174"/>
      <c r="D864" s="174"/>
      <c r="E864" s="174"/>
      <c r="F864" s="174"/>
      <c r="G864" s="206"/>
      <c r="H864" s="174"/>
      <c r="I864" s="174"/>
      <c r="J864" s="174"/>
      <c r="K864" s="174"/>
      <c r="L864" s="174"/>
      <c r="M864" s="174"/>
      <c r="N864" s="174"/>
      <c r="O864" s="174"/>
      <c r="P864" s="174"/>
      <c r="Q864" s="174"/>
      <c r="R864" s="174"/>
      <c r="S864" s="174"/>
      <c r="T864" s="174"/>
      <c r="U864" s="174"/>
      <c r="V864" s="174"/>
      <c r="W864" s="174"/>
      <c r="X864" s="174"/>
      <c r="Y864" s="174"/>
      <c r="Z864" s="174"/>
      <c r="AA864" s="174"/>
      <c r="AB864" s="174"/>
      <c r="AC864" s="174"/>
      <c r="AD864" s="174"/>
      <c r="AE864" s="174"/>
      <c r="AF864" s="174"/>
      <c r="AG864" s="174"/>
    </row>
    <row r="865" spans="1:33">
      <c r="A865" s="174"/>
      <c r="B865" s="174"/>
      <c r="C865" s="174"/>
      <c r="D865" s="174"/>
      <c r="E865" s="174"/>
      <c r="F865" s="174"/>
      <c r="G865" s="206"/>
      <c r="H865" s="174"/>
      <c r="I865" s="174"/>
      <c r="J865" s="174"/>
      <c r="K865" s="174"/>
      <c r="L865" s="174"/>
      <c r="M865" s="174"/>
      <c r="N865" s="174"/>
      <c r="O865" s="174"/>
      <c r="P865" s="174"/>
      <c r="Q865" s="174"/>
      <c r="R865" s="174"/>
      <c r="S865" s="174"/>
      <c r="T865" s="174"/>
      <c r="U865" s="174"/>
      <c r="V865" s="174"/>
      <c r="W865" s="174"/>
      <c r="X865" s="174"/>
      <c r="Y865" s="174"/>
      <c r="Z865" s="174"/>
      <c r="AA865" s="174"/>
      <c r="AB865" s="174"/>
      <c r="AC865" s="174"/>
      <c r="AD865" s="174"/>
      <c r="AE865" s="174"/>
      <c r="AF865" s="174"/>
      <c r="AG865" s="174"/>
    </row>
    <row r="866" spans="1:33">
      <c r="A866" s="174"/>
      <c r="B866" s="174"/>
      <c r="C866" s="174"/>
      <c r="D866" s="174"/>
      <c r="E866" s="174"/>
      <c r="F866" s="174"/>
      <c r="G866" s="206"/>
      <c r="H866" s="174"/>
      <c r="I866" s="174"/>
      <c r="J866" s="174"/>
      <c r="K866" s="174"/>
      <c r="L866" s="174"/>
      <c r="M866" s="174"/>
      <c r="N866" s="174"/>
      <c r="O866" s="174"/>
      <c r="P866" s="174"/>
      <c r="Q866" s="174"/>
      <c r="R866" s="174"/>
      <c r="S866" s="174"/>
      <c r="T866" s="174"/>
      <c r="U866" s="174"/>
      <c r="V866" s="174"/>
      <c r="W866" s="174"/>
      <c r="X866" s="174"/>
      <c r="Y866" s="174"/>
      <c r="Z866" s="174"/>
      <c r="AA866" s="174"/>
      <c r="AB866" s="174"/>
      <c r="AC866" s="174"/>
      <c r="AD866" s="174"/>
      <c r="AE866" s="174"/>
      <c r="AF866" s="174"/>
      <c r="AG866" s="174"/>
    </row>
    <row r="867" spans="1:33">
      <c r="A867" s="174"/>
      <c r="B867" s="174"/>
      <c r="C867" s="174"/>
      <c r="D867" s="174"/>
      <c r="E867" s="174"/>
      <c r="F867" s="174"/>
      <c r="G867" s="206"/>
      <c r="H867" s="174"/>
      <c r="I867" s="174"/>
      <c r="J867" s="174"/>
      <c r="K867" s="174"/>
      <c r="L867" s="174"/>
      <c r="M867" s="174"/>
      <c r="N867" s="174"/>
      <c r="O867" s="174"/>
      <c r="P867" s="174"/>
      <c r="Q867" s="174"/>
      <c r="R867" s="174"/>
      <c r="S867" s="174"/>
      <c r="T867" s="174"/>
      <c r="U867" s="174"/>
      <c r="V867" s="174"/>
      <c r="W867" s="174"/>
      <c r="X867" s="174"/>
      <c r="Y867" s="174"/>
      <c r="Z867" s="174"/>
      <c r="AA867" s="174"/>
      <c r="AB867" s="174"/>
      <c r="AC867" s="174"/>
      <c r="AD867" s="174"/>
      <c r="AE867" s="174"/>
      <c r="AF867" s="174"/>
      <c r="AG867" s="174"/>
    </row>
    <row r="868" spans="1:33">
      <c r="A868" s="174"/>
      <c r="B868" s="174"/>
      <c r="C868" s="174"/>
      <c r="D868" s="174"/>
      <c r="E868" s="174"/>
      <c r="F868" s="174"/>
      <c r="G868" s="206"/>
      <c r="H868" s="174"/>
      <c r="I868" s="174"/>
      <c r="J868" s="174"/>
      <c r="K868" s="174"/>
      <c r="L868" s="174"/>
      <c r="M868" s="174"/>
      <c r="N868" s="174"/>
      <c r="O868" s="174"/>
      <c r="P868" s="174"/>
      <c r="Q868" s="174"/>
      <c r="R868" s="174"/>
      <c r="S868" s="174"/>
      <c r="T868" s="174"/>
      <c r="U868" s="174"/>
      <c r="V868" s="174"/>
      <c r="W868" s="174"/>
      <c r="X868" s="174"/>
      <c r="Y868" s="174"/>
      <c r="Z868" s="174"/>
      <c r="AA868" s="174"/>
      <c r="AB868" s="174"/>
      <c r="AC868" s="174"/>
      <c r="AD868" s="174"/>
      <c r="AE868" s="174"/>
      <c r="AF868" s="174"/>
      <c r="AG868" s="174"/>
    </row>
    <row r="869" spans="1:33">
      <c r="A869" s="174"/>
      <c r="B869" s="174"/>
      <c r="C869" s="174"/>
      <c r="D869" s="174"/>
      <c r="E869" s="174"/>
      <c r="F869" s="174"/>
      <c r="G869" s="206"/>
      <c r="H869" s="174"/>
      <c r="I869" s="174"/>
      <c r="J869" s="174"/>
      <c r="K869" s="174"/>
      <c r="L869" s="174"/>
      <c r="M869" s="174"/>
      <c r="N869" s="174"/>
      <c r="O869" s="174"/>
      <c r="P869" s="174"/>
      <c r="Q869" s="174"/>
      <c r="R869" s="174"/>
      <c r="S869" s="174"/>
      <c r="T869" s="174"/>
      <c r="U869" s="174"/>
      <c r="V869" s="174"/>
      <c r="W869" s="174"/>
      <c r="X869" s="174"/>
      <c r="Y869" s="174"/>
      <c r="Z869" s="174"/>
      <c r="AA869" s="174"/>
      <c r="AB869" s="174"/>
      <c r="AC869" s="174"/>
      <c r="AD869" s="174"/>
      <c r="AE869" s="174"/>
      <c r="AF869" s="174"/>
      <c r="AG869" s="174"/>
    </row>
    <row r="870" spans="1:33">
      <c r="A870" s="174"/>
      <c r="B870" s="174"/>
      <c r="C870" s="174"/>
      <c r="D870" s="174"/>
      <c r="E870" s="174"/>
      <c r="F870" s="174"/>
      <c r="G870" s="206"/>
      <c r="H870" s="174"/>
      <c r="I870" s="174"/>
      <c r="J870" s="174"/>
      <c r="K870" s="174"/>
      <c r="L870" s="174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174"/>
      <c r="AF870" s="174"/>
      <c r="AG870" s="174"/>
    </row>
    <row r="871" spans="1:33">
      <c r="A871" s="174"/>
      <c r="B871" s="174"/>
      <c r="C871" s="174"/>
      <c r="D871" s="174"/>
      <c r="E871" s="174"/>
      <c r="F871" s="174"/>
      <c r="G871" s="206"/>
      <c r="H871" s="174"/>
      <c r="I871" s="174"/>
      <c r="J871" s="174"/>
      <c r="K871" s="174"/>
      <c r="L871" s="174"/>
      <c r="M871" s="174"/>
      <c r="N871" s="174"/>
      <c r="O871" s="174"/>
      <c r="P871" s="174"/>
      <c r="Q871" s="174"/>
      <c r="R871" s="174"/>
      <c r="S871" s="174"/>
      <c r="T871" s="174"/>
      <c r="U871" s="174"/>
      <c r="V871" s="174"/>
      <c r="W871" s="174"/>
      <c r="X871" s="174"/>
      <c r="Y871" s="174"/>
      <c r="Z871" s="174"/>
      <c r="AA871" s="174"/>
      <c r="AB871" s="174"/>
      <c r="AC871" s="174"/>
      <c r="AD871" s="174"/>
      <c r="AE871" s="174"/>
      <c r="AF871" s="174"/>
      <c r="AG871" s="174"/>
    </row>
    <row r="872" spans="1:33">
      <c r="A872" s="174"/>
      <c r="B872" s="174"/>
      <c r="C872" s="174"/>
      <c r="D872" s="174"/>
      <c r="E872" s="174"/>
      <c r="F872" s="174"/>
      <c r="G872" s="206"/>
      <c r="H872" s="174"/>
      <c r="I872" s="174"/>
      <c r="J872" s="174"/>
      <c r="K872" s="174"/>
      <c r="L872" s="174"/>
      <c r="M872" s="174"/>
      <c r="N872" s="174"/>
      <c r="O872" s="174"/>
      <c r="P872" s="174"/>
      <c r="Q872" s="174"/>
      <c r="R872" s="174"/>
      <c r="S872" s="174"/>
      <c r="T872" s="174"/>
      <c r="U872" s="174"/>
      <c r="V872" s="174"/>
      <c r="W872" s="174"/>
      <c r="X872" s="174"/>
      <c r="Y872" s="174"/>
      <c r="Z872" s="174"/>
      <c r="AA872" s="174"/>
      <c r="AB872" s="174"/>
      <c r="AC872" s="174"/>
      <c r="AD872" s="174"/>
      <c r="AE872" s="174"/>
      <c r="AF872" s="174"/>
      <c r="AG872" s="174"/>
    </row>
    <row r="873" spans="1:33">
      <c r="A873" s="174"/>
      <c r="B873" s="174"/>
      <c r="C873" s="174"/>
      <c r="D873" s="174"/>
      <c r="E873" s="174"/>
      <c r="F873" s="174"/>
      <c r="G873" s="206"/>
      <c r="H873" s="174"/>
      <c r="I873" s="174"/>
      <c r="J873" s="174"/>
      <c r="K873" s="174"/>
      <c r="L873" s="174"/>
      <c r="M873" s="174"/>
      <c r="N873" s="174"/>
      <c r="O873" s="174"/>
      <c r="P873" s="174"/>
      <c r="Q873" s="174"/>
      <c r="R873" s="174"/>
      <c r="S873" s="174"/>
      <c r="T873" s="174"/>
      <c r="U873" s="174"/>
      <c r="V873" s="174"/>
      <c r="W873" s="174"/>
      <c r="X873" s="174"/>
      <c r="Y873" s="174"/>
      <c r="Z873" s="174"/>
      <c r="AA873" s="174"/>
      <c r="AB873" s="174"/>
      <c r="AC873" s="174"/>
      <c r="AD873" s="174"/>
      <c r="AE873" s="174"/>
      <c r="AF873" s="174"/>
      <c r="AG873" s="174"/>
    </row>
    <row r="874" spans="1:33">
      <c r="A874" s="174"/>
      <c r="B874" s="174"/>
      <c r="C874" s="174"/>
      <c r="D874" s="174"/>
      <c r="E874" s="174"/>
      <c r="F874" s="174"/>
      <c r="G874" s="206"/>
      <c r="H874" s="174"/>
      <c r="I874" s="174"/>
      <c r="J874" s="174"/>
      <c r="K874" s="174"/>
      <c r="L874" s="174"/>
      <c r="M874" s="174"/>
      <c r="N874" s="174"/>
      <c r="O874" s="174"/>
      <c r="P874" s="174"/>
      <c r="Q874" s="174"/>
      <c r="R874" s="174"/>
      <c r="S874" s="174"/>
      <c r="T874" s="174"/>
      <c r="U874" s="174"/>
      <c r="V874" s="174"/>
      <c r="W874" s="174"/>
      <c r="X874" s="174"/>
      <c r="Y874" s="174"/>
      <c r="Z874" s="174"/>
      <c r="AA874" s="174"/>
      <c r="AB874" s="174"/>
      <c r="AC874" s="174"/>
      <c r="AD874" s="174"/>
      <c r="AE874" s="174"/>
      <c r="AF874" s="174"/>
      <c r="AG874" s="174"/>
    </row>
    <row r="875" spans="1:33">
      <c r="A875" s="174"/>
      <c r="B875" s="174"/>
      <c r="C875" s="174"/>
      <c r="D875" s="174"/>
      <c r="E875" s="174"/>
      <c r="F875" s="174"/>
      <c r="G875" s="206"/>
      <c r="H875" s="174"/>
      <c r="I875" s="174"/>
      <c r="J875" s="174"/>
      <c r="K875" s="174"/>
      <c r="L875" s="174"/>
      <c r="M875" s="174"/>
      <c r="N875" s="174"/>
      <c r="O875" s="174"/>
      <c r="P875" s="174"/>
      <c r="Q875" s="174"/>
      <c r="R875" s="174"/>
      <c r="S875" s="174"/>
      <c r="T875" s="174"/>
      <c r="U875" s="174"/>
      <c r="V875" s="174"/>
      <c r="W875" s="174"/>
      <c r="X875" s="174"/>
      <c r="Y875" s="174"/>
      <c r="Z875" s="174"/>
      <c r="AA875" s="174"/>
      <c r="AB875" s="174"/>
      <c r="AC875" s="174"/>
      <c r="AD875" s="174"/>
      <c r="AE875" s="174"/>
      <c r="AF875" s="174"/>
      <c r="AG875" s="174"/>
    </row>
    <row r="876" spans="1:33">
      <c r="A876" s="174"/>
      <c r="B876" s="174"/>
      <c r="C876" s="174"/>
      <c r="D876" s="174"/>
      <c r="E876" s="174"/>
      <c r="F876" s="174"/>
      <c r="G876" s="206"/>
      <c r="H876" s="174"/>
      <c r="I876" s="174"/>
      <c r="J876" s="174"/>
      <c r="K876" s="174"/>
      <c r="L876" s="174"/>
      <c r="M876" s="174"/>
      <c r="N876" s="174"/>
      <c r="O876" s="174"/>
      <c r="P876" s="174"/>
      <c r="Q876" s="174"/>
      <c r="R876" s="174"/>
      <c r="S876" s="174"/>
      <c r="T876" s="174"/>
      <c r="U876" s="174"/>
      <c r="V876" s="174"/>
      <c r="W876" s="174"/>
      <c r="X876" s="174"/>
      <c r="Y876" s="174"/>
      <c r="Z876" s="174"/>
      <c r="AA876" s="174"/>
      <c r="AB876" s="174"/>
      <c r="AC876" s="174"/>
      <c r="AD876" s="174"/>
      <c r="AE876" s="174"/>
      <c r="AF876" s="174"/>
      <c r="AG876" s="174"/>
    </row>
    <row r="877" spans="1:33">
      <c r="A877" s="174"/>
      <c r="B877" s="174"/>
      <c r="C877" s="174"/>
      <c r="D877" s="174"/>
      <c r="E877" s="174"/>
      <c r="F877" s="174"/>
      <c r="G877" s="206"/>
      <c r="H877" s="174"/>
      <c r="I877" s="174"/>
      <c r="J877" s="174"/>
      <c r="K877" s="174"/>
      <c r="L877" s="174"/>
      <c r="M877" s="174"/>
      <c r="N877" s="174"/>
      <c r="O877" s="174"/>
      <c r="P877" s="174"/>
      <c r="Q877" s="174"/>
      <c r="R877" s="174"/>
      <c r="S877" s="174"/>
      <c r="T877" s="174"/>
      <c r="U877" s="174"/>
      <c r="V877" s="174"/>
      <c r="W877" s="174"/>
      <c r="X877" s="174"/>
      <c r="Y877" s="174"/>
      <c r="Z877" s="174"/>
      <c r="AA877" s="174"/>
      <c r="AB877" s="174"/>
      <c r="AC877" s="174"/>
      <c r="AD877" s="174"/>
      <c r="AE877" s="174"/>
      <c r="AF877" s="174"/>
      <c r="AG877" s="174"/>
    </row>
    <row r="878" spans="1:33">
      <c r="A878" s="174"/>
      <c r="B878" s="174"/>
      <c r="C878" s="174"/>
      <c r="D878" s="174"/>
      <c r="E878" s="174"/>
      <c r="F878" s="174"/>
      <c r="G878" s="206"/>
      <c r="H878" s="174"/>
      <c r="I878" s="174"/>
      <c r="J878" s="174"/>
      <c r="K878" s="174"/>
      <c r="L878" s="174"/>
      <c r="M878" s="174"/>
      <c r="N878" s="174"/>
      <c r="O878" s="174"/>
      <c r="P878" s="174"/>
      <c r="Q878" s="174"/>
      <c r="R878" s="174"/>
      <c r="S878" s="174"/>
      <c r="T878" s="174"/>
      <c r="U878" s="174"/>
      <c r="V878" s="174"/>
      <c r="W878" s="174"/>
      <c r="X878" s="174"/>
      <c r="Y878" s="174"/>
      <c r="Z878" s="174"/>
      <c r="AA878" s="174"/>
      <c r="AB878" s="174"/>
      <c r="AC878" s="174"/>
      <c r="AD878" s="174"/>
      <c r="AE878" s="174"/>
      <c r="AF878" s="174"/>
      <c r="AG878" s="174"/>
    </row>
    <row r="879" spans="1:33">
      <c r="A879" s="174"/>
      <c r="B879" s="174"/>
      <c r="C879" s="174"/>
      <c r="D879" s="174"/>
      <c r="E879" s="174"/>
      <c r="F879" s="174"/>
      <c r="G879" s="206"/>
      <c r="H879" s="174"/>
      <c r="I879" s="174"/>
      <c r="J879" s="174"/>
      <c r="K879" s="174"/>
      <c r="L879" s="174"/>
      <c r="M879" s="174"/>
      <c r="N879" s="174"/>
      <c r="O879" s="174"/>
      <c r="P879" s="174"/>
      <c r="Q879" s="174"/>
      <c r="R879" s="174"/>
      <c r="S879" s="174"/>
      <c r="T879" s="174"/>
      <c r="U879" s="174"/>
      <c r="V879" s="174"/>
      <c r="W879" s="174"/>
      <c r="X879" s="174"/>
      <c r="Y879" s="174"/>
      <c r="Z879" s="174"/>
      <c r="AA879" s="174"/>
      <c r="AB879" s="174"/>
      <c r="AC879" s="174"/>
      <c r="AD879" s="174"/>
      <c r="AE879" s="174"/>
      <c r="AF879" s="174"/>
      <c r="AG879" s="174"/>
    </row>
    <row r="880" spans="1:33">
      <c r="A880" s="174"/>
      <c r="B880" s="174"/>
      <c r="C880" s="174"/>
      <c r="D880" s="174"/>
      <c r="E880" s="174"/>
      <c r="F880" s="174"/>
      <c r="G880" s="206"/>
      <c r="H880" s="174"/>
      <c r="I880" s="174"/>
      <c r="J880" s="174"/>
      <c r="K880" s="174"/>
      <c r="L880" s="174"/>
      <c r="M880" s="174"/>
      <c r="N880" s="174"/>
      <c r="O880" s="174"/>
      <c r="P880" s="174"/>
      <c r="Q880" s="174"/>
      <c r="R880" s="174"/>
      <c r="S880" s="174"/>
      <c r="T880" s="174"/>
      <c r="U880" s="174"/>
      <c r="V880" s="174"/>
      <c r="W880" s="174"/>
      <c r="X880" s="174"/>
      <c r="Y880" s="174"/>
      <c r="Z880" s="174"/>
      <c r="AA880" s="174"/>
      <c r="AB880" s="174"/>
      <c r="AC880" s="174"/>
      <c r="AD880" s="174"/>
      <c r="AE880" s="174"/>
      <c r="AF880" s="174"/>
      <c r="AG880" s="174"/>
    </row>
    <row r="881" spans="1:33">
      <c r="A881" s="174"/>
      <c r="B881" s="174"/>
      <c r="C881" s="174"/>
      <c r="D881" s="174"/>
      <c r="E881" s="174"/>
      <c r="F881" s="174"/>
      <c r="G881" s="206"/>
      <c r="H881" s="174"/>
      <c r="I881" s="174"/>
      <c r="J881" s="174"/>
      <c r="K881" s="174"/>
      <c r="L881" s="174"/>
      <c r="M881" s="174"/>
      <c r="N881" s="174"/>
      <c r="O881" s="174"/>
      <c r="P881" s="174"/>
      <c r="Q881" s="174"/>
      <c r="R881" s="174"/>
      <c r="S881" s="174"/>
      <c r="T881" s="174"/>
      <c r="U881" s="174"/>
      <c r="V881" s="174"/>
      <c r="W881" s="174"/>
      <c r="X881" s="174"/>
      <c r="Y881" s="174"/>
      <c r="Z881" s="174"/>
      <c r="AA881" s="174"/>
      <c r="AB881" s="174"/>
      <c r="AC881" s="174"/>
      <c r="AD881" s="174"/>
      <c r="AE881" s="174"/>
      <c r="AF881" s="174"/>
      <c r="AG881" s="174"/>
    </row>
    <row r="882" spans="1:33">
      <c r="A882" s="174"/>
      <c r="B882" s="174"/>
      <c r="C882" s="174"/>
      <c r="D882" s="174"/>
      <c r="E882" s="174"/>
      <c r="F882" s="174"/>
      <c r="G882" s="206"/>
      <c r="H882" s="174"/>
      <c r="I882" s="174"/>
      <c r="J882" s="174"/>
      <c r="K882" s="174"/>
      <c r="L882" s="174"/>
      <c r="M882" s="174"/>
      <c r="N882" s="174"/>
      <c r="O882" s="174"/>
      <c r="P882" s="174"/>
      <c r="Q882" s="174"/>
      <c r="R882" s="174"/>
      <c r="S882" s="174"/>
      <c r="T882" s="174"/>
      <c r="U882" s="174"/>
      <c r="V882" s="174"/>
      <c r="W882" s="174"/>
      <c r="X882" s="174"/>
      <c r="Y882" s="174"/>
      <c r="Z882" s="174"/>
      <c r="AA882" s="174"/>
      <c r="AB882" s="174"/>
      <c r="AC882" s="174"/>
      <c r="AD882" s="174"/>
      <c r="AE882" s="174"/>
      <c r="AF882" s="174"/>
      <c r="AG882" s="174"/>
    </row>
    <row r="883" spans="1:33">
      <c r="A883" s="174"/>
      <c r="B883" s="174"/>
      <c r="C883" s="174"/>
      <c r="D883" s="174"/>
      <c r="E883" s="174"/>
      <c r="F883" s="174"/>
      <c r="G883" s="206"/>
      <c r="H883" s="174"/>
      <c r="I883" s="174"/>
      <c r="J883" s="174"/>
      <c r="K883" s="174"/>
      <c r="L883" s="174"/>
      <c r="M883" s="174"/>
      <c r="N883" s="174"/>
      <c r="O883" s="174"/>
      <c r="P883" s="174"/>
      <c r="Q883" s="174"/>
      <c r="R883" s="174"/>
      <c r="S883" s="174"/>
      <c r="T883" s="174"/>
      <c r="U883" s="174"/>
      <c r="V883" s="174"/>
      <c r="W883" s="174"/>
      <c r="X883" s="174"/>
      <c r="Y883" s="174"/>
      <c r="Z883" s="174"/>
      <c r="AA883" s="174"/>
      <c r="AB883" s="174"/>
      <c r="AC883" s="174"/>
      <c r="AD883" s="174"/>
      <c r="AE883" s="174"/>
      <c r="AF883" s="174"/>
      <c r="AG883" s="174"/>
    </row>
    <row r="884" spans="1:33">
      <c r="A884" s="174"/>
      <c r="B884" s="174"/>
      <c r="C884" s="174"/>
      <c r="D884" s="174"/>
      <c r="E884" s="174"/>
      <c r="F884" s="174"/>
      <c r="G884" s="206"/>
      <c r="H884" s="174"/>
      <c r="I884" s="174"/>
      <c r="J884" s="174"/>
      <c r="K884" s="174"/>
      <c r="L884" s="174"/>
      <c r="M884" s="174"/>
      <c r="N884" s="174"/>
      <c r="O884" s="174"/>
      <c r="P884" s="174"/>
      <c r="Q884" s="174"/>
      <c r="R884" s="174"/>
      <c r="S884" s="174"/>
      <c r="T884" s="174"/>
      <c r="U884" s="174"/>
      <c r="V884" s="174"/>
      <c r="W884" s="174"/>
      <c r="X884" s="174"/>
      <c r="Y884" s="174"/>
      <c r="Z884" s="174"/>
      <c r="AA884" s="174"/>
      <c r="AB884" s="174"/>
      <c r="AC884" s="174"/>
      <c r="AD884" s="174"/>
      <c r="AE884" s="174"/>
      <c r="AF884" s="174"/>
      <c r="AG884" s="174"/>
    </row>
    <row r="885" spans="1:33">
      <c r="A885" s="174"/>
      <c r="B885" s="174"/>
      <c r="C885" s="174"/>
      <c r="D885" s="174"/>
      <c r="E885" s="174"/>
      <c r="F885" s="174"/>
      <c r="G885" s="206"/>
      <c r="H885" s="174"/>
      <c r="I885" s="174"/>
      <c r="J885" s="174"/>
      <c r="K885" s="174"/>
      <c r="L885" s="174"/>
      <c r="M885" s="174"/>
      <c r="N885" s="174"/>
      <c r="O885" s="174"/>
      <c r="P885" s="174"/>
      <c r="Q885" s="174"/>
      <c r="R885" s="174"/>
      <c r="S885" s="174"/>
      <c r="T885" s="174"/>
      <c r="U885" s="174"/>
      <c r="V885" s="174"/>
      <c r="W885" s="174"/>
      <c r="X885" s="174"/>
      <c r="Y885" s="174"/>
      <c r="Z885" s="174"/>
      <c r="AA885" s="174"/>
      <c r="AB885" s="174"/>
      <c r="AC885" s="174"/>
      <c r="AD885" s="174"/>
      <c r="AE885" s="174"/>
      <c r="AF885" s="174"/>
      <c r="AG885" s="174"/>
    </row>
    <row r="886" spans="1:33">
      <c r="A886" s="174"/>
      <c r="B886" s="174"/>
      <c r="C886" s="174"/>
      <c r="D886" s="174"/>
      <c r="E886" s="174"/>
      <c r="F886" s="174"/>
      <c r="G886" s="206"/>
      <c r="H886" s="174"/>
      <c r="I886" s="174"/>
      <c r="J886" s="174"/>
      <c r="K886" s="174"/>
      <c r="L886" s="174"/>
      <c r="M886" s="174"/>
      <c r="N886" s="174"/>
      <c r="O886" s="174"/>
      <c r="P886" s="174"/>
      <c r="Q886" s="174"/>
      <c r="R886" s="174"/>
      <c r="S886" s="174"/>
      <c r="T886" s="174"/>
      <c r="U886" s="174"/>
      <c r="V886" s="174"/>
      <c r="W886" s="174"/>
      <c r="X886" s="174"/>
      <c r="Y886" s="174"/>
      <c r="Z886" s="174"/>
      <c r="AA886" s="174"/>
      <c r="AB886" s="174"/>
      <c r="AC886" s="174"/>
      <c r="AD886" s="174"/>
      <c r="AE886" s="174"/>
      <c r="AF886" s="174"/>
      <c r="AG886" s="174"/>
    </row>
    <row r="887" spans="1:33">
      <c r="A887" s="174"/>
      <c r="B887" s="174"/>
      <c r="C887" s="174"/>
      <c r="D887" s="174"/>
      <c r="E887" s="174"/>
      <c r="F887" s="174"/>
      <c r="G887" s="206"/>
      <c r="H887" s="174"/>
      <c r="I887" s="174"/>
      <c r="J887" s="174"/>
      <c r="K887" s="174"/>
      <c r="L887" s="174"/>
      <c r="M887" s="174"/>
      <c r="N887" s="174"/>
      <c r="O887" s="174"/>
      <c r="P887" s="174"/>
      <c r="Q887" s="174"/>
      <c r="R887" s="174"/>
      <c r="S887" s="174"/>
      <c r="T887" s="174"/>
      <c r="U887" s="174"/>
      <c r="V887" s="174"/>
      <c r="W887" s="174"/>
      <c r="X887" s="174"/>
      <c r="Y887" s="174"/>
      <c r="Z887" s="174"/>
      <c r="AA887" s="174"/>
      <c r="AB887" s="174"/>
      <c r="AC887" s="174"/>
      <c r="AD887" s="174"/>
      <c r="AE887" s="174"/>
      <c r="AF887" s="174"/>
      <c r="AG887" s="174"/>
    </row>
    <row r="888" spans="1:33">
      <c r="A888" s="174"/>
      <c r="B888" s="174"/>
      <c r="C888" s="174"/>
      <c r="D888" s="174"/>
      <c r="E888" s="174"/>
      <c r="F888" s="174"/>
      <c r="G888" s="206"/>
      <c r="H888" s="174"/>
      <c r="I888" s="174"/>
      <c r="J888" s="174"/>
      <c r="K888" s="174"/>
      <c r="L888" s="174"/>
      <c r="M888" s="174"/>
      <c r="N888" s="174"/>
      <c r="O888" s="174"/>
      <c r="P888" s="174"/>
      <c r="Q888" s="174"/>
      <c r="R888" s="174"/>
      <c r="S888" s="174"/>
      <c r="T888" s="174"/>
      <c r="U888" s="174"/>
      <c r="V888" s="174"/>
      <c r="W888" s="174"/>
      <c r="X888" s="174"/>
      <c r="Y888" s="174"/>
      <c r="Z888" s="174"/>
      <c r="AA888" s="174"/>
      <c r="AB888" s="174"/>
      <c r="AC888" s="174"/>
      <c r="AD888" s="174"/>
      <c r="AE888" s="174"/>
      <c r="AF888" s="174"/>
      <c r="AG888" s="174"/>
    </row>
    <row r="889" spans="1:33">
      <c r="A889" s="174"/>
      <c r="B889" s="174"/>
      <c r="C889" s="174"/>
      <c r="D889" s="174"/>
      <c r="E889" s="174"/>
      <c r="F889" s="174"/>
      <c r="G889" s="206"/>
      <c r="H889" s="174"/>
      <c r="I889" s="174"/>
      <c r="J889" s="174"/>
      <c r="K889" s="174"/>
      <c r="L889" s="174"/>
      <c r="M889" s="174"/>
      <c r="N889" s="174"/>
      <c r="O889" s="174"/>
      <c r="P889" s="174"/>
      <c r="Q889" s="174"/>
      <c r="R889" s="174"/>
      <c r="S889" s="174"/>
      <c r="T889" s="174"/>
      <c r="U889" s="174"/>
      <c r="V889" s="174"/>
      <c r="W889" s="174"/>
      <c r="X889" s="174"/>
      <c r="Y889" s="174"/>
      <c r="Z889" s="174"/>
      <c r="AA889" s="174"/>
      <c r="AB889" s="174"/>
      <c r="AC889" s="174"/>
      <c r="AD889" s="174"/>
      <c r="AE889" s="174"/>
      <c r="AF889" s="174"/>
      <c r="AG889" s="174"/>
    </row>
    <row r="890" spans="1:33">
      <c r="A890" s="174"/>
      <c r="B890" s="174"/>
      <c r="C890" s="174"/>
      <c r="D890" s="174"/>
      <c r="E890" s="174"/>
      <c r="F890" s="174"/>
      <c r="G890" s="206"/>
      <c r="H890" s="174"/>
      <c r="I890" s="174"/>
      <c r="J890" s="174"/>
      <c r="K890" s="174"/>
      <c r="L890" s="174"/>
      <c r="M890" s="174"/>
      <c r="N890" s="174"/>
      <c r="O890" s="174"/>
      <c r="P890" s="174"/>
      <c r="Q890" s="174"/>
      <c r="R890" s="174"/>
      <c r="S890" s="174"/>
      <c r="T890" s="174"/>
      <c r="U890" s="174"/>
      <c r="V890" s="174"/>
      <c r="W890" s="174"/>
      <c r="X890" s="174"/>
      <c r="Y890" s="174"/>
      <c r="Z890" s="174"/>
      <c r="AA890" s="174"/>
      <c r="AB890" s="174"/>
      <c r="AC890" s="174"/>
      <c r="AD890" s="174"/>
      <c r="AE890" s="174"/>
      <c r="AF890" s="174"/>
      <c r="AG890" s="174"/>
    </row>
    <row r="891" spans="1:33">
      <c r="A891" s="174"/>
      <c r="B891" s="174"/>
      <c r="C891" s="174"/>
      <c r="D891" s="174"/>
      <c r="E891" s="174"/>
      <c r="F891" s="174"/>
      <c r="G891" s="206"/>
      <c r="H891" s="174"/>
      <c r="I891" s="174"/>
      <c r="J891" s="174"/>
      <c r="K891" s="174"/>
      <c r="L891" s="174"/>
      <c r="M891" s="174"/>
      <c r="N891" s="174"/>
      <c r="O891" s="174"/>
      <c r="P891" s="174"/>
      <c r="Q891" s="174"/>
      <c r="R891" s="174"/>
      <c r="S891" s="174"/>
      <c r="T891" s="174"/>
      <c r="U891" s="174"/>
      <c r="V891" s="174"/>
      <c r="W891" s="174"/>
      <c r="X891" s="174"/>
      <c r="Y891" s="174"/>
      <c r="Z891" s="174"/>
      <c r="AA891" s="174"/>
      <c r="AB891" s="174"/>
      <c r="AC891" s="174"/>
      <c r="AD891" s="174"/>
      <c r="AE891" s="174"/>
      <c r="AF891" s="174"/>
      <c r="AG891" s="174"/>
    </row>
    <row r="892" spans="1:33">
      <c r="A892" s="174"/>
      <c r="B892" s="174"/>
      <c r="C892" s="174"/>
      <c r="D892" s="174"/>
      <c r="E892" s="174"/>
      <c r="F892" s="174"/>
      <c r="G892" s="206"/>
      <c r="H892" s="174"/>
      <c r="I892" s="174"/>
      <c r="J892" s="174"/>
      <c r="K892" s="174"/>
      <c r="L892" s="174"/>
      <c r="M892" s="174"/>
      <c r="N892" s="174"/>
      <c r="O892" s="174"/>
      <c r="P892" s="174"/>
      <c r="Q892" s="174"/>
      <c r="R892" s="174"/>
      <c r="S892" s="174"/>
      <c r="T892" s="174"/>
      <c r="U892" s="174"/>
      <c r="V892" s="174"/>
      <c r="W892" s="174"/>
      <c r="X892" s="174"/>
      <c r="Y892" s="174"/>
      <c r="Z892" s="174"/>
      <c r="AA892" s="174"/>
      <c r="AB892" s="174"/>
      <c r="AC892" s="174"/>
      <c r="AD892" s="174"/>
      <c r="AE892" s="174"/>
      <c r="AF892" s="174"/>
      <c r="AG892" s="174"/>
    </row>
    <row r="893" spans="1:33">
      <c r="A893" s="174"/>
      <c r="B893" s="174"/>
      <c r="C893" s="174"/>
      <c r="D893" s="174"/>
      <c r="E893" s="174"/>
      <c r="F893" s="174"/>
      <c r="G893" s="206"/>
      <c r="H893" s="174"/>
      <c r="I893" s="174"/>
      <c r="J893" s="174"/>
      <c r="K893" s="174"/>
      <c r="L893" s="174"/>
      <c r="M893" s="174"/>
      <c r="N893" s="174"/>
      <c r="O893" s="174"/>
      <c r="P893" s="174"/>
      <c r="Q893" s="174"/>
      <c r="R893" s="174"/>
      <c r="S893" s="174"/>
      <c r="T893" s="174"/>
      <c r="U893" s="174"/>
      <c r="V893" s="174"/>
      <c r="W893" s="174"/>
      <c r="X893" s="174"/>
      <c r="Y893" s="174"/>
      <c r="Z893" s="174"/>
      <c r="AA893" s="174"/>
      <c r="AB893" s="174"/>
      <c r="AC893" s="174"/>
      <c r="AD893" s="174"/>
      <c r="AE893" s="174"/>
      <c r="AF893" s="174"/>
      <c r="AG893" s="174"/>
    </row>
    <row r="894" spans="1:33">
      <c r="A894" s="174"/>
      <c r="B894" s="174"/>
      <c r="C894" s="174"/>
      <c r="D894" s="174"/>
      <c r="E894" s="174"/>
      <c r="F894" s="174"/>
      <c r="G894" s="206"/>
      <c r="H894" s="174"/>
      <c r="I894" s="174"/>
      <c r="J894" s="174"/>
      <c r="K894" s="174"/>
      <c r="L894" s="174"/>
      <c r="M894" s="174"/>
      <c r="N894" s="174"/>
      <c r="O894" s="174"/>
      <c r="P894" s="174"/>
      <c r="Q894" s="174"/>
      <c r="R894" s="174"/>
      <c r="S894" s="174"/>
      <c r="T894" s="174"/>
      <c r="U894" s="174"/>
      <c r="V894" s="174"/>
      <c r="W894" s="174"/>
      <c r="X894" s="174"/>
      <c r="Y894" s="174"/>
      <c r="Z894" s="174"/>
      <c r="AA894" s="174"/>
      <c r="AB894" s="174"/>
      <c r="AC894" s="174"/>
      <c r="AD894" s="174"/>
      <c r="AE894" s="174"/>
      <c r="AF894" s="174"/>
      <c r="AG894" s="174"/>
    </row>
    <row r="895" spans="1:33">
      <c r="A895" s="174"/>
      <c r="B895" s="174"/>
      <c r="C895" s="174"/>
      <c r="D895" s="174"/>
      <c r="E895" s="174"/>
      <c r="F895" s="174"/>
      <c r="G895" s="206"/>
      <c r="H895" s="174"/>
      <c r="I895" s="174"/>
      <c r="J895" s="174"/>
      <c r="K895" s="174"/>
      <c r="L895" s="174"/>
      <c r="M895" s="174"/>
      <c r="N895" s="174"/>
      <c r="O895" s="174"/>
      <c r="P895" s="174"/>
      <c r="Q895" s="174"/>
      <c r="R895" s="174"/>
      <c r="S895" s="174"/>
      <c r="T895" s="174"/>
      <c r="U895" s="174"/>
      <c r="V895" s="174"/>
      <c r="W895" s="174"/>
      <c r="X895" s="174"/>
      <c r="Y895" s="174"/>
      <c r="Z895" s="174"/>
      <c r="AA895" s="174"/>
      <c r="AB895" s="174"/>
      <c r="AC895" s="174"/>
      <c r="AD895" s="174"/>
      <c r="AE895" s="174"/>
      <c r="AF895" s="174"/>
      <c r="AG895" s="174"/>
    </row>
    <row r="896" spans="1:33">
      <c r="A896" s="174"/>
      <c r="B896" s="174"/>
      <c r="C896" s="174"/>
      <c r="D896" s="174"/>
      <c r="E896" s="174"/>
      <c r="F896" s="174"/>
      <c r="G896" s="206"/>
      <c r="H896" s="174"/>
      <c r="I896" s="174"/>
      <c r="J896" s="174"/>
      <c r="K896" s="174"/>
      <c r="L896" s="174"/>
      <c r="M896" s="174"/>
      <c r="N896" s="174"/>
      <c r="O896" s="174"/>
      <c r="P896" s="174"/>
      <c r="Q896" s="174"/>
      <c r="R896" s="174"/>
      <c r="S896" s="174"/>
      <c r="T896" s="174"/>
      <c r="U896" s="174"/>
      <c r="V896" s="174"/>
      <c r="W896" s="174"/>
      <c r="X896" s="174"/>
      <c r="Y896" s="174"/>
      <c r="Z896" s="174"/>
      <c r="AA896" s="174"/>
      <c r="AB896" s="174"/>
      <c r="AC896" s="174"/>
      <c r="AD896" s="174"/>
      <c r="AE896" s="174"/>
      <c r="AF896" s="174"/>
      <c r="AG896" s="174"/>
    </row>
    <row r="897" spans="1:33">
      <c r="A897" s="174"/>
      <c r="B897" s="174"/>
      <c r="C897" s="174"/>
      <c r="D897" s="174"/>
      <c r="E897" s="174"/>
      <c r="F897" s="174"/>
      <c r="G897" s="206"/>
      <c r="H897" s="174"/>
      <c r="I897" s="174"/>
      <c r="J897" s="174"/>
      <c r="K897" s="174"/>
      <c r="L897" s="174"/>
      <c r="M897" s="174"/>
      <c r="N897" s="174"/>
      <c r="O897" s="174"/>
      <c r="P897" s="174"/>
      <c r="Q897" s="174"/>
      <c r="R897" s="174"/>
      <c r="S897" s="174"/>
      <c r="T897" s="174"/>
      <c r="U897" s="174"/>
      <c r="V897" s="174"/>
      <c r="W897" s="174"/>
      <c r="X897" s="174"/>
      <c r="Y897" s="174"/>
      <c r="Z897" s="174"/>
      <c r="AA897" s="174"/>
      <c r="AB897" s="174"/>
      <c r="AC897" s="174"/>
      <c r="AD897" s="174"/>
      <c r="AE897" s="174"/>
      <c r="AF897" s="174"/>
      <c r="AG897" s="174"/>
    </row>
    <row r="898" spans="1:33">
      <c r="A898" s="174"/>
      <c r="B898" s="174"/>
      <c r="C898" s="174"/>
      <c r="D898" s="174"/>
      <c r="E898" s="174"/>
      <c r="F898" s="174"/>
      <c r="G898" s="206"/>
      <c r="H898" s="174"/>
      <c r="I898" s="174"/>
      <c r="J898" s="174"/>
      <c r="K898" s="174"/>
      <c r="L898" s="174"/>
      <c r="M898" s="174"/>
      <c r="N898" s="174"/>
      <c r="O898" s="174"/>
      <c r="P898" s="174"/>
      <c r="Q898" s="174"/>
      <c r="R898" s="174"/>
      <c r="S898" s="174"/>
      <c r="T898" s="174"/>
      <c r="U898" s="174"/>
      <c r="V898" s="174"/>
      <c r="W898" s="174"/>
      <c r="X898" s="174"/>
      <c r="Y898" s="174"/>
      <c r="Z898" s="174"/>
      <c r="AA898" s="174"/>
      <c r="AB898" s="174"/>
      <c r="AC898" s="174"/>
      <c r="AD898" s="174"/>
      <c r="AE898" s="174"/>
      <c r="AF898" s="174"/>
      <c r="AG898" s="174"/>
    </row>
    <row r="899" spans="1:33">
      <c r="A899" s="174"/>
      <c r="B899" s="174"/>
      <c r="C899" s="174"/>
      <c r="D899" s="174"/>
      <c r="E899" s="174"/>
      <c r="F899" s="174"/>
      <c r="G899" s="206"/>
      <c r="H899" s="174"/>
      <c r="I899" s="174"/>
      <c r="J899" s="174"/>
      <c r="K899" s="174"/>
      <c r="L899" s="174"/>
      <c r="M899" s="174"/>
      <c r="N899" s="174"/>
      <c r="O899" s="174"/>
      <c r="P899" s="174"/>
      <c r="Q899" s="174"/>
      <c r="R899" s="174"/>
      <c r="S899" s="174"/>
      <c r="T899" s="174"/>
      <c r="U899" s="174"/>
      <c r="V899" s="174"/>
      <c r="W899" s="174"/>
      <c r="X899" s="174"/>
      <c r="Y899" s="174"/>
      <c r="Z899" s="174"/>
      <c r="AA899" s="174"/>
      <c r="AB899" s="174"/>
      <c r="AC899" s="174"/>
      <c r="AD899" s="174"/>
      <c r="AE899" s="174"/>
      <c r="AF899" s="174"/>
      <c r="AG899" s="174"/>
    </row>
    <row r="900" spans="1:33">
      <c r="A900" s="174"/>
      <c r="B900" s="174"/>
      <c r="C900" s="174"/>
      <c r="D900" s="174"/>
      <c r="E900" s="174"/>
      <c r="F900" s="174"/>
      <c r="G900" s="206"/>
      <c r="H900" s="174"/>
      <c r="I900" s="174"/>
      <c r="J900" s="174"/>
      <c r="K900" s="174"/>
      <c r="L900" s="174"/>
      <c r="M900" s="174"/>
      <c r="N900" s="174"/>
      <c r="O900" s="174"/>
      <c r="P900" s="174"/>
      <c r="Q900" s="174"/>
      <c r="R900" s="174"/>
      <c r="S900" s="174"/>
      <c r="T900" s="174"/>
      <c r="U900" s="174"/>
      <c r="V900" s="174"/>
      <c r="W900" s="174"/>
      <c r="X900" s="174"/>
      <c r="Y900" s="174"/>
      <c r="Z900" s="174"/>
      <c r="AA900" s="174"/>
      <c r="AB900" s="174"/>
      <c r="AC900" s="174"/>
      <c r="AD900" s="174"/>
      <c r="AE900" s="174"/>
      <c r="AF900" s="174"/>
      <c r="AG900" s="174"/>
    </row>
    <row r="901" spans="1:33">
      <c r="A901" s="174"/>
      <c r="B901" s="174"/>
      <c r="C901" s="174"/>
      <c r="D901" s="174"/>
      <c r="E901" s="174"/>
      <c r="F901" s="174"/>
      <c r="G901" s="206"/>
      <c r="H901" s="174"/>
      <c r="I901" s="174"/>
      <c r="J901" s="174"/>
      <c r="K901" s="174"/>
      <c r="L901" s="174"/>
      <c r="M901" s="174"/>
      <c r="N901" s="174"/>
      <c r="O901" s="174"/>
      <c r="P901" s="174"/>
      <c r="Q901" s="174"/>
      <c r="R901" s="174"/>
      <c r="S901" s="174"/>
      <c r="T901" s="174"/>
      <c r="U901" s="174"/>
      <c r="V901" s="174"/>
      <c r="W901" s="174"/>
      <c r="X901" s="174"/>
      <c r="Y901" s="174"/>
      <c r="Z901" s="174"/>
      <c r="AA901" s="174"/>
      <c r="AB901" s="174"/>
      <c r="AC901" s="174"/>
      <c r="AD901" s="174"/>
      <c r="AE901" s="174"/>
      <c r="AF901" s="174"/>
      <c r="AG901" s="174"/>
    </row>
    <row r="902" spans="1:33">
      <c r="A902" s="174"/>
      <c r="B902" s="174"/>
      <c r="C902" s="174"/>
      <c r="D902" s="174"/>
      <c r="E902" s="174"/>
      <c r="F902" s="174"/>
      <c r="G902" s="206"/>
      <c r="H902" s="174"/>
      <c r="I902" s="174"/>
      <c r="J902" s="174"/>
      <c r="K902" s="174"/>
      <c r="L902" s="174"/>
      <c r="M902" s="174"/>
      <c r="N902" s="174"/>
      <c r="O902" s="174"/>
      <c r="P902" s="174"/>
      <c r="Q902" s="174"/>
      <c r="R902" s="174"/>
      <c r="S902" s="174"/>
      <c r="T902" s="174"/>
      <c r="U902" s="174"/>
      <c r="V902" s="174"/>
      <c r="W902" s="174"/>
      <c r="X902" s="174"/>
      <c r="Y902" s="174"/>
      <c r="Z902" s="174"/>
      <c r="AA902" s="174"/>
      <c r="AB902" s="174"/>
      <c r="AC902" s="174"/>
      <c r="AD902" s="174"/>
      <c r="AE902" s="174"/>
      <c r="AF902" s="174"/>
      <c r="AG902" s="174"/>
    </row>
    <row r="903" spans="1:33">
      <c r="A903" s="174"/>
      <c r="B903" s="174"/>
      <c r="C903" s="174"/>
      <c r="D903" s="174"/>
      <c r="E903" s="174"/>
      <c r="F903" s="174"/>
      <c r="G903" s="206"/>
      <c r="H903" s="174"/>
      <c r="I903" s="174"/>
      <c r="J903" s="174"/>
      <c r="K903" s="174"/>
      <c r="L903" s="174"/>
      <c r="M903" s="174"/>
      <c r="N903" s="174"/>
      <c r="O903" s="174"/>
      <c r="P903" s="174"/>
      <c r="Q903" s="174"/>
      <c r="R903" s="174"/>
      <c r="S903" s="174"/>
      <c r="T903" s="174"/>
      <c r="U903" s="174"/>
      <c r="V903" s="174"/>
      <c r="W903" s="174"/>
      <c r="X903" s="174"/>
      <c r="Y903" s="174"/>
      <c r="Z903" s="174"/>
      <c r="AA903" s="174"/>
      <c r="AB903" s="174"/>
      <c r="AC903" s="174"/>
      <c r="AD903" s="174"/>
      <c r="AE903" s="174"/>
      <c r="AF903" s="174"/>
      <c r="AG903" s="174"/>
    </row>
    <row r="904" spans="1:33">
      <c r="A904" s="174"/>
      <c r="B904" s="174"/>
      <c r="C904" s="174"/>
      <c r="D904" s="174"/>
      <c r="E904" s="174"/>
      <c r="F904" s="174"/>
      <c r="G904" s="206"/>
      <c r="H904" s="174"/>
      <c r="I904" s="174"/>
      <c r="J904" s="174"/>
      <c r="K904" s="174"/>
      <c r="L904" s="174"/>
      <c r="M904" s="174"/>
      <c r="N904" s="174"/>
      <c r="O904" s="174"/>
      <c r="P904" s="174"/>
      <c r="Q904" s="174"/>
      <c r="R904" s="174"/>
      <c r="S904" s="174"/>
      <c r="T904" s="174"/>
      <c r="U904" s="174"/>
      <c r="V904" s="174"/>
      <c r="W904" s="174"/>
      <c r="X904" s="174"/>
      <c r="Y904" s="174"/>
      <c r="Z904" s="174"/>
      <c r="AA904" s="174"/>
      <c r="AB904" s="174"/>
      <c r="AC904" s="174"/>
      <c r="AD904" s="174"/>
      <c r="AE904" s="174"/>
      <c r="AF904" s="174"/>
      <c r="AG904" s="174"/>
    </row>
    <row r="905" spans="1:33">
      <c r="A905" s="174"/>
      <c r="B905" s="174"/>
      <c r="C905" s="174"/>
      <c r="D905" s="174"/>
      <c r="E905" s="174"/>
      <c r="F905" s="174"/>
      <c r="G905" s="206"/>
      <c r="H905" s="174"/>
      <c r="I905" s="174"/>
      <c r="J905" s="174"/>
      <c r="K905" s="174"/>
      <c r="L905" s="174"/>
      <c r="M905" s="174"/>
      <c r="N905" s="174"/>
      <c r="O905" s="174"/>
      <c r="P905" s="174"/>
      <c r="Q905" s="174"/>
      <c r="R905" s="174"/>
      <c r="S905" s="174"/>
      <c r="T905" s="174"/>
      <c r="U905" s="174"/>
      <c r="V905" s="174"/>
      <c r="W905" s="174"/>
      <c r="X905" s="174"/>
      <c r="Y905" s="174"/>
      <c r="Z905" s="174"/>
      <c r="AA905" s="174"/>
      <c r="AB905" s="174"/>
      <c r="AC905" s="174"/>
      <c r="AD905" s="174"/>
      <c r="AE905" s="174"/>
      <c r="AF905" s="174"/>
      <c r="AG905" s="174"/>
    </row>
    <row r="906" spans="1:33">
      <c r="A906" s="174"/>
      <c r="B906" s="174"/>
      <c r="C906" s="174"/>
      <c r="D906" s="174"/>
      <c r="E906" s="174"/>
      <c r="F906" s="174"/>
      <c r="G906" s="206"/>
      <c r="H906" s="174"/>
      <c r="I906" s="174"/>
      <c r="J906" s="174"/>
      <c r="K906" s="174"/>
      <c r="L906" s="174"/>
      <c r="M906" s="174"/>
      <c r="N906" s="174"/>
      <c r="O906" s="174"/>
      <c r="P906" s="174"/>
      <c r="Q906" s="174"/>
      <c r="R906" s="174"/>
      <c r="S906" s="174"/>
      <c r="T906" s="174"/>
      <c r="U906" s="174"/>
      <c r="V906" s="174"/>
      <c r="W906" s="174"/>
      <c r="X906" s="174"/>
      <c r="Y906" s="174"/>
      <c r="Z906" s="174"/>
      <c r="AA906" s="174"/>
      <c r="AB906" s="174"/>
      <c r="AC906" s="174"/>
      <c r="AD906" s="174"/>
      <c r="AE906" s="174"/>
      <c r="AF906" s="174"/>
      <c r="AG906" s="174"/>
    </row>
    <row r="907" spans="1:33">
      <c r="A907" s="174"/>
      <c r="B907" s="174"/>
      <c r="C907" s="174"/>
      <c r="D907" s="174"/>
      <c r="E907" s="174"/>
      <c r="F907" s="174"/>
      <c r="G907" s="206"/>
      <c r="H907" s="174"/>
      <c r="I907" s="174"/>
      <c r="J907" s="174"/>
      <c r="K907" s="174"/>
      <c r="L907" s="174"/>
      <c r="M907" s="174"/>
      <c r="N907" s="174"/>
      <c r="O907" s="174"/>
      <c r="P907" s="174"/>
      <c r="Q907" s="174"/>
      <c r="R907" s="174"/>
      <c r="S907" s="174"/>
      <c r="T907" s="174"/>
      <c r="U907" s="174"/>
      <c r="V907" s="174"/>
      <c r="W907" s="174"/>
      <c r="X907" s="174"/>
      <c r="Y907" s="174"/>
      <c r="Z907" s="174"/>
      <c r="AA907" s="174"/>
      <c r="AB907" s="174"/>
      <c r="AC907" s="174"/>
      <c r="AD907" s="174"/>
      <c r="AE907" s="174"/>
      <c r="AF907" s="174"/>
      <c r="AG907" s="174"/>
    </row>
    <row r="908" spans="1:33">
      <c r="A908" s="174"/>
      <c r="B908" s="174"/>
      <c r="C908" s="174"/>
      <c r="D908" s="174"/>
      <c r="E908" s="174"/>
      <c r="F908" s="174"/>
      <c r="G908" s="206"/>
      <c r="H908" s="174"/>
      <c r="I908" s="174"/>
      <c r="J908" s="174"/>
      <c r="K908" s="174"/>
      <c r="L908" s="174"/>
      <c r="M908" s="174"/>
      <c r="N908" s="174"/>
      <c r="O908" s="174"/>
      <c r="P908" s="174"/>
      <c r="Q908" s="174"/>
      <c r="R908" s="174"/>
      <c r="S908" s="174"/>
      <c r="T908" s="174"/>
      <c r="U908" s="174"/>
      <c r="V908" s="174"/>
      <c r="W908" s="174"/>
      <c r="X908" s="174"/>
      <c r="Y908" s="174"/>
      <c r="Z908" s="174"/>
      <c r="AA908" s="174"/>
      <c r="AB908" s="174"/>
      <c r="AC908" s="174"/>
      <c r="AD908" s="174"/>
      <c r="AE908" s="174"/>
      <c r="AF908" s="174"/>
      <c r="AG908" s="174"/>
    </row>
    <row r="909" spans="1:33">
      <c r="A909" s="174"/>
      <c r="B909" s="174"/>
      <c r="C909" s="174"/>
      <c r="D909" s="174"/>
      <c r="E909" s="174"/>
      <c r="F909" s="174"/>
      <c r="G909" s="206"/>
      <c r="H909" s="174"/>
      <c r="I909" s="174"/>
      <c r="J909" s="174"/>
      <c r="K909" s="174"/>
      <c r="L909" s="174"/>
      <c r="M909" s="174"/>
      <c r="N909" s="174"/>
      <c r="O909" s="174"/>
      <c r="P909" s="174"/>
      <c r="Q909" s="174"/>
      <c r="R909" s="174"/>
      <c r="S909" s="174"/>
      <c r="T909" s="174"/>
      <c r="U909" s="174"/>
      <c r="V909" s="174"/>
      <c r="W909" s="174"/>
      <c r="X909" s="174"/>
      <c r="Y909" s="174"/>
      <c r="Z909" s="174"/>
      <c r="AA909" s="174"/>
      <c r="AB909" s="174"/>
      <c r="AC909" s="174"/>
      <c r="AD909" s="174"/>
      <c r="AE909" s="174"/>
      <c r="AF909" s="174"/>
      <c r="AG909" s="174"/>
    </row>
    <row r="910" spans="1:33">
      <c r="A910" s="174"/>
      <c r="B910" s="174"/>
      <c r="C910" s="174"/>
      <c r="D910" s="174"/>
      <c r="E910" s="174"/>
      <c r="F910" s="174"/>
      <c r="G910" s="206"/>
      <c r="H910" s="174"/>
      <c r="I910" s="174"/>
      <c r="J910" s="174"/>
      <c r="K910" s="174"/>
      <c r="L910" s="174"/>
      <c r="M910" s="174"/>
      <c r="N910" s="174"/>
      <c r="O910" s="174"/>
      <c r="P910" s="174"/>
      <c r="Q910" s="174"/>
      <c r="R910" s="174"/>
      <c r="S910" s="174"/>
      <c r="T910" s="174"/>
      <c r="U910" s="174"/>
      <c r="V910" s="174"/>
      <c r="W910" s="174"/>
      <c r="X910" s="174"/>
      <c r="Y910" s="174"/>
      <c r="Z910" s="174"/>
      <c r="AA910" s="174"/>
      <c r="AB910" s="174"/>
      <c r="AC910" s="174"/>
      <c r="AD910" s="174"/>
      <c r="AE910" s="174"/>
      <c r="AF910" s="174"/>
      <c r="AG910" s="174"/>
    </row>
    <row r="911" spans="1:33">
      <c r="A911" s="174"/>
      <c r="B911" s="174"/>
      <c r="C911" s="174"/>
      <c r="D911" s="174"/>
      <c r="E911" s="174"/>
      <c r="F911" s="174"/>
      <c r="G911" s="206"/>
      <c r="H911" s="174"/>
      <c r="I911" s="174"/>
      <c r="J911" s="174"/>
      <c r="K911" s="174"/>
      <c r="L911" s="174"/>
      <c r="M911" s="174"/>
      <c r="N911" s="174"/>
      <c r="O911" s="174"/>
      <c r="P911" s="174"/>
      <c r="Q911" s="174"/>
      <c r="R911" s="174"/>
      <c r="S911" s="174"/>
      <c r="T911" s="174"/>
      <c r="U911" s="174"/>
      <c r="V911" s="174"/>
      <c r="W911" s="174"/>
      <c r="X911" s="174"/>
      <c r="Y911" s="174"/>
      <c r="Z911" s="174"/>
      <c r="AA911" s="174"/>
      <c r="AB911" s="174"/>
      <c r="AC911" s="174"/>
      <c r="AD911" s="174"/>
      <c r="AE911" s="174"/>
      <c r="AF911" s="174"/>
      <c r="AG911" s="174"/>
    </row>
    <row r="912" spans="1:33">
      <c r="A912" s="174"/>
      <c r="B912" s="174"/>
      <c r="C912" s="174"/>
      <c r="D912" s="174"/>
      <c r="E912" s="174"/>
      <c r="F912" s="174"/>
      <c r="G912" s="206"/>
      <c r="H912" s="174"/>
      <c r="I912" s="174"/>
      <c r="J912" s="174"/>
      <c r="K912" s="174"/>
      <c r="L912" s="174"/>
      <c r="M912" s="174"/>
      <c r="N912" s="174"/>
      <c r="O912" s="174"/>
      <c r="P912" s="174"/>
      <c r="Q912" s="174"/>
      <c r="R912" s="174"/>
      <c r="S912" s="174"/>
      <c r="T912" s="174"/>
      <c r="U912" s="174"/>
      <c r="V912" s="174"/>
      <c r="W912" s="174"/>
      <c r="X912" s="174"/>
      <c r="Y912" s="174"/>
      <c r="Z912" s="174"/>
      <c r="AA912" s="174"/>
      <c r="AB912" s="174"/>
      <c r="AC912" s="174"/>
      <c r="AD912" s="174"/>
      <c r="AE912" s="174"/>
      <c r="AF912" s="174"/>
      <c r="AG912" s="174"/>
    </row>
    <row r="913" spans="1:33">
      <c r="A913" s="174"/>
      <c r="B913" s="174"/>
      <c r="C913" s="174"/>
      <c r="D913" s="174"/>
      <c r="E913" s="174"/>
      <c r="F913" s="174"/>
      <c r="G913" s="206"/>
      <c r="H913" s="174"/>
      <c r="I913" s="174"/>
      <c r="J913" s="174"/>
      <c r="K913" s="174"/>
      <c r="L913" s="174"/>
      <c r="M913" s="174"/>
      <c r="N913" s="174"/>
      <c r="O913" s="174"/>
      <c r="P913" s="174"/>
      <c r="Q913" s="174"/>
      <c r="R913" s="174"/>
      <c r="S913" s="174"/>
      <c r="T913" s="174"/>
      <c r="U913" s="174"/>
      <c r="V913" s="174"/>
      <c r="W913" s="174"/>
      <c r="X913" s="174"/>
      <c r="Y913" s="174"/>
      <c r="Z913" s="174"/>
      <c r="AA913" s="174"/>
      <c r="AB913" s="174"/>
      <c r="AC913" s="174"/>
      <c r="AD913" s="174"/>
      <c r="AE913" s="174"/>
      <c r="AF913" s="174"/>
      <c r="AG913" s="174"/>
    </row>
    <row r="914" spans="1:33">
      <c r="A914" s="174"/>
      <c r="B914" s="174"/>
      <c r="C914" s="174"/>
      <c r="D914" s="174"/>
      <c r="E914" s="174"/>
      <c r="F914" s="174"/>
      <c r="G914" s="206"/>
      <c r="H914" s="174"/>
      <c r="I914" s="174"/>
      <c r="J914" s="174"/>
      <c r="K914" s="174"/>
      <c r="L914" s="174"/>
      <c r="M914" s="174"/>
      <c r="N914" s="174"/>
      <c r="O914" s="174"/>
      <c r="P914" s="174"/>
      <c r="Q914" s="174"/>
      <c r="R914" s="174"/>
      <c r="S914" s="174"/>
      <c r="T914" s="174"/>
      <c r="U914" s="174"/>
      <c r="V914" s="174"/>
      <c r="W914" s="174"/>
      <c r="X914" s="174"/>
      <c r="Y914" s="174"/>
      <c r="Z914" s="174"/>
      <c r="AA914" s="174"/>
      <c r="AB914" s="174"/>
      <c r="AC914" s="174"/>
      <c r="AD914" s="174"/>
      <c r="AE914" s="174"/>
      <c r="AF914" s="174"/>
      <c r="AG914" s="174"/>
    </row>
    <row r="915" spans="1:33">
      <c r="A915" s="174"/>
      <c r="B915" s="174"/>
      <c r="C915" s="174"/>
      <c r="D915" s="174"/>
      <c r="E915" s="174"/>
      <c r="F915" s="174"/>
      <c r="G915" s="206"/>
      <c r="H915" s="174"/>
      <c r="I915" s="174"/>
      <c r="J915" s="174"/>
      <c r="K915" s="174"/>
      <c r="L915" s="174"/>
      <c r="M915" s="174"/>
      <c r="N915" s="174"/>
      <c r="O915" s="174"/>
      <c r="P915" s="174"/>
      <c r="Q915" s="174"/>
      <c r="R915" s="174"/>
      <c r="S915" s="174"/>
      <c r="T915" s="174"/>
      <c r="U915" s="174"/>
      <c r="V915" s="174"/>
      <c r="W915" s="174"/>
      <c r="X915" s="174"/>
      <c r="Y915" s="174"/>
      <c r="Z915" s="174"/>
      <c r="AA915" s="174"/>
      <c r="AB915" s="174"/>
      <c r="AC915" s="174"/>
      <c r="AD915" s="174"/>
      <c r="AE915" s="174"/>
      <c r="AF915" s="174"/>
      <c r="AG915" s="174"/>
    </row>
    <row r="916" spans="1:33">
      <c r="A916" s="174"/>
      <c r="B916" s="174"/>
      <c r="C916" s="174"/>
      <c r="D916" s="174"/>
      <c r="E916" s="174"/>
      <c r="F916" s="174"/>
      <c r="G916" s="206"/>
      <c r="H916" s="174"/>
      <c r="I916" s="174"/>
      <c r="J916" s="174"/>
      <c r="K916" s="174"/>
      <c r="L916" s="174"/>
      <c r="M916" s="174"/>
      <c r="N916" s="174"/>
      <c r="O916" s="174"/>
      <c r="P916" s="174"/>
      <c r="Q916" s="174"/>
      <c r="R916" s="174"/>
      <c r="S916" s="174"/>
      <c r="T916" s="174"/>
      <c r="U916" s="174"/>
      <c r="V916" s="174"/>
      <c r="W916" s="174"/>
      <c r="X916" s="174"/>
      <c r="Y916" s="174"/>
      <c r="Z916" s="174"/>
      <c r="AA916" s="174"/>
      <c r="AB916" s="174"/>
      <c r="AC916" s="174"/>
      <c r="AD916" s="174"/>
      <c r="AE916" s="174"/>
      <c r="AF916" s="174"/>
      <c r="AG916" s="174"/>
    </row>
    <row r="917" spans="1:33">
      <c r="A917" s="174"/>
      <c r="B917" s="174"/>
      <c r="C917" s="174"/>
      <c r="D917" s="174"/>
      <c r="E917" s="174"/>
      <c r="F917" s="174"/>
      <c r="G917" s="206"/>
      <c r="H917" s="174"/>
      <c r="I917" s="174"/>
      <c r="J917" s="174"/>
      <c r="K917" s="174"/>
      <c r="L917" s="174"/>
      <c r="M917" s="174"/>
      <c r="N917" s="174"/>
      <c r="O917" s="174"/>
      <c r="P917" s="174"/>
      <c r="Q917" s="174"/>
      <c r="R917" s="174"/>
      <c r="S917" s="174"/>
      <c r="T917" s="174"/>
      <c r="U917" s="174"/>
      <c r="V917" s="174"/>
      <c r="W917" s="174"/>
      <c r="X917" s="174"/>
      <c r="Y917" s="174"/>
      <c r="Z917" s="174"/>
      <c r="AA917" s="174"/>
      <c r="AB917" s="174"/>
      <c r="AC917" s="174"/>
      <c r="AD917" s="174"/>
      <c r="AE917" s="174"/>
      <c r="AF917" s="174"/>
      <c r="AG917" s="174"/>
    </row>
    <row r="918" spans="1:33">
      <c r="A918" s="174"/>
      <c r="B918" s="174"/>
      <c r="C918" s="174"/>
      <c r="D918" s="174"/>
      <c r="E918" s="174"/>
      <c r="F918" s="174"/>
      <c r="G918" s="206"/>
      <c r="H918" s="174"/>
      <c r="I918" s="174"/>
      <c r="J918" s="174"/>
      <c r="K918" s="174"/>
      <c r="L918" s="174"/>
      <c r="M918" s="174"/>
      <c r="N918" s="174"/>
      <c r="O918" s="174"/>
      <c r="P918" s="174"/>
      <c r="Q918" s="174"/>
      <c r="R918" s="174"/>
      <c r="S918" s="174"/>
      <c r="T918" s="174"/>
      <c r="U918" s="174"/>
      <c r="V918" s="174"/>
      <c r="W918" s="174"/>
      <c r="X918" s="174"/>
      <c r="Y918" s="174"/>
      <c r="Z918" s="174"/>
      <c r="AA918" s="174"/>
      <c r="AB918" s="174"/>
      <c r="AC918" s="174"/>
      <c r="AD918" s="174"/>
      <c r="AE918" s="174"/>
      <c r="AF918" s="174"/>
      <c r="AG918" s="174"/>
    </row>
    <row r="919" spans="1:33">
      <c r="A919" s="174"/>
      <c r="B919" s="174"/>
      <c r="C919" s="174"/>
      <c r="D919" s="174"/>
      <c r="E919" s="174"/>
      <c r="F919" s="174"/>
      <c r="G919" s="206"/>
      <c r="H919" s="174"/>
      <c r="I919" s="174"/>
      <c r="J919" s="174"/>
      <c r="K919" s="174"/>
      <c r="L919" s="174"/>
      <c r="M919" s="174"/>
      <c r="N919" s="174"/>
      <c r="O919" s="174"/>
      <c r="P919" s="174"/>
      <c r="Q919" s="174"/>
      <c r="R919" s="174"/>
      <c r="S919" s="174"/>
      <c r="T919" s="174"/>
      <c r="U919" s="174"/>
      <c r="V919" s="174"/>
      <c r="W919" s="174"/>
      <c r="X919" s="174"/>
      <c r="Y919" s="174"/>
      <c r="Z919" s="174"/>
      <c r="AA919" s="174"/>
      <c r="AB919" s="174"/>
      <c r="AC919" s="174"/>
      <c r="AD919" s="174"/>
      <c r="AE919" s="174"/>
      <c r="AF919" s="174"/>
      <c r="AG919" s="174"/>
    </row>
    <row r="920" spans="1:33">
      <c r="A920" s="174"/>
      <c r="B920" s="174"/>
      <c r="C920" s="174"/>
      <c r="D920" s="174"/>
      <c r="E920" s="174"/>
      <c r="F920" s="174"/>
      <c r="G920" s="206"/>
      <c r="H920" s="174"/>
      <c r="I920" s="174"/>
      <c r="J920" s="174"/>
      <c r="K920" s="174"/>
      <c r="L920" s="174"/>
      <c r="M920" s="174"/>
      <c r="N920" s="174"/>
      <c r="O920" s="174"/>
      <c r="P920" s="174"/>
      <c r="Q920" s="174"/>
      <c r="R920" s="174"/>
      <c r="S920" s="174"/>
      <c r="T920" s="174"/>
      <c r="U920" s="174"/>
      <c r="V920" s="174"/>
      <c r="W920" s="174"/>
      <c r="X920" s="174"/>
      <c r="Y920" s="174"/>
      <c r="Z920" s="174"/>
      <c r="AA920" s="174"/>
      <c r="AB920" s="174"/>
      <c r="AC920" s="174"/>
      <c r="AD920" s="174"/>
      <c r="AE920" s="174"/>
      <c r="AF920" s="174"/>
      <c r="AG920" s="174"/>
    </row>
    <row r="921" spans="1:33">
      <c r="A921" s="174"/>
      <c r="B921" s="174"/>
      <c r="C921" s="174"/>
      <c r="D921" s="174"/>
      <c r="E921" s="174"/>
      <c r="F921" s="174"/>
      <c r="G921" s="206"/>
      <c r="H921" s="174"/>
      <c r="I921" s="174"/>
      <c r="J921" s="174"/>
      <c r="K921" s="174"/>
      <c r="L921" s="174"/>
      <c r="M921" s="174"/>
      <c r="N921" s="174"/>
      <c r="O921" s="174"/>
      <c r="P921" s="174"/>
      <c r="Q921" s="174"/>
      <c r="R921" s="174"/>
      <c r="S921" s="174"/>
      <c r="T921" s="174"/>
      <c r="U921" s="174"/>
      <c r="V921" s="174"/>
      <c r="W921" s="174"/>
      <c r="X921" s="174"/>
      <c r="Y921" s="174"/>
      <c r="Z921" s="174"/>
      <c r="AA921" s="174"/>
      <c r="AB921" s="174"/>
      <c r="AC921" s="174"/>
      <c r="AD921" s="174"/>
      <c r="AE921" s="174"/>
      <c r="AF921" s="174"/>
      <c r="AG921" s="174"/>
    </row>
    <row r="922" spans="1:33">
      <c r="A922" s="174"/>
      <c r="B922" s="174"/>
      <c r="C922" s="174"/>
      <c r="D922" s="174"/>
      <c r="E922" s="174"/>
      <c r="F922" s="174"/>
      <c r="G922" s="206"/>
      <c r="H922" s="174"/>
      <c r="I922" s="174"/>
      <c r="J922" s="174"/>
      <c r="K922" s="174"/>
      <c r="L922" s="174"/>
      <c r="M922" s="174"/>
      <c r="N922" s="174"/>
      <c r="O922" s="174"/>
      <c r="P922" s="174"/>
      <c r="Q922" s="174"/>
      <c r="R922" s="174"/>
      <c r="S922" s="174"/>
      <c r="T922" s="174"/>
      <c r="U922" s="174"/>
      <c r="V922" s="174"/>
      <c r="W922" s="174"/>
      <c r="X922" s="174"/>
      <c r="Y922" s="174"/>
      <c r="Z922" s="174"/>
      <c r="AA922" s="174"/>
      <c r="AB922" s="174"/>
      <c r="AC922" s="174"/>
      <c r="AD922" s="174"/>
      <c r="AE922" s="174"/>
      <c r="AF922" s="174"/>
      <c r="AG922" s="174"/>
    </row>
    <row r="923" spans="1:33">
      <c r="A923" s="174"/>
      <c r="B923" s="174"/>
      <c r="C923" s="174"/>
      <c r="D923" s="174"/>
      <c r="E923" s="174"/>
      <c r="F923" s="174"/>
      <c r="G923" s="206"/>
      <c r="H923" s="174"/>
      <c r="I923" s="174"/>
      <c r="J923" s="174"/>
      <c r="K923" s="174"/>
      <c r="L923" s="174"/>
      <c r="M923" s="174"/>
      <c r="N923" s="174"/>
      <c r="O923" s="174"/>
      <c r="P923" s="174"/>
      <c r="Q923" s="174"/>
      <c r="R923" s="174"/>
      <c r="S923" s="174"/>
      <c r="T923" s="174"/>
      <c r="U923" s="174"/>
      <c r="V923" s="174"/>
      <c r="W923" s="174"/>
      <c r="X923" s="174"/>
      <c r="Y923" s="174"/>
      <c r="Z923" s="174"/>
      <c r="AA923" s="174"/>
      <c r="AB923" s="174"/>
      <c r="AC923" s="174"/>
      <c r="AD923" s="174"/>
      <c r="AE923" s="174"/>
      <c r="AF923" s="174"/>
      <c r="AG923" s="174"/>
    </row>
    <row r="924" spans="1:33">
      <c r="A924" s="174"/>
      <c r="B924" s="174"/>
      <c r="C924" s="174"/>
      <c r="D924" s="174"/>
      <c r="E924" s="174"/>
      <c r="F924" s="174"/>
      <c r="G924" s="206"/>
      <c r="H924" s="174"/>
      <c r="I924" s="174"/>
      <c r="J924" s="174"/>
      <c r="K924" s="174"/>
      <c r="L924" s="174"/>
      <c r="M924" s="174"/>
      <c r="N924" s="174"/>
      <c r="O924" s="174"/>
      <c r="P924" s="174"/>
      <c r="Q924" s="174"/>
      <c r="R924" s="174"/>
      <c r="S924" s="174"/>
      <c r="T924" s="174"/>
      <c r="U924" s="174"/>
      <c r="V924" s="174"/>
      <c r="W924" s="174"/>
      <c r="X924" s="174"/>
      <c r="Y924" s="174"/>
      <c r="Z924" s="174"/>
      <c r="AA924" s="174"/>
      <c r="AB924" s="174"/>
      <c r="AC924" s="174"/>
      <c r="AD924" s="174"/>
      <c r="AE924" s="174"/>
      <c r="AF924" s="174"/>
      <c r="AG924" s="174"/>
    </row>
    <row r="925" spans="1:33">
      <c r="A925" s="174"/>
      <c r="B925" s="174"/>
      <c r="C925" s="174"/>
      <c r="D925" s="174"/>
      <c r="E925" s="174"/>
      <c r="F925" s="174"/>
      <c r="G925" s="206"/>
      <c r="H925" s="174"/>
      <c r="I925" s="174"/>
      <c r="J925" s="174"/>
      <c r="K925" s="174"/>
      <c r="L925" s="174"/>
      <c r="M925" s="174"/>
      <c r="N925" s="174"/>
      <c r="O925" s="174"/>
      <c r="P925" s="174"/>
      <c r="Q925" s="174"/>
      <c r="R925" s="174"/>
      <c r="S925" s="174"/>
      <c r="T925" s="174"/>
      <c r="U925" s="174"/>
      <c r="V925" s="174"/>
      <c r="W925" s="174"/>
      <c r="X925" s="174"/>
      <c r="Y925" s="174"/>
      <c r="Z925" s="174"/>
      <c r="AA925" s="174"/>
      <c r="AB925" s="174"/>
      <c r="AC925" s="174"/>
      <c r="AD925" s="174"/>
      <c r="AE925" s="174"/>
      <c r="AF925" s="174"/>
      <c r="AG925" s="174"/>
    </row>
    <row r="926" spans="1:33">
      <c r="A926" s="174"/>
      <c r="B926" s="174"/>
      <c r="C926" s="174"/>
      <c r="D926" s="174"/>
      <c r="E926" s="174"/>
      <c r="F926" s="174"/>
      <c r="G926" s="206"/>
      <c r="H926" s="174"/>
      <c r="I926" s="174"/>
      <c r="J926" s="174"/>
      <c r="K926" s="174"/>
      <c r="L926" s="174"/>
      <c r="M926" s="174"/>
      <c r="N926" s="174"/>
      <c r="O926" s="174"/>
      <c r="P926" s="174"/>
      <c r="Q926" s="174"/>
      <c r="R926" s="174"/>
      <c r="S926" s="174"/>
      <c r="T926" s="174"/>
      <c r="U926" s="174"/>
      <c r="V926" s="174"/>
      <c r="W926" s="174"/>
      <c r="X926" s="174"/>
      <c r="Y926" s="174"/>
      <c r="Z926" s="174"/>
      <c r="AA926" s="174"/>
      <c r="AB926" s="174"/>
      <c r="AC926" s="174"/>
      <c r="AD926" s="174"/>
      <c r="AE926" s="174"/>
      <c r="AF926" s="174"/>
      <c r="AG926" s="174"/>
    </row>
    <row r="927" spans="1:33">
      <c r="A927" s="174"/>
      <c r="B927" s="174"/>
      <c r="C927" s="174"/>
      <c r="D927" s="174"/>
      <c r="E927" s="174"/>
      <c r="F927" s="174"/>
      <c r="G927" s="206"/>
      <c r="H927" s="174"/>
      <c r="I927" s="174"/>
      <c r="J927" s="174"/>
      <c r="K927" s="174"/>
      <c r="L927" s="174"/>
      <c r="M927" s="174"/>
      <c r="N927" s="174"/>
      <c r="O927" s="174"/>
      <c r="P927" s="174"/>
      <c r="Q927" s="174"/>
      <c r="R927" s="174"/>
      <c r="S927" s="174"/>
      <c r="T927" s="174"/>
      <c r="U927" s="174"/>
      <c r="V927" s="174"/>
      <c r="W927" s="174"/>
      <c r="X927" s="174"/>
      <c r="Y927" s="174"/>
      <c r="Z927" s="174"/>
      <c r="AA927" s="174"/>
      <c r="AB927" s="174"/>
      <c r="AC927" s="174"/>
      <c r="AD927" s="174"/>
      <c r="AE927" s="174"/>
      <c r="AF927" s="174"/>
      <c r="AG927" s="174"/>
    </row>
    <row r="928" spans="1:33">
      <c r="A928" s="174"/>
      <c r="B928" s="174"/>
      <c r="C928" s="174"/>
      <c r="D928" s="174"/>
      <c r="E928" s="174"/>
      <c r="F928" s="174"/>
      <c r="G928" s="206"/>
      <c r="H928" s="174"/>
      <c r="I928" s="174"/>
      <c r="J928" s="174"/>
      <c r="K928" s="174"/>
      <c r="L928" s="174"/>
      <c r="M928" s="174"/>
      <c r="N928" s="174"/>
      <c r="O928" s="174"/>
      <c r="P928" s="174"/>
      <c r="Q928" s="174"/>
      <c r="R928" s="174"/>
      <c r="S928" s="174"/>
      <c r="T928" s="174"/>
      <c r="U928" s="174"/>
      <c r="V928" s="174"/>
      <c r="W928" s="174"/>
      <c r="X928" s="174"/>
      <c r="Y928" s="174"/>
      <c r="Z928" s="174"/>
      <c r="AA928" s="174"/>
      <c r="AB928" s="174"/>
      <c r="AC928" s="174"/>
      <c r="AD928" s="174"/>
      <c r="AE928" s="174"/>
      <c r="AF928" s="174"/>
      <c r="AG928" s="174"/>
    </row>
    <row r="929" spans="1:33">
      <c r="A929" s="174"/>
      <c r="B929" s="174"/>
      <c r="C929" s="174"/>
      <c r="D929" s="174"/>
      <c r="E929" s="174"/>
      <c r="F929" s="174"/>
      <c r="G929" s="206"/>
      <c r="H929" s="174"/>
      <c r="I929" s="174"/>
      <c r="J929" s="174"/>
      <c r="K929" s="174"/>
      <c r="L929" s="174"/>
      <c r="M929" s="174"/>
      <c r="N929" s="174"/>
      <c r="O929" s="174"/>
      <c r="P929" s="174"/>
      <c r="Q929" s="174"/>
      <c r="R929" s="174"/>
      <c r="S929" s="174"/>
      <c r="T929" s="174"/>
      <c r="U929" s="174"/>
      <c r="V929" s="174"/>
      <c r="W929" s="174"/>
      <c r="X929" s="174"/>
      <c r="Y929" s="174"/>
      <c r="Z929" s="174"/>
      <c r="AA929" s="174"/>
      <c r="AB929" s="174"/>
      <c r="AC929" s="174"/>
      <c r="AD929" s="174"/>
      <c r="AE929" s="174"/>
      <c r="AF929" s="174"/>
      <c r="AG929" s="174"/>
    </row>
    <row r="930" spans="1:33">
      <c r="A930" s="174"/>
      <c r="B930" s="174"/>
      <c r="C930" s="174"/>
      <c r="D930" s="174"/>
      <c r="E930" s="174"/>
      <c r="F930" s="174"/>
      <c r="G930" s="206"/>
      <c r="H930" s="174"/>
      <c r="I930" s="174"/>
      <c r="J930" s="174"/>
      <c r="K930" s="174"/>
      <c r="L930" s="174"/>
      <c r="M930" s="174"/>
      <c r="N930" s="174"/>
      <c r="O930" s="174"/>
      <c r="P930" s="174"/>
      <c r="Q930" s="174"/>
      <c r="R930" s="174"/>
      <c r="S930" s="174"/>
      <c r="T930" s="174"/>
      <c r="U930" s="174"/>
      <c r="V930" s="174"/>
      <c r="W930" s="174"/>
      <c r="X930" s="174"/>
      <c r="Y930" s="174"/>
      <c r="Z930" s="174"/>
      <c r="AA930" s="174"/>
      <c r="AB930" s="174"/>
      <c r="AC930" s="174"/>
      <c r="AD930" s="174"/>
      <c r="AE930" s="174"/>
      <c r="AF930" s="174"/>
      <c r="AG930" s="174"/>
    </row>
    <row r="931" spans="1:33">
      <c r="A931" s="174"/>
      <c r="B931" s="174"/>
      <c r="C931" s="174"/>
      <c r="D931" s="174"/>
      <c r="E931" s="174"/>
      <c r="F931" s="174"/>
      <c r="G931" s="206"/>
      <c r="H931" s="174"/>
      <c r="I931" s="174"/>
      <c r="J931" s="174"/>
      <c r="K931" s="174"/>
      <c r="L931" s="174"/>
      <c r="M931" s="174"/>
      <c r="N931" s="174"/>
      <c r="O931" s="174"/>
      <c r="P931" s="174"/>
      <c r="Q931" s="174"/>
      <c r="R931" s="174"/>
      <c r="S931" s="174"/>
      <c r="T931" s="174"/>
      <c r="U931" s="174"/>
      <c r="V931" s="174"/>
      <c r="W931" s="174"/>
      <c r="X931" s="174"/>
      <c r="Y931" s="174"/>
      <c r="Z931" s="174"/>
      <c r="AA931" s="174"/>
      <c r="AB931" s="174"/>
      <c r="AC931" s="174"/>
      <c r="AD931" s="174"/>
      <c r="AE931" s="174"/>
      <c r="AF931" s="174"/>
      <c r="AG931" s="174"/>
    </row>
    <row r="932" spans="1:33">
      <c r="A932" s="174"/>
      <c r="B932" s="174"/>
      <c r="C932" s="174"/>
      <c r="D932" s="174"/>
      <c r="E932" s="174"/>
      <c r="F932" s="174"/>
      <c r="G932" s="206"/>
      <c r="H932" s="174"/>
      <c r="I932" s="174"/>
      <c r="J932" s="174"/>
      <c r="K932" s="174"/>
      <c r="L932" s="174"/>
      <c r="M932" s="174"/>
      <c r="N932" s="174"/>
      <c r="O932" s="174"/>
      <c r="P932" s="174"/>
      <c r="Q932" s="174"/>
      <c r="R932" s="174"/>
      <c r="S932" s="174"/>
      <c r="T932" s="174"/>
      <c r="U932" s="174"/>
      <c r="V932" s="174"/>
      <c r="W932" s="174"/>
      <c r="X932" s="174"/>
      <c r="Y932" s="174"/>
      <c r="Z932" s="174"/>
      <c r="AA932" s="174"/>
      <c r="AB932" s="174"/>
      <c r="AC932" s="174"/>
      <c r="AD932" s="174"/>
      <c r="AE932" s="174"/>
      <c r="AF932" s="174"/>
      <c r="AG932" s="174"/>
    </row>
    <row r="933" spans="1:33">
      <c r="A933" s="174"/>
      <c r="B933" s="174"/>
      <c r="C933" s="174"/>
      <c r="D933" s="174"/>
      <c r="E933" s="174"/>
      <c r="F933" s="174"/>
      <c r="G933" s="206"/>
      <c r="H933" s="174"/>
      <c r="I933" s="174"/>
      <c r="J933" s="174"/>
      <c r="K933" s="174"/>
      <c r="L933" s="174"/>
      <c r="M933" s="174"/>
      <c r="N933" s="174"/>
      <c r="O933" s="174"/>
      <c r="P933" s="174"/>
      <c r="Q933" s="174"/>
      <c r="R933" s="174"/>
      <c r="S933" s="174"/>
      <c r="T933" s="174"/>
      <c r="U933" s="174"/>
      <c r="V933" s="174"/>
      <c r="W933" s="174"/>
      <c r="X933" s="174"/>
      <c r="Y933" s="174"/>
      <c r="Z933" s="174"/>
      <c r="AA933" s="174"/>
      <c r="AB933" s="174"/>
      <c r="AC933" s="174"/>
      <c r="AD933" s="174"/>
      <c r="AE933" s="174"/>
      <c r="AF933" s="174"/>
      <c r="AG933" s="174"/>
    </row>
    <row r="934" spans="1:33">
      <c r="A934" s="174"/>
      <c r="B934" s="174"/>
      <c r="C934" s="174"/>
      <c r="D934" s="174"/>
      <c r="E934" s="174"/>
      <c r="F934" s="174"/>
      <c r="G934" s="206"/>
      <c r="H934" s="174"/>
      <c r="I934" s="174"/>
      <c r="J934" s="174"/>
      <c r="K934" s="174"/>
      <c r="L934" s="174"/>
      <c r="M934" s="174"/>
      <c r="N934" s="174"/>
      <c r="O934" s="174"/>
      <c r="P934" s="174"/>
      <c r="Q934" s="174"/>
      <c r="R934" s="174"/>
      <c r="S934" s="174"/>
      <c r="T934" s="174"/>
      <c r="U934" s="174"/>
      <c r="V934" s="174"/>
      <c r="W934" s="174"/>
      <c r="X934" s="174"/>
      <c r="Y934" s="174"/>
      <c r="Z934" s="174"/>
      <c r="AA934" s="174"/>
      <c r="AB934" s="174"/>
      <c r="AC934" s="174"/>
      <c r="AD934" s="174"/>
      <c r="AE934" s="174"/>
      <c r="AF934" s="174"/>
      <c r="AG934" s="174"/>
    </row>
    <row r="935" spans="1:33">
      <c r="A935" s="174"/>
      <c r="B935" s="174"/>
      <c r="C935" s="174"/>
      <c r="D935" s="174"/>
      <c r="E935" s="174"/>
      <c r="F935" s="174"/>
      <c r="G935" s="206"/>
      <c r="H935" s="174"/>
      <c r="I935" s="174"/>
      <c r="J935" s="174"/>
      <c r="K935" s="174"/>
      <c r="L935" s="174"/>
      <c r="M935" s="174"/>
      <c r="N935" s="174"/>
      <c r="O935" s="174"/>
      <c r="P935" s="174"/>
      <c r="Q935" s="174"/>
      <c r="R935" s="174"/>
      <c r="S935" s="174"/>
      <c r="T935" s="174"/>
      <c r="U935" s="174"/>
      <c r="V935" s="174"/>
      <c r="W935" s="174"/>
      <c r="X935" s="174"/>
      <c r="Y935" s="174"/>
      <c r="Z935" s="174"/>
      <c r="AA935" s="174"/>
      <c r="AB935" s="174"/>
      <c r="AC935" s="174"/>
      <c r="AD935" s="174"/>
      <c r="AE935" s="174"/>
      <c r="AF935" s="174"/>
      <c r="AG935" s="174"/>
    </row>
    <row r="936" spans="1:33">
      <c r="A936" s="174"/>
      <c r="B936" s="174"/>
      <c r="C936" s="174"/>
      <c r="D936" s="174"/>
      <c r="E936" s="174"/>
      <c r="F936" s="174"/>
      <c r="G936" s="206"/>
      <c r="H936" s="174"/>
      <c r="I936" s="174"/>
      <c r="J936" s="174"/>
      <c r="K936" s="174"/>
      <c r="L936" s="174"/>
      <c r="M936" s="174"/>
      <c r="N936" s="174"/>
      <c r="O936" s="174"/>
      <c r="P936" s="174"/>
      <c r="Q936" s="174"/>
      <c r="R936" s="174"/>
      <c r="S936" s="174"/>
      <c r="T936" s="174"/>
      <c r="U936" s="174"/>
      <c r="V936" s="174"/>
      <c r="W936" s="174"/>
      <c r="X936" s="174"/>
      <c r="Y936" s="174"/>
      <c r="Z936" s="174"/>
      <c r="AA936" s="174"/>
      <c r="AB936" s="174"/>
      <c r="AC936" s="174"/>
      <c r="AD936" s="174"/>
      <c r="AE936" s="174"/>
      <c r="AF936" s="174"/>
      <c r="AG936" s="174"/>
    </row>
    <row r="937" spans="1:33">
      <c r="A937" s="174"/>
      <c r="B937" s="174"/>
      <c r="C937" s="174"/>
      <c r="D937" s="174"/>
      <c r="E937" s="174"/>
      <c r="F937" s="174"/>
      <c r="G937" s="206"/>
      <c r="H937" s="174"/>
      <c r="I937" s="174"/>
      <c r="J937" s="174"/>
      <c r="K937" s="174"/>
      <c r="L937" s="174"/>
      <c r="M937" s="174"/>
      <c r="N937" s="174"/>
      <c r="O937" s="174"/>
      <c r="P937" s="174"/>
      <c r="Q937" s="174"/>
      <c r="R937" s="174"/>
      <c r="S937" s="174"/>
      <c r="T937" s="174"/>
      <c r="U937" s="174"/>
      <c r="V937" s="174"/>
      <c r="W937" s="174"/>
      <c r="X937" s="174"/>
      <c r="Y937" s="174"/>
      <c r="Z937" s="174"/>
      <c r="AA937" s="174"/>
      <c r="AB937" s="174"/>
      <c r="AC937" s="174"/>
      <c r="AD937" s="174"/>
      <c r="AE937" s="174"/>
      <c r="AF937" s="174"/>
      <c r="AG937" s="174"/>
    </row>
    <row r="938" spans="1:33">
      <c r="A938" s="174"/>
      <c r="B938" s="174"/>
      <c r="C938" s="174"/>
      <c r="D938" s="174"/>
      <c r="E938" s="174"/>
      <c r="F938" s="174"/>
      <c r="G938" s="206"/>
      <c r="H938" s="174"/>
      <c r="I938" s="174"/>
      <c r="J938" s="174"/>
      <c r="K938" s="174"/>
      <c r="L938" s="174"/>
      <c r="M938" s="174"/>
      <c r="N938" s="174"/>
      <c r="O938" s="174"/>
      <c r="P938" s="174"/>
      <c r="Q938" s="174"/>
      <c r="R938" s="174"/>
      <c r="S938" s="174"/>
      <c r="T938" s="174"/>
      <c r="U938" s="174"/>
      <c r="V938" s="174"/>
      <c r="W938" s="174"/>
      <c r="X938" s="174"/>
      <c r="Y938" s="174"/>
      <c r="Z938" s="174"/>
      <c r="AA938" s="174"/>
      <c r="AB938" s="174"/>
      <c r="AC938" s="174"/>
      <c r="AD938" s="174"/>
      <c r="AE938" s="174"/>
      <c r="AF938" s="174"/>
      <c r="AG938" s="174"/>
    </row>
    <row r="939" spans="1:33">
      <c r="A939" s="174"/>
      <c r="B939" s="174"/>
      <c r="C939" s="174"/>
      <c r="D939" s="174"/>
      <c r="E939" s="174"/>
      <c r="F939" s="174"/>
      <c r="G939" s="206"/>
      <c r="H939" s="174"/>
      <c r="I939" s="174"/>
      <c r="J939" s="174"/>
      <c r="K939" s="174"/>
      <c r="L939" s="174"/>
      <c r="M939" s="174"/>
      <c r="N939" s="174"/>
      <c r="O939" s="174"/>
      <c r="P939" s="174"/>
      <c r="Q939" s="174"/>
      <c r="R939" s="174"/>
      <c r="S939" s="174"/>
      <c r="T939" s="174"/>
      <c r="U939" s="174"/>
      <c r="V939" s="174"/>
      <c r="W939" s="174"/>
      <c r="X939" s="174"/>
      <c r="Y939" s="174"/>
      <c r="Z939" s="174"/>
      <c r="AA939" s="174"/>
      <c r="AB939" s="174"/>
      <c r="AC939" s="174"/>
      <c r="AD939" s="174"/>
      <c r="AE939" s="174"/>
      <c r="AF939" s="174"/>
      <c r="AG939" s="174"/>
    </row>
    <row r="940" spans="1:33">
      <c r="A940" s="174"/>
      <c r="B940" s="174"/>
      <c r="C940" s="174"/>
      <c r="D940" s="174"/>
      <c r="E940" s="174"/>
      <c r="F940" s="174"/>
      <c r="G940" s="206"/>
      <c r="H940" s="174"/>
      <c r="I940" s="174"/>
      <c r="J940" s="174"/>
      <c r="K940" s="174"/>
      <c r="L940" s="174"/>
      <c r="M940" s="174"/>
      <c r="N940" s="174"/>
      <c r="O940" s="174"/>
      <c r="P940" s="174"/>
      <c r="Q940" s="174"/>
      <c r="R940" s="174"/>
      <c r="S940" s="174"/>
      <c r="T940" s="174"/>
      <c r="U940" s="174"/>
      <c r="V940" s="174"/>
      <c r="W940" s="174"/>
      <c r="X940" s="174"/>
      <c r="Y940" s="174"/>
      <c r="Z940" s="174"/>
      <c r="AA940" s="174"/>
      <c r="AB940" s="174"/>
      <c r="AC940" s="174"/>
      <c r="AD940" s="174"/>
      <c r="AE940" s="174"/>
      <c r="AF940" s="174"/>
      <c r="AG940" s="174"/>
    </row>
    <row r="941" spans="1:33">
      <c r="A941" s="174"/>
      <c r="B941" s="174"/>
      <c r="C941" s="174"/>
      <c r="D941" s="174"/>
      <c r="E941" s="174"/>
      <c r="F941" s="174"/>
      <c r="G941" s="206"/>
      <c r="H941" s="174"/>
      <c r="I941" s="174"/>
      <c r="J941" s="174"/>
      <c r="K941" s="174"/>
      <c r="L941" s="174"/>
      <c r="M941" s="174"/>
      <c r="N941" s="174"/>
      <c r="O941" s="174"/>
      <c r="P941" s="174"/>
      <c r="Q941" s="174"/>
      <c r="R941" s="174"/>
      <c r="S941" s="174"/>
      <c r="T941" s="174"/>
      <c r="U941" s="174"/>
      <c r="V941" s="174"/>
      <c r="W941" s="174"/>
      <c r="X941" s="174"/>
      <c r="Y941" s="174"/>
      <c r="Z941" s="174"/>
      <c r="AA941" s="174"/>
      <c r="AB941" s="174"/>
      <c r="AC941" s="174"/>
      <c r="AD941" s="174"/>
      <c r="AE941" s="174"/>
      <c r="AF941" s="174"/>
      <c r="AG941" s="174"/>
    </row>
    <row r="942" spans="1:33">
      <c r="A942" s="174"/>
      <c r="B942" s="174"/>
      <c r="C942" s="174"/>
      <c r="D942" s="174"/>
      <c r="E942" s="174"/>
      <c r="F942" s="174"/>
      <c r="G942" s="206"/>
      <c r="H942" s="174"/>
      <c r="I942" s="174"/>
      <c r="J942" s="174"/>
      <c r="K942" s="174"/>
      <c r="L942" s="174"/>
      <c r="M942" s="174"/>
      <c r="N942" s="174"/>
      <c r="O942" s="174"/>
      <c r="P942" s="174"/>
      <c r="Q942" s="174"/>
      <c r="R942" s="174"/>
      <c r="S942" s="174"/>
      <c r="T942" s="174"/>
      <c r="U942" s="174"/>
      <c r="V942" s="174"/>
      <c r="W942" s="174"/>
      <c r="X942" s="174"/>
      <c r="Y942" s="174"/>
      <c r="Z942" s="174"/>
      <c r="AA942" s="174"/>
      <c r="AB942" s="174"/>
      <c r="AC942" s="174"/>
      <c r="AD942" s="174"/>
      <c r="AE942" s="174"/>
      <c r="AF942" s="174"/>
      <c r="AG942" s="174"/>
    </row>
    <row r="943" spans="1:33">
      <c r="A943" s="174"/>
      <c r="B943" s="174"/>
      <c r="C943" s="174"/>
      <c r="D943" s="174"/>
      <c r="E943" s="174"/>
      <c r="F943" s="174"/>
      <c r="G943" s="206"/>
      <c r="H943" s="174"/>
      <c r="I943" s="174"/>
      <c r="J943" s="174"/>
      <c r="K943" s="174"/>
      <c r="L943" s="174"/>
      <c r="M943" s="174"/>
      <c r="N943" s="174"/>
      <c r="O943" s="174"/>
      <c r="P943" s="174"/>
      <c r="Q943" s="174"/>
      <c r="R943" s="174"/>
      <c r="S943" s="174"/>
      <c r="T943" s="174"/>
      <c r="U943" s="174"/>
      <c r="V943" s="174"/>
      <c r="W943" s="174"/>
      <c r="X943" s="174"/>
      <c r="Y943" s="174"/>
      <c r="Z943" s="174"/>
      <c r="AA943" s="174"/>
      <c r="AB943" s="174"/>
      <c r="AC943" s="174"/>
      <c r="AD943" s="174"/>
      <c r="AE943" s="174"/>
      <c r="AF943" s="174"/>
      <c r="AG943" s="174"/>
    </row>
    <row r="944" spans="1:33">
      <c r="A944" s="174"/>
      <c r="B944" s="174"/>
      <c r="C944" s="174"/>
      <c r="D944" s="174"/>
      <c r="E944" s="174"/>
      <c r="F944" s="174"/>
      <c r="G944" s="206"/>
      <c r="H944" s="174"/>
      <c r="I944" s="174"/>
      <c r="J944" s="174"/>
      <c r="K944" s="174"/>
      <c r="L944" s="174"/>
      <c r="M944" s="174"/>
      <c r="N944" s="174"/>
      <c r="O944" s="174"/>
      <c r="P944" s="174"/>
      <c r="Q944" s="174"/>
      <c r="R944" s="174"/>
      <c r="S944" s="174"/>
      <c r="T944" s="174"/>
      <c r="U944" s="174"/>
      <c r="V944" s="174"/>
      <c r="W944" s="174"/>
      <c r="X944" s="174"/>
      <c r="Y944" s="174"/>
      <c r="Z944" s="174"/>
      <c r="AA944" s="174"/>
      <c r="AB944" s="174"/>
      <c r="AC944" s="174"/>
      <c r="AD944" s="174"/>
      <c r="AE944" s="174"/>
      <c r="AF944" s="174"/>
      <c r="AG944" s="174"/>
    </row>
    <row r="945" spans="1:33">
      <c r="A945" s="174"/>
      <c r="B945" s="174"/>
      <c r="C945" s="174"/>
      <c r="D945" s="174"/>
      <c r="E945" s="174"/>
      <c r="F945" s="174"/>
      <c r="G945" s="206"/>
      <c r="H945" s="174"/>
      <c r="I945" s="174"/>
      <c r="J945" s="174"/>
      <c r="K945" s="174"/>
      <c r="L945" s="174"/>
      <c r="M945" s="174"/>
      <c r="N945" s="174"/>
      <c r="O945" s="174"/>
      <c r="P945" s="174"/>
      <c r="Q945" s="174"/>
      <c r="R945" s="174"/>
      <c r="S945" s="174"/>
      <c r="T945" s="174"/>
      <c r="U945" s="174"/>
      <c r="V945" s="174"/>
      <c r="W945" s="174"/>
      <c r="X945" s="174"/>
      <c r="Y945" s="174"/>
      <c r="Z945" s="174"/>
      <c r="AA945" s="174"/>
      <c r="AB945" s="174"/>
      <c r="AC945" s="174"/>
      <c r="AD945" s="174"/>
      <c r="AE945" s="174"/>
      <c r="AF945" s="174"/>
      <c r="AG945" s="174"/>
    </row>
    <row r="946" spans="1:33">
      <c r="A946" s="174"/>
      <c r="B946" s="174"/>
      <c r="C946" s="174"/>
      <c r="D946" s="174"/>
      <c r="E946" s="174"/>
      <c r="F946" s="174"/>
      <c r="G946" s="206"/>
      <c r="H946" s="174"/>
      <c r="I946" s="174"/>
      <c r="J946" s="174"/>
      <c r="K946" s="174"/>
      <c r="L946" s="174"/>
      <c r="M946" s="174"/>
      <c r="N946" s="174"/>
      <c r="O946" s="174"/>
      <c r="P946" s="174"/>
      <c r="Q946" s="174"/>
      <c r="R946" s="174"/>
      <c r="S946" s="174"/>
      <c r="T946" s="174"/>
      <c r="U946" s="174"/>
      <c r="V946" s="174"/>
      <c r="W946" s="174"/>
      <c r="X946" s="174"/>
      <c r="Y946" s="174"/>
      <c r="Z946" s="174"/>
      <c r="AA946" s="174"/>
      <c r="AB946" s="174"/>
      <c r="AC946" s="174"/>
      <c r="AD946" s="174"/>
      <c r="AE946" s="174"/>
      <c r="AF946" s="174"/>
      <c r="AG946" s="174"/>
    </row>
    <row r="947" spans="1:33">
      <c r="A947" s="174"/>
      <c r="B947" s="174"/>
      <c r="C947" s="174"/>
      <c r="D947" s="174"/>
      <c r="E947" s="174"/>
      <c r="F947" s="174"/>
      <c r="G947" s="206"/>
      <c r="H947" s="174"/>
      <c r="I947" s="174"/>
      <c r="J947" s="174"/>
      <c r="K947" s="174"/>
      <c r="L947" s="174"/>
      <c r="M947" s="174"/>
      <c r="N947" s="174"/>
      <c r="O947" s="174"/>
      <c r="P947" s="174"/>
      <c r="Q947" s="174"/>
      <c r="R947" s="174"/>
      <c r="S947" s="174"/>
      <c r="T947" s="174"/>
      <c r="U947" s="174"/>
      <c r="V947" s="174"/>
      <c r="W947" s="174"/>
      <c r="X947" s="174"/>
      <c r="Y947" s="174"/>
      <c r="Z947" s="174"/>
      <c r="AA947" s="174"/>
      <c r="AB947" s="174"/>
      <c r="AC947" s="174"/>
      <c r="AD947" s="174"/>
      <c r="AE947" s="174"/>
      <c r="AF947" s="174"/>
      <c r="AG947" s="174"/>
    </row>
    <row r="948" spans="1:33">
      <c r="A948" s="174"/>
      <c r="B948" s="174"/>
      <c r="C948" s="174"/>
      <c r="D948" s="174"/>
      <c r="E948" s="174"/>
      <c r="F948" s="174"/>
      <c r="G948" s="206"/>
      <c r="H948" s="174"/>
      <c r="I948" s="174"/>
      <c r="J948" s="174"/>
      <c r="K948" s="174"/>
      <c r="L948" s="174"/>
      <c r="M948" s="174"/>
      <c r="N948" s="174"/>
      <c r="O948" s="174"/>
      <c r="P948" s="174"/>
      <c r="Q948" s="174"/>
      <c r="R948" s="174"/>
      <c r="S948" s="174"/>
      <c r="T948" s="174"/>
      <c r="U948" s="174"/>
      <c r="V948" s="174"/>
      <c r="W948" s="174"/>
      <c r="X948" s="174"/>
      <c r="Y948" s="174"/>
      <c r="Z948" s="174"/>
      <c r="AA948" s="174"/>
      <c r="AB948" s="174"/>
      <c r="AC948" s="174"/>
      <c r="AD948" s="174"/>
      <c r="AE948" s="174"/>
      <c r="AF948" s="174"/>
      <c r="AG948" s="174"/>
    </row>
    <row r="949" spans="1:33">
      <c r="A949" s="174"/>
      <c r="B949" s="174"/>
      <c r="C949" s="174"/>
      <c r="D949" s="174"/>
      <c r="E949" s="174"/>
      <c r="F949" s="174"/>
      <c r="G949" s="206"/>
      <c r="H949" s="174"/>
      <c r="I949" s="174"/>
      <c r="J949" s="174"/>
      <c r="K949" s="174"/>
      <c r="L949" s="174"/>
      <c r="M949" s="174"/>
      <c r="N949" s="174"/>
      <c r="O949" s="174"/>
      <c r="P949" s="174"/>
      <c r="Q949" s="174"/>
      <c r="R949" s="174"/>
      <c r="S949" s="174"/>
      <c r="T949" s="174"/>
      <c r="U949" s="174"/>
      <c r="V949" s="174"/>
      <c r="W949" s="174"/>
      <c r="X949" s="174"/>
      <c r="Y949" s="174"/>
      <c r="Z949" s="174"/>
      <c r="AA949" s="174"/>
      <c r="AB949" s="174"/>
      <c r="AC949" s="174"/>
      <c r="AD949" s="174"/>
      <c r="AE949" s="174"/>
      <c r="AF949" s="174"/>
      <c r="AG949" s="174"/>
    </row>
    <row r="950" spans="1:33">
      <c r="A950" s="174"/>
      <c r="B950" s="174"/>
      <c r="C950" s="174"/>
      <c r="D950" s="174"/>
      <c r="E950" s="174"/>
      <c r="F950" s="174"/>
      <c r="G950" s="206"/>
      <c r="H950" s="174"/>
      <c r="I950" s="174"/>
      <c r="J950" s="174"/>
      <c r="K950" s="174"/>
      <c r="L950" s="174"/>
      <c r="M950" s="174"/>
      <c r="N950" s="174"/>
      <c r="O950" s="174"/>
      <c r="P950" s="174"/>
      <c r="Q950" s="174"/>
      <c r="R950" s="174"/>
      <c r="S950" s="174"/>
      <c r="T950" s="174"/>
      <c r="U950" s="174"/>
      <c r="V950" s="174"/>
      <c r="W950" s="174"/>
      <c r="X950" s="174"/>
      <c r="Y950" s="174"/>
      <c r="Z950" s="174"/>
      <c r="AA950" s="174"/>
      <c r="AB950" s="174"/>
      <c r="AC950" s="174"/>
      <c r="AD950" s="174"/>
      <c r="AE950" s="174"/>
      <c r="AF950" s="174"/>
      <c r="AG950" s="174"/>
    </row>
    <row r="951" spans="1:33">
      <c r="A951" s="174"/>
      <c r="B951" s="174"/>
      <c r="C951" s="174"/>
      <c r="D951" s="174"/>
      <c r="E951" s="174"/>
      <c r="F951" s="174"/>
      <c r="G951" s="206"/>
      <c r="H951" s="174"/>
      <c r="I951" s="174"/>
      <c r="J951" s="174"/>
      <c r="K951" s="174"/>
      <c r="L951" s="174"/>
      <c r="M951" s="174"/>
      <c r="N951" s="174"/>
      <c r="O951" s="174"/>
      <c r="P951" s="174"/>
      <c r="Q951" s="174"/>
      <c r="R951" s="174"/>
      <c r="S951" s="174"/>
      <c r="T951" s="174"/>
      <c r="U951" s="174"/>
      <c r="V951" s="174"/>
      <c r="W951" s="174"/>
      <c r="X951" s="174"/>
      <c r="Y951" s="174"/>
      <c r="Z951" s="174"/>
      <c r="AA951" s="174"/>
      <c r="AB951" s="174"/>
      <c r="AC951" s="174"/>
      <c r="AD951" s="174"/>
      <c r="AE951" s="174"/>
      <c r="AF951" s="174"/>
      <c r="AG951" s="174"/>
    </row>
    <row r="952" spans="1:33">
      <c r="A952" s="174"/>
      <c r="B952" s="174"/>
      <c r="C952" s="174"/>
      <c r="D952" s="174"/>
      <c r="E952" s="174"/>
      <c r="F952" s="174"/>
      <c r="G952" s="206"/>
      <c r="H952" s="174"/>
      <c r="I952" s="174"/>
      <c r="J952" s="174"/>
      <c r="K952" s="174"/>
      <c r="L952" s="174"/>
      <c r="M952" s="174"/>
      <c r="N952" s="174"/>
      <c r="O952" s="174"/>
      <c r="P952" s="174"/>
      <c r="Q952" s="174"/>
      <c r="R952" s="174"/>
      <c r="S952" s="174"/>
      <c r="T952" s="174"/>
      <c r="U952" s="174"/>
      <c r="V952" s="174"/>
      <c r="W952" s="174"/>
      <c r="X952" s="174"/>
      <c r="Y952" s="174"/>
      <c r="Z952" s="174"/>
      <c r="AA952" s="174"/>
      <c r="AB952" s="174"/>
      <c r="AC952" s="174"/>
      <c r="AD952" s="174"/>
      <c r="AE952" s="174"/>
      <c r="AF952" s="174"/>
      <c r="AG952" s="174"/>
    </row>
    <row r="953" spans="1:33">
      <c r="A953" s="174"/>
      <c r="B953" s="174"/>
      <c r="C953" s="174"/>
      <c r="D953" s="174"/>
      <c r="E953" s="174"/>
      <c r="F953" s="174"/>
      <c r="G953" s="206"/>
      <c r="H953" s="174"/>
      <c r="I953" s="174"/>
      <c r="J953" s="174"/>
      <c r="K953" s="174"/>
      <c r="L953" s="174"/>
      <c r="M953" s="174"/>
      <c r="N953" s="174"/>
      <c r="O953" s="174"/>
      <c r="P953" s="174"/>
      <c r="Q953" s="174"/>
      <c r="R953" s="174"/>
      <c r="S953" s="174"/>
      <c r="T953" s="174"/>
      <c r="U953" s="174"/>
      <c r="V953" s="174"/>
      <c r="W953" s="174"/>
      <c r="X953" s="174"/>
      <c r="Y953" s="174"/>
      <c r="Z953" s="174"/>
      <c r="AA953" s="174"/>
      <c r="AB953" s="174"/>
      <c r="AC953" s="174"/>
      <c r="AD953" s="174"/>
      <c r="AE953" s="174"/>
      <c r="AF953" s="174"/>
      <c r="AG953" s="174"/>
    </row>
    <row r="954" spans="1:33">
      <c r="A954" s="174"/>
      <c r="B954" s="174"/>
      <c r="C954" s="174"/>
      <c r="D954" s="174"/>
      <c r="E954" s="174"/>
      <c r="F954" s="174"/>
      <c r="G954" s="206"/>
      <c r="H954" s="174"/>
      <c r="I954" s="174"/>
      <c r="J954" s="174"/>
      <c r="K954" s="174"/>
      <c r="L954" s="174"/>
      <c r="M954" s="174"/>
      <c r="N954" s="174"/>
      <c r="O954" s="174"/>
      <c r="P954" s="174"/>
      <c r="Q954" s="174"/>
      <c r="R954" s="174"/>
      <c r="S954" s="174"/>
      <c r="T954" s="174"/>
      <c r="U954" s="174"/>
      <c r="V954" s="174"/>
      <c r="W954" s="174"/>
      <c r="X954" s="174"/>
      <c r="Y954" s="174"/>
      <c r="Z954" s="174"/>
      <c r="AA954" s="174"/>
      <c r="AB954" s="174"/>
      <c r="AC954" s="174"/>
      <c r="AD954" s="174"/>
      <c r="AE954" s="174"/>
      <c r="AF954" s="174"/>
      <c r="AG954" s="174"/>
    </row>
    <row r="955" spans="1:33">
      <c r="A955" s="174"/>
      <c r="B955" s="174"/>
      <c r="C955" s="174"/>
      <c r="D955" s="174"/>
      <c r="E955" s="174"/>
      <c r="F955" s="174"/>
      <c r="G955" s="206"/>
      <c r="H955" s="174"/>
      <c r="I955" s="174"/>
      <c r="J955" s="174"/>
      <c r="K955" s="174"/>
      <c r="L955" s="174"/>
      <c r="M955" s="174"/>
      <c r="N955" s="174"/>
      <c r="O955" s="174"/>
      <c r="P955" s="174"/>
      <c r="Q955" s="174"/>
      <c r="R955" s="174"/>
      <c r="S955" s="174"/>
      <c r="T955" s="174"/>
      <c r="U955" s="174"/>
      <c r="V955" s="174"/>
      <c r="W955" s="174"/>
      <c r="X955" s="174"/>
      <c r="Y955" s="174"/>
      <c r="Z955" s="174"/>
      <c r="AA955" s="174"/>
      <c r="AB955" s="174"/>
      <c r="AC955" s="174"/>
      <c r="AD955" s="174"/>
      <c r="AE955" s="174"/>
      <c r="AF955" s="174"/>
      <c r="AG955" s="174"/>
    </row>
    <row r="956" spans="1:33">
      <c r="A956" s="174"/>
      <c r="B956" s="174"/>
      <c r="C956" s="174"/>
      <c r="D956" s="174"/>
      <c r="E956" s="174"/>
      <c r="F956" s="174"/>
      <c r="G956" s="206"/>
      <c r="H956" s="174"/>
      <c r="I956" s="174"/>
      <c r="J956" s="174"/>
      <c r="K956" s="174"/>
      <c r="L956" s="174"/>
      <c r="M956" s="174"/>
      <c r="N956" s="174"/>
      <c r="O956" s="174"/>
      <c r="P956" s="174"/>
      <c r="Q956" s="174"/>
      <c r="R956" s="174"/>
      <c r="S956" s="174"/>
      <c r="T956" s="174"/>
      <c r="U956" s="174"/>
      <c r="V956" s="174"/>
      <c r="W956" s="174"/>
      <c r="X956" s="174"/>
      <c r="Y956" s="174"/>
      <c r="Z956" s="174"/>
      <c r="AA956" s="174"/>
      <c r="AB956" s="174"/>
      <c r="AC956" s="174"/>
      <c r="AD956" s="174"/>
      <c r="AE956" s="174"/>
      <c r="AF956" s="174"/>
      <c r="AG956" s="174"/>
    </row>
    <row r="957" spans="1:33">
      <c r="A957" s="174"/>
      <c r="B957" s="174"/>
      <c r="C957" s="174"/>
      <c r="D957" s="174"/>
      <c r="E957" s="174"/>
      <c r="F957" s="174"/>
      <c r="G957" s="206"/>
      <c r="H957" s="174"/>
      <c r="I957" s="174"/>
      <c r="J957" s="174"/>
      <c r="K957" s="174"/>
      <c r="L957" s="174"/>
      <c r="M957" s="174"/>
      <c r="N957" s="174"/>
      <c r="O957" s="174"/>
      <c r="P957" s="174"/>
      <c r="Q957" s="174"/>
      <c r="R957" s="174"/>
      <c r="S957" s="174"/>
      <c r="T957" s="174"/>
      <c r="U957" s="174"/>
      <c r="V957" s="174"/>
      <c r="W957" s="174"/>
      <c r="X957" s="174"/>
      <c r="Y957" s="174"/>
      <c r="Z957" s="174"/>
      <c r="AA957" s="174"/>
      <c r="AB957" s="174"/>
      <c r="AC957" s="174"/>
      <c r="AD957" s="174"/>
      <c r="AE957" s="174"/>
      <c r="AF957" s="174"/>
      <c r="AG957" s="174"/>
    </row>
    <row r="958" spans="1:33">
      <c r="A958" s="174"/>
      <c r="B958" s="174"/>
      <c r="C958" s="174"/>
      <c r="D958" s="174"/>
      <c r="E958" s="174"/>
      <c r="F958" s="174"/>
      <c r="G958" s="206"/>
      <c r="H958" s="174"/>
      <c r="I958" s="174"/>
      <c r="J958" s="174"/>
      <c r="K958" s="174"/>
      <c r="L958" s="174"/>
      <c r="M958" s="174"/>
      <c r="N958" s="174"/>
      <c r="O958" s="174"/>
      <c r="P958" s="174"/>
      <c r="Q958" s="174"/>
      <c r="R958" s="174"/>
      <c r="S958" s="174"/>
      <c r="T958" s="174"/>
      <c r="U958" s="174"/>
      <c r="V958" s="174"/>
      <c r="W958" s="174"/>
      <c r="X958" s="174"/>
      <c r="Y958" s="174"/>
      <c r="Z958" s="174"/>
      <c r="AA958" s="174"/>
      <c r="AB958" s="174"/>
      <c r="AC958" s="174"/>
      <c r="AD958" s="174"/>
      <c r="AE958" s="174"/>
      <c r="AF958" s="174"/>
      <c r="AG958" s="174"/>
    </row>
    <row r="959" spans="1:33">
      <c r="A959" s="174"/>
      <c r="B959" s="174"/>
      <c r="C959" s="174"/>
      <c r="D959" s="174"/>
      <c r="E959" s="174"/>
      <c r="F959" s="174"/>
      <c r="G959" s="206"/>
      <c r="H959" s="174"/>
      <c r="I959" s="174"/>
      <c r="J959" s="174"/>
      <c r="K959" s="174"/>
      <c r="L959" s="174"/>
      <c r="M959" s="174"/>
      <c r="N959" s="174"/>
      <c r="O959" s="174"/>
      <c r="P959" s="174"/>
      <c r="Q959" s="174"/>
      <c r="R959" s="174"/>
      <c r="S959" s="174"/>
      <c r="T959" s="174"/>
      <c r="U959" s="174"/>
      <c r="V959" s="174"/>
      <c r="W959" s="174"/>
      <c r="X959" s="174"/>
      <c r="Y959" s="174"/>
      <c r="Z959" s="174"/>
      <c r="AA959" s="174"/>
      <c r="AB959" s="174"/>
      <c r="AC959" s="174"/>
      <c r="AD959" s="174"/>
      <c r="AE959" s="174"/>
      <c r="AF959" s="174"/>
      <c r="AG959" s="174"/>
    </row>
    <row r="960" spans="1:33">
      <c r="A960" s="174"/>
      <c r="B960" s="174"/>
      <c r="C960" s="174"/>
      <c r="D960" s="174"/>
      <c r="E960" s="174"/>
      <c r="F960" s="174"/>
      <c r="G960" s="206"/>
      <c r="H960" s="174"/>
      <c r="I960" s="174"/>
      <c r="J960" s="174"/>
      <c r="K960" s="174"/>
      <c r="L960" s="174"/>
      <c r="M960" s="174"/>
      <c r="N960" s="174"/>
      <c r="O960" s="174"/>
      <c r="P960" s="174"/>
      <c r="Q960" s="174"/>
      <c r="R960" s="174"/>
      <c r="S960" s="174"/>
      <c r="T960" s="174"/>
      <c r="U960" s="174"/>
      <c r="V960" s="174"/>
      <c r="W960" s="174"/>
      <c r="X960" s="174"/>
      <c r="Y960" s="174"/>
      <c r="Z960" s="174"/>
      <c r="AA960" s="174"/>
      <c r="AB960" s="174"/>
      <c r="AC960" s="174"/>
      <c r="AD960" s="174"/>
      <c r="AE960" s="174"/>
      <c r="AF960" s="174"/>
      <c r="AG960" s="174"/>
    </row>
    <row r="961" spans="1:33">
      <c r="A961" s="174"/>
      <c r="B961" s="174"/>
      <c r="C961" s="174"/>
      <c r="D961" s="174"/>
      <c r="E961" s="174"/>
      <c r="F961" s="174"/>
      <c r="G961" s="206"/>
      <c r="H961" s="174"/>
      <c r="I961" s="174"/>
      <c r="J961" s="174"/>
      <c r="K961" s="174"/>
      <c r="L961" s="174"/>
      <c r="M961" s="174"/>
      <c r="N961" s="174"/>
      <c r="O961" s="174"/>
      <c r="P961" s="174"/>
      <c r="Q961" s="174"/>
      <c r="R961" s="174"/>
      <c r="S961" s="174"/>
      <c r="T961" s="174"/>
      <c r="U961" s="174"/>
      <c r="V961" s="174"/>
      <c r="W961" s="174"/>
      <c r="X961" s="174"/>
      <c r="Y961" s="174"/>
      <c r="Z961" s="174"/>
      <c r="AA961" s="174"/>
      <c r="AB961" s="174"/>
      <c r="AC961" s="174"/>
      <c r="AD961" s="174"/>
      <c r="AE961" s="174"/>
      <c r="AF961" s="174"/>
      <c r="AG961" s="174"/>
    </row>
    <row r="962" spans="1:33">
      <c r="A962" s="174"/>
      <c r="B962" s="174"/>
      <c r="C962" s="174"/>
      <c r="D962" s="174"/>
      <c r="E962" s="174"/>
      <c r="F962" s="174"/>
      <c r="G962" s="206"/>
      <c r="H962" s="174"/>
      <c r="I962" s="174"/>
      <c r="J962" s="174"/>
      <c r="K962" s="174"/>
      <c r="L962" s="174"/>
      <c r="M962" s="174"/>
      <c r="N962" s="174"/>
      <c r="O962" s="174"/>
      <c r="P962" s="174"/>
      <c r="Q962" s="174"/>
      <c r="R962" s="174"/>
      <c r="S962" s="174"/>
      <c r="T962" s="174"/>
      <c r="U962" s="174"/>
      <c r="V962" s="174"/>
      <c r="W962" s="174"/>
      <c r="X962" s="174"/>
      <c r="Y962" s="174"/>
      <c r="Z962" s="174"/>
      <c r="AA962" s="174"/>
      <c r="AB962" s="174"/>
      <c r="AC962" s="174"/>
      <c r="AD962" s="174"/>
      <c r="AE962" s="174"/>
      <c r="AF962" s="174"/>
      <c r="AG962" s="174"/>
    </row>
    <row r="963" spans="1:33">
      <c r="A963" s="174"/>
      <c r="B963" s="174"/>
      <c r="C963" s="174"/>
      <c r="D963" s="174"/>
      <c r="E963" s="174"/>
      <c r="F963" s="174"/>
      <c r="G963" s="206"/>
      <c r="H963" s="174"/>
      <c r="I963" s="174"/>
      <c r="J963" s="174"/>
      <c r="K963" s="174"/>
      <c r="L963" s="174"/>
      <c r="M963" s="174"/>
      <c r="N963" s="174"/>
      <c r="O963" s="174"/>
      <c r="P963" s="174"/>
      <c r="Q963" s="174"/>
      <c r="R963" s="174"/>
      <c r="S963" s="174"/>
      <c r="T963" s="174"/>
      <c r="U963" s="174"/>
      <c r="V963" s="174"/>
      <c r="W963" s="174"/>
      <c r="X963" s="174"/>
      <c r="Y963" s="174"/>
      <c r="Z963" s="174"/>
      <c r="AA963" s="174"/>
      <c r="AB963" s="174"/>
      <c r="AC963" s="174"/>
      <c r="AD963" s="174"/>
      <c r="AE963" s="174"/>
      <c r="AF963" s="174"/>
      <c r="AG963" s="174"/>
    </row>
    <row r="964" spans="1:33">
      <c r="A964" s="174"/>
      <c r="B964" s="174"/>
      <c r="C964" s="174"/>
      <c r="D964" s="174"/>
      <c r="E964" s="174"/>
      <c r="F964" s="174"/>
      <c r="G964" s="206"/>
      <c r="H964" s="174"/>
      <c r="I964" s="174"/>
      <c r="J964" s="174"/>
      <c r="K964" s="174"/>
      <c r="L964" s="174"/>
      <c r="M964" s="174"/>
      <c r="N964" s="174"/>
      <c r="O964" s="174"/>
      <c r="P964" s="174"/>
      <c r="Q964" s="174"/>
      <c r="R964" s="174"/>
      <c r="S964" s="174"/>
      <c r="T964" s="174"/>
      <c r="U964" s="174"/>
      <c r="V964" s="174"/>
      <c r="W964" s="174"/>
      <c r="X964" s="174"/>
      <c r="Y964" s="174"/>
      <c r="Z964" s="174"/>
      <c r="AA964" s="174"/>
      <c r="AB964" s="174"/>
      <c r="AC964" s="174"/>
      <c r="AD964" s="174"/>
      <c r="AE964" s="174"/>
      <c r="AF964" s="174"/>
      <c r="AG964" s="174"/>
    </row>
    <row r="965" spans="1:33">
      <c r="A965" s="174"/>
      <c r="B965" s="174"/>
      <c r="C965" s="174"/>
      <c r="D965" s="174"/>
      <c r="E965" s="174"/>
      <c r="F965" s="174"/>
      <c r="G965" s="206"/>
      <c r="H965" s="174"/>
      <c r="I965" s="174"/>
      <c r="J965" s="174"/>
      <c r="K965" s="174"/>
      <c r="L965" s="174"/>
      <c r="M965" s="174"/>
      <c r="N965" s="174"/>
      <c r="O965" s="174"/>
      <c r="P965" s="174"/>
      <c r="Q965" s="174"/>
      <c r="R965" s="174"/>
      <c r="S965" s="174"/>
      <c r="T965" s="174"/>
      <c r="U965" s="174"/>
      <c r="V965" s="174"/>
      <c r="W965" s="174"/>
      <c r="X965" s="174"/>
      <c r="Y965" s="174"/>
      <c r="Z965" s="174"/>
      <c r="AA965" s="174"/>
      <c r="AB965" s="174"/>
      <c r="AC965" s="174"/>
      <c r="AD965" s="174"/>
      <c r="AE965" s="174"/>
      <c r="AF965" s="174"/>
      <c r="AG965" s="174"/>
    </row>
    <row r="966" spans="1:33">
      <c r="A966" s="174"/>
      <c r="B966" s="174"/>
      <c r="C966" s="174"/>
      <c r="D966" s="174"/>
      <c r="E966" s="174"/>
      <c r="F966" s="174"/>
      <c r="G966" s="206"/>
      <c r="H966" s="174"/>
      <c r="I966" s="174"/>
      <c r="J966" s="174"/>
      <c r="K966" s="174"/>
      <c r="L966" s="174"/>
      <c r="M966" s="174"/>
      <c r="N966" s="174"/>
      <c r="O966" s="174"/>
      <c r="P966" s="174"/>
      <c r="Q966" s="174"/>
      <c r="R966" s="174"/>
      <c r="S966" s="174"/>
      <c r="T966" s="174"/>
      <c r="U966" s="174"/>
      <c r="V966" s="174"/>
      <c r="W966" s="174"/>
      <c r="X966" s="174"/>
      <c r="Y966" s="174"/>
      <c r="Z966" s="174"/>
      <c r="AA966" s="174"/>
      <c r="AB966" s="174"/>
      <c r="AC966" s="174"/>
      <c r="AD966" s="174"/>
      <c r="AE966" s="174"/>
      <c r="AF966" s="174"/>
      <c r="AG966" s="174"/>
    </row>
    <row r="967" spans="1:33">
      <c r="A967" s="174"/>
      <c r="B967" s="174"/>
      <c r="C967" s="174"/>
      <c r="D967" s="174"/>
      <c r="E967" s="174"/>
      <c r="F967" s="174"/>
      <c r="G967" s="206"/>
      <c r="H967" s="174"/>
      <c r="I967" s="174"/>
      <c r="J967" s="174"/>
      <c r="K967" s="174"/>
      <c r="L967" s="174"/>
      <c r="M967" s="174"/>
      <c r="N967" s="174"/>
      <c r="O967" s="174"/>
      <c r="P967" s="174"/>
      <c r="Q967" s="174"/>
      <c r="R967" s="174"/>
      <c r="S967" s="174"/>
      <c r="T967" s="174"/>
      <c r="U967" s="174"/>
      <c r="V967" s="174"/>
      <c r="W967" s="174"/>
      <c r="X967" s="174"/>
      <c r="Y967" s="174"/>
      <c r="Z967" s="174"/>
      <c r="AA967" s="174"/>
      <c r="AB967" s="174"/>
      <c r="AC967" s="174"/>
      <c r="AD967" s="174"/>
      <c r="AE967" s="174"/>
      <c r="AF967" s="174"/>
      <c r="AG967" s="174"/>
    </row>
    <row r="968" spans="1:33">
      <c r="A968" s="174"/>
      <c r="B968" s="174"/>
      <c r="C968" s="174"/>
      <c r="D968" s="174"/>
      <c r="E968" s="174"/>
      <c r="F968" s="174"/>
      <c r="G968" s="206"/>
      <c r="H968" s="174"/>
      <c r="I968" s="174"/>
      <c r="J968" s="174"/>
      <c r="K968" s="174"/>
      <c r="L968" s="174"/>
      <c r="M968" s="174"/>
      <c r="N968" s="174"/>
      <c r="O968" s="174"/>
      <c r="P968" s="174"/>
      <c r="Q968" s="174"/>
      <c r="R968" s="174"/>
      <c r="S968" s="174"/>
      <c r="T968" s="174"/>
      <c r="U968" s="174"/>
      <c r="V968" s="174"/>
      <c r="W968" s="174"/>
      <c r="X968" s="174"/>
      <c r="Y968" s="174"/>
      <c r="Z968" s="174"/>
      <c r="AA968" s="174"/>
      <c r="AB968" s="174"/>
      <c r="AC968" s="174"/>
      <c r="AD968" s="174"/>
      <c r="AE968" s="174"/>
      <c r="AF968" s="174"/>
      <c r="AG968" s="174"/>
    </row>
    <row r="969" spans="1:33">
      <c r="A969" s="174"/>
      <c r="B969" s="174"/>
      <c r="C969" s="174"/>
      <c r="D969" s="174"/>
      <c r="E969" s="174"/>
      <c r="F969" s="174"/>
      <c r="G969" s="206"/>
      <c r="H969" s="174"/>
      <c r="I969" s="174"/>
      <c r="J969" s="174"/>
      <c r="K969" s="174"/>
      <c r="L969" s="174"/>
      <c r="M969" s="174"/>
      <c r="N969" s="174"/>
      <c r="O969" s="174"/>
      <c r="P969" s="174"/>
      <c r="Q969" s="174"/>
      <c r="R969" s="174"/>
      <c r="S969" s="174"/>
      <c r="T969" s="174"/>
      <c r="U969" s="174"/>
      <c r="V969" s="174"/>
      <c r="W969" s="174"/>
      <c r="X969" s="174"/>
      <c r="Y969" s="174"/>
      <c r="Z969" s="174"/>
      <c r="AA969" s="174"/>
      <c r="AB969" s="174"/>
      <c r="AC969" s="174"/>
      <c r="AD969" s="174"/>
      <c r="AE969" s="174"/>
      <c r="AF969" s="174"/>
      <c r="AG969" s="174"/>
    </row>
    <row r="970" spans="1:33">
      <c r="A970" s="174"/>
      <c r="B970" s="174"/>
      <c r="C970" s="174"/>
      <c r="D970" s="174"/>
      <c r="E970" s="174"/>
      <c r="F970" s="174"/>
      <c r="G970" s="206"/>
      <c r="H970" s="174"/>
      <c r="I970" s="174"/>
      <c r="J970" s="174"/>
      <c r="K970" s="174"/>
      <c r="L970" s="174"/>
      <c r="M970" s="174"/>
      <c r="N970" s="174"/>
      <c r="O970" s="174"/>
      <c r="P970" s="174"/>
      <c r="Q970" s="174"/>
      <c r="R970" s="174"/>
      <c r="S970" s="174"/>
      <c r="T970" s="174"/>
      <c r="U970" s="174"/>
      <c r="V970" s="174"/>
      <c r="W970" s="174"/>
      <c r="X970" s="174"/>
      <c r="Y970" s="174"/>
      <c r="Z970" s="174"/>
      <c r="AA970" s="174"/>
      <c r="AB970" s="174"/>
      <c r="AC970" s="174"/>
      <c r="AD970" s="174"/>
      <c r="AE970" s="174"/>
      <c r="AF970" s="174"/>
      <c r="AG970" s="174"/>
    </row>
    <row r="971" spans="1:33">
      <c r="A971" s="174"/>
      <c r="B971" s="174"/>
      <c r="C971" s="174"/>
      <c r="D971" s="174"/>
      <c r="E971" s="174"/>
      <c r="F971" s="174"/>
      <c r="G971" s="206"/>
      <c r="H971" s="174"/>
      <c r="I971" s="174"/>
      <c r="J971" s="174"/>
      <c r="K971" s="174"/>
      <c r="L971" s="174"/>
      <c r="M971" s="174"/>
      <c r="N971" s="174"/>
      <c r="O971" s="174"/>
      <c r="P971" s="174"/>
      <c r="Q971" s="174"/>
      <c r="R971" s="174"/>
      <c r="S971" s="174"/>
      <c r="T971" s="174"/>
      <c r="U971" s="174"/>
      <c r="V971" s="174"/>
      <c r="W971" s="174"/>
      <c r="X971" s="174"/>
      <c r="Y971" s="174"/>
      <c r="Z971" s="174"/>
      <c r="AA971" s="174"/>
      <c r="AB971" s="174"/>
      <c r="AC971" s="174"/>
      <c r="AD971" s="174"/>
      <c r="AE971" s="174"/>
      <c r="AF971" s="174"/>
      <c r="AG971" s="174"/>
    </row>
    <row r="972" spans="1:33">
      <c r="A972" s="174"/>
      <c r="B972" s="174"/>
      <c r="C972" s="174"/>
      <c r="D972" s="174"/>
      <c r="E972" s="174"/>
      <c r="F972" s="174"/>
      <c r="G972" s="206"/>
      <c r="H972" s="174"/>
      <c r="I972" s="174"/>
      <c r="J972" s="174"/>
      <c r="K972" s="174"/>
      <c r="L972" s="174"/>
      <c r="M972" s="174"/>
      <c r="N972" s="174"/>
      <c r="O972" s="174"/>
      <c r="P972" s="174"/>
      <c r="Q972" s="174"/>
      <c r="R972" s="174"/>
      <c r="S972" s="174"/>
      <c r="T972" s="174"/>
      <c r="U972" s="174"/>
      <c r="V972" s="174"/>
      <c r="W972" s="174"/>
      <c r="X972" s="174"/>
      <c r="Y972" s="174"/>
      <c r="Z972" s="174"/>
      <c r="AA972" s="174"/>
      <c r="AB972" s="174"/>
      <c r="AC972" s="174"/>
      <c r="AD972" s="174"/>
      <c r="AE972" s="174"/>
      <c r="AF972" s="174"/>
      <c r="AG972" s="174"/>
    </row>
    <row r="973" spans="1:33">
      <c r="A973" s="174"/>
      <c r="B973" s="174"/>
      <c r="C973" s="174"/>
      <c r="D973" s="174"/>
      <c r="E973" s="174"/>
      <c r="F973" s="174"/>
      <c r="G973" s="206"/>
      <c r="H973" s="174"/>
      <c r="I973" s="174"/>
      <c r="J973" s="174"/>
      <c r="K973" s="174"/>
      <c r="L973" s="174"/>
      <c r="M973" s="174"/>
      <c r="N973" s="174"/>
      <c r="O973" s="174"/>
      <c r="P973" s="174"/>
      <c r="Q973" s="174"/>
      <c r="R973" s="174"/>
      <c r="S973" s="174"/>
      <c r="T973" s="174"/>
      <c r="U973" s="174"/>
      <c r="V973" s="174"/>
      <c r="W973" s="174"/>
      <c r="X973" s="174"/>
      <c r="Y973" s="174"/>
      <c r="Z973" s="174"/>
      <c r="AA973" s="174"/>
      <c r="AB973" s="174"/>
      <c r="AC973" s="174"/>
      <c r="AD973" s="174"/>
      <c r="AE973" s="174"/>
      <c r="AF973" s="174"/>
      <c r="AG973" s="174"/>
    </row>
    <row r="974" spans="1:33">
      <c r="A974" s="174"/>
      <c r="B974" s="174"/>
      <c r="C974" s="174"/>
      <c r="D974" s="174"/>
      <c r="E974" s="174"/>
      <c r="F974" s="174"/>
      <c r="G974" s="206"/>
      <c r="H974" s="174"/>
      <c r="I974" s="174"/>
      <c r="J974" s="174"/>
      <c r="K974" s="174"/>
      <c r="L974" s="174"/>
      <c r="M974" s="174"/>
      <c r="N974" s="174"/>
      <c r="O974" s="174"/>
      <c r="P974" s="174"/>
      <c r="Q974" s="174"/>
      <c r="R974" s="174"/>
      <c r="S974" s="174"/>
      <c r="T974" s="174"/>
      <c r="U974" s="174"/>
      <c r="V974" s="174"/>
      <c r="W974" s="174"/>
      <c r="X974" s="174"/>
      <c r="Y974" s="174"/>
      <c r="Z974" s="174"/>
      <c r="AA974" s="174"/>
      <c r="AB974" s="174"/>
      <c r="AC974" s="174"/>
      <c r="AD974" s="174"/>
      <c r="AE974" s="174"/>
      <c r="AF974" s="174"/>
      <c r="AG974" s="174"/>
    </row>
    <row r="975" spans="1:33">
      <c r="A975" s="174"/>
      <c r="B975" s="174"/>
      <c r="C975" s="174"/>
      <c r="D975" s="174"/>
      <c r="E975" s="174"/>
      <c r="F975" s="174"/>
      <c r="G975" s="206"/>
      <c r="H975" s="174"/>
      <c r="I975" s="174"/>
      <c r="J975" s="174"/>
      <c r="K975" s="174"/>
      <c r="L975" s="174"/>
      <c r="M975" s="174"/>
      <c r="N975" s="174"/>
      <c r="O975" s="174"/>
      <c r="P975" s="174"/>
      <c r="Q975" s="174"/>
      <c r="R975" s="174"/>
      <c r="S975" s="174"/>
      <c r="T975" s="174"/>
      <c r="U975" s="174"/>
      <c r="V975" s="174"/>
      <c r="W975" s="174"/>
      <c r="X975" s="174"/>
      <c r="Y975" s="174"/>
      <c r="Z975" s="174"/>
      <c r="AA975" s="174"/>
      <c r="AB975" s="174"/>
      <c r="AC975" s="174"/>
      <c r="AD975" s="174"/>
      <c r="AE975" s="174"/>
      <c r="AF975" s="174"/>
      <c r="AG975" s="174"/>
    </row>
    <row r="976" spans="1:33">
      <c r="A976" s="174"/>
      <c r="B976" s="174"/>
      <c r="C976" s="174"/>
      <c r="D976" s="174"/>
      <c r="E976" s="174"/>
      <c r="F976" s="174"/>
      <c r="G976" s="206"/>
      <c r="H976" s="174"/>
      <c r="I976" s="174"/>
      <c r="J976" s="174"/>
      <c r="K976" s="174"/>
      <c r="L976" s="174"/>
      <c r="M976" s="174"/>
      <c r="N976" s="174"/>
      <c r="O976" s="174"/>
      <c r="P976" s="174"/>
      <c r="Q976" s="174"/>
      <c r="R976" s="174"/>
      <c r="S976" s="174"/>
      <c r="T976" s="174"/>
      <c r="U976" s="174"/>
      <c r="V976" s="174"/>
      <c r="W976" s="174"/>
      <c r="X976" s="174"/>
      <c r="Y976" s="174"/>
      <c r="Z976" s="174"/>
      <c r="AA976" s="174"/>
      <c r="AB976" s="174"/>
      <c r="AC976" s="174"/>
      <c r="AD976" s="174"/>
      <c r="AE976" s="174"/>
      <c r="AF976" s="174"/>
      <c r="AG976" s="174"/>
    </row>
    <row r="977" spans="1:33">
      <c r="A977" s="174"/>
      <c r="B977" s="174"/>
      <c r="C977" s="174"/>
      <c r="D977" s="174"/>
      <c r="E977" s="174"/>
      <c r="F977" s="174"/>
      <c r="G977" s="206"/>
      <c r="H977" s="174"/>
      <c r="I977" s="174"/>
      <c r="J977" s="174"/>
      <c r="K977" s="174"/>
      <c r="L977" s="174"/>
      <c r="M977" s="174"/>
      <c r="N977" s="174"/>
      <c r="O977" s="174"/>
      <c r="P977" s="174"/>
      <c r="Q977" s="174"/>
      <c r="R977" s="174"/>
      <c r="S977" s="174"/>
      <c r="T977" s="174"/>
      <c r="U977" s="174"/>
      <c r="V977" s="174"/>
      <c r="W977" s="174"/>
      <c r="X977" s="174"/>
      <c r="Y977" s="174"/>
      <c r="Z977" s="174"/>
      <c r="AA977" s="174"/>
      <c r="AB977" s="174"/>
      <c r="AC977" s="174"/>
      <c r="AD977" s="174"/>
      <c r="AE977" s="174"/>
      <c r="AF977" s="174"/>
      <c r="AG977" s="174"/>
    </row>
    <row r="978" spans="1:33">
      <c r="A978" s="174"/>
      <c r="B978" s="174"/>
      <c r="C978" s="174"/>
      <c r="D978" s="174"/>
      <c r="E978" s="174"/>
      <c r="F978" s="174"/>
      <c r="G978" s="206"/>
      <c r="H978" s="174"/>
      <c r="I978" s="174"/>
      <c r="J978" s="174"/>
      <c r="K978" s="174"/>
      <c r="L978" s="174"/>
      <c r="M978" s="174"/>
      <c r="N978" s="174"/>
      <c r="O978" s="174"/>
      <c r="P978" s="174"/>
      <c r="Q978" s="174"/>
      <c r="R978" s="174"/>
      <c r="S978" s="174"/>
      <c r="T978" s="174"/>
      <c r="U978" s="174"/>
      <c r="V978" s="174"/>
      <c r="W978" s="174"/>
      <c r="X978" s="174"/>
      <c r="Y978" s="174"/>
      <c r="Z978" s="174"/>
      <c r="AA978" s="174"/>
      <c r="AB978" s="174"/>
      <c r="AC978" s="174"/>
      <c r="AD978" s="174"/>
      <c r="AE978" s="174"/>
      <c r="AF978" s="174"/>
      <c r="AG978" s="174"/>
    </row>
    <row r="979" spans="1:33">
      <c r="A979" s="174"/>
      <c r="B979" s="174"/>
      <c r="C979" s="174"/>
      <c r="D979" s="174"/>
      <c r="E979" s="174"/>
      <c r="F979" s="174"/>
      <c r="G979" s="206"/>
      <c r="H979" s="174"/>
      <c r="I979" s="174"/>
      <c r="J979" s="174"/>
      <c r="K979" s="174"/>
      <c r="L979" s="174"/>
      <c r="M979" s="174"/>
      <c r="N979" s="174"/>
      <c r="O979" s="174"/>
      <c r="P979" s="174"/>
      <c r="Q979" s="174"/>
      <c r="R979" s="174"/>
      <c r="S979" s="174"/>
      <c r="T979" s="174"/>
      <c r="U979" s="174"/>
      <c r="V979" s="174"/>
      <c r="W979" s="174"/>
      <c r="X979" s="174"/>
      <c r="Y979" s="174"/>
      <c r="Z979" s="174"/>
      <c r="AA979" s="174"/>
      <c r="AB979" s="174"/>
      <c r="AC979" s="174"/>
      <c r="AD979" s="174"/>
      <c r="AE979" s="174"/>
      <c r="AF979" s="174"/>
      <c r="AG979" s="174"/>
    </row>
    <row r="980" spans="1:33">
      <c r="A980" s="174"/>
      <c r="B980" s="174"/>
      <c r="C980" s="174"/>
      <c r="D980" s="174"/>
      <c r="E980" s="174"/>
      <c r="F980" s="174"/>
      <c r="G980" s="206"/>
      <c r="H980" s="174"/>
      <c r="I980" s="174"/>
      <c r="J980" s="174"/>
      <c r="K980" s="174"/>
      <c r="L980" s="174"/>
      <c r="M980" s="174"/>
      <c r="N980" s="174"/>
      <c r="O980" s="174"/>
      <c r="P980" s="174"/>
      <c r="Q980" s="174"/>
      <c r="R980" s="174"/>
      <c r="S980" s="174"/>
      <c r="T980" s="174"/>
      <c r="U980" s="174"/>
      <c r="V980" s="174"/>
      <c r="W980" s="174"/>
      <c r="X980" s="174"/>
      <c r="Y980" s="174"/>
      <c r="Z980" s="174"/>
      <c r="AA980" s="174"/>
      <c r="AB980" s="174"/>
      <c r="AC980" s="174"/>
      <c r="AD980" s="174"/>
      <c r="AE980" s="174"/>
      <c r="AF980" s="174"/>
      <c r="AG980" s="174"/>
    </row>
    <row r="981" spans="1:33">
      <c r="A981" s="174"/>
      <c r="B981" s="174"/>
      <c r="C981" s="174"/>
      <c r="D981" s="174"/>
      <c r="E981" s="174"/>
      <c r="F981" s="174"/>
      <c r="G981" s="206"/>
      <c r="H981" s="174"/>
      <c r="I981" s="174"/>
      <c r="J981" s="174"/>
      <c r="K981" s="174"/>
      <c r="L981" s="174"/>
      <c r="M981" s="174"/>
      <c r="N981" s="174"/>
      <c r="O981" s="174"/>
      <c r="P981" s="174"/>
      <c r="Q981" s="174"/>
      <c r="R981" s="174"/>
      <c r="S981" s="174"/>
      <c r="T981" s="174"/>
      <c r="U981" s="174"/>
      <c r="V981" s="174"/>
      <c r="W981" s="174"/>
      <c r="X981" s="174"/>
      <c r="Y981" s="174"/>
      <c r="Z981" s="174"/>
      <c r="AA981" s="174"/>
      <c r="AB981" s="174"/>
      <c r="AC981" s="174"/>
      <c r="AD981" s="174"/>
      <c r="AE981" s="174"/>
      <c r="AF981" s="174"/>
      <c r="AG981" s="174"/>
    </row>
    <row r="982" spans="1:33">
      <c r="A982" s="174"/>
      <c r="B982" s="174"/>
      <c r="C982" s="174"/>
      <c r="D982" s="174"/>
      <c r="E982" s="174"/>
      <c r="F982" s="174"/>
      <c r="G982" s="206"/>
      <c r="H982" s="174"/>
      <c r="I982" s="174"/>
      <c r="J982" s="174"/>
      <c r="K982" s="174"/>
      <c r="L982" s="174"/>
      <c r="M982" s="174"/>
      <c r="N982" s="174"/>
      <c r="O982" s="174"/>
      <c r="P982" s="174"/>
      <c r="Q982" s="174"/>
      <c r="R982" s="174"/>
      <c r="S982" s="174"/>
      <c r="T982" s="174"/>
      <c r="U982" s="174"/>
      <c r="V982" s="174"/>
      <c r="W982" s="174"/>
      <c r="X982" s="174"/>
      <c r="Y982" s="174"/>
      <c r="Z982" s="174"/>
      <c r="AA982" s="174"/>
      <c r="AB982" s="174"/>
      <c r="AC982" s="174"/>
      <c r="AD982" s="174"/>
      <c r="AE982" s="174"/>
      <c r="AF982" s="174"/>
      <c r="AG982" s="174"/>
    </row>
    <row r="983" spans="1:33">
      <c r="A983" s="174"/>
      <c r="B983" s="174"/>
      <c r="C983" s="174"/>
      <c r="D983" s="174"/>
      <c r="E983" s="174"/>
      <c r="F983" s="174"/>
      <c r="G983" s="206"/>
      <c r="H983" s="174"/>
      <c r="I983" s="174"/>
      <c r="J983" s="174"/>
      <c r="K983" s="174"/>
      <c r="L983" s="174"/>
      <c r="M983" s="174"/>
      <c r="N983" s="174"/>
      <c r="O983" s="174"/>
      <c r="P983" s="174"/>
      <c r="Q983" s="174"/>
      <c r="R983" s="174"/>
      <c r="S983" s="174"/>
      <c r="T983" s="174"/>
      <c r="U983" s="174"/>
      <c r="V983" s="174"/>
      <c r="W983" s="174"/>
      <c r="X983" s="174"/>
      <c r="Y983" s="174"/>
      <c r="Z983" s="174"/>
      <c r="AA983" s="174"/>
      <c r="AB983" s="174"/>
      <c r="AC983" s="174"/>
      <c r="AD983" s="174"/>
      <c r="AE983" s="174"/>
      <c r="AF983" s="174"/>
      <c r="AG983" s="174"/>
    </row>
    <row r="984" spans="1:33">
      <c r="A984" s="174"/>
      <c r="B984" s="174"/>
      <c r="C984" s="174"/>
      <c r="D984" s="174"/>
      <c r="E984" s="174"/>
      <c r="F984" s="174"/>
      <c r="G984" s="206"/>
      <c r="H984" s="174"/>
      <c r="I984" s="174"/>
      <c r="J984" s="174"/>
      <c r="K984" s="174"/>
      <c r="L984" s="174"/>
      <c r="M984" s="174"/>
      <c r="N984" s="174"/>
      <c r="O984" s="174"/>
      <c r="P984" s="174"/>
      <c r="Q984" s="174"/>
      <c r="R984" s="174"/>
      <c r="S984" s="174"/>
      <c r="T984" s="174"/>
      <c r="U984" s="174"/>
      <c r="V984" s="174"/>
      <c r="W984" s="174"/>
      <c r="X984" s="174"/>
      <c r="Y984" s="174"/>
      <c r="Z984" s="174"/>
      <c r="AA984" s="174"/>
      <c r="AB984" s="174"/>
      <c r="AC984" s="174"/>
      <c r="AD984" s="174"/>
      <c r="AE984" s="174"/>
      <c r="AF984" s="174"/>
      <c r="AG984" s="174"/>
    </row>
    <row r="985" spans="1:33">
      <c r="A985" s="174"/>
      <c r="B985" s="174"/>
      <c r="C985" s="174"/>
      <c r="D985" s="174"/>
      <c r="E985" s="174"/>
      <c r="F985" s="174"/>
      <c r="G985" s="206"/>
      <c r="H985" s="174"/>
      <c r="I985" s="174"/>
      <c r="J985" s="174"/>
      <c r="K985" s="174"/>
      <c r="L985" s="174"/>
      <c r="M985" s="174"/>
      <c r="N985" s="174"/>
      <c r="O985" s="174"/>
      <c r="P985" s="174"/>
      <c r="Q985" s="174"/>
      <c r="R985" s="174"/>
      <c r="S985" s="174"/>
      <c r="T985" s="174"/>
      <c r="U985" s="174"/>
      <c r="V985" s="174"/>
      <c r="W985" s="174"/>
      <c r="X985" s="174"/>
      <c r="Y985" s="174"/>
      <c r="Z985" s="174"/>
      <c r="AA985" s="174"/>
      <c r="AB985" s="174"/>
      <c r="AC985" s="174"/>
      <c r="AD985" s="174"/>
      <c r="AE985" s="174"/>
      <c r="AF985" s="174"/>
      <c r="AG985" s="174"/>
    </row>
    <row r="986" spans="1:33">
      <c r="A986" s="174"/>
      <c r="B986" s="174"/>
      <c r="C986" s="174"/>
      <c r="D986" s="174"/>
      <c r="E986" s="174"/>
      <c r="F986" s="174"/>
      <c r="G986" s="206"/>
      <c r="H986" s="174"/>
      <c r="I986" s="174"/>
      <c r="J986" s="174"/>
      <c r="K986" s="174"/>
      <c r="L986" s="174"/>
      <c r="M986" s="174"/>
      <c r="N986" s="174"/>
      <c r="O986" s="174"/>
      <c r="P986" s="174"/>
      <c r="Q986" s="174"/>
      <c r="R986" s="174"/>
      <c r="S986" s="174"/>
      <c r="T986" s="174"/>
      <c r="U986" s="174"/>
      <c r="V986" s="174"/>
      <c r="W986" s="174"/>
      <c r="X986" s="174"/>
      <c r="Y986" s="174"/>
      <c r="Z986" s="174"/>
      <c r="AA986" s="174"/>
      <c r="AB986" s="174"/>
      <c r="AC986" s="174"/>
      <c r="AD986" s="174"/>
      <c r="AE986" s="174"/>
      <c r="AF986" s="174"/>
      <c r="AG986" s="174"/>
    </row>
    <row r="987" spans="1:33">
      <c r="A987" s="174"/>
      <c r="B987" s="174"/>
      <c r="C987" s="174"/>
      <c r="D987" s="174"/>
      <c r="E987" s="174"/>
      <c r="F987" s="174"/>
      <c r="G987" s="206"/>
      <c r="H987" s="174"/>
      <c r="I987" s="174"/>
      <c r="J987" s="174"/>
      <c r="K987" s="174"/>
      <c r="L987" s="174"/>
      <c r="M987" s="174"/>
      <c r="N987" s="174"/>
      <c r="O987" s="174"/>
      <c r="P987" s="174"/>
      <c r="Q987" s="174"/>
      <c r="R987" s="174"/>
      <c r="S987" s="174"/>
      <c r="T987" s="174"/>
      <c r="U987" s="174"/>
      <c r="V987" s="174"/>
      <c r="W987" s="174"/>
      <c r="X987" s="174"/>
      <c r="Y987" s="174"/>
      <c r="Z987" s="174"/>
      <c r="AA987" s="174"/>
      <c r="AB987" s="174"/>
      <c r="AC987" s="174"/>
      <c r="AD987" s="174"/>
      <c r="AE987" s="174"/>
      <c r="AF987" s="174"/>
      <c r="AG987" s="174"/>
    </row>
    <row r="988" spans="1:33">
      <c r="A988" s="174"/>
      <c r="B988" s="174"/>
      <c r="C988" s="174"/>
      <c r="D988" s="174"/>
      <c r="E988" s="174"/>
      <c r="F988" s="174"/>
      <c r="G988" s="206"/>
      <c r="H988" s="174"/>
      <c r="I988" s="174"/>
      <c r="J988" s="174"/>
      <c r="K988" s="174"/>
      <c r="L988" s="174"/>
      <c r="M988" s="174"/>
      <c r="N988" s="174"/>
      <c r="O988" s="174"/>
      <c r="P988" s="174"/>
      <c r="Q988" s="174"/>
      <c r="R988" s="174"/>
      <c r="S988" s="174"/>
      <c r="T988" s="174"/>
      <c r="U988" s="174"/>
      <c r="V988" s="174"/>
      <c r="W988" s="174"/>
      <c r="X988" s="174"/>
      <c r="Y988" s="174"/>
      <c r="Z988" s="174"/>
      <c r="AA988" s="174"/>
      <c r="AB988" s="174"/>
      <c r="AC988" s="174"/>
      <c r="AD988" s="174"/>
      <c r="AE988" s="174"/>
      <c r="AF988" s="174"/>
      <c r="AG988" s="174"/>
    </row>
    <row r="989" spans="1:33">
      <c r="A989" s="174"/>
      <c r="B989" s="174"/>
      <c r="C989" s="174"/>
      <c r="D989" s="174"/>
      <c r="E989" s="174"/>
      <c r="F989" s="174"/>
      <c r="G989" s="206"/>
      <c r="H989" s="174"/>
      <c r="I989" s="174"/>
      <c r="J989" s="174"/>
      <c r="K989" s="174"/>
      <c r="L989" s="174"/>
      <c r="M989" s="174"/>
      <c r="N989" s="174"/>
      <c r="O989" s="174"/>
      <c r="P989" s="174"/>
      <c r="Q989" s="174"/>
      <c r="R989" s="174"/>
      <c r="S989" s="174"/>
      <c r="T989" s="174"/>
      <c r="U989" s="174"/>
      <c r="V989" s="174"/>
      <c r="W989" s="174"/>
      <c r="X989" s="174"/>
      <c r="Y989" s="174"/>
      <c r="Z989" s="174"/>
      <c r="AA989" s="174"/>
      <c r="AB989" s="174"/>
      <c r="AC989" s="174"/>
      <c r="AD989" s="174"/>
      <c r="AE989" s="174"/>
      <c r="AF989" s="174"/>
      <c r="AG989" s="174"/>
    </row>
    <row r="990" spans="1:33">
      <c r="A990" s="174"/>
      <c r="B990" s="174"/>
      <c r="C990" s="174"/>
      <c r="D990" s="174"/>
      <c r="E990" s="174"/>
      <c r="F990" s="174"/>
      <c r="G990" s="206"/>
      <c r="H990" s="174"/>
      <c r="I990" s="174"/>
      <c r="J990" s="174"/>
      <c r="K990" s="174"/>
      <c r="L990" s="174"/>
      <c r="M990" s="174"/>
      <c r="N990" s="174"/>
      <c r="O990" s="174"/>
      <c r="P990" s="174"/>
      <c r="Q990" s="174"/>
      <c r="R990" s="174"/>
      <c r="S990" s="174"/>
      <c r="T990" s="174"/>
      <c r="U990" s="174"/>
      <c r="V990" s="174"/>
      <c r="W990" s="174"/>
      <c r="X990" s="174"/>
      <c r="Y990" s="174"/>
      <c r="Z990" s="174"/>
      <c r="AA990" s="174"/>
      <c r="AB990" s="174"/>
      <c r="AC990" s="174"/>
      <c r="AD990" s="174"/>
      <c r="AE990" s="174"/>
      <c r="AF990" s="174"/>
      <c r="AG990" s="174"/>
    </row>
    <row r="991" spans="1:33">
      <c r="A991" s="174"/>
      <c r="B991" s="174"/>
      <c r="C991" s="174"/>
      <c r="D991" s="174"/>
      <c r="E991" s="174"/>
      <c r="F991" s="174"/>
      <c r="G991" s="206"/>
      <c r="H991" s="174"/>
      <c r="I991" s="174"/>
      <c r="J991" s="174"/>
      <c r="K991" s="174"/>
      <c r="L991" s="174"/>
      <c r="M991" s="174"/>
      <c r="N991" s="174"/>
      <c r="O991" s="174"/>
      <c r="P991" s="174"/>
      <c r="Q991" s="174"/>
      <c r="R991" s="174"/>
      <c r="S991" s="174"/>
      <c r="T991" s="174"/>
      <c r="U991" s="174"/>
      <c r="V991" s="174"/>
      <c r="W991" s="174"/>
      <c r="X991" s="174"/>
      <c r="Y991" s="174"/>
      <c r="Z991" s="174"/>
      <c r="AA991" s="174"/>
      <c r="AB991" s="174"/>
      <c r="AC991" s="174"/>
      <c r="AD991" s="174"/>
      <c r="AE991" s="174"/>
      <c r="AF991" s="174"/>
      <c r="AG991" s="174"/>
    </row>
    <row r="992" spans="1:33">
      <c r="A992" s="174"/>
      <c r="B992" s="174"/>
      <c r="C992" s="174"/>
      <c r="D992" s="174"/>
      <c r="E992" s="174"/>
      <c r="F992" s="174"/>
      <c r="G992" s="206"/>
      <c r="H992" s="174"/>
      <c r="I992" s="174"/>
      <c r="J992" s="174"/>
      <c r="K992" s="174"/>
      <c r="L992" s="174"/>
      <c r="M992" s="174"/>
      <c r="N992" s="174"/>
      <c r="O992" s="174"/>
      <c r="P992" s="174"/>
      <c r="Q992" s="174"/>
      <c r="R992" s="174"/>
      <c r="S992" s="174"/>
      <c r="T992" s="174"/>
      <c r="U992" s="174"/>
      <c r="V992" s="174"/>
      <c r="W992" s="174"/>
      <c r="X992" s="174"/>
      <c r="Y992" s="174"/>
      <c r="Z992" s="174"/>
      <c r="AA992" s="174"/>
      <c r="AB992" s="174"/>
      <c r="AC992" s="174"/>
      <c r="AD992" s="174"/>
      <c r="AE992" s="174"/>
      <c r="AF992" s="174"/>
      <c r="AG992" s="174"/>
    </row>
    <row r="993" spans="1:33">
      <c r="A993" s="174"/>
      <c r="B993" s="174"/>
      <c r="C993" s="174"/>
      <c r="D993" s="174"/>
      <c r="E993" s="174"/>
      <c r="F993" s="174"/>
      <c r="G993" s="206"/>
      <c r="H993" s="174"/>
      <c r="I993" s="174"/>
      <c r="J993" s="174"/>
      <c r="K993" s="174"/>
      <c r="L993" s="174"/>
      <c r="M993" s="174"/>
      <c r="N993" s="174"/>
      <c r="O993" s="174"/>
      <c r="P993" s="174"/>
      <c r="Q993" s="174"/>
      <c r="R993" s="174"/>
      <c r="S993" s="174"/>
      <c r="T993" s="174"/>
      <c r="U993" s="174"/>
      <c r="V993" s="174"/>
      <c r="W993" s="174"/>
      <c r="X993" s="174"/>
      <c r="Y993" s="174"/>
      <c r="Z993" s="174"/>
      <c r="AA993" s="174"/>
      <c r="AB993" s="174"/>
      <c r="AC993" s="174"/>
      <c r="AD993" s="174"/>
      <c r="AE993" s="174"/>
      <c r="AF993" s="174"/>
      <c r="AG993" s="174"/>
    </row>
    <row r="994" spans="1:33">
      <c r="A994" s="174"/>
      <c r="B994" s="174"/>
      <c r="C994" s="174"/>
      <c r="D994" s="174"/>
      <c r="E994" s="174"/>
      <c r="F994" s="174"/>
      <c r="G994" s="206"/>
      <c r="H994" s="174"/>
      <c r="I994" s="174"/>
      <c r="J994" s="174"/>
      <c r="K994" s="174"/>
      <c r="L994" s="174"/>
      <c r="M994" s="174"/>
      <c r="N994" s="174"/>
      <c r="O994" s="174"/>
      <c r="P994" s="174"/>
      <c r="Q994" s="174"/>
      <c r="R994" s="174"/>
      <c r="S994" s="174"/>
      <c r="T994" s="174"/>
      <c r="U994" s="174"/>
      <c r="V994" s="174"/>
      <c r="W994" s="174"/>
      <c r="X994" s="174"/>
      <c r="Y994" s="174"/>
      <c r="Z994" s="174"/>
      <c r="AA994" s="174"/>
      <c r="AB994" s="174"/>
      <c r="AC994" s="174"/>
      <c r="AD994" s="174"/>
      <c r="AE994" s="174"/>
      <c r="AF994" s="174"/>
      <c r="AG994" s="174"/>
    </row>
    <row r="995" spans="1:33">
      <c r="A995" s="174"/>
      <c r="B995" s="174"/>
      <c r="C995" s="174"/>
      <c r="D995" s="174"/>
      <c r="E995" s="174"/>
      <c r="F995" s="174"/>
      <c r="G995" s="206"/>
      <c r="H995" s="174"/>
      <c r="I995" s="174"/>
      <c r="J995" s="174"/>
      <c r="K995" s="174"/>
      <c r="L995" s="174"/>
      <c r="M995" s="174"/>
      <c r="N995" s="174"/>
      <c r="O995" s="174"/>
      <c r="P995" s="174"/>
      <c r="Q995" s="174"/>
      <c r="R995" s="174"/>
      <c r="S995" s="174"/>
      <c r="T995" s="174"/>
      <c r="U995" s="174"/>
      <c r="V995" s="174"/>
      <c r="W995" s="174"/>
      <c r="X995" s="174"/>
      <c r="Y995" s="174"/>
      <c r="Z995" s="174"/>
      <c r="AA995" s="174"/>
      <c r="AB995" s="174"/>
      <c r="AC995" s="174"/>
      <c r="AD995" s="174"/>
      <c r="AE995" s="174"/>
      <c r="AF995" s="174"/>
      <c r="AG995" s="174"/>
    </row>
    <row r="996" spans="1:33">
      <c r="A996" s="174"/>
      <c r="B996" s="174"/>
      <c r="C996" s="174"/>
      <c r="D996" s="174"/>
      <c r="E996" s="174"/>
      <c r="F996" s="174"/>
      <c r="G996" s="206"/>
      <c r="H996" s="174"/>
      <c r="I996" s="174"/>
      <c r="J996" s="174"/>
      <c r="K996" s="174"/>
      <c r="L996" s="174"/>
      <c r="M996" s="174"/>
      <c r="N996" s="174"/>
      <c r="O996" s="174"/>
      <c r="P996" s="174"/>
      <c r="Q996" s="174"/>
      <c r="R996" s="174"/>
      <c r="S996" s="174"/>
      <c r="T996" s="174"/>
      <c r="U996" s="174"/>
      <c r="V996" s="174"/>
      <c r="W996" s="174"/>
      <c r="X996" s="174"/>
      <c r="Y996" s="174"/>
      <c r="Z996" s="174"/>
      <c r="AA996" s="174"/>
      <c r="AB996" s="174"/>
      <c r="AC996" s="174"/>
      <c r="AD996" s="174"/>
      <c r="AE996" s="174"/>
      <c r="AF996" s="174"/>
      <c r="AG996" s="174"/>
    </row>
    <row r="997" spans="1:33">
      <c r="A997" s="174"/>
      <c r="B997" s="174"/>
      <c r="C997" s="174"/>
      <c r="D997" s="174"/>
      <c r="E997" s="174"/>
      <c r="F997" s="174"/>
      <c r="G997" s="206"/>
      <c r="H997" s="174"/>
      <c r="I997" s="174"/>
      <c r="J997" s="174"/>
      <c r="K997" s="174"/>
      <c r="L997" s="174"/>
      <c r="M997" s="174"/>
      <c r="N997" s="174"/>
      <c r="O997" s="174"/>
      <c r="P997" s="174"/>
      <c r="Q997" s="174"/>
      <c r="R997" s="174"/>
      <c r="S997" s="174"/>
      <c r="T997" s="174"/>
      <c r="U997" s="174"/>
      <c r="V997" s="174"/>
      <c r="W997" s="174"/>
      <c r="X997" s="174"/>
      <c r="Y997" s="174"/>
      <c r="Z997" s="174"/>
      <c r="AA997" s="174"/>
      <c r="AB997" s="174"/>
      <c r="AC997" s="174"/>
      <c r="AD997" s="174"/>
      <c r="AE997" s="174"/>
      <c r="AF997" s="174"/>
      <c r="AG997" s="174"/>
    </row>
    <row r="998" spans="1:33">
      <c r="A998" s="174"/>
      <c r="B998" s="174"/>
      <c r="C998" s="174"/>
      <c r="D998" s="174"/>
      <c r="E998" s="174"/>
      <c r="F998" s="174"/>
      <c r="G998" s="206"/>
      <c r="H998" s="174"/>
      <c r="I998" s="174"/>
      <c r="J998" s="174"/>
      <c r="K998" s="174"/>
      <c r="L998" s="174"/>
      <c r="M998" s="174"/>
      <c r="N998" s="174"/>
      <c r="O998" s="174"/>
      <c r="P998" s="174"/>
      <c r="Q998" s="174"/>
      <c r="R998" s="174"/>
      <c r="S998" s="174"/>
      <c r="T998" s="174"/>
      <c r="U998" s="174"/>
      <c r="V998" s="174"/>
      <c r="W998" s="174"/>
      <c r="X998" s="174"/>
      <c r="Y998" s="174"/>
      <c r="Z998" s="174"/>
      <c r="AA998" s="174"/>
      <c r="AB998" s="174"/>
      <c r="AC998" s="174"/>
      <c r="AD998" s="174"/>
      <c r="AE998" s="174"/>
      <c r="AF998" s="174"/>
      <c r="AG998" s="174"/>
    </row>
    <row r="999" spans="1:33">
      <c r="A999" s="174"/>
      <c r="B999" s="174"/>
      <c r="C999" s="174"/>
      <c r="D999" s="174"/>
      <c r="E999" s="174"/>
      <c r="F999" s="174"/>
      <c r="G999" s="206"/>
      <c r="H999" s="174"/>
      <c r="I999" s="174"/>
      <c r="J999" s="174"/>
      <c r="K999" s="174"/>
      <c r="L999" s="174"/>
      <c r="M999" s="174"/>
      <c r="N999" s="174"/>
      <c r="O999" s="174"/>
      <c r="P999" s="174"/>
      <c r="Q999" s="174"/>
      <c r="R999" s="174"/>
      <c r="S999" s="174"/>
      <c r="T999" s="174"/>
      <c r="U999" s="174"/>
      <c r="V999" s="174"/>
      <c r="W999" s="174"/>
      <c r="X999" s="174"/>
      <c r="Y999" s="174"/>
      <c r="Z999" s="174"/>
      <c r="AA999" s="174"/>
      <c r="AB999" s="174"/>
      <c r="AC999" s="174"/>
      <c r="AD999" s="174"/>
      <c r="AE999" s="174"/>
      <c r="AF999" s="174"/>
      <c r="AG999" s="174"/>
    </row>
    <row r="1000" spans="1:33">
      <c r="A1000" s="174"/>
      <c r="B1000" s="174"/>
      <c r="C1000" s="174"/>
      <c r="D1000" s="174"/>
      <c r="E1000" s="174"/>
      <c r="F1000" s="174"/>
      <c r="G1000" s="206"/>
      <c r="H1000" s="174"/>
      <c r="I1000" s="174"/>
      <c r="J1000" s="174"/>
      <c r="K1000" s="174"/>
      <c r="L1000" s="174"/>
      <c r="M1000" s="174"/>
      <c r="N1000" s="174"/>
      <c r="O1000" s="174"/>
      <c r="P1000" s="174"/>
      <c r="Q1000" s="174"/>
      <c r="R1000" s="174"/>
      <c r="S1000" s="174"/>
      <c r="T1000" s="174"/>
      <c r="U1000" s="174"/>
      <c r="V1000" s="174"/>
      <c r="W1000" s="174"/>
      <c r="X1000" s="174"/>
      <c r="Y1000" s="174"/>
      <c r="Z1000" s="174"/>
      <c r="AA1000" s="174"/>
      <c r="AB1000" s="174"/>
      <c r="AC1000" s="174"/>
      <c r="AD1000" s="174"/>
      <c r="AE1000" s="174"/>
      <c r="AF1000" s="174"/>
      <c r="AG1000" s="174"/>
    </row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G1000"/>
  <sheetViews>
    <sheetView workbookViewId="0">
      <pane ySplit="8" topLeftCell="A78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23.42578125" customWidth="1"/>
    <col min="6" max="6" width="7.5703125" customWidth="1"/>
    <col min="7" max="7" width="13.9257812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190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63080000</v>
      </c>
      <c r="F11" s="110"/>
      <c r="G11" s="110">
        <v>10317117.82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10317117.82</v>
      </c>
      <c r="AE11" s="111">
        <f t="shared" ref="AE11:AE19" si="1">+AD11*100/E11</f>
        <v>16.35560846544071</v>
      </c>
      <c r="AF11" s="110">
        <f t="shared" ref="AF11:AF19" si="2">+E11-AD11</f>
        <v>52762882.18</v>
      </c>
      <c r="AG11" s="111">
        <f>+AF11*100/E11</f>
        <v>83.64439153455929</v>
      </c>
    </row>
    <row r="12" spans="1:33" ht="24" customHeight="1">
      <c r="B12" s="109"/>
      <c r="C12" s="109"/>
      <c r="D12" s="109" t="s">
        <v>7</v>
      </c>
      <c r="E12" s="110">
        <v>1635000</v>
      </c>
      <c r="F12" s="110"/>
      <c r="G12" s="110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1635000</v>
      </c>
      <c r="AG12" s="111" t="e">
        <f t="shared" ref="AG12:AG15" si="3">+AF12*100/G12</f>
        <v>#DIV/0!</v>
      </c>
    </row>
    <row r="13" spans="1:33" ht="24" customHeight="1">
      <c r="B13" s="109"/>
      <c r="C13" s="109"/>
      <c r="D13" s="109" t="s">
        <v>9</v>
      </c>
      <c r="E13" s="110">
        <v>1000000</v>
      </c>
      <c r="F13" s="110"/>
      <c r="G13" s="110">
        <v>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1000000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17400000</v>
      </c>
      <c r="F14" s="110"/>
      <c r="G14" s="110">
        <f>425606.75+876421</f>
        <v>1302027.75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1302027.75</v>
      </c>
      <c r="AE14" s="111">
        <f t="shared" si="1"/>
        <v>7.4829181034482755</v>
      </c>
      <c r="AF14" s="110">
        <f t="shared" si="2"/>
        <v>16097972.25</v>
      </c>
      <c r="AG14" s="111">
        <f t="shared" si="3"/>
        <v>1236.3770472633935</v>
      </c>
    </row>
    <row r="15" spans="1:33" ht="24" customHeight="1">
      <c r="B15" s="109"/>
      <c r="C15" s="109"/>
      <c r="D15" s="109" t="s">
        <v>13</v>
      </c>
      <c r="E15" s="110">
        <v>2000</v>
      </c>
      <c r="F15" s="110"/>
      <c r="G15" s="110">
        <v>0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2000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4323000</v>
      </c>
      <c r="F16" s="110"/>
      <c r="G16" s="95">
        <v>0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0</v>
      </c>
      <c r="AE16" s="111">
        <f t="shared" si="1"/>
        <v>0</v>
      </c>
      <c r="AF16" s="110">
        <f t="shared" si="2"/>
        <v>4323000</v>
      </c>
      <c r="AG16" s="111">
        <f>+AF16*100/G17</f>
        <v>4972.136254245811</v>
      </c>
    </row>
    <row r="17" spans="2:33" ht="24" customHeight="1">
      <c r="B17" s="109"/>
      <c r="C17" s="109"/>
      <c r="D17" s="109" t="s">
        <v>17</v>
      </c>
      <c r="E17" s="110">
        <v>2670000</v>
      </c>
      <c r="F17" s="110"/>
      <c r="G17" s="110">
        <f>28150.5+1994.02+56800</f>
        <v>86944.52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86944.52</v>
      </c>
      <c r="AE17" s="111">
        <f t="shared" si="1"/>
        <v>3.2563490636704118</v>
      </c>
      <c r="AF17" s="110">
        <f t="shared" si="2"/>
        <v>2583055.48</v>
      </c>
      <c r="AG17" s="111" t="e">
        <f>+AF17*100/#REF!</f>
        <v>#REF!</v>
      </c>
    </row>
    <row r="18" spans="2:33" ht="24" customHeight="1">
      <c r="B18" s="109"/>
      <c r="C18" s="109"/>
      <c r="D18" s="109" t="s">
        <v>19</v>
      </c>
      <c r="E18" s="110">
        <v>6000</v>
      </c>
      <c r="F18" s="110"/>
      <c r="G18" s="110">
        <v>0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6000</v>
      </c>
      <c r="AG18" s="111" t="e">
        <f t="shared" ref="AG18:AG19" si="4">+AF18*100/G18</f>
        <v>#DIV/0!</v>
      </c>
    </row>
    <row r="19" spans="2:33" ht="24" customHeight="1">
      <c r="B19" s="109"/>
      <c r="C19" s="109"/>
      <c r="D19" s="109" t="s">
        <v>21</v>
      </c>
      <c r="E19" s="110">
        <v>4690000</v>
      </c>
      <c r="F19" s="110"/>
      <c r="G19" s="110">
        <f>39000+578640+24391+35346+1200+161803</f>
        <v>840380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840380</v>
      </c>
      <c r="AE19" s="111">
        <f t="shared" si="1"/>
        <v>17.918550106609807</v>
      </c>
      <c r="AF19" s="110">
        <f t="shared" si="2"/>
        <v>3849620</v>
      </c>
      <c r="AG19" s="111">
        <f t="shared" si="4"/>
        <v>458.0808681786811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>
        <v>0</v>
      </c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5">SUM(F21:AC21)</f>
        <v>0</v>
      </c>
      <c r="AE21" s="111" t="e">
        <f t="shared" ref="AE21:AE27" si="6">+AD21*100/E21</f>
        <v>#DIV/0!</v>
      </c>
      <c r="AF21" s="110">
        <f t="shared" ref="AF21:AF26" si="7">+E21-AD21</f>
        <v>0</v>
      </c>
      <c r="AG21" s="111" t="e">
        <f t="shared" ref="AG21:AG27" si="8">+AF21*100/E21</f>
        <v>#DIV/0!</v>
      </c>
    </row>
    <row r="22" spans="2:33" ht="24" customHeight="1">
      <c r="B22" s="109"/>
      <c r="C22" s="109"/>
      <c r="D22" s="109" t="s">
        <v>26</v>
      </c>
      <c r="E22" s="110">
        <v>380000</v>
      </c>
      <c r="F22" s="110"/>
      <c r="G22" s="110">
        <v>0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5"/>
        <v>0</v>
      </c>
      <c r="AE22" s="111">
        <f t="shared" si="6"/>
        <v>0</v>
      </c>
      <c r="AF22" s="110">
        <f t="shared" si="7"/>
        <v>380000</v>
      </c>
      <c r="AG22" s="111">
        <f t="shared" si="8"/>
        <v>100</v>
      </c>
    </row>
    <row r="23" spans="2:33" ht="24" customHeight="1">
      <c r="B23" s="109"/>
      <c r="C23" s="109"/>
      <c r="D23" s="109" t="s">
        <v>28</v>
      </c>
      <c r="E23" s="110">
        <v>5000000</v>
      </c>
      <c r="F23" s="110"/>
      <c r="G23" s="110">
        <f>416038</f>
        <v>416038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5"/>
        <v>416038</v>
      </c>
      <c r="AE23" s="111">
        <f t="shared" si="6"/>
        <v>8.3207599999999999</v>
      </c>
      <c r="AF23" s="110">
        <f t="shared" si="7"/>
        <v>4583962</v>
      </c>
      <c r="AG23" s="111">
        <f t="shared" si="8"/>
        <v>91.679239999999993</v>
      </c>
    </row>
    <row r="24" spans="2:33" ht="24" customHeight="1">
      <c r="B24" s="109"/>
      <c r="C24" s="109"/>
      <c r="D24" s="109" t="s">
        <v>30</v>
      </c>
      <c r="E24" s="110">
        <v>45000</v>
      </c>
      <c r="F24" s="110"/>
      <c r="G24" s="110">
        <v>67404.13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5"/>
        <v>67404.13</v>
      </c>
      <c r="AE24" s="111">
        <f t="shared" si="6"/>
        <v>149.78695555555555</v>
      </c>
      <c r="AF24" s="110">
        <f t="shared" si="7"/>
        <v>-22404.130000000005</v>
      </c>
      <c r="AG24" s="111">
        <f t="shared" si="8"/>
        <v>-49.786955555555565</v>
      </c>
    </row>
    <row r="25" spans="2:33" ht="24" customHeight="1">
      <c r="B25" s="109"/>
      <c r="C25" s="109"/>
      <c r="D25" s="109" t="s">
        <v>120</v>
      </c>
      <c r="E25" s="110">
        <v>0</v>
      </c>
      <c r="F25" s="110"/>
      <c r="G25" s="110">
        <f>1458826</f>
        <v>1458826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5"/>
        <v>1458826</v>
      </c>
      <c r="AE25" s="111" t="e">
        <f t="shared" si="6"/>
        <v>#DIV/0!</v>
      </c>
      <c r="AF25" s="110">
        <f t="shared" si="7"/>
        <v>-1458826</v>
      </c>
      <c r="AG25" s="111" t="e">
        <f t="shared" si="8"/>
        <v>#DIV/0!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>
        <v>0</v>
      </c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5"/>
        <v>0</v>
      </c>
      <c r="AE26" s="111" t="e">
        <f t="shared" si="6"/>
        <v>#DIV/0!</v>
      </c>
      <c r="AF26" s="110">
        <f t="shared" si="7"/>
        <v>0</v>
      </c>
      <c r="AG26" s="111" t="e">
        <f t="shared" si="8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9">SUM(E10:E26)</f>
        <v>100231000</v>
      </c>
      <c r="F27" s="115">
        <f t="shared" si="9"/>
        <v>0</v>
      </c>
      <c r="G27" s="115">
        <f t="shared" si="9"/>
        <v>14488738.220000001</v>
      </c>
      <c r="H27" s="115">
        <f t="shared" si="9"/>
        <v>0</v>
      </c>
      <c r="I27" s="115">
        <f t="shared" si="9"/>
        <v>0</v>
      </c>
      <c r="J27" s="115">
        <f t="shared" si="9"/>
        <v>0</v>
      </c>
      <c r="K27" s="115">
        <f t="shared" si="9"/>
        <v>0</v>
      </c>
      <c r="L27" s="115">
        <f t="shared" si="9"/>
        <v>0</v>
      </c>
      <c r="M27" s="115">
        <f t="shared" si="9"/>
        <v>0</v>
      </c>
      <c r="N27" s="115">
        <f t="shared" si="9"/>
        <v>0</v>
      </c>
      <c r="O27" s="115">
        <f t="shared" si="9"/>
        <v>0</v>
      </c>
      <c r="P27" s="115">
        <f t="shared" si="9"/>
        <v>0</v>
      </c>
      <c r="Q27" s="115">
        <f t="shared" si="9"/>
        <v>0</v>
      </c>
      <c r="R27" s="115">
        <f t="shared" si="9"/>
        <v>0</v>
      </c>
      <c r="S27" s="115">
        <f t="shared" si="9"/>
        <v>0</v>
      </c>
      <c r="T27" s="115">
        <f t="shared" si="9"/>
        <v>0</v>
      </c>
      <c r="U27" s="115">
        <f t="shared" si="9"/>
        <v>0</v>
      </c>
      <c r="V27" s="115">
        <f t="shared" si="9"/>
        <v>0</v>
      </c>
      <c r="W27" s="115">
        <f t="shared" si="9"/>
        <v>0</v>
      </c>
      <c r="X27" s="115">
        <f t="shared" si="9"/>
        <v>0</v>
      </c>
      <c r="Y27" s="115">
        <f t="shared" si="9"/>
        <v>0</v>
      </c>
      <c r="Z27" s="115">
        <f t="shared" si="9"/>
        <v>0</v>
      </c>
      <c r="AA27" s="115">
        <f t="shared" si="9"/>
        <v>0</v>
      </c>
      <c r="AB27" s="115">
        <f t="shared" si="9"/>
        <v>0</v>
      </c>
      <c r="AC27" s="115">
        <f t="shared" si="9"/>
        <v>0</v>
      </c>
      <c r="AD27" s="115">
        <f t="shared" si="9"/>
        <v>14488738.220000001</v>
      </c>
      <c r="AE27" s="116">
        <f t="shared" si="6"/>
        <v>14.455346369885564</v>
      </c>
      <c r="AF27" s="115">
        <f>SUM(AF10:AF26)</f>
        <v>85742261.780000016</v>
      </c>
      <c r="AG27" s="116">
        <f t="shared" si="8"/>
        <v>85.544653630114453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9610000</v>
      </c>
      <c r="F30" s="110"/>
      <c r="G30" s="110">
        <v>65880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10">SUM(F30:AC30)</f>
        <v>65880</v>
      </c>
      <c r="AE30" s="111">
        <f t="shared" ref="AE30:AE41" si="11">+AD30*100/E30</f>
        <v>0.68553590010405829</v>
      </c>
      <c r="AF30" s="110">
        <f t="shared" ref="AF30:AF41" si="12">+E30-AD30</f>
        <v>9544120</v>
      </c>
      <c r="AG30" s="111">
        <f t="shared" ref="AG30:AG41" si="13">+AF30*100/E30</f>
        <v>99.314464099895943</v>
      </c>
    </row>
    <row r="31" spans="2:33" ht="24" customHeight="1">
      <c r="B31" s="109"/>
      <c r="C31" s="109"/>
      <c r="D31" s="109" t="s">
        <v>124</v>
      </c>
      <c r="E31" s="110">
        <v>700000</v>
      </c>
      <c r="F31" s="110"/>
      <c r="G31" s="110">
        <v>55060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10"/>
        <v>55060</v>
      </c>
      <c r="AE31" s="111">
        <f t="shared" si="11"/>
        <v>7.8657142857142857</v>
      </c>
      <c r="AF31" s="110">
        <f t="shared" si="12"/>
        <v>644940</v>
      </c>
      <c r="AG31" s="111">
        <f t="shared" si="13"/>
        <v>92.13428571428571</v>
      </c>
    </row>
    <row r="32" spans="2:33" ht="24" customHeight="1">
      <c r="B32" s="109"/>
      <c r="C32" s="109"/>
      <c r="D32" s="109" t="s">
        <v>40</v>
      </c>
      <c r="E32" s="110">
        <v>1200000</v>
      </c>
      <c r="F32" s="110"/>
      <c r="G32" s="110">
        <v>123420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10"/>
        <v>123420</v>
      </c>
      <c r="AE32" s="111">
        <f t="shared" si="11"/>
        <v>10.285</v>
      </c>
      <c r="AF32" s="110">
        <f t="shared" si="12"/>
        <v>1076580</v>
      </c>
      <c r="AG32" s="111">
        <f t="shared" si="13"/>
        <v>89.715000000000003</v>
      </c>
    </row>
    <row r="33" spans="2:33" ht="24" customHeight="1">
      <c r="B33" s="109"/>
      <c r="C33" s="109"/>
      <c r="D33" s="109" t="s">
        <v>42</v>
      </c>
      <c r="E33" s="110">
        <v>450000</v>
      </c>
      <c r="F33" s="110"/>
      <c r="G33" s="110">
        <f>30000</f>
        <v>30000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10"/>
        <v>30000</v>
      </c>
      <c r="AE33" s="111">
        <f t="shared" si="11"/>
        <v>6.666666666666667</v>
      </c>
      <c r="AF33" s="110">
        <f t="shared" si="12"/>
        <v>420000</v>
      </c>
      <c r="AG33" s="111">
        <f t="shared" si="13"/>
        <v>93.333333333333329</v>
      </c>
    </row>
    <row r="34" spans="2:33" ht="24" customHeight="1">
      <c r="B34" s="109"/>
      <c r="C34" s="109"/>
      <c r="D34" s="109" t="s">
        <v>44</v>
      </c>
      <c r="E34" s="110">
        <v>4300000</v>
      </c>
      <c r="F34" s="110"/>
      <c r="G34" s="110">
        <f>271500+46500+77700</f>
        <v>395700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10"/>
        <v>395700</v>
      </c>
      <c r="AE34" s="111">
        <f t="shared" si="11"/>
        <v>9.202325581395348</v>
      </c>
      <c r="AF34" s="110">
        <f t="shared" si="12"/>
        <v>3904300</v>
      </c>
      <c r="AG34" s="111">
        <f t="shared" si="13"/>
        <v>90.797674418604657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>
        <v>0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10"/>
        <v>0</v>
      </c>
      <c r="AE35" s="111" t="e">
        <f t="shared" si="11"/>
        <v>#DIV/0!</v>
      </c>
      <c r="AF35" s="110">
        <f t="shared" si="12"/>
        <v>0</v>
      </c>
      <c r="AG35" s="111" t="e">
        <f t="shared" si="13"/>
        <v>#DIV/0!</v>
      </c>
    </row>
    <row r="36" spans="2:33" ht="24" customHeight="1">
      <c r="B36" s="109"/>
      <c r="C36" s="109"/>
      <c r="D36" s="109" t="s">
        <v>48</v>
      </c>
      <c r="E36" s="110">
        <v>200000</v>
      </c>
      <c r="F36" s="110"/>
      <c r="G36" s="110">
        <v>7500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10"/>
        <v>7500</v>
      </c>
      <c r="AE36" s="111">
        <f t="shared" si="11"/>
        <v>3.75</v>
      </c>
      <c r="AF36" s="110">
        <f t="shared" si="12"/>
        <v>192500</v>
      </c>
      <c r="AG36" s="111">
        <f t="shared" si="13"/>
        <v>96.25</v>
      </c>
    </row>
    <row r="37" spans="2:33" ht="24" customHeight="1">
      <c r="B37" s="109"/>
      <c r="C37" s="109"/>
      <c r="D37" s="109" t="s">
        <v>50</v>
      </c>
      <c r="E37" s="110">
        <v>11550000</v>
      </c>
      <c r="F37" s="110"/>
      <c r="G37" s="110">
        <f>826407.5+101753.65</f>
        <v>928161.15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10"/>
        <v>928161.15</v>
      </c>
      <c r="AE37" s="111">
        <f t="shared" si="11"/>
        <v>8.0360272727272726</v>
      </c>
      <c r="AF37" s="110">
        <f t="shared" si="12"/>
        <v>10621838.85</v>
      </c>
      <c r="AG37" s="111">
        <f t="shared" si="13"/>
        <v>91.963972727272733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>
        <v>0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10"/>
        <v>0</v>
      </c>
      <c r="AE38" s="111" t="e">
        <f t="shared" si="11"/>
        <v>#DIV/0!</v>
      </c>
      <c r="AF38" s="110">
        <f t="shared" si="12"/>
        <v>0</v>
      </c>
      <c r="AG38" s="111" t="e">
        <f t="shared" si="13"/>
        <v>#DIV/0!</v>
      </c>
    </row>
    <row r="39" spans="2:33" ht="24" customHeight="1">
      <c r="B39" s="109"/>
      <c r="C39" s="109"/>
      <c r="D39" s="109" t="s">
        <v>125</v>
      </c>
      <c r="E39" s="110">
        <v>600000</v>
      </c>
      <c r="F39" s="110"/>
      <c r="G39" s="110">
        <f>46410+5000</f>
        <v>51410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10"/>
        <v>51410</v>
      </c>
      <c r="AE39" s="111">
        <f t="shared" si="11"/>
        <v>8.5683333333333334</v>
      </c>
      <c r="AF39" s="110">
        <f t="shared" si="12"/>
        <v>548590</v>
      </c>
      <c r="AG39" s="111">
        <f t="shared" si="13"/>
        <v>91.431666666666672</v>
      </c>
    </row>
    <row r="40" spans="2:33" ht="24" customHeight="1">
      <c r="B40" s="109"/>
      <c r="C40" s="109"/>
      <c r="D40" s="109" t="s">
        <v>56</v>
      </c>
      <c r="E40" s="110">
        <v>390000</v>
      </c>
      <c r="F40" s="110"/>
      <c r="G40" s="110">
        <f>23314</f>
        <v>23314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10"/>
        <v>23314</v>
      </c>
      <c r="AE40" s="111">
        <f t="shared" si="11"/>
        <v>5.9779487179487178</v>
      </c>
      <c r="AF40" s="110">
        <f t="shared" si="12"/>
        <v>366686</v>
      </c>
      <c r="AG40" s="111">
        <f t="shared" si="13"/>
        <v>94.022051282051279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>
        <v>0</v>
      </c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10"/>
        <v>0</v>
      </c>
      <c r="AE41" s="111" t="e">
        <f t="shared" si="11"/>
        <v>#DIV/0!</v>
      </c>
      <c r="AF41" s="110">
        <f t="shared" si="12"/>
        <v>0</v>
      </c>
      <c r="AG41" s="111" t="e">
        <f t="shared" si="13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8000000</v>
      </c>
      <c r="F43" s="110"/>
      <c r="G43" s="110">
        <v>575350.11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575350.11</v>
      </c>
      <c r="AE43" s="111">
        <f>+AD43*100/E43</f>
        <v>7.1918763749999997</v>
      </c>
      <c r="AF43" s="110">
        <f>+E43-AD43</f>
        <v>7424649.8899999997</v>
      </c>
      <c r="AG43" s="111">
        <f>+AF43*100/E43</f>
        <v>92.808123624999993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2800000</v>
      </c>
      <c r="F45" s="110"/>
      <c r="G45" s="110">
        <f>146828.5</f>
        <v>146828.5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4">SUM(F45:AC45)</f>
        <v>146828.5</v>
      </c>
      <c r="AE45" s="111">
        <f t="shared" ref="AE45:AE53" si="15">+AD45*100/E45</f>
        <v>5.2438750000000001</v>
      </c>
      <c r="AF45" s="110">
        <f t="shared" ref="AF45:AF53" si="16">+E45-AD45</f>
        <v>2653171.5</v>
      </c>
      <c r="AG45" s="111">
        <f t="shared" ref="AG45:AG53" si="17">+AF45*100/E45</f>
        <v>94.756124999999997</v>
      </c>
    </row>
    <row r="46" spans="2:33" ht="24" customHeight="1">
      <c r="B46" s="109"/>
      <c r="C46" s="109"/>
      <c r="D46" s="109" t="s">
        <v>131</v>
      </c>
      <c r="E46" s="110">
        <v>6000000</v>
      </c>
      <c r="F46" s="110"/>
      <c r="G46" s="110">
        <v>0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4"/>
        <v>0</v>
      </c>
      <c r="AE46" s="111">
        <f t="shared" si="15"/>
        <v>0</v>
      </c>
      <c r="AF46" s="110">
        <f t="shared" si="16"/>
        <v>6000000</v>
      </c>
      <c r="AG46" s="111">
        <f t="shared" si="17"/>
        <v>100</v>
      </c>
    </row>
    <row r="47" spans="2:33" ht="24" customHeight="1">
      <c r="B47" s="109"/>
      <c r="C47" s="109"/>
      <c r="D47" s="109" t="s">
        <v>132</v>
      </c>
      <c r="E47" s="110">
        <v>150000</v>
      </c>
      <c r="F47" s="110"/>
      <c r="G47" s="110">
        <v>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4"/>
        <v>0</v>
      </c>
      <c r="AE47" s="111">
        <f t="shared" si="15"/>
        <v>0</v>
      </c>
      <c r="AF47" s="110">
        <f t="shared" si="16"/>
        <v>150000</v>
      </c>
      <c r="AG47" s="111">
        <f t="shared" si="17"/>
        <v>100</v>
      </c>
    </row>
    <row r="48" spans="2:33" ht="24" customHeight="1">
      <c r="B48" s="109"/>
      <c r="C48" s="109"/>
      <c r="D48" s="109" t="s">
        <v>133</v>
      </c>
      <c r="E48" s="110">
        <v>500000</v>
      </c>
      <c r="F48" s="110"/>
      <c r="G48" s="110">
        <v>6600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4"/>
        <v>6600</v>
      </c>
      <c r="AE48" s="111">
        <f t="shared" si="15"/>
        <v>1.32</v>
      </c>
      <c r="AF48" s="110">
        <f t="shared" si="16"/>
        <v>493400</v>
      </c>
      <c r="AG48" s="111">
        <f t="shared" si="17"/>
        <v>98.68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>
        <v>0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4"/>
        <v>0</v>
      </c>
      <c r="AE49" s="111" t="e">
        <f t="shared" si="15"/>
        <v>#DIV/0!</v>
      </c>
      <c r="AF49" s="110">
        <f t="shared" si="16"/>
        <v>0</v>
      </c>
      <c r="AG49" s="111" t="e">
        <f t="shared" si="17"/>
        <v>#DIV/0!</v>
      </c>
    </row>
    <row r="50" spans="2:33" ht="24" customHeight="1">
      <c r="B50" s="109"/>
      <c r="C50" s="109"/>
      <c r="D50" s="109" t="s">
        <v>63</v>
      </c>
      <c r="E50" s="110">
        <v>5025000</v>
      </c>
      <c r="F50" s="110"/>
      <c r="G50" s="110">
        <f>23112</f>
        <v>23112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4"/>
        <v>23112</v>
      </c>
      <c r="AE50" s="111">
        <f t="shared" si="15"/>
        <v>0.45994029850746271</v>
      </c>
      <c r="AF50" s="110">
        <f t="shared" si="16"/>
        <v>5001888</v>
      </c>
      <c r="AG50" s="111">
        <f t="shared" si="17"/>
        <v>99.540059701492538</v>
      </c>
    </row>
    <row r="51" spans="2:33" ht="24" customHeight="1">
      <c r="B51" s="109"/>
      <c r="C51" s="109"/>
      <c r="D51" s="109" t="s">
        <v>65</v>
      </c>
      <c r="E51" s="110">
        <v>2432060.44</v>
      </c>
      <c r="F51" s="110"/>
      <c r="G51" s="110">
        <v>175691.91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4"/>
        <v>175691.91</v>
      </c>
      <c r="AE51" s="111">
        <f t="shared" si="15"/>
        <v>7.2239944004023195</v>
      </c>
      <c r="AF51" s="110">
        <f t="shared" si="16"/>
        <v>2256368.5299999998</v>
      </c>
      <c r="AG51" s="111">
        <f t="shared" si="17"/>
        <v>92.776005599597667</v>
      </c>
    </row>
    <row r="52" spans="2:33" ht="24" customHeight="1">
      <c r="B52" s="109"/>
      <c r="C52" s="109"/>
      <c r="D52" s="109" t="s">
        <v>67</v>
      </c>
      <c r="E52" s="110">
        <v>28912000</v>
      </c>
      <c r="F52" s="110"/>
      <c r="G52" s="110">
        <f>35000+31000+7619+531380+48215</f>
        <v>653214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4"/>
        <v>653214</v>
      </c>
      <c r="AE52" s="111">
        <f t="shared" si="15"/>
        <v>2.2593179302711679</v>
      </c>
      <c r="AF52" s="110">
        <f t="shared" si="16"/>
        <v>28258786</v>
      </c>
      <c r="AG52" s="111">
        <f t="shared" si="17"/>
        <v>97.740682069728834</v>
      </c>
    </row>
    <row r="53" spans="2:33" ht="24" customHeight="1">
      <c r="B53" s="109"/>
      <c r="C53" s="109"/>
      <c r="D53" s="109" t="s">
        <v>135</v>
      </c>
      <c r="E53" s="110">
        <v>1500000</v>
      </c>
      <c r="F53" s="110"/>
      <c r="G53" s="110">
        <v>0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4"/>
        <v>0</v>
      </c>
      <c r="AE53" s="111">
        <f t="shared" si="15"/>
        <v>0</v>
      </c>
      <c r="AF53" s="110">
        <f t="shared" si="16"/>
        <v>1500000</v>
      </c>
      <c r="AG53" s="111">
        <f t="shared" si="17"/>
        <v>100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1635000</v>
      </c>
      <c r="F56" s="110"/>
      <c r="G56" s="110">
        <v>0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8">SUM(F56:AC56)</f>
        <v>0</v>
      </c>
      <c r="AE56" s="111">
        <f t="shared" ref="AE56:AE58" si="19">+AD56*100/E56</f>
        <v>0</v>
      </c>
      <c r="AF56" s="110">
        <f t="shared" ref="AF56:AF58" si="20">+E56-AD56</f>
        <v>1635000</v>
      </c>
      <c r="AG56" s="111">
        <f t="shared" ref="AG56:AG58" si="21">+AF56*100/E56</f>
        <v>100</v>
      </c>
    </row>
    <row r="57" spans="2:33" ht="24" customHeight="1">
      <c r="B57" s="109"/>
      <c r="C57" s="109"/>
      <c r="D57" s="109" t="s">
        <v>137</v>
      </c>
      <c r="E57" s="110">
        <v>1200000</v>
      </c>
      <c r="F57" s="110"/>
      <c r="G57" s="110">
        <v>0</v>
      </c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8"/>
        <v>0</v>
      </c>
      <c r="AE57" s="111">
        <f t="shared" si="19"/>
        <v>0</v>
      </c>
      <c r="AF57" s="110">
        <f t="shared" si="20"/>
        <v>1200000</v>
      </c>
      <c r="AG57" s="111">
        <f t="shared" si="21"/>
        <v>100</v>
      </c>
    </row>
    <row r="58" spans="2:33" ht="24" customHeight="1">
      <c r="B58" s="109"/>
      <c r="C58" s="109"/>
      <c r="D58" s="109" t="s">
        <v>138</v>
      </c>
      <c r="E58" s="110">
        <v>2579600</v>
      </c>
      <c r="F58" s="110"/>
      <c r="G58" s="110">
        <v>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8"/>
        <v>0</v>
      </c>
      <c r="AE58" s="111">
        <f t="shared" si="19"/>
        <v>0</v>
      </c>
      <c r="AF58" s="110">
        <f t="shared" si="20"/>
        <v>2579600</v>
      </c>
      <c r="AG58" s="111">
        <f t="shared" si="21"/>
        <v>100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>
        <v>0</v>
      </c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2">SUM(F60:AC60)</f>
        <v>0</v>
      </c>
      <c r="AE60" s="111" t="e">
        <f t="shared" ref="AE60:AE62" si="23">+AD60*100/E60</f>
        <v>#DIV/0!</v>
      </c>
      <c r="AF60" s="110">
        <f t="shared" ref="AF60:AF62" si="24">+E60-AD60</f>
        <v>0</v>
      </c>
      <c r="AG60" s="111" t="e">
        <f t="shared" ref="AG60:AG62" si="25">+AF60*100/E60</f>
        <v>#DIV/0!</v>
      </c>
    </row>
    <row r="61" spans="2:33" ht="24" customHeight="1">
      <c r="B61" s="109"/>
      <c r="C61" s="109"/>
      <c r="D61" s="109" t="s">
        <v>140</v>
      </c>
      <c r="E61" s="110">
        <v>1487000</v>
      </c>
      <c r="F61" s="110"/>
      <c r="G61" s="110">
        <v>0</v>
      </c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2"/>
        <v>0</v>
      </c>
      <c r="AE61" s="111">
        <f t="shared" si="23"/>
        <v>0</v>
      </c>
      <c r="AF61" s="110">
        <f t="shared" si="24"/>
        <v>1487000</v>
      </c>
      <c r="AG61" s="111">
        <f t="shared" si="25"/>
        <v>100</v>
      </c>
    </row>
    <row r="62" spans="2:33" ht="24" customHeight="1">
      <c r="B62" s="109"/>
      <c r="C62" s="109"/>
      <c r="D62" s="109" t="s">
        <v>141</v>
      </c>
      <c r="E62" s="110">
        <v>1800000</v>
      </c>
      <c r="F62" s="110"/>
      <c r="G62" s="110">
        <v>0</v>
      </c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2"/>
        <v>0</v>
      </c>
      <c r="AE62" s="111">
        <f t="shared" si="23"/>
        <v>0</v>
      </c>
      <c r="AF62" s="110">
        <f t="shared" si="24"/>
        <v>1800000</v>
      </c>
      <c r="AG62" s="111">
        <f t="shared" si="25"/>
        <v>100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6321591.9800000004</v>
      </c>
      <c r="F64" s="110"/>
      <c r="G64" s="110">
        <f>11500+19000+13500+57786+78890+61000</f>
        <v>241676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6">SUM(F64:AC64)</f>
        <v>241676</v>
      </c>
      <c r="AE64" s="111">
        <f t="shared" ref="AE64:AE71" si="27">+AD64*100/E64</f>
        <v>3.8230243388786378</v>
      </c>
      <c r="AF64" s="110">
        <f t="shared" ref="AF64:AF71" si="28">+E64-AD64</f>
        <v>6079915.9800000004</v>
      </c>
      <c r="AG64" s="111">
        <f t="shared" ref="AG64:AG71" si="29">+AF64*100/E64</f>
        <v>96.176975661121361</v>
      </c>
    </row>
    <row r="65" spans="1:33" ht="24" customHeight="1">
      <c r="B65" s="109"/>
      <c r="C65" s="109"/>
      <c r="D65" s="109" t="s">
        <v>142</v>
      </c>
      <c r="E65" s="110">
        <v>280000</v>
      </c>
      <c r="F65" s="110"/>
      <c r="G65" s="110">
        <v>40000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6"/>
        <v>40000</v>
      </c>
      <c r="AE65" s="111">
        <f t="shared" si="27"/>
        <v>14.285714285714286</v>
      </c>
      <c r="AF65" s="110">
        <f t="shared" si="28"/>
        <v>240000</v>
      </c>
      <c r="AG65" s="111">
        <f t="shared" si="29"/>
        <v>85.714285714285708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30">SUM(E29:E65)</f>
        <v>99622252.420000002</v>
      </c>
      <c r="F66" s="115">
        <f t="shared" si="30"/>
        <v>0</v>
      </c>
      <c r="G66" s="115">
        <f t="shared" si="30"/>
        <v>3542917.67</v>
      </c>
      <c r="H66" s="115">
        <f t="shared" si="30"/>
        <v>0</v>
      </c>
      <c r="I66" s="115">
        <f t="shared" si="30"/>
        <v>0</v>
      </c>
      <c r="J66" s="115">
        <f t="shared" si="30"/>
        <v>0</v>
      </c>
      <c r="K66" s="115">
        <f t="shared" si="30"/>
        <v>0</v>
      </c>
      <c r="L66" s="115">
        <f t="shared" si="30"/>
        <v>0</v>
      </c>
      <c r="M66" s="115">
        <f t="shared" si="30"/>
        <v>0</v>
      </c>
      <c r="N66" s="115">
        <f t="shared" si="30"/>
        <v>0</v>
      </c>
      <c r="O66" s="115">
        <f t="shared" si="30"/>
        <v>0</v>
      </c>
      <c r="P66" s="115">
        <f t="shared" si="30"/>
        <v>0</v>
      </c>
      <c r="Q66" s="115">
        <f t="shared" si="30"/>
        <v>0</v>
      </c>
      <c r="R66" s="115">
        <f t="shared" si="30"/>
        <v>0</v>
      </c>
      <c r="S66" s="115">
        <f t="shared" si="30"/>
        <v>0</v>
      </c>
      <c r="T66" s="115">
        <f t="shared" si="30"/>
        <v>0</v>
      </c>
      <c r="U66" s="115">
        <f t="shared" si="30"/>
        <v>0</v>
      </c>
      <c r="V66" s="115">
        <f t="shared" si="30"/>
        <v>0</v>
      </c>
      <c r="W66" s="115">
        <f t="shared" si="30"/>
        <v>0</v>
      </c>
      <c r="X66" s="115">
        <f t="shared" si="30"/>
        <v>0</v>
      </c>
      <c r="Y66" s="115">
        <f t="shared" si="30"/>
        <v>0</v>
      </c>
      <c r="Z66" s="115">
        <f t="shared" si="30"/>
        <v>0</v>
      </c>
      <c r="AA66" s="115">
        <f t="shared" si="30"/>
        <v>0</v>
      </c>
      <c r="AB66" s="115">
        <f t="shared" si="30"/>
        <v>0</v>
      </c>
      <c r="AC66" s="115">
        <f t="shared" si="30"/>
        <v>0</v>
      </c>
      <c r="AD66" s="115">
        <f t="shared" si="26"/>
        <v>3542917.67</v>
      </c>
      <c r="AE66" s="116">
        <f t="shared" si="27"/>
        <v>3.5563517024924538</v>
      </c>
      <c r="AF66" s="115">
        <f t="shared" si="28"/>
        <v>96079334.75</v>
      </c>
      <c r="AG66" s="116">
        <f t="shared" si="29"/>
        <v>96.443648297507551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1">E27-E66</f>
        <v>608747.57999999821</v>
      </c>
      <c r="F67" s="115">
        <f t="shared" si="31"/>
        <v>0</v>
      </c>
      <c r="G67" s="115">
        <f t="shared" si="31"/>
        <v>10945820.550000001</v>
      </c>
      <c r="H67" s="115">
        <f t="shared" si="31"/>
        <v>0</v>
      </c>
      <c r="I67" s="115">
        <f t="shared" si="31"/>
        <v>0</v>
      </c>
      <c r="J67" s="115">
        <f t="shared" si="31"/>
        <v>0</v>
      </c>
      <c r="K67" s="115">
        <f t="shared" si="31"/>
        <v>0</v>
      </c>
      <c r="L67" s="115">
        <f t="shared" si="31"/>
        <v>0</v>
      </c>
      <c r="M67" s="115">
        <f t="shared" si="31"/>
        <v>0</v>
      </c>
      <c r="N67" s="115">
        <f t="shared" si="31"/>
        <v>0</v>
      </c>
      <c r="O67" s="115">
        <f t="shared" si="31"/>
        <v>0</v>
      </c>
      <c r="P67" s="115">
        <f t="shared" si="31"/>
        <v>0</v>
      </c>
      <c r="Q67" s="115">
        <f t="shared" si="31"/>
        <v>0</v>
      </c>
      <c r="R67" s="115">
        <f t="shared" si="31"/>
        <v>0</v>
      </c>
      <c r="S67" s="115">
        <f t="shared" si="31"/>
        <v>0</v>
      </c>
      <c r="T67" s="115">
        <f t="shared" si="31"/>
        <v>0</v>
      </c>
      <c r="U67" s="115">
        <f t="shared" si="31"/>
        <v>0</v>
      </c>
      <c r="V67" s="115">
        <f t="shared" si="31"/>
        <v>0</v>
      </c>
      <c r="W67" s="115">
        <f t="shared" si="31"/>
        <v>0</v>
      </c>
      <c r="X67" s="115">
        <f t="shared" si="31"/>
        <v>0</v>
      </c>
      <c r="Y67" s="115">
        <f t="shared" si="31"/>
        <v>0</v>
      </c>
      <c r="Z67" s="115">
        <f t="shared" si="31"/>
        <v>0</v>
      </c>
      <c r="AA67" s="115">
        <f t="shared" si="31"/>
        <v>0</v>
      </c>
      <c r="AB67" s="115">
        <f t="shared" si="31"/>
        <v>0</v>
      </c>
      <c r="AC67" s="115">
        <f t="shared" si="31"/>
        <v>0</v>
      </c>
      <c r="AD67" s="115">
        <f t="shared" si="26"/>
        <v>10945820.550000001</v>
      </c>
      <c r="AE67" s="116">
        <f t="shared" si="27"/>
        <v>1798.0885525655858</v>
      </c>
      <c r="AF67" s="115">
        <f t="shared" si="28"/>
        <v>-10337072.970000003</v>
      </c>
      <c r="AG67" s="116">
        <f t="shared" si="29"/>
        <v>-1698.088552565586</v>
      </c>
    </row>
    <row r="68" spans="1:33" ht="24" customHeight="1">
      <c r="B68" s="109"/>
      <c r="C68" s="109"/>
      <c r="D68" s="119" t="s">
        <v>145</v>
      </c>
      <c r="E68" s="110">
        <v>0</v>
      </c>
      <c r="F68" s="110"/>
      <c r="G68" s="110">
        <v>0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6"/>
        <v>0</v>
      </c>
      <c r="AE68" s="111" t="e">
        <f t="shared" si="27"/>
        <v>#DIV/0!</v>
      </c>
      <c r="AF68" s="110">
        <f t="shared" si="28"/>
        <v>0</v>
      </c>
      <c r="AG68" s="111" t="e">
        <f t="shared" si="29"/>
        <v>#DIV/0!</v>
      </c>
    </row>
    <row r="69" spans="1:33" ht="24" customHeight="1">
      <c r="B69" s="109"/>
      <c r="C69" s="109"/>
      <c r="D69" s="119" t="s">
        <v>146</v>
      </c>
      <c r="E69" s="110">
        <v>20764737.880000003</v>
      </c>
      <c r="F69" s="110"/>
      <c r="G69" s="110">
        <f>8726122.4+2586523.99+100500+6393091.5+307821+75387.5+93210+4830+557234+1072720+219453.4+44300+19590+375573+14173+13257.74+176000+121599.45+19161.5+1523482.75+177190+187574.35+11999+14490+271000+283000+537720+176800+379858+891750+180268+156562.5+686400</f>
        <v>26398643.079999998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6"/>
        <v>26398643.079999998</v>
      </c>
      <c r="AE69" s="111">
        <f t="shared" si="27"/>
        <v>127.13207955023796</v>
      </c>
      <c r="AF69" s="110">
        <f t="shared" si="28"/>
        <v>-5633905.1999999955</v>
      </c>
      <c r="AG69" s="111">
        <f t="shared" si="29"/>
        <v>-27.132079550237957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>
        <v>0</v>
      </c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6"/>
        <v>0</v>
      </c>
      <c r="AE70" s="111" t="e">
        <f t="shared" si="27"/>
        <v>#DIV/0!</v>
      </c>
      <c r="AF70" s="110">
        <f t="shared" si="28"/>
        <v>0</v>
      </c>
      <c r="AG70" s="111" t="e">
        <f t="shared" si="29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2">E27-E66-E70-E69-E68</f>
        <v>-20155990.300000004</v>
      </c>
      <c r="F71" s="123">
        <f t="shared" si="32"/>
        <v>0</v>
      </c>
      <c r="G71" s="123">
        <f t="shared" si="32"/>
        <v>-15452822.529999997</v>
      </c>
      <c r="H71" s="123">
        <f t="shared" si="32"/>
        <v>0</v>
      </c>
      <c r="I71" s="123">
        <f t="shared" si="32"/>
        <v>0</v>
      </c>
      <c r="J71" s="123">
        <f t="shared" si="32"/>
        <v>0</v>
      </c>
      <c r="K71" s="123">
        <f t="shared" si="32"/>
        <v>0</v>
      </c>
      <c r="L71" s="123">
        <f t="shared" si="32"/>
        <v>0</v>
      </c>
      <c r="M71" s="123">
        <f t="shared" si="32"/>
        <v>0</v>
      </c>
      <c r="N71" s="123">
        <f t="shared" si="32"/>
        <v>0</v>
      </c>
      <c r="O71" s="123">
        <f t="shared" si="32"/>
        <v>0</v>
      </c>
      <c r="P71" s="123">
        <f t="shared" si="32"/>
        <v>0</v>
      </c>
      <c r="Q71" s="123">
        <f t="shared" si="32"/>
        <v>0</v>
      </c>
      <c r="R71" s="123">
        <f t="shared" si="32"/>
        <v>0</v>
      </c>
      <c r="S71" s="123">
        <f t="shared" si="32"/>
        <v>0</v>
      </c>
      <c r="T71" s="123">
        <f t="shared" si="32"/>
        <v>0</v>
      </c>
      <c r="U71" s="123">
        <f t="shared" si="32"/>
        <v>0</v>
      </c>
      <c r="V71" s="123">
        <f t="shared" si="32"/>
        <v>0</v>
      </c>
      <c r="W71" s="123">
        <f t="shared" si="32"/>
        <v>0</v>
      </c>
      <c r="X71" s="123">
        <f t="shared" si="32"/>
        <v>0</v>
      </c>
      <c r="Y71" s="123">
        <f t="shared" si="32"/>
        <v>0</v>
      </c>
      <c r="Z71" s="123">
        <f t="shared" si="32"/>
        <v>0</v>
      </c>
      <c r="AA71" s="123">
        <f t="shared" si="32"/>
        <v>0</v>
      </c>
      <c r="AB71" s="123">
        <f t="shared" si="32"/>
        <v>0</v>
      </c>
      <c r="AC71" s="123">
        <f t="shared" si="32"/>
        <v>0</v>
      </c>
      <c r="AD71" s="115">
        <f t="shared" si="26"/>
        <v>-15452822.529999997</v>
      </c>
      <c r="AE71" s="116">
        <f t="shared" si="27"/>
        <v>76.666153833185732</v>
      </c>
      <c r="AF71" s="115">
        <f t="shared" si="28"/>
        <v>-4703167.770000007</v>
      </c>
      <c r="AG71" s="116">
        <f t="shared" si="29"/>
        <v>23.333846166814268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2316</v>
      </c>
      <c r="F74" s="110"/>
      <c r="G74" s="110">
        <v>4705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329800</v>
      </c>
      <c r="F75" s="110"/>
      <c r="G75" s="110">
        <v>329800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>
        <v>0</v>
      </c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12095737.74</v>
      </c>
      <c r="F78" s="110"/>
      <c r="G78" s="110">
        <f>3778643.91+5692762.38+2221668.96+0.17+783.16+760027.75+108268.6+2484875.35+9846.67+10.77+94019.93</f>
        <v>15150907.649999999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>
        <v>0</v>
      </c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3">SUM(E74:E79)</f>
        <v>12427853.74</v>
      </c>
      <c r="F80" s="115">
        <f t="shared" si="33"/>
        <v>0</v>
      </c>
      <c r="G80" s="115">
        <f t="shared" si="33"/>
        <v>15485412.649999999</v>
      </c>
      <c r="H80" s="115">
        <f t="shared" si="33"/>
        <v>0</v>
      </c>
      <c r="I80" s="115">
        <f t="shared" si="33"/>
        <v>0</v>
      </c>
      <c r="J80" s="115">
        <f t="shared" si="33"/>
        <v>0</v>
      </c>
      <c r="K80" s="115">
        <f t="shared" si="33"/>
        <v>0</v>
      </c>
      <c r="L80" s="115">
        <f t="shared" si="33"/>
        <v>0</v>
      </c>
      <c r="M80" s="115">
        <f t="shared" si="33"/>
        <v>0</v>
      </c>
      <c r="N80" s="115">
        <f t="shared" si="33"/>
        <v>0</v>
      </c>
      <c r="O80" s="115">
        <f t="shared" si="33"/>
        <v>0</v>
      </c>
      <c r="P80" s="115">
        <f t="shared" si="33"/>
        <v>0</v>
      </c>
      <c r="Q80" s="115">
        <f t="shared" si="33"/>
        <v>0</v>
      </c>
      <c r="R80" s="115">
        <f t="shared" si="33"/>
        <v>0</v>
      </c>
      <c r="S80" s="115">
        <f t="shared" si="33"/>
        <v>0</v>
      </c>
      <c r="T80" s="115">
        <f t="shared" si="33"/>
        <v>0</v>
      </c>
      <c r="U80" s="115">
        <f t="shared" si="33"/>
        <v>0</v>
      </c>
      <c r="V80" s="115">
        <f t="shared" si="33"/>
        <v>0</v>
      </c>
      <c r="W80" s="115">
        <f t="shared" si="33"/>
        <v>0</v>
      </c>
      <c r="X80" s="115">
        <f t="shared" si="33"/>
        <v>0</v>
      </c>
      <c r="Y80" s="115">
        <f t="shared" si="33"/>
        <v>0</v>
      </c>
      <c r="Z80" s="115">
        <f t="shared" si="33"/>
        <v>0</v>
      </c>
      <c r="AA80" s="115">
        <f t="shared" si="33"/>
        <v>0</v>
      </c>
      <c r="AB80" s="115">
        <f t="shared" si="33"/>
        <v>0</v>
      </c>
      <c r="AC80" s="115">
        <f t="shared" si="33"/>
        <v>0</v>
      </c>
      <c r="AD80" s="115"/>
      <c r="AE80" s="124"/>
      <c r="AF80" s="115"/>
      <c r="AG80" s="124"/>
    </row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G1000"/>
  <sheetViews>
    <sheetView workbookViewId="0">
      <pane ySplit="8" topLeftCell="A9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0" customWidth="1"/>
    <col min="5" max="5" width="20.0703125" customWidth="1"/>
    <col min="6" max="6" width="12.85546875" bestFit="1" customWidth="1"/>
    <col min="7" max="7" width="13.7851562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191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42.75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49500000</v>
      </c>
      <c r="F11" s="207">
        <v>529882.75</v>
      </c>
      <c r="G11" s="207">
        <v>15052783.689999999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15582666.439999999</v>
      </c>
      <c r="AE11" s="111">
        <f t="shared" ref="AE11:AE19" si="1">+AD11*100/E11</f>
        <v>31.480134222222222</v>
      </c>
      <c r="AF11" s="110">
        <f t="shared" ref="AF11:AF19" si="2">+E11-AD11</f>
        <v>33917333.560000002</v>
      </c>
      <c r="AG11" s="111">
        <f>+AF11*100/E11</f>
        <v>68.519865777777781</v>
      </c>
    </row>
    <row r="12" spans="1:33" ht="24" customHeight="1">
      <c r="B12" s="109"/>
      <c r="C12" s="109"/>
      <c r="D12" s="109" t="s">
        <v>7</v>
      </c>
      <c r="E12" s="110">
        <v>3298000</v>
      </c>
      <c r="F12" s="207">
        <v>0</v>
      </c>
      <c r="G12" s="207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3298000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200000</v>
      </c>
      <c r="F13" s="207">
        <v>0</v>
      </c>
      <c r="G13" s="207">
        <v>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200000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5300000</v>
      </c>
      <c r="F14" s="207">
        <v>517236</v>
      </c>
      <c r="G14" s="207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517236</v>
      </c>
      <c r="AE14" s="111">
        <f t="shared" si="1"/>
        <v>9.7591698113207546</v>
      </c>
      <c r="AF14" s="110">
        <f t="shared" si="2"/>
        <v>4782764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150000</v>
      </c>
      <c r="F15" s="207">
        <v>8145</v>
      </c>
      <c r="G15" s="207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8145</v>
      </c>
      <c r="AE15" s="111">
        <f t="shared" si="1"/>
        <v>5.43</v>
      </c>
      <c r="AF15" s="110">
        <f t="shared" si="2"/>
        <v>141855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1000000</v>
      </c>
      <c r="F16" s="207">
        <v>28468.19</v>
      </c>
      <c r="G16" s="207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28468.19</v>
      </c>
      <c r="AE16" s="111">
        <f t="shared" si="1"/>
        <v>2.846819</v>
      </c>
      <c r="AF16" s="110">
        <f t="shared" si="2"/>
        <v>971531.81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1385000</v>
      </c>
      <c r="F17" s="207">
        <v>296061.59999999998</v>
      </c>
      <c r="G17" s="207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296061.59999999998</v>
      </c>
      <c r="AE17" s="111">
        <f t="shared" si="1"/>
        <v>21.376288808664256</v>
      </c>
      <c r="AF17" s="110">
        <f t="shared" si="2"/>
        <v>1088938.3999999999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65000</v>
      </c>
      <c r="F18" s="207">
        <v>0</v>
      </c>
      <c r="G18" s="207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65000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3200000</v>
      </c>
      <c r="F19" s="207">
        <v>50071</v>
      </c>
      <c r="G19" s="207">
        <v>206176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256247</v>
      </c>
      <c r="AE19" s="111">
        <f t="shared" si="1"/>
        <v>8.0077187500000004</v>
      </c>
      <c r="AF19" s="110">
        <f t="shared" si="2"/>
        <v>2943753</v>
      </c>
      <c r="AG19" s="111">
        <f t="shared" si="3"/>
        <v>1427.7864542914792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>
        <v>0</v>
      </c>
      <c r="G21" s="110">
        <v>0</v>
      </c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200000</v>
      </c>
      <c r="F22" s="110">
        <v>0</v>
      </c>
      <c r="G22" s="110">
        <v>0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200000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150000</v>
      </c>
      <c r="F23" s="110">
        <v>0</v>
      </c>
      <c r="G23" s="110">
        <v>11871.25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11871.25</v>
      </c>
      <c r="AE23" s="111">
        <f t="shared" si="5"/>
        <v>7.9141666666666666</v>
      </c>
      <c r="AF23" s="110">
        <f t="shared" si="6"/>
        <v>138128.75</v>
      </c>
      <c r="AG23" s="111">
        <f t="shared" si="7"/>
        <v>92.085833333333326</v>
      </c>
    </row>
    <row r="24" spans="2:33" ht="24" customHeight="1">
      <c r="B24" s="109"/>
      <c r="C24" s="109"/>
      <c r="D24" s="109" t="s">
        <v>30</v>
      </c>
      <c r="E24" s="110">
        <v>70000</v>
      </c>
      <c r="F24" s="110">
        <v>0</v>
      </c>
      <c r="G24" s="110">
        <v>659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659</v>
      </c>
      <c r="AE24" s="111">
        <f t="shared" si="5"/>
        <v>0.94142857142857139</v>
      </c>
      <c r="AF24" s="110">
        <f t="shared" si="6"/>
        <v>69341</v>
      </c>
      <c r="AG24" s="111">
        <f t="shared" si="7"/>
        <v>99.058571428571426</v>
      </c>
    </row>
    <row r="25" spans="2:33" ht="24" customHeight="1">
      <c r="B25" s="109"/>
      <c r="C25" s="109"/>
      <c r="D25" s="109" t="s">
        <v>120</v>
      </c>
      <c r="E25" s="110">
        <v>2800000</v>
      </c>
      <c r="F25" s="110">
        <v>546000</v>
      </c>
      <c r="G25" s="110">
        <v>245385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791385</v>
      </c>
      <c r="AE25" s="111">
        <f t="shared" si="5"/>
        <v>28.263750000000002</v>
      </c>
      <c r="AF25" s="110">
        <f t="shared" si="6"/>
        <v>2008615</v>
      </c>
      <c r="AG25" s="111">
        <f t="shared" si="7"/>
        <v>71.736249999999998</v>
      </c>
    </row>
    <row r="26" spans="2:33" ht="24" customHeight="1">
      <c r="B26" s="109"/>
      <c r="C26" s="109"/>
      <c r="D26" s="109" t="s">
        <v>121</v>
      </c>
      <c r="E26" s="110">
        <v>0</v>
      </c>
      <c r="F26" s="110">
        <v>0</v>
      </c>
      <c r="G26" s="110">
        <v>0</v>
      </c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67318000</v>
      </c>
      <c r="F27" s="115">
        <f t="shared" si="8"/>
        <v>1975864.54</v>
      </c>
      <c r="G27" s="115">
        <f t="shared" si="8"/>
        <v>15516874.939999999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17492739.479999997</v>
      </c>
      <c r="AE27" s="116">
        <f t="shared" si="5"/>
        <v>25.985233488814281</v>
      </c>
      <c r="AF27" s="115">
        <f>SUM(AF10:AF26)</f>
        <v>49825260.520000003</v>
      </c>
      <c r="AG27" s="116">
        <f t="shared" si="7"/>
        <v>74.014766511185712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11740000</v>
      </c>
      <c r="F30" s="110">
        <v>168010</v>
      </c>
      <c r="G30" s="110">
        <v>840220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1008230</v>
      </c>
      <c r="AE30" s="111">
        <f t="shared" ref="AE30:AE41" si="10">+AD30*100/E30</f>
        <v>8.587989778534924</v>
      </c>
      <c r="AF30" s="110">
        <f t="shared" ref="AF30:AF41" si="11">+E30-AD30</f>
        <v>10731770</v>
      </c>
      <c r="AG30" s="111">
        <f t="shared" ref="AG30:AG41" si="12">+AF30*100/E30</f>
        <v>91.412010221465081</v>
      </c>
    </row>
    <row r="31" spans="2:33" ht="24" customHeight="1">
      <c r="B31" s="109"/>
      <c r="C31" s="109"/>
      <c r="D31" s="109" t="s">
        <v>124</v>
      </c>
      <c r="E31" s="110">
        <v>420000</v>
      </c>
      <c r="F31" s="110">
        <v>112953</v>
      </c>
      <c r="G31" s="208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112953</v>
      </c>
      <c r="AE31" s="111">
        <f t="shared" si="10"/>
        <v>26.893571428571427</v>
      </c>
      <c r="AF31" s="110">
        <f t="shared" si="11"/>
        <v>307047</v>
      </c>
      <c r="AG31" s="111">
        <f t="shared" si="12"/>
        <v>73.106428571428566</v>
      </c>
    </row>
    <row r="32" spans="2:33" ht="24" customHeight="1">
      <c r="B32" s="109"/>
      <c r="C32" s="109"/>
      <c r="D32" s="109" t="s">
        <v>40</v>
      </c>
      <c r="E32" s="110">
        <v>1430000</v>
      </c>
      <c r="F32" s="110"/>
      <c r="G32" s="208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0</v>
      </c>
      <c r="AE32" s="111">
        <f t="shared" si="10"/>
        <v>0</v>
      </c>
      <c r="AF32" s="110">
        <f t="shared" si="11"/>
        <v>1430000</v>
      </c>
      <c r="AG32" s="111">
        <f t="shared" si="12"/>
        <v>100</v>
      </c>
    </row>
    <row r="33" spans="2:33" ht="24" customHeight="1">
      <c r="B33" s="109"/>
      <c r="C33" s="109"/>
      <c r="D33" s="109" t="s">
        <v>42</v>
      </c>
      <c r="E33" s="110">
        <v>988000</v>
      </c>
      <c r="F33" s="110">
        <v>60000</v>
      </c>
      <c r="G33" s="208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60000</v>
      </c>
      <c r="AE33" s="111">
        <f t="shared" si="10"/>
        <v>6.0728744939271255</v>
      </c>
      <c r="AF33" s="110">
        <f t="shared" si="11"/>
        <v>928000</v>
      </c>
      <c r="AG33" s="111">
        <f t="shared" si="12"/>
        <v>93.927125506072869</v>
      </c>
    </row>
    <row r="34" spans="2:33" ht="24" customHeight="1">
      <c r="B34" s="109"/>
      <c r="C34" s="109"/>
      <c r="D34" s="109" t="s">
        <v>44</v>
      </c>
      <c r="E34" s="110">
        <v>5750000</v>
      </c>
      <c r="F34" s="110">
        <v>483800</v>
      </c>
      <c r="G34" s="208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483800</v>
      </c>
      <c r="AE34" s="111">
        <f t="shared" si="10"/>
        <v>8.4139130434782601</v>
      </c>
      <c r="AF34" s="110">
        <f t="shared" si="11"/>
        <v>5266200</v>
      </c>
      <c r="AG34" s="111">
        <f t="shared" si="12"/>
        <v>91.58608695652174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208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230000</v>
      </c>
      <c r="F36" s="110">
        <v>20900</v>
      </c>
      <c r="G36" s="208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20900</v>
      </c>
      <c r="AE36" s="111">
        <f t="shared" si="10"/>
        <v>9.0869565217391308</v>
      </c>
      <c r="AF36" s="110">
        <f t="shared" si="11"/>
        <v>209100</v>
      </c>
      <c r="AG36" s="111">
        <f t="shared" si="12"/>
        <v>90.913043478260875</v>
      </c>
    </row>
    <row r="37" spans="2:33" ht="24" customHeight="1">
      <c r="B37" s="109"/>
      <c r="C37" s="109"/>
      <c r="D37" s="109" t="s">
        <v>50</v>
      </c>
      <c r="E37" s="110">
        <v>10000000</v>
      </c>
      <c r="F37" s="110">
        <v>603216.5</v>
      </c>
      <c r="G37" s="208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603216.5</v>
      </c>
      <c r="AE37" s="111">
        <f t="shared" si="10"/>
        <v>6.032165</v>
      </c>
      <c r="AF37" s="110">
        <f t="shared" si="11"/>
        <v>9396783.5</v>
      </c>
      <c r="AG37" s="111">
        <f t="shared" si="12"/>
        <v>93.967834999999994</v>
      </c>
    </row>
    <row r="38" spans="2:33" ht="24" customHeight="1">
      <c r="B38" s="109"/>
      <c r="C38" s="109"/>
      <c r="D38" s="109" t="s">
        <v>52</v>
      </c>
      <c r="E38" s="110">
        <v>0</v>
      </c>
      <c r="F38" s="110">
        <v>0</v>
      </c>
      <c r="G38" s="208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10000</v>
      </c>
      <c r="F39" s="110">
        <v>10000</v>
      </c>
      <c r="G39" s="208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10000</v>
      </c>
      <c r="AE39" s="111">
        <f t="shared" si="10"/>
        <v>100</v>
      </c>
      <c r="AF39" s="110">
        <f t="shared" si="11"/>
        <v>0</v>
      </c>
      <c r="AG39" s="111">
        <f t="shared" si="12"/>
        <v>0</v>
      </c>
    </row>
    <row r="40" spans="2:33" ht="24" customHeight="1">
      <c r="B40" s="109"/>
      <c r="C40" s="109"/>
      <c r="D40" s="109" t="s">
        <v>56</v>
      </c>
      <c r="E40" s="110">
        <v>0</v>
      </c>
      <c r="F40" s="110">
        <v>96416</v>
      </c>
      <c r="G40" s="208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96416</v>
      </c>
      <c r="AE40" s="111" t="e">
        <f t="shared" si="10"/>
        <v>#DIV/0!</v>
      </c>
      <c r="AF40" s="110">
        <f t="shared" si="11"/>
        <v>-96416</v>
      </c>
      <c r="AG40" s="111" t="e">
        <f t="shared" si="12"/>
        <v>#DIV/0!</v>
      </c>
    </row>
    <row r="41" spans="2:33" ht="24" customHeight="1">
      <c r="B41" s="109"/>
      <c r="C41" s="109"/>
      <c r="D41" s="109" t="s">
        <v>126</v>
      </c>
      <c r="E41" s="110">
        <v>0</v>
      </c>
      <c r="F41" s="110">
        <v>0</v>
      </c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7000000</v>
      </c>
      <c r="F43" s="110">
        <v>234847.26</v>
      </c>
      <c r="G43" s="209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234847.26</v>
      </c>
      <c r="AE43" s="111">
        <f>+AD43*100/E43</f>
        <v>3.3549608571428573</v>
      </c>
      <c r="AF43" s="110">
        <f>+E43-AD43</f>
        <v>6765152.7400000002</v>
      </c>
      <c r="AG43" s="111">
        <f>+AF43*100/E43</f>
        <v>96.645039142857144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4000000</v>
      </c>
      <c r="F45" s="110">
        <v>77642.34</v>
      </c>
      <c r="G45" s="2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77642.34</v>
      </c>
      <c r="AE45" s="111">
        <f t="shared" ref="AE45:AE53" si="14">+AD45*100/E45</f>
        <v>1.9410585</v>
      </c>
      <c r="AF45" s="110">
        <f t="shared" ref="AF45:AF53" si="15">+E45-AD45</f>
        <v>3922357.66</v>
      </c>
      <c r="AG45" s="111">
        <f t="shared" ref="AG45:AG53" si="16">+AF45*100/E45</f>
        <v>98.058941500000003</v>
      </c>
    </row>
    <row r="46" spans="2:33" ht="24" customHeight="1">
      <c r="B46" s="109"/>
      <c r="C46" s="109"/>
      <c r="D46" s="109" t="s">
        <v>131</v>
      </c>
      <c r="E46" s="110">
        <v>4000000</v>
      </c>
      <c r="F46" s="110">
        <v>848004.96</v>
      </c>
      <c r="G46" s="2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848004.96</v>
      </c>
      <c r="AE46" s="111">
        <f t="shared" si="14"/>
        <v>21.200123999999999</v>
      </c>
      <c r="AF46" s="110">
        <f t="shared" si="15"/>
        <v>3151995.04</v>
      </c>
      <c r="AG46" s="111">
        <f t="shared" si="16"/>
        <v>78.799875999999998</v>
      </c>
    </row>
    <row r="47" spans="2:33" ht="24" customHeight="1">
      <c r="B47" s="109"/>
      <c r="C47" s="109"/>
      <c r="D47" s="109" t="s">
        <v>132</v>
      </c>
      <c r="E47" s="110">
        <v>100000</v>
      </c>
      <c r="F47" s="110">
        <v>29719.63</v>
      </c>
      <c r="G47" s="2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29719.63</v>
      </c>
      <c r="AE47" s="111">
        <f t="shared" si="14"/>
        <v>29.719629999999999</v>
      </c>
      <c r="AF47" s="110">
        <f t="shared" si="15"/>
        <v>70280.37</v>
      </c>
      <c r="AG47" s="111">
        <f t="shared" si="16"/>
        <v>70.280370000000005</v>
      </c>
    </row>
    <row r="48" spans="2:33" ht="24" customHeight="1">
      <c r="B48" s="109"/>
      <c r="C48" s="109"/>
      <c r="D48" s="109" t="s">
        <v>133</v>
      </c>
      <c r="E48" s="110">
        <v>500000</v>
      </c>
      <c r="F48" s="110">
        <v>25444.95</v>
      </c>
      <c r="G48" s="2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25444.95</v>
      </c>
      <c r="AE48" s="111">
        <f t="shared" si="14"/>
        <v>5.0889899999999999</v>
      </c>
      <c r="AF48" s="110">
        <f t="shared" si="15"/>
        <v>474555.05</v>
      </c>
      <c r="AG48" s="111">
        <f t="shared" si="16"/>
        <v>94.911010000000005</v>
      </c>
    </row>
    <row r="49" spans="2:33" ht="24" customHeight="1">
      <c r="B49" s="109"/>
      <c r="C49" s="109"/>
      <c r="D49" s="109" t="s">
        <v>134</v>
      </c>
      <c r="E49" s="110">
        <v>0</v>
      </c>
      <c r="F49" s="110">
        <v>0</v>
      </c>
      <c r="G49" s="2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3500000</v>
      </c>
      <c r="F50" s="110">
        <v>295254.28999999998</v>
      </c>
      <c r="G50" s="208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295254.28999999998</v>
      </c>
      <c r="AE50" s="111">
        <f t="shared" si="14"/>
        <v>8.4358368571428564</v>
      </c>
      <c r="AF50" s="110">
        <f t="shared" si="15"/>
        <v>3204745.71</v>
      </c>
      <c r="AG50" s="111">
        <f t="shared" si="16"/>
        <v>91.56416314285714</v>
      </c>
    </row>
    <row r="51" spans="2:33" ht="24" customHeight="1">
      <c r="B51" s="109"/>
      <c r="C51" s="109"/>
      <c r="D51" s="109" t="s">
        <v>65</v>
      </c>
      <c r="E51" s="110">
        <v>2900000</v>
      </c>
      <c r="F51" s="110">
        <v>248826.78</v>
      </c>
      <c r="G51" s="208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248826.78</v>
      </c>
      <c r="AE51" s="111">
        <f t="shared" si="14"/>
        <v>8.5802337931034476</v>
      </c>
      <c r="AF51" s="110">
        <f t="shared" si="15"/>
        <v>2651173.2200000002</v>
      </c>
      <c r="AG51" s="111">
        <f t="shared" si="16"/>
        <v>91.419766206896568</v>
      </c>
    </row>
    <row r="52" spans="2:33" ht="24" customHeight="1">
      <c r="B52" s="109"/>
      <c r="C52" s="109"/>
      <c r="D52" s="109" t="s">
        <v>67</v>
      </c>
      <c r="E52" s="110">
        <v>6000000</v>
      </c>
      <c r="F52" s="110">
        <v>153901.69</v>
      </c>
      <c r="G52" s="208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153901.69</v>
      </c>
      <c r="AE52" s="111">
        <f t="shared" si="14"/>
        <v>2.5650281666666666</v>
      </c>
      <c r="AF52" s="110">
        <f t="shared" si="15"/>
        <v>5846098.3099999996</v>
      </c>
      <c r="AG52" s="111">
        <f t="shared" si="16"/>
        <v>97.434971833333336</v>
      </c>
    </row>
    <row r="53" spans="2:33" ht="24" customHeight="1">
      <c r="B53" s="109"/>
      <c r="C53" s="109"/>
      <c r="D53" s="109" t="s">
        <v>135</v>
      </c>
      <c r="E53" s="110">
        <v>900000</v>
      </c>
      <c r="F53" s="110">
        <v>44620</v>
      </c>
      <c r="G53" s="208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44620</v>
      </c>
      <c r="AE53" s="111">
        <f t="shared" si="14"/>
        <v>4.9577777777777774</v>
      </c>
      <c r="AF53" s="110">
        <f t="shared" si="15"/>
        <v>855380</v>
      </c>
      <c r="AG53" s="111">
        <f t="shared" si="16"/>
        <v>95.042222222222222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3298000</v>
      </c>
      <c r="F56" s="110">
        <v>879205.61</v>
      </c>
      <c r="G56" s="208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879205.61</v>
      </c>
      <c r="AE56" s="111">
        <f t="shared" ref="AE56:AE58" si="18">+AD56*100/E56</f>
        <v>26.658751061249241</v>
      </c>
      <c r="AF56" s="110">
        <f t="shared" ref="AF56:AF58" si="19">+E56-AD56</f>
        <v>2418794.39</v>
      </c>
      <c r="AG56" s="111">
        <f t="shared" ref="AG56:AG58" si="20">+AF56*100/E56</f>
        <v>73.341248938750752</v>
      </c>
    </row>
    <row r="57" spans="2:33" ht="24" customHeight="1">
      <c r="B57" s="109"/>
      <c r="C57" s="109"/>
      <c r="D57" s="109" t="s">
        <v>137</v>
      </c>
      <c r="E57" s="110">
        <v>900000</v>
      </c>
      <c r="F57" s="110">
        <v>0</v>
      </c>
      <c r="G57" s="208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>
        <f t="shared" si="18"/>
        <v>0</v>
      </c>
      <c r="AF57" s="110">
        <f t="shared" si="19"/>
        <v>900000</v>
      </c>
      <c r="AG57" s="111">
        <f t="shared" si="20"/>
        <v>100</v>
      </c>
    </row>
    <row r="58" spans="2:33" ht="24" customHeight="1">
      <c r="B58" s="109"/>
      <c r="C58" s="109"/>
      <c r="D58" s="109" t="s">
        <v>138</v>
      </c>
      <c r="E58" s="110">
        <v>135000</v>
      </c>
      <c r="F58" s="110">
        <v>165439.25</v>
      </c>
      <c r="G58" s="211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165439.25</v>
      </c>
      <c r="AE58" s="111">
        <f t="shared" si="18"/>
        <v>122.54759259259259</v>
      </c>
      <c r="AF58" s="110">
        <f t="shared" si="19"/>
        <v>-30439.25</v>
      </c>
      <c r="AG58" s="111">
        <f t="shared" si="20"/>
        <v>-22.547592592592594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4500000</v>
      </c>
      <c r="F64" s="110">
        <v>429414</v>
      </c>
      <c r="G64" s="212">
        <v>0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429414</v>
      </c>
      <c r="AE64" s="111">
        <f t="shared" ref="AE64:AE71" si="26">+AD64*100/E64</f>
        <v>9.5425333333333331</v>
      </c>
      <c r="AF64" s="110">
        <f t="shared" ref="AF64:AF71" si="27">+E64-AD64</f>
        <v>4070586</v>
      </c>
      <c r="AG64" s="111">
        <f t="shared" ref="AG64:AG71" si="28">+AF64*100/E64</f>
        <v>90.457466666666662</v>
      </c>
    </row>
    <row r="65" spans="1:33" ht="24" customHeight="1">
      <c r="B65" s="109"/>
      <c r="C65" s="109"/>
      <c r="D65" s="109" t="s">
        <v>142</v>
      </c>
      <c r="E65" s="110">
        <v>1000000</v>
      </c>
      <c r="F65" s="110">
        <v>0</v>
      </c>
      <c r="G65" s="212">
        <v>0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1000000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69301000</v>
      </c>
      <c r="F66" s="115">
        <f t="shared" si="29"/>
        <v>4987616.26</v>
      </c>
      <c r="G66" s="115">
        <f t="shared" si="29"/>
        <v>840220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5827836.2599999998</v>
      </c>
      <c r="AE66" s="116">
        <f t="shared" si="26"/>
        <v>8.4094547842022482</v>
      </c>
      <c r="AF66" s="115">
        <f t="shared" si="27"/>
        <v>63473163.740000002</v>
      </c>
      <c r="AG66" s="116">
        <f t="shared" si="28"/>
        <v>91.590545215797746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-1983000</v>
      </c>
      <c r="F67" s="115">
        <f t="shared" si="30"/>
        <v>-3011751.7199999997</v>
      </c>
      <c r="G67" s="115">
        <f t="shared" si="30"/>
        <v>14676654.939999999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11664903.219999999</v>
      </c>
      <c r="AE67" s="116">
        <f t="shared" si="26"/>
        <v>-588.24524558749374</v>
      </c>
      <c r="AF67" s="115">
        <f t="shared" si="27"/>
        <v>-13647903.219999999</v>
      </c>
      <c r="AG67" s="116">
        <f t="shared" si="28"/>
        <v>688.24524558749374</v>
      </c>
    </row>
    <row r="68" spans="1:33" ht="24" customHeight="1">
      <c r="B68" s="109"/>
      <c r="C68" s="109"/>
      <c r="D68" s="119" t="s">
        <v>145</v>
      </c>
      <c r="E68" s="110">
        <v>49463</v>
      </c>
      <c r="F68" s="110"/>
      <c r="G68" s="212">
        <v>1898510.48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1898510.48</v>
      </c>
      <c r="AE68" s="111">
        <f t="shared" si="26"/>
        <v>3838.2436973090998</v>
      </c>
      <c r="AF68" s="110">
        <f t="shared" si="27"/>
        <v>-1849047.48</v>
      </c>
      <c r="AG68" s="111">
        <f t="shared" si="28"/>
        <v>-3738.2436973090998</v>
      </c>
    </row>
    <row r="69" spans="1:33" ht="24" customHeight="1">
      <c r="B69" s="109"/>
      <c r="C69" s="109"/>
      <c r="D69" s="119" t="s">
        <v>146</v>
      </c>
      <c r="E69" s="110">
        <v>10764427.890000001</v>
      </c>
      <c r="F69" s="110"/>
      <c r="G69" s="212">
        <v>11661044.74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11661044.74</v>
      </c>
      <c r="AE69" s="111">
        <f t="shared" si="26"/>
        <v>108.3294426713838</v>
      </c>
      <c r="AF69" s="110">
        <f t="shared" si="27"/>
        <v>-896616.84999999963</v>
      </c>
      <c r="AG69" s="111">
        <f t="shared" si="28"/>
        <v>-8.3294426713838075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-12796890.890000001</v>
      </c>
      <c r="F71" s="123">
        <f t="shared" si="31"/>
        <v>-3011751.7199999997</v>
      </c>
      <c r="G71" s="123">
        <f t="shared" si="31"/>
        <v>1117099.7199999993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-1894652.0000000005</v>
      </c>
      <c r="AE71" s="116">
        <f t="shared" si="26"/>
        <v>14.805565010174128</v>
      </c>
      <c r="AF71" s="115">
        <f t="shared" si="27"/>
        <v>-10902238.890000001</v>
      </c>
      <c r="AG71" s="116">
        <f t="shared" si="28"/>
        <v>85.194434989825879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1020</v>
      </c>
      <c r="F74" s="110"/>
      <c r="G74" s="110">
        <v>3755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0</v>
      </c>
      <c r="F75" s="110"/>
      <c r="G75" s="110">
        <v>51350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11345147.859999999</v>
      </c>
      <c r="F78" s="110"/>
      <c r="G78" s="110">
        <f>19681963.75-3755-51350</f>
        <v>19626858.75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11346167.859999999</v>
      </c>
      <c r="F80" s="115">
        <f t="shared" si="32"/>
        <v>0</v>
      </c>
      <c r="G80" s="115">
        <f t="shared" si="32"/>
        <v>19681963.75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C000"/>
  </sheetPr>
  <dimension ref="A1:AG1000"/>
  <sheetViews>
    <sheetView topLeftCell="D1" workbookViewId="0">
      <pane ySplit="8" topLeftCell="A9" activePane="bottomLeft" state="frozen"/>
      <selection pane="bottomLeft" activeCell="H14" sqref="H14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22.7109375" bestFit="1" customWidth="1"/>
    <col min="6" max="7" width="15" bestFit="1" customWidth="1"/>
    <col min="8" max="8" width="13.28515625" bestFit="1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192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1040900000</v>
      </c>
      <c r="F11" s="213">
        <v>34205060.979999997</v>
      </c>
      <c r="G11" s="213">
        <v>200180148.38999999</v>
      </c>
      <c r="H11" s="213">
        <v>0</v>
      </c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234385209.36999997</v>
      </c>
      <c r="AE11" s="111">
        <f t="shared" ref="AE11:AE19" si="1">+AD11*100/E11</f>
        <v>22.517553018541644</v>
      </c>
      <c r="AF11" s="110">
        <f t="shared" ref="AF11:AF19" si="2">+E11-AD11</f>
        <v>806514790.63</v>
      </c>
      <c r="AG11" s="111">
        <f>+AF11*100/E11</f>
        <v>77.482446981458352</v>
      </c>
    </row>
    <row r="12" spans="1:33" ht="24" customHeight="1">
      <c r="B12" s="109"/>
      <c r="C12" s="109"/>
      <c r="D12" s="109" t="s">
        <v>7</v>
      </c>
      <c r="E12" s="110">
        <v>26000000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26000000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2000000</v>
      </c>
      <c r="F13" s="110"/>
      <c r="G13" s="110"/>
      <c r="H13" s="214">
        <v>183700</v>
      </c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183700</v>
      </c>
      <c r="AE13" s="111">
        <f t="shared" si="1"/>
        <v>9.1850000000000005</v>
      </c>
      <c r="AF13" s="110">
        <f t="shared" si="2"/>
        <v>1816300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700000000</v>
      </c>
      <c r="F14" s="215">
        <v>55833429.329999998</v>
      </c>
      <c r="G14" s="215">
        <v>70685437.829999998</v>
      </c>
      <c r="H14" s="215">
        <v>28277942.84</v>
      </c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154796810</v>
      </c>
      <c r="AE14" s="111">
        <f t="shared" si="1"/>
        <v>22.11383</v>
      </c>
      <c r="AF14" s="110">
        <f t="shared" si="2"/>
        <v>545203190</v>
      </c>
      <c r="AG14" s="111">
        <f t="shared" si="3"/>
        <v>771.30906554080548</v>
      </c>
    </row>
    <row r="15" spans="1:33" ht="24" customHeight="1">
      <c r="B15" s="109"/>
      <c r="C15" s="109"/>
      <c r="D15" s="109" t="s">
        <v>13</v>
      </c>
      <c r="E15" s="110">
        <v>14200000</v>
      </c>
      <c r="F15" s="215">
        <v>678720.45</v>
      </c>
      <c r="G15" s="215">
        <v>884432</v>
      </c>
      <c r="H15" s="215">
        <v>615833.76</v>
      </c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2178986.21</v>
      </c>
      <c r="AE15" s="111">
        <f t="shared" si="1"/>
        <v>15.344973309859155</v>
      </c>
      <c r="AF15" s="110">
        <f t="shared" si="2"/>
        <v>12021013.789999999</v>
      </c>
      <c r="AG15" s="111">
        <f t="shared" si="3"/>
        <v>1359.1789747544187</v>
      </c>
    </row>
    <row r="16" spans="1:33" ht="24" customHeight="1">
      <c r="B16" s="109"/>
      <c r="C16" s="109"/>
      <c r="D16" s="109" t="s">
        <v>15</v>
      </c>
      <c r="E16" s="110">
        <v>100000000</v>
      </c>
      <c r="F16" s="213">
        <v>1214636.26</v>
      </c>
      <c r="G16" s="215">
        <v>1703048.32</v>
      </c>
      <c r="H16" s="215">
        <v>65310343.759999998</v>
      </c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68228028.340000004</v>
      </c>
      <c r="AE16" s="111">
        <f t="shared" si="1"/>
        <v>68.228028339999995</v>
      </c>
      <c r="AF16" s="110">
        <f t="shared" si="2"/>
        <v>31771971.659999996</v>
      </c>
      <c r="AG16" s="111">
        <f t="shared" si="3"/>
        <v>1865.5942574782607</v>
      </c>
    </row>
    <row r="17" spans="2:33" ht="24" customHeight="1">
      <c r="B17" s="109"/>
      <c r="C17" s="109"/>
      <c r="D17" s="109" t="s">
        <v>17</v>
      </c>
      <c r="E17" s="110">
        <v>183400000</v>
      </c>
      <c r="F17" s="215">
        <v>22609808.5</v>
      </c>
      <c r="G17" s="215">
        <v>45999817.789999999</v>
      </c>
      <c r="H17" s="215">
        <v>98997</v>
      </c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68708623.289999992</v>
      </c>
      <c r="AE17" s="111">
        <f t="shared" si="1"/>
        <v>37.463807682660843</v>
      </c>
      <c r="AF17" s="110">
        <f t="shared" si="2"/>
        <v>114691376.71000001</v>
      </c>
      <c r="AG17" s="111">
        <f t="shared" si="3"/>
        <v>249.33006742242577</v>
      </c>
    </row>
    <row r="18" spans="2:33" ht="24" customHeight="1">
      <c r="B18" s="109"/>
      <c r="C18" s="109"/>
      <c r="D18" s="109" t="s">
        <v>19</v>
      </c>
      <c r="E18" s="110">
        <v>500000</v>
      </c>
      <c r="F18" s="215">
        <v>16684.900000000001</v>
      </c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16684.900000000001</v>
      </c>
      <c r="AE18" s="111">
        <f t="shared" si="1"/>
        <v>3.3369800000000005</v>
      </c>
      <c r="AF18" s="110">
        <f t="shared" si="2"/>
        <v>483315.1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230000000</v>
      </c>
      <c r="F19" s="215">
        <v>13428447.82</v>
      </c>
      <c r="G19" s="215">
        <v>18475379.699999999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31903827.52</v>
      </c>
      <c r="AE19" s="111">
        <f t="shared" si="1"/>
        <v>13.87122935652174</v>
      </c>
      <c r="AF19" s="110">
        <f t="shared" si="2"/>
        <v>198096172.47999999</v>
      </c>
      <c r="AG19" s="111">
        <f t="shared" si="3"/>
        <v>1072.2170569517443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4300000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4300000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5000000</v>
      </c>
      <c r="F23" s="214">
        <v>34763.93</v>
      </c>
      <c r="G23" s="216">
        <v>161167.09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195931.02</v>
      </c>
      <c r="AE23" s="111">
        <f t="shared" si="5"/>
        <v>3.9186204</v>
      </c>
      <c r="AF23" s="110">
        <f t="shared" si="6"/>
        <v>4804068.9800000004</v>
      </c>
      <c r="AG23" s="111">
        <f t="shared" si="7"/>
        <v>96.081379600000005</v>
      </c>
    </row>
    <row r="24" spans="2:33" ht="24" customHeight="1">
      <c r="B24" s="109"/>
      <c r="C24" s="109"/>
      <c r="D24" s="109" t="s">
        <v>30</v>
      </c>
      <c r="E24" s="110">
        <v>1000000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1000000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7700000</v>
      </c>
      <c r="F25" s="215">
        <v>114131</v>
      </c>
      <c r="G25" s="215">
        <v>117778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231909</v>
      </c>
      <c r="AE25" s="111">
        <f t="shared" si="5"/>
        <v>3.0118051948051949</v>
      </c>
      <c r="AF25" s="110">
        <f t="shared" si="6"/>
        <v>7468091</v>
      </c>
      <c r="AG25" s="111">
        <f t="shared" si="7"/>
        <v>96.988194805194809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2315000000</v>
      </c>
      <c r="F27" s="115">
        <f t="shared" si="8"/>
        <v>128135683.17000002</v>
      </c>
      <c r="G27" s="115">
        <f t="shared" si="8"/>
        <v>338207209.11999995</v>
      </c>
      <c r="H27" s="115">
        <f t="shared" si="8"/>
        <v>94486817.359999999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560829709.64999986</v>
      </c>
      <c r="AE27" s="116">
        <f t="shared" si="5"/>
        <v>24.225905384449238</v>
      </c>
      <c r="AF27" s="115">
        <f>SUM(AF10:AF26)</f>
        <v>1754170290.3500001</v>
      </c>
      <c r="AG27" s="116">
        <f t="shared" si="7"/>
        <v>75.774094615550752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214023300</v>
      </c>
      <c r="F30" s="215">
        <v>16221392.93</v>
      </c>
      <c r="G30" s="215">
        <v>16271872.93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32493265.859999999</v>
      </c>
      <c r="AE30" s="111">
        <f t="shared" ref="AE30:AE41" si="10">+AD30*100/E30</f>
        <v>15.182116087360582</v>
      </c>
      <c r="AF30" s="110">
        <f t="shared" ref="AF30:AF41" si="11">+E30-AD30</f>
        <v>181530034.13999999</v>
      </c>
      <c r="AG30" s="111">
        <f t="shared" ref="AG30:AG41" si="12">+AF30*100/E30</f>
        <v>84.817883912639417</v>
      </c>
    </row>
    <row r="31" spans="2:33" ht="24" customHeight="1">
      <c r="B31" s="109"/>
      <c r="C31" s="109"/>
      <c r="D31" s="109" t="s">
        <v>124</v>
      </c>
      <c r="E31" s="110">
        <v>12000000</v>
      </c>
      <c r="F31" s="214">
        <v>1093125</v>
      </c>
      <c r="G31" s="216">
        <v>985576.4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2078701.4</v>
      </c>
      <c r="AE31" s="111">
        <f t="shared" si="10"/>
        <v>17.322511666666667</v>
      </c>
      <c r="AF31" s="110">
        <f t="shared" si="11"/>
        <v>9921298.5999999996</v>
      </c>
      <c r="AG31" s="111">
        <f t="shared" si="12"/>
        <v>82.677488333333329</v>
      </c>
    </row>
    <row r="32" spans="2:33" ht="24" customHeight="1">
      <c r="B32" s="109"/>
      <c r="C32" s="109"/>
      <c r="D32" s="109" t="s">
        <v>40</v>
      </c>
      <c r="E32" s="110">
        <v>40000000</v>
      </c>
      <c r="F32" s="214">
        <v>3540010</v>
      </c>
      <c r="G32" s="214">
        <v>3612915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7152925</v>
      </c>
      <c r="AE32" s="111">
        <f t="shared" si="10"/>
        <v>17.882312500000001</v>
      </c>
      <c r="AF32" s="110">
        <f t="shared" si="11"/>
        <v>32847075</v>
      </c>
      <c r="AG32" s="111">
        <f t="shared" si="12"/>
        <v>82.117687500000002</v>
      </c>
    </row>
    <row r="33" spans="2:33" ht="24" customHeight="1">
      <c r="B33" s="109"/>
      <c r="C33" s="109"/>
      <c r="D33" s="109" t="s">
        <v>42</v>
      </c>
      <c r="E33" s="110">
        <v>12500000</v>
      </c>
      <c r="F33" s="215">
        <v>1055000</v>
      </c>
      <c r="G33" s="215">
        <v>1000000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2055000</v>
      </c>
      <c r="AE33" s="111">
        <f t="shared" si="10"/>
        <v>16.440000000000001</v>
      </c>
      <c r="AF33" s="110">
        <f t="shared" si="11"/>
        <v>10445000</v>
      </c>
      <c r="AG33" s="111">
        <f t="shared" si="12"/>
        <v>83.56</v>
      </c>
    </row>
    <row r="34" spans="2:33" ht="24" customHeight="1">
      <c r="B34" s="109"/>
      <c r="C34" s="109"/>
      <c r="D34" s="109" t="s">
        <v>44</v>
      </c>
      <c r="E34" s="110">
        <v>0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0</v>
      </c>
      <c r="AE34" s="111" t="e">
        <f t="shared" si="10"/>
        <v>#DIV/0!</v>
      </c>
      <c r="AF34" s="110">
        <f t="shared" si="11"/>
        <v>0</v>
      </c>
      <c r="AG34" s="111" t="e">
        <f t="shared" si="12"/>
        <v>#DIV/0!</v>
      </c>
    </row>
    <row r="35" spans="2:33" ht="24" customHeight="1">
      <c r="B35" s="109"/>
      <c r="C35" s="109"/>
      <c r="D35" s="109" t="s">
        <v>46</v>
      </c>
      <c r="E35" s="110">
        <v>53000000</v>
      </c>
      <c r="F35" s="215">
        <v>5504233</v>
      </c>
      <c r="G35" s="214">
        <v>5069848.4000000004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10574081.4</v>
      </c>
      <c r="AE35" s="111">
        <f t="shared" si="10"/>
        <v>19.951096981132075</v>
      </c>
      <c r="AF35" s="110">
        <f t="shared" si="11"/>
        <v>42425918.600000001</v>
      </c>
      <c r="AG35" s="111">
        <f t="shared" si="12"/>
        <v>80.048903018867918</v>
      </c>
    </row>
    <row r="36" spans="2:33" ht="24" customHeight="1">
      <c r="B36" s="109"/>
      <c r="C36" s="109"/>
      <c r="D36" s="109" t="s">
        <v>48</v>
      </c>
      <c r="E36" s="110">
        <v>4572000</v>
      </c>
      <c r="F36" s="217">
        <v>371500</v>
      </c>
      <c r="G36" s="110">
        <v>321500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693000</v>
      </c>
      <c r="AE36" s="111">
        <f t="shared" si="10"/>
        <v>15.15748031496063</v>
      </c>
      <c r="AF36" s="110">
        <f t="shared" si="11"/>
        <v>3879000</v>
      </c>
      <c r="AG36" s="111">
        <f t="shared" si="12"/>
        <v>84.842519685039363</v>
      </c>
    </row>
    <row r="37" spans="2:33" ht="24" customHeight="1">
      <c r="B37" s="109"/>
      <c r="C37" s="109"/>
      <c r="D37" s="109" t="s">
        <v>50</v>
      </c>
      <c r="E37" s="110">
        <v>240000000</v>
      </c>
      <c r="F37" s="215">
        <v>19048845.850000001</v>
      </c>
      <c r="G37" s="215">
        <v>17608504.100000001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36657349.950000003</v>
      </c>
      <c r="AE37" s="111">
        <f t="shared" si="10"/>
        <v>15.273895812500003</v>
      </c>
      <c r="AF37" s="110">
        <f t="shared" si="11"/>
        <v>203342650.05000001</v>
      </c>
      <c r="AG37" s="111">
        <f t="shared" si="12"/>
        <v>84.726104187499999</v>
      </c>
    </row>
    <row r="38" spans="2:33" ht="24" customHeight="1">
      <c r="B38" s="109"/>
      <c r="C38" s="109"/>
      <c r="D38" s="109" t="s">
        <v>52</v>
      </c>
      <c r="E38" s="110">
        <v>8000000</v>
      </c>
      <c r="F38" s="110"/>
      <c r="G38" s="215">
        <v>826904.8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826904.8</v>
      </c>
      <c r="AE38" s="111">
        <f t="shared" si="10"/>
        <v>10.336309999999999</v>
      </c>
      <c r="AF38" s="110">
        <f t="shared" si="11"/>
        <v>7173095.2000000002</v>
      </c>
      <c r="AG38" s="111">
        <f t="shared" si="12"/>
        <v>89.663690000000003</v>
      </c>
    </row>
    <row r="39" spans="2:33" ht="24" customHeight="1">
      <c r="B39" s="109"/>
      <c r="C39" s="109"/>
      <c r="D39" s="109" t="s">
        <v>125</v>
      </c>
      <c r="E39" s="110">
        <v>1500000</v>
      </c>
      <c r="F39" s="215">
        <v>105600</v>
      </c>
      <c r="G39" s="110">
        <v>70000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175600</v>
      </c>
      <c r="AE39" s="111">
        <f t="shared" si="10"/>
        <v>11.706666666666667</v>
      </c>
      <c r="AF39" s="110">
        <f t="shared" si="11"/>
        <v>1324400</v>
      </c>
      <c r="AG39" s="111">
        <f t="shared" si="12"/>
        <v>88.293333333333337</v>
      </c>
    </row>
    <row r="40" spans="2:33" ht="24" customHeight="1">
      <c r="B40" s="109"/>
      <c r="C40" s="109"/>
      <c r="D40" s="109" t="s">
        <v>56</v>
      </c>
      <c r="E40" s="110">
        <v>17200000</v>
      </c>
      <c r="F40" s="215">
        <v>142205.9</v>
      </c>
      <c r="G40" s="215">
        <v>964789.5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1106995.3999999999</v>
      </c>
      <c r="AE40" s="111">
        <f t="shared" si="10"/>
        <v>6.4360197674418593</v>
      </c>
      <c r="AF40" s="110">
        <f t="shared" si="11"/>
        <v>16093004.6</v>
      </c>
      <c r="AG40" s="111">
        <f t="shared" si="12"/>
        <v>93.563980232558137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590000000</v>
      </c>
      <c r="F43" s="214">
        <v>34887518.380000003</v>
      </c>
      <c r="G43" s="216">
        <v>13486235.43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48373753.810000002</v>
      </c>
      <c r="AE43" s="111">
        <f>+AD43*100/E43</f>
        <v>8.198941323728814</v>
      </c>
      <c r="AF43" s="110">
        <f>+E43-AD43</f>
        <v>541626246.19000006</v>
      </c>
      <c r="AG43" s="111">
        <f>+AF43*100/E43</f>
        <v>91.801058676271197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364560000</v>
      </c>
      <c r="F45" s="215">
        <v>19305540.949999999</v>
      </c>
      <c r="G45" s="215">
        <v>1500083.4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20805624.349999998</v>
      </c>
      <c r="AE45" s="111">
        <f t="shared" ref="AE45:AE53" si="14">+AD45*100/E45</f>
        <v>5.7070507872503837</v>
      </c>
      <c r="AF45" s="110">
        <f t="shared" ref="AF45:AF53" si="15">+E45-AD45</f>
        <v>343754375.64999998</v>
      </c>
      <c r="AG45" s="111">
        <f t="shared" ref="AG45:AG53" si="16">+AF45*100/E45</f>
        <v>94.292949212749619</v>
      </c>
    </row>
    <row r="46" spans="2:33" ht="24" customHeight="1">
      <c r="B46" s="109"/>
      <c r="C46" s="109"/>
      <c r="D46" s="109" t="s">
        <v>131</v>
      </c>
      <c r="E46" s="110">
        <v>34400000</v>
      </c>
      <c r="F46" s="214">
        <v>3140605</v>
      </c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3140605</v>
      </c>
      <c r="AE46" s="111">
        <f t="shared" si="14"/>
        <v>9.1296656976744188</v>
      </c>
      <c r="AF46" s="110">
        <f t="shared" si="15"/>
        <v>31259395</v>
      </c>
      <c r="AG46" s="111">
        <f t="shared" si="16"/>
        <v>90.870334302325588</v>
      </c>
    </row>
    <row r="47" spans="2:33" ht="24" customHeight="1">
      <c r="B47" s="109"/>
      <c r="C47" s="109"/>
      <c r="D47" s="109" t="s">
        <v>132</v>
      </c>
      <c r="E47" s="110">
        <v>3400000</v>
      </c>
      <c r="F47" s="214">
        <v>421338</v>
      </c>
      <c r="G47" s="217">
        <v>138000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559338</v>
      </c>
      <c r="AE47" s="111">
        <f t="shared" si="14"/>
        <v>16.451117647058823</v>
      </c>
      <c r="AF47" s="110">
        <f t="shared" si="15"/>
        <v>2840662</v>
      </c>
      <c r="AG47" s="111">
        <f t="shared" si="16"/>
        <v>83.548882352941177</v>
      </c>
    </row>
    <row r="48" spans="2:33" ht="24" customHeight="1">
      <c r="B48" s="109"/>
      <c r="C48" s="109"/>
      <c r="D48" s="109" t="s">
        <v>133</v>
      </c>
      <c r="E48" s="110">
        <v>3500000</v>
      </c>
      <c r="F48" s="214">
        <v>30180</v>
      </c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30180</v>
      </c>
      <c r="AE48" s="111">
        <f t="shared" si="14"/>
        <v>0.86228571428571432</v>
      </c>
      <c r="AF48" s="110">
        <f t="shared" si="15"/>
        <v>3469820</v>
      </c>
      <c r="AG48" s="111">
        <f t="shared" si="16"/>
        <v>99.137714285714281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74700000</v>
      </c>
      <c r="F50" s="215">
        <v>2723672.7</v>
      </c>
      <c r="G50" s="214">
        <v>5106122.5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7829795.2000000002</v>
      </c>
      <c r="AE50" s="111">
        <f t="shared" si="14"/>
        <v>10.481653547523427</v>
      </c>
      <c r="AF50" s="110">
        <f t="shared" si="15"/>
        <v>66870204.799999997</v>
      </c>
      <c r="AG50" s="111">
        <f t="shared" si="16"/>
        <v>89.518346452476578</v>
      </c>
    </row>
    <row r="51" spans="2:33" ht="24" customHeight="1">
      <c r="B51" s="109"/>
      <c r="C51" s="109"/>
      <c r="D51" s="109" t="s">
        <v>65</v>
      </c>
      <c r="E51" s="110">
        <v>70770000</v>
      </c>
      <c r="F51" s="215">
        <v>6159123.6299999999</v>
      </c>
      <c r="G51" s="215">
        <v>5681572.6500000004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11840696.280000001</v>
      </c>
      <c r="AE51" s="111">
        <f t="shared" si="14"/>
        <v>16.731236795252226</v>
      </c>
      <c r="AF51" s="110">
        <f t="shared" si="15"/>
        <v>58929303.719999999</v>
      </c>
      <c r="AG51" s="111">
        <f t="shared" si="16"/>
        <v>83.268763204747771</v>
      </c>
    </row>
    <row r="52" spans="2:33" ht="24" customHeight="1">
      <c r="B52" s="109"/>
      <c r="C52" s="109"/>
      <c r="D52" s="109" t="s">
        <v>67</v>
      </c>
      <c r="E52" s="110">
        <v>366000000</v>
      </c>
      <c r="F52" s="215">
        <v>19403226.98</v>
      </c>
      <c r="G52" s="215">
        <v>16145752.369999999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35548979.350000001</v>
      </c>
      <c r="AE52" s="111">
        <f t="shared" si="14"/>
        <v>9.7128358879781427</v>
      </c>
      <c r="AF52" s="110">
        <f t="shared" si="15"/>
        <v>330451020.64999998</v>
      </c>
      <c r="AG52" s="111">
        <f t="shared" si="16"/>
        <v>90.287164112021841</v>
      </c>
    </row>
    <row r="53" spans="2:33" ht="24" customHeight="1">
      <c r="B53" s="109"/>
      <c r="C53" s="109"/>
      <c r="D53" s="109" t="s">
        <v>135</v>
      </c>
      <c r="E53" s="110">
        <v>11950000</v>
      </c>
      <c r="F53" s="215">
        <v>126800</v>
      </c>
      <c r="G53" s="215">
        <v>1615077.1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1741877.1</v>
      </c>
      <c r="AE53" s="111">
        <f t="shared" si="14"/>
        <v>14.576377405857741</v>
      </c>
      <c r="AF53" s="110">
        <f t="shared" si="15"/>
        <v>10208122.9</v>
      </c>
      <c r="AG53" s="111">
        <f t="shared" si="16"/>
        <v>85.423622594142259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26000000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26000000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10446000</v>
      </c>
      <c r="F58" s="215">
        <v>89300</v>
      </c>
      <c r="G58" s="215">
        <v>4710020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4799320</v>
      </c>
      <c r="AE58" s="111">
        <f t="shared" si="18"/>
        <v>45.94409343289297</v>
      </c>
      <c r="AF58" s="110">
        <f t="shared" si="19"/>
        <v>5646680</v>
      </c>
      <c r="AG58" s="111">
        <f t="shared" si="20"/>
        <v>54.05590656710703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45500000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>
        <f t="shared" si="22"/>
        <v>0</v>
      </c>
      <c r="AF62" s="110">
        <f t="shared" si="23"/>
        <v>45500000</v>
      </c>
      <c r="AG62" s="111">
        <f t="shared" si="24"/>
        <v>100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3000000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3000000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4000000</v>
      </c>
      <c r="F65" s="216">
        <v>0.27</v>
      </c>
      <c r="G65" s="215">
        <v>379200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379200.27</v>
      </c>
      <c r="AE65" s="111">
        <f t="shared" si="26"/>
        <v>9.4800067499999994</v>
      </c>
      <c r="AF65" s="110">
        <f t="shared" si="27"/>
        <v>3620799.73</v>
      </c>
      <c r="AG65" s="111">
        <f t="shared" si="28"/>
        <v>90.519993249999999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2211021300</v>
      </c>
      <c r="F66" s="115">
        <f t="shared" si="29"/>
        <v>133369218.59</v>
      </c>
      <c r="G66" s="115">
        <f t="shared" si="29"/>
        <v>95493974.579999998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228863193.17000002</v>
      </c>
      <c r="AE66" s="116">
        <f t="shared" si="26"/>
        <v>10.351017114579584</v>
      </c>
      <c r="AF66" s="115">
        <f t="shared" si="27"/>
        <v>1982158106.8299999</v>
      </c>
      <c r="AG66" s="116">
        <f t="shared" si="28"/>
        <v>89.648982885420423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103978700</v>
      </c>
      <c r="F67" s="115">
        <f t="shared" si="30"/>
        <v>-5233535.4199999869</v>
      </c>
      <c r="G67" s="115">
        <f t="shared" si="30"/>
        <v>242713234.53999996</v>
      </c>
      <c r="H67" s="115">
        <f t="shared" si="30"/>
        <v>94486817.359999999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331966516.47999996</v>
      </c>
      <c r="AE67" s="116">
        <f t="shared" si="26"/>
        <v>319.26396125360287</v>
      </c>
      <c r="AF67" s="115">
        <f t="shared" si="27"/>
        <v>-227987816.47999996</v>
      </c>
      <c r="AG67" s="116">
        <f t="shared" si="28"/>
        <v>-219.26396125360287</v>
      </c>
    </row>
    <row r="68" spans="1:33" ht="24" customHeight="1">
      <c r="B68" s="109"/>
      <c r="C68" s="109"/>
      <c r="D68" s="119" t="s">
        <v>145</v>
      </c>
      <c r="E68" s="110">
        <v>15252101.939999999</v>
      </c>
      <c r="F68" s="215">
        <v>14543085.99</v>
      </c>
      <c r="G68" s="215">
        <v>8517947.2100000009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23061033.200000003</v>
      </c>
      <c r="AE68" s="111">
        <f t="shared" si="26"/>
        <v>151.19904974881126</v>
      </c>
      <c r="AF68" s="110">
        <f t="shared" si="27"/>
        <v>-7808931.2600000035</v>
      </c>
      <c r="AG68" s="111">
        <f t="shared" si="28"/>
        <v>-51.199049748811234</v>
      </c>
    </row>
    <row r="69" spans="1:33" ht="24" customHeight="1">
      <c r="B69" s="109"/>
      <c r="C69" s="109"/>
      <c r="D69" s="119" t="s">
        <v>146</v>
      </c>
      <c r="E69" s="110">
        <v>314834966.88999999</v>
      </c>
      <c r="F69" s="215">
        <v>268357270.34</v>
      </c>
      <c r="G69" s="215">
        <v>549857012.64999998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818214282.99000001</v>
      </c>
      <c r="AE69" s="111">
        <f t="shared" si="26"/>
        <v>259.88672448695172</v>
      </c>
      <c r="AF69" s="110">
        <f t="shared" si="27"/>
        <v>-503379316.10000002</v>
      </c>
      <c r="AG69" s="111">
        <f t="shared" si="28"/>
        <v>-159.88672448695175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-226108368.82999998</v>
      </c>
      <c r="F71" s="123">
        <f t="shared" si="31"/>
        <v>-288133891.75</v>
      </c>
      <c r="G71" s="123">
        <f t="shared" si="31"/>
        <v>-315661725.31999999</v>
      </c>
      <c r="H71" s="123">
        <f t="shared" si="31"/>
        <v>94486817.359999999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-509308799.70999992</v>
      </c>
      <c r="AE71" s="116">
        <f t="shared" si="26"/>
        <v>225.24986684279907</v>
      </c>
      <c r="AF71" s="115">
        <f t="shared" si="27"/>
        <v>283200430.87999994</v>
      </c>
      <c r="AG71" s="116">
        <f t="shared" si="28"/>
        <v>-125.24986684279905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85690.25</v>
      </c>
      <c r="F74" s="110">
        <v>64511.66</v>
      </c>
      <c r="G74" s="218">
        <v>85023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213294250.44999999</v>
      </c>
      <c r="F75" s="110">
        <v>14945650.73</v>
      </c>
      <c r="G75" s="215">
        <v>46189156.450000003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119218738.18000001</v>
      </c>
      <c r="F78" s="215">
        <v>221440525.31</v>
      </c>
      <c r="G78" s="215">
        <v>378016571.39999998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332598678.88</v>
      </c>
      <c r="F80" s="115">
        <f t="shared" si="32"/>
        <v>236450687.69999999</v>
      </c>
      <c r="G80" s="115">
        <f t="shared" si="32"/>
        <v>424290750.84999996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5" ht="24" customHeight="1"/>
    <row r="82" spans="4:5" ht="24" customHeight="1">
      <c r="D82" s="95" t="s">
        <v>157</v>
      </c>
      <c r="E82" s="125">
        <v>50000000</v>
      </c>
    </row>
    <row r="83" spans="4:5" ht="24" customHeight="1"/>
    <row r="84" spans="4:5" ht="24" customHeight="1"/>
    <row r="85" spans="4:5" ht="24" customHeight="1"/>
    <row r="86" spans="4:5" ht="24" customHeight="1"/>
    <row r="87" spans="4:5" ht="24" customHeight="1"/>
    <row r="88" spans="4:5" ht="24" customHeight="1"/>
    <row r="89" spans="4:5" ht="24" customHeight="1"/>
    <row r="90" spans="4:5" ht="24" customHeight="1"/>
    <row r="91" spans="4:5" ht="24" customHeight="1"/>
    <row r="92" spans="4:5" ht="24" customHeight="1"/>
    <row r="93" spans="4:5" ht="24" customHeight="1"/>
    <row r="94" spans="4:5" ht="24" customHeight="1"/>
    <row r="95" spans="4:5" ht="24" customHeight="1"/>
    <row r="96" spans="4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G1000"/>
  <sheetViews>
    <sheetView workbookViewId="0">
      <pane ySplit="8" topLeftCell="A9" activePane="bottomLeft" state="frozen"/>
      <selection pane="bottomLeft" activeCell="F11" sqref="F11:G11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12.7109375" customWidth="1"/>
    <col min="7" max="7" width="13.2851562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193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72800000</v>
      </c>
      <c r="F11" s="110">
        <v>2142958.7999999998</v>
      </c>
      <c r="G11" s="110">
        <v>20909902.210000001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23052861.010000002</v>
      </c>
      <c r="AE11" s="111">
        <f t="shared" ref="AE11:AE19" si="1">+AD11*100/E11</f>
        <v>31.66601787087912</v>
      </c>
      <c r="AF11" s="110">
        <f t="shared" ref="AF11:AF19" si="2">+E11-AD11</f>
        <v>49747138.989999995</v>
      </c>
      <c r="AG11" s="111">
        <f>+AF11*100/E11</f>
        <v>68.333982129120869</v>
      </c>
    </row>
    <row r="12" spans="1:33" ht="24" customHeight="1">
      <c r="B12" s="109"/>
      <c r="C12" s="109"/>
      <c r="D12" s="109" t="s">
        <v>7</v>
      </c>
      <c r="E12" s="110">
        <v>5410000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5410000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130000</v>
      </c>
      <c r="F13" s="110">
        <v>10300</v>
      </c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10300</v>
      </c>
      <c r="AE13" s="111">
        <f t="shared" si="1"/>
        <v>7.9230769230769234</v>
      </c>
      <c r="AF13" s="110">
        <f t="shared" si="2"/>
        <v>119700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9000000</v>
      </c>
      <c r="F14" s="110">
        <v>1971441.45</v>
      </c>
      <c r="G14" s="110">
        <v>279468.07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2250909.52</v>
      </c>
      <c r="AE14" s="111">
        <f t="shared" si="1"/>
        <v>25.010105777777778</v>
      </c>
      <c r="AF14" s="110">
        <f t="shared" si="2"/>
        <v>6749090.4800000004</v>
      </c>
      <c r="AG14" s="111">
        <f t="shared" si="3"/>
        <v>2414.9773102880768</v>
      </c>
    </row>
    <row r="15" spans="1:33" ht="24" customHeight="1">
      <c r="B15" s="109"/>
      <c r="C15" s="109"/>
      <c r="D15" s="109" t="s">
        <v>13</v>
      </c>
      <c r="E15" s="110">
        <v>0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 t="e">
        <f t="shared" si="1"/>
        <v>#DIV/0!</v>
      </c>
      <c r="AF15" s="110">
        <f t="shared" si="2"/>
        <v>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2000000</v>
      </c>
      <c r="F16" s="110">
        <v>2319</v>
      </c>
      <c r="G16" s="110">
        <v>2739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5058</v>
      </c>
      <c r="AE16" s="111">
        <f t="shared" si="1"/>
        <v>0.25290000000000001</v>
      </c>
      <c r="AF16" s="110">
        <f t="shared" si="2"/>
        <v>1994942</v>
      </c>
      <c r="AG16" s="111">
        <f t="shared" si="3"/>
        <v>72834.684191310691</v>
      </c>
    </row>
    <row r="17" spans="2:33" ht="24" customHeight="1">
      <c r="B17" s="109"/>
      <c r="C17" s="109"/>
      <c r="D17" s="109" t="s">
        <v>17</v>
      </c>
      <c r="E17" s="110">
        <v>2000000</v>
      </c>
      <c r="F17" s="110">
        <v>70266.720000000001</v>
      </c>
      <c r="G17" s="110">
        <v>309859.32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380126.04000000004</v>
      </c>
      <c r="AE17" s="111">
        <f t="shared" si="1"/>
        <v>19.006302000000002</v>
      </c>
      <c r="AF17" s="110">
        <f t="shared" si="2"/>
        <v>1619873.96</v>
      </c>
      <c r="AG17" s="111">
        <f t="shared" si="3"/>
        <v>522.77722677504096</v>
      </c>
    </row>
    <row r="18" spans="2:33" ht="24" customHeight="1">
      <c r="B18" s="109"/>
      <c r="C18" s="109"/>
      <c r="D18" s="109" t="s">
        <v>19</v>
      </c>
      <c r="E18" s="110">
        <v>50000</v>
      </c>
      <c r="F18" s="110">
        <v>4200</v>
      </c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4200</v>
      </c>
      <c r="AE18" s="111">
        <f t="shared" si="1"/>
        <v>8.4</v>
      </c>
      <c r="AF18" s="110">
        <f t="shared" si="2"/>
        <v>45800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3000000</v>
      </c>
      <c r="F19" s="110">
        <v>132216</v>
      </c>
      <c r="G19" s="110">
        <v>147057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279273</v>
      </c>
      <c r="AE19" s="111">
        <f t="shared" si="1"/>
        <v>9.3091000000000008</v>
      </c>
      <c r="AF19" s="110">
        <f t="shared" si="2"/>
        <v>2720727</v>
      </c>
      <c r="AG19" s="111">
        <f t="shared" si="3"/>
        <v>1850.1173014545379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200000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200000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2000000</v>
      </c>
      <c r="F23" s="110">
        <v>94493</v>
      </c>
      <c r="G23" s="110">
        <v>1427982.59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1522475.59</v>
      </c>
      <c r="AE23" s="111">
        <f t="shared" si="5"/>
        <v>76.123779499999998</v>
      </c>
      <c r="AF23" s="110">
        <f t="shared" si="6"/>
        <v>477524.40999999992</v>
      </c>
      <c r="AG23" s="111">
        <f t="shared" si="7"/>
        <v>23.876220499999995</v>
      </c>
    </row>
    <row r="24" spans="2:33" ht="24" customHeight="1">
      <c r="B24" s="109"/>
      <c r="C24" s="109"/>
      <c r="D24" s="109" t="s">
        <v>30</v>
      </c>
      <c r="E24" s="110">
        <v>150000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150000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3500000</v>
      </c>
      <c r="F25" s="110">
        <v>51726.39</v>
      </c>
      <c r="G25" s="110">
        <v>3029299.08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3081025.47</v>
      </c>
      <c r="AE25" s="111">
        <f t="shared" si="5"/>
        <v>88.029299142857141</v>
      </c>
      <c r="AF25" s="110">
        <f t="shared" si="6"/>
        <v>418974.5299999998</v>
      </c>
      <c r="AG25" s="111">
        <f t="shared" si="7"/>
        <v>11.97070085714285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100240000</v>
      </c>
      <c r="F27" s="115">
        <f t="shared" si="8"/>
        <v>4479921.3599999994</v>
      </c>
      <c r="G27" s="115">
        <f t="shared" si="8"/>
        <v>26106307.270000003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30586228.629999999</v>
      </c>
      <c r="AE27" s="116">
        <f t="shared" si="5"/>
        <v>30.512997436153231</v>
      </c>
      <c r="AF27" s="115">
        <f>SUM(AF10:AF26)</f>
        <v>69653771.370000005</v>
      </c>
      <c r="AG27" s="116">
        <f t="shared" si="7"/>
        <v>69.487002563846772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12600000</v>
      </c>
      <c r="F30" s="110">
        <v>974765</v>
      </c>
      <c r="G30" s="110">
        <v>1030945.85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2005710.85</v>
      </c>
      <c r="AE30" s="111">
        <f t="shared" ref="AE30:AE41" si="10">+AD30*100/E30</f>
        <v>15.918340079365079</v>
      </c>
      <c r="AF30" s="110">
        <f t="shared" ref="AF30:AF41" si="11">+E30-AD30</f>
        <v>10594289.15</v>
      </c>
      <c r="AG30" s="111">
        <f t="shared" ref="AG30:AG41" si="12">+AF30*100/E30</f>
        <v>84.08165992063492</v>
      </c>
    </row>
    <row r="31" spans="2:33" ht="24" customHeight="1">
      <c r="B31" s="109"/>
      <c r="C31" s="109"/>
      <c r="D31" s="109" t="s">
        <v>124</v>
      </c>
      <c r="E31" s="110">
        <v>0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0</v>
      </c>
      <c r="AE31" s="111" t="e">
        <f t="shared" si="10"/>
        <v>#DIV/0!</v>
      </c>
      <c r="AF31" s="110">
        <f t="shared" si="11"/>
        <v>0</v>
      </c>
      <c r="AG31" s="111" t="e">
        <f t="shared" si="12"/>
        <v>#DIV/0!</v>
      </c>
    </row>
    <row r="32" spans="2:33" ht="24" customHeight="1">
      <c r="B32" s="109"/>
      <c r="C32" s="109"/>
      <c r="D32" s="109" t="s">
        <v>40</v>
      </c>
      <c r="E32" s="110">
        <v>940000</v>
      </c>
      <c r="F32" s="110">
        <v>75420</v>
      </c>
      <c r="G32" s="110">
        <v>87630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163050</v>
      </c>
      <c r="AE32" s="111">
        <f t="shared" si="10"/>
        <v>17.345744680851062</v>
      </c>
      <c r="AF32" s="110">
        <f t="shared" si="11"/>
        <v>776950</v>
      </c>
      <c r="AG32" s="111">
        <f t="shared" si="12"/>
        <v>82.65425531914893</v>
      </c>
    </row>
    <row r="33" spans="2:33" ht="24" customHeight="1">
      <c r="B33" s="109"/>
      <c r="C33" s="109"/>
      <c r="D33" s="109" t="s">
        <v>42</v>
      </c>
      <c r="E33" s="110">
        <v>1140000</v>
      </c>
      <c r="F33" s="110">
        <v>95000</v>
      </c>
      <c r="G33" s="110">
        <v>95000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190000</v>
      </c>
      <c r="AE33" s="111">
        <f t="shared" si="10"/>
        <v>16.666666666666668</v>
      </c>
      <c r="AF33" s="110">
        <f t="shared" si="11"/>
        <v>950000</v>
      </c>
      <c r="AG33" s="111">
        <f t="shared" si="12"/>
        <v>83.333333333333329</v>
      </c>
    </row>
    <row r="34" spans="2:33" ht="24" customHeight="1">
      <c r="B34" s="109"/>
      <c r="C34" s="109"/>
      <c r="D34" s="109" t="s">
        <v>44</v>
      </c>
      <c r="E34" s="110">
        <v>5200000</v>
      </c>
      <c r="F34" s="110">
        <v>547100</v>
      </c>
      <c r="G34" s="110">
        <v>148100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695200</v>
      </c>
      <c r="AE34" s="111">
        <f t="shared" si="10"/>
        <v>13.36923076923077</v>
      </c>
      <c r="AF34" s="110">
        <f t="shared" si="11"/>
        <v>4504800</v>
      </c>
      <c r="AG34" s="111">
        <f t="shared" si="12"/>
        <v>86.630769230769232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120000</v>
      </c>
      <c r="F36" s="110">
        <v>6500</v>
      </c>
      <c r="G36" s="110">
        <v>9500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16000</v>
      </c>
      <c r="AE36" s="111">
        <f t="shared" si="10"/>
        <v>13.333333333333334</v>
      </c>
      <c r="AF36" s="110">
        <f t="shared" si="11"/>
        <v>104000</v>
      </c>
      <c r="AG36" s="111">
        <f t="shared" si="12"/>
        <v>86.666666666666671</v>
      </c>
    </row>
    <row r="37" spans="2:33" ht="24" customHeight="1">
      <c r="B37" s="109"/>
      <c r="C37" s="109"/>
      <c r="D37" s="109" t="s">
        <v>50</v>
      </c>
      <c r="E37" s="110">
        <v>13900000</v>
      </c>
      <c r="F37" s="110">
        <v>1023141.25</v>
      </c>
      <c r="G37" s="110">
        <v>1067570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2090711.25</v>
      </c>
      <c r="AE37" s="111">
        <f t="shared" si="10"/>
        <v>15.041088129496403</v>
      </c>
      <c r="AF37" s="110">
        <f t="shared" si="11"/>
        <v>11809288.75</v>
      </c>
      <c r="AG37" s="111">
        <f t="shared" si="12"/>
        <v>84.958911870503599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170000</v>
      </c>
      <c r="F39" s="110">
        <v>10000</v>
      </c>
      <c r="G39" s="110">
        <v>10000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20000</v>
      </c>
      <c r="AE39" s="111">
        <f t="shared" si="10"/>
        <v>11.764705882352942</v>
      </c>
      <c r="AF39" s="110">
        <f t="shared" si="11"/>
        <v>150000</v>
      </c>
      <c r="AG39" s="111">
        <f t="shared" si="12"/>
        <v>88.235294117647058</v>
      </c>
    </row>
    <row r="40" spans="2:33" ht="24" customHeight="1">
      <c r="B40" s="109"/>
      <c r="C40" s="109"/>
      <c r="D40" s="109" t="s">
        <v>56</v>
      </c>
      <c r="E40" s="110">
        <v>620000</v>
      </c>
      <c r="F40" s="110">
        <v>47105</v>
      </c>
      <c r="G40" s="110">
        <v>49917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97022</v>
      </c>
      <c r="AE40" s="111">
        <f t="shared" si="10"/>
        <v>15.648709677419355</v>
      </c>
      <c r="AF40" s="110">
        <f t="shared" si="11"/>
        <v>522978</v>
      </c>
      <c r="AG40" s="111">
        <f t="shared" si="12"/>
        <v>84.351290322580638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9000000</v>
      </c>
      <c r="F43" s="110">
        <v>101976.4</v>
      </c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101976.4</v>
      </c>
      <c r="AE43" s="111">
        <f>+AD43*100/E43</f>
        <v>1.1330711111111111</v>
      </c>
      <c r="AF43" s="110">
        <f>+E43-AD43</f>
        <v>8898023.5999999996</v>
      </c>
      <c r="AG43" s="111">
        <f>+AF43*100/E43</f>
        <v>98.866928888888893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7500000</v>
      </c>
      <c r="F45" s="110">
        <v>46190</v>
      </c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46190</v>
      </c>
      <c r="AE45" s="111">
        <f t="shared" ref="AE45:AE53" si="14">+AD45*100/E45</f>
        <v>0.61586666666666667</v>
      </c>
      <c r="AF45" s="110">
        <f t="shared" ref="AF45:AF53" si="15">+E45-AD45</f>
        <v>7453810</v>
      </c>
      <c r="AG45" s="111">
        <f t="shared" ref="AG45:AG53" si="16">+AF45*100/E45</f>
        <v>99.384133333333338</v>
      </c>
    </row>
    <row r="46" spans="2:33" ht="24" customHeight="1">
      <c r="B46" s="109"/>
      <c r="C46" s="109"/>
      <c r="D46" s="109" t="s">
        <v>131</v>
      </c>
      <c r="E46" s="110">
        <v>4000000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0</v>
      </c>
      <c r="AE46" s="111">
        <f t="shared" si="14"/>
        <v>0</v>
      </c>
      <c r="AF46" s="110">
        <f t="shared" si="15"/>
        <v>4000000</v>
      </c>
      <c r="AG46" s="111">
        <f t="shared" si="16"/>
        <v>100</v>
      </c>
    </row>
    <row r="47" spans="2:33" ht="24" customHeight="1">
      <c r="B47" s="109"/>
      <c r="C47" s="109"/>
      <c r="D47" s="109" t="s">
        <v>132</v>
      </c>
      <c r="E47" s="110">
        <v>500000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500000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500000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500000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8500000</v>
      </c>
      <c r="F50" s="110">
        <v>463873</v>
      </c>
      <c r="G50" s="110">
        <v>207451.3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671324.3</v>
      </c>
      <c r="AE50" s="111">
        <f t="shared" si="14"/>
        <v>7.8979329411764709</v>
      </c>
      <c r="AF50" s="110">
        <f t="shared" si="15"/>
        <v>7828675.7000000002</v>
      </c>
      <c r="AG50" s="111">
        <f t="shared" si="16"/>
        <v>92.102067058823536</v>
      </c>
    </row>
    <row r="51" spans="2:33" ht="24" customHeight="1">
      <c r="B51" s="109"/>
      <c r="C51" s="109"/>
      <c r="D51" s="109" t="s">
        <v>65</v>
      </c>
      <c r="E51" s="110">
        <v>3000000</v>
      </c>
      <c r="F51" s="110">
        <v>502330.2</v>
      </c>
      <c r="G51" s="110">
        <v>41170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543500.19999999995</v>
      </c>
      <c r="AE51" s="111">
        <f t="shared" si="14"/>
        <v>18.116673333333331</v>
      </c>
      <c r="AF51" s="110">
        <f t="shared" si="15"/>
        <v>2456499.7999999998</v>
      </c>
      <c r="AG51" s="111">
        <f t="shared" si="16"/>
        <v>81.883326666666662</v>
      </c>
    </row>
    <row r="52" spans="2:33" ht="24" customHeight="1">
      <c r="B52" s="109"/>
      <c r="C52" s="109"/>
      <c r="D52" s="109" t="s">
        <v>67</v>
      </c>
      <c r="E52" s="110">
        <v>8500000</v>
      </c>
      <c r="F52" s="110">
        <v>1268238.5</v>
      </c>
      <c r="G52" s="110">
        <v>47740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1315978.5</v>
      </c>
      <c r="AE52" s="111">
        <f t="shared" si="14"/>
        <v>15.482100000000001</v>
      </c>
      <c r="AF52" s="110">
        <f t="shared" si="15"/>
        <v>7184021.5</v>
      </c>
      <c r="AG52" s="111">
        <f t="shared" si="16"/>
        <v>84.517899999999997</v>
      </c>
    </row>
    <row r="53" spans="2:33" ht="24" customHeight="1">
      <c r="B53" s="109"/>
      <c r="C53" s="109"/>
      <c r="D53" s="109" t="s">
        <v>135</v>
      </c>
      <c r="E53" s="110">
        <v>2500000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>
        <f t="shared" si="14"/>
        <v>0</v>
      </c>
      <c r="AF53" s="110">
        <f t="shared" si="15"/>
        <v>2500000</v>
      </c>
      <c r="AG53" s="111">
        <f t="shared" si="16"/>
        <v>100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5410000</v>
      </c>
      <c r="F56" s="110"/>
      <c r="G56" s="110">
        <v>2628600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2628600</v>
      </c>
      <c r="AE56" s="111">
        <f t="shared" ref="AE56:AE58" si="18">+AD56*100/E56</f>
        <v>48.587800369685766</v>
      </c>
      <c r="AF56" s="110">
        <f t="shared" ref="AF56:AF58" si="19">+E56-AD56</f>
        <v>2781400</v>
      </c>
      <c r="AG56" s="111">
        <f t="shared" ref="AG56:AG58" si="20">+AF56*100/E56</f>
        <v>51.412199630314234</v>
      </c>
    </row>
    <row r="57" spans="2:33" ht="24" customHeight="1">
      <c r="B57" s="109"/>
      <c r="C57" s="109"/>
      <c r="D57" s="109" t="s">
        <v>137</v>
      </c>
      <c r="E57" s="110">
        <v>2700000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>
        <f t="shared" si="18"/>
        <v>0</v>
      </c>
      <c r="AF57" s="110">
        <f t="shared" si="19"/>
        <v>2700000</v>
      </c>
      <c r="AG57" s="111">
        <f t="shared" si="20"/>
        <v>100</v>
      </c>
    </row>
    <row r="58" spans="2:33" ht="24" customHeight="1">
      <c r="B58" s="109"/>
      <c r="C58" s="109"/>
      <c r="D58" s="109" t="s">
        <v>138</v>
      </c>
      <c r="E58" s="110">
        <v>3000000</v>
      </c>
      <c r="F58" s="110">
        <v>406940</v>
      </c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406940</v>
      </c>
      <c r="AE58" s="111">
        <f t="shared" si="18"/>
        <v>13.564666666666668</v>
      </c>
      <c r="AF58" s="110">
        <f t="shared" si="19"/>
        <v>2593060</v>
      </c>
      <c r="AG58" s="111">
        <f t="shared" si="20"/>
        <v>86.435333333333332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5589600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>
        <f t="shared" si="22"/>
        <v>0</v>
      </c>
      <c r="AF62" s="110">
        <f t="shared" si="23"/>
        <v>5589600</v>
      </c>
      <c r="AG62" s="111">
        <f t="shared" si="24"/>
        <v>100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600000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600000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3200000</v>
      </c>
      <c r="F65" s="110">
        <v>68811.41</v>
      </c>
      <c r="G65" s="110">
        <v>41184.550000000003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109995.96</v>
      </c>
      <c r="AE65" s="111">
        <f t="shared" si="26"/>
        <v>3.4373737499999999</v>
      </c>
      <c r="AF65" s="110">
        <f t="shared" si="27"/>
        <v>3090004.04</v>
      </c>
      <c r="AG65" s="111">
        <f t="shared" si="28"/>
        <v>96.562626249999994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99189600</v>
      </c>
      <c r="F66" s="115">
        <f t="shared" si="29"/>
        <v>5637390.7599999998</v>
      </c>
      <c r="G66" s="115">
        <f t="shared" si="29"/>
        <v>5464808.7000000002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11102199.460000001</v>
      </c>
      <c r="AE66" s="116">
        <f t="shared" si="26"/>
        <v>11.192906776516892</v>
      </c>
      <c r="AF66" s="115">
        <f t="shared" si="27"/>
        <v>88087400.539999992</v>
      </c>
      <c r="AG66" s="116">
        <f t="shared" si="28"/>
        <v>88.807093223483108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1050400</v>
      </c>
      <c r="F67" s="115">
        <f t="shared" si="30"/>
        <v>-1157469.4000000004</v>
      </c>
      <c r="G67" s="115">
        <f t="shared" si="30"/>
        <v>20641498.570000004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19484029.170000002</v>
      </c>
      <c r="AE67" s="116">
        <f t="shared" si="26"/>
        <v>1854.9151913556743</v>
      </c>
      <c r="AF67" s="115">
        <f t="shared" si="27"/>
        <v>-18433629.170000002</v>
      </c>
      <c r="AG67" s="116">
        <f t="shared" si="28"/>
        <v>-1754.9151913556743</v>
      </c>
    </row>
    <row r="68" spans="1:33" ht="24" customHeight="1">
      <c r="B68" s="109"/>
      <c r="C68" s="109"/>
      <c r="D68" s="119" t="s">
        <v>145</v>
      </c>
      <c r="E68" s="110">
        <v>30000</v>
      </c>
      <c r="F68" s="110">
        <v>10578.83</v>
      </c>
      <c r="G68" s="110">
        <v>1298802.1299999999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1309380.96</v>
      </c>
      <c r="AE68" s="111">
        <f t="shared" si="26"/>
        <v>4364.6031999999996</v>
      </c>
      <c r="AF68" s="110">
        <f t="shared" si="27"/>
        <v>-1279380.96</v>
      </c>
      <c r="AG68" s="111">
        <f t="shared" si="28"/>
        <v>-4264.6031999999996</v>
      </c>
    </row>
    <row r="69" spans="1:33" ht="24" customHeight="1">
      <c r="B69" s="109"/>
      <c r="C69" s="109"/>
      <c r="D69" s="119" t="s">
        <v>146</v>
      </c>
      <c r="E69" s="110">
        <v>11530450</v>
      </c>
      <c r="F69" s="110">
        <v>11877465.27</v>
      </c>
      <c r="G69" s="110">
        <v>15284109.199999999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27161574.469999999</v>
      </c>
      <c r="AE69" s="111">
        <f t="shared" si="26"/>
        <v>235.56387192173767</v>
      </c>
      <c r="AF69" s="110">
        <f t="shared" si="27"/>
        <v>-15631124.469999999</v>
      </c>
      <c r="AG69" s="111">
        <f t="shared" si="28"/>
        <v>-135.56387192173767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-10510050</v>
      </c>
      <c r="F71" s="123">
        <f t="shared" si="31"/>
        <v>-13045513.5</v>
      </c>
      <c r="G71" s="123">
        <f t="shared" si="31"/>
        <v>4058587.2400000049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-8986926.2599999942</v>
      </c>
      <c r="AE71" s="116">
        <f t="shared" si="26"/>
        <v>85.50793059975922</v>
      </c>
      <c r="AF71" s="115">
        <f t="shared" si="27"/>
        <v>-1523123.7400000058</v>
      </c>
      <c r="AG71" s="116">
        <f t="shared" si="28"/>
        <v>14.492069400240778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0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37368736.733000018</v>
      </c>
      <c r="F78" s="110">
        <v>46972649.990000002</v>
      </c>
      <c r="G78" s="110">
        <v>58087155.670000002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37368736.733000018</v>
      </c>
      <c r="F80" s="115">
        <f t="shared" si="32"/>
        <v>46972649.990000002</v>
      </c>
      <c r="G80" s="115">
        <f t="shared" si="32"/>
        <v>58087155.670000002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5" ht="24" customHeight="1"/>
    <row r="82" spans="4:5" ht="24" customHeight="1">
      <c r="D82" s="95" t="s">
        <v>157</v>
      </c>
      <c r="E82" s="125">
        <v>1000000</v>
      </c>
    </row>
    <row r="83" spans="4:5" ht="24" customHeight="1"/>
    <row r="84" spans="4:5" ht="24" customHeight="1"/>
    <row r="85" spans="4:5" ht="24" customHeight="1"/>
    <row r="86" spans="4:5" ht="24" customHeight="1"/>
    <row r="87" spans="4:5" ht="24" customHeight="1"/>
    <row r="88" spans="4:5" ht="24" customHeight="1"/>
    <row r="89" spans="4:5" ht="24" customHeight="1"/>
    <row r="90" spans="4:5" ht="24" customHeight="1"/>
    <row r="91" spans="4:5" ht="24" customHeight="1"/>
    <row r="92" spans="4:5" ht="24" customHeight="1"/>
    <row r="93" spans="4:5" ht="24" customHeight="1"/>
    <row r="94" spans="4:5" ht="24" customHeight="1"/>
    <row r="95" spans="4:5" ht="24" customHeight="1"/>
    <row r="96" spans="4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G1000"/>
  <sheetViews>
    <sheetView workbookViewId="0">
      <pane ySplit="8" topLeftCell="A9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22.5703125" customWidth="1"/>
    <col min="6" max="6" width="14.28515625" customWidth="1"/>
    <col min="7" max="7" width="13.2851562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194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47000000</v>
      </c>
      <c r="F11" s="110">
        <v>4470985.3600000003</v>
      </c>
      <c r="G11" s="110">
        <v>11007115.550000001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15478100.91</v>
      </c>
      <c r="AE11" s="111">
        <f t="shared" ref="AE11:AE19" si="1">+AD11*100/E11</f>
        <v>32.932129595744684</v>
      </c>
      <c r="AF11" s="110">
        <f t="shared" ref="AF11:AF19" si="2">+E11-AD11</f>
        <v>31521899.09</v>
      </c>
      <c r="AG11" s="111">
        <f>+AF11*100/E11</f>
        <v>67.067870404255316</v>
      </c>
    </row>
    <row r="12" spans="1:33" ht="24" customHeight="1">
      <c r="B12" s="109"/>
      <c r="C12" s="109"/>
      <c r="D12" s="109" t="s">
        <v>7</v>
      </c>
      <c r="E12" s="110">
        <v>1530000</v>
      </c>
      <c r="F12" s="110">
        <v>0</v>
      </c>
      <c r="G12" s="110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1530000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120000</v>
      </c>
      <c r="F13" s="110">
        <v>10350</v>
      </c>
      <c r="G13" s="110">
        <v>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10350</v>
      </c>
      <c r="AE13" s="111">
        <f t="shared" si="1"/>
        <v>8.625</v>
      </c>
      <c r="AF13" s="110">
        <f t="shared" si="2"/>
        <v>109650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7000000</v>
      </c>
      <c r="F14" s="110">
        <v>1018565.67</v>
      </c>
      <c r="G14" s="110">
        <v>299559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1318124.67</v>
      </c>
      <c r="AE14" s="111">
        <f t="shared" si="1"/>
        <v>18.83035242857143</v>
      </c>
      <c r="AF14" s="110">
        <f t="shared" si="2"/>
        <v>5681875.3300000001</v>
      </c>
      <c r="AG14" s="111">
        <f t="shared" si="3"/>
        <v>1896.7466609248929</v>
      </c>
    </row>
    <row r="15" spans="1:33" ht="24" customHeight="1">
      <c r="B15" s="109"/>
      <c r="C15" s="109"/>
      <c r="D15" s="109" t="s">
        <v>13</v>
      </c>
      <c r="E15" s="110">
        <v>6000</v>
      </c>
      <c r="F15" s="110">
        <v>0</v>
      </c>
      <c r="G15" s="110">
        <v>0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6000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3200000</v>
      </c>
      <c r="F16" s="110">
        <v>0</v>
      </c>
      <c r="G16" s="110">
        <v>0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0</v>
      </c>
      <c r="AE16" s="111">
        <f t="shared" si="1"/>
        <v>0</v>
      </c>
      <c r="AF16" s="110">
        <f t="shared" si="2"/>
        <v>3200000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1600000</v>
      </c>
      <c r="F17" s="110">
        <v>86388.62</v>
      </c>
      <c r="G17" s="110">
        <f>1780+580+139175.69+660+1090+104280.4</f>
        <v>247566.09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333954.70999999996</v>
      </c>
      <c r="AE17" s="111">
        <f t="shared" si="1"/>
        <v>20.872169374999999</v>
      </c>
      <c r="AF17" s="110">
        <f t="shared" si="2"/>
        <v>1266045.29</v>
      </c>
      <c r="AG17" s="111">
        <f t="shared" si="3"/>
        <v>511.39689203800083</v>
      </c>
    </row>
    <row r="18" spans="2:33" ht="24" customHeight="1">
      <c r="B18" s="109"/>
      <c r="C18" s="109"/>
      <c r="D18" s="109" t="s">
        <v>19</v>
      </c>
      <c r="E18" s="110">
        <v>18000</v>
      </c>
      <c r="F18" s="110">
        <v>0</v>
      </c>
      <c r="G18" s="110">
        <v>0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18000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1693200</v>
      </c>
      <c r="F19" s="110">
        <f>57245+24437.5+5315+9090</f>
        <v>96087.5</v>
      </c>
      <c r="G19" s="110">
        <f>81021.5+3750+10170</f>
        <v>94941.5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191029</v>
      </c>
      <c r="AE19" s="111">
        <f t="shared" si="1"/>
        <v>11.282128514056225</v>
      </c>
      <c r="AF19" s="110">
        <f t="shared" si="2"/>
        <v>1502171</v>
      </c>
      <c r="AG19" s="111">
        <f t="shared" si="3"/>
        <v>1582.2069379565312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>
        <v>0</v>
      </c>
      <c r="G21" s="110">
        <v>0</v>
      </c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161800</v>
      </c>
      <c r="F22" s="110">
        <v>0</v>
      </c>
      <c r="G22" s="110">
        <v>0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161800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80000</v>
      </c>
      <c r="F23" s="110">
        <v>2000</v>
      </c>
      <c r="G23" s="110">
        <v>2500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4500</v>
      </c>
      <c r="AE23" s="111">
        <f t="shared" si="5"/>
        <v>5.625</v>
      </c>
      <c r="AF23" s="110">
        <f t="shared" si="6"/>
        <v>75500</v>
      </c>
      <c r="AG23" s="111">
        <f t="shared" si="7"/>
        <v>94.375</v>
      </c>
    </row>
    <row r="24" spans="2:33" ht="24" customHeight="1">
      <c r="B24" s="109"/>
      <c r="C24" s="109"/>
      <c r="D24" s="109" t="s">
        <v>30</v>
      </c>
      <c r="E24" s="110">
        <v>15000</v>
      </c>
      <c r="F24" s="110">
        <v>0</v>
      </c>
      <c r="G24" s="110">
        <v>0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15000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10000</v>
      </c>
      <c r="F25" s="110">
        <v>0</v>
      </c>
      <c r="G25" s="110">
        <v>0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0</v>
      </c>
      <c r="AE25" s="111">
        <f t="shared" si="5"/>
        <v>0</v>
      </c>
      <c r="AF25" s="110">
        <f t="shared" si="6"/>
        <v>10000</v>
      </c>
      <c r="AG25" s="111">
        <f t="shared" si="7"/>
        <v>100</v>
      </c>
    </row>
    <row r="26" spans="2:33" ht="24" customHeight="1">
      <c r="B26" s="109"/>
      <c r="C26" s="109"/>
      <c r="D26" s="109" t="s">
        <v>121</v>
      </c>
      <c r="E26" s="110">
        <v>0</v>
      </c>
      <c r="F26" s="110">
        <v>0</v>
      </c>
      <c r="G26" s="110">
        <v>0</v>
      </c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62434000</v>
      </c>
      <c r="F27" s="115">
        <f t="shared" si="8"/>
        <v>5684377.1500000004</v>
      </c>
      <c r="G27" s="115">
        <f t="shared" si="8"/>
        <v>11651682.140000001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17336059.289999999</v>
      </c>
      <c r="AE27" s="116">
        <f t="shared" si="5"/>
        <v>27.767016833776466</v>
      </c>
      <c r="AF27" s="115">
        <f>SUM(AF10:AF26)</f>
        <v>45097940.710000001</v>
      </c>
      <c r="AG27" s="116">
        <f t="shared" si="7"/>
        <v>72.232983166223534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14500000</v>
      </c>
      <c r="F30" s="110">
        <v>809407</v>
      </c>
      <c r="G30" s="110">
        <v>820910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1630317</v>
      </c>
      <c r="AE30" s="111">
        <f t="shared" ref="AE30:AE41" si="10">+AD30*100/E30</f>
        <v>11.243565517241379</v>
      </c>
      <c r="AF30" s="110">
        <f t="shared" ref="AF30:AF41" si="11">+E30-AD30</f>
        <v>12869683</v>
      </c>
      <c r="AG30" s="111">
        <f t="shared" ref="AG30:AG41" si="12">+AF30*100/E30</f>
        <v>88.756434482758621</v>
      </c>
    </row>
    <row r="31" spans="2:33" ht="24" customHeight="1">
      <c r="B31" s="109"/>
      <c r="C31" s="109"/>
      <c r="D31" s="109" t="s">
        <v>124</v>
      </c>
      <c r="E31" s="110">
        <v>810000</v>
      </c>
      <c r="F31" s="110">
        <v>78890</v>
      </c>
      <c r="G31" s="110">
        <v>69382.5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148272.5</v>
      </c>
      <c r="AE31" s="111">
        <f t="shared" si="10"/>
        <v>18.305246913580248</v>
      </c>
      <c r="AF31" s="110">
        <f t="shared" si="11"/>
        <v>661727.5</v>
      </c>
      <c r="AG31" s="111">
        <f t="shared" si="12"/>
        <v>81.694753086419752</v>
      </c>
    </row>
    <row r="32" spans="2:33" ht="24" customHeight="1">
      <c r="B32" s="109"/>
      <c r="C32" s="109"/>
      <c r="D32" s="109" t="s">
        <v>40</v>
      </c>
      <c r="E32" s="110">
        <v>1080000</v>
      </c>
      <c r="F32" s="110">
        <v>91710</v>
      </c>
      <c r="G32" s="110">
        <v>110760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202470</v>
      </c>
      <c r="AE32" s="111">
        <f t="shared" si="10"/>
        <v>18.747222222222224</v>
      </c>
      <c r="AF32" s="110">
        <f t="shared" si="11"/>
        <v>877530</v>
      </c>
      <c r="AG32" s="111">
        <f t="shared" si="12"/>
        <v>81.25277777777778</v>
      </c>
    </row>
    <row r="33" spans="2:33" ht="24" customHeight="1">
      <c r="B33" s="109"/>
      <c r="C33" s="109"/>
      <c r="D33" s="109" t="s">
        <v>42</v>
      </c>
      <c r="E33" s="110">
        <v>940000</v>
      </c>
      <c r="F33" s="110">
        <v>50000</v>
      </c>
      <c r="G33" s="110">
        <v>70000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120000</v>
      </c>
      <c r="AE33" s="111">
        <f t="shared" si="10"/>
        <v>12.76595744680851</v>
      </c>
      <c r="AF33" s="110">
        <f t="shared" si="11"/>
        <v>820000</v>
      </c>
      <c r="AG33" s="111">
        <f t="shared" si="12"/>
        <v>87.234042553191486</v>
      </c>
    </row>
    <row r="34" spans="2:33" ht="24" customHeight="1">
      <c r="B34" s="109"/>
      <c r="C34" s="109"/>
      <c r="D34" s="109" t="s">
        <v>44</v>
      </c>
      <c r="E34" s="110">
        <v>3500000</v>
      </c>
      <c r="F34" s="110">
        <v>375600</v>
      </c>
      <c r="G34" s="110">
        <v>142400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518000</v>
      </c>
      <c r="AE34" s="111">
        <f t="shared" si="10"/>
        <v>14.8</v>
      </c>
      <c r="AF34" s="110">
        <f t="shared" si="11"/>
        <v>2982000</v>
      </c>
      <c r="AG34" s="111">
        <f t="shared" si="12"/>
        <v>85.2</v>
      </c>
    </row>
    <row r="35" spans="2:33" ht="24" customHeight="1">
      <c r="B35" s="109"/>
      <c r="C35" s="109"/>
      <c r="D35" s="109" t="s">
        <v>46</v>
      </c>
      <c r="E35" s="110">
        <v>0</v>
      </c>
      <c r="F35" s="110">
        <v>0</v>
      </c>
      <c r="G35" s="110">
        <v>0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230000</v>
      </c>
      <c r="F36" s="110">
        <v>17000</v>
      </c>
      <c r="G36" s="110">
        <v>21000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38000</v>
      </c>
      <c r="AE36" s="111">
        <f t="shared" si="10"/>
        <v>16.521739130434781</v>
      </c>
      <c r="AF36" s="110">
        <f t="shared" si="11"/>
        <v>192000</v>
      </c>
      <c r="AG36" s="111">
        <f t="shared" si="12"/>
        <v>83.478260869565219</v>
      </c>
    </row>
    <row r="37" spans="2:33" ht="24" customHeight="1">
      <c r="B37" s="109"/>
      <c r="C37" s="109"/>
      <c r="D37" s="109" t="s">
        <v>50</v>
      </c>
      <c r="E37" s="110">
        <v>8300000</v>
      </c>
      <c r="F37" s="110">
        <f>699002.5+27095</f>
        <v>726097.5</v>
      </c>
      <c r="G37" s="110">
        <f>784013.75+24035</f>
        <v>808048.75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1534146.25</v>
      </c>
      <c r="AE37" s="111">
        <f t="shared" si="10"/>
        <v>18.483689759036146</v>
      </c>
      <c r="AF37" s="110">
        <f t="shared" si="11"/>
        <v>6765853.75</v>
      </c>
      <c r="AG37" s="111">
        <f t="shared" si="12"/>
        <v>81.516310240963861</v>
      </c>
    </row>
    <row r="38" spans="2:33" ht="24" customHeight="1">
      <c r="B38" s="109"/>
      <c r="C38" s="109"/>
      <c r="D38" s="109" t="s">
        <v>52</v>
      </c>
      <c r="E38" s="110">
        <v>0</v>
      </c>
      <c r="F38" s="110">
        <v>0</v>
      </c>
      <c r="G38" s="110">
        <v>0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270000</v>
      </c>
      <c r="F39" s="110">
        <v>0</v>
      </c>
      <c r="G39" s="110">
        <v>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>
        <f t="shared" si="10"/>
        <v>0</v>
      </c>
      <c r="AF39" s="110">
        <f t="shared" si="11"/>
        <v>270000</v>
      </c>
      <c r="AG39" s="111">
        <f t="shared" si="12"/>
        <v>100</v>
      </c>
    </row>
    <row r="40" spans="2:33" ht="24" customHeight="1">
      <c r="B40" s="109"/>
      <c r="C40" s="109"/>
      <c r="D40" s="109" t="s">
        <v>56</v>
      </c>
      <c r="E40" s="110">
        <v>960000</v>
      </c>
      <c r="F40" s="110">
        <v>0</v>
      </c>
      <c r="G40" s="110">
        <v>0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0</v>
      </c>
      <c r="AE40" s="111">
        <f t="shared" si="10"/>
        <v>0</v>
      </c>
      <c r="AF40" s="110">
        <f t="shared" si="11"/>
        <v>960000</v>
      </c>
      <c r="AG40" s="111">
        <f t="shared" si="12"/>
        <v>100</v>
      </c>
    </row>
    <row r="41" spans="2:33" ht="24" customHeight="1">
      <c r="B41" s="109"/>
      <c r="C41" s="109"/>
      <c r="D41" s="109" t="s">
        <v>126</v>
      </c>
      <c r="E41" s="110">
        <v>0</v>
      </c>
      <c r="F41" s="110">
        <v>0</v>
      </c>
      <c r="G41" s="110">
        <v>0</v>
      </c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6700000</v>
      </c>
      <c r="F43" s="110">
        <v>245126</v>
      </c>
      <c r="G43" s="110">
        <v>80000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325126</v>
      </c>
      <c r="AE43" s="111">
        <f>+AD43*100/E43</f>
        <v>4.8526268656716418</v>
      </c>
      <c r="AF43" s="110">
        <f>+E43-AD43</f>
        <v>6374874</v>
      </c>
      <c r="AG43" s="111">
        <f>+AF43*100/E43</f>
        <v>95.147373134328362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4100000</v>
      </c>
      <c r="F45" s="110">
        <v>5750</v>
      </c>
      <c r="G45" s="110">
        <v>0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5750</v>
      </c>
      <c r="AE45" s="111">
        <f t="shared" ref="AE45:AE53" si="14">+AD45*100/E45</f>
        <v>0.1402439024390244</v>
      </c>
      <c r="AF45" s="110">
        <f t="shared" ref="AF45:AF53" si="15">+E45-AD45</f>
        <v>4094250</v>
      </c>
      <c r="AG45" s="111">
        <f t="shared" ref="AG45:AG53" si="16">+AF45*100/E45</f>
        <v>99.859756097560975</v>
      </c>
    </row>
    <row r="46" spans="2:33" ht="24" customHeight="1">
      <c r="B46" s="109"/>
      <c r="C46" s="109"/>
      <c r="D46" s="109" t="s">
        <v>131</v>
      </c>
      <c r="E46" s="110">
        <v>4100000</v>
      </c>
      <c r="F46" s="110">
        <v>38640</v>
      </c>
      <c r="G46" s="110">
        <v>0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38640</v>
      </c>
      <c r="AE46" s="111">
        <f t="shared" si="14"/>
        <v>0.94243902439024385</v>
      </c>
      <c r="AF46" s="110">
        <f t="shared" si="15"/>
        <v>4061360</v>
      </c>
      <c r="AG46" s="111">
        <f t="shared" si="16"/>
        <v>99.057560975609761</v>
      </c>
    </row>
    <row r="47" spans="2:33" ht="24" customHeight="1">
      <c r="B47" s="109"/>
      <c r="C47" s="109"/>
      <c r="D47" s="109" t="s">
        <v>132</v>
      </c>
      <c r="E47" s="110">
        <v>250000</v>
      </c>
      <c r="F47" s="110">
        <v>0</v>
      </c>
      <c r="G47" s="110">
        <v>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250000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220000</v>
      </c>
      <c r="F48" s="110">
        <v>8900</v>
      </c>
      <c r="G48" s="110">
        <v>0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8900</v>
      </c>
      <c r="AE48" s="111">
        <f t="shared" si="14"/>
        <v>4.0454545454545459</v>
      </c>
      <c r="AF48" s="110">
        <f t="shared" si="15"/>
        <v>211100</v>
      </c>
      <c r="AG48" s="111">
        <f t="shared" si="16"/>
        <v>95.954545454545453</v>
      </c>
    </row>
    <row r="49" spans="2:33" ht="24" customHeight="1">
      <c r="B49" s="109"/>
      <c r="C49" s="109"/>
      <c r="D49" s="109" t="s">
        <v>134</v>
      </c>
      <c r="E49" s="110">
        <v>0</v>
      </c>
      <c r="F49" s="110">
        <v>0</v>
      </c>
      <c r="G49" s="110">
        <v>0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3600000</v>
      </c>
      <c r="F50" s="110">
        <f>128070+73121.78</f>
        <v>201191.78</v>
      </c>
      <c r="G50" s="110">
        <v>78600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279791.78000000003</v>
      </c>
      <c r="AE50" s="111">
        <f t="shared" si="14"/>
        <v>7.7719938888888898</v>
      </c>
      <c r="AF50" s="110">
        <f t="shared" si="15"/>
        <v>3320208.2199999997</v>
      </c>
      <c r="AG50" s="111">
        <f t="shared" si="16"/>
        <v>92.228006111111114</v>
      </c>
    </row>
    <row r="51" spans="2:33" ht="24" customHeight="1">
      <c r="B51" s="109"/>
      <c r="C51" s="109"/>
      <c r="D51" s="109" t="s">
        <v>65</v>
      </c>
      <c r="E51" s="110">
        <v>2195000</v>
      </c>
      <c r="F51" s="110">
        <v>193957.73</v>
      </c>
      <c r="G51" s="110">
        <v>22806.400000000001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216764.13</v>
      </c>
      <c r="AE51" s="111">
        <f t="shared" si="14"/>
        <v>9.8753589977220955</v>
      </c>
      <c r="AF51" s="110">
        <f t="shared" si="15"/>
        <v>1978235.87</v>
      </c>
      <c r="AG51" s="111">
        <f t="shared" si="16"/>
        <v>90.124641002277897</v>
      </c>
    </row>
    <row r="52" spans="2:33" ht="24" customHeight="1">
      <c r="B52" s="109"/>
      <c r="C52" s="109"/>
      <c r="D52" s="109" t="s">
        <v>67</v>
      </c>
      <c r="E52" s="110">
        <v>5500000</v>
      </c>
      <c r="F52" s="110">
        <v>56850</v>
      </c>
      <c r="G52" s="110">
        <v>68939.259999999995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125789.26</v>
      </c>
      <c r="AE52" s="111">
        <f t="shared" si="14"/>
        <v>2.2870774545454546</v>
      </c>
      <c r="AF52" s="110">
        <f t="shared" si="15"/>
        <v>5374210.7400000002</v>
      </c>
      <c r="AG52" s="111">
        <f t="shared" si="16"/>
        <v>97.712922545454546</v>
      </c>
    </row>
    <row r="53" spans="2:33" ht="24" customHeight="1">
      <c r="B53" s="109"/>
      <c r="C53" s="109"/>
      <c r="D53" s="109" t="s">
        <v>135</v>
      </c>
      <c r="E53" s="110">
        <v>710000</v>
      </c>
      <c r="F53" s="110">
        <f>12000+35000</f>
        <v>47000</v>
      </c>
      <c r="G53" s="110">
        <v>0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47000</v>
      </c>
      <c r="AE53" s="111">
        <f t="shared" si="14"/>
        <v>6.619718309859155</v>
      </c>
      <c r="AF53" s="110">
        <f t="shared" si="15"/>
        <v>663000</v>
      </c>
      <c r="AG53" s="111">
        <f t="shared" si="16"/>
        <v>93.380281690140848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1530000</v>
      </c>
      <c r="F56" s="110">
        <v>0</v>
      </c>
      <c r="G56" s="110">
        <v>929600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929600</v>
      </c>
      <c r="AE56" s="111">
        <f t="shared" ref="AE56:AE58" si="18">+AD56*100/E56</f>
        <v>60.75816993464052</v>
      </c>
      <c r="AF56" s="110">
        <f t="shared" ref="AF56:AF58" si="19">+E56-AD56</f>
        <v>600400</v>
      </c>
      <c r="AG56" s="111">
        <f t="shared" ref="AG56:AG58" si="20">+AF56*100/E56</f>
        <v>39.24183006535948</v>
      </c>
    </row>
    <row r="57" spans="2:33" ht="24" customHeight="1">
      <c r="B57" s="109"/>
      <c r="C57" s="109"/>
      <c r="D57" s="109" t="s">
        <v>137</v>
      </c>
      <c r="E57" s="110">
        <v>0</v>
      </c>
      <c r="F57" s="110">
        <v>0</v>
      </c>
      <c r="G57" s="110">
        <v>0</v>
      </c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929000</v>
      </c>
      <c r="F58" s="110">
        <v>0</v>
      </c>
      <c r="G58" s="110">
        <v>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>
        <f t="shared" si="18"/>
        <v>0</v>
      </c>
      <c r="AF58" s="110">
        <f t="shared" si="19"/>
        <v>929000</v>
      </c>
      <c r="AG58" s="111">
        <f t="shared" si="20"/>
        <v>100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>
        <v>0</v>
      </c>
      <c r="G60" s="110">
        <v>0</v>
      </c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>
        <v>0</v>
      </c>
      <c r="G61" s="110">
        <v>0</v>
      </c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810000</v>
      </c>
      <c r="F62" s="110">
        <v>0</v>
      </c>
      <c r="G62" s="110">
        <v>0</v>
      </c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>
        <f t="shared" si="22"/>
        <v>0</v>
      </c>
      <c r="AF62" s="110">
        <f t="shared" si="23"/>
        <v>810000</v>
      </c>
      <c r="AG62" s="111">
        <f t="shared" si="24"/>
        <v>100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1000000</v>
      </c>
      <c r="F64" s="110">
        <v>128077.68</v>
      </c>
      <c r="G64" s="110">
        <v>63768.7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191846.38</v>
      </c>
      <c r="AE64" s="111">
        <f t="shared" ref="AE64:AE71" si="26">+AD64*100/E64</f>
        <v>19.184638</v>
      </c>
      <c r="AF64" s="110">
        <f t="shared" ref="AF64:AF71" si="27">+E64-AD64</f>
        <v>808153.62</v>
      </c>
      <c r="AG64" s="111">
        <f t="shared" ref="AG64:AG71" si="28">+AF64*100/E64</f>
        <v>80.815361999999993</v>
      </c>
    </row>
    <row r="65" spans="1:33" ht="24" customHeight="1">
      <c r="B65" s="109"/>
      <c r="C65" s="109"/>
      <c r="D65" s="109" t="s">
        <v>142</v>
      </c>
      <c r="E65" s="110">
        <v>200000</v>
      </c>
      <c r="F65" s="110"/>
      <c r="G65" s="110">
        <v>0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200000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62434000</v>
      </c>
      <c r="F66" s="115">
        <f t="shared" si="29"/>
        <v>3074197.69</v>
      </c>
      <c r="G66" s="115">
        <f t="shared" si="29"/>
        <v>3286215.61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6360413.2999999998</v>
      </c>
      <c r="AE66" s="116">
        <f t="shared" si="26"/>
        <v>10.187419194669571</v>
      </c>
      <c r="AF66" s="115">
        <f t="shared" si="27"/>
        <v>56073586.700000003</v>
      </c>
      <c r="AG66" s="116">
        <f t="shared" si="28"/>
        <v>89.812580805330427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0</v>
      </c>
      <c r="F67" s="115">
        <f t="shared" si="30"/>
        <v>2610179.4600000004</v>
      </c>
      <c r="G67" s="115">
        <f t="shared" si="30"/>
        <v>8365466.5300000012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10975645.990000002</v>
      </c>
      <c r="AE67" s="116" t="e">
        <f t="shared" si="26"/>
        <v>#DIV/0!</v>
      </c>
      <c r="AF67" s="115">
        <f t="shared" si="27"/>
        <v>-10975645.990000002</v>
      </c>
      <c r="AG67" s="116" t="e">
        <f t="shared" si="28"/>
        <v>#DIV/0!</v>
      </c>
    </row>
    <row r="68" spans="1:33" ht="24" customHeight="1">
      <c r="B68" s="109"/>
      <c r="C68" s="109"/>
      <c r="D68" s="119" t="s">
        <v>145</v>
      </c>
      <c r="E68" s="110">
        <v>1059760</v>
      </c>
      <c r="F68" s="110">
        <v>2138</v>
      </c>
      <c r="G68" s="110">
        <v>337275.3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339413.3</v>
      </c>
      <c r="AE68" s="111">
        <f t="shared" si="26"/>
        <v>32.027374122442815</v>
      </c>
      <c r="AF68" s="110">
        <f t="shared" si="27"/>
        <v>720346.7</v>
      </c>
      <c r="AG68" s="111">
        <f t="shared" si="28"/>
        <v>67.972625877557178</v>
      </c>
    </row>
    <row r="69" spans="1:33" ht="24" customHeight="1">
      <c r="B69" s="109"/>
      <c r="C69" s="109"/>
      <c r="D69" s="119" t="s">
        <v>146</v>
      </c>
      <c r="E69" s="110">
        <v>8658330</v>
      </c>
      <c r="F69" s="110">
        <v>6492678.9000000004</v>
      </c>
      <c r="G69" s="110">
        <v>10390553.77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16883232.670000002</v>
      </c>
      <c r="AE69" s="111">
        <f t="shared" si="26"/>
        <v>194.99410013247362</v>
      </c>
      <c r="AF69" s="110">
        <f t="shared" si="27"/>
        <v>-8224902.6700000018</v>
      </c>
      <c r="AG69" s="111">
        <f t="shared" si="28"/>
        <v>-94.994100132473605</v>
      </c>
    </row>
    <row r="70" spans="1:33" ht="24" customHeight="1">
      <c r="B70" s="109"/>
      <c r="C70" s="109"/>
      <c r="D70" s="119" t="s">
        <v>147</v>
      </c>
      <c r="E70" s="110">
        <v>0</v>
      </c>
      <c r="F70" s="110">
        <v>0</v>
      </c>
      <c r="G70" s="110">
        <v>0</v>
      </c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-9718090</v>
      </c>
      <c r="F71" s="123">
        <f t="shared" si="31"/>
        <v>-3884637.44</v>
      </c>
      <c r="G71" s="123">
        <f t="shared" si="31"/>
        <v>-2362362.5399999982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-6246999.9799999986</v>
      </c>
      <c r="AE71" s="116">
        <f t="shared" si="26"/>
        <v>64.2821786997239</v>
      </c>
      <c r="AF71" s="115">
        <f t="shared" si="27"/>
        <v>-3471090.0200000014</v>
      </c>
      <c r="AG71" s="116">
        <f t="shared" si="28"/>
        <v>35.717821300276093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>
        <v>0</v>
      </c>
      <c r="G74" s="110">
        <v>0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290777</v>
      </c>
      <c r="F75" s="110">
        <v>199835</v>
      </c>
      <c r="G75" s="110">
        <v>317277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>
        <v>0</v>
      </c>
      <c r="G77" s="110">
        <v>0</v>
      </c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19920764.75</v>
      </c>
      <c r="F78" s="110">
        <v>24980147.100000001</v>
      </c>
      <c r="G78" s="110">
        <v>22834121.43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20211541.75</v>
      </c>
      <c r="F80" s="115">
        <f t="shared" si="32"/>
        <v>25179982.100000001</v>
      </c>
      <c r="G80" s="115">
        <f t="shared" si="32"/>
        <v>23151398.43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G1000"/>
  <sheetViews>
    <sheetView workbookViewId="0">
      <pane ySplit="8" topLeftCell="A9" activePane="bottomLeft" state="frozen"/>
      <selection pane="bottomLeft" activeCell="F12" sqref="F12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22.7109375" bestFit="1" customWidth="1"/>
    <col min="6" max="6" width="17.7109375" customWidth="1"/>
    <col min="7" max="7" width="13.9257812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195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111000000</v>
      </c>
      <c r="F11" s="110">
        <f>237788.22+967344.2+1968055+1002388.6</f>
        <v>4175576.02</v>
      </c>
      <c r="G11" s="110">
        <f>12394490+3222060+1463160+6488390.2+2744401.32+1550257.63</f>
        <v>27862759.149999999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32038335.169999998</v>
      </c>
      <c r="AE11" s="111">
        <f t="shared" ref="AE11:AE19" si="1">+AD11*100/E11</f>
        <v>28.863365018018019</v>
      </c>
      <c r="AF11" s="110">
        <f t="shared" ref="AF11:AF19" si="2">+E11-AD11</f>
        <v>78961664.829999998</v>
      </c>
      <c r="AG11" s="111">
        <f>+AF11*100/E11</f>
        <v>71.136634981981985</v>
      </c>
    </row>
    <row r="12" spans="1:33" ht="24" customHeight="1">
      <c r="B12" s="109"/>
      <c r="C12" s="109"/>
      <c r="D12" s="109" t="s">
        <v>7</v>
      </c>
      <c r="E12" s="110">
        <v>5470000</v>
      </c>
      <c r="F12" s="110">
        <v>0</v>
      </c>
      <c r="G12" s="110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5470000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260000</v>
      </c>
      <c r="F13" s="110">
        <v>19250</v>
      </c>
      <c r="G13" s="110">
        <v>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19250</v>
      </c>
      <c r="AE13" s="111">
        <f t="shared" si="1"/>
        <v>7.4038461538461542</v>
      </c>
      <c r="AF13" s="110">
        <f t="shared" si="2"/>
        <v>240750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32000000</v>
      </c>
      <c r="F14" s="110">
        <f>2424956.86+273011.55</f>
        <v>2697968.4099999997</v>
      </c>
      <c r="G14" s="110">
        <v>4898724.21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7596692.6199999992</v>
      </c>
      <c r="AE14" s="111">
        <f t="shared" si="1"/>
        <v>23.739664437499997</v>
      </c>
      <c r="AF14" s="110">
        <f t="shared" si="2"/>
        <v>24403307.380000003</v>
      </c>
      <c r="AG14" s="111">
        <f t="shared" si="3"/>
        <v>498.15638386387144</v>
      </c>
    </row>
    <row r="15" spans="1:33" ht="24" customHeight="1">
      <c r="B15" s="109"/>
      <c r="C15" s="109"/>
      <c r="D15" s="109" t="s">
        <v>13</v>
      </c>
      <c r="E15" s="110">
        <v>200000</v>
      </c>
      <c r="F15" s="110">
        <v>12450.25</v>
      </c>
      <c r="G15" s="110">
        <v>5330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17780.25</v>
      </c>
      <c r="AE15" s="111">
        <f t="shared" si="1"/>
        <v>8.8901249999999994</v>
      </c>
      <c r="AF15" s="110">
        <f t="shared" si="2"/>
        <v>182219.75</v>
      </c>
      <c r="AG15" s="111">
        <f t="shared" si="3"/>
        <v>3418.7570356472797</v>
      </c>
    </row>
    <row r="16" spans="1:33" ht="24" customHeight="1">
      <c r="B16" s="109"/>
      <c r="C16" s="109"/>
      <c r="D16" s="109" t="s">
        <v>15</v>
      </c>
      <c r="E16" s="110">
        <v>9500000</v>
      </c>
      <c r="F16" s="110">
        <v>89678.47</v>
      </c>
      <c r="G16" s="110">
        <v>141908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231586.47</v>
      </c>
      <c r="AE16" s="111">
        <f t="shared" si="1"/>
        <v>2.4377523157894738</v>
      </c>
      <c r="AF16" s="110">
        <f t="shared" si="2"/>
        <v>9268413.5299999993</v>
      </c>
      <c r="AG16" s="111">
        <f t="shared" si="3"/>
        <v>6531.2833173605422</v>
      </c>
    </row>
    <row r="17" spans="2:33" ht="24" customHeight="1">
      <c r="B17" s="109"/>
      <c r="C17" s="109"/>
      <c r="D17" s="109" t="s">
        <v>17</v>
      </c>
      <c r="E17" s="110">
        <v>2000000</v>
      </c>
      <c r="F17" s="110">
        <f>78944.33+17340</f>
        <v>96284.33</v>
      </c>
      <c r="G17" s="110">
        <f>121325.83+5810</f>
        <v>127135.83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223420.16</v>
      </c>
      <c r="AE17" s="111">
        <f t="shared" si="1"/>
        <v>11.171008</v>
      </c>
      <c r="AF17" s="110">
        <f t="shared" si="2"/>
        <v>1776579.84</v>
      </c>
      <c r="AG17" s="111">
        <f t="shared" si="3"/>
        <v>1397.3872196374539</v>
      </c>
    </row>
    <row r="18" spans="2:33" ht="24" customHeight="1">
      <c r="B18" s="109"/>
      <c r="C18" s="109"/>
      <c r="D18" s="109" t="s">
        <v>19</v>
      </c>
      <c r="E18" s="110">
        <v>30000</v>
      </c>
      <c r="F18" s="110">
        <v>0</v>
      </c>
      <c r="G18" s="110">
        <v>0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30000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12000000</v>
      </c>
      <c r="F19" s="110">
        <f>504188+5743.52+80309.83+432683</f>
        <v>1022924.35</v>
      </c>
      <c r="G19" s="110">
        <f>63385+30110+18802.01+68828.25+265848+23290.72+506240.34</f>
        <v>976504.32000000007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1999428.67</v>
      </c>
      <c r="AE19" s="111">
        <f t="shared" si="1"/>
        <v>16.661905583333333</v>
      </c>
      <c r="AF19" s="110">
        <f t="shared" si="2"/>
        <v>10000571.33</v>
      </c>
      <c r="AG19" s="111">
        <f t="shared" si="3"/>
        <v>1024.1195174640907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>
        <v>0</v>
      </c>
      <c r="G21" s="110">
        <v>0</v>
      </c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260000</v>
      </c>
      <c r="F22" s="110">
        <v>0</v>
      </c>
      <c r="G22" s="110">
        <v>0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260000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1500000</v>
      </c>
      <c r="F23" s="110">
        <v>32767.52</v>
      </c>
      <c r="G23" s="110">
        <f>33860+40334</f>
        <v>74194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106961.52</v>
      </c>
      <c r="AE23" s="111">
        <f t="shared" si="5"/>
        <v>7.1307679999999998</v>
      </c>
      <c r="AF23" s="110">
        <f t="shared" si="6"/>
        <v>1393038.48</v>
      </c>
      <c r="AG23" s="111">
        <f t="shared" si="7"/>
        <v>92.869231999999997</v>
      </c>
    </row>
    <row r="24" spans="2:33" ht="24" customHeight="1">
      <c r="B24" s="109"/>
      <c r="C24" s="109"/>
      <c r="D24" s="109" t="s">
        <v>30</v>
      </c>
      <c r="E24" s="110">
        <v>250000</v>
      </c>
      <c r="F24" s="110">
        <v>0</v>
      </c>
      <c r="G24" s="110">
        <v>0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250000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50000</v>
      </c>
      <c r="F25" s="110">
        <v>0</v>
      </c>
      <c r="G25" s="110">
        <v>0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0</v>
      </c>
      <c r="AE25" s="111">
        <f t="shared" si="5"/>
        <v>0</v>
      </c>
      <c r="AF25" s="110">
        <f t="shared" si="6"/>
        <v>50000</v>
      </c>
      <c r="AG25" s="111">
        <f t="shared" si="7"/>
        <v>100</v>
      </c>
    </row>
    <row r="26" spans="2:33" ht="24" customHeight="1">
      <c r="B26" s="109"/>
      <c r="C26" s="109"/>
      <c r="D26" s="109" t="s">
        <v>121</v>
      </c>
      <c r="E26" s="110">
        <v>0</v>
      </c>
      <c r="F26" s="110">
        <v>0</v>
      </c>
      <c r="G26" s="110">
        <v>0</v>
      </c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174520000</v>
      </c>
      <c r="F27" s="115">
        <f t="shared" si="8"/>
        <v>8146899.3499999987</v>
      </c>
      <c r="G27" s="115">
        <f t="shared" si="8"/>
        <v>34086555.509999998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42233454.859999999</v>
      </c>
      <c r="AE27" s="116">
        <f t="shared" si="5"/>
        <v>24.199779314691725</v>
      </c>
      <c r="AF27" s="115">
        <f>SUM(AF10:AF26)</f>
        <v>132286545.14000002</v>
      </c>
      <c r="AG27" s="116">
        <f t="shared" si="7"/>
        <v>75.80022068530829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24830000</v>
      </c>
      <c r="F30" s="110">
        <f>324370+166997.42+585490+787290+57170+17490</f>
        <v>1938807.42</v>
      </c>
      <c r="G30" s="110">
        <f>311550+213600+617453.54+768618.38+65470</f>
        <v>1976691.92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3915499.34</v>
      </c>
      <c r="AE30" s="111">
        <f t="shared" ref="AE30:AE41" si="10">+AD30*100/E30</f>
        <v>15.76922811115586</v>
      </c>
      <c r="AF30" s="110">
        <f t="shared" ref="AF30:AF41" si="11">+E30-AD30</f>
        <v>20914500.66</v>
      </c>
      <c r="AG30" s="111">
        <f t="shared" ref="AG30:AG41" si="12">+AF30*100/E30</f>
        <v>84.230771888844146</v>
      </c>
    </row>
    <row r="31" spans="2:33" ht="24" customHeight="1">
      <c r="B31" s="109"/>
      <c r="C31" s="109"/>
      <c r="D31" s="109" t="s">
        <v>124</v>
      </c>
      <c r="E31" s="110">
        <v>0</v>
      </c>
      <c r="F31" s="110">
        <v>0</v>
      </c>
      <c r="G31" s="110">
        <f>15735+96140+14500</f>
        <v>126375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126375</v>
      </c>
      <c r="AE31" s="111" t="e">
        <f t="shared" si="10"/>
        <v>#DIV/0!</v>
      </c>
      <c r="AF31" s="110">
        <f t="shared" si="11"/>
        <v>-126375</v>
      </c>
      <c r="AG31" s="111" t="e">
        <f t="shared" si="12"/>
        <v>#DIV/0!</v>
      </c>
    </row>
    <row r="32" spans="2:33" ht="24" customHeight="1">
      <c r="B32" s="109"/>
      <c r="C32" s="109"/>
      <c r="D32" s="109" t="s">
        <v>40</v>
      </c>
      <c r="E32" s="110">
        <v>1800000</v>
      </c>
      <c r="F32" s="110">
        <v>185580</v>
      </c>
      <c r="G32" s="110">
        <v>172380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357960</v>
      </c>
      <c r="AE32" s="111">
        <f t="shared" si="10"/>
        <v>19.886666666666667</v>
      </c>
      <c r="AF32" s="110">
        <f t="shared" si="11"/>
        <v>1442040</v>
      </c>
      <c r="AG32" s="111">
        <f t="shared" si="12"/>
        <v>80.11333333333333</v>
      </c>
    </row>
    <row r="33" spans="2:33" ht="24" customHeight="1">
      <c r="B33" s="109"/>
      <c r="C33" s="109"/>
      <c r="D33" s="109" t="s">
        <v>42</v>
      </c>
      <c r="E33" s="110">
        <v>1200000</v>
      </c>
      <c r="F33" s="110">
        <f>60000+10000+30000</f>
        <v>100000</v>
      </c>
      <c r="G33" s="110">
        <f>90000+10000+40000</f>
        <v>140000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240000</v>
      </c>
      <c r="AE33" s="111">
        <f t="shared" si="10"/>
        <v>20</v>
      </c>
      <c r="AF33" s="110">
        <f t="shared" si="11"/>
        <v>960000</v>
      </c>
      <c r="AG33" s="111">
        <f t="shared" si="12"/>
        <v>80</v>
      </c>
    </row>
    <row r="34" spans="2:33" ht="24" customHeight="1">
      <c r="B34" s="109"/>
      <c r="C34" s="109"/>
      <c r="D34" s="109" t="s">
        <v>44</v>
      </c>
      <c r="E34" s="110">
        <v>10000000</v>
      </c>
      <c r="F34" s="110">
        <f>64500+4500+242400+312600+16800</f>
        <v>640800</v>
      </c>
      <c r="G34" s="110">
        <f>220000+160000+63500+17500+232599.91+326800.09+16400</f>
        <v>1036800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1677600</v>
      </c>
      <c r="AE34" s="111">
        <f t="shared" si="10"/>
        <v>16.776</v>
      </c>
      <c r="AF34" s="110">
        <f t="shared" si="11"/>
        <v>8322400</v>
      </c>
      <c r="AG34" s="111">
        <f t="shared" si="12"/>
        <v>83.224000000000004</v>
      </c>
    </row>
    <row r="35" spans="2:33" ht="24" customHeight="1">
      <c r="B35" s="109"/>
      <c r="C35" s="109"/>
      <c r="D35" s="109" t="s">
        <v>46</v>
      </c>
      <c r="E35" s="110">
        <v>0</v>
      </c>
      <c r="F35" s="110">
        <v>0</v>
      </c>
      <c r="G35" s="110">
        <v>0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160000</v>
      </c>
      <c r="F36" s="110">
        <f>1500+3000+11500+1000</f>
        <v>17000</v>
      </c>
      <c r="G36" s="110">
        <f>9000+1000</f>
        <v>10000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27000</v>
      </c>
      <c r="AE36" s="111">
        <f t="shared" si="10"/>
        <v>16.875</v>
      </c>
      <c r="AF36" s="110">
        <f t="shared" si="11"/>
        <v>133000</v>
      </c>
      <c r="AG36" s="111">
        <f t="shared" si="12"/>
        <v>83.125</v>
      </c>
    </row>
    <row r="37" spans="2:33" ht="24" customHeight="1">
      <c r="B37" s="109"/>
      <c r="C37" s="109"/>
      <c r="D37" s="109" t="s">
        <v>50</v>
      </c>
      <c r="E37" s="110">
        <v>18000000</v>
      </c>
      <c r="F37" s="110">
        <f>1279710+429660-185580-7260-3750</f>
        <v>1512780</v>
      </c>
      <c r="G37" s="110">
        <f>271120+17500+110550+548661.25+99520+14460+197100+60363.75+32130+2860+22622.5+6840+28937.5+89700+10200+40610+18768.75+22037.5+6020+9810+12240</f>
        <v>1622051.25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3134831.25</v>
      </c>
      <c r="AE37" s="111">
        <f t="shared" si="10"/>
        <v>17.415729166666665</v>
      </c>
      <c r="AF37" s="110">
        <f t="shared" si="11"/>
        <v>14865168.75</v>
      </c>
      <c r="AG37" s="111">
        <f t="shared" si="12"/>
        <v>82.584270833333335</v>
      </c>
    </row>
    <row r="38" spans="2:33" ht="24" customHeight="1">
      <c r="B38" s="109"/>
      <c r="C38" s="109"/>
      <c r="D38" s="109" t="s">
        <v>52</v>
      </c>
      <c r="E38" s="110">
        <v>0</v>
      </c>
      <c r="F38" s="110">
        <v>0</v>
      </c>
      <c r="G38" s="110">
        <v>0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100000</v>
      </c>
      <c r="F39" s="110">
        <f>5000+3750+7260+30100</f>
        <v>46110</v>
      </c>
      <c r="G39" s="110">
        <f>5000+8900+20090+8200+18900+9560</f>
        <v>70650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116760</v>
      </c>
      <c r="AE39" s="111">
        <f t="shared" si="10"/>
        <v>116.76</v>
      </c>
      <c r="AF39" s="110">
        <f t="shared" si="11"/>
        <v>-16760</v>
      </c>
      <c r="AG39" s="111">
        <f t="shared" si="12"/>
        <v>-16.760000000000002</v>
      </c>
    </row>
    <row r="40" spans="2:33" ht="24" customHeight="1">
      <c r="B40" s="109"/>
      <c r="C40" s="109"/>
      <c r="D40" s="109" t="s">
        <v>56</v>
      </c>
      <c r="E40" s="110">
        <v>1300000</v>
      </c>
      <c r="F40" s="110">
        <f>93221+3604</f>
        <v>96825</v>
      </c>
      <c r="G40" s="110">
        <f>95821+5626.6</f>
        <v>101447.6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198272.6</v>
      </c>
      <c r="AE40" s="111">
        <f t="shared" si="10"/>
        <v>15.251738461538462</v>
      </c>
      <c r="AF40" s="110">
        <f t="shared" si="11"/>
        <v>1101727.3999999999</v>
      </c>
      <c r="AG40" s="111">
        <f t="shared" si="12"/>
        <v>84.74826153846152</v>
      </c>
    </row>
    <row r="41" spans="2:33" ht="24" customHeight="1">
      <c r="B41" s="109"/>
      <c r="C41" s="109"/>
      <c r="D41" s="109" t="s">
        <v>126</v>
      </c>
      <c r="E41" s="110">
        <v>0</v>
      </c>
      <c r="F41" s="110">
        <v>0</v>
      </c>
      <c r="G41" s="110">
        <v>0</v>
      </c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35000000</v>
      </c>
      <c r="F43" s="110">
        <f>2072149.45+118042.8+663704</f>
        <v>2853896.25</v>
      </c>
      <c r="G43" s="110">
        <f>3504749.21+313050</f>
        <v>3817799.21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6671695.46</v>
      </c>
      <c r="AE43" s="111">
        <f>+AD43*100/E43</f>
        <v>19.06198702857143</v>
      </c>
      <c r="AF43" s="110">
        <f>+E43-AD43</f>
        <v>28328304.539999999</v>
      </c>
      <c r="AG43" s="111">
        <f>+AF43*100/E43</f>
        <v>80.938012971428577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12000000</v>
      </c>
      <c r="F45" s="110">
        <f>919470.75+297833</f>
        <v>1217303.75</v>
      </c>
      <c r="G45" s="110">
        <f>967988+651750</f>
        <v>1619738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2837041.75</v>
      </c>
      <c r="AE45" s="111">
        <f t="shared" ref="AE45:AE53" si="14">+AD45*100/E45</f>
        <v>23.642014583333335</v>
      </c>
      <c r="AF45" s="110">
        <f t="shared" ref="AF45:AF53" si="15">+E45-AD45</f>
        <v>9162958.25</v>
      </c>
      <c r="AG45" s="111">
        <f t="shared" ref="AG45:AG53" si="16">+AF45*100/E45</f>
        <v>76.357985416666665</v>
      </c>
    </row>
    <row r="46" spans="2:33" ht="24" customHeight="1">
      <c r="B46" s="109"/>
      <c r="C46" s="109"/>
      <c r="D46" s="109" t="s">
        <v>131</v>
      </c>
      <c r="E46" s="110">
        <v>8000000</v>
      </c>
      <c r="F46" s="110">
        <v>878290.5</v>
      </c>
      <c r="G46" s="110">
        <v>1156708.5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2034999</v>
      </c>
      <c r="AE46" s="111">
        <f t="shared" si="14"/>
        <v>25.4374875</v>
      </c>
      <c r="AF46" s="110">
        <f t="shared" si="15"/>
        <v>5965001</v>
      </c>
      <c r="AG46" s="111">
        <f t="shared" si="16"/>
        <v>74.562512499999997</v>
      </c>
    </row>
    <row r="47" spans="2:33" ht="24" customHeight="1">
      <c r="B47" s="109"/>
      <c r="C47" s="109"/>
      <c r="D47" s="109" t="s">
        <v>132</v>
      </c>
      <c r="E47" s="110">
        <v>5800000</v>
      </c>
      <c r="F47" s="110">
        <v>440510</v>
      </c>
      <c r="G47" s="110">
        <f>195000+414363.4</f>
        <v>609363.4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1049873.3999999999</v>
      </c>
      <c r="AE47" s="111">
        <f t="shared" si="14"/>
        <v>18.101265517241377</v>
      </c>
      <c r="AF47" s="110">
        <f t="shared" si="15"/>
        <v>4750126.5999999996</v>
      </c>
      <c r="AG47" s="111">
        <f t="shared" si="16"/>
        <v>81.898734482758613</v>
      </c>
    </row>
    <row r="48" spans="2:33" ht="24" customHeight="1">
      <c r="B48" s="109"/>
      <c r="C48" s="109"/>
      <c r="D48" s="109" t="s">
        <v>133</v>
      </c>
      <c r="E48" s="110">
        <v>900000</v>
      </c>
      <c r="F48" s="110">
        <v>98314.5</v>
      </c>
      <c r="G48" s="110">
        <v>83852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182166.5</v>
      </c>
      <c r="AE48" s="111">
        <f t="shared" si="14"/>
        <v>20.240722222222221</v>
      </c>
      <c r="AF48" s="110">
        <f t="shared" si="15"/>
        <v>717833.5</v>
      </c>
      <c r="AG48" s="111">
        <f t="shared" si="16"/>
        <v>79.759277777777783</v>
      </c>
    </row>
    <row r="49" spans="2:33" ht="24" customHeight="1">
      <c r="B49" s="109"/>
      <c r="C49" s="109"/>
      <c r="D49" s="109" t="s">
        <v>134</v>
      </c>
      <c r="E49" s="110">
        <v>0</v>
      </c>
      <c r="F49" s="110">
        <v>0</v>
      </c>
      <c r="G49" s="110">
        <v>0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7500000</v>
      </c>
      <c r="F50" s="110">
        <v>793363.95</v>
      </c>
      <c r="G50" s="110">
        <v>689463.12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1482827.0699999998</v>
      </c>
      <c r="AE50" s="111">
        <f t="shared" si="14"/>
        <v>19.771027599999996</v>
      </c>
      <c r="AF50" s="110">
        <f t="shared" si="15"/>
        <v>6017172.9299999997</v>
      </c>
      <c r="AG50" s="111">
        <f t="shared" si="16"/>
        <v>80.228972400000004</v>
      </c>
    </row>
    <row r="51" spans="2:33" ht="24" customHeight="1">
      <c r="B51" s="109"/>
      <c r="C51" s="109"/>
      <c r="D51" s="109" t="s">
        <v>65</v>
      </c>
      <c r="E51" s="110">
        <v>5200000</v>
      </c>
      <c r="F51" s="110">
        <v>594075.27</v>
      </c>
      <c r="G51" s="110">
        <v>528254.05000000005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1122329.32</v>
      </c>
      <c r="AE51" s="111">
        <f t="shared" si="14"/>
        <v>21.583256153846154</v>
      </c>
      <c r="AF51" s="110">
        <f t="shared" si="15"/>
        <v>4077670.6799999997</v>
      </c>
      <c r="AG51" s="111">
        <f t="shared" si="16"/>
        <v>78.41674384615385</v>
      </c>
    </row>
    <row r="52" spans="2:33" ht="24" customHeight="1">
      <c r="B52" s="109"/>
      <c r="C52" s="109"/>
      <c r="D52" s="109" t="s">
        <v>67</v>
      </c>
      <c r="E52" s="110">
        <v>28736000</v>
      </c>
      <c r="F52" s="110">
        <f>28008+1009644.81+70+10700.59+108300</f>
        <v>1156723.3999999999</v>
      </c>
      <c r="G52" s="110">
        <f>60427+871304.85+20+8527.09+109560</f>
        <v>1049838.94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2206562.34</v>
      </c>
      <c r="AE52" s="111">
        <f t="shared" si="14"/>
        <v>7.6787386553452119</v>
      </c>
      <c r="AF52" s="110">
        <f t="shared" si="15"/>
        <v>26529437.66</v>
      </c>
      <c r="AG52" s="111">
        <f t="shared" si="16"/>
        <v>92.321261344654786</v>
      </c>
    </row>
    <row r="53" spans="2:33" ht="24" customHeight="1">
      <c r="B53" s="109"/>
      <c r="C53" s="109"/>
      <c r="D53" s="109" t="s">
        <v>135</v>
      </c>
      <c r="E53" s="110">
        <v>800000</v>
      </c>
      <c r="F53" s="110">
        <v>0</v>
      </c>
      <c r="G53" s="110">
        <v>0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>
        <f t="shared" si="14"/>
        <v>0</v>
      </c>
      <c r="AF53" s="110">
        <f t="shared" si="15"/>
        <v>800000</v>
      </c>
      <c r="AG53" s="111">
        <f t="shared" si="16"/>
        <v>100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5470000</v>
      </c>
      <c r="F56" s="110">
        <v>0</v>
      </c>
      <c r="G56" s="110">
        <v>0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5470000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1000000</v>
      </c>
      <c r="F57" s="110">
        <f>19500+31500</f>
        <v>51000</v>
      </c>
      <c r="G57" s="110">
        <v>0</v>
      </c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51000</v>
      </c>
      <c r="AE57" s="111">
        <f t="shared" si="18"/>
        <v>5.0999999999999996</v>
      </c>
      <c r="AF57" s="110">
        <f t="shared" si="19"/>
        <v>949000</v>
      </c>
      <c r="AG57" s="111">
        <f t="shared" si="20"/>
        <v>94.9</v>
      </c>
    </row>
    <row r="58" spans="2:33" ht="24" customHeight="1">
      <c r="B58" s="109"/>
      <c r="C58" s="109"/>
      <c r="D58" s="109" t="s">
        <v>138</v>
      </c>
      <c r="E58" s="110">
        <v>0</v>
      </c>
      <c r="F58" s="110">
        <v>0</v>
      </c>
      <c r="G58" s="110">
        <f>119900+50000+71450+21000</f>
        <v>262350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262350</v>
      </c>
      <c r="AE58" s="111" t="e">
        <f t="shared" si="18"/>
        <v>#DIV/0!</v>
      </c>
      <c r="AF58" s="110">
        <f t="shared" si="19"/>
        <v>-262350</v>
      </c>
      <c r="AG58" s="111" t="e">
        <f t="shared" si="20"/>
        <v>#DIV/0!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>
        <v>0</v>
      </c>
      <c r="G60" s="110">
        <v>0</v>
      </c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1100000</v>
      </c>
      <c r="F61" s="110">
        <v>0</v>
      </c>
      <c r="G61" s="110">
        <v>0</v>
      </c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>
        <f t="shared" si="22"/>
        <v>0</v>
      </c>
      <c r="AF61" s="110">
        <f t="shared" si="23"/>
        <v>1100000</v>
      </c>
      <c r="AG61" s="111">
        <f t="shared" si="24"/>
        <v>100</v>
      </c>
    </row>
    <row r="62" spans="2:33" ht="24" customHeight="1">
      <c r="B62" s="109"/>
      <c r="C62" s="109"/>
      <c r="D62" s="109" t="s">
        <v>141</v>
      </c>
      <c r="E62" s="110">
        <v>740000</v>
      </c>
      <c r="F62" s="110">
        <v>0</v>
      </c>
      <c r="G62" s="110">
        <v>0</v>
      </c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>
        <f t="shared" si="22"/>
        <v>0</v>
      </c>
      <c r="AF62" s="110">
        <f t="shared" si="23"/>
        <v>740000</v>
      </c>
      <c r="AG62" s="111">
        <f t="shared" si="24"/>
        <v>100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1000000</v>
      </c>
      <c r="F64" s="110">
        <v>0</v>
      </c>
      <c r="G64" s="110">
        <v>15300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15300</v>
      </c>
      <c r="AE64" s="111">
        <f t="shared" ref="AE64:AE71" si="26">+AD64*100/E64</f>
        <v>1.53</v>
      </c>
      <c r="AF64" s="110">
        <f t="shared" ref="AF64:AF71" si="27">+E64-AD64</f>
        <v>984700</v>
      </c>
      <c r="AG64" s="111">
        <f t="shared" ref="AG64:AG71" si="28">+AF64*100/E64</f>
        <v>98.47</v>
      </c>
    </row>
    <row r="65" spans="1:33" ht="24" customHeight="1">
      <c r="B65" s="109"/>
      <c r="C65" s="109"/>
      <c r="D65" s="109" t="s">
        <v>142</v>
      </c>
      <c r="E65" s="110">
        <v>600000</v>
      </c>
      <c r="F65" s="110">
        <v>0</v>
      </c>
      <c r="G65" s="110">
        <v>0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600000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171236000</v>
      </c>
      <c r="F66" s="115">
        <f t="shared" si="29"/>
        <v>12621380.039999999</v>
      </c>
      <c r="G66" s="115">
        <f t="shared" si="29"/>
        <v>15089062.99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27710443.030000001</v>
      </c>
      <c r="AE66" s="116">
        <f t="shared" si="26"/>
        <v>16.182603558831087</v>
      </c>
      <c r="AF66" s="115">
        <f t="shared" si="27"/>
        <v>143525556.97</v>
      </c>
      <c r="AG66" s="116">
        <f t="shared" si="28"/>
        <v>83.81739644116891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3284000</v>
      </c>
      <c r="F67" s="115">
        <f t="shared" si="30"/>
        <v>-4474480.6900000004</v>
      </c>
      <c r="G67" s="115">
        <f t="shared" si="30"/>
        <v>18997492.519999996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14523011.829999994</v>
      </c>
      <c r="AE67" s="116">
        <f t="shared" si="26"/>
        <v>442.23543940316671</v>
      </c>
      <c r="AF67" s="115">
        <f t="shared" si="27"/>
        <v>-11239011.829999994</v>
      </c>
      <c r="AG67" s="116">
        <f t="shared" si="28"/>
        <v>-342.23543940316671</v>
      </c>
    </row>
    <row r="68" spans="1:33" ht="24" customHeight="1">
      <c r="B68" s="109"/>
      <c r="C68" s="109"/>
      <c r="D68" s="119" t="s">
        <v>145</v>
      </c>
      <c r="E68" s="110">
        <v>0</v>
      </c>
      <c r="F68" s="110">
        <v>0</v>
      </c>
      <c r="G68" s="110">
        <v>0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 t="e">
        <f t="shared" si="26"/>
        <v>#DIV/0!</v>
      </c>
      <c r="AF68" s="110">
        <f t="shared" si="27"/>
        <v>0</v>
      </c>
      <c r="AG68" s="111" t="e">
        <f t="shared" si="28"/>
        <v>#DIV/0!</v>
      </c>
    </row>
    <row r="69" spans="1:33" ht="24" customHeight="1">
      <c r="B69" s="109"/>
      <c r="C69" s="109"/>
      <c r="D69" s="119" t="s">
        <v>146</v>
      </c>
      <c r="E69" s="110">
        <v>57373636.68</v>
      </c>
      <c r="F69" s="110">
        <v>57537227.299999997</v>
      </c>
      <c r="G69" s="110">
        <v>67150302.530000001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124687529.83</v>
      </c>
      <c r="AE69" s="111">
        <f t="shared" si="26"/>
        <v>217.32547742344019</v>
      </c>
      <c r="AF69" s="110">
        <f t="shared" si="27"/>
        <v>-67313893.150000006</v>
      </c>
      <c r="AG69" s="111">
        <f t="shared" si="28"/>
        <v>-117.3254774234402</v>
      </c>
    </row>
    <row r="70" spans="1:33" ht="24" customHeight="1">
      <c r="B70" s="109"/>
      <c r="C70" s="109"/>
      <c r="D70" s="119" t="s">
        <v>147</v>
      </c>
      <c r="E70" s="110">
        <v>0</v>
      </c>
      <c r="F70" s="110">
        <v>0</v>
      </c>
      <c r="G70" s="110">
        <v>0</v>
      </c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-54089636.68</v>
      </c>
      <c r="F71" s="123">
        <f t="shared" si="31"/>
        <v>-62011707.989999995</v>
      </c>
      <c r="G71" s="123">
        <f t="shared" si="31"/>
        <v>-48152810.010000005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-110164518</v>
      </c>
      <c r="AE71" s="116">
        <f t="shared" si="26"/>
        <v>203.67028651300603</v>
      </c>
      <c r="AF71" s="115">
        <f t="shared" si="27"/>
        <v>56074881.32</v>
      </c>
      <c r="AG71" s="116">
        <f t="shared" si="28"/>
        <v>-103.67028651300602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>
        <v>0</v>
      </c>
      <c r="G74" s="110">
        <v>0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407520</v>
      </c>
      <c r="F75" s="110">
        <v>271150</v>
      </c>
      <c r="G75" s="110">
        <v>417520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>
        <v>0</v>
      </c>
      <c r="G77" s="110">
        <v>0</v>
      </c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34212712.93</v>
      </c>
      <c r="F78" s="110">
        <f>41847155.17-271150</f>
        <v>41576005.170000002</v>
      </c>
      <c r="G78" s="110">
        <f>48565857.04-417520</f>
        <v>48148337.039999999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>
        <v>0</v>
      </c>
      <c r="G79" s="110">
        <v>0</v>
      </c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34620232.93</v>
      </c>
      <c r="F80" s="115">
        <f t="shared" si="32"/>
        <v>41847155.170000002</v>
      </c>
      <c r="G80" s="115">
        <f t="shared" si="32"/>
        <v>48565857.039999999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C000"/>
  </sheetPr>
  <dimension ref="A1:AG1000"/>
  <sheetViews>
    <sheetView topLeftCell="C1" workbookViewId="0">
      <pane ySplit="10" topLeftCell="A11" activePane="bottomLeft" state="frozen"/>
      <selection pane="bottomLeft" activeCell="B12" sqref="B12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17.7109375" customWidth="1"/>
    <col min="7" max="7" width="13.92578125" customWidth="1"/>
    <col min="8" max="8" width="13.640625" customWidth="1"/>
    <col min="9" max="9" width="10.0703125" customWidth="1"/>
    <col min="10" max="10" width="11.92578125" customWidth="1"/>
    <col min="11" max="11" width="11.2109375" customWidth="1"/>
    <col min="12" max="12" width="11.92578125" customWidth="1"/>
    <col min="13" max="13" width="11.35546875" customWidth="1"/>
    <col min="14" max="14" width="11.92578125" customWidth="1"/>
    <col min="15" max="15" width="12" customWidth="1"/>
    <col min="16" max="16" width="11.7109375" customWidth="1"/>
    <col min="17" max="17" width="12.35546875" customWidth="1"/>
    <col min="18" max="18" width="13" customWidth="1"/>
    <col min="19" max="19" width="7.92578125" customWidth="1"/>
    <col min="20" max="20" width="11.92578125" customWidth="1"/>
    <col min="21" max="21" width="12.42578125" customWidth="1"/>
    <col min="22" max="22" width="12.78515625" customWidth="1"/>
    <col min="23" max="23" width="10.5703125" customWidth="1"/>
    <col min="24" max="29" width="14.3554687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196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95739167.230000004</v>
      </c>
      <c r="F11" s="110">
        <v>311827.31</v>
      </c>
      <c r="G11" s="110">
        <v>26478214.66</v>
      </c>
      <c r="H11" s="110">
        <v>12613140.550000001</v>
      </c>
      <c r="I11" s="110"/>
      <c r="J11" s="110">
        <v>16321577.189999999</v>
      </c>
      <c r="K11" s="110"/>
      <c r="L11" s="110">
        <v>2923190.56</v>
      </c>
      <c r="M11" s="110"/>
      <c r="N11" s="110">
        <v>17052409.010000002</v>
      </c>
      <c r="O11" s="110"/>
      <c r="P11" s="110">
        <v>2339585.7400000002</v>
      </c>
      <c r="Q11" s="110"/>
      <c r="R11" s="110">
        <v>7181923.3600000003</v>
      </c>
      <c r="S11" s="110"/>
      <c r="T11" s="110">
        <v>3773669.63</v>
      </c>
      <c r="U11" s="110"/>
      <c r="V11" s="110">
        <v>6629389.29</v>
      </c>
      <c r="W11" s="110"/>
      <c r="X11" s="110">
        <v>5779749.1299999999</v>
      </c>
      <c r="Y11" s="110"/>
      <c r="Z11" s="110">
        <v>5432853.54</v>
      </c>
      <c r="AA11" s="110"/>
      <c r="AB11" s="110">
        <v>6363901.3099999996</v>
      </c>
      <c r="AC11" s="110"/>
      <c r="AD11" s="110">
        <f t="shared" ref="AD11:AD19" si="0">SUM(F11:AC11)</f>
        <v>113201431.28</v>
      </c>
      <c r="AE11" s="111">
        <f t="shared" ref="AE11:AE19" si="1">+AD11*100/E11</f>
        <v>118.23941502232763</v>
      </c>
      <c r="AF11" s="110">
        <f t="shared" ref="AF11:AF19" si="2">+E11-AD11</f>
        <v>-17462264.049999997</v>
      </c>
      <c r="AG11" s="111">
        <f>+AF11*100/E11</f>
        <v>-18.239415022327634</v>
      </c>
    </row>
    <row r="12" spans="1:33" ht="24" customHeight="1">
      <c r="B12" s="109"/>
      <c r="C12" s="109"/>
      <c r="D12" s="109" t="s">
        <v>7</v>
      </c>
      <c r="E12" s="110">
        <v>11657165.24</v>
      </c>
      <c r="F12" s="110">
        <v>0</v>
      </c>
      <c r="G12" s="110">
        <v>0</v>
      </c>
      <c r="H12" s="110"/>
      <c r="I12" s="110"/>
      <c r="J12" s="110"/>
      <c r="K12" s="110"/>
      <c r="L12" s="110"/>
      <c r="M12" s="110"/>
      <c r="N12" s="110"/>
      <c r="O12" s="110"/>
      <c r="P12" s="110">
        <v>10685734.800000001</v>
      </c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10685734.800000001</v>
      </c>
      <c r="AE12" s="111">
        <f t="shared" si="1"/>
        <v>91.666666638071959</v>
      </c>
      <c r="AF12" s="110">
        <f t="shared" si="2"/>
        <v>971430.43999999948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476456.69</v>
      </c>
      <c r="F13" s="110">
        <v>51450</v>
      </c>
      <c r="G13" s="110">
        <v>0</v>
      </c>
      <c r="H13" s="110">
        <v>39450</v>
      </c>
      <c r="I13" s="110"/>
      <c r="J13" s="110">
        <v>112500</v>
      </c>
      <c r="K13" s="110"/>
      <c r="L13" s="110">
        <v>49300</v>
      </c>
      <c r="M13" s="110"/>
      <c r="N13" s="110">
        <v>51850</v>
      </c>
      <c r="O13" s="110"/>
      <c r="P13" s="110">
        <v>44800</v>
      </c>
      <c r="Q13" s="110"/>
      <c r="R13" s="110">
        <v>43750</v>
      </c>
      <c r="S13" s="110"/>
      <c r="T13" s="110"/>
      <c r="U13" s="110"/>
      <c r="V13" s="110"/>
      <c r="W13" s="110"/>
      <c r="X13" s="110"/>
      <c r="Y13" s="110"/>
      <c r="Z13" s="110">
        <v>48300</v>
      </c>
      <c r="AA13" s="110"/>
      <c r="AB13" s="110">
        <v>180000</v>
      </c>
      <c r="AC13" s="110"/>
      <c r="AD13" s="110">
        <f t="shared" si="0"/>
        <v>621400</v>
      </c>
      <c r="AE13" s="111">
        <f t="shared" si="1"/>
        <v>130.42108822105112</v>
      </c>
      <c r="AF13" s="110">
        <f t="shared" si="2"/>
        <v>-144943.31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27342275.719999999</v>
      </c>
      <c r="F14" s="110">
        <v>1663102.18</v>
      </c>
      <c r="G14" s="110">
        <v>2563226.35</v>
      </c>
      <c r="H14" s="110">
        <v>1127239.3799999999</v>
      </c>
      <c r="I14" s="110"/>
      <c r="J14" s="110">
        <v>1775599.51</v>
      </c>
      <c r="K14" s="110"/>
      <c r="L14" s="110">
        <v>1958798.15</v>
      </c>
      <c r="M14" s="110"/>
      <c r="N14" s="110">
        <v>1210998.32</v>
      </c>
      <c r="O14" s="110"/>
      <c r="P14" s="110">
        <v>2117676.46</v>
      </c>
      <c r="Q14" s="110"/>
      <c r="R14" s="110">
        <v>1306661.5900000001</v>
      </c>
      <c r="S14" s="110"/>
      <c r="T14" s="110">
        <v>2200437.5</v>
      </c>
      <c r="U14" s="110"/>
      <c r="V14" s="110">
        <v>3083600.68</v>
      </c>
      <c r="W14" s="110"/>
      <c r="X14" s="110">
        <v>2112213.7400000002</v>
      </c>
      <c r="Y14" s="110"/>
      <c r="Z14" s="110">
        <v>1748153.6</v>
      </c>
      <c r="AA14" s="110"/>
      <c r="AB14" s="110">
        <v>1623414.75</v>
      </c>
      <c r="AC14" s="110"/>
      <c r="AD14" s="110">
        <f t="shared" si="0"/>
        <v>24491122.210000001</v>
      </c>
      <c r="AE14" s="111">
        <f t="shared" si="1"/>
        <v>89.572362084277898</v>
      </c>
      <c r="AF14" s="110">
        <f t="shared" si="2"/>
        <v>2851153.5099999979</v>
      </c>
      <c r="AG14" s="111">
        <f t="shared" si="3"/>
        <v>111.23299781933022</v>
      </c>
    </row>
    <row r="15" spans="1:33" ht="24" customHeight="1">
      <c r="B15" s="109"/>
      <c r="C15" s="109"/>
      <c r="D15" s="109" t="s">
        <v>13</v>
      </c>
      <c r="E15" s="110">
        <v>459090.97</v>
      </c>
      <c r="F15" s="110">
        <v>86996</v>
      </c>
      <c r="G15" s="110">
        <v>32619</v>
      </c>
      <c r="H15" s="110"/>
      <c r="I15" s="110"/>
      <c r="J15" s="110">
        <v>33616</v>
      </c>
      <c r="K15" s="110"/>
      <c r="L15" s="110">
        <v>3833</v>
      </c>
      <c r="M15" s="110"/>
      <c r="N15" s="110">
        <v>40442</v>
      </c>
      <c r="O15" s="110"/>
      <c r="P15" s="110">
        <v>31240</v>
      </c>
      <c r="Q15" s="110"/>
      <c r="R15" s="110">
        <v>24678</v>
      </c>
      <c r="S15" s="110"/>
      <c r="T15" s="110">
        <v>11860</v>
      </c>
      <c r="U15" s="110"/>
      <c r="V15" s="110"/>
      <c r="W15" s="110"/>
      <c r="X15" s="110">
        <v>24659</v>
      </c>
      <c r="Y15" s="110"/>
      <c r="Z15" s="110">
        <v>7579</v>
      </c>
      <c r="AA15" s="110"/>
      <c r="AB15" s="110"/>
      <c r="AC15" s="110"/>
      <c r="AD15" s="110">
        <f t="shared" si="0"/>
        <v>297522</v>
      </c>
      <c r="AE15" s="111">
        <f t="shared" si="1"/>
        <v>64.806763679102644</v>
      </c>
      <c r="AF15" s="110">
        <f t="shared" si="2"/>
        <v>161568.96999999997</v>
      </c>
      <c r="AG15" s="111">
        <f t="shared" si="3"/>
        <v>495.32165302431088</v>
      </c>
    </row>
    <row r="16" spans="1:33" ht="24" customHeight="1">
      <c r="B16" s="109"/>
      <c r="C16" s="109"/>
      <c r="D16" s="109" t="s">
        <v>15</v>
      </c>
      <c r="E16" s="110">
        <v>5564863.0800000001</v>
      </c>
      <c r="F16" s="110">
        <v>0</v>
      </c>
      <c r="G16" s="110"/>
      <c r="H16" s="110">
        <v>2996383.31</v>
      </c>
      <c r="I16" s="110"/>
      <c r="J16" s="110">
        <v>462227.92</v>
      </c>
      <c r="K16" s="110"/>
      <c r="L16" s="110">
        <v>446142.71</v>
      </c>
      <c r="M16" s="110"/>
      <c r="N16" s="110"/>
      <c r="O16" s="110"/>
      <c r="P16" s="110"/>
      <c r="Q16" s="110"/>
      <c r="R16" s="110"/>
      <c r="S16" s="110"/>
      <c r="T16" s="110"/>
      <c r="U16" s="110"/>
      <c r="V16" s="110">
        <v>1318258.3899999999</v>
      </c>
      <c r="W16" s="110"/>
      <c r="X16" s="110"/>
      <c r="Y16" s="110"/>
      <c r="Z16" s="110"/>
      <c r="AA16" s="110"/>
      <c r="AB16" s="110"/>
      <c r="AC16" s="110"/>
      <c r="AD16" s="110">
        <f t="shared" si="0"/>
        <v>5223012.33</v>
      </c>
      <c r="AE16" s="111">
        <f t="shared" si="1"/>
        <v>93.856978238537366</v>
      </c>
      <c r="AF16" s="110">
        <f t="shared" si="2"/>
        <v>341850.75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6643305.4800000004</v>
      </c>
      <c r="F17" s="110">
        <v>576729.98</v>
      </c>
      <c r="G17" s="110">
        <v>1082302.8899999999</v>
      </c>
      <c r="H17" s="110">
        <v>481466.19</v>
      </c>
      <c r="I17" s="110"/>
      <c r="J17" s="110">
        <v>41280.800000000003</v>
      </c>
      <c r="K17" s="110"/>
      <c r="L17" s="110">
        <v>927693.25</v>
      </c>
      <c r="M17" s="110"/>
      <c r="N17" s="110">
        <v>21970.13</v>
      </c>
      <c r="O17" s="110"/>
      <c r="P17" s="110">
        <v>759495.6</v>
      </c>
      <c r="Q17" s="110"/>
      <c r="R17" s="110">
        <v>539709.02</v>
      </c>
      <c r="S17" s="110"/>
      <c r="T17" s="110">
        <v>42584.3</v>
      </c>
      <c r="U17" s="110"/>
      <c r="V17" s="110">
        <v>1006182.84</v>
      </c>
      <c r="W17" s="110"/>
      <c r="X17" s="110">
        <v>726628.2</v>
      </c>
      <c r="Y17" s="110"/>
      <c r="Z17" s="110">
        <v>58213.5</v>
      </c>
      <c r="AA17" s="110"/>
      <c r="AB17" s="110">
        <v>244669.54</v>
      </c>
      <c r="AC17" s="110"/>
      <c r="AD17" s="110">
        <f t="shared" si="0"/>
        <v>6508926.2399999993</v>
      </c>
      <c r="AE17" s="111">
        <f t="shared" si="1"/>
        <v>97.977223230144133</v>
      </c>
      <c r="AF17" s="110">
        <f t="shared" si="2"/>
        <v>134379.24000000115</v>
      </c>
      <c r="AG17" s="111">
        <f t="shared" si="3"/>
        <v>12.416047415340559</v>
      </c>
    </row>
    <row r="18" spans="2:33" ht="24" customHeight="1">
      <c r="B18" s="109"/>
      <c r="C18" s="109"/>
      <c r="D18" s="109" t="s">
        <v>19</v>
      </c>
      <c r="E18" s="110">
        <v>83446.080000000002</v>
      </c>
      <c r="F18" s="110">
        <v>0</v>
      </c>
      <c r="G18" s="110">
        <v>7552.2</v>
      </c>
      <c r="H18" s="110">
        <v>1818.75</v>
      </c>
      <c r="I18" s="110"/>
      <c r="J18" s="110">
        <v>1648.32</v>
      </c>
      <c r="K18" s="110"/>
      <c r="L18" s="110"/>
      <c r="M18" s="110"/>
      <c r="N18" s="110"/>
      <c r="O18" s="110"/>
      <c r="P18" s="110"/>
      <c r="Q18" s="110"/>
      <c r="R18" s="110">
        <v>2114</v>
      </c>
      <c r="S18" s="110"/>
      <c r="T18" s="110"/>
      <c r="U18" s="110"/>
      <c r="V18" s="110">
        <v>5621.71</v>
      </c>
      <c r="W18" s="110"/>
      <c r="X18" s="110">
        <v>1852.2</v>
      </c>
      <c r="Y18" s="110"/>
      <c r="Z18" s="110">
        <v>1934.5</v>
      </c>
      <c r="AA18" s="110"/>
      <c r="AB18" s="110"/>
      <c r="AC18" s="110"/>
      <c r="AD18" s="110">
        <f t="shared" si="0"/>
        <v>22541.68</v>
      </c>
      <c r="AE18" s="111">
        <f t="shared" si="1"/>
        <v>27.013467858526127</v>
      </c>
      <c r="AF18" s="110">
        <f t="shared" si="2"/>
        <v>60904.4</v>
      </c>
      <c r="AG18" s="111">
        <f t="shared" si="3"/>
        <v>806.44580387171948</v>
      </c>
    </row>
    <row r="19" spans="2:33" ht="24" customHeight="1">
      <c r="B19" s="109"/>
      <c r="C19" s="109"/>
      <c r="D19" s="109" t="s">
        <v>21</v>
      </c>
      <c r="E19" s="110">
        <v>18695751.530000001</v>
      </c>
      <c r="F19" s="110">
        <v>964451</v>
      </c>
      <c r="G19" s="110">
        <v>1813240.13</v>
      </c>
      <c r="H19" s="110">
        <v>1084791</v>
      </c>
      <c r="I19" s="110"/>
      <c r="J19" s="110">
        <v>860297</v>
      </c>
      <c r="K19" s="110"/>
      <c r="L19" s="110">
        <v>1172856.1200000001</v>
      </c>
      <c r="M19" s="110"/>
      <c r="N19" s="110">
        <v>813890</v>
      </c>
      <c r="O19" s="110"/>
      <c r="P19" s="110">
        <v>1050076</v>
      </c>
      <c r="Q19" s="110"/>
      <c r="R19" s="110">
        <v>883499</v>
      </c>
      <c r="S19" s="110"/>
      <c r="T19" s="110">
        <v>836583</v>
      </c>
      <c r="U19" s="110"/>
      <c r="V19" s="110">
        <v>833587.91</v>
      </c>
      <c r="W19" s="110"/>
      <c r="X19" s="110">
        <v>1066593.3999999999</v>
      </c>
      <c r="Y19" s="110"/>
      <c r="Z19" s="110">
        <v>1015899.6</v>
      </c>
      <c r="AA19" s="110"/>
      <c r="AB19" s="110">
        <v>962254</v>
      </c>
      <c r="AC19" s="110"/>
      <c r="AD19" s="110">
        <f t="shared" si="0"/>
        <v>13358018.16</v>
      </c>
      <c r="AE19" s="111">
        <f t="shared" si="1"/>
        <v>71.449484865934139</v>
      </c>
      <c r="AF19" s="110">
        <f t="shared" si="2"/>
        <v>5337733.370000001</v>
      </c>
      <c r="AG19" s="111">
        <f t="shared" si="3"/>
        <v>294.37542671196019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2646277.65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2646277.65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646587.5</v>
      </c>
      <c r="F23" s="110">
        <v>36025.019999999997</v>
      </c>
      <c r="G23" s="110">
        <v>127210</v>
      </c>
      <c r="H23" s="110">
        <v>247858.22</v>
      </c>
      <c r="I23" s="110"/>
      <c r="J23" s="110">
        <v>101267</v>
      </c>
      <c r="K23" s="110"/>
      <c r="L23" s="110">
        <v>4002.25</v>
      </c>
      <c r="M23" s="110"/>
      <c r="N23" s="110">
        <v>14489.56</v>
      </c>
      <c r="O23" s="110"/>
      <c r="P23" s="110">
        <v>8000</v>
      </c>
      <c r="Q23" s="110"/>
      <c r="R23" s="110">
        <v>22688.55</v>
      </c>
      <c r="S23" s="110"/>
      <c r="T23" s="110">
        <v>1116</v>
      </c>
      <c r="U23" s="110"/>
      <c r="V23" s="110">
        <v>42276.56</v>
      </c>
      <c r="W23" s="110"/>
      <c r="X23" s="110">
        <v>16573.22</v>
      </c>
      <c r="Y23" s="110"/>
      <c r="Z23" s="110">
        <v>22974</v>
      </c>
      <c r="AA23" s="110"/>
      <c r="AB23" s="110">
        <v>3987</v>
      </c>
      <c r="AC23" s="110"/>
      <c r="AD23" s="110">
        <f t="shared" si="4"/>
        <v>648467.38000000012</v>
      </c>
      <c r="AE23" s="111">
        <f t="shared" si="5"/>
        <v>100.29073868579275</v>
      </c>
      <c r="AF23" s="110">
        <f t="shared" si="6"/>
        <v>-1879.8800000001211</v>
      </c>
      <c r="AG23" s="111">
        <f t="shared" si="7"/>
        <v>-0.29073868579273821</v>
      </c>
    </row>
    <row r="24" spans="2:33" ht="24" customHeight="1">
      <c r="B24" s="109"/>
      <c r="C24" s="109"/>
      <c r="D24" s="109" t="s">
        <v>30</v>
      </c>
      <c r="E24" s="110">
        <v>87123.3</v>
      </c>
      <c r="F24" s="110"/>
      <c r="G24" s="110"/>
      <c r="H24" s="110"/>
      <c r="I24" s="110"/>
      <c r="J24" s="110"/>
      <c r="K24" s="110"/>
      <c r="L24" s="110">
        <v>17144.59</v>
      </c>
      <c r="M24" s="110"/>
      <c r="N24" s="110"/>
      <c r="O24" s="110"/>
      <c r="P24" s="110">
        <v>61558.94</v>
      </c>
      <c r="Q24" s="110"/>
      <c r="R24" s="110"/>
      <c r="S24" s="110"/>
      <c r="T24" s="110"/>
      <c r="U24" s="110"/>
      <c r="V24" s="110">
        <v>14002.46</v>
      </c>
      <c r="W24" s="110"/>
      <c r="X24" s="110"/>
      <c r="Y24" s="110"/>
      <c r="Z24" s="110"/>
      <c r="AA24" s="110"/>
      <c r="AB24" s="110"/>
      <c r="AC24" s="110"/>
      <c r="AD24" s="110">
        <f t="shared" si="4"/>
        <v>92705.989999999991</v>
      </c>
      <c r="AE24" s="111">
        <f t="shared" si="5"/>
        <v>106.40780365298376</v>
      </c>
      <c r="AF24" s="110">
        <f t="shared" si="6"/>
        <v>-5582.6899999999878</v>
      </c>
      <c r="AG24" s="111">
        <f t="shared" si="7"/>
        <v>-6.4078036529837465</v>
      </c>
    </row>
    <row r="25" spans="2:33" ht="24" customHeight="1">
      <c r="B25" s="109"/>
      <c r="C25" s="109"/>
      <c r="D25" s="109" t="s">
        <v>120</v>
      </c>
      <c r="E25" s="110">
        <v>620800.05000000005</v>
      </c>
      <c r="F25" s="110">
        <v>225718.14</v>
      </c>
      <c r="G25" s="110"/>
      <c r="H25" s="110">
        <v>252847.79</v>
      </c>
      <c r="I25" s="110"/>
      <c r="J25" s="110">
        <v>1291529.6599999999</v>
      </c>
      <c r="K25" s="110"/>
      <c r="L25" s="110">
        <v>234872.42</v>
      </c>
      <c r="M25" s="110"/>
      <c r="N25" s="110">
        <v>146894.24</v>
      </c>
      <c r="O25" s="110"/>
      <c r="P25" s="110">
        <v>278557.06</v>
      </c>
      <c r="Q25" s="110"/>
      <c r="R25" s="110">
        <v>2056181.29</v>
      </c>
      <c r="S25" s="110"/>
      <c r="T25" s="110">
        <v>259139.85</v>
      </c>
      <c r="U25" s="110"/>
      <c r="V25" s="110">
        <v>918740.38</v>
      </c>
      <c r="W25" s="110"/>
      <c r="X25" s="110">
        <v>364807.14</v>
      </c>
      <c r="Y25" s="110"/>
      <c r="Z25" s="110">
        <v>359929.84</v>
      </c>
      <c r="AA25" s="110"/>
      <c r="AB25" s="110">
        <v>238952.72</v>
      </c>
      <c r="AC25" s="110"/>
      <c r="AD25" s="110">
        <f t="shared" si="4"/>
        <v>6628170.5299999984</v>
      </c>
      <c r="AE25" s="111">
        <f t="shared" si="5"/>
        <v>1067.6820225771564</v>
      </c>
      <c r="AF25" s="110">
        <f t="shared" si="6"/>
        <v>-6007370.4799999986</v>
      </c>
      <c r="AG25" s="111">
        <f t="shared" si="7"/>
        <v>-967.68202257715643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170662310.52000004</v>
      </c>
      <c r="F27" s="115">
        <f t="shared" si="8"/>
        <v>3916299.6300000004</v>
      </c>
      <c r="G27" s="115">
        <f t="shared" si="8"/>
        <v>32104365.23</v>
      </c>
      <c r="H27" s="115">
        <f t="shared" si="8"/>
        <v>18844995.189999998</v>
      </c>
      <c r="I27" s="115">
        <f t="shared" si="8"/>
        <v>0</v>
      </c>
      <c r="J27" s="115">
        <f t="shared" si="8"/>
        <v>21001543.400000002</v>
      </c>
      <c r="K27" s="115">
        <f t="shared" si="8"/>
        <v>0</v>
      </c>
      <c r="L27" s="115">
        <f t="shared" si="8"/>
        <v>7737833.0499999998</v>
      </c>
      <c r="M27" s="115">
        <f t="shared" si="8"/>
        <v>0</v>
      </c>
      <c r="N27" s="115">
        <f t="shared" si="8"/>
        <v>19352943.259999998</v>
      </c>
      <c r="O27" s="115">
        <f t="shared" si="8"/>
        <v>0</v>
      </c>
      <c r="P27" s="115">
        <f t="shared" si="8"/>
        <v>17376724.600000001</v>
      </c>
      <c r="Q27" s="115">
        <f t="shared" si="8"/>
        <v>0</v>
      </c>
      <c r="R27" s="115">
        <f t="shared" si="8"/>
        <v>12061204.810000002</v>
      </c>
      <c r="S27" s="115">
        <f t="shared" si="8"/>
        <v>0</v>
      </c>
      <c r="T27" s="115">
        <f t="shared" si="8"/>
        <v>7125390.2799999993</v>
      </c>
      <c r="U27" s="115">
        <f t="shared" si="8"/>
        <v>0</v>
      </c>
      <c r="V27" s="115">
        <f t="shared" si="8"/>
        <v>13851660.220000004</v>
      </c>
      <c r="W27" s="115">
        <f t="shared" si="8"/>
        <v>0</v>
      </c>
      <c r="X27" s="115">
        <f t="shared" si="8"/>
        <v>10093076.030000001</v>
      </c>
      <c r="Y27" s="115">
        <f t="shared" si="8"/>
        <v>0</v>
      </c>
      <c r="Z27" s="115">
        <f t="shared" si="8"/>
        <v>8695837.5800000001</v>
      </c>
      <c r="AA27" s="115">
        <f t="shared" si="8"/>
        <v>0</v>
      </c>
      <c r="AB27" s="115">
        <f t="shared" si="8"/>
        <v>9617179.3200000003</v>
      </c>
      <c r="AC27" s="115">
        <f t="shared" si="8"/>
        <v>0</v>
      </c>
      <c r="AD27" s="115">
        <f t="shared" si="8"/>
        <v>181779052.60000002</v>
      </c>
      <c r="AE27" s="116">
        <f t="shared" si="5"/>
        <v>106.51388232476626</v>
      </c>
      <c r="AF27" s="115">
        <f>SUM(AF10:AF26)</f>
        <v>-11116742.079999996</v>
      </c>
      <c r="AG27" s="116">
        <f t="shared" si="7"/>
        <v>-6.5138823247662616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27741440</v>
      </c>
      <c r="F30" s="110">
        <v>2159210</v>
      </c>
      <c r="G30" s="110">
        <v>2536292.17</v>
      </c>
      <c r="H30" s="110">
        <v>2254622.09</v>
      </c>
      <c r="I30" s="110"/>
      <c r="J30" s="110">
        <v>2209850</v>
      </c>
      <c r="K30" s="110"/>
      <c r="L30" s="110">
        <v>2204591.71</v>
      </c>
      <c r="M30" s="110"/>
      <c r="N30" s="110">
        <v>2222153.36</v>
      </c>
      <c r="O30" s="110"/>
      <c r="P30" s="110">
        <v>2207966.56</v>
      </c>
      <c r="Q30" s="110"/>
      <c r="R30" s="110">
        <v>2187568.38</v>
      </c>
      <c r="S30" s="110"/>
      <c r="T30" s="110">
        <v>2243768.0499999998</v>
      </c>
      <c r="U30" s="110"/>
      <c r="V30" s="110">
        <v>2298048.25</v>
      </c>
      <c r="W30" s="110"/>
      <c r="X30" s="110">
        <v>2310365.2000000002</v>
      </c>
      <c r="Y30" s="110"/>
      <c r="Z30" s="110">
        <v>2379771.36</v>
      </c>
      <c r="AA30" s="110"/>
      <c r="AB30" s="110">
        <v>2408632.91</v>
      </c>
      <c r="AC30" s="110"/>
      <c r="AD30" s="110">
        <f t="shared" ref="AD30:AD41" si="9">SUM(F30:AC30)</f>
        <v>29622840.039999999</v>
      </c>
      <c r="AE30" s="111">
        <f t="shared" ref="AE30:AE41" si="10">+AD30*100/E30</f>
        <v>106.78191196996262</v>
      </c>
      <c r="AF30" s="110">
        <f t="shared" ref="AF30:AF41" si="11">+E30-AD30</f>
        <v>-1881400.0399999991</v>
      </c>
      <c r="AG30" s="111">
        <f t="shared" ref="AG30:AG41" si="12">+AF30*100/E30</f>
        <v>-6.7819119699626231</v>
      </c>
    </row>
    <row r="31" spans="2:33" ht="24" customHeight="1">
      <c r="B31" s="109"/>
      <c r="C31" s="109"/>
      <c r="D31" s="109" t="s">
        <v>124</v>
      </c>
      <c r="E31" s="110">
        <v>0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0</v>
      </c>
      <c r="AE31" s="111" t="e">
        <f t="shared" si="10"/>
        <v>#DIV/0!</v>
      </c>
      <c r="AF31" s="110">
        <f t="shared" si="11"/>
        <v>0</v>
      </c>
      <c r="AG31" s="111" t="e">
        <f t="shared" si="12"/>
        <v>#DIV/0!</v>
      </c>
    </row>
    <row r="32" spans="2:33" ht="24" customHeight="1">
      <c r="B32" s="109"/>
      <c r="C32" s="109"/>
      <c r="D32" s="109" t="s">
        <v>40</v>
      </c>
      <c r="E32" s="110">
        <v>3554000</v>
      </c>
      <c r="F32" s="110">
        <v>0</v>
      </c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0</v>
      </c>
      <c r="AE32" s="111">
        <f t="shared" si="10"/>
        <v>0</v>
      </c>
      <c r="AF32" s="110">
        <f t="shared" si="11"/>
        <v>3554000</v>
      </c>
      <c r="AG32" s="111">
        <f t="shared" si="12"/>
        <v>100</v>
      </c>
    </row>
    <row r="33" spans="2:33" ht="24" customHeight="1">
      <c r="B33" s="109"/>
      <c r="C33" s="109"/>
      <c r="D33" s="109" t="s">
        <v>42</v>
      </c>
      <c r="E33" s="110">
        <v>1780000</v>
      </c>
      <c r="F33" s="110">
        <v>105000</v>
      </c>
      <c r="G33" s="110">
        <v>140000</v>
      </c>
      <c r="H33" s="110">
        <v>95000</v>
      </c>
      <c r="I33" s="110"/>
      <c r="J33" s="110">
        <v>100000</v>
      </c>
      <c r="K33" s="110"/>
      <c r="L33" s="110">
        <v>110000</v>
      </c>
      <c r="M33" s="110"/>
      <c r="N33" s="110">
        <v>110000</v>
      </c>
      <c r="O33" s="110"/>
      <c r="P33" s="110">
        <v>110000</v>
      </c>
      <c r="Q33" s="110"/>
      <c r="R33" s="110">
        <v>100000</v>
      </c>
      <c r="S33" s="110"/>
      <c r="T33" s="110">
        <v>100000</v>
      </c>
      <c r="U33" s="110"/>
      <c r="V33" s="110">
        <v>110000</v>
      </c>
      <c r="W33" s="110"/>
      <c r="X33" s="110">
        <v>100000</v>
      </c>
      <c r="Y33" s="110"/>
      <c r="Z33" s="110">
        <v>145000</v>
      </c>
      <c r="AA33" s="110"/>
      <c r="AB33" s="110">
        <v>135000</v>
      </c>
      <c r="AC33" s="110"/>
      <c r="AD33" s="110">
        <f t="shared" si="9"/>
        <v>1460000</v>
      </c>
      <c r="AE33" s="111">
        <f t="shared" si="10"/>
        <v>82.022471910112358</v>
      </c>
      <c r="AF33" s="110">
        <f t="shared" si="11"/>
        <v>320000</v>
      </c>
      <c r="AG33" s="111">
        <f t="shared" si="12"/>
        <v>17.977528089887642</v>
      </c>
    </row>
    <row r="34" spans="2:33" ht="24" customHeight="1">
      <c r="B34" s="109"/>
      <c r="C34" s="109"/>
      <c r="D34" s="109" t="s">
        <v>44</v>
      </c>
      <c r="E34" s="110">
        <v>12000000</v>
      </c>
      <c r="F34" s="110">
        <v>1175100</v>
      </c>
      <c r="G34" s="110">
        <v>1195000</v>
      </c>
      <c r="H34" s="110"/>
      <c r="I34" s="110"/>
      <c r="J34" s="110">
        <v>1065600</v>
      </c>
      <c r="K34" s="110"/>
      <c r="L34" s="110">
        <v>1100700</v>
      </c>
      <c r="M34" s="110"/>
      <c r="N34" s="110">
        <v>1121500</v>
      </c>
      <c r="O34" s="110"/>
      <c r="P34" s="110">
        <v>1117700</v>
      </c>
      <c r="Q34" s="110"/>
      <c r="R34" s="110">
        <v>1116500</v>
      </c>
      <c r="S34" s="110"/>
      <c r="T34" s="110">
        <v>312400</v>
      </c>
      <c r="U34" s="110"/>
      <c r="V34" s="110">
        <v>1131300</v>
      </c>
      <c r="W34" s="110"/>
      <c r="X34" s="110">
        <v>1177400</v>
      </c>
      <c r="Y34" s="110"/>
      <c r="Z34" s="110">
        <v>1175900</v>
      </c>
      <c r="AA34" s="110"/>
      <c r="AB34" s="110">
        <v>1207900</v>
      </c>
      <c r="AC34" s="110"/>
      <c r="AD34" s="110">
        <f t="shared" si="9"/>
        <v>12897000</v>
      </c>
      <c r="AE34" s="111">
        <f t="shared" si="10"/>
        <v>107.47499999999999</v>
      </c>
      <c r="AF34" s="110">
        <f t="shared" si="11"/>
        <v>-897000</v>
      </c>
      <c r="AG34" s="111">
        <f t="shared" si="12"/>
        <v>-7.4749999999999996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558000</v>
      </c>
      <c r="F36" s="110">
        <v>33000</v>
      </c>
      <c r="G36" s="110">
        <v>41353.040000000001</v>
      </c>
      <c r="H36" s="110">
        <v>33500</v>
      </c>
      <c r="I36" s="110"/>
      <c r="J36" s="110">
        <v>33500</v>
      </c>
      <c r="K36" s="110"/>
      <c r="L36" s="110">
        <v>33951.699999999997</v>
      </c>
      <c r="M36" s="110"/>
      <c r="N36" s="110">
        <v>34071.919999999998</v>
      </c>
      <c r="O36" s="110"/>
      <c r="P36" s="110">
        <v>33500</v>
      </c>
      <c r="Q36" s="110"/>
      <c r="R36" s="110">
        <v>26800</v>
      </c>
      <c r="S36" s="110"/>
      <c r="T36" s="110">
        <v>29661.3</v>
      </c>
      <c r="U36" s="110"/>
      <c r="V36" s="110">
        <v>29250</v>
      </c>
      <c r="W36" s="110"/>
      <c r="X36" s="110">
        <v>29000</v>
      </c>
      <c r="Y36" s="110"/>
      <c r="Z36" s="110">
        <v>42700</v>
      </c>
      <c r="AA36" s="110"/>
      <c r="AB36" s="110">
        <v>37950</v>
      </c>
      <c r="AC36" s="110"/>
      <c r="AD36" s="110">
        <f t="shared" si="9"/>
        <v>438237.95999999996</v>
      </c>
      <c r="AE36" s="111">
        <f t="shared" si="10"/>
        <v>78.537268817204307</v>
      </c>
      <c r="AF36" s="110">
        <f t="shared" si="11"/>
        <v>119762.04000000004</v>
      </c>
      <c r="AG36" s="111">
        <f t="shared" si="12"/>
        <v>21.462731182795707</v>
      </c>
    </row>
    <row r="37" spans="2:33" ht="24" customHeight="1">
      <c r="B37" s="109"/>
      <c r="C37" s="109"/>
      <c r="D37" s="109" t="s">
        <v>50</v>
      </c>
      <c r="E37" s="110">
        <v>32268000</v>
      </c>
      <c r="F37" s="110">
        <f>2062128.32-5000</f>
        <v>2057128.32</v>
      </c>
      <c r="G37" s="110">
        <v>2300209.98</v>
      </c>
      <c r="H37" s="110">
        <f>2353486.64-5000</f>
        <v>2348486.64</v>
      </c>
      <c r="I37" s="110"/>
      <c r="J37" s="110">
        <f>2090333.3-5000</f>
        <v>2085333.3</v>
      </c>
      <c r="K37" s="110"/>
      <c r="L37" s="110">
        <f>2607652.44-5000</f>
        <v>2602652.44</v>
      </c>
      <c r="M37" s="110"/>
      <c r="N37" s="110">
        <f>2793254.98-5000</f>
        <v>2788254.98</v>
      </c>
      <c r="O37" s="110"/>
      <c r="P37" s="110">
        <f>2405620.82-5000</f>
        <v>2400620.8199999998</v>
      </c>
      <c r="Q37" s="110"/>
      <c r="R37" s="110">
        <f>2262981.64-5000</f>
        <v>2257981.64</v>
      </c>
      <c r="S37" s="110"/>
      <c r="T37" s="110">
        <f>2789351.32-5000</f>
        <v>2784351.32</v>
      </c>
      <c r="U37" s="110"/>
      <c r="V37" s="110">
        <f>2504942.48-5000</f>
        <v>2499942.48</v>
      </c>
      <c r="W37" s="110"/>
      <c r="X37" s="110">
        <f>2415669.98-5000-100000</f>
        <v>2310669.98</v>
      </c>
      <c r="Y37" s="110"/>
      <c r="Z37" s="110">
        <f>2590874.98-5000</f>
        <v>2585874.98</v>
      </c>
      <c r="AA37" s="110"/>
      <c r="AB37" s="110">
        <f>2694729.98-5000</f>
        <v>2689729.98</v>
      </c>
      <c r="AC37" s="110"/>
      <c r="AD37" s="110">
        <f t="shared" si="9"/>
        <v>31711236.860000003</v>
      </c>
      <c r="AE37" s="111">
        <f t="shared" si="10"/>
        <v>98.274565699764494</v>
      </c>
      <c r="AF37" s="110">
        <f t="shared" si="11"/>
        <v>556763.13999999687</v>
      </c>
      <c r="AG37" s="111">
        <f t="shared" si="12"/>
        <v>1.7254343002355177</v>
      </c>
    </row>
    <row r="38" spans="2:33" ht="24" customHeight="1">
      <c r="B38" s="109"/>
      <c r="C38" s="109"/>
      <c r="D38" s="109" t="s">
        <v>52</v>
      </c>
      <c r="E38" s="110">
        <v>0</v>
      </c>
      <c r="F38" s="110">
        <v>0</v>
      </c>
      <c r="G38" s="110">
        <v>0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60000</v>
      </c>
      <c r="F39" s="110">
        <v>5000</v>
      </c>
      <c r="G39" s="110">
        <v>5000</v>
      </c>
      <c r="H39" s="110">
        <v>5000</v>
      </c>
      <c r="I39" s="110"/>
      <c r="J39" s="110">
        <v>5000</v>
      </c>
      <c r="K39" s="110"/>
      <c r="L39" s="110">
        <v>5000</v>
      </c>
      <c r="M39" s="110"/>
      <c r="N39" s="110">
        <v>5000</v>
      </c>
      <c r="O39" s="110"/>
      <c r="P39" s="110">
        <v>5000</v>
      </c>
      <c r="Q39" s="110"/>
      <c r="R39" s="110">
        <v>5000</v>
      </c>
      <c r="S39" s="110"/>
      <c r="T39" s="110">
        <v>5000</v>
      </c>
      <c r="U39" s="110"/>
      <c r="V39" s="110">
        <v>5000</v>
      </c>
      <c r="W39" s="110"/>
      <c r="X39" s="110">
        <v>5000</v>
      </c>
      <c r="Y39" s="110"/>
      <c r="Z39" s="110">
        <v>5000</v>
      </c>
      <c r="AA39" s="110"/>
      <c r="AB39" s="110">
        <v>5000</v>
      </c>
      <c r="AC39" s="110"/>
      <c r="AD39" s="110">
        <f t="shared" si="9"/>
        <v>65000</v>
      </c>
      <c r="AE39" s="111">
        <f t="shared" si="10"/>
        <v>108.33333333333333</v>
      </c>
      <c r="AF39" s="110">
        <f t="shared" si="11"/>
        <v>-5000</v>
      </c>
      <c r="AG39" s="111">
        <f t="shared" si="12"/>
        <v>-8.3333333333333339</v>
      </c>
    </row>
    <row r="40" spans="2:33" ht="24" customHeight="1">
      <c r="B40" s="109"/>
      <c r="C40" s="109"/>
      <c r="D40" s="109" t="s">
        <v>56</v>
      </c>
      <c r="E40" s="110">
        <v>1637650</v>
      </c>
      <c r="F40" s="110">
        <v>217791</v>
      </c>
      <c r="G40" s="110">
        <v>128086.8</v>
      </c>
      <c r="H40" s="110">
        <v>223381.4</v>
      </c>
      <c r="I40" s="110"/>
      <c r="J40" s="110">
        <v>146677.4</v>
      </c>
      <c r="K40" s="110"/>
      <c r="L40" s="110">
        <v>143137.4</v>
      </c>
      <c r="M40" s="110"/>
      <c r="N40" s="110">
        <v>119384</v>
      </c>
      <c r="O40" s="110"/>
      <c r="P40" s="110">
        <v>123147.4</v>
      </c>
      <c r="Q40" s="110"/>
      <c r="R40" s="110">
        <v>118694.39999999999</v>
      </c>
      <c r="S40" s="110"/>
      <c r="T40" s="110">
        <v>118161.4</v>
      </c>
      <c r="U40" s="110"/>
      <c r="V40" s="110">
        <v>120869.4</v>
      </c>
      <c r="W40" s="110"/>
      <c r="X40" s="110">
        <v>123490.4</v>
      </c>
      <c r="Y40" s="110"/>
      <c r="Z40" s="110">
        <v>238870.39999999999</v>
      </c>
      <c r="AA40" s="110"/>
      <c r="AB40" s="110">
        <v>126898.4</v>
      </c>
      <c r="AC40" s="110"/>
      <c r="AD40" s="110">
        <f t="shared" si="9"/>
        <v>1948589.7999999993</v>
      </c>
      <c r="AE40" s="111">
        <f t="shared" si="10"/>
        <v>118.98695081366589</v>
      </c>
      <c r="AF40" s="110">
        <f t="shared" si="11"/>
        <v>-310939.79999999935</v>
      </c>
      <c r="AG40" s="111">
        <f t="shared" si="12"/>
        <v>-18.986950813665882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20731061.210000001</v>
      </c>
      <c r="F43" s="110">
        <v>1002409.99</v>
      </c>
      <c r="G43" s="110">
        <v>2205144.2999999998</v>
      </c>
      <c r="H43" s="110">
        <v>2376847.75</v>
      </c>
      <c r="I43" s="110"/>
      <c r="J43" s="110">
        <v>2158409.14</v>
      </c>
      <c r="K43" s="110"/>
      <c r="L43" s="110">
        <v>2575616.09</v>
      </c>
      <c r="M43" s="110"/>
      <c r="N43" s="110">
        <v>1629407.66</v>
      </c>
      <c r="O43" s="110"/>
      <c r="P43" s="110">
        <v>550406.40000000002</v>
      </c>
      <c r="Q43" s="110"/>
      <c r="R43" s="110">
        <v>810669.92</v>
      </c>
      <c r="S43" s="110"/>
      <c r="T43" s="110">
        <v>2674108.04</v>
      </c>
      <c r="U43" s="110"/>
      <c r="V43" s="110">
        <v>2027890.23</v>
      </c>
      <c r="W43" s="110"/>
      <c r="X43" s="110">
        <v>795294.84</v>
      </c>
      <c r="Y43" s="110"/>
      <c r="Z43" s="110">
        <v>674824.3</v>
      </c>
      <c r="AA43" s="110"/>
      <c r="AB43" s="110">
        <v>1225882.8600000001</v>
      </c>
      <c r="AC43" s="110"/>
      <c r="AD43" s="110">
        <f>SUM(F43:AC43)</f>
        <v>20706911.52</v>
      </c>
      <c r="AE43" s="111">
        <f>+AD43*100/E43</f>
        <v>99.883509629558418</v>
      </c>
      <c r="AF43" s="110">
        <f>+E43-AD43</f>
        <v>24149.690000001341</v>
      </c>
      <c r="AG43" s="111">
        <f>+AF43*100/E43</f>
        <v>0.11649037044158793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9733269.0399999991</v>
      </c>
      <c r="F45" s="110">
        <v>432640.9</v>
      </c>
      <c r="G45" s="110">
        <v>1394503.25</v>
      </c>
      <c r="H45" s="110">
        <v>842998.1</v>
      </c>
      <c r="I45" s="110"/>
      <c r="J45" s="110">
        <v>402808.3</v>
      </c>
      <c r="K45" s="110"/>
      <c r="L45" s="110">
        <v>1102205.1100000001</v>
      </c>
      <c r="M45" s="110"/>
      <c r="N45" s="110">
        <v>954027.7</v>
      </c>
      <c r="O45" s="110"/>
      <c r="P45" s="110">
        <v>683478</v>
      </c>
      <c r="Q45" s="110"/>
      <c r="R45" s="110">
        <v>1733190</v>
      </c>
      <c r="S45" s="110"/>
      <c r="T45" s="110">
        <v>368453.3</v>
      </c>
      <c r="U45" s="110"/>
      <c r="V45" s="110">
        <v>633449.5</v>
      </c>
      <c r="W45" s="110"/>
      <c r="X45" s="110">
        <v>986140</v>
      </c>
      <c r="Y45" s="110"/>
      <c r="Z45" s="110">
        <v>357907.5</v>
      </c>
      <c r="AA45" s="110"/>
      <c r="AB45" s="110">
        <v>458013.4</v>
      </c>
      <c r="AC45" s="110"/>
      <c r="AD45" s="110">
        <f t="shared" ref="AD45:AD53" si="13">SUM(F45:AC45)</f>
        <v>10349815.060000001</v>
      </c>
      <c r="AE45" s="111">
        <f t="shared" ref="AE45:AE53" si="14">+AD45*100/E45</f>
        <v>106.33441875968118</v>
      </c>
      <c r="AF45" s="110">
        <f t="shared" ref="AF45:AF53" si="15">+E45-AD45</f>
        <v>-616546.02000000142</v>
      </c>
      <c r="AG45" s="111">
        <f t="shared" ref="AG45:AG53" si="16">+AF45*100/E45</f>
        <v>-6.3344187596811921</v>
      </c>
    </row>
    <row r="46" spans="2:33" ht="24" customHeight="1">
      <c r="B46" s="109"/>
      <c r="C46" s="109"/>
      <c r="D46" s="109" t="s">
        <v>131</v>
      </c>
      <c r="E46" s="110">
        <v>10543479</v>
      </c>
      <c r="F46" s="110">
        <v>1236123</v>
      </c>
      <c r="G46" s="110">
        <v>466700</v>
      </c>
      <c r="H46" s="110">
        <v>667315</v>
      </c>
      <c r="I46" s="110"/>
      <c r="J46" s="110">
        <v>1051207</v>
      </c>
      <c r="K46" s="110"/>
      <c r="L46" s="110">
        <v>1224241.3700000001</v>
      </c>
      <c r="M46" s="110"/>
      <c r="N46" s="110">
        <v>134836</v>
      </c>
      <c r="O46" s="110"/>
      <c r="P46" s="110">
        <v>1830255</v>
      </c>
      <c r="Q46" s="110"/>
      <c r="R46" s="110">
        <v>149310</v>
      </c>
      <c r="S46" s="110"/>
      <c r="T46" s="110">
        <v>1066018</v>
      </c>
      <c r="U46" s="110"/>
      <c r="V46" s="110">
        <v>982227</v>
      </c>
      <c r="W46" s="110"/>
      <c r="X46" s="110">
        <v>242280</v>
      </c>
      <c r="Y46" s="110"/>
      <c r="Z46" s="110">
        <v>399267.8</v>
      </c>
      <c r="AA46" s="110"/>
      <c r="AB46" s="110">
        <v>668991</v>
      </c>
      <c r="AC46" s="110"/>
      <c r="AD46" s="110">
        <f t="shared" si="13"/>
        <v>10118771.170000002</v>
      </c>
      <c r="AE46" s="111">
        <f t="shared" si="14"/>
        <v>95.971843544241921</v>
      </c>
      <c r="AF46" s="110">
        <f t="shared" si="15"/>
        <v>424707.82999999821</v>
      </c>
      <c r="AG46" s="111">
        <f t="shared" si="16"/>
        <v>4.0281564557580873</v>
      </c>
    </row>
    <row r="47" spans="2:33" ht="24" customHeight="1">
      <c r="B47" s="109"/>
      <c r="C47" s="109"/>
      <c r="D47" s="109" t="s">
        <v>132</v>
      </c>
      <c r="E47" s="110">
        <v>91501.59</v>
      </c>
      <c r="F47" s="110">
        <v>23550</v>
      </c>
      <c r="G47" s="110">
        <v>20900</v>
      </c>
      <c r="H47" s="110">
        <v>5136</v>
      </c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49586</v>
      </c>
      <c r="AE47" s="111">
        <f t="shared" si="14"/>
        <v>54.191408040013293</v>
      </c>
      <c r="AF47" s="110">
        <f t="shared" si="15"/>
        <v>41915.589999999997</v>
      </c>
      <c r="AG47" s="111">
        <f t="shared" si="16"/>
        <v>45.8085919599867</v>
      </c>
    </row>
    <row r="48" spans="2:33" ht="24" customHeight="1">
      <c r="B48" s="109"/>
      <c r="C48" s="109"/>
      <c r="D48" s="109" t="s">
        <v>133</v>
      </c>
      <c r="E48" s="110">
        <v>369365.45</v>
      </c>
      <c r="F48" s="110">
        <v>0</v>
      </c>
      <c r="G48" s="110">
        <v>0</v>
      </c>
      <c r="H48" s="110">
        <v>212670</v>
      </c>
      <c r="I48" s="110"/>
      <c r="J48" s="110"/>
      <c r="K48" s="110"/>
      <c r="L48" s="110">
        <v>99750</v>
      </c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312420</v>
      </c>
      <c r="AE48" s="111">
        <f t="shared" si="14"/>
        <v>84.582897507062441</v>
      </c>
      <c r="AF48" s="110">
        <f t="shared" si="15"/>
        <v>56945.450000000012</v>
      </c>
      <c r="AG48" s="111">
        <f t="shared" si="16"/>
        <v>15.417102492937552</v>
      </c>
    </row>
    <row r="49" spans="2:33" ht="24" customHeight="1">
      <c r="B49" s="109"/>
      <c r="C49" s="109"/>
      <c r="D49" s="109" t="s">
        <v>134</v>
      </c>
      <c r="E49" s="110">
        <v>0</v>
      </c>
      <c r="F49" s="110">
        <v>0</v>
      </c>
      <c r="G49" s="110">
        <v>0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9161668.6400000006</v>
      </c>
      <c r="F50" s="110">
        <v>545332.6</v>
      </c>
      <c r="G50" s="110">
        <v>1214374.6100000001</v>
      </c>
      <c r="H50" s="110">
        <v>716064.18</v>
      </c>
      <c r="I50" s="110"/>
      <c r="J50" s="110">
        <v>395179</v>
      </c>
      <c r="K50" s="110"/>
      <c r="L50" s="110">
        <v>1692304.7</v>
      </c>
      <c r="M50" s="110"/>
      <c r="N50" s="110">
        <v>606696.01</v>
      </c>
      <c r="O50" s="110"/>
      <c r="P50" s="110">
        <v>575123</v>
      </c>
      <c r="Q50" s="110"/>
      <c r="R50" s="110">
        <v>655695</v>
      </c>
      <c r="S50" s="110"/>
      <c r="T50" s="110">
        <v>1353562.1</v>
      </c>
      <c r="U50" s="110"/>
      <c r="V50" s="110">
        <v>475468.2</v>
      </c>
      <c r="W50" s="110"/>
      <c r="X50" s="110">
        <v>628871.25</v>
      </c>
      <c r="Y50" s="110"/>
      <c r="Z50" s="110">
        <v>412975</v>
      </c>
      <c r="AA50" s="110"/>
      <c r="AB50" s="110">
        <v>512994.01</v>
      </c>
      <c r="AC50" s="110"/>
      <c r="AD50" s="110">
        <f t="shared" si="13"/>
        <v>9784639.6599999983</v>
      </c>
      <c r="AE50" s="111">
        <f t="shared" si="14"/>
        <v>106.79975498437148</v>
      </c>
      <c r="AF50" s="110">
        <f t="shared" si="15"/>
        <v>-622971.01999999769</v>
      </c>
      <c r="AG50" s="111">
        <f t="shared" si="16"/>
        <v>-6.799754984371468</v>
      </c>
    </row>
    <row r="51" spans="2:33" ht="24" customHeight="1">
      <c r="B51" s="109"/>
      <c r="C51" s="109"/>
      <c r="D51" s="109" t="s">
        <v>65</v>
      </c>
      <c r="E51" s="110">
        <v>5504727.71</v>
      </c>
      <c r="F51" s="110">
        <v>628696.18999999994</v>
      </c>
      <c r="G51" s="110">
        <v>255845.04</v>
      </c>
      <c r="H51" s="110">
        <v>548419.99</v>
      </c>
      <c r="I51" s="110"/>
      <c r="J51" s="110">
        <v>440514.67</v>
      </c>
      <c r="K51" s="110"/>
      <c r="L51" s="110">
        <v>364159.08</v>
      </c>
      <c r="M51" s="110"/>
      <c r="N51" s="110">
        <v>336653.55</v>
      </c>
      <c r="O51" s="110"/>
      <c r="P51" s="110">
        <v>339294.54</v>
      </c>
      <c r="Q51" s="110"/>
      <c r="R51" s="110">
        <v>488734.86</v>
      </c>
      <c r="S51" s="110"/>
      <c r="T51" s="110">
        <v>541262.21</v>
      </c>
      <c r="U51" s="110"/>
      <c r="V51" s="110">
        <v>520725.26</v>
      </c>
      <c r="W51" s="110"/>
      <c r="X51" s="110">
        <v>526911.80000000005</v>
      </c>
      <c r="Y51" s="110"/>
      <c r="Z51" s="110">
        <v>508268.14</v>
      </c>
      <c r="AA51" s="110"/>
      <c r="AB51" s="110">
        <v>618416.91</v>
      </c>
      <c r="AC51" s="110"/>
      <c r="AD51" s="110">
        <f t="shared" si="13"/>
        <v>6117902.2399999993</v>
      </c>
      <c r="AE51" s="111">
        <f t="shared" si="14"/>
        <v>111.13905287060963</v>
      </c>
      <c r="AF51" s="110">
        <f t="shared" si="15"/>
        <v>-613174.52999999933</v>
      </c>
      <c r="AG51" s="111">
        <f t="shared" si="16"/>
        <v>-11.139052870609641</v>
      </c>
    </row>
    <row r="52" spans="2:33" ht="24" customHeight="1">
      <c r="B52" s="109"/>
      <c r="C52" s="109"/>
      <c r="D52" s="109" t="s">
        <v>67</v>
      </c>
      <c r="E52" s="110">
        <v>16388850.310000001</v>
      </c>
      <c r="F52" s="110">
        <v>794293.13</v>
      </c>
      <c r="G52" s="110">
        <v>3651642.1</v>
      </c>
      <c r="H52" s="110">
        <v>1996192.52</v>
      </c>
      <c r="I52" s="110"/>
      <c r="J52" s="110">
        <v>705706.67</v>
      </c>
      <c r="K52" s="110"/>
      <c r="L52" s="110">
        <v>2232723.15</v>
      </c>
      <c r="M52" s="110"/>
      <c r="N52" s="110">
        <v>848567.95</v>
      </c>
      <c r="O52" s="110"/>
      <c r="P52" s="110">
        <v>367117.7</v>
      </c>
      <c r="Q52" s="110"/>
      <c r="R52" s="110">
        <v>1491576.92</v>
      </c>
      <c r="S52" s="110"/>
      <c r="T52" s="110">
        <v>1004546.77</v>
      </c>
      <c r="U52" s="110"/>
      <c r="V52" s="110">
        <v>1275819.47</v>
      </c>
      <c r="W52" s="110"/>
      <c r="X52" s="110">
        <v>2061412.03</v>
      </c>
      <c r="Y52" s="110"/>
      <c r="Z52" s="110">
        <v>1837293.93</v>
      </c>
      <c r="AA52" s="110"/>
      <c r="AB52" s="110">
        <v>1515339</v>
      </c>
      <c r="AC52" s="110"/>
      <c r="AD52" s="110">
        <f t="shared" si="13"/>
        <v>19782231.34</v>
      </c>
      <c r="AE52" s="111">
        <f t="shared" si="14"/>
        <v>120.70542451613862</v>
      </c>
      <c r="AF52" s="110">
        <f t="shared" si="15"/>
        <v>-3393381.0299999993</v>
      </c>
      <c r="AG52" s="111">
        <f t="shared" si="16"/>
        <v>-20.705424516138613</v>
      </c>
    </row>
    <row r="53" spans="2:33" ht="24" customHeight="1">
      <c r="B53" s="109"/>
      <c r="C53" s="109"/>
      <c r="D53" s="109" t="s">
        <v>135</v>
      </c>
      <c r="E53" s="110">
        <v>9041004</v>
      </c>
      <c r="F53" s="110">
        <v>230284.41</v>
      </c>
      <c r="G53" s="110"/>
      <c r="H53" s="110"/>
      <c r="I53" s="110"/>
      <c r="J53" s="110">
        <v>187371.92</v>
      </c>
      <c r="K53" s="110"/>
      <c r="L53" s="110">
        <v>148356.78</v>
      </c>
      <c r="M53" s="110"/>
      <c r="N53" s="110">
        <v>351253.03</v>
      </c>
      <c r="O53" s="110"/>
      <c r="P53" s="110">
        <v>109837</v>
      </c>
      <c r="Q53" s="110"/>
      <c r="R53" s="110">
        <v>108880</v>
      </c>
      <c r="S53" s="110"/>
      <c r="T53" s="110">
        <v>140389.04999999999</v>
      </c>
      <c r="U53" s="110"/>
      <c r="V53" s="110">
        <v>160138.12</v>
      </c>
      <c r="W53" s="110"/>
      <c r="X53" s="110">
        <v>163694.38</v>
      </c>
      <c r="Y53" s="110"/>
      <c r="Z53" s="110">
        <v>43734.14</v>
      </c>
      <c r="AA53" s="110"/>
      <c r="AB53" s="110">
        <v>148240.14000000001</v>
      </c>
      <c r="AC53" s="110"/>
      <c r="AD53" s="110">
        <f t="shared" si="13"/>
        <v>1792178.9699999997</v>
      </c>
      <c r="AE53" s="111">
        <f t="shared" si="14"/>
        <v>19.822787048872001</v>
      </c>
      <c r="AF53" s="110">
        <f t="shared" si="15"/>
        <v>7248825.0300000003</v>
      </c>
      <c r="AG53" s="111">
        <f t="shared" si="16"/>
        <v>80.177212951127999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3135000</v>
      </c>
      <c r="F56" s="110">
        <v>500000</v>
      </c>
      <c r="G56" s="110">
        <v>1195000</v>
      </c>
      <c r="H56" s="110">
        <v>1325000</v>
      </c>
      <c r="I56" s="110"/>
      <c r="J56" s="110"/>
      <c r="K56" s="110"/>
      <c r="L56" s="110">
        <v>400000</v>
      </c>
      <c r="M56" s="110"/>
      <c r="N56" s="110"/>
      <c r="O56" s="110"/>
      <c r="P56" s="110">
        <v>1699000</v>
      </c>
      <c r="Q56" s="110"/>
      <c r="R56" s="110">
        <v>149950</v>
      </c>
      <c r="S56" s="110"/>
      <c r="T56" s="110">
        <v>42740</v>
      </c>
      <c r="U56" s="110"/>
      <c r="V56" s="110"/>
      <c r="W56" s="110"/>
      <c r="X56" s="110">
        <v>1018350</v>
      </c>
      <c r="Y56" s="110"/>
      <c r="Z56" s="110">
        <v>64000</v>
      </c>
      <c r="AA56" s="110"/>
      <c r="AB56" s="110">
        <v>4331000</v>
      </c>
      <c r="AC56" s="110"/>
      <c r="AD56" s="110">
        <f t="shared" ref="AD56:AD58" si="17">SUM(F56:AC56)</f>
        <v>10725040</v>
      </c>
      <c r="AE56" s="111">
        <f t="shared" ref="AE56:AE58" si="18">+AD56*100/E56</f>
        <v>342.10653907496015</v>
      </c>
      <c r="AF56" s="110">
        <f t="shared" ref="AF56:AF58" si="19">+E56-AD56</f>
        <v>-7590040</v>
      </c>
      <c r="AG56" s="111">
        <f t="shared" ref="AG56:AG58" si="20">+AF56*100/E56</f>
        <v>-242.10653907496012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3000000</v>
      </c>
      <c r="F58" s="110">
        <v>0</v>
      </c>
      <c r="G58" s="110">
        <v>141000</v>
      </c>
      <c r="H58" s="110">
        <v>550995.5</v>
      </c>
      <c r="I58" s="110"/>
      <c r="J58" s="110">
        <v>150000</v>
      </c>
      <c r="K58" s="110"/>
      <c r="L58" s="110">
        <v>273719</v>
      </c>
      <c r="M58" s="110"/>
      <c r="N58" s="110"/>
      <c r="O58" s="110"/>
      <c r="P58" s="110">
        <v>215300</v>
      </c>
      <c r="Q58" s="110"/>
      <c r="R58" s="110"/>
      <c r="S58" s="110"/>
      <c r="T58" s="110"/>
      <c r="U58" s="110"/>
      <c r="V58" s="110">
        <v>136229</v>
      </c>
      <c r="W58" s="110"/>
      <c r="X58" s="110">
        <v>318400</v>
      </c>
      <c r="Y58" s="110"/>
      <c r="Z58" s="110">
        <v>29480</v>
      </c>
      <c r="AA58" s="110"/>
      <c r="AB58" s="110">
        <v>25580</v>
      </c>
      <c r="AC58" s="110"/>
      <c r="AD58" s="110">
        <f t="shared" si="17"/>
        <v>1840703.5</v>
      </c>
      <c r="AE58" s="111">
        <f t="shared" si="18"/>
        <v>61.356783333333333</v>
      </c>
      <c r="AF58" s="110">
        <f t="shared" si="19"/>
        <v>1159296.5</v>
      </c>
      <c r="AG58" s="111">
        <f t="shared" si="20"/>
        <v>38.643216666666667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296251</v>
      </c>
      <c r="F64" s="110">
        <v>0</v>
      </c>
      <c r="G64" s="110"/>
      <c r="H64" s="110"/>
      <c r="I64" s="110"/>
      <c r="J64" s="110">
        <v>1807990.15</v>
      </c>
      <c r="K64" s="110"/>
      <c r="L64" s="110"/>
      <c r="M64" s="110"/>
      <c r="N64" s="110">
        <v>1400202.48</v>
      </c>
      <c r="O64" s="110"/>
      <c r="P64" s="110"/>
      <c r="Q64" s="110"/>
      <c r="R64" s="110"/>
      <c r="S64" s="110"/>
      <c r="T64" s="110">
        <v>1043082.48</v>
      </c>
      <c r="U64" s="110"/>
      <c r="V64" s="110"/>
      <c r="W64" s="110"/>
      <c r="X64" s="110"/>
      <c r="Y64" s="110"/>
      <c r="Z64" s="110">
        <v>1221642.48</v>
      </c>
      <c r="AA64" s="110"/>
      <c r="AB64" s="110">
        <v>621928.71</v>
      </c>
      <c r="AC64" s="110"/>
      <c r="AD64" s="110">
        <f t="shared" ref="AD64:AD71" si="25">SUM(F64:AC64)</f>
        <v>6094846.2999999998</v>
      </c>
      <c r="AE64" s="111">
        <f t="shared" ref="AE64:AE71" si="26">+AD64*100/E64</f>
        <v>2057.3251398307516</v>
      </c>
      <c r="AF64" s="110">
        <f t="shared" ref="AF64:AF71" si="27">+E64-AD64</f>
        <v>-5798595.2999999998</v>
      </c>
      <c r="AG64" s="111">
        <f t="shared" ref="AG64:AG71" si="28">+AF64*100/E64</f>
        <v>-1957.3251398307516</v>
      </c>
    </row>
    <row r="65" spans="1:33" ht="24" customHeight="1">
      <c r="B65" s="109"/>
      <c r="C65" s="109"/>
      <c r="D65" s="109" t="s">
        <v>142</v>
      </c>
      <c r="E65" s="110">
        <v>2100000</v>
      </c>
      <c r="F65" s="110">
        <v>41885.32</v>
      </c>
      <c r="G65" s="110">
        <v>33001</v>
      </c>
      <c r="H65" s="110">
        <v>172419.45</v>
      </c>
      <c r="I65" s="110"/>
      <c r="J65" s="110">
        <v>4049.5</v>
      </c>
      <c r="K65" s="110"/>
      <c r="L65" s="110">
        <v>36004.44</v>
      </c>
      <c r="M65" s="110"/>
      <c r="N65" s="110"/>
      <c r="O65" s="110"/>
      <c r="P65" s="110">
        <v>21326</v>
      </c>
      <c r="Q65" s="110"/>
      <c r="R65" s="110">
        <v>289275</v>
      </c>
      <c r="S65" s="110"/>
      <c r="T65" s="110">
        <v>309796</v>
      </c>
      <c r="U65" s="110"/>
      <c r="V65" s="110">
        <v>37485</v>
      </c>
      <c r="W65" s="110"/>
      <c r="X65" s="110">
        <v>914013.21</v>
      </c>
      <c r="Y65" s="110"/>
      <c r="Z65" s="110">
        <v>8338</v>
      </c>
      <c r="AA65" s="110"/>
      <c r="AB65" s="110">
        <v>44530.53</v>
      </c>
      <c r="AC65" s="110"/>
      <c r="AD65" s="110">
        <f t="shared" si="25"/>
        <v>1912123.45</v>
      </c>
      <c r="AE65" s="111">
        <f t="shared" si="26"/>
        <v>91.053497619047619</v>
      </c>
      <c r="AF65" s="110">
        <f t="shared" si="27"/>
        <v>187876.55000000005</v>
      </c>
      <c r="AG65" s="111">
        <f t="shared" si="28"/>
        <v>8.9465023809523831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169695267.95000002</v>
      </c>
      <c r="F66" s="115">
        <f t="shared" si="29"/>
        <v>11187444.860000001</v>
      </c>
      <c r="G66" s="115">
        <f t="shared" si="29"/>
        <v>16924052.289999999</v>
      </c>
      <c r="H66" s="115">
        <f t="shared" si="29"/>
        <v>14374048.619999999</v>
      </c>
      <c r="I66" s="115">
        <f t="shared" si="29"/>
        <v>0</v>
      </c>
      <c r="J66" s="115">
        <f t="shared" si="29"/>
        <v>12949197.050000001</v>
      </c>
      <c r="K66" s="115">
        <f t="shared" si="29"/>
        <v>0</v>
      </c>
      <c r="L66" s="115">
        <f t="shared" si="29"/>
        <v>16349112.969999999</v>
      </c>
      <c r="M66" s="115">
        <f t="shared" si="29"/>
        <v>0</v>
      </c>
      <c r="N66" s="115">
        <f t="shared" si="29"/>
        <v>12662008.639999999</v>
      </c>
      <c r="O66" s="115">
        <f t="shared" si="29"/>
        <v>0</v>
      </c>
      <c r="P66" s="115">
        <f t="shared" si="29"/>
        <v>12389072.419999998</v>
      </c>
      <c r="Q66" s="115">
        <f t="shared" si="29"/>
        <v>0</v>
      </c>
      <c r="R66" s="115">
        <f t="shared" si="29"/>
        <v>11689826.119999999</v>
      </c>
      <c r="S66" s="115">
        <f t="shared" si="29"/>
        <v>0</v>
      </c>
      <c r="T66" s="115">
        <f t="shared" si="29"/>
        <v>14137300.02</v>
      </c>
      <c r="U66" s="115">
        <f t="shared" si="29"/>
        <v>0</v>
      </c>
      <c r="V66" s="115">
        <f t="shared" si="29"/>
        <v>12443841.91</v>
      </c>
      <c r="W66" s="115">
        <f t="shared" si="29"/>
        <v>0</v>
      </c>
      <c r="X66" s="115">
        <f t="shared" si="29"/>
        <v>13711293.09</v>
      </c>
      <c r="Y66" s="115">
        <f t="shared" si="29"/>
        <v>0</v>
      </c>
      <c r="Z66" s="115">
        <f t="shared" si="29"/>
        <v>12130848.030000001</v>
      </c>
      <c r="AA66" s="115">
        <f t="shared" si="29"/>
        <v>0</v>
      </c>
      <c r="AB66" s="115">
        <f t="shared" si="29"/>
        <v>16782027.850000001</v>
      </c>
      <c r="AC66" s="115">
        <f t="shared" si="29"/>
        <v>0</v>
      </c>
      <c r="AD66" s="115">
        <f t="shared" si="25"/>
        <v>177730073.87</v>
      </c>
      <c r="AE66" s="116">
        <f t="shared" si="26"/>
        <v>104.73484382744685</v>
      </c>
      <c r="AF66" s="115">
        <f t="shared" si="27"/>
        <v>-8034805.9199999869</v>
      </c>
      <c r="AG66" s="116">
        <f t="shared" si="28"/>
        <v>-4.7348438274468609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967042.57000002265</v>
      </c>
      <c r="F67" s="115">
        <f t="shared" si="30"/>
        <v>-7271145.2300000004</v>
      </c>
      <c r="G67" s="115">
        <f t="shared" si="30"/>
        <v>15180312.940000001</v>
      </c>
      <c r="H67" s="115">
        <f t="shared" si="30"/>
        <v>4470946.5699999984</v>
      </c>
      <c r="I67" s="115">
        <f t="shared" si="30"/>
        <v>0</v>
      </c>
      <c r="J67" s="115">
        <f t="shared" si="30"/>
        <v>8052346.3500000015</v>
      </c>
      <c r="K67" s="115">
        <f t="shared" si="30"/>
        <v>0</v>
      </c>
      <c r="L67" s="115">
        <f t="shared" si="30"/>
        <v>-8611279.9199999981</v>
      </c>
      <c r="M67" s="115">
        <f t="shared" si="30"/>
        <v>0</v>
      </c>
      <c r="N67" s="115">
        <f t="shared" si="30"/>
        <v>6690934.6199999992</v>
      </c>
      <c r="O67" s="115">
        <f t="shared" si="30"/>
        <v>0</v>
      </c>
      <c r="P67" s="115">
        <f t="shared" si="30"/>
        <v>4987652.1800000034</v>
      </c>
      <c r="Q67" s="115">
        <f t="shared" si="30"/>
        <v>0</v>
      </c>
      <c r="R67" s="115">
        <f t="shared" si="30"/>
        <v>371378.6900000032</v>
      </c>
      <c r="S67" s="115">
        <f t="shared" si="30"/>
        <v>0</v>
      </c>
      <c r="T67" s="115">
        <f t="shared" si="30"/>
        <v>-7011909.7400000002</v>
      </c>
      <c r="U67" s="115">
        <f t="shared" si="30"/>
        <v>0</v>
      </c>
      <c r="V67" s="115">
        <f t="shared" si="30"/>
        <v>1407818.3100000042</v>
      </c>
      <c r="W67" s="115">
        <f t="shared" si="30"/>
        <v>0</v>
      </c>
      <c r="X67" s="115">
        <f t="shared" si="30"/>
        <v>-3618217.0599999987</v>
      </c>
      <c r="Y67" s="115">
        <f t="shared" si="30"/>
        <v>0</v>
      </c>
      <c r="Z67" s="115">
        <f t="shared" si="30"/>
        <v>-3435010.4500000011</v>
      </c>
      <c r="AA67" s="115">
        <f t="shared" si="30"/>
        <v>0</v>
      </c>
      <c r="AB67" s="115">
        <f t="shared" si="30"/>
        <v>-7164848.5300000012</v>
      </c>
      <c r="AC67" s="115">
        <f t="shared" si="30"/>
        <v>0</v>
      </c>
      <c r="AD67" s="115">
        <f t="shared" si="25"/>
        <v>4048978.7300000098</v>
      </c>
      <c r="AE67" s="116">
        <f t="shared" si="26"/>
        <v>418.6970517750749</v>
      </c>
      <c r="AF67" s="115">
        <f t="shared" si="27"/>
        <v>-3081936.1599999871</v>
      </c>
      <c r="AG67" s="116">
        <f t="shared" si="28"/>
        <v>-318.6970517750749</v>
      </c>
    </row>
    <row r="68" spans="1:33" ht="24" customHeight="1">
      <c r="B68" s="109"/>
      <c r="C68" s="109"/>
      <c r="D68" s="119" t="s">
        <v>145</v>
      </c>
      <c r="E68" s="110">
        <v>0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 t="e">
        <f t="shared" si="26"/>
        <v>#DIV/0!</v>
      </c>
      <c r="AF68" s="110">
        <f t="shared" si="27"/>
        <v>0</v>
      </c>
      <c r="AG68" s="111" t="e">
        <f t="shared" si="28"/>
        <v>#DIV/0!</v>
      </c>
    </row>
    <row r="69" spans="1:33" ht="24" customHeight="1">
      <c r="B69" s="109"/>
      <c r="C69" s="109"/>
      <c r="D69" s="119" t="s">
        <v>146</v>
      </c>
      <c r="E69" s="110">
        <v>51631335.849999994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51631335.849999994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-50664293.279999971</v>
      </c>
      <c r="F71" s="123">
        <f t="shared" si="31"/>
        <v>-7271145.2300000004</v>
      </c>
      <c r="G71" s="123">
        <f t="shared" si="31"/>
        <v>15180312.940000001</v>
      </c>
      <c r="H71" s="123">
        <f t="shared" si="31"/>
        <v>4470946.5699999984</v>
      </c>
      <c r="I71" s="123">
        <f t="shared" si="31"/>
        <v>0</v>
      </c>
      <c r="J71" s="123">
        <f t="shared" si="31"/>
        <v>8052346.3500000015</v>
      </c>
      <c r="K71" s="123">
        <f t="shared" si="31"/>
        <v>0</v>
      </c>
      <c r="L71" s="123">
        <f t="shared" si="31"/>
        <v>-8611279.9199999981</v>
      </c>
      <c r="M71" s="123">
        <f t="shared" si="31"/>
        <v>0</v>
      </c>
      <c r="N71" s="123">
        <f t="shared" si="31"/>
        <v>6690934.6199999992</v>
      </c>
      <c r="O71" s="123">
        <f t="shared" si="31"/>
        <v>0</v>
      </c>
      <c r="P71" s="123">
        <f t="shared" si="31"/>
        <v>4987652.1800000034</v>
      </c>
      <c r="Q71" s="123">
        <f t="shared" si="31"/>
        <v>0</v>
      </c>
      <c r="R71" s="123">
        <f t="shared" si="31"/>
        <v>371378.6900000032</v>
      </c>
      <c r="S71" s="123">
        <f t="shared" si="31"/>
        <v>0</v>
      </c>
      <c r="T71" s="123">
        <f t="shared" si="31"/>
        <v>-7011909.7400000002</v>
      </c>
      <c r="U71" s="123">
        <f t="shared" si="31"/>
        <v>0</v>
      </c>
      <c r="V71" s="123">
        <f t="shared" si="31"/>
        <v>1407818.3100000042</v>
      </c>
      <c r="W71" s="123">
        <f t="shared" si="31"/>
        <v>0</v>
      </c>
      <c r="X71" s="123">
        <f t="shared" si="31"/>
        <v>-3618217.0599999987</v>
      </c>
      <c r="Y71" s="123">
        <f t="shared" si="31"/>
        <v>0</v>
      </c>
      <c r="Z71" s="123">
        <f t="shared" si="31"/>
        <v>-3435010.4500000011</v>
      </c>
      <c r="AA71" s="123">
        <f t="shared" si="31"/>
        <v>0</v>
      </c>
      <c r="AB71" s="123">
        <f t="shared" si="31"/>
        <v>-7164848.5300000012</v>
      </c>
      <c r="AC71" s="123">
        <f t="shared" si="31"/>
        <v>0</v>
      </c>
      <c r="AD71" s="115">
        <f t="shared" si="25"/>
        <v>4048978.7300000098</v>
      </c>
      <c r="AE71" s="116">
        <f t="shared" si="26"/>
        <v>-7.99177974835853</v>
      </c>
      <c r="AF71" s="115">
        <f t="shared" si="27"/>
        <v>-54713272.009999983</v>
      </c>
      <c r="AG71" s="116">
        <f t="shared" si="28"/>
        <v>107.99177974835852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0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18392906.979999989</v>
      </c>
      <c r="F78" s="110">
        <v>22295819.390000001</v>
      </c>
      <c r="G78" s="110">
        <v>33105635.350000001</v>
      </c>
      <c r="H78" s="110">
        <v>26766765.960000001</v>
      </c>
      <c r="I78" s="110"/>
      <c r="J78" s="110">
        <v>34819112.310000002</v>
      </c>
      <c r="K78" s="110"/>
      <c r="L78" s="110">
        <v>26207832.390000001</v>
      </c>
      <c r="M78" s="110"/>
      <c r="N78" s="110">
        <v>32898767.010000002</v>
      </c>
      <c r="O78" s="110"/>
      <c r="P78" s="110">
        <v>37886419.189999998</v>
      </c>
      <c r="Q78" s="110"/>
      <c r="R78" s="110">
        <v>38257797.880000003</v>
      </c>
      <c r="S78" s="110"/>
      <c r="T78" s="110">
        <v>31245888.140000001</v>
      </c>
      <c r="U78" s="110"/>
      <c r="V78" s="110">
        <v>32653706.449999999</v>
      </c>
      <c r="W78" s="110"/>
      <c r="X78" s="110">
        <v>29035489.390000001</v>
      </c>
      <c r="Y78" s="110"/>
      <c r="Z78" s="110">
        <v>25600478.940000001</v>
      </c>
      <c r="AA78" s="110"/>
      <c r="AB78" s="110">
        <v>18435630.41</v>
      </c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18392906.979999989</v>
      </c>
      <c r="F80" s="115">
        <f t="shared" si="32"/>
        <v>22295819.390000001</v>
      </c>
      <c r="G80" s="115">
        <f t="shared" si="32"/>
        <v>33105635.350000001</v>
      </c>
      <c r="H80" s="115">
        <f t="shared" si="32"/>
        <v>26766765.960000001</v>
      </c>
      <c r="I80" s="115">
        <f t="shared" si="32"/>
        <v>0</v>
      </c>
      <c r="J80" s="115">
        <f t="shared" si="32"/>
        <v>34819112.310000002</v>
      </c>
      <c r="K80" s="115">
        <f t="shared" si="32"/>
        <v>0</v>
      </c>
      <c r="L80" s="115">
        <f t="shared" si="32"/>
        <v>26207832.390000001</v>
      </c>
      <c r="M80" s="115">
        <f t="shared" si="32"/>
        <v>0</v>
      </c>
      <c r="N80" s="115">
        <f t="shared" si="32"/>
        <v>32898767.010000002</v>
      </c>
      <c r="O80" s="115">
        <f t="shared" si="32"/>
        <v>0</v>
      </c>
      <c r="P80" s="115">
        <f t="shared" si="32"/>
        <v>37886419.189999998</v>
      </c>
      <c r="Q80" s="115">
        <f t="shared" si="32"/>
        <v>0</v>
      </c>
      <c r="R80" s="115">
        <f t="shared" si="32"/>
        <v>38257797.880000003</v>
      </c>
      <c r="S80" s="115">
        <f t="shared" si="32"/>
        <v>0</v>
      </c>
      <c r="T80" s="115">
        <f t="shared" si="32"/>
        <v>31245888.140000001</v>
      </c>
      <c r="U80" s="115">
        <f t="shared" si="32"/>
        <v>0</v>
      </c>
      <c r="V80" s="115">
        <f t="shared" si="32"/>
        <v>32653706.449999999</v>
      </c>
      <c r="W80" s="115">
        <f t="shared" si="32"/>
        <v>0</v>
      </c>
      <c r="X80" s="115">
        <f t="shared" si="32"/>
        <v>29035489.390000001</v>
      </c>
      <c r="Y80" s="115">
        <f t="shared" si="32"/>
        <v>0</v>
      </c>
      <c r="Z80" s="115">
        <f t="shared" si="32"/>
        <v>25600478.940000001</v>
      </c>
      <c r="AA80" s="115">
        <f t="shared" si="32"/>
        <v>0</v>
      </c>
      <c r="AB80" s="115">
        <f t="shared" si="32"/>
        <v>18435630.41</v>
      </c>
      <c r="AC80" s="115">
        <f t="shared" si="32"/>
        <v>0</v>
      </c>
      <c r="AD80" s="115"/>
      <c r="AE80" s="124"/>
      <c r="AF80" s="115"/>
      <c r="AG80" s="124"/>
    </row>
    <row r="81" spans="4:5" ht="24" customHeight="1"/>
    <row r="82" spans="4:5" ht="24" customHeight="1">
      <c r="D82" s="95" t="s">
        <v>157</v>
      </c>
      <c r="E82" s="125">
        <v>500000</v>
      </c>
    </row>
    <row r="83" spans="4:5" ht="24" customHeight="1"/>
    <row r="84" spans="4:5" ht="24" customHeight="1"/>
    <row r="85" spans="4:5" ht="24" customHeight="1"/>
    <row r="86" spans="4:5" ht="24" customHeight="1"/>
    <row r="87" spans="4:5" ht="24" customHeight="1"/>
    <row r="88" spans="4:5" ht="24" customHeight="1"/>
    <row r="89" spans="4:5" ht="24" customHeight="1"/>
    <row r="90" spans="4:5" ht="24" customHeight="1"/>
    <row r="91" spans="4:5" ht="24" customHeight="1"/>
    <row r="92" spans="4:5" ht="24" customHeight="1"/>
    <row r="93" spans="4:5" ht="24" customHeight="1"/>
    <row r="94" spans="4:5" ht="24" customHeight="1"/>
    <row r="95" spans="4:5" ht="24" customHeight="1"/>
    <row r="96" spans="4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G1000"/>
  <sheetViews>
    <sheetView workbookViewId="0">
      <pane ySplit="8" topLeftCell="A9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8.5703125" customWidth="1"/>
    <col min="7" max="7" width="12.640625" customWidth="1"/>
    <col min="8" max="8" width="7.7109375" customWidth="1"/>
    <col min="9" max="9" width="11.785156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197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52322462.114999995</v>
      </c>
      <c r="F11" s="219">
        <v>164532.81</v>
      </c>
      <c r="G11" s="220">
        <v>19397387.829999998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19561920.639999997</v>
      </c>
      <c r="AE11" s="111">
        <f t="shared" ref="AE11:AE19" si="1">+AD11*100/E11</f>
        <v>37.387232651637611</v>
      </c>
      <c r="AF11" s="110">
        <f t="shared" ref="AF11:AF19" si="2">+E11-AD11</f>
        <v>32760541.474999998</v>
      </c>
      <c r="AG11" s="111">
        <f>+AF11*100/E11</f>
        <v>62.612767348362397</v>
      </c>
    </row>
    <row r="12" spans="1:33" ht="24" customHeight="1">
      <c r="B12" s="109"/>
      <c r="C12" s="109"/>
      <c r="D12" s="109" t="s">
        <v>7</v>
      </c>
      <c r="E12" s="110">
        <v>3289717.6409999998</v>
      </c>
      <c r="F12" s="221">
        <v>0</v>
      </c>
      <c r="G12" s="221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3289717.6409999998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313057.5</v>
      </c>
      <c r="F13" s="222">
        <v>0</v>
      </c>
      <c r="G13" s="222">
        <v>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313057.5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14966730.1285</v>
      </c>
      <c r="F14" s="221">
        <f>252017.74+175081+402438.25</f>
        <v>829536.99</v>
      </c>
      <c r="G14" s="221">
        <v>87475.5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917012.49</v>
      </c>
      <c r="AE14" s="111">
        <f t="shared" si="1"/>
        <v>6.1270062473686435</v>
      </c>
      <c r="AF14" s="110">
        <f t="shared" si="2"/>
        <v>14049717.638499999</v>
      </c>
      <c r="AG14" s="111">
        <f t="shared" si="3"/>
        <v>16061.317327137313</v>
      </c>
    </row>
    <row r="15" spans="1:33" ht="24" customHeight="1">
      <c r="B15" s="109"/>
      <c r="C15" s="109"/>
      <c r="D15" s="109" t="s">
        <v>13</v>
      </c>
      <c r="E15" s="110">
        <v>41463.103499999997</v>
      </c>
      <c r="F15" s="156">
        <v>0</v>
      </c>
      <c r="G15" s="156">
        <v>0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41463.103499999997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4411516.6094999993</v>
      </c>
      <c r="F16" s="222">
        <v>12377.17</v>
      </c>
      <c r="G16" s="156">
        <v>0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12377.17</v>
      </c>
      <c r="AE16" s="111">
        <f t="shared" si="1"/>
        <v>0.28056496428793515</v>
      </c>
      <c r="AF16" s="110">
        <f t="shared" si="2"/>
        <v>4399139.4394999994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907651.99349999998</v>
      </c>
      <c r="F17" s="222">
        <v>151178.14000000001</v>
      </c>
      <c r="G17" s="222">
        <v>2270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153448.14000000001</v>
      </c>
      <c r="AE17" s="111">
        <f t="shared" si="1"/>
        <v>16.906054423820315</v>
      </c>
      <c r="AF17" s="110">
        <f t="shared" si="2"/>
        <v>754203.85349999997</v>
      </c>
      <c r="AG17" s="111">
        <f t="shared" si="3"/>
        <v>33224.839361233477</v>
      </c>
    </row>
    <row r="18" spans="2:33" ht="24" customHeight="1">
      <c r="B18" s="109"/>
      <c r="C18" s="109"/>
      <c r="D18" s="109" t="s">
        <v>19</v>
      </c>
      <c r="E18" s="110">
        <v>37380</v>
      </c>
      <c r="F18" s="156">
        <v>0</v>
      </c>
      <c r="G18" s="156">
        <v>0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37380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4423076.9285000004</v>
      </c>
      <c r="F19" s="156">
        <v>0</v>
      </c>
      <c r="G19" s="221">
        <f>126092+170503+22780.66</f>
        <v>319375.65999999997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319375.65999999997</v>
      </c>
      <c r="AE19" s="111">
        <f t="shared" si="1"/>
        <v>7.2206670867990068</v>
      </c>
      <c r="AF19" s="110">
        <f t="shared" si="2"/>
        <v>4103701.2685000002</v>
      </c>
      <c r="AG19" s="111">
        <f t="shared" si="3"/>
        <v>1284.9135931335534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56">
        <v>0</v>
      </c>
      <c r="G21" s="156">
        <v>0</v>
      </c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400000</v>
      </c>
      <c r="F22" s="156">
        <v>0</v>
      </c>
      <c r="G22" s="156">
        <v>0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400000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150000</v>
      </c>
      <c r="F23" s="156">
        <v>0</v>
      </c>
      <c r="G23" s="156">
        <v>166918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166918</v>
      </c>
      <c r="AE23" s="111">
        <f t="shared" si="5"/>
        <v>111.27866666666667</v>
      </c>
      <c r="AF23" s="110">
        <f t="shared" si="6"/>
        <v>-16918</v>
      </c>
      <c r="AG23" s="111">
        <f t="shared" si="7"/>
        <v>-11.278666666666666</v>
      </c>
    </row>
    <row r="24" spans="2:33" ht="24" customHeight="1">
      <c r="B24" s="109"/>
      <c r="C24" s="109"/>
      <c r="D24" s="109" t="s">
        <v>30</v>
      </c>
      <c r="E24" s="110">
        <v>90000</v>
      </c>
      <c r="F24" s="222">
        <v>0</v>
      </c>
      <c r="G24" s="222">
        <v>0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90000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0</v>
      </c>
      <c r="F25" s="156">
        <v>0</v>
      </c>
      <c r="G25" s="156">
        <v>0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0</v>
      </c>
      <c r="AE25" s="111" t="e">
        <f t="shared" si="5"/>
        <v>#DIV/0!</v>
      </c>
      <c r="AF25" s="110">
        <f t="shared" si="6"/>
        <v>0</v>
      </c>
      <c r="AG25" s="111" t="e">
        <f t="shared" si="7"/>
        <v>#DIV/0!</v>
      </c>
    </row>
    <row r="26" spans="2:33" ht="24" customHeight="1">
      <c r="B26" s="109"/>
      <c r="C26" s="109"/>
      <c r="D26" s="109" t="s">
        <v>121</v>
      </c>
      <c r="E26" s="110">
        <v>0</v>
      </c>
      <c r="F26" s="156">
        <v>0</v>
      </c>
      <c r="G26" s="156">
        <v>0</v>
      </c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81353056.019499987</v>
      </c>
      <c r="F27" s="223">
        <f t="shared" si="8"/>
        <v>1157625.1100000001</v>
      </c>
      <c r="G27" s="223">
        <f t="shared" si="8"/>
        <v>19973426.989999998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21131052.099999998</v>
      </c>
      <c r="AE27" s="116">
        <f t="shared" si="5"/>
        <v>25.974503151959002</v>
      </c>
      <c r="AF27" s="115">
        <f>SUM(AF10:AF26)</f>
        <v>60222003.919499993</v>
      </c>
      <c r="AG27" s="116">
        <f t="shared" si="7"/>
        <v>74.025496848041001</v>
      </c>
    </row>
    <row r="28" spans="2:33" ht="24" customHeight="1">
      <c r="B28" s="422">
        <f>SUM(F11:F27)</f>
        <v>2315250.2200000002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16864407.899999999</v>
      </c>
      <c r="F30" s="221">
        <v>396605</v>
      </c>
      <c r="G30" s="221">
        <v>1310446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1707051</v>
      </c>
      <c r="AE30" s="111">
        <f t="shared" ref="AE30:AE41" si="10">+AD30*100/E30</f>
        <v>10.122211287358628</v>
      </c>
      <c r="AF30" s="110">
        <f t="shared" ref="AF30:AF41" si="11">+E30-AD30</f>
        <v>15157356.899999999</v>
      </c>
      <c r="AG30" s="111">
        <f t="shared" ref="AG30:AG41" si="12">+AF30*100/E30</f>
        <v>89.877788712641362</v>
      </c>
    </row>
    <row r="31" spans="2:33" ht="24" customHeight="1">
      <c r="B31" s="109"/>
      <c r="C31" s="109"/>
      <c r="D31" s="109" t="s">
        <v>124</v>
      </c>
      <c r="E31" s="110">
        <v>490550</v>
      </c>
      <c r="F31" s="221">
        <v>72530</v>
      </c>
      <c r="G31" s="221">
        <v>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72530</v>
      </c>
      <c r="AE31" s="111">
        <f t="shared" si="10"/>
        <v>14.785444908775863</v>
      </c>
      <c r="AF31" s="110">
        <f t="shared" si="11"/>
        <v>418020</v>
      </c>
      <c r="AG31" s="111">
        <f t="shared" si="12"/>
        <v>85.214555091224142</v>
      </c>
    </row>
    <row r="32" spans="2:33" ht="24" customHeight="1">
      <c r="B32" s="109"/>
      <c r="C32" s="109"/>
      <c r="D32" s="109" t="s">
        <v>40</v>
      </c>
      <c r="E32" s="110">
        <v>1440000</v>
      </c>
      <c r="F32" s="221">
        <v>124650</v>
      </c>
      <c r="G32" s="221">
        <v>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124650</v>
      </c>
      <c r="AE32" s="111">
        <f t="shared" si="10"/>
        <v>8.65625</v>
      </c>
      <c r="AF32" s="110">
        <f t="shared" si="11"/>
        <v>1315350</v>
      </c>
      <c r="AG32" s="111">
        <f t="shared" si="12"/>
        <v>91.34375</v>
      </c>
    </row>
    <row r="33" spans="2:33" ht="24" customHeight="1">
      <c r="B33" s="109"/>
      <c r="C33" s="109"/>
      <c r="D33" s="109" t="s">
        <v>42</v>
      </c>
      <c r="E33" s="110">
        <v>1140000</v>
      </c>
      <c r="F33" s="221">
        <v>95000</v>
      </c>
      <c r="G33" s="221">
        <v>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95000</v>
      </c>
      <c r="AE33" s="111">
        <f t="shared" si="10"/>
        <v>8.3333333333333339</v>
      </c>
      <c r="AF33" s="110">
        <f t="shared" si="11"/>
        <v>1045000</v>
      </c>
      <c r="AG33" s="111">
        <f t="shared" si="12"/>
        <v>91.666666666666671</v>
      </c>
    </row>
    <row r="34" spans="2:33" ht="24" customHeight="1">
      <c r="B34" s="109"/>
      <c r="C34" s="109"/>
      <c r="D34" s="109" t="s">
        <v>44</v>
      </c>
      <c r="E34" s="110">
        <v>8552200</v>
      </c>
      <c r="F34" s="221">
        <v>740900</v>
      </c>
      <c r="G34" s="221">
        <v>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740900</v>
      </c>
      <c r="AE34" s="111">
        <f t="shared" si="10"/>
        <v>8.6632679310586749</v>
      </c>
      <c r="AF34" s="110">
        <f t="shared" si="11"/>
        <v>7811300</v>
      </c>
      <c r="AG34" s="111">
        <f t="shared" si="12"/>
        <v>91.33673206894133</v>
      </c>
    </row>
    <row r="35" spans="2:33" ht="24" customHeight="1">
      <c r="B35" s="109"/>
      <c r="C35" s="109"/>
      <c r="D35" s="109" t="s">
        <v>46</v>
      </c>
      <c r="E35" s="110">
        <v>0</v>
      </c>
      <c r="F35" s="221">
        <v>0</v>
      </c>
      <c r="G35" s="221">
        <v>0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138000</v>
      </c>
      <c r="F36" s="221">
        <v>0</v>
      </c>
      <c r="G36" s="221">
        <v>13000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13000</v>
      </c>
      <c r="AE36" s="111">
        <f t="shared" si="10"/>
        <v>9.420289855072463</v>
      </c>
      <c r="AF36" s="110">
        <f t="shared" si="11"/>
        <v>125000</v>
      </c>
      <c r="AG36" s="111">
        <f t="shared" si="12"/>
        <v>90.579710144927532</v>
      </c>
    </row>
    <row r="37" spans="2:33" ht="24" customHeight="1">
      <c r="B37" s="109"/>
      <c r="C37" s="109"/>
      <c r="D37" s="109" t="s">
        <v>50</v>
      </c>
      <c r="E37" s="110">
        <v>12360000</v>
      </c>
      <c r="F37" s="221">
        <v>674332</v>
      </c>
      <c r="G37" s="221">
        <v>0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674332</v>
      </c>
      <c r="AE37" s="111">
        <f t="shared" si="10"/>
        <v>5.4557605177993524</v>
      </c>
      <c r="AF37" s="110">
        <f t="shared" si="11"/>
        <v>11685668</v>
      </c>
      <c r="AG37" s="111">
        <f t="shared" si="12"/>
        <v>94.544239482200652</v>
      </c>
    </row>
    <row r="38" spans="2:33" ht="24" customHeight="1">
      <c r="B38" s="109"/>
      <c r="C38" s="109"/>
      <c r="D38" s="109" t="s">
        <v>52</v>
      </c>
      <c r="E38" s="110">
        <v>0</v>
      </c>
      <c r="F38" s="221">
        <v>8250</v>
      </c>
      <c r="G38" s="221">
        <v>0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8250</v>
      </c>
      <c r="AE38" s="111" t="e">
        <f t="shared" si="10"/>
        <v>#DIV/0!</v>
      </c>
      <c r="AF38" s="110">
        <f t="shared" si="11"/>
        <v>-8250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0</v>
      </c>
      <c r="F39" s="221">
        <v>0</v>
      </c>
      <c r="G39" s="221">
        <v>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 t="e">
        <f t="shared" si="10"/>
        <v>#DIV/0!</v>
      </c>
      <c r="AF39" s="110">
        <f t="shared" si="11"/>
        <v>0</v>
      </c>
      <c r="AG39" s="111" t="e">
        <f t="shared" si="12"/>
        <v>#DIV/0!</v>
      </c>
    </row>
    <row r="40" spans="2:33" ht="24" customHeight="1">
      <c r="B40" s="109"/>
      <c r="C40" s="109"/>
      <c r="D40" s="109" t="s">
        <v>56</v>
      </c>
      <c r="E40" s="110">
        <v>798055</v>
      </c>
      <c r="F40" s="221">
        <v>19706</v>
      </c>
      <c r="G40" s="221">
        <v>71285.8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90991.8</v>
      </c>
      <c r="AE40" s="111">
        <f t="shared" si="10"/>
        <v>11.401695371872865</v>
      </c>
      <c r="AF40" s="110">
        <f t="shared" si="11"/>
        <v>707063.2</v>
      </c>
      <c r="AG40" s="111">
        <f t="shared" si="12"/>
        <v>88.598304628127138</v>
      </c>
    </row>
    <row r="41" spans="2:33" ht="24" customHeight="1">
      <c r="B41" s="109"/>
      <c r="C41" s="109"/>
      <c r="D41" s="109" t="s">
        <v>126</v>
      </c>
      <c r="E41" s="110">
        <v>0</v>
      </c>
      <c r="F41" s="221">
        <v>0</v>
      </c>
      <c r="G41" s="221">
        <v>0</v>
      </c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10674680.529999999</v>
      </c>
      <c r="F43" s="221">
        <v>549583.30000000005</v>
      </c>
      <c r="G43" s="221">
        <v>0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549583.30000000005</v>
      </c>
      <c r="AE43" s="111">
        <f>+AD43*100/E43</f>
        <v>5.1484753895487314</v>
      </c>
      <c r="AF43" s="110">
        <f>+E43-AD43</f>
        <v>10125097.229999999</v>
      </c>
      <c r="AG43" s="111">
        <f>+AF43*100/E43</f>
        <v>94.851524610451264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3547189.2</v>
      </c>
      <c r="F45" s="221">
        <v>65960</v>
      </c>
      <c r="G45" s="221">
        <v>0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65960</v>
      </c>
      <c r="AE45" s="111">
        <f t="shared" ref="AE45:AE53" si="14">+AD45*100/E45</f>
        <v>1.8595004743474071</v>
      </c>
      <c r="AF45" s="110">
        <f t="shared" ref="AF45:AF53" si="15">+E45-AD45</f>
        <v>3481229.2</v>
      </c>
      <c r="AG45" s="111">
        <f t="shared" ref="AG45:AG53" si="16">+AF45*100/E45</f>
        <v>98.140499525652586</v>
      </c>
    </row>
    <row r="46" spans="2:33" ht="24" customHeight="1">
      <c r="B46" s="109"/>
      <c r="C46" s="109"/>
      <c r="D46" s="109" t="s">
        <v>131</v>
      </c>
      <c r="E46" s="110">
        <v>5844431.5</v>
      </c>
      <c r="F46" s="221">
        <v>18778.5</v>
      </c>
      <c r="G46" s="221">
        <v>0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18778.5</v>
      </c>
      <c r="AE46" s="111">
        <f t="shared" si="14"/>
        <v>0.32130584471731766</v>
      </c>
      <c r="AF46" s="110">
        <f t="shared" si="15"/>
        <v>5825653</v>
      </c>
      <c r="AG46" s="111">
        <f t="shared" si="16"/>
        <v>99.678694155282685</v>
      </c>
    </row>
    <row r="47" spans="2:33" ht="24" customHeight="1">
      <c r="B47" s="109"/>
      <c r="C47" s="109"/>
      <c r="D47" s="109" t="s">
        <v>132</v>
      </c>
      <c r="E47" s="110">
        <v>265085</v>
      </c>
      <c r="F47" s="221">
        <v>0</v>
      </c>
      <c r="G47" s="221">
        <v>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265085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567124.56000000006</v>
      </c>
      <c r="F48" s="221">
        <v>0</v>
      </c>
      <c r="G48" s="221">
        <v>0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567124.56000000006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221">
        <v>0</v>
      </c>
      <c r="G49" s="221">
        <v>0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1010000</v>
      </c>
      <c r="F50" s="221">
        <v>140646.70000000001</v>
      </c>
      <c r="G50" s="221">
        <v>106580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247226.7</v>
      </c>
      <c r="AE50" s="111">
        <f t="shared" si="14"/>
        <v>24.477891089108912</v>
      </c>
      <c r="AF50" s="110">
        <f t="shared" si="15"/>
        <v>762773.3</v>
      </c>
      <c r="AG50" s="111">
        <f t="shared" si="16"/>
        <v>75.522108910891092</v>
      </c>
    </row>
    <row r="51" spans="2:33" ht="24" customHeight="1">
      <c r="B51" s="109"/>
      <c r="C51" s="109"/>
      <c r="D51" s="109" t="s">
        <v>65</v>
      </c>
      <c r="E51" s="110">
        <v>3392730.67</v>
      </c>
      <c r="F51" s="221">
        <v>149697.29</v>
      </c>
      <c r="G51" s="221">
        <v>0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149697.29</v>
      </c>
      <c r="AE51" s="111">
        <f t="shared" si="14"/>
        <v>4.4122951262736105</v>
      </c>
      <c r="AF51" s="110">
        <f t="shared" si="15"/>
        <v>3243033.38</v>
      </c>
      <c r="AG51" s="111">
        <f t="shared" si="16"/>
        <v>95.587704873726395</v>
      </c>
    </row>
    <row r="52" spans="2:33" ht="24" customHeight="1">
      <c r="B52" s="109"/>
      <c r="C52" s="109"/>
      <c r="D52" s="109" t="s">
        <v>67</v>
      </c>
      <c r="E52" s="110">
        <v>2710000</v>
      </c>
      <c r="F52" s="221">
        <v>531526.03</v>
      </c>
      <c r="G52" s="221">
        <v>37760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569286.03</v>
      </c>
      <c r="AE52" s="111">
        <f t="shared" si="14"/>
        <v>21.006864575645757</v>
      </c>
      <c r="AF52" s="110">
        <f t="shared" si="15"/>
        <v>2140713.9699999997</v>
      </c>
      <c r="AG52" s="111">
        <f t="shared" si="16"/>
        <v>78.993135424354236</v>
      </c>
    </row>
    <row r="53" spans="2:33" ht="24" customHeight="1">
      <c r="B53" s="109"/>
      <c r="C53" s="109"/>
      <c r="D53" s="109" t="s">
        <v>135</v>
      </c>
      <c r="E53" s="110">
        <v>3785468</v>
      </c>
      <c r="F53" s="221">
        <v>384650</v>
      </c>
      <c r="G53" s="221">
        <v>0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384650</v>
      </c>
      <c r="AE53" s="111">
        <f t="shared" si="14"/>
        <v>10.16122709266067</v>
      </c>
      <c r="AF53" s="110">
        <f t="shared" si="15"/>
        <v>3400818</v>
      </c>
      <c r="AG53" s="111">
        <f t="shared" si="16"/>
        <v>89.838772907339333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3689000</v>
      </c>
      <c r="F56" s="222">
        <v>929600</v>
      </c>
      <c r="G56" s="221">
        <v>0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929600</v>
      </c>
      <c r="AE56" s="111">
        <f t="shared" ref="AE56:AE58" si="18">+AD56*100/E56</f>
        <v>25.199240986717268</v>
      </c>
      <c r="AF56" s="110">
        <f t="shared" ref="AF56:AF58" si="19">+E56-AD56</f>
        <v>2759400</v>
      </c>
      <c r="AG56" s="111">
        <f t="shared" ref="AG56:AG58" si="20">+AF56*100/E56</f>
        <v>74.800759013282729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0</v>
      </c>
      <c r="F58" s="110"/>
      <c r="G58" s="156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 t="e">
        <f t="shared" si="18"/>
        <v>#DIV/0!</v>
      </c>
      <c r="AF58" s="110">
        <f t="shared" si="19"/>
        <v>0</v>
      </c>
      <c r="AG58" s="111" t="e">
        <f t="shared" si="20"/>
        <v>#DIV/0!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706765</v>
      </c>
      <c r="F64" s="221">
        <v>0</v>
      </c>
      <c r="G64" s="221">
        <v>11592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11592</v>
      </c>
      <c r="AE64" s="111">
        <f t="shared" ref="AE64:AE71" si="26">+AD64*100/E64</f>
        <v>1.6401491301917894</v>
      </c>
      <c r="AF64" s="110">
        <f t="shared" ref="AF64:AF71" si="27">+E64-AD64</f>
        <v>695173</v>
      </c>
      <c r="AG64" s="111">
        <f t="shared" ref="AG64:AG71" si="28">+AF64*100/E64</f>
        <v>98.359850869808213</v>
      </c>
    </row>
    <row r="65" spans="1:33" ht="24" customHeight="1">
      <c r="B65" s="109"/>
      <c r="C65" s="109"/>
      <c r="D65" s="109" t="s">
        <v>142</v>
      </c>
      <c r="E65" s="110">
        <v>280000</v>
      </c>
      <c r="F65" s="221">
        <v>84493</v>
      </c>
      <c r="G65" s="221">
        <v>0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84493</v>
      </c>
      <c r="AE65" s="111">
        <f t="shared" si="26"/>
        <v>30.176071428571429</v>
      </c>
      <c r="AF65" s="110">
        <f t="shared" si="27"/>
        <v>195507</v>
      </c>
      <c r="AG65" s="111">
        <f t="shared" si="28"/>
        <v>69.823928571428567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78255687.360000014</v>
      </c>
      <c r="F66" s="224">
        <f t="shared" si="29"/>
        <v>4986907.82</v>
      </c>
      <c r="G66" s="224">
        <f t="shared" si="29"/>
        <v>1550663.8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6537571.6200000001</v>
      </c>
      <c r="AE66" s="116">
        <f t="shared" si="26"/>
        <v>8.3541169217838167</v>
      </c>
      <c r="AF66" s="115">
        <f t="shared" si="27"/>
        <v>71718115.74000001</v>
      </c>
      <c r="AG66" s="116">
        <f t="shared" si="28"/>
        <v>91.645883078216173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3097368.6594999731</v>
      </c>
      <c r="F67" s="225">
        <f t="shared" si="30"/>
        <v>-3829282.71</v>
      </c>
      <c r="G67" s="225">
        <f t="shared" si="30"/>
        <v>18422763.189999998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14593480.479999997</v>
      </c>
      <c r="AE67" s="116">
        <f t="shared" si="26"/>
        <v>471.15736240308934</v>
      </c>
      <c r="AF67" s="115">
        <f t="shared" si="27"/>
        <v>-11496111.820500024</v>
      </c>
      <c r="AG67" s="116">
        <f t="shared" si="28"/>
        <v>-371.15736240308928</v>
      </c>
    </row>
    <row r="68" spans="1:33" ht="24" customHeight="1">
      <c r="B68" s="109"/>
      <c r="C68" s="109"/>
      <c r="D68" s="119" t="s">
        <v>145</v>
      </c>
      <c r="E68" s="110">
        <v>0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 t="e">
        <f t="shared" si="26"/>
        <v>#DIV/0!</v>
      </c>
      <c r="AF68" s="110">
        <f t="shared" si="27"/>
        <v>0</v>
      </c>
      <c r="AG68" s="111" t="e">
        <f t="shared" si="28"/>
        <v>#DIV/0!</v>
      </c>
    </row>
    <row r="69" spans="1:33" ht="24" customHeight="1">
      <c r="B69" s="109"/>
      <c r="C69" s="109"/>
      <c r="D69" s="119" t="s">
        <v>146</v>
      </c>
      <c r="E69" s="110">
        <v>9098750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9098750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-6001381.3405000269</v>
      </c>
      <c r="F71" s="226">
        <f t="shared" si="31"/>
        <v>-3829282.71</v>
      </c>
      <c r="G71" s="226">
        <f t="shared" si="31"/>
        <v>18422763.189999998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14593480.479999997</v>
      </c>
      <c r="AE71" s="116">
        <f t="shared" si="26"/>
        <v>-243.16869153967292</v>
      </c>
      <c r="AF71" s="115">
        <f t="shared" si="27"/>
        <v>-20594861.820500024</v>
      </c>
      <c r="AG71" s="116">
        <f t="shared" si="28"/>
        <v>343.16869153967286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67800</v>
      </c>
      <c r="F74" s="110"/>
      <c r="G74" s="221">
        <v>36300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f>90000</f>
        <v>90000</v>
      </c>
      <c r="F75" s="110"/>
      <c r="G75" s="221">
        <v>95000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>
        <v>0</v>
      </c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6537162.1799999997</v>
      </c>
      <c r="F78" s="110"/>
      <c r="G78" s="227">
        <v>21124142.66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6694962.1799999997</v>
      </c>
      <c r="F80" s="115">
        <f t="shared" si="32"/>
        <v>0</v>
      </c>
      <c r="G80" s="223">
        <f t="shared" si="32"/>
        <v>21255442.66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6" ht="24" customHeight="1"/>
    <row r="82" spans="4:6" ht="24" customHeight="1">
      <c r="D82" s="95" t="s">
        <v>157</v>
      </c>
      <c r="E82" s="125">
        <v>2000000</v>
      </c>
      <c r="F82" s="228">
        <v>33000</v>
      </c>
    </row>
    <row r="83" spans="4:6" ht="24" customHeight="1"/>
    <row r="84" spans="4:6" ht="24" customHeight="1"/>
    <row r="85" spans="4:6" ht="24" customHeight="1"/>
    <row r="86" spans="4:6" ht="24" customHeight="1"/>
    <row r="87" spans="4:6" ht="24" customHeight="1"/>
    <row r="88" spans="4:6" ht="24" customHeight="1"/>
    <row r="89" spans="4:6" ht="24" customHeight="1"/>
    <row r="90" spans="4:6" ht="24" customHeight="1"/>
    <row r="91" spans="4:6" ht="24" customHeight="1"/>
    <row r="92" spans="4:6" ht="24" customHeight="1"/>
    <row r="93" spans="4:6" ht="24" customHeight="1"/>
    <row r="94" spans="4:6" ht="24" customHeight="1"/>
    <row r="95" spans="4:6" ht="24" customHeight="1"/>
    <row r="96" spans="4: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G1000"/>
  <sheetViews>
    <sheetView workbookViewId="0">
      <pane ySplit="8" topLeftCell="A9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17.7109375" customWidth="1"/>
    <col min="7" max="7" width="14.285156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39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44"/>
      <c r="AG1" s="44"/>
    </row>
    <row r="2" spans="1:33" ht="24" customHeight="1">
      <c r="A2" s="392" t="s">
        <v>163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  <c r="AF2" s="44"/>
      <c r="AG2" s="44"/>
    </row>
    <row r="3" spans="1:33" ht="24" customHeight="1">
      <c r="A3" s="39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44"/>
      <c r="AG3" s="44"/>
    </row>
    <row r="4" spans="1:33" ht="24" customHeight="1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</row>
    <row r="5" spans="1:33" ht="24" customHeight="1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392"/>
      <c r="AE5" s="380"/>
      <c r="AF5" s="392" t="s">
        <v>98</v>
      </c>
      <c r="AG5" s="380"/>
    </row>
    <row r="6" spans="1:33" ht="27" customHeight="1">
      <c r="A6" s="46"/>
      <c r="B6" s="376" t="s">
        <v>1</v>
      </c>
      <c r="C6" s="377"/>
      <c r="D6" s="378"/>
      <c r="E6" s="47" t="s">
        <v>99</v>
      </c>
      <c r="F6" s="387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89" t="s">
        <v>101</v>
      </c>
      <c r="AG6" s="371"/>
    </row>
    <row r="7" spans="1:33" ht="24" customHeight="1">
      <c r="A7" s="46"/>
      <c r="B7" s="379"/>
      <c r="C7" s="380"/>
      <c r="D7" s="381"/>
      <c r="E7" s="385" t="s">
        <v>102</v>
      </c>
      <c r="F7" s="387" t="s">
        <v>103</v>
      </c>
      <c r="G7" s="371"/>
      <c r="H7" s="387" t="s">
        <v>104</v>
      </c>
      <c r="I7" s="371"/>
      <c r="J7" s="387" t="s">
        <v>105</v>
      </c>
      <c r="K7" s="371"/>
      <c r="L7" s="387" t="s">
        <v>106</v>
      </c>
      <c r="M7" s="371"/>
      <c r="N7" s="387" t="s">
        <v>107</v>
      </c>
      <c r="O7" s="371"/>
      <c r="P7" s="387" t="s">
        <v>108</v>
      </c>
      <c r="Q7" s="371"/>
      <c r="R7" s="387" t="s">
        <v>109</v>
      </c>
      <c r="S7" s="371"/>
      <c r="T7" s="387" t="s">
        <v>110</v>
      </c>
      <c r="U7" s="371"/>
      <c r="V7" s="387" t="s">
        <v>111</v>
      </c>
      <c r="W7" s="371"/>
      <c r="X7" s="387" t="s">
        <v>112</v>
      </c>
      <c r="Y7" s="371"/>
      <c r="Z7" s="387" t="s">
        <v>113</v>
      </c>
      <c r="AA7" s="371"/>
      <c r="AB7" s="387" t="s">
        <v>114</v>
      </c>
      <c r="AC7" s="371"/>
      <c r="AD7" s="48" t="s">
        <v>115</v>
      </c>
      <c r="AE7" s="390" t="s">
        <v>116</v>
      </c>
      <c r="AF7" s="49" t="s">
        <v>115</v>
      </c>
      <c r="AG7" s="391" t="s">
        <v>116</v>
      </c>
    </row>
    <row r="8" spans="1:33" ht="24" customHeight="1">
      <c r="A8" s="46"/>
      <c r="B8" s="382"/>
      <c r="C8" s="383"/>
      <c r="D8" s="384"/>
      <c r="E8" s="386"/>
      <c r="F8" s="48">
        <v>2568</v>
      </c>
      <c r="G8" s="48">
        <v>2569</v>
      </c>
      <c r="H8" s="48">
        <v>2568</v>
      </c>
      <c r="I8" s="48">
        <v>2569</v>
      </c>
      <c r="J8" s="48">
        <v>2568</v>
      </c>
      <c r="K8" s="48">
        <v>2569</v>
      </c>
      <c r="L8" s="48">
        <v>2568</v>
      </c>
      <c r="M8" s="48">
        <v>2569</v>
      </c>
      <c r="N8" s="48">
        <v>2568</v>
      </c>
      <c r="O8" s="48">
        <v>2569</v>
      </c>
      <c r="P8" s="48">
        <v>2568</v>
      </c>
      <c r="Q8" s="48">
        <v>2569</v>
      </c>
      <c r="R8" s="48">
        <v>2568</v>
      </c>
      <c r="S8" s="48">
        <v>2569</v>
      </c>
      <c r="T8" s="48">
        <v>2568</v>
      </c>
      <c r="U8" s="48">
        <v>2569</v>
      </c>
      <c r="V8" s="48">
        <v>2568</v>
      </c>
      <c r="W8" s="48">
        <v>2569</v>
      </c>
      <c r="X8" s="48">
        <v>2568</v>
      </c>
      <c r="Y8" s="48">
        <v>2569</v>
      </c>
      <c r="Z8" s="48">
        <v>2568</v>
      </c>
      <c r="AA8" s="48">
        <v>2569</v>
      </c>
      <c r="AB8" s="48">
        <v>2568</v>
      </c>
      <c r="AC8" s="48">
        <v>2569</v>
      </c>
      <c r="AD8" s="48" t="s">
        <v>117</v>
      </c>
      <c r="AE8" s="386"/>
      <c r="AF8" s="51" t="s">
        <v>118</v>
      </c>
      <c r="AG8" s="386"/>
    </row>
    <row r="9" spans="1:33" ht="24" customHeight="1">
      <c r="A9" s="44"/>
      <c r="B9" s="52" t="s">
        <v>119</v>
      </c>
      <c r="C9" s="52"/>
      <c r="D9" s="52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5"/>
      <c r="AF9" s="56"/>
      <c r="AG9" s="55"/>
    </row>
    <row r="10" spans="1:33" ht="24" customHeight="1">
      <c r="A10" s="44"/>
      <c r="B10" s="55"/>
      <c r="C10" s="370" t="s">
        <v>4</v>
      </c>
      <c r="D10" s="371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5"/>
      <c r="AF10" s="57"/>
      <c r="AG10" s="55"/>
    </row>
    <row r="11" spans="1:33" ht="24" customHeight="1">
      <c r="A11" s="44"/>
      <c r="B11" s="59"/>
      <c r="C11" s="59"/>
      <c r="D11" s="59" t="s">
        <v>5</v>
      </c>
      <c r="E11" s="60">
        <v>129456895.48999999</v>
      </c>
      <c r="F11" s="62">
        <v>6591074.2699999996</v>
      </c>
      <c r="G11" s="62">
        <v>31921098.390000001</v>
      </c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>
        <f t="shared" ref="AD11:AD19" si="0">SUM(F11:AC11)</f>
        <v>38512172.659999996</v>
      </c>
      <c r="AE11" s="63">
        <f t="shared" ref="AE11:AE19" si="1">+AD11*100/E11</f>
        <v>29.749031532256154</v>
      </c>
      <c r="AF11" s="62">
        <f t="shared" ref="AF11:AF19" si="2">+E11-AD11</f>
        <v>90944722.829999998</v>
      </c>
      <c r="AG11" s="63">
        <f>+AF11*100/E11</f>
        <v>70.250968467743846</v>
      </c>
    </row>
    <row r="12" spans="1:33" ht="24" customHeight="1">
      <c r="A12" s="44"/>
      <c r="B12" s="59"/>
      <c r="C12" s="59"/>
      <c r="D12" s="59" t="s">
        <v>7</v>
      </c>
      <c r="E12" s="60">
        <v>6844600</v>
      </c>
      <c r="F12" s="62">
        <v>0</v>
      </c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>
        <f t="shared" si="0"/>
        <v>0</v>
      </c>
      <c r="AE12" s="63">
        <f t="shared" si="1"/>
        <v>0</v>
      </c>
      <c r="AF12" s="62">
        <f t="shared" si="2"/>
        <v>6844600</v>
      </c>
      <c r="AG12" s="63" t="e">
        <f t="shared" ref="AG12:AG19" si="3">+AF12*100/G12</f>
        <v>#DIV/0!</v>
      </c>
    </row>
    <row r="13" spans="1:33" ht="24" customHeight="1">
      <c r="A13" s="44"/>
      <c r="B13" s="59"/>
      <c r="C13" s="59"/>
      <c r="D13" s="59" t="s">
        <v>9</v>
      </c>
      <c r="E13" s="60">
        <v>118080</v>
      </c>
      <c r="F13" s="62">
        <v>0</v>
      </c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>
        <f t="shared" si="0"/>
        <v>0</v>
      </c>
      <c r="AE13" s="63">
        <f t="shared" si="1"/>
        <v>0</v>
      </c>
      <c r="AF13" s="62">
        <f t="shared" si="2"/>
        <v>118080</v>
      </c>
      <c r="AG13" s="63" t="e">
        <f t="shared" si="3"/>
        <v>#DIV/0!</v>
      </c>
    </row>
    <row r="14" spans="1:33" ht="24" customHeight="1">
      <c r="A14" s="44"/>
      <c r="B14" s="59"/>
      <c r="C14" s="59"/>
      <c r="D14" s="59" t="s">
        <v>11</v>
      </c>
      <c r="E14" s="60">
        <v>32794622.699999999</v>
      </c>
      <c r="F14" s="62">
        <v>3733814.61</v>
      </c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>
        <f t="shared" si="0"/>
        <v>3733814.61</v>
      </c>
      <c r="AE14" s="63">
        <f t="shared" si="1"/>
        <v>11.385447681945736</v>
      </c>
      <c r="AF14" s="62">
        <f t="shared" si="2"/>
        <v>29060808.09</v>
      </c>
      <c r="AG14" s="63" t="e">
        <f t="shared" si="3"/>
        <v>#DIV/0!</v>
      </c>
    </row>
    <row r="15" spans="1:33" ht="24" customHeight="1">
      <c r="A15" s="44"/>
      <c r="B15" s="59"/>
      <c r="C15" s="59"/>
      <c r="D15" s="59" t="s">
        <v>13</v>
      </c>
      <c r="E15" s="60">
        <v>461359.46</v>
      </c>
      <c r="F15" s="62">
        <v>6474</v>
      </c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>
        <f t="shared" si="0"/>
        <v>6474</v>
      </c>
      <c r="AE15" s="63">
        <f t="shared" si="1"/>
        <v>1.4032442295645136</v>
      </c>
      <c r="AF15" s="62">
        <f t="shared" si="2"/>
        <v>454885.46</v>
      </c>
      <c r="AG15" s="63" t="e">
        <f t="shared" si="3"/>
        <v>#DIV/0!</v>
      </c>
    </row>
    <row r="16" spans="1:33" ht="24" customHeight="1">
      <c r="A16" s="44"/>
      <c r="B16" s="59"/>
      <c r="C16" s="59"/>
      <c r="D16" s="59" t="s">
        <v>15</v>
      </c>
      <c r="E16" s="60">
        <v>8922900.1400000006</v>
      </c>
      <c r="F16" s="62">
        <v>0</v>
      </c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>
        <f t="shared" si="0"/>
        <v>0</v>
      </c>
      <c r="AE16" s="63">
        <f t="shared" si="1"/>
        <v>0</v>
      </c>
      <c r="AF16" s="62">
        <f t="shared" si="2"/>
        <v>8922900.1400000006</v>
      </c>
      <c r="AG16" s="63" t="e">
        <f t="shared" si="3"/>
        <v>#DIV/0!</v>
      </c>
    </row>
    <row r="17" spans="1:33" ht="24" customHeight="1">
      <c r="A17" s="44"/>
      <c r="B17" s="59"/>
      <c r="C17" s="59"/>
      <c r="D17" s="59" t="s">
        <v>17</v>
      </c>
      <c r="E17" s="60">
        <v>4620916.9400000004</v>
      </c>
      <c r="F17" s="62">
        <v>103348</v>
      </c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>
        <f t="shared" si="0"/>
        <v>103348</v>
      </c>
      <c r="AE17" s="63">
        <f t="shared" si="1"/>
        <v>2.2365258095290499</v>
      </c>
      <c r="AF17" s="62">
        <f t="shared" si="2"/>
        <v>4517568.9400000004</v>
      </c>
      <c r="AG17" s="63" t="e">
        <f t="shared" si="3"/>
        <v>#DIV/0!</v>
      </c>
    </row>
    <row r="18" spans="1:33" ht="24" customHeight="1">
      <c r="A18" s="44"/>
      <c r="B18" s="59"/>
      <c r="C18" s="59"/>
      <c r="D18" s="59" t="s">
        <v>19</v>
      </c>
      <c r="E18" s="60">
        <v>73585</v>
      </c>
      <c r="F18" s="62"/>
      <c r="G18" s="62">
        <v>0</v>
      </c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>
        <f t="shared" si="0"/>
        <v>0</v>
      </c>
      <c r="AE18" s="63">
        <f t="shared" si="1"/>
        <v>0</v>
      </c>
      <c r="AF18" s="62">
        <f t="shared" si="2"/>
        <v>73585</v>
      </c>
      <c r="AG18" s="63" t="e">
        <f t="shared" si="3"/>
        <v>#DIV/0!</v>
      </c>
    </row>
    <row r="19" spans="1:33" ht="24" customHeight="1">
      <c r="A19" s="44"/>
      <c r="B19" s="59"/>
      <c r="C19" s="59"/>
      <c r="D19" s="59" t="s">
        <v>21</v>
      </c>
      <c r="E19" s="60">
        <v>17485139.059999999</v>
      </c>
      <c r="F19" s="62">
        <v>0</v>
      </c>
      <c r="G19" s="90">
        <v>2191201.75</v>
      </c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>
        <f t="shared" si="0"/>
        <v>2191201.75</v>
      </c>
      <c r="AE19" s="63">
        <f t="shared" si="1"/>
        <v>12.531794814333036</v>
      </c>
      <c r="AF19" s="62">
        <f t="shared" si="2"/>
        <v>15293937.309999999</v>
      </c>
      <c r="AG19" s="63">
        <f t="shared" si="3"/>
        <v>697.97029461116472</v>
      </c>
    </row>
    <row r="20" spans="1:33" ht="24" customHeight="1">
      <c r="A20" s="44"/>
      <c r="B20" s="55"/>
      <c r="C20" s="370" t="s">
        <v>120</v>
      </c>
      <c r="D20" s="371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64"/>
      <c r="AF20" s="57"/>
      <c r="AG20" s="64"/>
    </row>
    <row r="21" spans="1:33" ht="24" customHeight="1">
      <c r="A21" s="44"/>
      <c r="B21" s="59"/>
      <c r="C21" s="59"/>
      <c r="D21" s="59" t="s">
        <v>24</v>
      </c>
      <c r="E21" s="60">
        <v>0</v>
      </c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>
        <f t="shared" ref="AD21:AD26" si="4">SUM(F21:AC21)</f>
        <v>0</v>
      </c>
      <c r="AE21" s="63" t="e">
        <f t="shared" ref="AE21:AE27" si="5">+AD21*100/E21</f>
        <v>#DIV/0!</v>
      </c>
      <c r="AF21" s="62">
        <f t="shared" ref="AF21:AF26" si="6">+E21-AD21</f>
        <v>0</v>
      </c>
      <c r="AG21" s="63" t="e">
        <f t="shared" ref="AG21:AG27" si="7">+AF21*100/E21</f>
        <v>#DIV/0!</v>
      </c>
    </row>
    <row r="22" spans="1:33" ht="24" customHeight="1">
      <c r="A22" s="44"/>
      <c r="B22" s="59"/>
      <c r="C22" s="59"/>
      <c r="D22" s="59" t="s">
        <v>26</v>
      </c>
      <c r="E22" s="60">
        <v>0</v>
      </c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>
        <f t="shared" si="4"/>
        <v>0</v>
      </c>
      <c r="AE22" s="63" t="e">
        <f t="shared" si="5"/>
        <v>#DIV/0!</v>
      </c>
      <c r="AF22" s="62">
        <f t="shared" si="6"/>
        <v>0</v>
      </c>
      <c r="AG22" s="63" t="e">
        <f t="shared" si="7"/>
        <v>#DIV/0!</v>
      </c>
    </row>
    <row r="23" spans="1:33" ht="24" customHeight="1">
      <c r="A23" s="44"/>
      <c r="B23" s="59"/>
      <c r="C23" s="59"/>
      <c r="D23" s="59" t="s">
        <v>28</v>
      </c>
      <c r="E23" s="60">
        <v>305000</v>
      </c>
      <c r="F23" s="62">
        <v>0</v>
      </c>
      <c r="G23" s="62">
        <v>308116</v>
      </c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>
        <f t="shared" si="4"/>
        <v>308116</v>
      </c>
      <c r="AE23" s="63">
        <f t="shared" si="5"/>
        <v>101.0216393442623</v>
      </c>
      <c r="AF23" s="62">
        <f t="shared" si="6"/>
        <v>-3116</v>
      </c>
      <c r="AG23" s="63">
        <f t="shared" si="7"/>
        <v>-1.0216393442622951</v>
      </c>
    </row>
    <row r="24" spans="1:33" ht="24" customHeight="1">
      <c r="A24" s="44"/>
      <c r="B24" s="59"/>
      <c r="C24" s="59"/>
      <c r="D24" s="59" t="s">
        <v>30</v>
      </c>
      <c r="E24" s="60">
        <v>159720.4</v>
      </c>
      <c r="F24" s="62">
        <v>0</v>
      </c>
      <c r="G24" s="62">
        <v>1680.91</v>
      </c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>
        <f t="shared" si="4"/>
        <v>1680.91</v>
      </c>
      <c r="AE24" s="63">
        <f t="shared" si="5"/>
        <v>1.0524078326876216</v>
      </c>
      <c r="AF24" s="62">
        <f t="shared" si="6"/>
        <v>158039.49</v>
      </c>
      <c r="AG24" s="63">
        <f t="shared" si="7"/>
        <v>98.947592167312379</v>
      </c>
    </row>
    <row r="25" spans="1:33" ht="24" customHeight="1">
      <c r="A25" s="44"/>
      <c r="B25" s="59"/>
      <c r="C25" s="59"/>
      <c r="D25" s="59" t="s">
        <v>120</v>
      </c>
      <c r="E25" s="60">
        <v>22035245.41</v>
      </c>
      <c r="F25" s="62">
        <v>0</v>
      </c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>
        <f t="shared" si="4"/>
        <v>0</v>
      </c>
      <c r="AE25" s="63">
        <f t="shared" si="5"/>
        <v>0</v>
      </c>
      <c r="AF25" s="62">
        <f t="shared" si="6"/>
        <v>22035245.41</v>
      </c>
      <c r="AG25" s="63">
        <f t="shared" si="7"/>
        <v>100</v>
      </c>
    </row>
    <row r="26" spans="1:33" ht="24" customHeight="1">
      <c r="A26" s="44"/>
      <c r="B26" s="59"/>
      <c r="C26" s="59"/>
      <c r="D26" s="59" t="s">
        <v>121</v>
      </c>
      <c r="E26" s="60">
        <v>0</v>
      </c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>
        <f t="shared" si="4"/>
        <v>0</v>
      </c>
      <c r="AE26" s="63" t="e">
        <f t="shared" si="5"/>
        <v>#DIV/0!</v>
      </c>
      <c r="AF26" s="62">
        <f t="shared" si="6"/>
        <v>0</v>
      </c>
      <c r="AG26" s="63" t="e">
        <f t="shared" si="7"/>
        <v>#DIV/0!</v>
      </c>
    </row>
    <row r="27" spans="1:33" ht="24" customHeight="1">
      <c r="A27" s="44"/>
      <c r="B27" s="66"/>
      <c r="C27" s="66"/>
      <c r="D27" s="67" t="s">
        <v>122</v>
      </c>
      <c r="E27" s="68">
        <f t="shared" ref="E27:AD27" si="8">SUM(E10:E26)</f>
        <v>223278064.60000002</v>
      </c>
      <c r="F27" s="68">
        <f t="shared" si="8"/>
        <v>10434710.879999999</v>
      </c>
      <c r="G27" s="68">
        <f t="shared" si="8"/>
        <v>34422097.049999997</v>
      </c>
      <c r="H27" s="68">
        <f t="shared" si="8"/>
        <v>0</v>
      </c>
      <c r="I27" s="68">
        <f t="shared" si="8"/>
        <v>0</v>
      </c>
      <c r="J27" s="68">
        <f t="shared" si="8"/>
        <v>0</v>
      </c>
      <c r="K27" s="68">
        <f t="shared" si="8"/>
        <v>0</v>
      </c>
      <c r="L27" s="68">
        <f t="shared" si="8"/>
        <v>0</v>
      </c>
      <c r="M27" s="68">
        <f t="shared" si="8"/>
        <v>0</v>
      </c>
      <c r="N27" s="68">
        <f t="shared" si="8"/>
        <v>0</v>
      </c>
      <c r="O27" s="68">
        <f t="shared" si="8"/>
        <v>0</v>
      </c>
      <c r="P27" s="68">
        <f t="shared" si="8"/>
        <v>0</v>
      </c>
      <c r="Q27" s="68">
        <f t="shared" si="8"/>
        <v>0</v>
      </c>
      <c r="R27" s="68">
        <f t="shared" si="8"/>
        <v>0</v>
      </c>
      <c r="S27" s="68">
        <f t="shared" si="8"/>
        <v>0</v>
      </c>
      <c r="T27" s="68">
        <f t="shared" si="8"/>
        <v>0</v>
      </c>
      <c r="U27" s="68">
        <f t="shared" si="8"/>
        <v>0</v>
      </c>
      <c r="V27" s="68">
        <f t="shared" si="8"/>
        <v>0</v>
      </c>
      <c r="W27" s="68">
        <f t="shared" si="8"/>
        <v>0</v>
      </c>
      <c r="X27" s="68">
        <f t="shared" si="8"/>
        <v>0</v>
      </c>
      <c r="Y27" s="68">
        <f t="shared" si="8"/>
        <v>0</v>
      </c>
      <c r="Z27" s="68">
        <f t="shared" si="8"/>
        <v>0</v>
      </c>
      <c r="AA27" s="68">
        <f t="shared" si="8"/>
        <v>0</v>
      </c>
      <c r="AB27" s="68">
        <f t="shared" si="8"/>
        <v>0</v>
      </c>
      <c r="AC27" s="68">
        <f t="shared" si="8"/>
        <v>0</v>
      </c>
      <c r="AD27" s="68">
        <f t="shared" si="8"/>
        <v>44856807.929999992</v>
      </c>
      <c r="AE27" s="70">
        <f t="shared" si="5"/>
        <v>20.090109617512326</v>
      </c>
      <c r="AF27" s="68">
        <f>SUM(AF10:AF26)</f>
        <v>178421256.66999999</v>
      </c>
      <c r="AG27" s="70">
        <f t="shared" si="7"/>
        <v>79.90989038248766</v>
      </c>
    </row>
    <row r="28" spans="1:33" ht="24" customHeight="1">
      <c r="A28" s="44"/>
      <c r="B28" s="372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64"/>
      <c r="AF28" s="44"/>
      <c r="AG28" s="64"/>
    </row>
    <row r="29" spans="1:33" ht="24" customHeight="1">
      <c r="A29" s="44"/>
      <c r="B29" s="55"/>
      <c r="C29" s="370" t="s">
        <v>35</v>
      </c>
      <c r="D29" s="371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64"/>
      <c r="AF29" s="57"/>
      <c r="AG29" s="64"/>
    </row>
    <row r="30" spans="1:33" ht="24" customHeight="1">
      <c r="A30" s="44"/>
      <c r="B30" s="59"/>
      <c r="C30" s="59"/>
      <c r="D30" s="59" t="s">
        <v>36</v>
      </c>
      <c r="E30" s="60">
        <v>19839579.18</v>
      </c>
      <c r="F30" s="62">
        <v>0</v>
      </c>
      <c r="G30" s="62">
        <f>1519620+199440+258140+127963</f>
        <v>2105163</v>
      </c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>
        <f t="shared" ref="AD30:AD41" si="9">SUM(F30:AC30)</f>
        <v>2105163</v>
      </c>
      <c r="AE30" s="63">
        <f t="shared" ref="AE30:AE41" si="10">+AD30*100/E30</f>
        <v>10.610925669845786</v>
      </c>
      <c r="AF30" s="62">
        <f t="shared" ref="AF30:AF41" si="11">+E30-AD30</f>
        <v>17734416.18</v>
      </c>
      <c r="AG30" s="63">
        <f t="shared" ref="AG30:AG41" si="12">+AF30*100/E30</f>
        <v>89.389074330154216</v>
      </c>
    </row>
    <row r="31" spans="1:33" ht="24" customHeight="1">
      <c r="A31" s="44"/>
      <c r="B31" s="59"/>
      <c r="C31" s="59"/>
      <c r="D31" s="59" t="s">
        <v>124</v>
      </c>
      <c r="E31" s="60">
        <v>2493241.6</v>
      </c>
      <c r="F31" s="62">
        <v>239832</v>
      </c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>
        <f t="shared" si="9"/>
        <v>239832</v>
      </c>
      <c r="AE31" s="63">
        <f t="shared" si="10"/>
        <v>9.6192843886448873</v>
      </c>
      <c r="AF31" s="62">
        <f t="shared" si="11"/>
        <v>2253409.6</v>
      </c>
      <c r="AG31" s="63">
        <f t="shared" si="12"/>
        <v>90.380715611355114</v>
      </c>
    </row>
    <row r="32" spans="1:33" ht="24" customHeight="1">
      <c r="A32" s="44"/>
      <c r="B32" s="59"/>
      <c r="C32" s="59"/>
      <c r="D32" s="59" t="s">
        <v>40</v>
      </c>
      <c r="E32" s="60">
        <v>2877982.5</v>
      </c>
      <c r="F32" s="62">
        <v>275265</v>
      </c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>
        <f t="shared" si="9"/>
        <v>275265</v>
      </c>
      <c r="AE32" s="63">
        <f t="shared" si="10"/>
        <v>9.5645126403652565</v>
      </c>
      <c r="AF32" s="62">
        <f t="shared" si="11"/>
        <v>2602717.5</v>
      </c>
      <c r="AG32" s="63">
        <f t="shared" si="12"/>
        <v>90.435487359634749</v>
      </c>
    </row>
    <row r="33" spans="1:33" ht="24" customHeight="1">
      <c r="A33" s="44"/>
      <c r="B33" s="59"/>
      <c r="C33" s="59"/>
      <c r="D33" s="59" t="s">
        <v>42</v>
      </c>
      <c r="E33" s="60">
        <v>1235000</v>
      </c>
      <c r="F33" s="62">
        <v>30000</v>
      </c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>
        <f t="shared" si="9"/>
        <v>30000</v>
      </c>
      <c r="AE33" s="63">
        <f t="shared" si="10"/>
        <v>2.42914979757085</v>
      </c>
      <c r="AF33" s="62">
        <f t="shared" si="11"/>
        <v>1205000</v>
      </c>
      <c r="AG33" s="63">
        <f t="shared" si="12"/>
        <v>97.570850202429156</v>
      </c>
    </row>
    <row r="34" spans="1:33" ht="24" customHeight="1">
      <c r="A34" s="44"/>
      <c r="B34" s="59"/>
      <c r="C34" s="59"/>
      <c r="D34" s="59" t="s">
        <v>44</v>
      </c>
      <c r="E34" s="60">
        <v>8491962.5999999996</v>
      </c>
      <c r="F34" s="91">
        <f>176100+18000</f>
        <v>194100</v>
      </c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>
        <f t="shared" si="9"/>
        <v>194100</v>
      </c>
      <c r="AE34" s="63">
        <f t="shared" si="10"/>
        <v>2.2856907071163972</v>
      </c>
      <c r="AF34" s="62">
        <f t="shared" si="11"/>
        <v>8297862.5999999996</v>
      </c>
      <c r="AG34" s="63">
        <f t="shared" si="12"/>
        <v>97.714309292883613</v>
      </c>
    </row>
    <row r="35" spans="1:33" ht="24" customHeight="1">
      <c r="A35" s="44"/>
      <c r="B35" s="59"/>
      <c r="C35" s="59"/>
      <c r="D35" s="59" t="s">
        <v>46</v>
      </c>
      <c r="E35" s="60">
        <v>862469.7</v>
      </c>
      <c r="F35" s="92">
        <v>47500</v>
      </c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>
        <f t="shared" si="9"/>
        <v>47500</v>
      </c>
      <c r="AE35" s="63">
        <f t="shared" si="10"/>
        <v>5.5074398555682595</v>
      </c>
      <c r="AF35" s="62">
        <f t="shared" si="11"/>
        <v>814969.7</v>
      </c>
      <c r="AG35" s="63">
        <f t="shared" si="12"/>
        <v>94.492560144431749</v>
      </c>
    </row>
    <row r="36" spans="1:33" ht="24" customHeight="1">
      <c r="A36" s="44"/>
      <c r="B36" s="59"/>
      <c r="C36" s="59"/>
      <c r="D36" s="59" t="s">
        <v>48</v>
      </c>
      <c r="E36" s="60">
        <v>257187.96</v>
      </c>
      <c r="F36" s="62">
        <v>0</v>
      </c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>
        <f t="shared" si="9"/>
        <v>0</v>
      </c>
      <c r="AE36" s="63">
        <f t="shared" si="10"/>
        <v>0</v>
      </c>
      <c r="AF36" s="62">
        <f t="shared" si="11"/>
        <v>257187.96</v>
      </c>
      <c r="AG36" s="63">
        <f t="shared" si="12"/>
        <v>100</v>
      </c>
    </row>
    <row r="37" spans="1:33" ht="24" customHeight="1">
      <c r="A37" s="44"/>
      <c r="B37" s="59"/>
      <c r="C37" s="59"/>
      <c r="D37" s="59" t="s">
        <v>50</v>
      </c>
      <c r="E37" s="60">
        <v>26626554.289999999</v>
      </c>
      <c r="F37" s="62">
        <v>2192489.5</v>
      </c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>
        <f t="shared" si="9"/>
        <v>2192489.5</v>
      </c>
      <c r="AE37" s="63">
        <f t="shared" si="10"/>
        <v>8.234221657525632</v>
      </c>
      <c r="AF37" s="62">
        <f t="shared" si="11"/>
        <v>24434064.789999999</v>
      </c>
      <c r="AG37" s="63">
        <f t="shared" si="12"/>
        <v>91.765778342474377</v>
      </c>
    </row>
    <row r="38" spans="1:33" ht="24" customHeight="1">
      <c r="A38" s="44"/>
      <c r="B38" s="59"/>
      <c r="C38" s="59"/>
      <c r="D38" s="59" t="s">
        <v>52</v>
      </c>
      <c r="E38" s="60">
        <v>0</v>
      </c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>
        <f t="shared" si="9"/>
        <v>0</v>
      </c>
      <c r="AE38" s="63" t="e">
        <f t="shared" si="10"/>
        <v>#DIV/0!</v>
      </c>
      <c r="AF38" s="62">
        <f t="shared" si="11"/>
        <v>0</v>
      </c>
      <c r="AG38" s="63" t="e">
        <f t="shared" si="12"/>
        <v>#DIV/0!</v>
      </c>
    </row>
    <row r="39" spans="1:33" ht="24" customHeight="1">
      <c r="A39" s="44"/>
      <c r="B39" s="59"/>
      <c r="C39" s="59"/>
      <c r="D39" s="59" t="s">
        <v>125</v>
      </c>
      <c r="E39" s="60">
        <v>217867</v>
      </c>
      <c r="F39" s="62">
        <f>15000+6000</f>
        <v>21000</v>
      </c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>
        <f t="shared" si="9"/>
        <v>21000</v>
      </c>
      <c r="AE39" s="63">
        <f t="shared" si="10"/>
        <v>9.6389081412054143</v>
      </c>
      <c r="AF39" s="62">
        <f t="shared" si="11"/>
        <v>196867</v>
      </c>
      <c r="AG39" s="63">
        <f t="shared" si="12"/>
        <v>90.36109185879458</v>
      </c>
    </row>
    <row r="40" spans="1:33" ht="24" customHeight="1">
      <c r="A40" s="44"/>
      <c r="B40" s="59"/>
      <c r="C40" s="59"/>
      <c r="D40" s="59" t="s">
        <v>56</v>
      </c>
      <c r="E40" s="60">
        <v>17072885.899999999</v>
      </c>
      <c r="F40" s="62">
        <v>326967.99</v>
      </c>
      <c r="G40" s="62">
        <v>90308</v>
      </c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>
        <f t="shared" si="9"/>
        <v>417275.99</v>
      </c>
      <c r="AE40" s="63">
        <f t="shared" si="10"/>
        <v>2.4440858589700998</v>
      </c>
      <c r="AF40" s="62">
        <f t="shared" si="11"/>
        <v>16655609.909999998</v>
      </c>
      <c r="AG40" s="63">
        <f t="shared" si="12"/>
        <v>97.555914141029902</v>
      </c>
    </row>
    <row r="41" spans="1:33" ht="24" customHeight="1">
      <c r="A41" s="44"/>
      <c r="B41" s="59"/>
      <c r="C41" s="59"/>
      <c r="D41" s="59" t="s">
        <v>126</v>
      </c>
      <c r="E41" s="60">
        <v>0</v>
      </c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>
        <f t="shared" si="9"/>
        <v>0</v>
      </c>
      <c r="AE41" s="63" t="e">
        <f t="shared" si="10"/>
        <v>#DIV/0!</v>
      </c>
      <c r="AF41" s="62">
        <f t="shared" si="11"/>
        <v>0</v>
      </c>
      <c r="AG41" s="63" t="e">
        <f t="shared" si="12"/>
        <v>#DIV/0!</v>
      </c>
    </row>
    <row r="42" spans="1:33" ht="24" customHeight="1">
      <c r="A42" s="44"/>
      <c r="B42" s="55"/>
      <c r="C42" s="370" t="s">
        <v>127</v>
      </c>
      <c r="D42" s="371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64"/>
      <c r="AF42" s="57"/>
      <c r="AG42" s="64"/>
    </row>
    <row r="43" spans="1:33" ht="24" customHeight="1">
      <c r="A43" s="44"/>
      <c r="B43" s="59"/>
      <c r="C43" s="59"/>
      <c r="D43" s="59" t="s">
        <v>128</v>
      </c>
      <c r="E43" s="60">
        <v>34435835.450000003</v>
      </c>
      <c r="F43" s="62">
        <v>1932155.32</v>
      </c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>
        <f>SUM(F43:AC43)</f>
        <v>1932155.32</v>
      </c>
      <c r="AE43" s="63">
        <f>+AD43*100/E43</f>
        <v>5.6108855636897284</v>
      </c>
      <c r="AF43" s="62">
        <f>+E43-AD43</f>
        <v>32503680.130000003</v>
      </c>
      <c r="AG43" s="63">
        <f>+AF43*100/E43</f>
        <v>94.38911443631028</v>
      </c>
    </row>
    <row r="44" spans="1:33" ht="24" customHeight="1">
      <c r="A44" s="44"/>
      <c r="B44" s="59"/>
      <c r="C44" s="59"/>
      <c r="D44" s="59" t="s">
        <v>129</v>
      </c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64"/>
      <c r="AF44" s="57"/>
      <c r="AG44" s="64"/>
    </row>
    <row r="45" spans="1:33" ht="24" customHeight="1">
      <c r="A45" s="44"/>
      <c r="B45" s="59"/>
      <c r="C45" s="59"/>
      <c r="D45" s="59" t="s">
        <v>130</v>
      </c>
      <c r="E45" s="60">
        <v>15203912.76</v>
      </c>
      <c r="F45" s="62">
        <v>649880</v>
      </c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>
        <f t="shared" ref="AD45:AD53" si="13">SUM(F45:AC45)</f>
        <v>649880</v>
      </c>
      <c r="AE45" s="63">
        <f t="shared" ref="AE45:AE53" si="14">+AD45*100/E45</f>
        <v>4.2744259997976997</v>
      </c>
      <c r="AF45" s="62">
        <f t="shared" ref="AF45:AF53" si="15">+E45-AD45</f>
        <v>14554032.76</v>
      </c>
      <c r="AG45" s="63">
        <f t="shared" ref="AG45:AG53" si="16">+AF45*100/E45</f>
        <v>95.7255740002023</v>
      </c>
    </row>
    <row r="46" spans="1:33" ht="24" customHeight="1">
      <c r="A46" s="44"/>
      <c r="B46" s="59"/>
      <c r="C46" s="59"/>
      <c r="D46" s="59" t="s">
        <v>131</v>
      </c>
      <c r="E46" s="60">
        <v>1227916</v>
      </c>
      <c r="F46" s="62">
        <v>141900</v>
      </c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>
        <f t="shared" si="13"/>
        <v>141900</v>
      </c>
      <c r="AE46" s="63">
        <f t="shared" si="14"/>
        <v>11.556165079696004</v>
      </c>
      <c r="AF46" s="62">
        <f t="shared" si="15"/>
        <v>1086016</v>
      </c>
      <c r="AG46" s="63">
        <f t="shared" si="16"/>
        <v>88.443834920303999</v>
      </c>
    </row>
    <row r="47" spans="1:33" ht="24" customHeight="1">
      <c r="A47" s="44"/>
      <c r="B47" s="59"/>
      <c r="C47" s="59"/>
      <c r="D47" s="59" t="s">
        <v>132</v>
      </c>
      <c r="E47" s="60">
        <v>172218.23999999999</v>
      </c>
      <c r="F47" s="62">
        <v>19750</v>
      </c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>
        <f t="shared" si="13"/>
        <v>19750</v>
      </c>
      <c r="AE47" s="63">
        <f t="shared" si="14"/>
        <v>11.468007105403005</v>
      </c>
      <c r="AF47" s="62">
        <f t="shared" si="15"/>
        <v>152468.24</v>
      </c>
      <c r="AG47" s="63">
        <f t="shared" si="16"/>
        <v>88.531992894596996</v>
      </c>
    </row>
    <row r="48" spans="1:33" ht="24" customHeight="1">
      <c r="A48" s="44"/>
      <c r="B48" s="59"/>
      <c r="C48" s="59"/>
      <c r="D48" s="59" t="s">
        <v>133</v>
      </c>
      <c r="E48" s="60">
        <v>489306.6</v>
      </c>
      <c r="F48" s="62">
        <v>0</v>
      </c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>
        <f t="shared" si="13"/>
        <v>0</v>
      </c>
      <c r="AE48" s="63">
        <f t="shared" si="14"/>
        <v>0</v>
      </c>
      <c r="AF48" s="62">
        <f t="shared" si="15"/>
        <v>489306.6</v>
      </c>
      <c r="AG48" s="63">
        <f t="shared" si="16"/>
        <v>100</v>
      </c>
    </row>
    <row r="49" spans="1:33" ht="24" customHeight="1">
      <c r="A49" s="44"/>
      <c r="B49" s="59"/>
      <c r="C49" s="59"/>
      <c r="D49" s="59" t="s">
        <v>134</v>
      </c>
      <c r="E49" s="60">
        <v>0</v>
      </c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>
        <f t="shared" si="13"/>
        <v>0</v>
      </c>
      <c r="AE49" s="63" t="e">
        <f t="shared" si="14"/>
        <v>#DIV/0!</v>
      </c>
      <c r="AF49" s="62">
        <f t="shared" si="15"/>
        <v>0</v>
      </c>
      <c r="AG49" s="63" t="e">
        <f t="shared" si="16"/>
        <v>#DIV/0!</v>
      </c>
    </row>
    <row r="50" spans="1:33" ht="24" customHeight="1">
      <c r="A50" s="44"/>
      <c r="B50" s="59"/>
      <c r="C50" s="59"/>
      <c r="D50" s="59" t="s">
        <v>63</v>
      </c>
      <c r="E50" s="60">
        <v>10235977.859999999</v>
      </c>
      <c r="F50" s="62"/>
      <c r="G50" s="62">
        <v>1262005.33</v>
      </c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>
        <f t="shared" si="13"/>
        <v>1262005.33</v>
      </c>
      <c r="AE50" s="63">
        <f t="shared" si="14"/>
        <v>12.329113517641002</v>
      </c>
      <c r="AF50" s="62">
        <f t="shared" si="15"/>
        <v>8973972.5299999993</v>
      </c>
      <c r="AG50" s="63">
        <f t="shared" si="16"/>
        <v>87.670886482358995</v>
      </c>
    </row>
    <row r="51" spans="1:33" ht="24" customHeight="1">
      <c r="A51" s="44"/>
      <c r="B51" s="59"/>
      <c r="C51" s="59"/>
      <c r="D51" s="59" t="s">
        <v>65</v>
      </c>
      <c r="E51" s="60">
        <v>4510808.5599999996</v>
      </c>
      <c r="F51" s="62"/>
      <c r="G51" s="62">
        <v>583025.64</v>
      </c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>
        <f t="shared" si="13"/>
        <v>583025.64</v>
      </c>
      <c r="AE51" s="63">
        <f t="shared" si="14"/>
        <v>12.925080553629172</v>
      </c>
      <c r="AF51" s="62">
        <f t="shared" si="15"/>
        <v>3927782.9199999995</v>
      </c>
      <c r="AG51" s="63">
        <f t="shared" si="16"/>
        <v>87.074919446370828</v>
      </c>
    </row>
    <row r="52" spans="1:33" ht="24" customHeight="1">
      <c r="A52" s="44"/>
      <c r="B52" s="59"/>
      <c r="C52" s="59"/>
      <c r="D52" s="59" t="s">
        <v>67</v>
      </c>
      <c r="E52" s="60">
        <v>27670306.640000001</v>
      </c>
      <c r="F52" s="62">
        <v>436277.82</v>
      </c>
      <c r="G52" s="62">
        <v>1137601.6200000001</v>
      </c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>
        <f t="shared" si="13"/>
        <v>1573879.4400000002</v>
      </c>
      <c r="AE52" s="63">
        <f t="shared" si="14"/>
        <v>5.6879725276510351</v>
      </c>
      <c r="AF52" s="62">
        <f t="shared" si="15"/>
        <v>26096427.199999999</v>
      </c>
      <c r="AG52" s="63">
        <f t="shared" si="16"/>
        <v>94.312027472348959</v>
      </c>
    </row>
    <row r="53" spans="1:33" ht="24" customHeight="1">
      <c r="A53" s="44"/>
      <c r="B53" s="59"/>
      <c r="C53" s="59"/>
      <c r="D53" s="59" t="s">
        <v>135</v>
      </c>
      <c r="E53" s="60">
        <v>19517014.239999998</v>
      </c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>
        <f t="shared" si="13"/>
        <v>0</v>
      </c>
      <c r="AE53" s="63">
        <f t="shared" si="14"/>
        <v>0</v>
      </c>
      <c r="AF53" s="62">
        <f t="shared" si="15"/>
        <v>19517014.239999998</v>
      </c>
      <c r="AG53" s="63">
        <f t="shared" si="16"/>
        <v>100</v>
      </c>
    </row>
    <row r="54" spans="1:33" ht="24" customHeight="1">
      <c r="A54" s="44"/>
      <c r="B54" s="55"/>
      <c r="C54" s="370" t="s">
        <v>71</v>
      </c>
      <c r="D54" s="371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64"/>
      <c r="AF54" s="57"/>
      <c r="AG54" s="64"/>
    </row>
    <row r="55" spans="1:33" ht="24" customHeight="1">
      <c r="A55" s="44"/>
      <c r="B55" s="71"/>
      <c r="C55" s="71"/>
      <c r="D55" s="71" t="s">
        <v>72</v>
      </c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64"/>
      <c r="AF55" s="57"/>
      <c r="AG55" s="64"/>
    </row>
    <row r="56" spans="1:33" ht="24" customHeight="1">
      <c r="A56" s="44"/>
      <c r="B56" s="59"/>
      <c r="C56" s="59"/>
      <c r="D56" s="59" t="s">
        <v>136</v>
      </c>
      <c r="E56" s="60">
        <v>6844600</v>
      </c>
      <c r="F56" s="62">
        <v>1694500</v>
      </c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>
        <f t="shared" ref="AD56:AD58" si="17">SUM(F56:AC56)</f>
        <v>1694500</v>
      </c>
      <c r="AE56" s="63">
        <f t="shared" ref="AE56:AE58" si="18">+AD56*100/E56</f>
        <v>24.756742541565615</v>
      </c>
      <c r="AF56" s="62">
        <f t="shared" ref="AF56:AF58" si="19">+E56-AD56</f>
        <v>5150100</v>
      </c>
      <c r="AG56" s="63">
        <f t="shared" ref="AG56:AG58" si="20">+AF56*100/E56</f>
        <v>75.243257458434385</v>
      </c>
    </row>
    <row r="57" spans="1:33" ht="24" customHeight="1">
      <c r="A57" s="44"/>
      <c r="B57" s="59"/>
      <c r="C57" s="59"/>
      <c r="D57" s="59" t="s">
        <v>137</v>
      </c>
      <c r="E57" s="60">
        <v>0</v>
      </c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>
        <f t="shared" si="17"/>
        <v>0</v>
      </c>
      <c r="AE57" s="63" t="e">
        <f t="shared" si="18"/>
        <v>#DIV/0!</v>
      </c>
      <c r="AF57" s="62">
        <f t="shared" si="19"/>
        <v>0</v>
      </c>
      <c r="AG57" s="63" t="e">
        <f t="shared" si="20"/>
        <v>#DIV/0!</v>
      </c>
    </row>
    <row r="58" spans="1:33" ht="24" customHeight="1">
      <c r="A58" s="44"/>
      <c r="B58" s="59"/>
      <c r="C58" s="59"/>
      <c r="D58" s="59" t="s">
        <v>138</v>
      </c>
      <c r="E58" s="60">
        <v>3024955</v>
      </c>
      <c r="F58" s="62">
        <v>466000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>
        <f t="shared" si="17"/>
        <v>466000</v>
      </c>
      <c r="AE58" s="63">
        <f t="shared" si="18"/>
        <v>15.405187845769607</v>
      </c>
      <c r="AF58" s="62">
        <f t="shared" si="19"/>
        <v>2558955</v>
      </c>
      <c r="AG58" s="63">
        <f t="shared" si="20"/>
        <v>84.594812154230397</v>
      </c>
    </row>
    <row r="59" spans="1:33" ht="24" customHeight="1">
      <c r="A59" s="44"/>
      <c r="B59" s="59"/>
      <c r="C59" s="59"/>
      <c r="D59" s="59" t="s">
        <v>79</v>
      </c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64"/>
      <c r="AF59" s="57"/>
      <c r="AG59" s="64"/>
    </row>
    <row r="60" spans="1:33" ht="24" customHeight="1">
      <c r="A60" s="44"/>
      <c r="B60" s="59"/>
      <c r="C60" s="59"/>
      <c r="D60" s="59" t="s">
        <v>139</v>
      </c>
      <c r="E60" s="60">
        <v>0</v>
      </c>
      <c r="F60" s="62">
        <v>0</v>
      </c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>
        <f t="shared" ref="AD60:AD62" si="21">SUM(F60:AC60)</f>
        <v>0</v>
      </c>
      <c r="AE60" s="63" t="e">
        <f t="shared" ref="AE60:AE62" si="22">+AD60*100/E60</f>
        <v>#DIV/0!</v>
      </c>
      <c r="AF60" s="62">
        <f t="shared" ref="AF60:AF62" si="23">+E60-AD60</f>
        <v>0</v>
      </c>
      <c r="AG60" s="63" t="e">
        <f t="shared" ref="AG60:AG62" si="24">+AF60*100/E60</f>
        <v>#DIV/0!</v>
      </c>
    </row>
    <row r="61" spans="1:33" ht="24" customHeight="1">
      <c r="A61" s="44"/>
      <c r="B61" s="59"/>
      <c r="C61" s="59"/>
      <c r="D61" s="59" t="s">
        <v>140</v>
      </c>
      <c r="E61" s="60">
        <v>305000</v>
      </c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>
        <f t="shared" si="21"/>
        <v>0</v>
      </c>
      <c r="AE61" s="63">
        <f t="shared" si="22"/>
        <v>0</v>
      </c>
      <c r="AF61" s="62">
        <f t="shared" si="23"/>
        <v>305000</v>
      </c>
      <c r="AG61" s="63">
        <f t="shared" si="24"/>
        <v>100</v>
      </c>
    </row>
    <row r="62" spans="1:33" ht="24" customHeight="1">
      <c r="A62" s="44"/>
      <c r="B62" s="59"/>
      <c r="C62" s="59"/>
      <c r="D62" s="59" t="s">
        <v>141</v>
      </c>
      <c r="E62" s="60">
        <v>2185000</v>
      </c>
      <c r="F62" s="62"/>
      <c r="G62" s="62">
        <v>960000</v>
      </c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>
        <f t="shared" si="21"/>
        <v>960000</v>
      </c>
      <c r="AE62" s="63">
        <f t="shared" si="22"/>
        <v>43.935926773455378</v>
      </c>
      <c r="AF62" s="62">
        <f t="shared" si="23"/>
        <v>1225000</v>
      </c>
      <c r="AG62" s="63">
        <f t="shared" si="24"/>
        <v>56.064073226544622</v>
      </c>
    </row>
    <row r="63" spans="1:33" ht="24" customHeight="1">
      <c r="A63" s="44"/>
      <c r="B63" s="55"/>
      <c r="C63" s="370" t="s">
        <v>86</v>
      </c>
      <c r="D63" s="371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64"/>
      <c r="AF63" s="57"/>
      <c r="AG63" s="64"/>
    </row>
    <row r="64" spans="1:33" ht="24" customHeight="1">
      <c r="A64" s="44"/>
      <c r="B64" s="59"/>
      <c r="C64" s="59"/>
      <c r="D64" s="59" t="s">
        <v>87</v>
      </c>
      <c r="E64" s="60">
        <v>10891957.539999999</v>
      </c>
      <c r="F64" s="62">
        <v>0</v>
      </c>
      <c r="G64" s="62">
        <v>1548100</v>
      </c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>
        <f t="shared" ref="AD64:AD71" si="25">SUM(F64:AC64)</f>
        <v>1548100</v>
      </c>
      <c r="AE64" s="63">
        <f t="shared" ref="AE64:AE71" si="26">+AD64*100/E64</f>
        <v>14.213239395349316</v>
      </c>
      <c r="AF64" s="62">
        <f t="shared" ref="AF64:AF71" si="27">+E64-AD64</f>
        <v>9343857.5399999991</v>
      </c>
      <c r="AG64" s="63">
        <f t="shared" ref="AG64:AG71" si="28">+AF64*100/E64</f>
        <v>85.786760604650681</v>
      </c>
    </row>
    <row r="65" spans="1:33" ht="24" customHeight="1">
      <c r="A65" s="44"/>
      <c r="B65" s="59"/>
      <c r="C65" s="59"/>
      <c r="D65" s="59" t="s">
        <v>142</v>
      </c>
      <c r="E65" s="60">
        <v>0</v>
      </c>
      <c r="F65" s="62"/>
      <c r="G65" s="62">
        <v>1060482.5900000001</v>
      </c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>
        <f t="shared" si="25"/>
        <v>1060482.5900000001</v>
      </c>
      <c r="AE65" s="63" t="e">
        <f t="shared" si="26"/>
        <v>#DIV/0!</v>
      </c>
      <c r="AF65" s="62">
        <f t="shared" si="27"/>
        <v>-1060482.5900000001</v>
      </c>
      <c r="AG65" s="63" t="e">
        <f t="shared" si="28"/>
        <v>#DIV/0!</v>
      </c>
    </row>
    <row r="66" spans="1:33" ht="24" customHeight="1">
      <c r="A66" s="73"/>
      <c r="B66" s="66"/>
      <c r="C66" s="66"/>
      <c r="D66" s="67" t="s">
        <v>143</v>
      </c>
      <c r="E66" s="68">
        <f t="shared" ref="E66:AC66" si="29">SUM(E29:E65)</f>
        <v>216689539.61999997</v>
      </c>
      <c r="F66" s="68">
        <f t="shared" si="29"/>
        <v>8667617.6300000008</v>
      </c>
      <c r="G66" s="68">
        <f t="shared" si="29"/>
        <v>8746686.1799999997</v>
      </c>
      <c r="H66" s="68">
        <f t="shared" si="29"/>
        <v>0</v>
      </c>
      <c r="I66" s="68">
        <f t="shared" si="29"/>
        <v>0</v>
      </c>
      <c r="J66" s="68">
        <f t="shared" si="29"/>
        <v>0</v>
      </c>
      <c r="K66" s="68">
        <f t="shared" si="29"/>
        <v>0</v>
      </c>
      <c r="L66" s="68">
        <f t="shared" si="29"/>
        <v>0</v>
      </c>
      <c r="M66" s="68">
        <f t="shared" si="29"/>
        <v>0</v>
      </c>
      <c r="N66" s="68">
        <f t="shared" si="29"/>
        <v>0</v>
      </c>
      <c r="O66" s="68">
        <f t="shared" si="29"/>
        <v>0</v>
      </c>
      <c r="P66" s="68">
        <f t="shared" si="29"/>
        <v>0</v>
      </c>
      <c r="Q66" s="68">
        <f t="shared" si="29"/>
        <v>0</v>
      </c>
      <c r="R66" s="68">
        <f t="shared" si="29"/>
        <v>0</v>
      </c>
      <c r="S66" s="68">
        <f t="shared" si="29"/>
        <v>0</v>
      </c>
      <c r="T66" s="68">
        <f t="shared" si="29"/>
        <v>0</v>
      </c>
      <c r="U66" s="68">
        <f t="shared" si="29"/>
        <v>0</v>
      </c>
      <c r="V66" s="68">
        <f t="shared" si="29"/>
        <v>0</v>
      </c>
      <c r="W66" s="68">
        <f t="shared" si="29"/>
        <v>0</v>
      </c>
      <c r="X66" s="68">
        <f t="shared" si="29"/>
        <v>0</v>
      </c>
      <c r="Y66" s="68">
        <f t="shared" si="29"/>
        <v>0</v>
      </c>
      <c r="Z66" s="68">
        <f t="shared" si="29"/>
        <v>0</v>
      </c>
      <c r="AA66" s="68">
        <f t="shared" si="29"/>
        <v>0</v>
      </c>
      <c r="AB66" s="68">
        <f t="shared" si="29"/>
        <v>0</v>
      </c>
      <c r="AC66" s="68">
        <f t="shared" si="29"/>
        <v>0</v>
      </c>
      <c r="AD66" s="68">
        <f t="shared" si="25"/>
        <v>17414303.810000002</v>
      </c>
      <c r="AE66" s="70">
        <f t="shared" si="26"/>
        <v>8.0365225938173062</v>
      </c>
      <c r="AF66" s="68">
        <f t="shared" si="27"/>
        <v>199275235.80999997</v>
      </c>
      <c r="AG66" s="70">
        <f t="shared" si="28"/>
        <v>91.96347740618269</v>
      </c>
    </row>
    <row r="67" spans="1:33" ht="24" customHeight="1">
      <c r="A67" s="73"/>
      <c r="B67" s="66"/>
      <c r="C67" s="66"/>
      <c r="D67" s="67" t="s">
        <v>144</v>
      </c>
      <c r="E67" s="68">
        <f t="shared" ref="E67:AC67" si="30">E27-E66</f>
        <v>6588524.9800000489</v>
      </c>
      <c r="F67" s="68">
        <f t="shared" si="30"/>
        <v>1767093.2499999981</v>
      </c>
      <c r="G67" s="68">
        <f t="shared" si="30"/>
        <v>25675410.869999997</v>
      </c>
      <c r="H67" s="68">
        <f t="shared" si="30"/>
        <v>0</v>
      </c>
      <c r="I67" s="68">
        <f t="shared" si="30"/>
        <v>0</v>
      </c>
      <c r="J67" s="68">
        <f t="shared" si="30"/>
        <v>0</v>
      </c>
      <c r="K67" s="68">
        <f t="shared" si="30"/>
        <v>0</v>
      </c>
      <c r="L67" s="68">
        <f t="shared" si="30"/>
        <v>0</v>
      </c>
      <c r="M67" s="68">
        <f t="shared" si="30"/>
        <v>0</v>
      </c>
      <c r="N67" s="68">
        <f t="shared" si="30"/>
        <v>0</v>
      </c>
      <c r="O67" s="68">
        <f t="shared" si="30"/>
        <v>0</v>
      </c>
      <c r="P67" s="68">
        <f t="shared" si="30"/>
        <v>0</v>
      </c>
      <c r="Q67" s="68">
        <f t="shared" si="30"/>
        <v>0</v>
      </c>
      <c r="R67" s="68">
        <f t="shared" si="30"/>
        <v>0</v>
      </c>
      <c r="S67" s="68">
        <f t="shared" si="30"/>
        <v>0</v>
      </c>
      <c r="T67" s="68">
        <f t="shared" si="30"/>
        <v>0</v>
      </c>
      <c r="U67" s="68">
        <f t="shared" si="30"/>
        <v>0</v>
      </c>
      <c r="V67" s="68">
        <f t="shared" si="30"/>
        <v>0</v>
      </c>
      <c r="W67" s="68">
        <f t="shared" si="30"/>
        <v>0</v>
      </c>
      <c r="X67" s="68">
        <f t="shared" si="30"/>
        <v>0</v>
      </c>
      <c r="Y67" s="68">
        <f t="shared" si="30"/>
        <v>0</v>
      </c>
      <c r="Z67" s="68">
        <f t="shared" si="30"/>
        <v>0</v>
      </c>
      <c r="AA67" s="68">
        <f t="shared" si="30"/>
        <v>0</v>
      </c>
      <c r="AB67" s="68">
        <f t="shared" si="30"/>
        <v>0</v>
      </c>
      <c r="AC67" s="68">
        <f t="shared" si="30"/>
        <v>0</v>
      </c>
      <c r="AD67" s="68">
        <f t="shared" si="25"/>
        <v>27442504.119999997</v>
      </c>
      <c r="AE67" s="70">
        <f t="shared" si="26"/>
        <v>416.51969451893603</v>
      </c>
      <c r="AF67" s="68">
        <f t="shared" si="27"/>
        <v>-20853979.139999948</v>
      </c>
      <c r="AG67" s="70">
        <f t="shared" si="28"/>
        <v>-316.51969451893603</v>
      </c>
    </row>
    <row r="68" spans="1:33" ht="24" customHeight="1">
      <c r="A68" s="44"/>
      <c r="B68" s="59"/>
      <c r="C68" s="59"/>
      <c r="D68" s="74" t="s">
        <v>145</v>
      </c>
      <c r="E68" s="60">
        <v>5542626</v>
      </c>
      <c r="F68" s="93">
        <v>3413374.06</v>
      </c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>
        <f t="shared" si="25"/>
        <v>3413374.06</v>
      </c>
      <c r="AE68" s="63">
        <f t="shared" si="26"/>
        <v>61.584058891940394</v>
      </c>
      <c r="AF68" s="62">
        <f t="shared" si="27"/>
        <v>2129251.94</v>
      </c>
      <c r="AG68" s="63">
        <f t="shared" si="28"/>
        <v>38.415941108059606</v>
      </c>
    </row>
    <row r="69" spans="1:33" ht="24" customHeight="1">
      <c r="A69" s="44"/>
      <c r="B69" s="59"/>
      <c r="C69" s="59"/>
      <c r="D69" s="74" t="s">
        <v>146</v>
      </c>
      <c r="E69" s="60">
        <v>32760680.969999999</v>
      </c>
      <c r="F69" s="62">
        <v>48660065.869999997</v>
      </c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>
        <f t="shared" si="25"/>
        <v>48660065.869999997</v>
      </c>
      <c r="AE69" s="63">
        <f t="shared" si="26"/>
        <v>148.53191212526863</v>
      </c>
      <c r="AF69" s="62">
        <f t="shared" si="27"/>
        <v>-15899384.899999999</v>
      </c>
      <c r="AG69" s="63">
        <f t="shared" si="28"/>
        <v>-48.531912125268619</v>
      </c>
    </row>
    <row r="70" spans="1:33" ht="24" customHeight="1">
      <c r="A70" s="44"/>
      <c r="B70" s="59"/>
      <c r="C70" s="59"/>
      <c r="D70" s="74" t="s">
        <v>147</v>
      </c>
      <c r="E70" s="60">
        <v>0</v>
      </c>
      <c r="F70" s="62">
        <v>0</v>
      </c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>
        <f t="shared" si="25"/>
        <v>0</v>
      </c>
      <c r="AE70" s="63" t="e">
        <f t="shared" si="26"/>
        <v>#DIV/0!</v>
      </c>
      <c r="AF70" s="62">
        <f t="shared" si="27"/>
        <v>0</v>
      </c>
      <c r="AG70" s="63" t="e">
        <f t="shared" si="28"/>
        <v>#DIV/0!</v>
      </c>
    </row>
    <row r="71" spans="1:33" ht="24" customHeight="1">
      <c r="A71" s="75"/>
      <c r="B71" s="76"/>
      <c r="C71" s="76"/>
      <c r="D71" s="77" t="s">
        <v>148</v>
      </c>
      <c r="E71" s="78">
        <f t="shared" ref="E71:AC71" si="31">E27-E66-E70-E69-E68</f>
        <v>-31714781.98999995</v>
      </c>
      <c r="F71" s="78">
        <f t="shared" si="31"/>
        <v>-50306346.68</v>
      </c>
      <c r="G71" s="78">
        <f t="shared" si="31"/>
        <v>25675410.869999997</v>
      </c>
      <c r="H71" s="78">
        <f t="shared" si="31"/>
        <v>0</v>
      </c>
      <c r="I71" s="78">
        <f t="shared" si="31"/>
        <v>0</v>
      </c>
      <c r="J71" s="78">
        <f t="shared" si="31"/>
        <v>0</v>
      </c>
      <c r="K71" s="78">
        <f t="shared" si="31"/>
        <v>0</v>
      </c>
      <c r="L71" s="78">
        <f t="shared" si="31"/>
        <v>0</v>
      </c>
      <c r="M71" s="78">
        <f t="shared" si="31"/>
        <v>0</v>
      </c>
      <c r="N71" s="78">
        <f t="shared" si="31"/>
        <v>0</v>
      </c>
      <c r="O71" s="78">
        <f t="shared" si="31"/>
        <v>0</v>
      </c>
      <c r="P71" s="78">
        <f t="shared" si="31"/>
        <v>0</v>
      </c>
      <c r="Q71" s="78">
        <f t="shared" si="31"/>
        <v>0</v>
      </c>
      <c r="R71" s="78">
        <f t="shared" si="31"/>
        <v>0</v>
      </c>
      <c r="S71" s="78">
        <f t="shared" si="31"/>
        <v>0</v>
      </c>
      <c r="T71" s="78">
        <f t="shared" si="31"/>
        <v>0</v>
      </c>
      <c r="U71" s="78">
        <f t="shared" si="31"/>
        <v>0</v>
      </c>
      <c r="V71" s="78">
        <f t="shared" si="31"/>
        <v>0</v>
      </c>
      <c r="W71" s="78">
        <f t="shared" si="31"/>
        <v>0</v>
      </c>
      <c r="X71" s="78">
        <f t="shared" si="31"/>
        <v>0</v>
      </c>
      <c r="Y71" s="78">
        <f t="shared" si="31"/>
        <v>0</v>
      </c>
      <c r="Z71" s="78">
        <f t="shared" si="31"/>
        <v>0</v>
      </c>
      <c r="AA71" s="78">
        <f t="shared" si="31"/>
        <v>0</v>
      </c>
      <c r="AB71" s="78">
        <f t="shared" si="31"/>
        <v>0</v>
      </c>
      <c r="AC71" s="78">
        <f t="shared" si="31"/>
        <v>0</v>
      </c>
      <c r="AD71" s="68">
        <f t="shared" si="25"/>
        <v>-24630935.810000002</v>
      </c>
      <c r="AE71" s="70">
        <f t="shared" si="26"/>
        <v>77.663897603856867</v>
      </c>
      <c r="AF71" s="68">
        <f t="shared" si="27"/>
        <v>-7083846.1799999475</v>
      </c>
      <c r="AG71" s="70">
        <f t="shared" si="28"/>
        <v>22.336102396143126</v>
      </c>
    </row>
    <row r="72" spans="1:33" ht="24" customHeight="1">
      <c r="A72" s="44"/>
      <c r="B72" s="59"/>
      <c r="C72" s="59"/>
      <c r="D72" s="59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3"/>
      <c r="AF72" s="62"/>
      <c r="AG72" s="63"/>
    </row>
    <row r="73" spans="1:33" ht="24" customHeight="1">
      <c r="A73" s="44"/>
      <c r="B73" s="372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64"/>
      <c r="AF73" s="56"/>
      <c r="AG73" s="64"/>
    </row>
    <row r="74" spans="1:33" ht="24" customHeight="1">
      <c r="A74" s="44"/>
      <c r="B74" s="59"/>
      <c r="C74" s="374" t="s">
        <v>150</v>
      </c>
      <c r="D74" s="371"/>
      <c r="E74" s="60">
        <v>11704</v>
      </c>
      <c r="F74" s="62">
        <v>10180</v>
      </c>
      <c r="G74" s="62">
        <v>6440</v>
      </c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57"/>
      <c r="AE74" s="64"/>
      <c r="AF74" s="57"/>
      <c r="AG74" s="64"/>
    </row>
    <row r="75" spans="1:33" ht="24" customHeight="1">
      <c r="A75" s="44"/>
      <c r="B75" s="59"/>
      <c r="C75" s="374" t="s">
        <v>151</v>
      </c>
      <c r="D75" s="371"/>
      <c r="E75" s="60">
        <v>1266558.0900000001</v>
      </c>
      <c r="F75" s="62">
        <v>1366558.09</v>
      </c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57"/>
      <c r="AE75" s="64"/>
      <c r="AF75" s="57"/>
      <c r="AG75" s="64"/>
    </row>
    <row r="76" spans="1:33" ht="24" customHeight="1">
      <c r="A76" s="44"/>
      <c r="B76" s="59"/>
      <c r="C76" s="374" t="s">
        <v>152</v>
      </c>
      <c r="D76" s="371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64"/>
      <c r="AF76" s="57"/>
      <c r="AG76" s="64"/>
    </row>
    <row r="77" spans="1:33" ht="24" customHeight="1">
      <c r="A77" s="44"/>
      <c r="B77" s="59"/>
      <c r="C77" s="59"/>
      <c r="D77" s="59" t="s">
        <v>153</v>
      </c>
      <c r="E77" s="60">
        <v>0</v>
      </c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57"/>
      <c r="AE77" s="64"/>
      <c r="AF77" s="57"/>
      <c r="AG77" s="64"/>
    </row>
    <row r="78" spans="1:33" ht="24" customHeight="1">
      <c r="A78" s="44"/>
      <c r="B78" s="59"/>
      <c r="C78" s="59"/>
      <c r="D78" s="59" t="s">
        <v>154</v>
      </c>
      <c r="E78" s="60">
        <v>40460173.950000003</v>
      </c>
      <c r="F78" s="62">
        <v>20767647.75</v>
      </c>
      <c r="G78" s="62">
        <v>26063066.030000001</v>
      </c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57"/>
      <c r="AE78" s="64"/>
      <c r="AF78" s="57"/>
      <c r="AG78" s="64"/>
    </row>
    <row r="79" spans="1:33" ht="24" customHeight="1">
      <c r="A79" s="44"/>
      <c r="B79" s="59"/>
      <c r="C79" s="59"/>
      <c r="D79" s="59" t="s">
        <v>155</v>
      </c>
      <c r="E79" s="60">
        <v>0</v>
      </c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57"/>
      <c r="AE79" s="64"/>
      <c r="AF79" s="57"/>
      <c r="AG79" s="64"/>
    </row>
    <row r="80" spans="1:33" ht="24" customHeight="1">
      <c r="A80" s="44"/>
      <c r="B80" s="375" t="s">
        <v>156</v>
      </c>
      <c r="C80" s="373"/>
      <c r="D80" s="371"/>
      <c r="E80" s="68">
        <f t="shared" ref="E80:AC80" si="32">SUM(E74:E79)</f>
        <v>41738436.040000007</v>
      </c>
      <c r="F80" s="68">
        <f t="shared" si="32"/>
        <v>22144385.84</v>
      </c>
      <c r="G80" s="68">
        <f t="shared" si="32"/>
        <v>26069506.030000001</v>
      </c>
      <c r="H80" s="68">
        <f t="shared" si="32"/>
        <v>0</v>
      </c>
      <c r="I80" s="68">
        <f t="shared" si="32"/>
        <v>0</v>
      </c>
      <c r="J80" s="68">
        <f t="shared" si="32"/>
        <v>0</v>
      </c>
      <c r="K80" s="68">
        <f t="shared" si="32"/>
        <v>0</v>
      </c>
      <c r="L80" s="68">
        <f t="shared" si="32"/>
        <v>0</v>
      </c>
      <c r="M80" s="68">
        <f t="shared" si="32"/>
        <v>0</v>
      </c>
      <c r="N80" s="68">
        <f t="shared" si="32"/>
        <v>0</v>
      </c>
      <c r="O80" s="68">
        <f t="shared" si="32"/>
        <v>0</v>
      </c>
      <c r="P80" s="68">
        <f t="shared" si="32"/>
        <v>0</v>
      </c>
      <c r="Q80" s="68">
        <f t="shared" si="32"/>
        <v>0</v>
      </c>
      <c r="R80" s="68">
        <f t="shared" si="32"/>
        <v>0</v>
      </c>
      <c r="S80" s="68">
        <f t="shared" si="32"/>
        <v>0</v>
      </c>
      <c r="T80" s="68">
        <f t="shared" si="32"/>
        <v>0</v>
      </c>
      <c r="U80" s="68">
        <f t="shared" si="32"/>
        <v>0</v>
      </c>
      <c r="V80" s="68">
        <f t="shared" si="32"/>
        <v>0</v>
      </c>
      <c r="W80" s="68">
        <f t="shared" si="32"/>
        <v>0</v>
      </c>
      <c r="X80" s="68">
        <f t="shared" si="32"/>
        <v>0</v>
      </c>
      <c r="Y80" s="68">
        <f t="shared" si="32"/>
        <v>0</v>
      </c>
      <c r="Z80" s="68">
        <f t="shared" si="32"/>
        <v>0</v>
      </c>
      <c r="AA80" s="68">
        <f t="shared" si="32"/>
        <v>0</v>
      </c>
      <c r="AB80" s="68">
        <f t="shared" si="32"/>
        <v>0</v>
      </c>
      <c r="AC80" s="68">
        <f t="shared" si="32"/>
        <v>0</v>
      </c>
      <c r="AD80" s="68"/>
      <c r="AE80" s="80"/>
      <c r="AF80" s="68"/>
      <c r="AG80" s="80"/>
    </row>
    <row r="81" spans="1:33" ht="24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</row>
    <row r="82" spans="1:33" ht="24" customHeight="1">
      <c r="A82" s="44"/>
      <c r="B82" s="44"/>
      <c r="C82" s="44"/>
      <c r="D82" s="44"/>
      <c r="E82" s="44" t="s">
        <v>158</v>
      </c>
      <c r="F82" s="44" t="s">
        <v>159</v>
      </c>
      <c r="G82" s="44" t="s">
        <v>164</v>
      </c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</row>
    <row r="83" spans="1:33" ht="24" customHeight="1">
      <c r="A83" s="44"/>
      <c r="B83" s="44"/>
      <c r="C83" s="44"/>
      <c r="D83" s="44"/>
      <c r="E83" s="44"/>
      <c r="F83" s="94">
        <v>22144385.84</v>
      </c>
      <c r="G83" s="94">
        <v>49586889.960000001</v>
      </c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</row>
    <row r="84" spans="1:33" ht="24" customHeight="1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</row>
    <row r="85" spans="1:33" ht="24" customHeight="1">
      <c r="A85" s="44"/>
      <c r="B85" s="44"/>
      <c r="C85" s="44"/>
      <c r="D85" s="44"/>
      <c r="E85" s="88" t="s">
        <v>161</v>
      </c>
      <c r="F85" s="88"/>
      <c r="G85" s="89">
        <f>F67+G67+F83</f>
        <v>49586889.959999993</v>
      </c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</row>
    <row r="86" spans="1:33" ht="24" customHeight="1">
      <c r="A86" s="44"/>
      <c r="B86" s="44"/>
      <c r="C86" s="44"/>
      <c r="D86" s="44"/>
      <c r="E86" s="88" t="s">
        <v>162</v>
      </c>
      <c r="F86" s="88"/>
      <c r="G86" s="89">
        <f>G83-G85</f>
        <v>0</v>
      </c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</row>
    <row r="87" spans="1:33" ht="24" customHeight="1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</row>
    <row r="88" spans="1:33" ht="24" customHeight="1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</row>
    <row r="89" spans="1:33" ht="24" customHeight="1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</row>
    <row r="90" spans="1:33" ht="24" customHeight="1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</row>
    <row r="91" spans="1:33" ht="24" customHeight="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</row>
    <row r="92" spans="1:33" ht="24" customHeight="1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</row>
    <row r="93" spans="1:33" ht="24" customHeight="1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</row>
    <row r="94" spans="1:33" ht="24" customHeight="1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</row>
    <row r="95" spans="1:33" ht="24" customHeight="1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</row>
    <row r="96" spans="1:33" ht="24" customHeight="1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</row>
    <row r="97" spans="1:33" ht="24" customHeight="1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</row>
    <row r="98" spans="1:33" ht="24" customHeight="1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</row>
    <row r="99" spans="1:33" ht="24" customHeight="1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</row>
    <row r="100" spans="1:33" ht="24" customHeight="1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</row>
    <row r="101" spans="1:33" ht="24" customHeight="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</row>
    <row r="102" spans="1:33" ht="24" customHeight="1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</row>
    <row r="103" spans="1:33" ht="24" customHeight="1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</row>
    <row r="104" spans="1:33" ht="24" customHeight="1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</row>
    <row r="105" spans="1:33" ht="24" customHeight="1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</row>
    <row r="106" spans="1:33" ht="24" customHeight="1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</row>
    <row r="107" spans="1:33" ht="24" customHeight="1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</row>
    <row r="108" spans="1:33" ht="24" customHeight="1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</row>
    <row r="109" spans="1:33" ht="24" customHeight="1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</row>
    <row r="110" spans="1:33" ht="24" customHeight="1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</row>
    <row r="111" spans="1:33" ht="24" customHeight="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</row>
    <row r="112" spans="1:33" ht="24" customHeight="1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</row>
    <row r="113" spans="1:33" ht="24" customHeight="1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</row>
    <row r="114" spans="1:33" ht="24" customHeight="1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</row>
    <row r="115" spans="1:33" ht="24" customHeight="1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</row>
    <row r="116" spans="1:33" ht="24" customHeight="1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</row>
    <row r="117" spans="1:33" ht="24" customHeight="1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</row>
    <row r="118" spans="1:33" ht="24" customHeight="1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</row>
    <row r="119" spans="1:33" ht="24" customHeight="1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</row>
    <row r="120" spans="1:33" ht="24" customHeight="1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</row>
    <row r="121" spans="1:33" ht="24" customHeigh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</row>
    <row r="122" spans="1:33" ht="24" customHeight="1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</row>
    <row r="123" spans="1:33" ht="24" customHeight="1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</row>
    <row r="124" spans="1:33" ht="24" customHeight="1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</row>
    <row r="125" spans="1:33" ht="24" customHeight="1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</row>
    <row r="126" spans="1:33" ht="24" customHeight="1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</row>
    <row r="127" spans="1:33" ht="24" customHeight="1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</row>
    <row r="128" spans="1:33" ht="24" customHeight="1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</row>
    <row r="129" spans="1:33" ht="24" customHeight="1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</row>
    <row r="130" spans="1:33" ht="24" customHeight="1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</row>
    <row r="131" spans="1:33" ht="24" customHeight="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</row>
    <row r="132" spans="1:33" ht="24" customHeight="1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</row>
    <row r="133" spans="1:33" ht="24" customHeight="1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</row>
    <row r="134" spans="1:33" ht="24" customHeight="1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</row>
    <row r="135" spans="1:33" ht="24" customHeight="1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</row>
    <row r="136" spans="1:33" ht="24" customHeight="1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</row>
    <row r="137" spans="1:33" ht="24" customHeight="1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</row>
    <row r="138" spans="1:33" ht="24" customHeight="1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</row>
    <row r="139" spans="1:33" ht="24" customHeight="1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</row>
    <row r="140" spans="1:33" ht="24" customHeight="1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</row>
    <row r="141" spans="1:33" ht="24" customHeight="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</row>
    <row r="142" spans="1:33" ht="24" customHeight="1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</row>
    <row r="143" spans="1:33" ht="24" customHeight="1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</row>
    <row r="144" spans="1:33" ht="24" customHeight="1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</row>
    <row r="145" spans="1:33" ht="24" customHeight="1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</row>
    <row r="146" spans="1:33" ht="24" customHeight="1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</row>
    <row r="147" spans="1:33" ht="24" customHeight="1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</row>
    <row r="148" spans="1:33" ht="24" customHeight="1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</row>
    <row r="149" spans="1:33" ht="24" customHeight="1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</row>
    <row r="150" spans="1:33" ht="24" customHeight="1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</row>
    <row r="151" spans="1:33" ht="24" customHeight="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</row>
    <row r="152" spans="1:33" ht="24" customHeight="1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</row>
    <row r="153" spans="1:33" ht="24" customHeight="1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</row>
    <row r="154" spans="1:33" ht="24" customHeight="1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</row>
    <row r="155" spans="1:33" ht="24" customHeight="1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</row>
    <row r="156" spans="1:33" ht="24" customHeight="1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</row>
    <row r="157" spans="1:33" ht="24" customHeight="1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</row>
    <row r="158" spans="1:33" ht="24" customHeight="1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</row>
    <row r="159" spans="1:33" ht="24" customHeight="1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</row>
    <row r="160" spans="1:33" ht="24" customHeight="1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</row>
    <row r="161" spans="1:33" ht="24" customHeigh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</row>
    <row r="162" spans="1:33" ht="24" customHeigh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</row>
    <row r="163" spans="1:33" ht="24" customHeight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</row>
    <row r="164" spans="1:33" ht="24" customHeight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</row>
    <row r="165" spans="1:33" ht="24" customHeight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</row>
    <row r="166" spans="1:33" ht="24" customHeight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</row>
    <row r="167" spans="1:33" ht="24" customHeight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</row>
    <row r="168" spans="1:33" ht="24" customHeigh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</row>
    <row r="169" spans="1:33" ht="24" customHeight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</row>
    <row r="170" spans="1:33" ht="24" customHeight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</row>
    <row r="171" spans="1:33" ht="24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</row>
    <row r="172" spans="1:33" ht="24" customHeight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</row>
    <row r="173" spans="1:33" ht="24" customHeight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</row>
    <row r="174" spans="1:33" ht="24" customHeight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</row>
    <row r="175" spans="1:33" ht="24" customHeight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</row>
    <row r="176" spans="1:33" ht="24" customHeigh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</row>
    <row r="177" spans="1:33" ht="24" customHeight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</row>
    <row r="178" spans="1:33" ht="24" customHeight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</row>
    <row r="179" spans="1:33" ht="24" customHeight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</row>
    <row r="180" spans="1:33" ht="24" customHeight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</row>
    <row r="181" spans="1:33" ht="24" customHeigh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</row>
    <row r="182" spans="1:33" ht="24" customHeight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</row>
    <row r="183" spans="1:33" ht="24" customHeight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</row>
    <row r="184" spans="1:33" ht="24" customHeight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</row>
    <row r="185" spans="1:33" ht="24" customHeigh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</row>
    <row r="186" spans="1:33" ht="24" customHeigh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</row>
    <row r="187" spans="1:33" ht="24" customHeight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</row>
    <row r="188" spans="1:33" ht="24" customHeight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</row>
    <row r="189" spans="1:33" ht="24" customHeight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</row>
    <row r="190" spans="1:33" ht="24" customHeigh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</row>
    <row r="191" spans="1:33" ht="24" customHeight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</row>
    <row r="192" spans="1:33" ht="24" customHeight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</row>
    <row r="193" spans="1:33" ht="24" customHeight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</row>
    <row r="194" spans="1:33" ht="24" customHeigh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</row>
    <row r="195" spans="1:33" ht="24" customHeigh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</row>
    <row r="196" spans="1:33" ht="24" customHeight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</row>
    <row r="197" spans="1:33" ht="24" customHeight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</row>
    <row r="198" spans="1:33" ht="24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</row>
    <row r="199" spans="1:33" ht="24" customHeight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</row>
    <row r="200" spans="1:33" ht="24" customHeight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</row>
    <row r="201" spans="1:33" ht="24" customHeigh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</row>
    <row r="202" spans="1:33" ht="24" customHeight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</row>
    <row r="203" spans="1:33" ht="24" customHeigh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</row>
    <row r="204" spans="1:33" ht="24" customHeigh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</row>
    <row r="205" spans="1:33" ht="24" customHeigh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</row>
    <row r="206" spans="1:33" ht="24" customHeight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</row>
    <row r="207" spans="1:33" ht="24" customHeigh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</row>
    <row r="208" spans="1:33" ht="24" customHeigh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</row>
    <row r="209" spans="1:33" ht="24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</row>
    <row r="210" spans="1:33" ht="24" customHeigh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</row>
    <row r="211" spans="1:33" ht="24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</row>
    <row r="212" spans="1:33" ht="24" customHeight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</row>
    <row r="213" spans="1:33" ht="24" customHeight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</row>
    <row r="214" spans="1:33" ht="24" customHeight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</row>
    <row r="215" spans="1:33" ht="24" customHeigh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</row>
    <row r="216" spans="1:33" ht="24" customHeigh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</row>
    <row r="217" spans="1:33" ht="24" customHeight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</row>
    <row r="218" spans="1:33" ht="24" customHeigh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</row>
    <row r="219" spans="1:33" ht="24" customHeight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</row>
    <row r="220" spans="1:33" ht="24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</row>
    <row r="221" spans="1:33" ht="24" customHeight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</row>
    <row r="222" spans="1:33" ht="24" customHeight="1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</row>
    <row r="223" spans="1:33" ht="24" customHeigh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</row>
    <row r="224" spans="1:33" ht="24" customHeigh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</row>
    <row r="225" spans="1:33" ht="24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</row>
    <row r="226" spans="1:33" ht="24" customHeigh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</row>
    <row r="227" spans="1:33" ht="24" customHeigh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</row>
    <row r="228" spans="1:33" ht="24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</row>
    <row r="229" spans="1:33" ht="24" customHeigh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</row>
    <row r="230" spans="1:33" ht="24" customHeigh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</row>
    <row r="231" spans="1:33" ht="24" customHeigh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</row>
    <row r="232" spans="1:33" ht="24" customHeigh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</row>
    <row r="233" spans="1:33" ht="24" customHeigh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</row>
    <row r="234" spans="1:33" ht="24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</row>
    <row r="235" spans="1:33" ht="24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</row>
    <row r="236" spans="1:33" ht="24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</row>
    <row r="237" spans="1:33" ht="24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</row>
    <row r="238" spans="1:33" ht="24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</row>
    <row r="239" spans="1:33" ht="24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</row>
    <row r="240" spans="1:33" ht="24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</row>
    <row r="241" spans="1:33" ht="24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</row>
    <row r="242" spans="1:33" ht="24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</row>
    <row r="243" spans="1:33" ht="24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</row>
    <row r="244" spans="1:33" ht="24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</row>
    <row r="245" spans="1:33" ht="24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</row>
    <row r="246" spans="1:33" ht="24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</row>
    <row r="247" spans="1:33" ht="24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</row>
    <row r="248" spans="1:33" ht="24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</row>
    <row r="249" spans="1:33" ht="24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</row>
    <row r="250" spans="1:33" ht="24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</row>
    <row r="251" spans="1:33" ht="24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</row>
    <row r="252" spans="1:33" ht="24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</row>
    <row r="253" spans="1:33" ht="24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</row>
    <row r="254" spans="1:33" ht="24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</row>
    <row r="255" spans="1:33" ht="24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</row>
    <row r="256" spans="1:33" ht="24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</row>
    <row r="257" spans="1:33" ht="24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</row>
    <row r="258" spans="1:33" ht="24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</row>
    <row r="259" spans="1:33" ht="24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</row>
    <row r="260" spans="1:33" ht="24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</row>
    <row r="261" spans="1:33" ht="24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</row>
    <row r="262" spans="1:33" ht="24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</row>
    <row r="263" spans="1:33" ht="24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</row>
    <row r="264" spans="1:33" ht="24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</row>
    <row r="265" spans="1:33" ht="24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</row>
    <row r="266" spans="1:33" ht="24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</row>
    <row r="267" spans="1:33" ht="24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</row>
    <row r="268" spans="1:33" ht="24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</row>
    <row r="269" spans="1:33" ht="24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</row>
    <row r="270" spans="1:33" ht="24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</row>
    <row r="271" spans="1:33" ht="24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</row>
    <row r="272" spans="1:33" ht="24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</row>
    <row r="273" spans="1:33" ht="24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</row>
    <row r="274" spans="1:33" ht="24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</row>
    <row r="275" spans="1:33" ht="24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</row>
    <row r="276" spans="1:33" ht="24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</row>
    <row r="277" spans="1:33" ht="24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</row>
    <row r="278" spans="1:33" ht="24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</row>
    <row r="279" spans="1:33" ht="24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</row>
    <row r="280" spans="1:33" ht="24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</row>
    <row r="281" spans="1:33" ht="24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</row>
    <row r="282" spans="1:33" ht="24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</row>
    <row r="283" spans="1:33" ht="24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</row>
    <row r="284" spans="1:33" ht="24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</row>
    <row r="285" spans="1:33" ht="24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</row>
    <row r="286" spans="1:33" ht="24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</row>
    <row r="287" spans="1:33" ht="24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</row>
    <row r="288" spans="1:33" ht="24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</row>
    <row r="289" spans="1:33" ht="24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</row>
    <row r="290" spans="1:33" ht="24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</row>
    <row r="291" spans="1:33" ht="24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</row>
    <row r="292" spans="1:33" ht="24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</row>
    <row r="293" spans="1:33" ht="24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</row>
    <row r="294" spans="1:33" ht="24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</row>
    <row r="295" spans="1:33" ht="24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</row>
    <row r="296" spans="1:33" ht="24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</row>
    <row r="297" spans="1:33" ht="24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</row>
    <row r="298" spans="1:33" ht="24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</row>
    <row r="299" spans="1:33" ht="24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</row>
    <row r="300" spans="1:33" ht="24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</row>
    <row r="301" spans="1:33" ht="24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</row>
    <row r="302" spans="1:33" ht="24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</row>
    <row r="303" spans="1:33" ht="24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</row>
    <row r="304" spans="1:33" ht="24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</row>
    <row r="305" spans="1:33" ht="24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</row>
    <row r="306" spans="1:33" ht="24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</row>
    <row r="307" spans="1:33" ht="24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</row>
    <row r="308" spans="1:33" ht="24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</row>
    <row r="309" spans="1:33" ht="24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</row>
    <row r="310" spans="1:33" ht="24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</row>
    <row r="311" spans="1:33" ht="24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</row>
    <row r="312" spans="1:33" ht="24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</row>
    <row r="313" spans="1:33" ht="24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</row>
    <row r="314" spans="1:33" ht="24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</row>
    <row r="315" spans="1:33" ht="24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</row>
    <row r="316" spans="1:33" ht="24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</row>
    <row r="317" spans="1:33" ht="24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</row>
    <row r="318" spans="1:33" ht="24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</row>
    <row r="319" spans="1:33" ht="24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</row>
    <row r="320" spans="1:33" ht="24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</row>
    <row r="321" spans="1:33" ht="24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</row>
    <row r="322" spans="1:33" ht="24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</row>
    <row r="323" spans="1:33" ht="24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</row>
    <row r="324" spans="1:33" ht="24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</row>
    <row r="325" spans="1:33" ht="24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</row>
    <row r="326" spans="1:33" ht="24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</row>
    <row r="327" spans="1:33" ht="24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</row>
    <row r="328" spans="1:33" ht="24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</row>
    <row r="329" spans="1:33" ht="24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</row>
    <row r="330" spans="1:33" ht="24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</row>
    <row r="331" spans="1:33" ht="24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</row>
    <row r="332" spans="1:33" ht="24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</row>
    <row r="333" spans="1:33" ht="24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</row>
    <row r="334" spans="1:33" ht="24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</row>
    <row r="335" spans="1:33" ht="24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</row>
    <row r="336" spans="1:33" ht="24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</row>
    <row r="337" spans="1:33" ht="24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</row>
    <row r="338" spans="1:33" ht="24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</row>
    <row r="339" spans="1:33" ht="24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</row>
    <row r="340" spans="1:33" ht="24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</row>
    <row r="341" spans="1:33" ht="24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</row>
    <row r="342" spans="1:33" ht="24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</row>
    <row r="343" spans="1:33" ht="24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</row>
    <row r="344" spans="1:33" ht="24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</row>
    <row r="345" spans="1:33" ht="24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</row>
    <row r="346" spans="1:33" ht="24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</row>
    <row r="347" spans="1:33" ht="24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</row>
    <row r="348" spans="1:33" ht="24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</row>
    <row r="349" spans="1:33" ht="24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</row>
    <row r="350" spans="1:33" ht="24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</row>
    <row r="351" spans="1:33" ht="24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</row>
    <row r="352" spans="1:33" ht="24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</row>
    <row r="353" spans="1:33" ht="24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</row>
    <row r="354" spans="1:33" ht="24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</row>
    <row r="355" spans="1:33" ht="24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</row>
    <row r="356" spans="1:33" ht="24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</row>
    <row r="357" spans="1:33" ht="24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</row>
    <row r="358" spans="1:33" ht="24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</row>
    <row r="359" spans="1:33" ht="24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</row>
    <row r="360" spans="1:33" ht="24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</row>
    <row r="361" spans="1:33" ht="24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</row>
    <row r="362" spans="1:33" ht="24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</row>
    <row r="363" spans="1:33" ht="24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</row>
    <row r="364" spans="1:33" ht="24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</row>
    <row r="365" spans="1:33" ht="24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</row>
    <row r="366" spans="1:33" ht="24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</row>
    <row r="367" spans="1:33" ht="24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</row>
    <row r="368" spans="1:33" ht="24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</row>
    <row r="369" spans="1:33" ht="24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</row>
    <row r="370" spans="1:33" ht="24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</row>
    <row r="371" spans="1:33" ht="24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</row>
    <row r="372" spans="1:33" ht="24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</row>
    <row r="373" spans="1:33" ht="24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</row>
    <row r="374" spans="1:33" ht="24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</row>
    <row r="375" spans="1:33" ht="24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</row>
    <row r="376" spans="1:33" ht="24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</row>
    <row r="377" spans="1:33" ht="24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</row>
    <row r="378" spans="1:33" ht="24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</row>
    <row r="379" spans="1:33" ht="24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</row>
    <row r="380" spans="1:33" ht="24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</row>
    <row r="381" spans="1:33" ht="24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</row>
    <row r="382" spans="1:33" ht="24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</row>
    <row r="383" spans="1:33" ht="24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</row>
    <row r="384" spans="1:33" ht="24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</row>
    <row r="385" spans="1:33" ht="24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</row>
    <row r="386" spans="1:33" ht="24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</row>
    <row r="387" spans="1:33" ht="24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</row>
    <row r="388" spans="1:33" ht="24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</row>
    <row r="389" spans="1:33" ht="24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</row>
    <row r="390" spans="1:33" ht="24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</row>
    <row r="391" spans="1:33" ht="24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</row>
    <row r="392" spans="1:33" ht="24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</row>
    <row r="393" spans="1:33" ht="24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</row>
    <row r="394" spans="1:33" ht="24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</row>
    <row r="395" spans="1:33" ht="24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</row>
    <row r="396" spans="1:33" ht="24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</row>
    <row r="397" spans="1:33" ht="24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</row>
    <row r="398" spans="1:33" ht="24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</row>
    <row r="399" spans="1:33" ht="24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</row>
    <row r="400" spans="1:33" ht="24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</row>
    <row r="401" spans="1:33" ht="24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</row>
    <row r="402" spans="1:33" ht="24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</row>
    <row r="403" spans="1:33" ht="24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</row>
    <row r="404" spans="1:33" ht="24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</row>
    <row r="405" spans="1:33" ht="24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</row>
    <row r="406" spans="1:33" ht="24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</row>
    <row r="407" spans="1:33" ht="24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</row>
    <row r="408" spans="1:33" ht="24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</row>
    <row r="409" spans="1:33" ht="24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</row>
    <row r="410" spans="1:33" ht="24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</row>
    <row r="411" spans="1:33" ht="24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</row>
    <row r="412" spans="1:33" ht="24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</row>
    <row r="413" spans="1:33" ht="24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</row>
    <row r="414" spans="1:33" ht="24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</row>
    <row r="415" spans="1:33" ht="24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</row>
    <row r="416" spans="1:33" ht="24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</row>
    <row r="417" spans="1:33" ht="24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</row>
    <row r="418" spans="1:33" ht="24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</row>
    <row r="419" spans="1:33" ht="24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</row>
    <row r="420" spans="1:33" ht="24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</row>
    <row r="421" spans="1:33" ht="24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</row>
    <row r="422" spans="1:33" ht="24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</row>
    <row r="423" spans="1:33" ht="24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</row>
    <row r="424" spans="1:33" ht="24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</row>
    <row r="425" spans="1:33" ht="24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</row>
    <row r="426" spans="1:33" ht="24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</row>
    <row r="427" spans="1:33" ht="24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</row>
    <row r="428" spans="1:33" ht="24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</row>
    <row r="429" spans="1:33" ht="24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</row>
    <row r="430" spans="1:33" ht="24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</row>
    <row r="431" spans="1:33" ht="24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</row>
    <row r="432" spans="1:33" ht="24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</row>
    <row r="433" spans="1:33" ht="24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</row>
    <row r="434" spans="1:33" ht="24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</row>
    <row r="435" spans="1:33" ht="24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</row>
    <row r="436" spans="1:33" ht="24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</row>
    <row r="437" spans="1:33" ht="24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</row>
    <row r="438" spans="1:33" ht="24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</row>
    <row r="439" spans="1:33" ht="24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</row>
    <row r="440" spans="1:33" ht="24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</row>
    <row r="441" spans="1:33" ht="24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</row>
    <row r="442" spans="1:33" ht="24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</row>
    <row r="443" spans="1:33" ht="24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</row>
    <row r="444" spans="1:33" ht="24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</row>
    <row r="445" spans="1:33" ht="24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</row>
    <row r="446" spans="1:33" ht="24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</row>
    <row r="447" spans="1:33" ht="24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</row>
    <row r="448" spans="1:33" ht="24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</row>
    <row r="449" spans="1:33" ht="24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</row>
    <row r="450" spans="1:33" ht="24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</row>
    <row r="451" spans="1:33" ht="24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</row>
    <row r="452" spans="1:33" ht="24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</row>
    <row r="453" spans="1:33" ht="24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</row>
    <row r="454" spans="1:33" ht="24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</row>
    <row r="455" spans="1:33" ht="24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</row>
    <row r="456" spans="1:33" ht="24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</row>
    <row r="457" spans="1:33" ht="24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</row>
    <row r="458" spans="1:33" ht="24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</row>
    <row r="459" spans="1:33" ht="24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</row>
    <row r="460" spans="1:33" ht="24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</row>
    <row r="461" spans="1:33" ht="24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</row>
    <row r="462" spans="1:33" ht="24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</row>
    <row r="463" spans="1:33" ht="24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</row>
    <row r="464" spans="1:33" ht="24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</row>
    <row r="465" spans="1:33" ht="24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</row>
    <row r="466" spans="1:33" ht="24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</row>
    <row r="467" spans="1:33" ht="24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</row>
    <row r="468" spans="1:33" ht="24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</row>
    <row r="469" spans="1:33" ht="24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</row>
    <row r="470" spans="1:33" ht="24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</row>
    <row r="471" spans="1:33" ht="24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</row>
    <row r="472" spans="1:33" ht="24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</row>
    <row r="473" spans="1:33" ht="24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</row>
    <row r="474" spans="1:33" ht="24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</row>
    <row r="475" spans="1:33" ht="24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</row>
    <row r="476" spans="1:33" ht="24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</row>
    <row r="477" spans="1:33" ht="24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</row>
    <row r="478" spans="1:33" ht="24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</row>
    <row r="479" spans="1:33" ht="24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</row>
    <row r="480" spans="1:33" ht="24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</row>
    <row r="481" spans="1:33" ht="24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</row>
    <row r="482" spans="1:33" ht="24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</row>
    <row r="483" spans="1:33" ht="24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</row>
    <row r="484" spans="1:33" ht="24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</row>
    <row r="485" spans="1:33" ht="24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</row>
    <row r="486" spans="1:33" ht="24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</row>
    <row r="487" spans="1:33" ht="24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</row>
    <row r="488" spans="1:33" ht="24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</row>
    <row r="489" spans="1:33" ht="24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</row>
    <row r="490" spans="1:33" ht="24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</row>
    <row r="491" spans="1:33" ht="24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</row>
    <row r="492" spans="1:33" ht="24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</row>
    <row r="493" spans="1:33" ht="24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</row>
    <row r="494" spans="1:33" ht="24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</row>
    <row r="495" spans="1:33" ht="24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</row>
    <row r="496" spans="1:33" ht="24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</row>
    <row r="497" spans="1:33" ht="24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</row>
    <row r="498" spans="1:33" ht="24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</row>
    <row r="499" spans="1:33" ht="24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</row>
    <row r="500" spans="1:33" ht="24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</row>
    <row r="501" spans="1:33" ht="24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</row>
    <row r="502" spans="1:33" ht="24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</row>
    <row r="503" spans="1:33" ht="24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</row>
    <row r="504" spans="1:33" ht="24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</row>
    <row r="505" spans="1:33" ht="24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</row>
    <row r="506" spans="1:33" ht="24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</row>
    <row r="507" spans="1:33" ht="24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</row>
    <row r="508" spans="1:33" ht="24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</row>
    <row r="509" spans="1:33" ht="24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</row>
    <row r="510" spans="1:33" ht="24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</row>
    <row r="511" spans="1:33" ht="24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</row>
    <row r="512" spans="1:33" ht="24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</row>
    <row r="513" spans="1:33" ht="24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</row>
    <row r="514" spans="1:33" ht="24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</row>
    <row r="515" spans="1:33" ht="24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</row>
    <row r="516" spans="1:33" ht="24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</row>
    <row r="517" spans="1:33" ht="24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</row>
    <row r="518" spans="1:33" ht="24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</row>
    <row r="519" spans="1:33" ht="24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</row>
    <row r="520" spans="1:33" ht="24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</row>
    <row r="521" spans="1:33" ht="24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</row>
    <row r="522" spans="1:33" ht="24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</row>
    <row r="523" spans="1:33" ht="24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</row>
    <row r="524" spans="1:33" ht="24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</row>
    <row r="525" spans="1:33" ht="24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</row>
    <row r="526" spans="1:33" ht="24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</row>
    <row r="527" spans="1:33" ht="24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</row>
    <row r="528" spans="1:33" ht="24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</row>
    <row r="529" spans="1:33" ht="24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</row>
    <row r="530" spans="1:33" ht="24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</row>
    <row r="531" spans="1:33" ht="24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</row>
    <row r="532" spans="1:33" ht="24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</row>
    <row r="533" spans="1:33" ht="24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</row>
    <row r="534" spans="1:33" ht="24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</row>
    <row r="535" spans="1:33" ht="24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</row>
    <row r="536" spans="1:33" ht="24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</row>
    <row r="537" spans="1:33" ht="24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</row>
    <row r="538" spans="1:33" ht="24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</row>
    <row r="539" spans="1:33" ht="24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</row>
    <row r="540" spans="1:33" ht="24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</row>
    <row r="541" spans="1:33" ht="24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</row>
    <row r="542" spans="1:33" ht="24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</row>
    <row r="543" spans="1:33" ht="24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</row>
    <row r="544" spans="1:33" ht="24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</row>
    <row r="545" spans="1:33" ht="24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</row>
    <row r="546" spans="1:33" ht="24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</row>
    <row r="547" spans="1:33" ht="24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</row>
    <row r="548" spans="1:33" ht="24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</row>
    <row r="549" spans="1:33" ht="24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</row>
    <row r="550" spans="1:33" ht="24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</row>
    <row r="551" spans="1:33" ht="24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</row>
    <row r="552" spans="1:33" ht="24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</row>
    <row r="553" spans="1:33" ht="24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</row>
    <row r="554" spans="1:33" ht="24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</row>
    <row r="555" spans="1:33" ht="24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</row>
    <row r="556" spans="1:33" ht="24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</row>
    <row r="557" spans="1:33" ht="24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</row>
    <row r="558" spans="1:33" ht="24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</row>
    <row r="559" spans="1:33" ht="24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</row>
    <row r="560" spans="1:33" ht="24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</row>
    <row r="561" spans="1:33" ht="24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</row>
    <row r="562" spans="1:33" ht="24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</row>
    <row r="563" spans="1:33" ht="24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</row>
    <row r="564" spans="1:33" ht="24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</row>
    <row r="565" spans="1:33" ht="24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</row>
    <row r="566" spans="1:33" ht="24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</row>
    <row r="567" spans="1:33" ht="24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</row>
    <row r="568" spans="1:33" ht="24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</row>
    <row r="569" spans="1:33" ht="24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</row>
    <row r="570" spans="1:33" ht="24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</row>
    <row r="571" spans="1:33" ht="24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</row>
    <row r="572" spans="1:33" ht="24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</row>
    <row r="573" spans="1:33" ht="24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</row>
    <row r="574" spans="1:33" ht="24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</row>
    <row r="575" spans="1:33" ht="24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</row>
    <row r="576" spans="1:33" ht="24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</row>
    <row r="577" spans="1:33" ht="24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</row>
    <row r="578" spans="1:33" ht="24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</row>
    <row r="579" spans="1:33" ht="24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</row>
    <row r="580" spans="1:33" ht="24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</row>
    <row r="581" spans="1:33" ht="24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</row>
    <row r="582" spans="1:33" ht="24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</row>
    <row r="583" spans="1:33" ht="24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</row>
    <row r="584" spans="1:33" ht="24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</row>
    <row r="585" spans="1:33" ht="24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</row>
    <row r="586" spans="1:33" ht="24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</row>
    <row r="587" spans="1:33" ht="24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</row>
    <row r="588" spans="1:33" ht="24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</row>
    <row r="589" spans="1:33" ht="24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</row>
    <row r="590" spans="1:33" ht="24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</row>
    <row r="591" spans="1:33" ht="24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</row>
    <row r="592" spans="1:33" ht="24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</row>
    <row r="593" spans="1:33" ht="24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</row>
    <row r="594" spans="1:33" ht="24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</row>
    <row r="595" spans="1:33" ht="24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</row>
    <row r="596" spans="1:33" ht="24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</row>
    <row r="597" spans="1:33" ht="24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</row>
    <row r="598" spans="1:33" ht="24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</row>
    <row r="599" spans="1:33" ht="24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</row>
    <row r="600" spans="1:33" ht="24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</row>
    <row r="601" spans="1:33" ht="24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</row>
    <row r="602" spans="1:33" ht="24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</row>
    <row r="603" spans="1:33" ht="24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</row>
    <row r="604" spans="1:33" ht="24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</row>
    <row r="605" spans="1:33" ht="24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</row>
    <row r="606" spans="1:33" ht="24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</row>
    <row r="607" spans="1:33" ht="24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</row>
    <row r="608" spans="1:33" ht="24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</row>
    <row r="609" spans="1:33" ht="24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</row>
    <row r="610" spans="1:33" ht="24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</row>
    <row r="611" spans="1:33" ht="24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</row>
    <row r="612" spans="1:33" ht="24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</row>
    <row r="613" spans="1:33" ht="24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</row>
    <row r="614" spans="1:33" ht="24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</row>
    <row r="615" spans="1:33" ht="24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</row>
    <row r="616" spans="1:33" ht="24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</row>
    <row r="617" spans="1:33" ht="24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</row>
    <row r="618" spans="1:33" ht="24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</row>
    <row r="619" spans="1:33" ht="24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</row>
    <row r="620" spans="1:33" ht="24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</row>
    <row r="621" spans="1:33" ht="24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</row>
    <row r="622" spans="1:33" ht="24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</row>
    <row r="623" spans="1:33" ht="24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</row>
    <row r="624" spans="1:33" ht="24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</row>
    <row r="625" spans="1:33" ht="24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</row>
    <row r="626" spans="1:33" ht="24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</row>
    <row r="627" spans="1:33" ht="24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</row>
    <row r="628" spans="1:33" ht="24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</row>
    <row r="629" spans="1:33" ht="24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</row>
    <row r="630" spans="1:33" ht="24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</row>
    <row r="631" spans="1:33" ht="24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</row>
    <row r="632" spans="1:33" ht="24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</row>
    <row r="633" spans="1:33" ht="24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</row>
    <row r="634" spans="1:33" ht="24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</row>
    <row r="635" spans="1:33" ht="24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</row>
    <row r="636" spans="1:33" ht="24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</row>
    <row r="637" spans="1:33" ht="24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</row>
    <row r="638" spans="1:33" ht="24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</row>
    <row r="639" spans="1:33" ht="24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</row>
    <row r="640" spans="1:33" ht="24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</row>
    <row r="641" spans="1:33" ht="24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</row>
    <row r="642" spans="1:33" ht="24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</row>
    <row r="643" spans="1:33" ht="24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</row>
    <row r="644" spans="1:33" ht="24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</row>
    <row r="645" spans="1:33" ht="24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</row>
    <row r="646" spans="1:33" ht="24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</row>
    <row r="647" spans="1:33" ht="24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</row>
    <row r="648" spans="1:33" ht="24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</row>
    <row r="649" spans="1:33" ht="24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</row>
    <row r="650" spans="1:33" ht="24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</row>
    <row r="651" spans="1:33" ht="24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</row>
    <row r="652" spans="1:33" ht="24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</row>
    <row r="653" spans="1:33" ht="24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</row>
    <row r="654" spans="1:33" ht="24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</row>
    <row r="655" spans="1:33" ht="24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</row>
    <row r="656" spans="1:33" ht="24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</row>
    <row r="657" spans="1:33" ht="24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</row>
    <row r="658" spans="1:33" ht="24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</row>
    <row r="659" spans="1:33" ht="24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</row>
    <row r="660" spans="1:33" ht="24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</row>
    <row r="661" spans="1:33" ht="24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</row>
    <row r="662" spans="1:33" ht="24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</row>
    <row r="663" spans="1:33" ht="24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</row>
    <row r="664" spans="1:33" ht="24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</row>
    <row r="665" spans="1:33" ht="24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</row>
    <row r="666" spans="1:33" ht="24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</row>
    <row r="667" spans="1:33" ht="24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</row>
    <row r="668" spans="1:33" ht="24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</row>
    <row r="669" spans="1:33" ht="24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</row>
    <row r="670" spans="1:33" ht="24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</row>
    <row r="671" spans="1:33" ht="24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</row>
    <row r="672" spans="1:33" ht="24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</row>
    <row r="673" spans="1:33" ht="24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</row>
    <row r="674" spans="1:33" ht="24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</row>
    <row r="675" spans="1:33" ht="24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</row>
    <row r="676" spans="1:33" ht="24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</row>
    <row r="677" spans="1:33" ht="24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</row>
    <row r="678" spans="1:33" ht="24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</row>
    <row r="679" spans="1:33" ht="24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</row>
    <row r="680" spans="1:33" ht="24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</row>
    <row r="681" spans="1:33" ht="24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</row>
    <row r="682" spans="1:33" ht="24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</row>
    <row r="683" spans="1:33" ht="24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</row>
    <row r="684" spans="1:33" ht="24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</row>
    <row r="685" spans="1:33" ht="24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</row>
    <row r="686" spans="1:33" ht="24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</row>
    <row r="687" spans="1:33" ht="24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</row>
    <row r="688" spans="1:33" ht="24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</row>
    <row r="689" spans="1:33" ht="24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</row>
    <row r="690" spans="1:33" ht="24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</row>
    <row r="691" spans="1:33" ht="24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</row>
    <row r="692" spans="1:33" ht="24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</row>
    <row r="693" spans="1:33" ht="24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</row>
    <row r="694" spans="1:33" ht="24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</row>
    <row r="695" spans="1:33" ht="24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</row>
    <row r="696" spans="1:33" ht="24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</row>
    <row r="697" spans="1:33" ht="24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</row>
    <row r="698" spans="1:33" ht="24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</row>
    <row r="699" spans="1:33" ht="24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</row>
    <row r="700" spans="1:33" ht="24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</row>
    <row r="701" spans="1:33" ht="24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</row>
    <row r="702" spans="1:33" ht="24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</row>
    <row r="703" spans="1:33" ht="24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</row>
    <row r="704" spans="1:33" ht="24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</row>
    <row r="705" spans="1:33" ht="24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</row>
    <row r="706" spans="1:33" ht="24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</row>
    <row r="707" spans="1:33" ht="24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</row>
    <row r="708" spans="1:33" ht="24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</row>
    <row r="709" spans="1:33" ht="24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</row>
    <row r="710" spans="1:33" ht="24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</row>
    <row r="711" spans="1:33" ht="24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</row>
    <row r="712" spans="1:33" ht="24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</row>
    <row r="713" spans="1:33" ht="24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</row>
    <row r="714" spans="1:33" ht="24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</row>
    <row r="715" spans="1:33" ht="24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</row>
    <row r="716" spans="1:33" ht="24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</row>
    <row r="717" spans="1:33" ht="24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</row>
    <row r="718" spans="1:33" ht="24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</row>
    <row r="719" spans="1:33" ht="24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</row>
    <row r="720" spans="1:33" ht="24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</row>
    <row r="721" spans="1:33" ht="24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</row>
    <row r="722" spans="1:33" ht="24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</row>
    <row r="723" spans="1:33" ht="24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</row>
    <row r="724" spans="1:33" ht="24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</row>
    <row r="725" spans="1:33" ht="24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</row>
    <row r="726" spans="1:33" ht="24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</row>
    <row r="727" spans="1:33" ht="24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</row>
    <row r="728" spans="1:33" ht="24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</row>
    <row r="729" spans="1:33" ht="24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</row>
    <row r="730" spans="1:33" ht="24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</row>
    <row r="731" spans="1:33" ht="24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</row>
    <row r="732" spans="1:33" ht="24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</row>
    <row r="733" spans="1:33" ht="24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</row>
    <row r="734" spans="1:33" ht="24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</row>
    <row r="735" spans="1:33" ht="24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</row>
    <row r="736" spans="1:33" ht="24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</row>
    <row r="737" spans="1:33" ht="24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</row>
    <row r="738" spans="1:33" ht="24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</row>
    <row r="739" spans="1:33" ht="24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</row>
    <row r="740" spans="1:33" ht="24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</row>
    <row r="741" spans="1:33" ht="24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</row>
    <row r="742" spans="1:33" ht="24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</row>
    <row r="743" spans="1:33" ht="24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</row>
    <row r="744" spans="1:33" ht="24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</row>
    <row r="745" spans="1:33" ht="24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</row>
    <row r="746" spans="1:33" ht="24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</row>
    <row r="747" spans="1:33" ht="24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</row>
    <row r="748" spans="1:33" ht="24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</row>
    <row r="749" spans="1:33" ht="24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</row>
    <row r="750" spans="1:33" ht="24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</row>
    <row r="751" spans="1:33" ht="24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</row>
    <row r="752" spans="1:33" ht="24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</row>
    <row r="753" spans="1:33" ht="24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</row>
    <row r="754" spans="1:33" ht="24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</row>
    <row r="755" spans="1:33" ht="24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</row>
    <row r="756" spans="1:33" ht="24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</row>
    <row r="757" spans="1:33" ht="24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</row>
    <row r="758" spans="1:33" ht="24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</row>
    <row r="759" spans="1:33" ht="24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</row>
    <row r="760" spans="1:33" ht="24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</row>
    <row r="761" spans="1:33" ht="24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</row>
    <row r="762" spans="1:33" ht="24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</row>
    <row r="763" spans="1:33" ht="24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</row>
    <row r="764" spans="1:33" ht="24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</row>
    <row r="765" spans="1:33" ht="24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</row>
    <row r="766" spans="1:33" ht="24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</row>
    <row r="767" spans="1:33" ht="24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</row>
    <row r="768" spans="1:33" ht="24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</row>
    <row r="769" spans="1:33" ht="24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</row>
    <row r="770" spans="1:33" ht="24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</row>
    <row r="771" spans="1:33" ht="24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</row>
    <row r="772" spans="1:33" ht="24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</row>
    <row r="773" spans="1:33" ht="24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</row>
    <row r="774" spans="1:33" ht="24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</row>
    <row r="775" spans="1:33" ht="24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</row>
    <row r="776" spans="1:33" ht="24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</row>
    <row r="777" spans="1:33" ht="24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</row>
    <row r="778" spans="1:33" ht="24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</row>
    <row r="779" spans="1:33" ht="24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</row>
    <row r="780" spans="1:33" ht="24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</row>
    <row r="781" spans="1:33" ht="24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</row>
    <row r="782" spans="1:33" ht="24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</row>
    <row r="783" spans="1:33" ht="24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</row>
    <row r="784" spans="1:33" ht="24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</row>
    <row r="785" spans="1:33" ht="24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</row>
    <row r="786" spans="1:33" ht="24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</row>
    <row r="787" spans="1:33" ht="24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</row>
    <row r="788" spans="1:33" ht="24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</row>
    <row r="789" spans="1:33" ht="24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</row>
    <row r="790" spans="1:33" ht="24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</row>
    <row r="791" spans="1:33" ht="24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</row>
    <row r="792" spans="1:33" ht="24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</row>
    <row r="793" spans="1:33" ht="24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</row>
    <row r="794" spans="1:33" ht="24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</row>
    <row r="795" spans="1:33" ht="24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</row>
    <row r="796" spans="1:33" ht="24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</row>
    <row r="797" spans="1:33" ht="24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</row>
    <row r="798" spans="1:33" ht="24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</row>
    <row r="799" spans="1:33" ht="24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</row>
    <row r="800" spans="1:33" ht="24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</row>
    <row r="801" spans="1:33" ht="24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</row>
    <row r="802" spans="1:33" ht="24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</row>
    <row r="803" spans="1:33" ht="24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</row>
    <row r="804" spans="1:33" ht="24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</row>
    <row r="805" spans="1:33" ht="24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</row>
    <row r="806" spans="1:33" ht="24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</row>
    <row r="807" spans="1:33" ht="24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</row>
    <row r="808" spans="1:33" ht="24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</row>
    <row r="809" spans="1:33" ht="24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</row>
    <row r="810" spans="1:33" ht="24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</row>
    <row r="811" spans="1:33" ht="24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</row>
    <row r="812" spans="1:33" ht="24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</row>
    <row r="813" spans="1:33" ht="24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</row>
    <row r="814" spans="1:33" ht="24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</row>
    <row r="815" spans="1:33" ht="24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</row>
    <row r="816" spans="1:33" ht="24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</row>
    <row r="817" spans="1:33" ht="24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</row>
    <row r="818" spans="1:33" ht="24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</row>
    <row r="819" spans="1:33" ht="24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</row>
    <row r="820" spans="1:33" ht="24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</row>
    <row r="821" spans="1:33" ht="24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</row>
    <row r="822" spans="1:33" ht="24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</row>
    <row r="823" spans="1:33" ht="24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</row>
    <row r="824" spans="1:33" ht="24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</row>
    <row r="825" spans="1:33" ht="24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</row>
    <row r="826" spans="1:33" ht="24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</row>
    <row r="827" spans="1:33" ht="24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</row>
    <row r="828" spans="1:33" ht="24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</row>
    <row r="829" spans="1:33" ht="24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</row>
    <row r="830" spans="1:33" ht="24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</row>
    <row r="831" spans="1:33" ht="24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</row>
    <row r="832" spans="1:33" ht="24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</row>
    <row r="833" spans="1:33" ht="24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</row>
    <row r="834" spans="1:33" ht="24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</row>
    <row r="835" spans="1:33" ht="24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</row>
    <row r="836" spans="1:33" ht="24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</row>
    <row r="837" spans="1:33" ht="24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</row>
    <row r="838" spans="1:33" ht="24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</row>
    <row r="839" spans="1:33" ht="24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</row>
    <row r="840" spans="1:33" ht="24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</row>
    <row r="841" spans="1:33" ht="24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</row>
    <row r="842" spans="1:33" ht="24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</row>
    <row r="843" spans="1:33" ht="24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</row>
    <row r="844" spans="1:33" ht="24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</row>
    <row r="845" spans="1:33" ht="24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</row>
    <row r="846" spans="1:33" ht="24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</row>
    <row r="847" spans="1:33" ht="24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</row>
    <row r="848" spans="1:33" ht="24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</row>
    <row r="849" spans="1:33" ht="24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</row>
    <row r="850" spans="1:33" ht="24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</row>
    <row r="851" spans="1:33" ht="24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</row>
    <row r="852" spans="1:33" ht="24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</row>
    <row r="853" spans="1:33" ht="24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</row>
    <row r="854" spans="1:33" ht="24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</row>
    <row r="855" spans="1:33" ht="24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</row>
    <row r="856" spans="1:33" ht="24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</row>
    <row r="857" spans="1:33" ht="24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</row>
    <row r="858" spans="1:33" ht="24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</row>
    <row r="859" spans="1:33" ht="24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</row>
    <row r="860" spans="1:33" ht="24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</row>
    <row r="861" spans="1:33" ht="24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</row>
    <row r="862" spans="1:33" ht="24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</row>
    <row r="863" spans="1:33" ht="24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</row>
    <row r="864" spans="1:33" ht="24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</row>
    <row r="865" spans="1:33" ht="24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</row>
    <row r="866" spans="1:33" ht="24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</row>
    <row r="867" spans="1:33" ht="24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</row>
    <row r="868" spans="1:33" ht="24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</row>
    <row r="869" spans="1:33" ht="24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</row>
    <row r="870" spans="1:33" ht="24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</row>
    <row r="871" spans="1:33" ht="24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</row>
    <row r="872" spans="1:33" ht="24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</row>
    <row r="873" spans="1:33" ht="24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</row>
    <row r="874" spans="1:33" ht="24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</row>
    <row r="875" spans="1:33" ht="24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</row>
    <row r="876" spans="1:33" ht="24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</row>
    <row r="877" spans="1:33" ht="24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</row>
    <row r="878" spans="1:33" ht="24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</row>
    <row r="879" spans="1:33" ht="24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</row>
    <row r="880" spans="1:33" ht="24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</row>
    <row r="881" spans="1:33" ht="24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</row>
    <row r="882" spans="1:33" ht="24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</row>
    <row r="883" spans="1:33" ht="24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</row>
    <row r="884" spans="1:33" ht="24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</row>
    <row r="885" spans="1:33" ht="24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</row>
    <row r="886" spans="1:33" ht="24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</row>
    <row r="887" spans="1:33" ht="24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</row>
    <row r="888" spans="1:33" ht="24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</row>
    <row r="889" spans="1:33" ht="24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</row>
    <row r="890" spans="1:33" ht="24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</row>
    <row r="891" spans="1:33" ht="24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</row>
    <row r="892" spans="1:33" ht="24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</row>
    <row r="893" spans="1:33" ht="24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</row>
    <row r="894" spans="1:33" ht="24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</row>
    <row r="895" spans="1:33" ht="24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</row>
    <row r="896" spans="1:33" ht="24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</row>
    <row r="897" spans="1:33" ht="24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</row>
    <row r="898" spans="1:33" ht="24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</row>
    <row r="899" spans="1:33" ht="24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</row>
    <row r="900" spans="1:33" ht="24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</row>
    <row r="901" spans="1:33" ht="24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</row>
    <row r="902" spans="1:33" ht="24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</row>
    <row r="903" spans="1:33" ht="24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</row>
    <row r="904" spans="1:33" ht="24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</row>
    <row r="905" spans="1:33" ht="24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</row>
    <row r="906" spans="1:33" ht="24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</row>
    <row r="907" spans="1:33" ht="24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</row>
    <row r="908" spans="1:33" ht="24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</row>
    <row r="909" spans="1:33" ht="24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</row>
    <row r="910" spans="1:33" ht="24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</row>
    <row r="911" spans="1:33" ht="24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</row>
    <row r="912" spans="1:33" ht="24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</row>
    <row r="913" spans="1:33" ht="24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</row>
    <row r="914" spans="1:33" ht="24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</row>
    <row r="915" spans="1:33" ht="24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</row>
    <row r="916" spans="1:33" ht="24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</row>
    <row r="917" spans="1:33" ht="24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</row>
    <row r="918" spans="1:33" ht="24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</row>
    <row r="919" spans="1:33" ht="24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</row>
    <row r="920" spans="1:33" ht="24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</row>
    <row r="921" spans="1:33" ht="24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</row>
    <row r="922" spans="1:33" ht="24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</row>
    <row r="923" spans="1:33" ht="24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</row>
    <row r="924" spans="1:33" ht="24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</row>
    <row r="925" spans="1:33" ht="24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</row>
    <row r="926" spans="1:33" ht="24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</row>
    <row r="927" spans="1:33" ht="24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</row>
    <row r="928" spans="1:33" ht="24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</row>
    <row r="929" spans="1:33" ht="24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</row>
    <row r="930" spans="1:33" ht="24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</row>
    <row r="931" spans="1:33" ht="24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</row>
    <row r="932" spans="1:33" ht="24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</row>
    <row r="933" spans="1:33" ht="24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</row>
    <row r="934" spans="1:33" ht="24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</row>
    <row r="935" spans="1:33" ht="24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</row>
    <row r="936" spans="1:33" ht="24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</row>
    <row r="937" spans="1:33" ht="24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</row>
    <row r="938" spans="1:33" ht="24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</row>
    <row r="939" spans="1:33" ht="24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</row>
    <row r="940" spans="1:33" ht="24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</row>
    <row r="941" spans="1:33" ht="24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</row>
    <row r="942" spans="1:33" ht="24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</row>
    <row r="943" spans="1:33" ht="24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</row>
    <row r="944" spans="1:33" ht="24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</row>
    <row r="945" spans="1:33" ht="24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</row>
    <row r="946" spans="1:33" ht="24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</row>
    <row r="947" spans="1:33" ht="24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</row>
    <row r="948" spans="1:33" ht="24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</row>
    <row r="949" spans="1:33" ht="24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</row>
    <row r="950" spans="1:33" ht="24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</row>
    <row r="951" spans="1:33" ht="24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</row>
    <row r="952" spans="1:33" ht="24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</row>
    <row r="953" spans="1:33" ht="24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</row>
    <row r="954" spans="1:33" ht="24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</row>
    <row r="955" spans="1:33" ht="24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</row>
    <row r="956" spans="1:33" ht="24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</row>
    <row r="957" spans="1:33" ht="24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</row>
    <row r="958" spans="1:33" ht="24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</row>
    <row r="959" spans="1:33" ht="24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</row>
    <row r="960" spans="1:33" ht="24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</row>
    <row r="961" spans="1:33" ht="24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</row>
    <row r="962" spans="1:33" ht="24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</row>
    <row r="963" spans="1:33" ht="24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</row>
    <row r="964" spans="1:33" ht="24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</row>
    <row r="965" spans="1:33" ht="24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</row>
    <row r="966" spans="1:33" ht="24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</row>
    <row r="967" spans="1:33" ht="24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</row>
    <row r="968" spans="1:33" ht="24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</row>
    <row r="969" spans="1:33" ht="24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</row>
    <row r="970" spans="1:33" ht="24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</row>
    <row r="971" spans="1:33" ht="24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</row>
    <row r="972" spans="1:33" ht="24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</row>
    <row r="973" spans="1:33" ht="24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</row>
    <row r="974" spans="1:33" ht="24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</row>
    <row r="975" spans="1:33" ht="24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</row>
    <row r="976" spans="1:33" ht="24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</row>
    <row r="977" spans="1:33" ht="24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</row>
    <row r="978" spans="1:33" ht="24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</row>
    <row r="979" spans="1:33" ht="24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</row>
    <row r="980" spans="1:33" ht="24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</row>
    <row r="981" spans="1:33" ht="24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</row>
    <row r="982" spans="1:33" ht="24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</row>
    <row r="983" spans="1:33" ht="24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</row>
    <row r="984" spans="1:33" ht="24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</row>
    <row r="985" spans="1:33" ht="24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</row>
    <row r="986" spans="1:33" ht="24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</row>
    <row r="987" spans="1:33" ht="24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</row>
    <row r="988" spans="1:33" ht="24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</row>
    <row r="989" spans="1:33" ht="24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</row>
    <row r="990" spans="1:33" ht="24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</row>
    <row r="991" spans="1:33" ht="24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</row>
    <row r="992" spans="1:33" ht="24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</row>
    <row r="993" spans="1:33" ht="24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</row>
    <row r="994" spans="1:33" ht="24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</row>
    <row r="995" spans="1:33" ht="24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</row>
    <row r="996" spans="1:33" ht="24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</row>
    <row r="997" spans="1:33" ht="24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</row>
    <row r="998" spans="1:33" ht="24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</row>
    <row r="999" spans="1:33" ht="24" customHeight="1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</row>
    <row r="1000" spans="1:33" ht="24" customHeight="1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</row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G1000"/>
  <sheetViews>
    <sheetView workbookViewId="0">
      <pane ySplit="8" topLeftCell="A9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8.35546875" customWidth="1"/>
    <col min="6" max="6" width="14.28515625" customWidth="1"/>
    <col min="7" max="7" width="12.3554687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198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66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20724051.73</v>
      </c>
      <c r="F11" s="110">
        <v>5763963.6200000001</v>
      </c>
      <c r="G11" s="110">
        <v>8008317.0499999998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13772280.67</v>
      </c>
      <c r="AE11" s="111">
        <f t="shared" ref="AE11:AE19" si="1">+AD11*100/E11</f>
        <v>66.455540882786636</v>
      </c>
      <c r="AF11" s="110">
        <f t="shared" ref="AF11:AF19" si="2">+E11-AD11</f>
        <v>6951771.0600000005</v>
      </c>
      <c r="AG11" s="111">
        <f>+AF11*100/E11</f>
        <v>33.544459117213371</v>
      </c>
    </row>
    <row r="12" spans="1:33" ht="24" customHeight="1">
      <c r="B12" s="109"/>
      <c r="C12" s="109"/>
      <c r="D12" s="109" t="s">
        <v>7</v>
      </c>
      <c r="E12" s="110">
        <v>368081.7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368081.7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185200</v>
      </c>
      <c r="F13" s="110">
        <v>11800</v>
      </c>
      <c r="G13" s="110">
        <v>22300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34100</v>
      </c>
      <c r="AE13" s="111">
        <f t="shared" si="1"/>
        <v>18.412526997840171</v>
      </c>
      <c r="AF13" s="110">
        <f t="shared" si="2"/>
        <v>151100</v>
      </c>
      <c r="AG13" s="111">
        <f t="shared" si="3"/>
        <v>677.57847533632287</v>
      </c>
    </row>
    <row r="14" spans="1:33" ht="24" customHeight="1">
      <c r="B14" s="109"/>
      <c r="C14" s="109"/>
      <c r="D14" s="109" t="s">
        <v>11</v>
      </c>
      <c r="E14" s="110">
        <v>5539870.3200000003</v>
      </c>
      <c r="F14" s="110">
        <v>335378.40000000002</v>
      </c>
      <c r="G14" s="110">
        <v>337916.2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673294.60000000009</v>
      </c>
      <c r="AE14" s="111">
        <f t="shared" si="1"/>
        <v>12.153616621119754</v>
      </c>
      <c r="AF14" s="110">
        <f t="shared" si="2"/>
        <v>4866575.7200000007</v>
      </c>
      <c r="AG14" s="111">
        <f t="shared" si="3"/>
        <v>1440.1723622602292</v>
      </c>
    </row>
    <row r="15" spans="1:33" ht="24" customHeight="1">
      <c r="B15" s="109"/>
      <c r="C15" s="109"/>
      <c r="D15" s="109" t="s">
        <v>13</v>
      </c>
      <c r="E15" s="110">
        <v>16793</v>
      </c>
      <c r="F15" s="110">
        <v>1699</v>
      </c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1699</v>
      </c>
      <c r="AE15" s="111">
        <f t="shared" si="1"/>
        <v>10.117310784255345</v>
      </c>
      <c r="AF15" s="110">
        <f t="shared" si="2"/>
        <v>15094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1236597.52</v>
      </c>
      <c r="F16" s="110">
        <v>86408.18</v>
      </c>
      <c r="G16" s="110">
        <v>55785.39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142193.57</v>
      </c>
      <c r="AE16" s="111">
        <f t="shared" si="1"/>
        <v>11.498775284621304</v>
      </c>
      <c r="AF16" s="110">
        <f t="shared" si="2"/>
        <v>1094403.95</v>
      </c>
      <c r="AG16" s="111">
        <f t="shared" si="3"/>
        <v>1961.8110584151154</v>
      </c>
    </row>
    <row r="17" spans="2:33" ht="24" customHeight="1">
      <c r="B17" s="109"/>
      <c r="C17" s="109"/>
      <c r="D17" s="109" t="s">
        <v>17</v>
      </c>
      <c r="E17" s="110">
        <v>822365.89</v>
      </c>
      <c r="F17" s="110">
        <v>94540.95</v>
      </c>
      <c r="G17" s="110">
        <v>99529.87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194070.82</v>
      </c>
      <c r="AE17" s="111">
        <f t="shared" si="1"/>
        <v>23.599084344317831</v>
      </c>
      <c r="AF17" s="110">
        <f t="shared" si="2"/>
        <v>628295.07000000007</v>
      </c>
      <c r="AG17" s="111">
        <f t="shared" si="3"/>
        <v>631.26282592351436</v>
      </c>
    </row>
    <row r="18" spans="2:33" ht="24" customHeight="1">
      <c r="B18" s="109"/>
      <c r="C18" s="109"/>
      <c r="D18" s="109" t="s">
        <v>19</v>
      </c>
      <c r="E18" s="110">
        <v>7980</v>
      </c>
      <c r="F18" s="110">
        <v>0</v>
      </c>
      <c r="G18" s="110">
        <v>500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500</v>
      </c>
      <c r="AE18" s="111">
        <f t="shared" si="1"/>
        <v>6.2656641604010028</v>
      </c>
      <c r="AF18" s="110">
        <f t="shared" si="2"/>
        <v>7480</v>
      </c>
      <c r="AG18" s="111">
        <f t="shared" si="3"/>
        <v>1496</v>
      </c>
    </row>
    <row r="19" spans="2:33" ht="24" customHeight="1">
      <c r="B19" s="109"/>
      <c r="C19" s="109"/>
      <c r="D19" s="109" t="s">
        <v>21</v>
      </c>
      <c r="E19" s="110">
        <v>5279438.0999999996</v>
      </c>
      <c r="F19" s="110">
        <v>2414554.44</v>
      </c>
      <c r="G19" s="110">
        <v>2175675.98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4590230.42</v>
      </c>
      <c r="AE19" s="111">
        <f t="shared" si="1"/>
        <v>86.945434969679823</v>
      </c>
      <c r="AF19" s="110">
        <f t="shared" si="2"/>
        <v>689207.6799999997</v>
      </c>
      <c r="AG19" s="111">
        <f t="shared" si="3"/>
        <v>31.677864090773284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648967.74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648967.74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79635.11</v>
      </c>
      <c r="F23" s="110">
        <v>13169.99</v>
      </c>
      <c r="G23" s="110">
        <v>23000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36169.99</v>
      </c>
      <c r="AE23" s="111">
        <f t="shared" si="5"/>
        <v>45.419652211191774</v>
      </c>
      <c r="AF23" s="110">
        <f t="shared" si="6"/>
        <v>43465.120000000003</v>
      </c>
      <c r="AG23" s="111">
        <f t="shared" si="7"/>
        <v>54.580347788808226</v>
      </c>
    </row>
    <row r="24" spans="2:33" ht="24" customHeight="1">
      <c r="B24" s="109"/>
      <c r="C24" s="109"/>
      <c r="D24" s="109" t="s">
        <v>30</v>
      </c>
      <c r="E24" s="110">
        <v>50205.86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50205.86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821272</v>
      </c>
      <c r="F25" s="110">
        <v>214707</v>
      </c>
      <c r="G25" s="110">
        <v>117598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332305</v>
      </c>
      <c r="AE25" s="111">
        <f t="shared" si="5"/>
        <v>40.462234192813099</v>
      </c>
      <c r="AF25" s="110">
        <f t="shared" si="6"/>
        <v>488967</v>
      </c>
      <c r="AG25" s="111">
        <f t="shared" si="7"/>
        <v>59.537765807186901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35780458.969999999</v>
      </c>
      <c r="F27" s="115">
        <f t="shared" si="8"/>
        <v>8936221.5800000001</v>
      </c>
      <c r="G27" s="115">
        <f t="shared" si="8"/>
        <v>10840622.49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19776844.069999997</v>
      </c>
      <c r="AE27" s="116">
        <f t="shared" si="5"/>
        <v>55.272751214795271</v>
      </c>
      <c r="AF27" s="115">
        <f>SUM(AF10:AF26)</f>
        <v>16003614.899999999</v>
      </c>
      <c r="AG27" s="116">
        <f t="shared" si="7"/>
        <v>44.727248785204722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8528880.3300000001</v>
      </c>
      <c r="F30" s="110">
        <v>623360</v>
      </c>
      <c r="G30" s="110">
        <v>639300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1262660</v>
      </c>
      <c r="AE30" s="111">
        <f t="shared" ref="AE30:AE41" si="10">+AD30*100/E30</f>
        <v>14.804522412615443</v>
      </c>
      <c r="AF30" s="110">
        <f t="shared" ref="AF30:AF41" si="11">+E30-AD30</f>
        <v>7266220.3300000001</v>
      </c>
      <c r="AG30" s="111">
        <f t="shared" ref="AG30:AG41" si="12">+AF30*100/E30</f>
        <v>85.195477587384559</v>
      </c>
    </row>
    <row r="31" spans="2:33" ht="24" customHeight="1">
      <c r="B31" s="109"/>
      <c r="C31" s="109"/>
      <c r="D31" s="109" t="s">
        <v>124</v>
      </c>
      <c r="E31" s="110">
        <v>111720</v>
      </c>
      <c r="F31" s="110">
        <v>14610</v>
      </c>
      <c r="G31" s="110">
        <v>6180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20790</v>
      </c>
      <c r="AE31" s="111">
        <f t="shared" si="10"/>
        <v>18.609022556390979</v>
      </c>
      <c r="AF31" s="110">
        <f t="shared" si="11"/>
        <v>90930</v>
      </c>
      <c r="AG31" s="111">
        <f t="shared" si="12"/>
        <v>81.390977443609017</v>
      </c>
    </row>
    <row r="32" spans="2:33" ht="24" customHeight="1">
      <c r="B32" s="109"/>
      <c r="C32" s="109"/>
      <c r="D32" s="109" t="s">
        <v>40</v>
      </c>
      <c r="E32" s="110">
        <v>751828</v>
      </c>
      <c r="F32" s="110">
        <v>73680</v>
      </c>
      <c r="G32" s="110">
        <v>60420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134100</v>
      </c>
      <c r="AE32" s="111">
        <f t="shared" si="10"/>
        <v>17.836526439557986</v>
      </c>
      <c r="AF32" s="110">
        <f t="shared" si="11"/>
        <v>617728</v>
      </c>
      <c r="AG32" s="111">
        <f t="shared" si="12"/>
        <v>82.163473560442014</v>
      </c>
    </row>
    <row r="33" spans="2:33" ht="24" customHeight="1">
      <c r="B33" s="109"/>
      <c r="C33" s="109"/>
      <c r="D33" s="109" t="s">
        <v>42</v>
      </c>
      <c r="E33" s="110">
        <v>540000</v>
      </c>
      <c r="F33" s="110">
        <v>35000</v>
      </c>
      <c r="G33" s="110">
        <v>35000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70000</v>
      </c>
      <c r="AE33" s="111">
        <f t="shared" si="10"/>
        <v>12.962962962962964</v>
      </c>
      <c r="AF33" s="110">
        <f t="shared" si="11"/>
        <v>470000</v>
      </c>
      <c r="AG33" s="111">
        <f t="shared" si="12"/>
        <v>87.037037037037038</v>
      </c>
    </row>
    <row r="34" spans="2:33" ht="24" customHeight="1">
      <c r="B34" s="109"/>
      <c r="C34" s="109"/>
      <c r="D34" s="109" t="s">
        <v>44</v>
      </c>
      <c r="E34" s="110">
        <v>4157406</v>
      </c>
      <c r="F34" s="110">
        <v>372600</v>
      </c>
      <c r="G34" s="110">
        <v>1153400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1526000</v>
      </c>
      <c r="AE34" s="111">
        <f t="shared" si="10"/>
        <v>36.705580354673081</v>
      </c>
      <c r="AF34" s="110">
        <f t="shared" si="11"/>
        <v>2631406</v>
      </c>
      <c r="AG34" s="111">
        <f t="shared" si="12"/>
        <v>63.294419645326919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36000</v>
      </c>
      <c r="F36" s="110">
        <v>4000</v>
      </c>
      <c r="G36" s="110">
        <v>3000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7000</v>
      </c>
      <c r="AE36" s="111">
        <f t="shared" si="10"/>
        <v>19.444444444444443</v>
      </c>
      <c r="AF36" s="110">
        <f t="shared" si="11"/>
        <v>29000</v>
      </c>
      <c r="AG36" s="111">
        <f t="shared" si="12"/>
        <v>80.555555555555557</v>
      </c>
    </row>
    <row r="37" spans="2:33" ht="24" customHeight="1">
      <c r="B37" s="109"/>
      <c r="C37" s="109"/>
      <c r="D37" s="109" t="s">
        <v>50</v>
      </c>
      <c r="E37" s="110">
        <v>6664790</v>
      </c>
      <c r="F37" s="110">
        <v>355690</v>
      </c>
      <c r="G37" s="110">
        <v>381613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737303</v>
      </c>
      <c r="AE37" s="111">
        <f t="shared" si="10"/>
        <v>11.062659138547501</v>
      </c>
      <c r="AF37" s="110">
        <f t="shared" si="11"/>
        <v>5927487</v>
      </c>
      <c r="AG37" s="111">
        <f t="shared" si="12"/>
        <v>88.937340861452498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421418</v>
      </c>
      <c r="F39" s="110">
        <v>28990</v>
      </c>
      <c r="G39" s="110">
        <v>30690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59680</v>
      </c>
      <c r="AE39" s="111">
        <f t="shared" si="10"/>
        <v>14.161711175127783</v>
      </c>
      <c r="AF39" s="110">
        <f t="shared" si="11"/>
        <v>361738</v>
      </c>
      <c r="AG39" s="111">
        <f t="shared" si="12"/>
        <v>85.838288824872222</v>
      </c>
    </row>
    <row r="40" spans="2:33" ht="24" customHeight="1">
      <c r="B40" s="109"/>
      <c r="C40" s="109"/>
      <c r="D40" s="109" t="s">
        <v>56</v>
      </c>
      <c r="E40" s="110">
        <v>380655</v>
      </c>
      <c r="F40" s="110">
        <v>30697</v>
      </c>
      <c r="G40" s="110">
        <v>30787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61484</v>
      </c>
      <c r="AE40" s="111">
        <f t="shared" si="10"/>
        <v>16.152158778946816</v>
      </c>
      <c r="AF40" s="110">
        <f t="shared" si="11"/>
        <v>319171</v>
      </c>
      <c r="AG40" s="111">
        <f t="shared" si="12"/>
        <v>83.847841221053187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3697916.77</v>
      </c>
      <c r="F43" s="110">
        <v>163483.9</v>
      </c>
      <c r="G43" s="110">
        <v>240993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404476.9</v>
      </c>
      <c r="AE43" s="111">
        <f>+AD43*100/E43</f>
        <v>10.937966567592596</v>
      </c>
      <c r="AF43" s="110">
        <f>+E43-AD43</f>
        <v>3293439.87</v>
      </c>
      <c r="AG43" s="111">
        <f>+AF43*100/E43</f>
        <v>89.062033432407404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974719.88</v>
      </c>
      <c r="F45" s="110">
        <v>9200</v>
      </c>
      <c r="G45" s="110">
        <v>72388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81588</v>
      </c>
      <c r="AE45" s="111">
        <f t="shared" ref="AE45:AE53" si="14">+AD45*100/E45</f>
        <v>8.3704048387727568</v>
      </c>
      <c r="AF45" s="110">
        <f t="shared" ref="AF45:AF53" si="15">+E45-AD45</f>
        <v>893131.88</v>
      </c>
      <c r="AG45" s="111">
        <f t="shared" ref="AG45:AG53" si="16">+AF45*100/E45</f>
        <v>91.629595161227243</v>
      </c>
    </row>
    <row r="46" spans="2:33" ht="24" customHeight="1">
      <c r="B46" s="109"/>
      <c r="C46" s="109"/>
      <c r="D46" s="109" t="s">
        <v>131</v>
      </c>
      <c r="E46" s="110">
        <v>1896059</v>
      </c>
      <c r="F46" s="110">
        <v>67100</v>
      </c>
      <c r="G46" s="110">
        <v>289485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356585</v>
      </c>
      <c r="AE46" s="111">
        <f t="shared" si="14"/>
        <v>18.806640510659214</v>
      </c>
      <c r="AF46" s="110">
        <f t="shared" si="15"/>
        <v>1539474</v>
      </c>
      <c r="AG46" s="111">
        <f t="shared" si="16"/>
        <v>81.193359489340779</v>
      </c>
    </row>
    <row r="47" spans="2:33" ht="24" customHeight="1">
      <c r="B47" s="109"/>
      <c r="C47" s="109"/>
      <c r="D47" s="109" t="s">
        <v>132</v>
      </c>
      <c r="E47" s="110">
        <v>72725</v>
      </c>
      <c r="F47" s="110"/>
      <c r="G47" s="110">
        <v>7375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7375</v>
      </c>
      <c r="AE47" s="111">
        <f t="shared" si="14"/>
        <v>10.140941904434513</v>
      </c>
      <c r="AF47" s="110">
        <f t="shared" si="15"/>
        <v>65350</v>
      </c>
      <c r="AG47" s="111">
        <f t="shared" si="16"/>
        <v>89.859058095565487</v>
      </c>
    </row>
    <row r="48" spans="2:33" ht="24" customHeight="1">
      <c r="B48" s="109"/>
      <c r="C48" s="109"/>
      <c r="D48" s="109" t="s">
        <v>133</v>
      </c>
      <c r="E48" s="110">
        <v>324327</v>
      </c>
      <c r="F48" s="110">
        <v>56790</v>
      </c>
      <c r="G48" s="110">
        <v>13845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70635</v>
      </c>
      <c r="AE48" s="111">
        <f t="shared" si="14"/>
        <v>21.77894532370108</v>
      </c>
      <c r="AF48" s="110">
        <f t="shared" si="15"/>
        <v>253692</v>
      </c>
      <c r="AG48" s="111">
        <f t="shared" si="16"/>
        <v>78.22105467629892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2440534.7599999998</v>
      </c>
      <c r="F50" s="110">
        <v>263519.5</v>
      </c>
      <c r="G50" s="110">
        <v>181522.1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445041.6</v>
      </c>
      <c r="AE50" s="111">
        <f t="shared" si="14"/>
        <v>18.235413291142802</v>
      </c>
      <c r="AF50" s="110">
        <f t="shared" si="15"/>
        <v>1995493.1599999997</v>
      </c>
      <c r="AG50" s="111">
        <f t="shared" si="16"/>
        <v>81.764586708857195</v>
      </c>
    </row>
    <row r="51" spans="2:33" ht="24" customHeight="1">
      <c r="B51" s="109"/>
      <c r="C51" s="109"/>
      <c r="D51" s="109" t="s">
        <v>65</v>
      </c>
      <c r="E51" s="110">
        <v>956542.2</v>
      </c>
      <c r="F51" s="110">
        <v>138934.51</v>
      </c>
      <c r="G51" s="110">
        <v>37811.96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176746.47</v>
      </c>
      <c r="AE51" s="111">
        <f t="shared" si="14"/>
        <v>18.477644791834589</v>
      </c>
      <c r="AF51" s="110">
        <f t="shared" si="15"/>
        <v>779795.73</v>
      </c>
      <c r="AG51" s="111">
        <f t="shared" si="16"/>
        <v>81.522355208165408</v>
      </c>
    </row>
    <row r="52" spans="2:33" ht="24" customHeight="1">
      <c r="B52" s="109"/>
      <c r="C52" s="109"/>
      <c r="D52" s="109" t="s">
        <v>67</v>
      </c>
      <c r="E52" s="110">
        <v>2836286.58</v>
      </c>
      <c r="F52" s="110">
        <v>125710.86</v>
      </c>
      <c r="G52" s="110">
        <v>231060.37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356771.23</v>
      </c>
      <c r="AE52" s="111">
        <f t="shared" si="14"/>
        <v>12.57881458509034</v>
      </c>
      <c r="AF52" s="110">
        <f t="shared" si="15"/>
        <v>2479515.35</v>
      </c>
      <c r="AG52" s="111">
        <f t="shared" si="16"/>
        <v>87.421185414909658</v>
      </c>
    </row>
    <row r="53" spans="2:33" ht="24" customHeight="1">
      <c r="B53" s="109"/>
      <c r="C53" s="109"/>
      <c r="D53" s="109" t="s">
        <v>135</v>
      </c>
      <c r="E53" s="110">
        <v>942000</v>
      </c>
      <c r="F53" s="110">
        <v>1400</v>
      </c>
      <c r="G53" s="110">
        <v>490115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491515</v>
      </c>
      <c r="AE53" s="111">
        <f t="shared" si="14"/>
        <v>52.17781316348195</v>
      </c>
      <c r="AF53" s="110">
        <f t="shared" si="15"/>
        <v>450485</v>
      </c>
      <c r="AG53" s="111">
        <f t="shared" si="16"/>
        <v>47.82218683651805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368081.7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368081.7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0</v>
      </c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 t="e">
        <f t="shared" si="18"/>
        <v>#DIV/0!</v>
      </c>
      <c r="AF58" s="110">
        <f t="shared" si="19"/>
        <v>0</v>
      </c>
      <c r="AG58" s="111" t="e">
        <f t="shared" si="20"/>
        <v>#DIV/0!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370278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370278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321272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321272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36793440.219999999</v>
      </c>
      <c r="F66" s="115">
        <f t="shared" si="29"/>
        <v>2364765.77</v>
      </c>
      <c r="G66" s="115">
        <f t="shared" si="29"/>
        <v>3904985.43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6269751.2000000002</v>
      </c>
      <c r="AE66" s="116">
        <f t="shared" si="26"/>
        <v>17.040404926832363</v>
      </c>
      <c r="AF66" s="115">
        <f t="shared" si="27"/>
        <v>30523689.02</v>
      </c>
      <c r="AG66" s="116">
        <f t="shared" si="28"/>
        <v>82.959595073167634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-1012981.25</v>
      </c>
      <c r="F67" s="115">
        <f t="shared" si="30"/>
        <v>6571455.8100000005</v>
      </c>
      <c r="G67" s="115">
        <f t="shared" si="30"/>
        <v>6935637.0600000005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13507092.870000001</v>
      </c>
      <c r="AE67" s="116">
        <f t="shared" si="26"/>
        <v>-1333.4000871190854</v>
      </c>
      <c r="AF67" s="115">
        <f t="shared" si="27"/>
        <v>-14520074.120000001</v>
      </c>
      <c r="AG67" s="116">
        <f t="shared" si="28"/>
        <v>1433.4000871190854</v>
      </c>
    </row>
    <row r="68" spans="1:33" ht="24" customHeight="1">
      <c r="B68" s="109"/>
      <c r="C68" s="109"/>
      <c r="D68" s="119" t="s">
        <v>145</v>
      </c>
      <c r="E68" s="110">
        <v>23816.01</v>
      </c>
      <c r="F68" s="110">
        <v>428</v>
      </c>
      <c r="G68" s="110">
        <v>1372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1800</v>
      </c>
      <c r="AE68" s="111">
        <f t="shared" si="26"/>
        <v>7.5579410656948838</v>
      </c>
      <c r="AF68" s="110">
        <f t="shared" si="27"/>
        <v>22016.01</v>
      </c>
      <c r="AG68" s="111">
        <f t="shared" si="28"/>
        <v>92.442058934305123</v>
      </c>
    </row>
    <row r="69" spans="1:33" ht="24" customHeight="1">
      <c r="B69" s="109"/>
      <c r="C69" s="109"/>
      <c r="D69" s="119" t="s">
        <v>146</v>
      </c>
      <c r="E69" s="110">
        <v>5279109.2300000004</v>
      </c>
      <c r="F69" s="110">
        <v>1284259.07</v>
      </c>
      <c r="G69" s="110">
        <v>1237350.73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2521609.7999999998</v>
      </c>
      <c r="AE69" s="111">
        <f t="shared" si="26"/>
        <v>47.765819765013639</v>
      </c>
      <c r="AF69" s="110">
        <f t="shared" si="27"/>
        <v>2757499.4300000006</v>
      </c>
      <c r="AG69" s="111">
        <f t="shared" si="28"/>
        <v>52.234180234986354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-6315906.4900000002</v>
      </c>
      <c r="F71" s="123">
        <f t="shared" si="31"/>
        <v>5286768.74</v>
      </c>
      <c r="G71" s="123">
        <f t="shared" si="31"/>
        <v>5696914.3300000001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10983683.07</v>
      </c>
      <c r="AE71" s="116">
        <f t="shared" si="26"/>
        <v>-173.90509323389301</v>
      </c>
      <c r="AF71" s="115">
        <f t="shared" si="27"/>
        <v>-17299589.560000002</v>
      </c>
      <c r="AG71" s="116">
        <f t="shared" si="28"/>
        <v>273.90509323389307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0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3875189.21</v>
      </c>
      <c r="F78" s="110">
        <v>10617725.890000001</v>
      </c>
      <c r="G78" s="110">
        <v>10530940.58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3875189.21</v>
      </c>
      <c r="F80" s="115">
        <f t="shared" si="32"/>
        <v>10617725.890000001</v>
      </c>
      <c r="G80" s="115">
        <f t="shared" si="32"/>
        <v>10530940.58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G1000"/>
  <sheetViews>
    <sheetView workbookViewId="0">
      <pane ySplit="8" topLeftCell="A9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16.28515625" customWidth="1"/>
    <col min="7" max="7" width="17.3554687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199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324160191.71194541</v>
      </c>
      <c r="F11" s="110">
        <v>15779454.199999999</v>
      </c>
      <c r="G11" s="110">
        <v>76272481.799999997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92051936</v>
      </c>
      <c r="AE11" s="111">
        <f t="shared" ref="AE11:AE19" si="1">+AD11*100/E11</f>
        <v>28.397051320169197</v>
      </c>
      <c r="AF11" s="110">
        <f t="shared" ref="AF11:AF19" si="2">+E11-AD11</f>
        <v>232108255.71194541</v>
      </c>
      <c r="AG11" s="111">
        <f>+AF11*100/E11</f>
        <v>71.602948679830803</v>
      </c>
    </row>
    <row r="12" spans="1:33" ht="24" customHeight="1">
      <c r="B12" s="109"/>
      <c r="C12" s="109"/>
      <c r="D12" s="109" t="s">
        <v>7</v>
      </c>
      <c r="E12" s="110">
        <v>10746655.859999999</v>
      </c>
      <c r="F12" s="110">
        <v>0</v>
      </c>
      <c r="G12" s="110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10746655.859999999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1442250</v>
      </c>
      <c r="F13" s="110">
        <v>114750</v>
      </c>
      <c r="G13" s="110">
        <v>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114750</v>
      </c>
      <c r="AE13" s="111">
        <f t="shared" si="1"/>
        <v>7.9563182527301093</v>
      </c>
      <c r="AF13" s="110">
        <f t="shared" si="2"/>
        <v>1327500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106847530.20654546</v>
      </c>
      <c r="F14" s="110">
        <v>7874292.9500000002</v>
      </c>
      <c r="G14" s="110">
        <v>9059241.25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16933534.199999999</v>
      </c>
      <c r="AE14" s="111">
        <f t="shared" si="1"/>
        <v>15.848315976294467</v>
      </c>
      <c r="AF14" s="110">
        <f t="shared" si="2"/>
        <v>89913996.006545454</v>
      </c>
      <c r="AG14" s="111">
        <f t="shared" si="3"/>
        <v>992.51133207811915</v>
      </c>
    </row>
    <row r="15" spans="1:33" ht="24" customHeight="1">
      <c r="B15" s="109"/>
      <c r="C15" s="109"/>
      <c r="D15" s="109" t="s">
        <v>13</v>
      </c>
      <c r="E15" s="110">
        <v>435543.33600000007</v>
      </c>
      <c r="F15" s="110">
        <v>13952</v>
      </c>
      <c r="G15" s="110">
        <v>29412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43364</v>
      </c>
      <c r="AE15" s="111">
        <f t="shared" si="1"/>
        <v>9.9562997331682261</v>
      </c>
      <c r="AF15" s="110">
        <f t="shared" si="2"/>
        <v>392179.33600000007</v>
      </c>
      <c r="AG15" s="111">
        <f t="shared" si="3"/>
        <v>1333.3990752073987</v>
      </c>
    </row>
    <row r="16" spans="1:33" ht="24" customHeight="1">
      <c r="B16" s="109"/>
      <c r="C16" s="109"/>
      <c r="D16" s="109" t="s">
        <v>15</v>
      </c>
      <c r="E16" s="110">
        <v>23573612.910727274</v>
      </c>
      <c r="F16" s="110">
        <v>138000</v>
      </c>
      <c r="G16" s="110">
        <v>177446.98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315446.98</v>
      </c>
      <c r="AE16" s="111">
        <f t="shared" si="1"/>
        <v>1.3381359115150928</v>
      </c>
      <c r="AF16" s="110">
        <f t="shared" si="2"/>
        <v>23258165.930727273</v>
      </c>
      <c r="AG16" s="111">
        <f t="shared" si="3"/>
        <v>13107.107221958509</v>
      </c>
    </row>
    <row r="17" spans="2:33" ht="24" customHeight="1">
      <c r="B17" s="109"/>
      <c r="C17" s="109"/>
      <c r="D17" s="109" t="s">
        <v>17</v>
      </c>
      <c r="E17" s="110">
        <v>26606940.22981818</v>
      </c>
      <c r="F17" s="110">
        <v>2046298.65</v>
      </c>
      <c r="G17" s="110">
        <v>4084379.65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6130678.2999999998</v>
      </c>
      <c r="AE17" s="111">
        <f t="shared" si="1"/>
        <v>23.041650964169865</v>
      </c>
      <c r="AF17" s="110">
        <f t="shared" si="2"/>
        <v>20476261.929818179</v>
      </c>
      <c r="AG17" s="111">
        <f t="shared" si="3"/>
        <v>501.33101436391155</v>
      </c>
    </row>
    <row r="18" spans="2:33" ht="24" customHeight="1">
      <c r="B18" s="109"/>
      <c r="C18" s="109"/>
      <c r="D18" s="109" t="s">
        <v>19</v>
      </c>
      <c r="E18" s="110">
        <v>157292</v>
      </c>
      <c r="F18" s="110">
        <v>4200</v>
      </c>
      <c r="G18" s="110">
        <v>1865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6065</v>
      </c>
      <c r="AE18" s="111">
        <f t="shared" si="1"/>
        <v>3.8558858683213386</v>
      </c>
      <c r="AF18" s="110">
        <f t="shared" si="2"/>
        <v>151227</v>
      </c>
      <c r="AG18" s="111">
        <f t="shared" si="3"/>
        <v>8108.6863270777476</v>
      </c>
    </row>
    <row r="19" spans="2:33" ht="24" customHeight="1">
      <c r="B19" s="109"/>
      <c r="C19" s="109"/>
      <c r="D19" s="109" t="s">
        <v>21</v>
      </c>
      <c r="E19" s="110">
        <v>48103452.924818181</v>
      </c>
      <c r="F19" s="110">
        <v>2439355.4900000002</v>
      </c>
      <c r="G19" s="110">
        <v>17878728.09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20318083.579999998</v>
      </c>
      <c r="AE19" s="111">
        <f t="shared" si="1"/>
        <v>42.238305869134848</v>
      </c>
      <c r="AF19" s="110">
        <f t="shared" si="2"/>
        <v>27785369.344818182</v>
      </c>
      <c r="AG19" s="111">
        <f t="shared" si="3"/>
        <v>155.41021265578286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>
        <v>0</v>
      </c>
      <c r="G21" s="110">
        <v>0</v>
      </c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0</v>
      </c>
      <c r="F22" s="110">
        <v>0</v>
      </c>
      <c r="G22" s="110">
        <v>0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 t="e">
        <f t="shared" si="5"/>
        <v>#DIV/0!</v>
      </c>
      <c r="AF22" s="110">
        <f t="shared" si="6"/>
        <v>0</v>
      </c>
      <c r="AG22" s="111" t="e">
        <f t="shared" si="7"/>
        <v>#DIV/0!</v>
      </c>
    </row>
    <row r="23" spans="2:33" ht="24" customHeight="1">
      <c r="B23" s="109"/>
      <c r="C23" s="109"/>
      <c r="D23" s="109" t="s">
        <v>28</v>
      </c>
      <c r="E23" s="110">
        <v>2000000</v>
      </c>
      <c r="F23" s="110">
        <v>1061919</v>
      </c>
      <c r="G23" s="110">
        <v>67761.98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1129680.98</v>
      </c>
      <c r="AE23" s="111">
        <f t="shared" si="5"/>
        <v>56.484048999999999</v>
      </c>
      <c r="AF23" s="110">
        <f t="shared" si="6"/>
        <v>870319.02</v>
      </c>
      <c r="AG23" s="111">
        <f t="shared" si="7"/>
        <v>43.515951000000001</v>
      </c>
    </row>
    <row r="24" spans="2:33" ht="24" customHeight="1">
      <c r="B24" s="109"/>
      <c r="C24" s="109"/>
      <c r="D24" s="109" t="s">
        <v>30</v>
      </c>
      <c r="E24" s="110">
        <v>301923.05999999994</v>
      </c>
      <c r="F24" s="110">
        <v>0</v>
      </c>
      <c r="G24" s="110">
        <v>0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301923.05999999994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3407320.5518181818</v>
      </c>
      <c r="F25" s="110">
        <v>682097.83</v>
      </c>
      <c r="G25" s="110">
        <v>155629.25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837727.08</v>
      </c>
      <c r="AE25" s="111">
        <f t="shared" si="5"/>
        <v>24.586095357332322</v>
      </c>
      <c r="AF25" s="110">
        <f t="shared" si="6"/>
        <v>2569593.4718181817</v>
      </c>
      <c r="AG25" s="111">
        <f t="shared" si="7"/>
        <v>75.413904642667674</v>
      </c>
    </row>
    <row r="26" spans="2:33" ht="24" customHeight="1">
      <c r="B26" s="109"/>
      <c r="C26" s="109"/>
      <c r="D26" s="109" t="s">
        <v>121</v>
      </c>
      <c r="E26" s="110">
        <v>0</v>
      </c>
      <c r="F26" s="110">
        <v>0</v>
      </c>
      <c r="G26" s="110">
        <v>0</v>
      </c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547782712.79167259</v>
      </c>
      <c r="F27" s="115">
        <f t="shared" si="8"/>
        <v>30154320.119999997</v>
      </c>
      <c r="G27" s="115">
        <f t="shared" si="8"/>
        <v>107726946.00000001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137881266.12</v>
      </c>
      <c r="AE27" s="116">
        <f t="shared" si="5"/>
        <v>25.170795445024872</v>
      </c>
      <c r="AF27" s="115">
        <f>SUM(AF10:AF26)</f>
        <v>409901446.6716727</v>
      </c>
      <c r="AG27" s="116">
        <f t="shared" si="7"/>
        <v>74.829204554975149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74596437.302399993</v>
      </c>
      <c r="F30" s="110">
        <v>5274410</v>
      </c>
      <c r="G30" s="110">
        <v>5812625.7400000002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11087035.74</v>
      </c>
      <c r="AE30" s="111">
        <f t="shared" ref="AE30:AE41" si="10">+AD30*100/E30</f>
        <v>14.862688006204952</v>
      </c>
      <c r="AF30" s="110">
        <f t="shared" ref="AF30:AF41" si="11">+E30-AD30</f>
        <v>63509401.562399991</v>
      </c>
      <c r="AG30" s="111">
        <f t="shared" ref="AG30:AG41" si="12">+AF30*100/E30</f>
        <v>85.137311993795038</v>
      </c>
    </row>
    <row r="31" spans="2:33" ht="24" customHeight="1">
      <c r="B31" s="109"/>
      <c r="C31" s="109"/>
      <c r="D31" s="109" t="s">
        <v>124</v>
      </c>
      <c r="E31" s="110">
        <v>3603955.4924999997</v>
      </c>
      <c r="F31" s="110">
        <v>368436.98</v>
      </c>
      <c r="G31" s="110">
        <v>272018.88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640455.86</v>
      </c>
      <c r="AE31" s="111">
        <f t="shared" si="10"/>
        <v>17.77091479994186</v>
      </c>
      <c r="AF31" s="110">
        <f t="shared" si="11"/>
        <v>2963499.6324999998</v>
      </c>
      <c r="AG31" s="111">
        <f t="shared" si="12"/>
        <v>82.229085200058151</v>
      </c>
    </row>
    <row r="32" spans="2:33" ht="24" customHeight="1">
      <c r="B32" s="109"/>
      <c r="C32" s="109"/>
      <c r="D32" s="109" t="s">
        <v>40</v>
      </c>
      <c r="E32" s="110">
        <v>9286254.4499999993</v>
      </c>
      <c r="F32" s="110">
        <v>549810</v>
      </c>
      <c r="G32" s="110">
        <v>813120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1362930</v>
      </c>
      <c r="AE32" s="111">
        <f t="shared" si="10"/>
        <v>14.676853917135558</v>
      </c>
      <c r="AF32" s="110">
        <f t="shared" si="11"/>
        <v>7923324.4499999993</v>
      </c>
      <c r="AG32" s="111">
        <f t="shared" si="12"/>
        <v>85.32314608286444</v>
      </c>
    </row>
    <row r="33" spans="2:33" ht="24" customHeight="1">
      <c r="B33" s="109"/>
      <c r="C33" s="109"/>
      <c r="D33" s="109" t="s">
        <v>42</v>
      </c>
      <c r="E33" s="110">
        <v>4090350</v>
      </c>
      <c r="F33" s="110">
        <v>300000</v>
      </c>
      <c r="G33" s="110">
        <v>315000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615000</v>
      </c>
      <c r="AE33" s="111">
        <f t="shared" si="10"/>
        <v>15.035388169716528</v>
      </c>
      <c r="AF33" s="110">
        <f t="shared" si="11"/>
        <v>3475350</v>
      </c>
      <c r="AG33" s="111">
        <f t="shared" si="12"/>
        <v>84.964611830283474</v>
      </c>
    </row>
    <row r="34" spans="2:33" ht="24" customHeight="1">
      <c r="B34" s="109"/>
      <c r="C34" s="109"/>
      <c r="D34" s="109" t="s">
        <v>44</v>
      </c>
      <c r="E34" s="110">
        <v>16886800</v>
      </c>
      <c r="F34" s="110">
        <v>1811700</v>
      </c>
      <c r="G34" s="110">
        <v>4706621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6518321</v>
      </c>
      <c r="AE34" s="111">
        <f t="shared" si="10"/>
        <v>38.600095932918016</v>
      </c>
      <c r="AF34" s="110">
        <f t="shared" si="11"/>
        <v>10368479</v>
      </c>
      <c r="AG34" s="111">
        <f t="shared" si="12"/>
        <v>61.399904067081984</v>
      </c>
    </row>
    <row r="35" spans="2:33" ht="24" customHeight="1">
      <c r="B35" s="109"/>
      <c r="C35" s="109"/>
      <c r="D35" s="109" t="s">
        <v>46</v>
      </c>
      <c r="E35" s="110">
        <v>1876300</v>
      </c>
      <c r="F35" s="110">
        <v>0</v>
      </c>
      <c r="G35" s="110">
        <v>0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>
        <f t="shared" si="10"/>
        <v>0</v>
      </c>
      <c r="AF35" s="110">
        <f t="shared" si="11"/>
        <v>1876300</v>
      </c>
      <c r="AG35" s="111">
        <f t="shared" si="12"/>
        <v>100</v>
      </c>
    </row>
    <row r="36" spans="2:33" ht="24" customHeight="1">
      <c r="B36" s="109"/>
      <c r="C36" s="109"/>
      <c r="D36" s="109" t="s">
        <v>48</v>
      </c>
      <c r="E36" s="110">
        <v>1404150</v>
      </c>
      <c r="F36" s="110">
        <v>115700</v>
      </c>
      <c r="G36" s="110">
        <v>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115700</v>
      </c>
      <c r="AE36" s="111">
        <f t="shared" si="10"/>
        <v>8.2398604137734566</v>
      </c>
      <c r="AF36" s="110">
        <f t="shared" si="11"/>
        <v>1288450</v>
      </c>
      <c r="AG36" s="111">
        <f t="shared" si="12"/>
        <v>91.760139586226543</v>
      </c>
    </row>
    <row r="37" spans="2:33" ht="24" customHeight="1">
      <c r="B37" s="109"/>
      <c r="C37" s="109"/>
      <c r="D37" s="109" t="s">
        <v>50</v>
      </c>
      <c r="E37" s="110">
        <v>63667640.612099998</v>
      </c>
      <c r="F37" s="110">
        <v>4343604.68</v>
      </c>
      <c r="G37" s="110">
        <v>3203500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7547104.6799999997</v>
      </c>
      <c r="AE37" s="111">
        <f t="shared" si="10"/>
        <v>11.853909784377462</v>
      </c>
      <c r="AF37" s="110">
        <f t="shared" si="11"/>
        <v>56120535.932099998</v>
      </c>
      <c r="AG37" s="111">
        <f t="shared" si="12"/>
        <v>88.146090215622536</v>
      </c>
    </row>
    <row r="38" spans="2:33" ht="24" customHeight="1">
      <c r="B38" s="109"/>
      <c r="C38" s="109"/>
      <c r="D38" s="109" t="s">
        <v>52</v>
      </c>
      <c r="E38" s="110">
        <v>775000</v>
      </c>
      <c r="F38" s="110">
        <v>25866</v>
      </c>
      <c r="G38" s="110">
        <v>100712.5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126578.5</v>
      </c>
      <c r="AE38" s="111">
        <f t="shared" si="10"/>
        <v>16.332709677419356</v>
      </c>
      <c r="AF38" s="110">
        <f t="shared" si="11"/>
        <v>648421.5</v>
      </c>
      <c r="AG38" s="111">
        <f t="shared" si="12"/>
        <v>83.667290322580641</v>
      </c>
    </row>
    <row r="39" spans="2:33" ht="24" customHeight="1">
      <c r="B39" s="109"/>
      <c r="C39" s="109"/>
      <c r="D39" s="109" t="s">
        <v>125</v>
      </c>
      <c r="E39" s="110">
        <v>484135</v>
      </c>
      <c r="F39" s="110">
        <v>70500</v>
      </c>
      <c r="G39" s="110">
        <v>100000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170500</v>
      </c>
      <c r="AE39" s="111">
        <f t="shared" si="10"/>
        <v>35.217449678292212</v>
      </c>
      <c r="AF39" s="110">
        <f t="shared" si="11"/>
        <v>313635</v>
      </c>
      <c r="AG39" s="111">
        <f t="shared" si="12"/>
        <v>64.782550321707788</v>
      </c>
    </row>
    <row r="40" spans="2:33" ht="24" customHeight="1">
      <c r="B40" s="109"/>
      <c r="C40" s="109"/>
      <c r="D40" s="109" t="s">
        <v>56</v>
      </c>
      <c r="E40" s="110">
        <v>3588511.9040000001</v>
      </c>
      <c r="F40" s="110">
        <v>264465.40000000002</v>
      </c>
      <c r="G40" s="110">
        <v>286216.2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550681.60000000009</v>
      </c>
      <c r="AE40" s="111">
        <f t="shared" si="10"/>
        <v>15.34568129441546</v>
      </c>
      <c r="AF40" s="110">
        <f t="shared" si="11"/>
        <v>3037830.304</v>
      </c>
      <c r="AG40" s="111">
        <f t="shared" si="12"/>
        <v>84.654318705584529</v>
      </c>
    </row>
    <row r="41" spans="2:33" ht="24" customHeight="1">
      <c r="B41" s="109"/>
      <c r="C41" s="109"/>
      <c r="D41" s="109" t="s">
        <v>126</v>
      </c>
      <c r="E41" s="110">
        <v>0</v>
      </c>
      <c r="F41" s="110">
        <v>0</v>
      </c>
      <c r="G41" s="110">
        <v>0</v>
      </c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65773492.539999999</v>
      </c>
      <c r="F43" s="110">
        <v>3088215.72</v>
      </c>
      <c r="G43" s="110">
        <v>3429225.51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6517441.2300000004</v>
      </c>
      <c r="AE43" s="111">
        <f>+AD43*100/E43</f>
        <v>9.9089176784043094</v>
      </c>
      <c r="AF43" s="110">
        <f>+E43-AD43</f>
        <v>59256051.310000002</v>
      </c>
      <c r="AG43" s="111">
        <f>+AF43*100/E43</f>
        <v>90.091082321595692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55060555.25</v>
      </c>
      <c r="F45" s="110">
        <v>2308429.86</v>
      </c>
      <c r="G45" s="110">
        <v>1235343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3543772.86</v>
      </c>
      <c r="AE45" s="111">
        <f t="shared" ref="AE45:AE53" si="14">+AD45*100/E45</f>
        <v>6.4361371655437489</v>
      </c>
      <c r="AF45" s="110">
        <f t="shared" ref="AF45:AF53" si="15">+E45-AD45</f>
        <v>51516782.390000001</v>
      </c>
      <c r="AG45" s="111">
        <f t="shared" ref="AG45:AG53" si="16">+AF45*100/E45</f>
        <v>93.563862834456245</v>
      </c>
    </row>
    <row r="46" spans="2:33" ht="24" customHeight="1">
      <c r="B46" s="109"/>
      <c r="C46" s="109"/>
      <c r="D46" s="109" t="s">
        <v>131</v>
      </c>
      <c r="E46" s="110">
        <v>15934233</v>
      </c>
      <c r="F46" s="110">
        <v>2856278.24</v>
      </c>
      <c r="G46" s="110">
        <v>597851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3454129.24</v>
      </c>
      <c r="AE46" s="111">
        <f t="shared" si="14"/>
        <v>21.6774113946997</v>
      </c>
      <c r="AF46" s="110">
        <f t="shared" si="15"/>
        <v>12480103.76</v>
      </c>
      <c r="AG46" s="111">
        <f t="shared" si="16"/>
        <v>78.322588605300297</v>
      </c>
    </row>
    <row r="47" spans="2:33" ht="24" customHeight="1">
      <c r="B47" s="109"/>
      <c r="C47" s="109"/>
      <c r="D47" s="109" t="s">
        <v>132</v>
      </c>
      <c r="E47" s="110">
        <v>1368840</v>
      </c>
      <c r="F47" s="110">
        <v>149663.93</v>
      </c>
      <c r="G47" s="110">
        <v>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149663.93</v>
      </c>
      <c r="AE47" s="111">
        <f t="shared" si="14"/>
        <v>10.93363212647205</v>
      </c>
      <c r="AF47" s="110">
        <f t="shared" si="15"/>
        <v>1219176.07</v>
      </c>
      <c r="AG47" s="111">
        <f t="shared" si="16"/>
        <v>89.066367873527952</v>
      </c>
    </row>
    <row r="48" spans="2:33" ht="24" customHeight="1">
      <c r="B48" s="109"/>
      <c r="C48" s="109"/>
      <c r="D48" s="109" t="s">
        <v>133</v>
      </c>
      <c r="E48" s="110">
        <v>1125206.4500000002</v>
      </c>
      <c r="F48" s="110">
        <v>0</v>
      </c>
      <c r="G48" s="110">
        <v>0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1125206.4500000002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>
        <v>0</v>
      </c>
      <c r="G49" s="110">
        <v>0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20648483.016520001</v>
      </c>
      <c r="F50" s="110">
        <v>1539933.32</v>
      </c>
      <c r="G50" s="110">
        <v>1087276.3999999999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2627209.7199999997</v>
      </c>
      <c r="AE50" s="111">
        <f t="shared" si="14"/>
        <v>12.723499919573159</v>
      </c>
      <c r="AF50" s="110">
        <f t="shared" si="15"/>
        <v>18021273.296520002</v>
      </c>
      <c r="AG50" s="111">
        <f t="shared" si="16"/>
        <v>87.276500080426842</v>
      </c>
    </row>
    <row r="51" spans="2:33" ht="24" customHeight="1">
      <c r="B51" s="109"/>
      <c r="C51" s="109"/>
      <c r="D51" s="109" t="s">
        <v>65</v>
      </c>
      <c r="E51" s="110">
        <v>12570100.3475</v>
      </c>
      <c r="F51" s="110">
        <v>1083140.6399999999</v>
      </c>
      <c r="G51" s="110">
        <v>1232557.31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2315697.9500000002</v>
      </c>
      <c r="AE51" s="111">
        <f t="shared" si="14"/>
        <v>18.422270992136966</v>
      </c>
      <c r="AF51" s="110">
        <f t="shared" si="15"/>
        <v>10254402.397500001</v>
      </c>
      <c r="AG51" s="111">
        <f t="shared" si="16"/>
        <v>81.577729007863041</v>
      </c>
    </row>
    <row r="52" spans="2:33" ht="24" customHeight="1">
      <c r="B52" s="109"/>
      <c r="C52" s="109"/>
      <c r="D52" s="109" t="s">
        <v>67</v>
      </c>
      <c r="E52" s="110">
        <v>110259293.552985</v>
      </c>
      <c r="F52" s="110">
        <v>9976175.0899999999</v>
      </c>
      <c r="G52" s="110">
        <v>19321665.129999999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29297840.219999999</v>
      </c>
      <c r="AE52" s="111">
        <f t="shared" si="14"/>
        <v>26.571764860728905</v>
      </c>
      <c r="AF52" s="110">
        <f t="shared" si="15"/>
        <v>80961453.332984999</v>
      </c>
      <c r="AG52" s="111">
        <f t="shared" si="16"/>
        <v>73.428235139271095</v>
      </c>
    </row>
    <row r="53" spans="2:33" ht="24" customHeight="1">
      <c r="B53" s="109"/>
      <c r="C53" s="109"/>
      <c r="D53" s="109" t="s">
        <v>135</v>
      </c>
      <c r="E53" s="110">
        <v>2000000</v>
      </c>
      <c r="F53" s="110">
        <v>500210</v>
      </c>
      <c r="G53" s="110">
        <v>169812.2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670022.19999999995</v>
      </c>
      <c r="AE53" s="111">
        <f t="shared" si="14"/>
        <v>33.501109999999997</v>
      </c>
      <c r="AF53" s="110">
        <f t="shared" si="15"/>
        <v>1329977.8</v>
      </c>
      <c r="AG53" s="111">
        <f t="shared" si="16"/>
        <v>66.498890000000003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10746655.859999999</v>
      </c>
      <c r="F56" s="110">
        <v>0</v>
      </c>
      <c r="G56" s="110">
        <v>0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10746655.859999999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>
        <v>0</v>
      </c>
      <c r="G57" s="110">
        <v>0</v>
      </c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7457300</v>
      </c>
      <c r="F58" s="110">
        <v>0</v>
      </c>
      <c r="G58" s="110">
        <v>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>
        <f t="shared" si="18"/>
        <v>0</v>
      </c>
      <c r="AF58" s="110">
        <f t="shared" si="19"/>
        <v>7457300</v>
      </c>
      <c r="AG58" s="111">
        <f t="shared" si="20"/>
        <v>100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>
        <v>0</v>
      </c>
      <c r="G60" s="110">
        <v>0</v>
      </c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>
        <v>0</v>
      </c>
      <c r="G61" s="110">
        <v>0</v>
      </c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>
        <v>0</v>
      </c>
      <c r="G62" s="110">
        <v>0</v>
      </c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14690372.208000001</v>
      </c>
      <c r="F64" s="110">
        <v>1020640.41</v>
      </c>
      <c r="G64" s="110">
        <v>0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1020640.41</v>
      </c>
      <c r="AE64" s="111">
        <f t="shared" ref="AE64:AE71" si="26">+AD64*100/E64</f>
        <v>6.9476824381902684</v>
      </c>
      <c r="AF64" s="110">
        <f t="shared" ref="AF64:AF71" si="27">+E64-AD64</f>
        <v>13669731.798</v>
      </c>
      <c r="AG64" s="111">
        <f t="shared" ref="AG64:AG71" si="28">+AF64*100/E64</f>
        <v>93.05231756180973</v>
      </c>
    </row>
    <row r="65" spans="1:33" ht="24" customHeight="1">
      <c r="B65" s="109"/>
      <c r="C65" s="109"/>
      <c r="D65" s="109" t="s">
        <v>142</v>
      </c>
      <c r="E65" s="110">
        <v>8873474.472000001</v>
      </c>
      <c r="F65" s="110">
        <v>384442.4</v>
      </c>
      <c r="G65" s="110">
        <v>2428639.5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2813081.9</v>
      </c>
      <c r="AE65" s="111">
        <f t="shared" si="26"/>
        <v>31.702146761976955</v>
      </c>
      <c r="AF65" s="110">
        <f t="shared" si="27"/>
        <v>6060392.5720000006</v>
      </c>
      <c r="AG65" s="111">
        <f t="shared" si="28"/>
        <v>68.297853238023038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506767541.45800507</v>
      </c>
      <c r="F66" s="115">
        <f t="shared" si="29"/>
        <v>36031622.669999994</v>
      </c>
      <c r="G66" s="115">
        <f t="shared" si="29"/>
        <v>45112184.369999997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81143807.039999992</v>
      </c>
      <c r="AE66" s="116">
        <f t="shared" si="26"/>
        <v>16.012037157420082</v>
      </c>
      <c r="AF66" s="115">
        <f t="shared" si="27"/>
        <v>425623734.41800511</v>
      </c>
      <c r="AG66" s="116">
        <f t="shared" si="28"/>
        <v>83.987962842579932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41015171.333667517</v>
      </c>
      <c r="F67" s="115">
        <f t="shared" si="30"/>
        <v>-5877302.549999997</v>
      </c>
      <c r="G67" s="115">
        <f t="shared" si="30"/>
        <v>62614761.630000018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56737459.080000021</v>
      </c>
      <c r="AE67" s="116">
        <f t="shared" si="26"/>
        <v>138.33285887904307</v>
      </c>
      <c r="AF67" s="115">
        <f t="shared" si="27"/>
        <v>-15722287.746332504</v>
      </c>
      <c r="AG67" s="116">
        <f t="shared" si="28"/>
        <v>-38.332858879043087</v>
      </c>
    </row>
    <row r="68" spans="1:33" ht="24" customHeight="1">
      <c r="B68" s="109"/>
      <c r="C68" s="109"/>
      <c r="D68" s="119" t="s">
        <v>145</v>
      </c>
      <c r="E68" s="110">
        <v>3213532.38</v>
      </c>
      <c r="F68" s="110">
        <v>216298.37</v>
      </c>
      <c r="G68" s="110">
        <v>6363483.9199999999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6579782.29</v>
      </c>
      <c r="AE68" s="111">
        <f t="shared" si="26"/>
        <v>204.75232585022218</v>
      </c>
      <c r="AF68" s="110">
        <f t="shared" si="27"/>
        <v>-3366249.91</v>
      </c>
      <c r="AG68" s="111">
        <f t="shared" si="28"/>
        <v>-104.75232585022218</v>
      </c>
    </row>
    <row r="69" spans="1:33" ht="24" customHeight="1">
      <c r="B69" s="109"/>
      <c r="C69" s="109"/>
      <c r="D69" s="119" t="s">
        <v>146</v>
      </c>
      <c r="E69" s="110">
        <v>90639655.469999999</v>
      </c>
      <c r="F69" s="110">
        <v>84137545.280000001</v>
      </c>
      <c r="G69" s="110">
        <v>109879221.19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194016766.47</v>
      </c>
      <c r="AE69" s="111">
        <f t="shared" si="26"/>
        <v>214.05285077922196</v>
      </c>
      <c r="AF69" s="110">
        <f t="shared" si="27"/>
        <v>-103377111</v>
      </c>
      <c r="AG69" s="111">
        <f t="shared" si="28"/>
        <v>-114.05285077922197</v>
      </c>
    </row>
    <row r="70" spans="1:33" ht="24" customHeight="1">
      <c r="B70" s="109"/>
      <c r="C70" s="109"/>
      <c r="D70" s="119" t="s">
        <v>147</v>
      </c>
      <c r="E70" s="110">
        <v>0</v>
      </c>
      <c r="F70" s="110">
        <v>0</v>
      </c>
      <c r="G70" s="110">
        <v>0</v>
      </c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-52838016.516332485</v>
      </c>
      <c r="F71" s="123">
        <f t="shared" si="31"/>
        <v>-90231146.200000003</v>
      </c>
      <c r="G71" s="123">
        <f t="shared" si="31"/>
        <v>-53627943.479999982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-143859089.67999998</v>
      </c>
      <c r="AE71" s="116">
        <f t="shared" si="26"/>
        <v>272.26436411656829</v>
      </c>
      <c r="AF71" s="115">
        <f t="shared" si="27"/>
        <v>91021073.1636675</v>
      </c>
      <c r="AG71" s="116">
        <f t="shared" si="28"/>
        <v>-172.26436411656834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>
        <v>781.08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0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45327883.748343617</v>
      </c>
      <c r="F78" s="110">
        <v>46973241.159999996</v>
      </c>
      <c r="G78" s="110">
        <v>83116956.189999998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45327883.748343617</v>
      </c>
      <c r="F80" s="115">
        <f t="shared" si="32"/>
        <v>46973241.159999996</v>
      </c>
      <c r="G80" s="115">
        <f t="shared" si="32"/>
        <v>83117737.269999996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7" ht="24" customHeight="1"/>
    <row r="82" spans="4:7" ht="24" customHeight="1">
      <c r="D82" s="95" t="s">
        <v>157</v>
      </c>
      <c r="E82" s="125">
        <v>9986204.8291601017</v>
      </c>
      <c r="F82" s="96">
        <v>2082158.49</v>
      </c>
      <c r="G82" s="95">
        <v>0</v>
      </c>
    </row>
    <row r="83" spans="4:7" ht="24" customHeight="1"/>
    <row r="84" spans="4:7" ht="24" customHeight="1"/>
    <row r="85" spans="4:7" ht="24" customHeight="1"/>
    <row r="86" spans="4:7" ht="24" customHeight="1"/>
    <row r="87" spans="4:7" ht="24" customHeight="1"/>
    <row r="88" spans="4:7" ht="24" customHeight="1"/>
    <row r="89" spans="4:7" ht="24" customHeight="1"/>
    <row r="90" spans="4:7" ht="24" customHeight="1"/>
    <row r="91" spans="4:7" ht="24" customHeight="1"/>
    <row r="92" spans="4:7" ht="24" customHeight="1"/>
    <row r="93" spans="4:7" ht="24" customHeight="1"/>
    <row r="94" spans="4:7" ht="24" customHeight="1"/>
    <row r="95" spans="4:7" ht="24" customHeight="1"/>
    <row r="96" spans="4:7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G1000"/>
  <sheetViews>
    <sheetView workbookViewId="0">
      <pane ySplit="8" topLeftCell="A9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5.640625" customWidth="1"/>
    <col min="6" max="6" width="12.7109375" customWidth="1"/>
    <col min="7" max="7" width="12.785156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200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229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63165652.969999999</v>
      </c>
      <c r="F11" s="110">
        <v>1111542.53</v>
      </c>
      <c r="G11" s="190">
        <v>17517439.920000002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18628982.450000003</v>
      </c>
      <c r="AE11" s="111">
        <f t="shared" ref="AE11:AE19" si="1">+AD11*100/E11</f>
        <v>29.492266087786163</v>
      </c>
      <c r="AF11" s="110">
        <f t="shared" ref="AF11:AF19" si="2">+E11-AD11</f>
        <v>44536670.519999996</v>
      </c>
      <c r="AG11" s="111">
        <f>+AF11*100/E11</f>
        <v>70.507733912213837</v>
      </c>
    </row>
    <row r="12" spans="1:33" ht="24" customHeight="1">
      <c r="B12" s="109"/>
      <c r="C12" s="109"/>
      <c r="D12" s="109" t="s">
        <v>7</v>
      </c>
      <c r="E12" s="110">
        <v>1959000</v>
      </c>
      <c r="F12" s="110"/>
      <c r="G12" s="172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1959000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315550</v>
      </c>
      <c r="F13" s="110">
        <v>28850</v>
      </c>
      <c r="G13" s="23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28850</v>
      </c>
      <c r="AE13" s="111">
        <f t="shared" si="1"/>
        <v>9.1427665980034867</v>
      </c>
      <c r="AF13" s="110">
        <f t="shared" si="2"/>
        <v>286700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7641079</v>
      </c>
      <c r="F14" s="110">
        <v>639592.65</v>
      </c>
      <c r="G14" s="190">
        <v>1321690.3500000001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1961283</v>
      </c>
      <c r="AE14" s="111">
        <f t="shared" si="1"/>
        <v>25.667618408342591</v>
      </c>
      <c r="AF14" s="110">
        <f t="shared" si="2"/>
        <v>5679796</v>
      </c>
      <c r="AG14" s="111">
        <f t="shared" si="3"/>
        <v>429.73726788577972</v>
      </c>
    </row>
    <row r="15" spans="1:33" ht="24" customHeight="1">
      <c r="B15" s="109"/>
      <c r="C15" s="109"/>
      <c r="D15" s="109" t="s">
        <v>13</v>
      </c>
      <c r="E15" s="110">
        <v>25600</v>
      </c>
      <c r="F15" s="110"/>
      <c r="G15" s="23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25600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3399450</v>
      </c>
      <c r="F16" s="110"/>
      <c r="G16" s="190">
        <v>4269.46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4269.46</v>
      </c>
      <c r="AE16" s="111">
        <f t="shared" si="1"/>
        <v>0.12559266940240332</v>
      </c>
      <c r="AF16" s="110">
        <f t="shared" si="2"/>
        <v>3395180.54</v>
      </c>
      <c r="AG16" s="111">
        <f t="shared" si="3"/>
        <v>79522.481531622267</v>
      </c>
    </row>
    <row r="17" spans="2:33" ht="24" customHeight="1">
      <c r="B17" s="109"/>
      <c r="C17" s="109"/>
      <c r="D17" s="109" t="s">
        <v>17</v>
      </c>
      <c r="E17" s="110">
        <v>1491644</v>
      </c>
      <c r="F17" s="110">
        <v>83220.929999999993</v>
      </c>
      <c r="G17" s="190">
        <v>601327.48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684548.40999999992</v>
      </c>
      <c r="AE17" s="111">
        <f t="shared" si="1"/>
        <v>45.892210876053525</v>
      </c>
      <c r="AF17" s="110">
        <f t="shared" si="2"/>
        <v>807095.59000000008</v>
      </c>
      <c r="AG17" s="111">
        <f t="shared" si="3"/>
        <v>134.21897665478389</v>
      </c>
    </row>
    <row r="18" spans="2:33" ht="24" customHeight="1">
      <c r="B18" s="109"/>
      <c r="C18" s="109"/>
      <c r="D18" s="109" t="s">
        <v>19</v>
      </c>
      <c r="E18" s="110">
        <v>15200</v>
      </c>
      <c r="F18" s="110"/>
      <c r="G18" s="23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15200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3646451</v>
      </c>
      <c r="F19" s="110">
        <v>272784.75</v>
      </c>
      <c r="G19" s="190">
        <v>309720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582504.75</v>
      </c>
      <c r="AE19" s="111">
        <f t="shared" si="1"/>
        <v>15.974566777395335</v>
      </c>
      <c r="AF19" s="110">
        <f t="shared" si="2"/>
        <v>3063946.25</v>
      </c>
      <c r="AG19" s="111">
        <f t="shared" si="3"/>
        <v>989.26328619398168</v>
      </c>
    </row>
    <row r="20" spans="2:33" ht="24" customHeight="1">
      <c r="B20" s="106"/>
      <c r="C20" s="393" t="s">
        <v>120</v>
      </c>
      <c r="D20" s="371"/>
      <c r="E20" s="108"/>
      <c r="F20" s="108"/>
      <c r="G20" s="231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23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100000</v>
      </c>
      <c r="F22" s="110"/>
      <c r="G22" s="23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100000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600000</v>
      </c>
      <c r="F23" s="110">
        <v>55000</v>
      </c>
      <c r="G23" s="190">
        <v>30234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85234</v>
      </c>
      <c r="AE23" s="111">
        <f t="shared" si="5"/>
        <v>14.205666666666668</v>
      </c>
      <c r="AF23" s="110">
        <f t="shared" si="6"/>
        <v>514766</v>
      </c>
      <c r="AG23" s="111">
        <f t="shared" si="7"/>
        <v>85.794333333333327</v>
      </c>
    </row>
    <row r="24" spans="2:33" ht="24" customHeight="1">
      <c r="B24" s="109"/>
      <c r="C24" s="109"/>
      <c r="D24" s="109" t="s">
        <v>30</v>
      </c>
      <c r="E24" s="110">
        <v>125944.15</v>
      </c>
      <c r="F24" s="110"/>
      <c r="G24" s="172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125944.15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3020753</v>
      </c>
      <c r="F25" s="110">
        <v>98714.6</v>
      </c>
      <c r="G25" s="190">
        <v>85094.47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183809.07</v>
      </c>
      <c r="AE25" s="111">
        <f t="shared" si="5"/>
        <v>6.0848758571124488</v>
      </c>
      <c r="AF25" s="110">
        <f t="shared" si="6"/>
        <v>2836943.93</v>
      </c>
      <c r="AG25" s="111">
        <f t="shared" si="7"/>
        <v>93.915124142887549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72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85506324.120000005</v>
      </c>
      <c r="F27" s="115">
        <f t="shared" si="8"/>
        <v>2289705.4600000004</v>
      </c>
      <c r="G27" s="115">
        <f t="shared" si="8"/>
        <v>19869775.680000003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22159481.140000004</v>
      </c>
      <c r="AE27" s="116">
        <f t="shared" si="5"/>
        <v>25.915604919352255</v>
      </c>
      <c r="AF27" s="115">
        <f>SUM(AF10:AF26)</f>
        <v>63346842.979999997</v>
      </c>
      <c r="AG27" s="116">
        <f t="shared" si="7"/>
        <v>74.084395080647752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14812321</v>
      </c>
      <c r="F30" s="110">
        <v>1235580</v>
      </c>
      <c r="G30" s="110">
        <v>1186560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2422140</v>
      </c>
      <c r="AE30" s="111">
        <f t="shared" ref="AE30:AE41" si="10">+AD30*100/E30</f>
        <v>16.352197606303562</v>
      </c>
      <c r="AF30" s="110">
        <f t="shared" ref="AF30:AF41" si="11">+E30-AD30</f>
        <v>12390181</v>
      </c>
      <c r="AG30" s="111">
        <f t="shared" ref="AG30:AG41" si="12">+AF30*100/E30</f>
        <v>83.647802393696438</v>
      </c>
    </row>
    <row r="31" spans="2:33" ht="24" customHeight="1">
      <c r="B31" s="109"/>
      <c r="C31" s="109"/>
      <c r="D31" s="109" t="s">
        <v>124</v>
      </c>
      <c r="E31" s="110">
        <v>579550</v>
      </c>
      <c r="F31" s="110">
        <v>47770</v>
      </c>
      <c r="G31" s="110">
        <v>50250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98020</v>
      </c>
      <c r="AE31" s="111">
        <f t="shared" si="10"/>
        <v>16.913122250021569</v>
      </c>
      <c r="AF31" s="110">
        <f t="shared" si="11"/>
        <v>481530</v>
      </c>
      <c r="AG31" s="111">
        <f t="shared" si="12"/>
        <v>83.086877749978427</v>
      </c>
    </row>
    <row r="32" spans="2:33" ht="24" customHeight="1">
      <c r="B32" s="109"/>
      <c r="C32" s="109"/>
      <c r="D32" s="109" t="s">
        <v>40</v>
      </c>
      <c r="E32" s="110">
        <v>993450</v>
      </c>
      <c r="F32" s="110">
        <v>89670</v>
      </c>
      <c r="G32" s="110">
        <v>5280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94950</v>
      </c>
      <c r="AE32" s="111">
        <f t="shared" si="10"/>
        <v>9.5576022950324635</v>
      </c>
      <c r="AF32" s="110">
        <f t="shared" si="11"/>
        <v>898500</v>
      </c>
      <c r="AG32" s="111">
        <f t="shared" si="12"/>
        <v>90.442397704967533</v>
      </c>
    </row>
    <row r="33" spans="2:33" ht="24" customHeight="1">
      <c r="B33" s="109"/>
      <c r="C33" s="109"/>
      <c r="D33" s="109" t="s">
        <v>42</v>
      </c>
      <c r="E33" s="110">
        <v>900000</v>
      </c>
      <c r="F33" s="110">
        <v>110000</v>
      </c>
      <c r="G33" s="110">
        <v>75000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185000</v>
      </c>
      <c r="AE33" s="111">
        <f t="shared" si="10"/>
        <v>20.555555555555557</v>
      </c>
      <c r="AF33" s="110">
        <f t="shared" si="11"/>
        <v>715000</v>
      </c>
      <c r="AG33" s="111">
        <f t="shared" si="12"/>
        <v>79.444444444444443</v>
      </c>
    </row>
    <row r="34" spans="2:33" ht="24" customHeight="1">
      <c r="B34" s="109"/>
      <c r="C34" s="109"/>
      <c r="D34" s="109" t="s">
        <v>44</v>
      </c>
      <c r="E34" s="110">
        <v>6015600</v>
      </c>
      <c r="F34" s="110">
        <v>525600</v>
      </c>
      <c r="G34" s="110">
        <v>493100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1018700</v>
      </c>
      <c r="AE34" s="111">
        <f t="shared" si="10"/>
        <v>16.93430414256267</v>
      </c>
      <c r="AF34" s="110">
        <f t="shared" si="11"/>
        <v>4996900</v>
      </c>
      <c r="AG34" s="111">
        <f t="shared" si="12"/>
        <v>83.065695857437333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91500</v>
      </c>
      <c r="F36" s="110">
        <v>10000</v>
      </c>
      <c r="G36" s="110">
        <v>5500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15500</v>
      </c>
      <c r="AE36" s="111">
        <f t="shared" si="10"/>
        <v>16.939890710382514</v>
      </c>
      <c r="AF36" s="110">
        <f t="shared" si="11"/>
        <v>76000</v>
      </c>
      <c r="AG36" s="111">
        <f t="shared" si="12"/>
        <v>83.060109289617486</v>
      </c>
    </row>
    <row r="37" spans="2:33" ht="24" customHeight="1">
      <c r="B37" s="109"/>
      <c r="C37" s="109"/>
      <c r="D37" s="109" t="s">
        <v>50</v>
      </c>
      <c r="E37" s="110">
        <v>9096324</v>
      </c>
      <c r="F37" s="110">
        <v>776439</v>
      </c>
      <c r="G37" s="110">
        <v>916626.25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1693065.25</v>
      </c>
      <c r="AE37" s="111">
        <f t="shared" si="10"/>
        <v>18.612631322279199</v>
      </c>
      <c r="AF37" s="110">
        <f t="shared" si="11"/>
        <v>7403258.75</v>
      </c>
      <c r="AG37" s="111">
        <f t="shared" si="12"/>
        <v>81.387368677720801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368480</v>
      </c>
      <c r="F39" s="110">
        <v>118050</v>
      </c>
      <c r="G39" s="110">
        <v>6200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124250</v>
      </c>
      <c r="AE39" s="111">
        <f t="shared" si="10"/>
        <v>33.719604863221882</v>
      </c>
      <c r="AF39" s="110">
        <f t="shared" si="11"/>
        <v>244230</v>
      </c>
      <c r="AG39" s="111">
        <f t="shared" si="12"/>
        <v>66.280395136778111</v>
      </c>
    </row>
    <row r="40" spans="2:33" ht="24" customHeight="1">
      <c r="B40" s="109"/>
      <c r="C40" s="109"/>
      <c r="D40" s="109" t="s">
        <v>56</v>
      </c>
      <c r="E40" s="110">
        <v>701330</v>
      </c>
      <c r="F40" s="110">
        <v>59660.6</v>
      </c>
      <c r="G40" s="110">
        <v>57427.6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117088.2</v>
      </c>
      <c r="AE40" s="111">
        <f t="shared" si="10"/>
        <v>16.695164900973865</v>
      </c>
      <c r="AF40" s="110">
        <f t="shared" si="11"/>
        <v>584241.80000000005</v>
      </c>
      <c r="AG40" s="111">
        <f t="shared" si="12"/>
        <v>83.30483509902615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11607638</v>
      </c>
      <c r="F43" s="110">
        <v>412790</v>
      </c>
      <c r="G43" s="110">
        <v>1001093.47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1413883.47</v>
      </c>
      <c r="AE43" s="111">
        <f>+AD43*100/E43</f>
        <v>12.180630288435943</v>
      </c>
      <c r="AF43" s="110">
        <f>+E43-AD43</f>
        <v>10193754.529999999</v>
      </c>
      <c r="AG43" s="111">
        <f>+AF43*100/E43</f>
        <v>87.81936971156405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3891263</v>
      </c>
      <c r="F45" s="110">
        <v>241777.98</v>
      </c>
      <c r="G45" s="110">
        <v>566366.52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808144.5</v>
      </c>
      <c r="AE45" s="111">
        <f t="shared" ref="AE45:AE53" si="14">+AD45*100/E45</f>
        <v>20.768179894291389</v>
      </c>
      <c r="AF45" s="110">
        <f t="shared" ref="AF45:AF53" si="15">+E45-AD45</f>
        <v>3083118.5</v>
      </c>
      <c r="AG45" s="111">
        <f t="shared" ref="AG45:AG53" si="16">+AF45*100/E45</f>
        <v>79.231820105708607</v>
      </c>
    </row>
    <row r="46" spans="2:33" ht="24" customHeight="1">
      <c r="B46" s="109"/>
      <c r="C46" s="109"/>
      <c r="D46" s="109" t="s">
        <v>131</v>
      </c>
      <c r="E46" s="110">
        <v>6401382.7999999998</v>
      </c>
      <c r="F46" s="110">
        <v>71350</v>
      </c>
      <c r="G46" s="110">
        <v>315591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386941</v>
      </c>
      <c r="AE46" s="111">
        <f t="shared" si="14"/>
        <v>6.0446471034352145</v>
      </c>
      <c r="AF46" s="110">
        <f t="shared" si="15"/>
        <v>6014441.7999999998</v>
      </c>
      <c r="AG46" s="111">
        <f t="shared" si="16"/>
        <v>93.95535289656479</v>
      </c>
    </row>
    <row r="47" spans="2:33" ht="24" customHeight="1">
      <c r="B47" s="109"/>
      <c r="C47" s="109"/>
      <c r="D47" s="109" t="s">
        <v>132</v>
      </c>
      <c r="E47" s="110">
        <v>456505</v>
      </c>
      <c r="F47" s="110">
        <v>81818</v>
      </c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81818</v>
      </c>
      <c r="AE47" s="111">
        <f t="shared" si="14"/>
        <v>17.92269526073099</v>
      </c>
      <c r="AF47" s="110">
        <f t="shared" si="15"/>
        <v>374687</v>
      </c>
      <c r="AG47" s="111">
        <f t="shared" si="16"/>
        <v>82.07730473926901</v>
      </c>
    </row>
    <row r="48" spans="2:33" ht="24" customHeight="1">
      <c r="B48" s="109"/>
      <c r="C48" s="109"/>
      <c r="D48" s="109" t="s">
        <v>133</v>
      </c>
      <c r="E48" s="110">
        <v>779996</v>
      </c>
      <c r="F48" s="110"/>
      <c r="G48" s="110">
        <v>69503.44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69503.44</v>
      </c>
      <c r="AE48" s="111">
        <f t="shared" si="14"/>
        <v>8.9107431320160622</v>
      </c>
      <c r="AF48" s="110">
        <f t="shared" si="15"/>
        <v>710492.56</v>
      </c>
      <c r="AG48" s="111">
        <f t="shared" si="16"/>
        <v>91.089256867983934</v>
      </c>
    </row>
    <row r="49" spans="2:33" ht="24" customHeight="1">
      <c r="B49" s="109"/>
      <c r="C49" s="109"/>
      <c r="D49" s="109" t="s">
        <v>134</v>
      </c>
      <c r="E49" s="110">
        <v>0</v>
      </c>
      <c r="F49" s="110">
        <v>497456.14</v>
      </c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497456.14</v>
      </c>
      <c r="AE49" s="111" t="e">
        <f t="shared" si="14"/>
        <v>#DIV/0!</v>
      </c>
      <c r="AF49" s="110">
        <f t="shared" si="15"/>
        <v>-497456.14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5501694</v>
      </c>
      <c r="F50" s="110">
        <v>284334.28999999998</v>
      </c>
      <c r="G50" s="110">
        <v>329285.3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613619.59</v>
      </c>
      <c r="AE50" s="111">
        <f t="shared" si="14"/>
        <v>11.153284606523009</v>
      </c>
      <c r="AF50" s="110">
        <f t="shared" si="15"/>
        <v>4888074.41</v>
      </c>
      <c r="AG50" s="111">
        <f t="shared" si="16"/>
        <v>88.846715393476984</v>
      </c>
    </row>
    <row r="51" spans="2:33" ht="24" customHeight="1">
      <c r="B51" s="109"/>
      <c r="C51" s="109"/>
      <c r="D51" s="109" t="s">
        <v>65</v>
      </c>
      <c r="E51" s="110">
        <v>3097654</v>
      </c>
      <c r="F51" s="110">
        <v>1573792.92</v>
      </c>
      <c r="G51" s="110">
        <v>13995.59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1587788.51</v>
      </c>
      <c r="AE51" s="111">
        <f t="shared" si="14"/>
        <v>51.257774754701458</v>
      </c>
      <c r="AF51" s="110">
        <f t="shared" si="15"/>
        <v>1509865.49</v>
      </c>
      <c r="AG51" s="111">
        <f t="shared" si="16"/>
        <v>48.742225245298542</v>
      </c>
    </row>
    <row r="52" spans="2:33" ht="24" customHeight="1">
      <c r="B52" s="109"/>
      <c r="C52" s="109"/>
      <c r="D52" s="109" t="s">
        <v>67</v>
      </c>
      <c r="E52" s="110">
        <v>12006009</v>
      </c>
      <c r="F52" s="110">
        <v>52925</v>
      </c>
      <c r="G52" s="110">
        <v>747784.54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800709.54</v>
      </c>
      <c r="AE52" s="111">
        <f t="shared" si="14"/>
        <v>6.6692398781310258</v>
      </c>
      <c r="AF52" s="110">
        <f t="shared" si="15"/>
        <v>11205299.460000001</v>
      </c>
      <c r="AG52" s="111">
        <f t="shared" si="16"/>
        <v>93.330760121868977</v>
      </c>
    </row>
    <row r="53" spans="2:33" ht="24" customHeight="1">
      <c r="B53" s="109"/>
      <c r="C53" s="109"/>
      <c r="D53" s="109" t="s">
        <v>135</v>
      </c>
      <c r="E53" s="110">
        <v>556404</v>
      </c>
      <c r="F53" s="110"/>
      <c r="G53" s="110">
        <v>141760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141760</v>
      </c>
      <c r="AE53" s="111">
        <f t="shared" si="14"/>
        <v>25.477890166138273</v>
      </c>
      <c r="AF53" s="110">
        <f t="shared" si="15"/>
        <v>414644</v>
      </c>
      <c r="AG53" s="111">
        <f t="shared" si="16"/>
        <v>74.52210983386172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>
        <v>200000</v>
      </c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525000</v>
      </c>
      <c r="F56" s="110"/>
      <c r="G56" s="110">
        <v>627748.44999999995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627748.44999999995</v>
      </c>
      <c r="AE56" s="111">
        <f t="shared" ref="AE56:AE58" si="18">+AD56*100/E56</f>
        <v>119.57113333333332</v>
      </c>
      <c r="AF56" s="110">
        <f t="shared" ref="AF56:AF58" si="19">+E56-AD56</f>
        <v>-102748.44999999995</v>
      </c>
      <c r="AG56" s="111">
        <f t="shared" ref="AG56:AG58" si="20">+AF56*100/E56</f>
        <v>-19.571133333333325</v>
      </c>
    </row>
    <row r="57" spans="2:33" ht="24" customHeight="1">
      <c r="B57" s="109"/>
      <c r="C57" s="109"/>
      <c r="D57" s="109" t="s">
        <v>137</v>
      </c>
      <c r="E57" s="110">
        <v>0</v>
      </c>
      <c r="F57" s="110">
        <v>4393200</v>
      </c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4393200</v>
      </c>
      <c r="AE57" s="111" t="e">
        <f t="shared" si="18"/>
        <v>#DIV/0!</v>
      </c>
      <c r="AF57" s="110">
        <f t="shared" si="19"/>
        <v>-4393200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304470</v>
      </c>
      <c r="F58" s="110"/>
      <c r="G58" s="110">
        <v>60551.55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60551.55</v>
      </c>
      <c r="AE58" s="111">
        <f t="shared" si="18"/>
        <v>19.887525864617203</v>
      </c>
      <c r="AF58" s="110">
        <f t="shared" si="19"/>
        <v>243918.45</v>
      </c>
      <c r="AG58" s="111">
        <f t="shared" si="20"/>
        <v>80.112474135382797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1434000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>
        <f t="shared" ref="AE60:AE62" si="22">+AD60*100/E60</f>
        <v>0</v>
      </c>
      <c r="AF60" s="110">
        <f t="shared" ref="AF60:AF62" si="23">+E60-AD60</f>
        <v>1434000</v>
      </c>
      <c r="AG60" s="111">
        <f t="shared" ref="AG60:AG62" si="24">+AF60*100/E60</f>
        <v>100</v>
      </c>
    </row>
    <row r="61" spans="2:33" ht="24" customHeight="1">
      <c r="B61" s="109"/>
      <c r="C61" s="109"/>
      <c r="D61" s="109" t="s">
        <v>140</v>
      </c>
      <c r="E61" s="110">
        <v>500000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>
        <f t="shared" si="22"/>
        <v>0</v>
      </c>
      <c r="AF61" s="110">
        <f t="shared" si="23"/>
        <v>500000</v>
      </c>
      <c r="AG61" s="111">
        <f t="shared" si="24"/>
        <v>100</v>
      </c>
    </row>
    <row r="62" spans="2:33" ht="24" customHeight="1">
      <c r="B62" s="109"/>
      <c r="C62" s="109"/>
      <c r="D62" s="109" t="s">
        <v>141</v>
      </c>
      <c r="E62" s="110">
        <v>970000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>
        <f t="shared" si="22"/>
        <v>0</v>
      </c>
      <c r="AF62" s="110">
        <f t="shared" si="23"/>
        <v>970000</v>
      </c>
      <c r="AG62" s="111">
        <f t="shared" si="24"/>
        <v>100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900000</v>
      </c>
      <c r="F64" s="110">
        <v>107811.46</v>
      </c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107811.46</v>
      </c>
      <c r="AE64" s="111">
        <f t="shared" ref="AE64:AE71" si="26">+AD64*100/E64</f>
        <v>11.979051111111112</v>
      </c>
      <c r="AF64" s="110">
        <f t="shared" ref="AF64:AF71" si="27">+E64-AD64</f>
        <v>792188.54</v>
      </c>
      <c r="AG64" s="111">
        <f t="shared" ref="AG64:AG71" si="28">+AF64*100/E64</f>
        <v>88.020948888888896</v>
      </c>
    </row>
    <row r="65" spans="1:33" ht="24" customHeight="1">
      <c r="B65" s="109"/>
      <c r="C65" s="109"/>
      <c r="D65" s="109" t="s">
        <v>142</v>
      </c>
      <c r="E65" s="110">
        <v>1489934.06</v>
      </c>
      <c r="F65" s="110"/>
      <c r="G65" s="110">
        <v>97427.6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97427.6</v>
      </c>
      <c r="AE65" s="111">
        <f t="shared" si="26"/>
        <v>6.5390544867468829</v>
      </c>
      <c r="AF65" s="110">
        <f t="shared" si="27"/>
        <v>1392506.46</v>
      </c>
      <c r="AG65" s="111">
        <f t="shared" si="28"/>
        <v>93.460945513253108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83980504.859999999</v>
      </c>
      <c r="F66" s="115">
        <f t="shared" si="29"/>
        <v>10890025.390000001</v>
      </c>
      <c r="G66" s="115">
        <f t="shared" si="29"/>
        <v>6767051.3099999996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17657076.699999999</v>
      </c>
      <c r="AE66" s="116">
        <f t="shared" si="26"/>
        <v>21.025209040402046</v>
      </c>
      <c r="AF66" s="115">
        <f t="shared" si="27"/>
        <v>66323428.159999996</v>
      </c>
      <c r="AG66" s="116">
        <f t="shared" si="28"/>
        <v>78.974790959597954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1525819.2600000054</v>
      </c>
      <c r="F67" s="115">
        <f t="shared" si="30"/>
        <v>-8600319.9299999997</v>
      </c>
      <c r="G67" s="115">
        <f t="shared" si="30"/>
        <v>13102724.370000005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4502404.4400000051</v>
      </c>
      <c r="AE67" s="116">
        <f t="shared" si="26"/>
        <v>295.08111203157762</v>
      </c>
      <c r="AF67" s="115">
        <f t="shared" si="27"/>
        <v>-2976585.1799999997</v>
      </c>
      <c r="AG67" s="116">
        <f t="shared" si="28"/>
        <v>-195.08111203157767</v>
      </c>
    </row>
    <row r="68" spans="1:33" ht="24" customHeight="1">
      <c r="B68" s="109"/>
      <c r="C68" s="109"/>
      <c r="D68" s="119" t="s">
        <v>145</v>
      </c>
      <c r="E68" s="110">
        <v>15825.92</v>
      </c>
      <c r="F68" s="110">
        <v>27762.42</v>
      </c>
      <c r="G68" s="110">
        <v>0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27762.42</v>
      </c>
      <c r="AE68" s="111">
        <f t="shared" si="26"/>
        <v>175.42373523940472</v>
      </c>
      <c r="AF68" s="110">
        <f t="shared" si="27"/>
        <v>-11936.499999999998</v>
      </c>
      <c r="AG68" s="111">
        <f t="shared" si="28"/>
        <v>-75.423735239404706</v>
      </c>
    </row>
    <row r="69" spans="1:33" ht="24" customHeight="1">
      <c r="B69" s="109"/>
      <c r="C69" s="109"/>
      <c r="D69" s="119" t="s">
        <v>146</v>
      </c>
      <c r="E69" s="110">
        <v>16529828.15</v>
      </c>
      <c r="F69" s="110">
        <v>12856395.630000001</v>
      </c>
      <c r="G69" s="110">
        <v>19716674.370000001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32573070</v>
      </c>
      <c r="AE69" s="111">
        <f t="shared" si="26"/>
        <v>197.05631361932822</v>
      </c>
      <c r="AF69" s="110">
        <f t="shared" si="27"/>
        <v>-16043241.85</v>
      </c>
      <c r="AG69" s="111">
        <f t="shared" si="28"/>
        <v>-97.056313619328222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-15019834.809999995</v>
      </c>
      <c r="F71" s="123">
        <f t="shared" si="31"/>
        <v>-21484477.980000004</v>
      </c>
      <c r="G71" s="123">
        <f t="shared" si="31"/>
        <v>-6613949.9999999963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-28098427.98</v>
      </c>
      <c r="AE71" s="116">
        <f t="shared" si="26"/>
        <v>187.07547942732674</v>
      </c>
      <c r="AF71" s="115">
        <f t="shared" si="27"/>
        <v>13078593.170000006</v>
      </c>
      <c r="AG71" s="116">
        <f t="shared" si="28"/>
        <v>-87.075479427326727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456112</v>
      </c>
      <c r="F75" s="110">
        <v>1494619</v>
      </c>
      <c r="G75" s="110">
        <v>1519661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20743606.888000049</v>
      </c>
      <c r="F78" s="110">
        <v>16716402.85</v>
      </c>
      <c r="G78" s="110">
        <v>21250031.609999999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21199718.888000049</v>
      </c>
      <c r="F80" s="115">
        <f t="shared" si="32"/>
        <v>18211021.850000001</v>
      </c>
      <c r="G80" s="115">
        <f t="shared" si="32"/>
        <v>22769692.609999999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G1000"/>
  <sheetViews>
    <sheetView workbookViewId="0">
      <pane ySplit="8" topLeftCell="A9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22.7109375" bestFit="1" customWidth="1"/>
    <col min="6" max="6" width="17.7109375" customWidth="1"/>
    <col min="7" max="7" width="15.710937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201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133196980</v>
      </c>
      <c r="F11" s="110">
        <v>15147399.42</v>
      </c>
      <c r="G11" s="110">
        <v>27401772.620000001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42549172.039999999</v>
      </c>
      <c r="AE11" s="111">
        <f t="shared" ref="AE11:AE19" si="1">+AD11*100/E11</f>
        <v>31.944547121113406</v>
      </c>
      <c r="AF11" s="110">
        <f t="shared" ref="AF11:AF19" si="2">+E11-AD11</f>
        <v>90647807.960000008</v>
      </c>
      <c r="AG11" s="111">
        <f>+AF11*100/E11</f>
        <v>68.055452878886598</v>
      </c>
    </row>
    <row r="12" spans="1:33" ht="24" customHeight="1">
      <c r="B12" s="109"/>
      <c r="C12" s="109"/>
      <c r="D12" s="109" t="s">
        <v>7</v>
      </c>
      <c r="E12" s="110">
        <v>4900162.78</v>
      </c>
      <c r="F12" s="110"/>
      <c r="G12" s="110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4900162.78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370000</v>
      </c>
      <c r="F13" s="110">
        <v>39600</v>
      </c>
      <c r="G13" s="110">
        <v>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39600</v>
      </c>
      <c r="AE13" s="111">
        <f t="shared" si="1"/>
        <v>10.702702702702704</v>
      </c>
      <c r="AF13" s="110">
        <f t="shared" si="2"/>
        <v>330400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23160000</v>
      </c>
      <c r="F14" s="110">
        <v>2569693.2599999998</v>
      </c>
      <c r="G14" s="110">
        <v>1829507.31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4399200.57</v>
      </c>
      <c r="AE14" s="111">
        <f t="shared" si="1"/>
        <v>18.994821113989637</v>
      </c>
      <c r="AF14" s="110">
        <f t="shared" si="2"/>
        <v>18760799.43</v>
      </c>
      <c r="AG14" s="111">
        <f t="shared" si="3"/>
        <v>1025.4563798381325</v>
      </c>
    </row>
    <row r="15" spans="1:33" ht="24" customHeight="1">
      <c r="B15" s="109"/>
      <c r="C15" s="109"/>
      <c r="D15" s="109" t="s">
        <v>13</v>
      </c>
      <c r="E15" s="110">
        <v>41600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41600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9685000</v>
      </c>
      <c r="F16" s="110">
        <v>864787.11</v>
      </c>
      <c r="G16" s="110">
        <v>720660.96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1585448.0699999998</v>
      </c>
      <c r="AE16" s="111">
        <f t="shared" si="1"/>
        <v>16.370140113577694</v>
      </c>
      <c r="AF16" s="110">
        <f t="shared" si="2"/>
        <v>8099551.9299999997</v>
      </c>
      <c r="AG16" s="111">
        <f t="shared" si="3"/>
        <v>1123.9060223270594</v>
      </c>
    </row>
    <row r="17" spans="2:33" ht="24" customHeight="1">
      <c r="B17" s="109"/>
      <c r="C17" s="109"/>
      <c r="D17" s="109" t="s">
        <v>17</v>
      </c>
      <c r="E17" s="110">
        <v>4297000</v>
      </c>
      <c r="F17" s="110">
        <v>359371.04</v>
      </c>
      <c r="G17" s="110">
        <v>383499.03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742870.07000000007</v>
      </c>
      <c r="AE17" s="111">
        <f t="shared" si="1"/>
        <v>17.288109611356759</v>
      </c>
      <c r="AF17" s="110">
        <f t="shared" si="2"/>
        <v>3554129.9299999997</v>
      </c>
      <c r="AG17" s="111">
        <f t="shared" si="3"/>
        <v>926.76373392652386</v>
      </c>
    </row>
    <row r="18" spans="2:33" ht="24" customHeight="1">
      <c r="B18" s="109"/>
      <c r="C18" s="109"/>
      <c r="D18" s="109" t="s">
        <v>19</v>
      </c>
      <c r="E18" s="110">
        <v>71300</v>
      </c>
      <c r="F18" s="110">
        <v>1717.79</v>
      </c>
      <c r="G18" s="110">
        <v>6009.1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7726.89</v>
      </c>
      <c r="AE18" s="111">
        <f t="shared" si="1"/>
        <v>10.837152875175315</v>
      </c>
      <c r="AF18" s="110">
        <f t="shared" si="2"/>
        <v>63573.11</v>
      </c>
      <c r="AG18" s="111">
        <f t="shared" si="3"/>
        <v>1057.9472799587293</v>
      </c>
    </row>
    <row r="19" spans="2:33" ht="24" customHeight="1">
      <c r="B19" s="109"/>
      <c r="C19" s="109"/>
      <c r="D19" s="109" t="s">
        <v>21</v>
      </c>
      <c r="E19" s="110">
        <v>8300000</v>
      </c>
      <c r="F19" s="110">
        <v>557317.76</v>
      </c>
      <c r="G19" s="110">
        <v>882384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1439701.76</v>
      </c>
      <c r="AE19" s="111">
        <f t="shared" si="1"/>
        <v>17.345804337349399</v>
      </c>
      <c r="AF19" s="110">
        <f t="shared" si="2"/>
        <v>6860298.2400000002</v>
      </c>
      <c r="AG19" s="111">
        <f t="shared" si="3"/>
        <v>777.4731001468748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1644308</v>
      </c>
      <c r="F22" s="110">
        <v>83825</v>
      </c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83825</v>
      </c>
      <c r="AE22" s="111">
        <f t="shared" si="5"/>
        <v>5.097889203239296</v>
      </c>
      <c r="AF22" s="110">
        <f t="shared" si="6"/>
        <v>1560483</v>
      </c>
      <c r="AG22" s="111">
        <f t="shared" si="7"/>
        <v>94.902110796760709</v>
      </c>
    </row>
    <row r="23" spans="2:33" ht="24" customHeight="1">
      <c r="B23" s="109"/>
      <c r="C23" s="109"/>
      <c r="D23" s="109" t="s">
        <v>28</v>
      </c>
      <c r="E23" s="110">
        <v>5408000</v>
      </c>
      <c r="F23" s="110">
        <v>2240</v>
      </c>
      <c r="G23" s="110">
        <v>1110516.08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1112756.08</v>
      </c>
      <c r="AE23" s="111">
        <f t="shared" si="5"/>
        <v>20.576110946745562</v>
      </c>
      <c r="AF23" s="110">
        <f t="shared" si="6"/>
        <v>4295243.92</v>
      </c>
      <c r="AG23" s="111">
        <f t="shared" si="7"/>
        <v>79.423889053254442</v>
      </c>
    </row>
    <row r="24" spans="2:33" ht="24" customHeight="1">
      <c r="B24" s="109"/>
      <c r="C24" s="109"/>
      <c r="D24" s="109" t="s">
        <v>30</v>
      </c>
      <c r="E24" s="110">
        <v>116100</v>
      </c>
      <c r="F24" s="110"/>
      <c r="G24" s="110">
        <v>0.89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0.89</v>
      </c>
      <c r="AE24" s="111">
        <f t="shared" si="5"/>
        <v>7.6658053402239444E-4</v>
      </c>
      <c r="AF24" s="110">
        <f t="shared" si="6"/>
        <v>116099.11</v>
      </c>
      <c r="AG24" s="111">
        <f t="shared" si="7"/>
        <v>99.99923341946598</v>
      </c>
    </row>
    <row r="25" spans="2:33" ht="24" customHeight="1">
      <c r="B25" s="109"/>
      <c r="C25" s="109"/>
      <c r="D25" s="109" t="s">
        <v>120</v>
      </c>
      <c r="E25" s="110">
        <v>220700</v>
      </c>
      <c r="F25" s="110">
        <v>2900</v>
      </c>
      <c r="G25" s="110">
        <v>2900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5800</v>
      </c>
      <c r="AE25" s="111">
        <f t="shared" si="5"/>
        <v>2.628001812415043</v>
      </c>
      <c r="AF25" s="110">
        <f t="shared" si="6"/>
        <v>214900</v>
      </c>
      <c r="AG25" s="111">
        <f t="shared" si="7"/>
        <v>97.37199818758495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191411150.78</v>
      </c>
      <c r="F27" s="115">
        <f t="shared" si="8"/>
        <v>19628851.379999999</v>
      </c>
      <c r="G27" s="115">
        <f t="shared" si="8"/>
        <v>32337249.990000002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51966101.369999997</v>
      </c>
      <c r="AE27" s="116">
        <f t="shared" si="5"/>
        <v>27.148941510585072</v>
      </c>
      <c r="AF27" s="115">
        <f>SUM(AF10:AF26)</f>
        <v>139445049.41000003</v>
      </c>
      <c r="AG27" s="116">
        <f t="shared" si="7"/>
        <v>72.851058489414939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28845020</v>
      </c>
      <c r="F30" s="110">
        <v>2188753.4</v>
      </c>
      <c r="G30" s="110">
        <v>2284763.87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4473517.2699999996</v>
      </c>
      <c r="AE30" s="111">
        <f t="shared" ref="AE30:AE41" si="10">+AD30*100/E30</f>
        <v>15.508802802008802</v>
      </c>
      <c r="AF30" s="110">
        <f t="shared" ref="AF30:AF41" si="11">+E30-AD30</f>
        <v>24371502.73</v>
      </c>
      <c r="AG30" s="111">
        <f t="shared" ref="AG30:AG41" si="12">+AF30*100/E30</f>
        <v>84.491197197991198</v>
      </c>
    </row>
    <row r="31" spans="2:33" ht="24" customHeight="1">
      <c r="B31" s="109"/>
      <c r="C31" s="109"/>
      <c r="D31" s="109" t="s">
        <v>124</v>
      </c>
      <c r="E31" s="110">
        <v>0</v>
      </c>
      <c r="F31" s="110"/>
      <c r="G31" s="110">
        <v>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0</v>
      </c>
      <c r="AE31" s="111" t="e">
        <f t="shared" si="10"/>
        <v>#DIV/0!</v>
      </c>
      <c r="AF31" s="110">
        <f t="shared" si="11"/>
        <v>0</v>
      </c>
      <c r="AG31" s="111" t="e">
        <f t="shared" si="12"/>
        <v>#DIV/0!</v>
      </c>
    </row>
    <row r="32" spans="2:33" ht="24" customHeight="1">
      <c r="B32" s="109"/>
      <c r="C32" s="109"/>
      <c r="D32" s="109" t="s">
        <v>40</v>
      </c>
      <c r="E32" s="110">
        <v>2346000</v>
      </c>
      <c r="F32" s="110">
        <v>173400</v>
      </c>
      <c r="G32" s="110">
        <v>196740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370140</v>
      </c>
      <c r="AE32" s="111">
        <f t="shared" si="10"/>
        <v>15.777493606138107</v>
      </c>
      <c r="AF32" s="110">
        <f t="shared" si="11"/>
        <v>1975860</v>
      </c>
      <c r="AG32" s="111">
        <f t="shared" si="12"/>
        <v>84.222506393861892</v>
      </c>
    </row>
    <row r="33" spans="2:33" ht="24" customHeight="1">
      <c r="B33" s="109"/>
      <c r="C33" s="109"/>
      <c r="D33" s="109" t="s">
        <v>42</v>
      </c>
      <c r="E33" s="110">
        <v>1680000</v>
      </c>
      <c r="F33" s="110">
        <v>115000</v>
      </c>
      <c r="G33" s="110">
        <v>140000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255000</v>
      </c>
      <c r="AE33" s="111">
        <f t="shared" si="10"/>
        <v>15.178571428571429</v>
      </c>
      <c r="AF33" s="110">
        <f t="shared" si="11"/>
        <v>1425000</v>
      </c>
      <c r="AG33" s="111">
        <f t="shared" si="12"/>
        <v>84.821428571428569</v>
      </c>
    </row>
    <row r="34" spans="2:33" ht="24" customHeight="1">
      <c r="B34" s="109"/>
      <c r="C34" s="109"/>
      <c r="D34" s="109" t="s">
        <v>44</v>
      </c>
      <c r="E34" s="110">
        <v>12962400</v>
      </c>
      <c r="F34" s="110">
        <v>978300</v>
      </c>
      <c r="G34" s="110">
        <v>962100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1940400</v>
      </c>
      <c r="AE34" s="111">
        <f t="shared" si="10"/>
        <v>14.969450101832994</v>
      </c>
      <c r="AF34" s="110">
        <f t="shared" si="11"/>
        <v>11022000</v>
      </c>
      <c r="AG34" s="111">
        <f t="shared" si="12"/>
        <v>85.03054989816701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288000</v>
      </c>
      <c r="F36" s="110"/>
      <c r="G36" s="110">
        <v>21854.84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21854.84</v>
      </c>
      <c r="AE36" s="111">
        <f t="shared" si="10"/>
        <v>7.588486111111111</v>
      </c>
      <c r="AF36" s="110">
        <f t="shared" si="11"/>
        <v>266145.15999999997</v>
      </c>
      <c r="AG36" s="111">
        <f t="shared" si="12"/>
        <v>92.411513888888877</v>
      </c>
    </row>
    <row r="37" spans="2:33" ht="24" customHeight="1">
      <c r="B37" s="109"/>
      <c r="C37" s="109"/>
      <c r="D37" s="109" t="s">
        <v>50</v>
      </c>
      <c r="E37" s="110">
        <v>20678040</v>
      </c>
      <c r="F37" s="110">
        <v>1365162.5</v>
      </c>
      <c r="G37" s="110">
        <v>1375958.5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2741121</v>
      </c>
      <c r="AE37" s="111">
        <f t="shared" si="10"/>
        <v>13.256193527046083</v>
      </c>
      <c r="AF37" s="110">
        <f t="shared" si="11"/>
        <v>17936919</v>
      </c>
      <c r="AG37" s="111">
        <f t="shared" si="12"/>
        <v>86.743806472953921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20000</v>
      </c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>
        <f t="shared" si="10"/>
        <v>0</v>
      </c>
      <c r="AF39" s="110">
        <f t="shared" si="11"/>
        <v>20000</v>
      </c>
      <c r="AG39" s="111">
        <f t="shared" si="12"/>
        <v>100</v>
      </c>
    </row>
    <row r="40" spans="2:33" ht="24" customHeight="1">
      <c r="B40" s="109"/>
      <c r="C40" s="109"/>
      <c r="D40" s="109" t="s">
        <v>56</v>
      </c>
      <c r="E40" s="110">
        <v>1442251</v>
      </c>
      <c r="F40" s="110">
        <v>109055</v>
      </c>
      <c r="G40" s="110">
        <v>110614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219669</v>
      </c>
      <c r="AE40" s="111">
        <f t="shared" si="10"/>
        <v>15.230982679159176</v>
      </c>
      <c r="AF40" s="110">
        <f t="shared" si="11"/>
        <v>1222582</v>
      </c>
      <c r="AG40" s="111">
        <f t="shared" si="12"/>
        <v>84.769017320840831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23498345.809999999</v>
      </c>
      <c r="F43" s="110">
        <v>1751305.3</v>
      </c>
      <c r="G43" s="110">
        <v>2279228.54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4030533.84</v>
      </c>
      <c r="AE43" s="111">
        <f>+AD43*100/E43</f>
        <v>17.152415206540873</v>
      </c>
      <c r="AF43" s="110">
        <f>+E43-AD43</f>
        <v>19467811.969999999</v>
      </c>
      <c r="AG43" s="111">
        <f>+AF43*100/E43</f>
        <v>82.847584793459134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16967900.68</v>
      </c>
      <c r="F45" s="110">
        <v>589548.22</v>
      </c>
      <c r="G45" s="110">
        <v>954000.69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1543548.91</v>
      </c>
      <c r="AE45" s="111">
        <f t="shared" ref="AE45:AE53" si="14">+AD45*100/E45</f>
        <v>9.0968761493245616</v>
      </c>
      <c r="AF45" s="110">
        <f t="shared" ref="AF45:AF53" si="15">+E45-AD45</f>
        <v>15424351.77</v>
      </c>
      <c r="AG45" s="111">
        <f t="shared" ref="AG45:AG53" si="16">+AF45*100/E45</f>
        <v>90.903123850675442</v>
      </c>
    </row>
    <row r="46" spans="2:33" ht="24" customHeight="1">
      <c r="B46" s="109"/>
      <c r="C46" s="109"/>
      <c r="D46" s="109" t="s">
        <v>131</v>
      </c>
      <c r="E46" s="110">
        <v>7874703.2999999998</v>
      </c>
      <c r="F46" s="110">
        <v>565292</v>
      </c>
      <c r="G46" s="110">
        <v>643393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1208685</v>
      </c>
      <c r="AE46" s="111">
        <f t="shared" si="14"/>
        <v>15.348959242692992</v>
      </c>
      <c r="AF46" s="110">
        <f t="shared" si="15"/>
        <v>6666018.2999999998</v>
      </c>
      <c r="AG46" s="111">
        <f t="shared" si="16"/>
        <v>84.651040757307015</v>
      </c>
    </row>
    <row r="47" spans="2:33" ht="24" customHeight="1">
      <c r="B47" s="109"/>
      <c r="C47" s="109"/>
      <c r="D47" s="109" t="s">
        <v>132</v>
      </c>
      <c r="E47" s="110">
        <v>560500</v>
      </c>
      <c r="F47" s="110">
        <v>365230</v>
      </c>
      <c r="G47" s="110">
        <v>20040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385270</v>
      </c>
      <c r="AE47" s="111">
        <f t="shared" si="14"/>
        <v>68.736842105263165</v>
      </c>
      <c r="AF47" s="110">
        <f t="shared" si="15"/>
        <v>175230</v>
      </c>
      <c r="AG47" s="111">
        <f t="shared" si="16"/>
        <v>31.263157894736842</v>
      </c>
    </row>
    <row r="48" spans="2:33" ht="24" customHeight="1">
      <c r="B48" s="109"/>
      <c r="C48" s="109"/>
      <c r="D48" s="109" t="s">
        <v>133</v>
      </c>
      <c r="E48" s="110">
        <v>1032827</v>
      </c>
      <c r="F48" s="110">
        <v>72729.679999999993</v>
      </c>
      <c r="G48" s="110">
        <v>50260.4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122990.07999999999</v>
      </c>
      <c r="AE48" s="111">
        <f t="shared" si="14"/>
        <v>11.908100775831768</v>
      </c>
      <c r="AF48" s="110">
        <f t="shared" si="15"/>
        <v>909836.92</v>
      </c>
      <c r="AG48" s="111">
        <f t="shared" si="16"/>
        <v>88.09189922416823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>
        <v>0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10708000</v>
      </c>
      <c r="F50" s="110">
        <v>1012799</v>
      </c>
      <c r="G50" s="110">
        <v>652226.69999999995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1665025.7</v>
      </c>
      <c r="AE50" s="111">
        <f t="shared" si="14"/>
        <v>15.549362159133358</v>
      </c>
      <c r="AF50" s="110">
        <f t="shared" si="15"/>
        <v>9042974.3000000007</v>
      </c>
      <c r="AG50" s="111">
        <f t="shared" si="16"/>
        <v>84.450637840866648</v>
      </c>
    </row>
    <row r="51" spans="2:33" ht="24" customHeight="1">
      <c r="B51" s="109"/>
      <c r="C51" s="109"/>
      <c r="D51" s="109" t="s">
        <v>65</v>
      </c>
      <c r="E51" s="110">
        <v>5478200</v>
      </c>
      <c r="F51" s="110">
        <v>583225.05000000005</v>
      </c>
      <c r="G51" s="110">
        <v>554519.53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1137744.58</v>
      </c>
      <c r="AE51" s="111">
        <f t="shared" si="14"/>
        <v>20.768584206491184</v>
      </c>
      <c r="AF51" s="110">
        <f t="shared" si="15"/>
        <v>4340455.42</v>
      </c>
      <c r="AG51" s="111">
        <f t="shared" si="16"/>
        <v>79.231415793508816</v>
      </c>
    </row>
    <row r="52" spans="2:33" ht="24" customHeight="1">
      <c r="B52" s="109"/>
      <c r="C52" s="109"/>
      <c r="D52" s="109" t="s">
        <v>67</v>
      </c>
      <c r="E52" s="110">
        <v>22887000</v>
      </c>
      <c r="F52" s="110">
        <v>2259236.84</v>
      </c>
      <c r="G52" s="110">
        <v>1667315.28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3926552.12</v>
      </c>
      <c r="AE52" s="111">
        <f t="shared" si="14"/>
        <v>17.156255166688513</v>
      </c>
      <c r="AF52" s="110">
        <f t="shared" si="15"/>
        <v>18960447.879999999</v>
      </c>
      <c r="AG52" s="111">
        <f t="shared" si="16"/>
        <v>82.84374483331149</v>
      </c>
    </row>
    <row r="53" spans="2:33" ht="24" customHeight="1">
      <c r="B53" s="109"/>
      <c r="C53" s="109"/>
      <c r="D53" s="109" t="s">
        <v>135</v>
      </c>
      <c r="E53" s="110">
        <v>5444313</v>
      </c>
      <c r="F53" s="110">
        <v>74610</v>
      </c>
      <c r="G53" s="110">
        <v>178740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253350</v>
      </c>
      <c r="AE53" s="111">
        <f t="shared" si="14"/>
        <v>4.6534796952342745</v>
      </c>
      <c r="AF53" s="110">
        <f t="shared" si="15"/>
        <v>5190963</v>
      </c>
      <c r="AG53" s="111">
        <f t="shared" si="16"/>
        <v>95.346520304765718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4900162.78</v>
      </c>
      <c r="F56" s="110">
        <v>754800</v>
      </c>
      <c r="G56" s="110">
        <v>1597000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2351800</v>
      </c>
      <c r="AE56" s="111">
        <f t="shared" ref="AE56:AE58" si="18">+AD56*100/E56</f>
        <v>47.994323976314924</v>
      </c>
      <c r="AF56" s="110">
        <f t="shared" ref="AF56:AF58" si="19">+E56-AD56</f>
        <v>2548362.7800000003</v>
      </c>
      <c r="AG56" s="111">
        <f t="shared" ref="AG56:AG58" si="20">+AF56*100/E56</f>
        <v>52.005676023685076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2536880</v>
      </c>
      <c r="F58" s="110">
        <v>254420</v>
      </c>
      <c r="G58" s="110">
        <v>595740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850160</v>
      </c>
      <c r="AE58" s="111">
        <f t="shared" si="18"/>
        <v>33.512030525685091</v>
      </c>
      <c r="AF58" s="110">
        <f t="shared" si="19"/>
        <v>1686720</v>
      </c>
      <c r="AG58" s="111">
        <f t="shared" si="20"/>
        <v>66.487969474314909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0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 t="e">
        <f t="shared" ref="AE64:AE71" si="26">+AD64*100/E64</f>
        <v>#DIV/0!</v>
      </c>
      <c r="AF64" s="110">
        <f t="shared" ref="AF64:AF71" si="27">+E64-AD64</f>
        <v>0</v>
      </c>
      <c r="AG64" s="111" t="e">
        <f t="shared" ref="AG64:AG71" si="28">+AF64*100/E64</f>
        <v>#DIV/0!</v>
      </c>
    </row>
    <row r="65" spans="1:33" ht="24" customHeight="1">
      <c r="B65" s="109"/>
      <c r="C65" s="109"/>
      <c r="D65" s="109" t="s">
        <v>142</v>
      </c>
      <c r="E65" s="110">
        <v>0</v>
      </c>
      <c r="F65" s="110">
        <v>50000</v>
      </c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50000</v>
      </c>
      <c r="AE65" s="111" t="e">
        <f t="shared" si="26"/>
        <v>#DIV/0!</v>
      </c>
      <c r="AF65" s="110">
        <f t="shared" si="27"/>
        <v>-50000</v>
      </c>
      <c r="AG65" s="111" t="e">
        <f t="shared" si="28"/>
        <v>#DIV/0!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170150543.57000002</v>
      </c>
      <c r="F66" s="115">
        <f t="shared" si="29"/>
        <v>13262866.99</v>
      </c>
      <c r="G66" s="115">
        <f t="shared" si="29"/>
        <v>14284495.349999998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27547362.339999996</v>
      </c>
      <c r="AE66" s="116">
        <f t="shared" si="26"/>
        <v>16.189993732618902</v>
      </c>
      <c r="AF66" s="115">
        <f t="shared" si="27"/>
        <v>142603181.23000002</v>
      </c>
      <c r="AG66" s="116">
        <f t="shared" si="28"/>
        <v>83.810006267381098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21260607.209999979</v>
      </c>
      <c r="F67" s="115">
        <f t="shared" si="30"/>
        <v>6365984.3899999987</v>
      </c>
      <c r="G67" s="115">
        <f t="shared" si="30"/>
        <v>18052754.640000004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24418739.030000001</v>
      </c>
      <c r="AE67" s="116">
        <f t="shared" si="26"/>
        <v>114.85438204471689</v>
      </c>
      <c r="AF67" s="115">
        <f t="shared" si="27"/>
        <v>-3158131.8200000226</v>
      </c>
      <c r="AG67" s="116">
        <f t="shared" si="28"/>
        <v>-14.854382044716896</v>
      </c>
    </row>
    <row r="68" spans="1:33" ht="24" customHeight="1">
      <c r="B68" s="109"/>
      <c r="C68" s="109"/>
      <c r="D68" s="119" t="s">
        <v>145</v>
      </c>
      <c r="E68" s="110">
        <v>0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 t="e">
        <f t="shared" si="26"/>
        <v>#DIV/0!</v>
      </c>
      <c r="AF68" s="110">
        <f t="shared" si="27"/>
        <v>0</v>
      </c>
      <c r="AG68" s="111" t="e">
        <f t="shared" si="28"/>
        <v>#DIV/0!</v>
      </c>
    </row>
    <row r="69" spans="1:33" ht="24" customHeight="1">
      <c r="B69" s="109"/>
      <c r="C69" s="109"/>
      <c r="D69" s="119" t="s">
        <v>146</v>
      </c>
      <c r="E69" s="110">
        <v>45401389.269999996</v>
      </c>
      <c r="F69" s="110">
        <v>25366600.620000001</v>
      </c>
      <c r="G69" s="110">
        <v>46238323.039999999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71604923.659999996</v>
      </c>
      <c r="AE69" s="111">
        <f t="shared" si="26"/>
        <v>157.7152699759225</v>
      </c>
      <c r="AF69" s="110">
        <f t="shared" si="27"/>
        <v>-26203534.390000001</v>
      </c>
      <c r="AG69" s="111">
        <f t="shared" si="28"/>
        <v>-57.715269975922482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-24140782.060000017</v>
      </c>
      <c r="F71" s="123">
        <f t="shared" si="31"/>
        <v>-19000616.230000004</v>
      </c>
      <c r="G71" s="123">
        <f t="shared" si="31"/>
        <v>-28185568.399999995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-47186184.629999995</v>
      </c>
      <c r="AE71" s="116">
        <f t="shared" si="26"/>
        <v>195.46253519344339</v>
      </c>
      <c r="AF71" s="115">
        <f t="shared" si="27"/>
        <v>23045402.569999978</v>
      </c>
      <c r="AG71" s="116">
        <f t="shared" si="28"/>
        <v>-95.462535193443358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>
        <v>3362</v>
      </c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1306850</v>
      </c>
      <c r="F75" s="110">
        <v>1168747</v>
      </c>
      <c r="G75" s="110">
        <v>1306850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44094638.319999978</v>
      </c>
      <c r="F78" s="110">
        <v>14292722.76</v>
      </c>
      <c r="G78" s="110">
        <v>39251442.32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45401488.319999978</v>
      </c>
      <c r="F80" s="115">
        <f t="shared" si="32"/>
        <v>15464831.76</v>
      </c>
      <c r="G80" s="115">
        <f t="shared" si="32"/>
        <v>40558292.32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G1000"/>
  <sheetViews>
    <sheetView workbookViewId="0">
      <pane ySplit="8" topLeftCell="A9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66.35546875" customWidth="1"/>
    <col min="5" max="5" width="22.42578125" customWidth="1"/>
    <col min="6" max="6" width="13.7109375" customWidth="1"/>
    <col min="7" max="7" width="12.210937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8.5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8.5" customHeight="1">
      <c r="A2" s="402" t="s">
        <v>202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8.5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8.5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8.5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42.75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.75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3.25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100300000</v>
      </c>
      <c r="F11" s="110">
        <v>2585581.02</v>
      </c>
      <c r="G11" s="110">
        <v>24767708.620000001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27353289.640000001</v>
      </c>
      <c r="AE11" s="111">
        <f t="shared" ref="AE11:AE19" si="1">+AD11*100/E11</f>
        <v>27.271475214356929</v>
      </c>
      <c r="AF11" s="110">
        <f t="shared" ref="AF11:AF19" si="2">+E11-AD11</f>
        <v>72946710.359999999</v>
      </c>
      <c r="AG11" s="111">
        <f>+AF11*100/E11</f>
        <v>72.728524785643074</v>
      </c>
    </row>
    <row r="12" spans="1:33" ht="24" customHeight="1">
      <c r="B12" s="109"/>
      <c r="C12" s="109"/>
      <c r="D12" s="109" t="s">
        <v>7</v>
      </c>
      <c r="E12" s="110">
        <v>6414000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6414000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600000</v>
      </c>
      <c r="F13" s="110">
        <v>54250</v>
      </c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54250</v>
      </c>
      <c r="AE13" s="111">
        <f t="shared" si="1"/>
        <v>9.0416666666666661</v>
      </c>
      <c r="AF13" s="110">
        <f t="shared" si="2"/>
        <v>545750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26149000</v>
      </c>
      <c r="F14" s="110">
        <v>2246298.8199999998</v>
      </c>
      <c r="G14" s="110">
        <v>4397277.17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6643575.9900000002</v>
      </c>
      <c r="AE14" s="111">
        <f t="shared" si="1"/>
        <v>25.406615893533214</v>
      </c>
      <c r="AF14" s="110">
        <f t="shared" si="2"/>
        <v>19505424.009999998</v>
      </c>
      <c r="AG14" s="111">
        <f t="shared" si="3"/>
        <v>443.57958927569712</v>
      </c>
    </row>
    <row r="15" spans="1:33" ht="24" customHeight="1">
      <c r="B15" s="109"/>
      <c r="C15" s="109"/>
      <c r="D15" s="109" t="s">
        <v>13</v>
      </c>
      <c r="E15" s="110">
        <v>130000</v>
      </c>
      <c r="F15" s="110">
        <v>61791</v>
      </c>
      <c r="G15" s="110">
        <v>17709.5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79500.5</v>
      </c>
      <c r="AE15" s="111">
        <f t="shared" si="1"/>
        <v>61.154230769230772</v>
      </c>
      <c r="AF15" s="110">
        <f t="shared" si="2"/>
        <v>50499.5</v>
      </c>
      <c r="AG15" s="111">
        <f t="shared" si="3"/>
        <v>285.15486038566871</v>
      </c>
    </row>
    <row r="16" spans="1:33" ht="24" customHeight="1">
      <c r="B16" s="109"/>
      <c r="C16" s="109"/>
      <c r="D16" s="109" t="s">
        <v>15</v>
      </c>
      <c r="E16" s="110">
        <v>5500000</v>
      </c>
      <c r="F16" s="110">
        <v>57165.15</v>
      </c>
      <c r="G16" s="110">
        <v>173692.42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230857.57</v>
      </c>
      <c r="AE16" s="111">
        <f t="shared" si="1"/>
        <v>4.1974103636363633</v>
      </c>
      <c r="AF16" s="110">
        <f t="shared" si="2"/>
        <v>5269142.43</v>
      </c>
      <c r="AG16" s="111">
        <f t="shared" si="3"/>
        <v>3033.6052834084526</v>
      </c>
    </row>
    <row r="17" spans="2:33" ht="24" customHeight="1">
      <c r="B17" s="109"/>
      <c r="C17" s="109"/>
      <c r="D17" s="109" t="s">
        <v>17</v>
      </c>
      <c r="E17" s="110">
        <v>3500000</v>
      </c>
      <c r="F17" s="110">
        <v>188003.33</v>
      </c>
      <c r="G17" s="110">
        <v>1466840.7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1654844.03</v>
      </c>
      <c r="AE17" s="111">
        <f t="shared" si="1"/>
        <v>47.281258000000001</v>
      </c>
      <c r="AF17" s="110">
        <f t="shared" si="2"/>
        <v>1845155.97</v>
      </c>
      <c r="AG17" s="111">
        <f t="shared" si="3"/>
        <v>125.79116259863801</v>
      </c>
    </row>
    <row r="18" spans="2:33" ht="24" customHeight="1">
      <c r="B18" s="109"/>
      <c r="C18" s="109"/>
      <c r="D18" s="109" t="s">
        <v>19</v>
      </c>
      <c r="E18" s="110">
        <v>100000</v>
      </c>
      <c r="F18" s="110">
        <v>1600</v>
      </c>
      <c r="G18" s="110">
        <v>1600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3200</v>
      </c>
      <c r="AE18" s="111">
        <f t="shared" si="1"/>
        <v>3.2</v>
      </c>
      <c r="AF18" s="110">
        <f t="shared" si="2"/>
        <v>96800</v>
      </c>
      <c r="AG18" s="111">
        <f t="shared" si="3"/>
        <v>6050</v>
      </c>
    </row>
    <row r="19" spans="2:33" ht="24" customHeight="1">
      <c r="B19" s="109"/>
      <c r="C19" s="109"/>
      <c r="D19" s="109" t="s">
        <v>21</v>
      </c>
      <c r="E19" s="110">
        <v>6470271.5700000003</v>
      </c>
      <c r="F19" s="110">
        <v>513824.88</v>
      </c>
      <c r="G19" s="110">
        <v>609739.31999999995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1123564.2</v>
      </c>
      <c r="AE19" s="111">
        <f t="shared" si="1"/>
        <v>17.365023830058494</v>
      </c>
      <c r="AF19" s="110">
        <f t="shared" si="2"/>
        <v>5346707.37</v>
      </c>
      <c r="AG19" s="111">
        <f t="shared" si="3"/>
        <v>876.8841363223878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>
        <v>25</v>
      </c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25</v>
      </c>
      <c r="AE21" s="111" t="e">
        <f t="shared" ref="AE21:AE27" si="5">+AD21*100/E21</f>
        <v>#DIV/0!</v>
      </c>
      <c r="AF21" s="110">
        <f t="shared" ref="AF21:AF26" si="6">+E21-AD21</f>
        <v>-25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890000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890000</v>
      </c>
      <c r="AG22" s="111">
        <f t="shared" si="7"/>
        <v>100</v>
      </c>
    </row>
    <row r="23" spans="2:33" ht="21.75" customHeight="1">
      <c r="B23" s="109"/>
      <c r="C23" s="109"/>
      <c r="D23" s="109" t="s">
        <v>28</v>
      </c>
      <c r="E23" s="110">
        <v>300000</v>
      </c>
      <c r="F23" s="110">
        <v>200</v>
      </c>
      <c r="G23" s="110">
        <v>15453.91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15653.91</v>
      </c>
      <c r="AE23" s="111">
        <f t="shared" si="5"/>
        <v>5.2179700000000002</v>
      </c>
      <c r="AF23" s="110">
        <f t="shared" si="6"/>
        <v>284346.09000000003</v>
      </c>
      <c r="AG23" s="111">
        <f t="shared" si="7"/>
        <v>94.782030000000006</v>
      </c>
    </row>
    <row r="24" spans="2:33" ht="21" customHeight="1">
      <c r="B24" s="109"/>
      <c r="C24" s="109"/>
      <c r="D24" s="109" t="s">
        <v>30</v>
      </c>
      <c r="E24" s="110">
        <v>120000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120000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2500000</v>
      </c>
      <c r="F25" s="110">
        <v>230166.45</v>
      </c>
      <c r="G25" s="110">
        <v>160671.91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390838.36</v>
      </c>
      <c r="AE25" s="111">
        <f t="shared" si="5"/>
        <v>15.6335344</v>
      </c>
      <c r="AF25" s="110">
        <f t="shared" si="6"/>
        <v>2109161.64</v>
      </c>
      <c r="AG25" s="111">
        <f t="shared" si="7"/>
        <v>84.366465599999998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152973271.56999999</v>
      </c>
      <c r="F27" s="115">
        <f t="shared" si="8"/>
        <v>5938905.6500000004</v>
      </c>
      <c r="G27" s="115">
        <f t="shared" si="8"/>
        <v>31610693.550000001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37549599.200000003</v>
      </c>
      <c r="AE27" s="116">
        <f t="shared" si="5"/>
        <v>24.546509867128943</v>
      </c>
      <c r="AF27" s="115">
        <f>SUM(AF10:AF26)</f>
        <v>115423672.37000002</v>
      </c>
      <c r="AG27" s="116">
        <f t="shared" si="7"/>
        <v>75.453490132871082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23637720</v>
      </c>
      <c r="F30" s="110">
        <v>1877994</v>
      </c>
      <c r="G30" s="110">
        <v>1909770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3787764</v>
      </c>
      <c r="AE30" s="111">
        <f t="shared" ref="AE30:AE41" si="10">+AD30*100/E30</f>
        <v>16.024235840004874</v>
      </c>
      <c r="AF30" s="110">
        <f t="shared" ref="AF30:AF41" si="11">+E30-AD30</f>
        <v>19849956</v>
      </c>
      <c r="AG30" s="111">
        <f t="shared" ref="AG30:AG41" si="12">+AF30*100/E30</f>
        <v>83.975764159995123</v>
      </c>
    </row>
    <row r="31" spans="2:33" ht="24" customHeight="1">
      <c r="B31" s="109"/>
      <c r="C31" s="109"/>
      <c r="D31" s="109" t="s">
        <v>124</v>
      </c>
      <c r="E31" s="110">
        <v>650000</v>
      </c>
      <c r="F31" s="110"/>
      <c r="G31" s="110">
        <v>44080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44080</v>
      </c>
      <c r="AE31" s="111">
        <f t="shared" si="10"/>
        <v>6.781538461538462</v>
      </c>
      <c r="AF31" s="110">
        <f t="shared" si="11"/>
        <v>605920</v>
      </c>
      <c r="AG31" s="111">
        <f t="shared" si="12"/>
        <v>93.21846153846154</v>
      </c>
    </row>
    <row r="32" spans="2:33" ht="24" customHeight="1">
      <c r="B32" s="109"/>
      <c r="C32" s="109"/>
      <c r="D32" s="109" t="s">
        <v>40</v>
      </c>
      <c r="E32" s="110">
        <v>2292370</v>
      </c>
      <c r="F32" s="110">
        <v>221370</v>
      </c>
      <c r="G32" s="110">
        <v>246570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467940</v>
      </c>
      <c r="AE32" s="111">
        <f t="shared" si="10"/>
        <v>20.412935084650385</v>
      </c>
      <c r="AF32" s="110">
        <f t="shared" si="11"/>
        <v>1824430</v>
      </c>
      <c r="AG32" s="111">
        <f t="shared" si="12"/>
        <v>79.587064915349615</v>
      </c>
    </row>
    <row r="33" spans="2:33" ht="24" customHeight="1">
      <c r="B33" s="109"/>
      <c r="C33" s="109"/>
      <c r="D33" s="109" t="s">
        <v>42</v>
      </c>
      <c r="E33" s="110">
        <v>1610000</v>
      </c>
      <c r="F33" s="110">
        <v>140000</v>
      </c>
      <c r="G33" s="110">
        <v>140000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280000</v>
      </c>
      <c r="AE33" s="111">
        <f t="shared" si="10"/>
        <v>17.391304347826086</v>
      </c>
      <c r="AF33" s="110">
        <f t="shared" si="11"/>
        <v>1330000</v>
      </c>
      <c r="AG33" s="111">
        <f t="shared" si="12"/>
        <v>82.608695652173907</v>
      </c>
    </row>
    <row r="34" spans="2:33" ht="24" customHeight="1">
      <c r="B34" s="109"/>
      <c r="C34" s="109"/>
      <c r="D34" s="109" t="s">
        <v>44</v>
      </c>
      <c r="E34" s="110">
        <v>7551680</v>
      </c>
      <c r="F34" s="110"/>
      <c r="G34" s="110">
        <v>867400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867400</v>
      </c>
      <c r="AE34" s="111">
        <f t="shared" si="10"/>
        <v>11.486185855332852</v>
      </c>
      <c r="AF34" s="110">
        <f t="shared" si="11"/>
        <v>6684280</v>
      </c>
      <c r="AG34" s="111">
        <f t="shared" si="12"/>
        <v>88.513814144667151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240000</v>
      </c>
      <c r="F36" s="110">
        <v>16709.66</v>
      </c>
      <c r="G36" s="110">
        <v>16000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32709.66</v>
      </c>
      <c r="AE36" s="111">
        <f t="shared" si="10"/>
        <v>13.629025</v>
      </c>
      <c r="AF36" s="110">
        <f t="shared" si="11"/>
        <v>207290.34</v>
      </c>
      <c r="AG36" s="111">
        <f t="shared" si="12"/>
        <v>86.370975000000001</v>
      </c>
    </row>
    <row r="37" spans="2:33" ht="24" customHeight="1">
      <c r="B37" s="109"/>
      <c r="C37" s="109"/>
      <c r="D37" s="109" t="s">
        <v>50</v>
      </c>
      <c r="E37" s="110">
        <v>16000000</v>
      </c>
      <c r="F37" s="110">
        <v>1242576.25</v>
      </c>
      <c r="G37" s="110">
        <v>1182701.3899999999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2425277.6399999997</v>
      </c>
      <c r="AE37" s="111">
        <f t="shared" si="10"/>
        <v>15.157985249999998</v>
      </c>
      <c r="AF37" s="110">
        <f t="shared" si="11"/>
        <v>13574722.359999999</v>
      </c>
      <c r="AG37" s="111">
        <f t="shared" si="12"/>
        <v>84.842014750000004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98000</v>
      </c>
      <c r="F39" s="110">
        <v>5000</v>
      </c>
      <c r="G39" s="110">
        <v>5000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10000</v>
      </c>
      <c r="AE39" s="111">
        <f t="shared" si="10"/>
        <v>10.204081632653061</v>
      </c>
      <c r="AF39" s="110">
        <f t="shared" si="11"/>
        <v>88000</v>
      </c>
      <c r="AG39" s="111">
        <f t="shared" si="12"/>
        <v>89.795918367346943</v>
      </c>
    </row>
    <row r="40" spans="2:33" ht="24" customHeight="1">
      <c r="B40" s="109"/>
      <c r="C40" s="109"/>
      <c r="D40" s="109" t="s">
        <v>56</v>
      </c>
      <c r="E40" s="110">
        <v>1370717</v>
      </c>
      <c r="F40" s="110">
        <v>33619</v>
      </c>
      <c r="G40" s="110">
        <v>94272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127891</v>
      </c>
      <c r="AE40" s="111">
        <f t="shared" si="10"/>
        <v>9.3302264435328368</v>
      </c>
      <c r="AF40" s="110">
        <f t="shared" si="11"/>
        <v>1242826</v>
      </c>
      <c r="AG40" s="111">
        <f t="shared" si="12"/>
        <v>90.669773556467163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21000000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0</v>
      </c>
      <c r="AE43" s="111">
        <f>+AD43*100/E43</f>
        <v>0</v>
      </c>
      <c r="AF43" s="110">
        <f>+E43-AD43</f>
        <v>21000000</v>
      </c>
      <c r="AG43" s="111">
        <f>+AF43*100/E43</f>
        <v>100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12000000</v>
      </c>
      <c r="F45" s="110">
        <v>290160</v>
      </c>
      <c r="G45" s="110">
        <v>335944.37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626104.37</v>
      </c>
      <c r="AE45" s="111">
        <f t="shared" ref="AE45:AE53" si="14">+AD45*100/E45</f>
        <v>5.2175364166666665</v>
      </c>
      <c r="AF45" s="110">
        <f t="shared" ref="AF45:AF53" si="15">+E45-AD45</f>
        <v>11373895.630000001</v>
      </c>
      <c r="AG45" s="111">
        <f t="shared" ref="AG45:AG53" si="16">+AF45*100/E45</f>
        <v>94.782463583333339</v>
      </c>
    </row>
    <row r="46" spans="2:33" ht="24" customHeight="1">
      <c r="B46" s="109"/>
      <c r="C46" s="109"/>
      <c r="D46" s="109" t="s">
        <v>131</v>
      </c>
      <c r="E46" s="110">
        <v>10000000</v>
      </c>
      <c r="F46" s="110"/>
      <c r="G46" s="110">
        <v>2280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2280</v>
      </c>
      <c r="AE46" s="111">
        <f t="shared" si="14"/>
        <v>2.2800000000000001E-2</v>
      </c>
      <c r="AF46" s="110">
        <f t="shared" si="15"/>
        <v>9997720</v>
      </c>
      <c r="AG46" s="111">
        <f t="shared" si="16"/>
        <v>99.977199999999996</v>
      </c>
    </row>
    <row r="47" spans="2:33" ht="24" customHeight="1">
      <c r="B47" s="109"/>
      <c r="C47" s="109"/>
      <c r="D47" s="109" t="s">
        <v>132</v>
      </c>
      <c r="E47" s="110">
        <v>1200000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1200000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1000000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1000000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9000000</v>
      </c>
      <c r="F50" s="110">
        <v>249431</v>
      </c>
      <c r="G50" s="110">
        <v>385975.79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635406.79</v>
      </c>
      <c r="AE50" s="111">
        <f t="shared" si="14"/>
        <v>7.0600754444444442</v>
      </c>
      <c r="AF50" s="110">
        <f t="shared" si="15"/>
        <v>8364593.21</v>
      </c>
      <c r="AG50" s="111">
        <f t="shared" si="16"/>
        <v>92.93992455555555</v>
      </c>
    </row>
    <row r="51" spans="2:33" ht="24" customHeight="1">
      <c r="B51" s="109"/>
      <c r="C51" s="109"/>
      <c r="D51" s="109" t="s">
        <v>65</v>
      </c>
      <c r="E51" s="110">
        <v>5300000</v>
      </c>
      <c r="F51" s="110">
        <v>465651.66</v>
      </c>
      <c r="G51" s="110">
        <v>189214.44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654866.1</v>
      </c>
      <c r="AE51" s="111">
        <f t="shared" si="14"/>
        <v>12.355964150943397</v>
      </c>
      <c r="AF51" s="110">
        <f t="shared" si="15"/>
        <v>4645133.9000000004</v>
      </c>
      <c r="AG51" s="111">
        <f t="shared" si="16"/>
        <v>87.644035849056621</v>
      </c>
    </row>
    <row r="52" spans="2:33" ht="24" customHeight="1">
      <c r="B52" s="109"/>
      <c r="C52" s="109"/>
      <c r="D52" s="109" t="s">
        <v>67</v>
      </c>
      <c r="E52" s="110">
        <v>20000000</v>
      </c>
      <c r="F52" s="110">
        <v>444632.23</v>
      </c>
      <c r="G52" s="110">
        <v>2116863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2561495.23</v>
      </c>
      <c r="AE52" s="111">
        <f t="shared" si="14"/>
        <v>12.807476149999999</v>
      </c>
      <c r="AF52" s="110">
        <f t="shared" si="15"/>
        <v>17438504.77</v>
      </c>
      <c r="AG52" s="111">
        <f t="shared" si="16"/>
        <v>87.192523850000001</v>
      </c>
    </row>
    <row r="53" spans="2:33" ht="24" customHeight="1">
      <c r="B53" s="109"/>
      <c r="C53" s="109"/>
      <c r="D53" s="109" t="s">
        <v>135</v>
      </c>
      <c r="E53" s="110">
        <v>3200000</v>
      </c>
      <c r="F53" s="110">
        <v>95533.18</v>
      </c>
      <c r="G53" s="110">
        <v>50288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145821.18</v>
      </c>
      <c r="AE53" s="111">
        <f t="shared" si="14"/>
        <v>4.5569118749999999</v>
      </c>
      <c r="AF53" s="110">
        <f t="shared" si="15"/>
        <v>3054178.82</v>
      </c>
      <c r="AG53" s="111">
        <f t="shared" si="16"/>
        <v>95.443088125000003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5424000</v>
      </c>
      <c r="F56" s="110">
        <v>250000</v>
      </c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250000</v>
      </c>
      <c r="AE56" s="111">
        <f t="shared" ref="AE56:AE58" si="18">+AD56*100/E56</f>
        <v>4.609144542772861</v>
      </c>
      <c r="AF56" s="110">
        <f t="shared" ref="AF56:AF58" si="19">+E56-AD56</f>
        <v>5174000</v>
      </c>
      <c r="AG56" s="111">
        <f t="shared" ref="AG56:AG58" si="20">+AF56*100/E56</f>
        <v>95.390855457227133</v>
      </c>
    </row>
    <row r="57" spans="2:33" ht="26.25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18.75" customHeight="1">
      <c r="B58" s="109"/>
      <c r="C58" s="109"/>
      <c r="D58" s="109" t="s">
        <v>138</v>
      </c>
      <c r="E58" s="110">
        <v>3000000</v>
      </c>
      <c r="F58" s="110">
        <v>124000</v>
      </c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124000</v>
      </c>
      <c r="AE58" s="111">
        <f t="shared" si="18"/>
        <v>4.1333333333333337</v>
      </c>
      <c r="AF58" s="110">
        <f t="shared" si="19"/>
        <v>2876000</v>
      </c>
      <c r="AG58" s="111">
        <f t="shared" si="20"/>
        <v>95.86666666666666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990000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>
        <f t="shared" ref="AE60:AE62" si="22">+AD60*100/E60</f>
        <v>0</v>
      </c>
      <c r="AF60" s="110">
        <f t="shared" ref="AF60:AF62" si="23">+E60-AD60</f>
        <v>990000</v>
      </c>
      <c r="AG60" s="111">
        <f t="shared" ref="AG60:AG62" si="24">+AF60*100/E60</f>
        <v>100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325040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325040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4500000</v>
      </c>
      <c r="F65" s="110">
        <v>83233.179999999993</v>
      </c>
      <c r="G65" s="110">
        <v>248278.9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331512.07999999996</v>
      </c>
      <c r="AE65" s="111">
        <f t="shared" si="26"/>
        <v>7.3669351111111103</v>
      </c>
      <c r="AF65" s="110">
        <f t="shared" si="27"/>
        <v>4168487.92</v>
      </c>
      <c r="AG65" s="111">
        <f t="shared" si="28"/>
        <v>92.633064888888896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150389527</v>
      </c>
      <c r="F66" s="115">
        <f t="shared" si="29"/>
        <v>5539910.1600000001</v>
      </c>
      <c r="G66" s="115">
        <f t="shared" si="29"/>
        <v>7834637.8900000006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13374548.050000001</v>
      </c>
      <c r="AE66" s="116">
        <f t="shared" si="26"/>
        <v>8.893270905759282</v>
      </c>
      <c r="AF66" s="115">
        <f t="shared" si="27"/>
        <v>137014978.94999999</v>
      </c>
      <c r="AG66" s="116">
        <f t="shared" si="28"/>
        <v>91.106729094240706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2583744.5699999928</v>
      </c>
      <c r="F67" s="115">
        <f t="shared" si="30"/>
        <v>398995.49000000022</v>
      </c>
      <c r="G67" s="115">
        <f t="shared" si="30"/>
        <v>23776055.66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24175051.149999999</v>
      </c>
      <c r="AE67" s="116">
        <f t="shared" si="26"/>
        <v>935.65948548853908</v>
      </c>
      <c r="AF67" s="115">
        <f t="shared" si="27"/>
        <v>-21591306.580000006</v>
      </c>
      <c r="AG67" s="116">
        <f t="shared" si="28"/>
        <v>-835.65948548853896</v>
      </c>
    </row>
    <row r="68" spans="1:33" ht="24" customHeight="1">
      <c r="B68" s="109"/>
      <c r="C68" s="109"/>
      <c r="D68" s="119" t="s">
        <v>145</v>
      </c>
      <c r="E68" s="110">
        <v>35000</v>
      </c>
      <c r="F68" s="110">
        <v>57431.1</v>
      </c>
      <c r="G68" s="110">
        <v>1262283.81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1319714.9100000001</v>
      </c>
      <c r="AE68" s="111">
        <f t="shared" si="26"/>
        <v>3770.6140285714291</v>
      </c>
      <c r="AF68" s="110">
        <f t="shared" si="27"/>
        <v>-1284714.9100000001</v>
      </c>
      <c r="AG68" s="111">
        <f t="shared" si="28"/>
        <v>-3670.6140285714291</v>
      </c>
    </row>
    <row r="69" spans="1:33" ht="24" customHeight="1">
      <c r="B69" s="109"/>
      <c r="C69" s="109"/>
      <c r="D69" s="119" t="s">
        <v>146</v>
      </c>
      <c r="E69" s="110">
        <v>33000000</v>
      </c>
      <c r="F69" s="110">
        <v>38917523.659999996</v>
      </c>
      <c r="G69" s="110">
        <v>46413556.899999999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85331080.560000002</v>
      </c>
      <c r="AE69" s="111">
        <f t="shared" si="26"/>
        <v>258.57903199999998</v>
      </c>
      <c r="AF69" s="110">
        <f t="shared" si="27"/>
        <v>-52331080.560000002</v>
      </c>
      <c r="AG69" s="111">
        <f t="shared" si="28"/>
        <v>-158.57903200000001</v>
      </c>
    </row>
    <row r="70" spans="1:33" ht="24" customHeight="1">
      <c r="B70" s="109"/>
      <c r="C70" s="109"/>
      <c r="D70" s="119" t="s">
        <v>147</v>
      </c>
      <c r="E70" s="110">
        <v>0</v>
      </c>
      <c r="F70" s="110">
        <v>0</v>
      </c>
      <c r="G70" s="110">
        <v>0</v>
      </c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-30451255.430000007</v>
      </c>
      <c r="F71" s="123">
        <f t="shared" si="31"/>
        <v>-38575959.269999996</v>
      </c>
      <c r="G71" s="123">
        <f t="shared" si="31"/>
        <v>-23899785.049999997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-62475744.319999993</v>
      </c>
      <c r="AE71" s="116">
        <f t="shared" si="26"/>
        <v>205.16639934145394</v>
      </c>
      <c r="AF71" s="115">
        <f t="shared" si="27"/>
        <v>32024488.889999986</v>
      </c>
      <c r="AG71" s="116">
        <f t="shared" si="28"/>
        <v>-105.16639934145394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650000</v>
      </c>
      <c r="F75" s="110"/>
      <c r="G75" s="110">
        <v>596691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14568687.049999967</v>
      </c>
      <c r="F78" s="110"/>
      <c r="G78" s="110">
        <v>36016668.159999996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15218687.049999967</v>
      </c>
      <c r="F80" s="115">
        <f t="shared" si="32"/>
        <v>0</v>
      </c>
      <c r="G80" s="115">
        <f t="shared" si="32"/>
        <v>36613359.159999996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5" ht="24" customHeight="1"/>
    <row r="82" spans="4:5" ht="24" customHeight="1">
      <c r="D82" s="95" t="s">
        <v>157</v>
      </c>
      <c r="E82" s="125">
        <v>100000</v>
      </c>
    </row>
    <row r="83" spans="4:5" ht="24" customHeight="1"/>
    <row r="84" spans="4:5" ht="24" customHeight="1"/>
    <row r="85" spans="4:5" ht="24" customHeight="1"/>
    <row r="86" spans="4:5" ht="24" customHeight="1"/>
    <row r="87" spans="4:5" ht="24" customHeight="1"/>
    <row r="88" spans="4:5" ht="24" customHeight="1"/>
    <row r="89" spans="4:5" ht="24" customHeight="1"/>
    <row r="90" spans="4:5" ht="24" customHeight="1"/>
    <row r="91" spans="4:5" ht="24" customHeight="1"/>
    <row r="92" spans="4:5" ht="24" customHeight="1"/>
    <row r="93" spans="4:5" ht="24" customHeight="1"/>
    <row r="94" spans="4:5" ht="24" customHeight="1"/>
    <row r="95" spans="4:5" ht="24" customHeight="1"/>
    <row r="96" spans="4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G1000"/>
  <sheetViews>
    <sheetView workbookViewId="0">
      <pane ySplit="8" topLeftCell="A18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25.42578125" customWidth="1"/>
    <col min="6" max="6" width="15.7109375" customWidth="1"/>
    <col min="7" max="7" width="13.2851562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1.5" customHeight="1">
      <c r="A2" s="402" t="s">
        <v>203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1.5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1.5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1.5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51074535</v>
      </c>
      <c r="F11" s="110">
        <v>5290815.79</v>
      </c>
      <c r="G11" s="110">
        <v>11867406.25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17158222.039999999</v>
      </c>
      <c r="AE11" s="111">
        <f t="shared" ref="AE11:AE19" si="1">+AD11*100/E11</f>
        <v>33.594475289887612</v>
      </c>
      <c r="AF11" s="110">
        <f t="shared" ref="AF11:AF19" si="2">+E11-AD11</f>
        <v>33916312.960000001</v>
      </c>
      <c r="AG11" s="111">
        <f>+AF11*100/E11</f>
        <v>66.405524710112388</v>
      </c>
    </row>
    <row r="12" spans="1:33" ht="24" customHeight="1">
      <c r="B12" s="109"/>
      <c r="C12" s="109"/>
      <c r="D12" s="109" t="s">
        <v>7</v>
      </c>
      <c r="E12" s="110">
        <v>3200000</v>
      </c>
      <c r="F12" s="110">
        <v>0</v>
      </c>
      <c r="G12" s="110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3200000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550000</v>
      </c>
      <c r="F13" s="110">
        <v>94900</v>
      </c>
      <c r="G13" s="110">
        <v>42150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137050</v>
      </c>
      <c r="AE13" s="111">
        <f t="shared" si="1"/>
        <v>24.918181818181818</v>
      </c>
      <c r="AF13" s="110">
        <f t="shared" si="2"/>
        <v>412950</v>
      </c>
      <c r="AG13" s="111">
        <f t="shared" si="3"/>
        <v>979.71530249110322</v>
      </c>
    </row>
    <row r="14" spans="1:33" ht="24" customHeight="1">
      <c r="B14" s="109"/>
      <c r="C14" s="109"/>
      <c r="D14" s="109" t="s">
        <v>11</v>
      </c>
      <c r="E14" s="110">
        <v>650000</v>
      </c>
      <c r="F14" s="110">
        <v>623646.63</v>
      </c>
      <c r="G14" s="110">
        <v>493833.19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1117479.82</v>
      </c>
      <c r="AE14" s="111">
        <f t="shared" si="1"/>
        <v>171.91997230769232</v>
      </c>
      <c r="AF14" s="110">
        <f t="shared" si="2"/>
        <v>-467479.82000000007</v>
      </c>
      <c r="AG14" s="111">
        <f t="shared" si="3"/>
        <v>-94.663507732236482</v>
      </c>
    </row>
    <row r="15" spans="1:33" ht="24" customHeight="1">
      <c r="B15" s="109"/>
      <c r="C15" s="109"/>
      <c r="D15" s="109" t="s">
        <v>13</v>
      </c>
      <c r="E15" s="110">
        <v>1500000</v>
      </c>
      <c r="F15" s="110">
        <v>241</v>
      </c>
      <c r="G15" s="110">
        <v>0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241</v>
      </c>
      <c r="AE15" s="111">
        <f t="shared" si="1"/>
        <v>1.6066666666666667E-2</v>
      </c>
      <c r="AF15" s="110">
        <f t="shared" si="2"/>
        <v>1499759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2000000</v>
      </c>
      <c r="F16" s="110">
        <v>119173.08</v>
      </c>
      <c r="G16" s="110">
        <v>118139.62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237312.7</v>
      </c>
      <c r="AE16" s="111">
        <f t="shared" si="1"/>
        <v>11.865634999999999</v>
      </c>
      <c r="AF16" s="110">
        <f t="shared" si="2"/>
        <v>1762687.3</v>
      </c>
      <c r="AG16" s="111">
        <f t="shared" si="3"/>
        <v>1492.0373876266067</v>
      </c>
    </row>
    <row r="17" spans="2:33" ht="24" customHeight="1">
      <c r="B17" s="109"/>
      <c r="C17" s="109"/>
      <c r="D17" s="109" t="s">
        <v>17</v>
      </c>
      <c r="E17" s="110">
        <v>5200000</v>
      </c>
      <c r="F17" s="110">
        <v>64280.24</v>
      </c>
      <c r="G17" s="110">
        <v>41946.89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106227.13</v>
      </c>
      <c r="AE17" s="111">
        <f t="shared" si="1"/>
        <v>2.0428294230769231</v>
      </c>
      <c r="AF17" s="110">
        <f t="shared" si="2"/>
        <v>5093772.87</v>
      </c>
      <c r="AG17" s="111">
        <f t="shared" si="3"/>
        <v>12143.386243890787</v>
      </c>
    </row>
    <row r="18" spans="2:33" ht="24" customHeight="1">
      <c r="B18" s="109"/>
      <c r="C18" s="109"/>
      <c r="D18" s="109" t="s">
        <v>19</v>
      </c>
      <c r="E18" s="110">
        <v>10000</v>
      </c>
      <c r="F18" s="110">
        <v>761.7</v>
      </c>
      <c r="G18" s="110">
        <v>263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1024.7</v>
      </c>
      <c r="AE18" s="111">
        <f t="shared" si="1"/>
        <v>10.247</v>
      </c>
      <c r="AF18" s="110">
        <f t="shared" si="2"/>
        <v>8975.2999999999993</v>
      </c>
      <c r="AG18" s="111">
        <f t="shared" si="3"/>
        <v>3412.6615969581744</v>
      </c>
    </row>
    <row r="19" spans="2:33" ht="24" customHeight="1">
      <c r="B19" s="109"/>
      <c r="C19" s="109"/>
      <c r="D19" s="109" t="s">
        <v>21</v>
      </c>
      <c r="E19" s="110">
        <v>300000</v>
      </c>
      <c r="F19" s="110">
        <v>825192.66</v>
      </c>
      <c r="G19" s="110">
        <v>600472.73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1425665.3900000001</v>
      </c>
      <c r="AE19" s="111">
        <f t="shared" si="1"/>
        <v>475.22179666666665</v>
      </c>
      <c r="AF19" s="110">
        <f t="shared" si="2"/>
        <v>-1125665.3900000001</v>
      </c>
      <c r="AG19" s="111">
        <f t="shared" si="3"/>
        <v>-187.46319920306792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>
        <v>0</v>
      </c>
      <c r="G21" s="110">
        <v>0</v>
      </c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200000</v>
      </c>
      <c r="F22" s="110">
        <v>0</v>
      </c>
      <c r="G22" s="110">
        <v>0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200000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300000</v>
      </c>
      <c r="F23" s="110">
        <v>30070</v>
      </c>
      <c r="G23" s="110">
        <v>11829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41899</v>
      </c>
      <c r="AE23" s="111">
        <f t="shared" si="5"/>
        <v>13.966333333333333</v>
      </c>
      <c r="AF23" s="110">
        <f t="shared" si="6"/>
        <v>258101</v>
      </c>
      <c r="AG23" s="111">
        <f t="shared" si="7"/>
        <v>86.033666666666662</v>
      </c>
    </row>
    <row r="24" spans="2:33" ht="24" customHeight="1">
      <c r="B24" s="109"/>
      <c r="C24" s="109"/>
      <c r="D24" s="109" t="s">
        <v>30</v>
      </c>
      <c r="E24" s="110">
        <v>170000</v>
      </c>
      <c r="F24" s="110">
        <v>0</v>
      </c>
      <c r="G24" s="110">
        <v>0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170000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15000000</v>
      </c>
      <c r="F25" s="110">
        <v>230669.43</v>
      </c>
      <c r="G25" s="110">
        <v>314380.52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545049.94999999995</v>
      </c>
      <c r="AE25" s="111">
        <f t="shared" si="5"/>
        <v>3.6336663333333328</v>
      </c>
      <c r="AF25" s="110">
        <f t="shared" si="6"/>
        <v>14454950.050000001</v>
      </c>
      <c r="AG25" s="111">
        <f t="shared" si="7"/>
        <v>96.366333666666662</v>
      </c>
    </row>
    <row r="26" spans="2:33" ht="24" customHeight="1">
      <c r="B26" s="109"/>
      <c r="C26" s="109"/>
      <c r="D26" s="109" t="s">
        <v>121</v>
      </c>
      <c r="E26" s="110">
        <v>0</v>
      </c>
      <c r="F26" s="110">
        <v>0</v>
      </c>
      <c r="G26" s="110">
        <v>0</v>
      </c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80154535</v>
      </c>
      <c r="F27" s="115">
        <f t="shared" si="8"/>
        <v>7279750.5300000003</v>
      </c>
      <c r="G27" s="115">
        <f t="shared" si="8"/>
        <v>13490421.199999999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20770171.729999997</v>
      </c>
      <c r="AE27" s="116">
        <f t="shared" si="5"/>
        <v>25.912659502048136</v>
      </c>
      <c r="AF27" s="115">
        <f>SUM(AF10:AF26)</f>
        <v>59384363.269999996</v>
      </c>
      <c r="AG27" s="116">
        <f t="shared" si="7"/>
        <v>74.087340497951857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15670420</v>
      </c>
      <c r="F30" s="110">
        <v>1213896.1200000001</v>
      </c>
      <c r="G30" s="110">
        <v>1260320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2474216.12</v>
      </c>
      <c r="AE30" s="111">
        <f t="shared" ref="AE30:AE41" si="10">+AD30*100/E30</f>
        <v>15.789086189138517</v>
      </c>
      <c r="AF30" s="110">
        <f t="shared" ref="AF30:AF41" si="11">+E30-AD30</f>
        <v>13196203.879999999</v>
      </c>
      <c r="AG30" s="111">
        <f t="shared" ref="AG30:AG41" si="12">+AF30*100/E30</f>
        <v>84.210913810861484</v>
      </c>
    </row>
    <row r="31" spans="2:33" ht="24" customHeight="1">
      <c r="B31" s="109"/>
      <c r="C31" s="109"/>
      <c r="D31" s="109" t="s">
        <v>124</v>
      </c>
      <c r="E31" s="110">
        <v>320500</v>
      </c>
      <c r="F31" s="110">
        <v>22230</v>
      </c>
      <c r="G31" s="110">
        <v>17420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39650</v>
      </c>
      <c r="AE31" s="111">
        <f t="shared" si="10"/>
        <v>12.371294851794072</v>
      </c>
      <c r="AF31" s="110">
        <f t="shared" si="11"/>
        <v>280850</v>
      </c>
      <c r="AG31" s="111">
        <f t="shared" si="12"/>
        <v>87.628705148205924</v>
      </c>
    </row>
    <row r="32" spans="2:33" ht="24" customHeight="1">
      <c r="B32" s="109"/>
      <c r="C32" s="109"/>
      <c r="D32" s="109" t="s">
        <v>40</v>
      </c>
      <c r="E32" s="110">
        <v>1030000</v>
      </c>
      <c r="F32" s="110">
        <v>97170</v>
      </c>
      <c r="G32" s="110">
        <v>123480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220650</v>
      </c>
      <c r="AE32" s="111">
        <f t="shared" si="10"/>
        <v>21.422330097087379</v>
      </c>
      <c r="AF32" s="110">
        <f t="shared" si="11"/>
        <v>809350</v>
      </c>
      <c r="AG32" s="111">
        <f t="shared" si="12"/>
        <v>78.577669902912618</v>
      </c>
    </row>
    <row r="33" spans="2:33" ht="24" customHeight="1">
      <c r="B33" s="109"/>
      <c r="C33" s="109"/>
      <c r="D33" s="109" t="s">
        <v>42</v>
      </c>
      <c r="E33" s="110">
        <v>10800</v>
      </c>
      <c r="F33" s="110">
        <v>85000</v>
      </c>
      <c r="G33" s="110">
        <v>75000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160000</v>
      </c>
      <c r="AE33" s="111">
        <f t="shared" si="10"/>
        <v>1481.4814814814815</v>
      </c>
      <c r="AF33" s="110">
        <f t="shared" si="11"/>
        <v>-149200</v>
      </c>
      <c r="AG33" s="111">
        <f t="shared" si="12"/>
        <v>-1381.4814814814815</v>
      </c>
    </row>
    <row r="34" spans="2:33" ht="24" customHeight="1">
      <c r="B34" s="109"/>
      <c r="C34" s="109"/>
      <c r="D34" s="109" t="s">
        <v>44</v>
      </c>
      <c r="E34" s="110">
        <v>6080000</v>
      </c>
      <c r="F34" s="110">
        <v>542600</v>
      </c>
      <c r="G34" s="110">
        <v>568000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1110600</v>
      </c>
      <c r="AE34" s="111">
        <f t="shared" si="10"/>
        <v>18.266447368421051</v>
      </c>
      <c r="AF34" s="110">
        <f t="shared" si="11"/>
        <v>4969400</v>
      </c>
      <c r="AG34" s="111">
        <f t="shared" si="12"/>
        <v>81.733552631578945</v>
      </c>
    </row>
    <row r="35" spans="2:33" ht="24" customHeight="1">
      <c r="B35" s="109"/>
      <c r="C35" s="109"/>
      <c r="D35" s="109" t="s">
        <v>46</v>
      </c>
      <c r="E35" s="110">
        <v>0</v>
      </c>
      <c r="F35" s="110">
        <v>0</v>
      </c>
      <c r="G35" s="110">
        <v>0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140500</v>
      </c>
      <c r="F36" s="110">
        <v>8000</v>
      </c>
      <c r="G36" s="110">
        <v>10500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18500</v>
      </c>
      <c r="AE36" s="111">
        <f t="shared" si="10"/>
        <v>13.167259786476869</v>
      </c>
      <c r="AF36" s="110">
        <f t="shared" si="11"/>
        <v>122000</v>
      </c>
      <c r="AG36" s="111">
        <f t="shared" si="12"/>
        <v>86.832740213523138</v>
      </c>
    </row>
    <row r="37" spans="2:33" ht="24" customHeight="1">
      <c r="B37" s="109"/>
      <c r="C37" s="109"/>
      <c r="D37" s="109" t="s">
        <v>50</v>
      </c>
      <c r="E37" s="110">
        <v>8910000</v>
      </c>
      <c r="F37" s="110">
        <v>692080</v>
      </c>
      <c r="G37" s="110">
        <v>732919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1424999</v>
      </c>
      <c r="AE37" s="111">
        <f t="shared" si="10"/>
        <v>15.993254769921437</v>
      </c>
      <c r="AF37" s="110">
        <f t="shared" si="11"/>
        <v>7485001</v>
      </c>
      <c r="AG37" s="111">
        <f t="shared" si="12"/>
        <v>84.006745230078565</v>
      </c>
    </row>
    <row r="38" spans="2:33" ht="24" customHeight="1">
      <c r="B38" s="109"/>
      <c r="C38" s="109"/>
      <c r="D38" s="109" t="s">
        <v>52</v>
      </c>
      <c r="E38" s="110">
        <v>0</v>
      </c>
      <c r="F38" s="110">
        <v>0</v>
      </c>
      <c r="G38" s="110">
        <v>0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36000</v>
      </c>
      <c r="F39" s="110">
        <v>0</v>
      </c>
      <c r="G39" s="110">
        <v>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>
        <f t="shared" si="10"/>
        <v>0</v>
      </c>
      <c r="AF39" s="110">
        <f t="shared" si="11"/>
        <v>36000</v>
      </c>
      <c r="AG39" s="111">
        <f t="shared" si="12"/>
        <v>100</v>
      </c>
    </row>
    <row r="40" spans="2:33" ht="24" customHeight="1">
      <c r="B40" s="109"/>
      <c r="C40" s="109"/>
      <c r="D40" s="109" t="s">
        <v>56</v>
      </c>
      <c r="E40" s="110">
        <v>747900</v>
      </c>
      <c r="F40" s="110">
        <v>60201</v>
      </c>
      <c r="G40" s="110">
        <v>60637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120838</v>
      </c>
      <c r="AE40" s="111">
        <f t="shared" si="10"/>
        <v>16.156972857333869</v>
      </c>
      <c r="AF40" s="110">
        <f t="shared" si="11"/>
        <v>627062</v>
      </c>
      <c r="AG40" s="111">
        <f t="shared" si="12"/>
        <v>83.843027142666131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7472746.5999999996</v>
      </c>
      <c r="F43" s="110">
        <v>4000</v>
      </c>
      <c r="G43" s="110">
        <v>268140.65000000002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272140.65000000002</v>
      </c>
      <c r="AE43" s="111">
        <f>+AD43*100/E43</f>
        <v>3.6417754350187659</v>
      </c>
      <c r="AF43" s="110">
        <f>+E43-AD43</f>
        <v>7200605.9499999993</v>
      </c>
      <c r="AG43" s="111">
        <f>+AF43*100/E43</f>
        <v>96.358224564981228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3307330</v>
      </c>
      <c r="F45" s="110">
        <v>24280</v>
      </c>
      <c r="G45" s="110">
        <v>39480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63760</v>
      </c>
      <c r="AE45" s="111">
        <f t="shared" ref="AE45:AE53" si="14">+AD45*100/E45</f>
        <v>1.9278390726053947</v>
      </c>
      <c r="AF45" s="110">
        <f t="shared" ref="AF45:AF53" si="15">+E45-AD45</f>
        <v>3243570</v>
      </c>
      <c r="AG45" s="111">
        <f t="shared" ref="AG45:AG53" si="16">+AF45*100/E45</f>
        <v>98.072160927394606</v>
      </c>
    </row>
    <row r="46" spans="2:33" ht="24" customHeight="1">
      <c r="B46" s="109"/>
      <c r="C46" s="109"/>
      <c r="D46" s="109" t="s">
        <v>131</v>
      </c>
      <c r="E46" s="110">
        <v>6461600</v>
      </c>
      <c r="F46" s="110">
        <v>585520</v>
      </c>
      <c r="G46" s="110">
        <v>0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585520</v>
      </c>
      <c r="AE46" s="111">
        <f t="shared" si="14"/>
        <v>9.0615327473071687</v>
      </c>
      <c r="AF46" s="110">
        <f t="shared" si="15"/>
        <v>5876080</v>
      </c>
      <c r="AG46" s="111">
        <f t="shared" si="16"/>
        <v>90.938467252692831</v>
      </c>
    </row>
    <row r="47" spans="2:33" ht="24" customHeight="1">
      <c r="B47" s="109"/>
      <c r="C47" s="109"/>
      <c r="D47" s="109" t="s">
        <v>132</v>
      </c>
      <c r="E47" s="110">
        <v>598000</v>
      </c>
      <c r="F47" s="110">
        <v>0</v>
      </c>
      <c r="G47" s="110">
        <v>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598000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870050.5</v>
      </c>
      <c r="F48" s="110">
        <v>241004.3</v>
      </c>
      <c r="G48" s="110">
        <v>77928.3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318932.59999999998</v>
      </c>
      <c r="AE48" s="111">
        <f t="shared" si="14"/>
        <v>36.656791760938013</v>
      </c>
      <c r="AF48" s="110">
        <f t="shared" si="15"/>
        <v>551117.9</v>
      </c>
      <c r="AG48" s="111">
        <f t="shared" si="16"/>
        <v>63.343208239061987</v>
      </c>
    </row>
    <row r="49" spans="2:33" ht="24" customHeight="1">
      <c r="B49" s="109"/>
      <c r="C49" s="109"/>
      <c r="D49" s="109" t="s">
        <v>134</v>
      </c>
      <c r="E49" s="110">
        <v>0</v>
      </c>
      <c r="F49" s="110">
        <v>0</v>
      </c>
      <c r="G49" s="110">
        <v>0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6521108</v>
      </c>
      <c r="F50" s="110">
        <v>75083</v>
      </c>
      <c r="G50" s="110">
        <v>195031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270114</v>
      </c>
      <c r="AE50" s="111">
        <f t="shared" si="14"/>
        <v>4.1421488495513339</v>
      </c>
      <c r="AF50" s="110">
        <f t="shared" si="15"/>
        <v>6250994</v>
      </c>
      <c r="AG50" s="111">
        <f t="shared" si="16"/>
        <v>95.857851150448667</v>
      </c>
    </row>
    <row r="51" spans="2:33" ht="24" customHeight="1">
      <c r="B51" s="109"/>
      <c r="C51" s="109"/>
      <c r="D51" s="109" t="s">
        <v>65</v>
      </c>
      <c r="E51" s="110">
        <v>3550000</v>
      </c>
      <c r="F51" s="110">
        <v>229751.99</v>
      </c>
      <c r="G51" s="110">
        <v>201875.3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431627.29</v>
      </c>
      <c r="AE51" s="111">
        <f t="shared" si="14"/>
        <v>12.158515211267606</v>
      </c>
      <c r="AF51" s="110">
        <f t="shared" si="15"/>
        <v>3118372.71</v>
      </c>
      <c r="AG51" s="111">
        <f t="shared" si="16"/>
        <v>87.841484788732387</v>
      </c>
    </row>
    <row r="52" spans="2:33" ht="24" customHeight="1">
      <c r="B52" s="109"/>
      <c r="C52" s="109"/>
      <c r="D52" s="109" t="s">
        <v>67</v>
      </c>
      <c r="E52" s="110">
        <v>1500000</v>
      </c>
      <c r="F52" s="110">
        <v>316788.02</v>
      </c>
      <c r="G52" s="110">
        <v>205871.62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522659.64</v>
      </c>
      <c r="AE52" s="111">
        <f t="shared" si="14"/>
        <v>34.843975999999998</v>
      </c>
      <c r="AF52" s="110">
        <f t="shared" si="15"/>
        <v>977340.36</v>
      </c>
      <c r="AG52" s="111">
        <f t="shared" si="16"/>
        <v>65.156024000000002</v>
      </c>
    </row>
    <row r="53" spans="2:33" ht="24" customHeight="1">
      <c r="B53" s="109"/>
      <c r="C53" s="109"/>
      <c r="D53" s="109" t="s">
        <v>135</v>
      </c>
      <c r="E53" s="110">
        <v>5000000</v>
      </c>
      <c r="F53" s="110">
        <v>0</v>
      </c>
      <c r="G53" s="110">
        <v>0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>
        <f t="shared" si="14"/>
        <v>0</v>
      </c>
      <c r="AF53" s="110">
        <f t="shared" si="15"/>
        <v>5000000</v>
      </c>
      <c r="AG53" s="111">
        <f t="shared" si="16"/>
        <v>100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320000</v>
      </c>
      <c r="F56" s="110">
        <v>0</v>
      </c>
      <c r="G56" s="110">
        <v>0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320000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>
        <v>0</v>
      </c>
      <c r="G57" s="110">
        <v>0</v>
      </c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2097700</v>
      </c>
      <c r="F58" s="110">
        <v>400000</v>
      </c>
      <c r="G58" s="110">
        <v>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400000</v>
      </c>
      <c r="AE58" s="111">
        <f t="shared" si="18"/>
        <v>19.068503599180055</v>
      </c>
      <c r="AF58" s="110">
        <f t="shared" si="19"/>
        <v>1697700</v>
      </c>
      <c r="AG58" s="111">
        <f t="shared" si="20"/>
        <v>80.931496400819952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>
        <v>0</v>
      </c>
      <c r="G60" s="110">
        <v>0</v>
      </c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>
        <v>0</v>
      </c>
      <c r="G61" s="110">
        <v>0</v>
      </c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710000</v>
      </c>
      <c r="F62" s="110">
        <v>0</v>
      </c>
      <c r="G62" s="110">
        <v>0</v>
      </c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>
        <f t="shared" si="22"/>
        <v>0</v>
      </c>
      <c r="AF62" s="110">
        <f t="shared" si="23"/>
        <v>710000</v>
      </c>
      <c r="AG62" s="111">
        <f t="shared" si="24"/>
        <v>100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0</v>
      </c>
      <c r="F64" s="110">
        <v>0</v>
      </c>
      <c r="G64" s="110">
        <v>0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 t="e">
        <f t="shared" ref="AE64:AE71" si="26">+AD64*100/E64</f>
        <v>#DIV/0!</v>
      </c>
      <c r="AF64" s="110">
        <f t="shared" ref="AF64:AF71" si="27">+E64-AD64</f>
        <v>0</v>
      </c>
      <c r="AG64" s="111" t="e">
        <f t="shared" ref="AG64:AG71" si="28">+AF64*100/E64</f>
        <v>#DIV/0!</v>
      </c>
    </row>
    <row r="65" spans="1:33" ht="24" customHeight="1">
      <c r="B65" s="109"/>
      <c r="C65" s="109"/>
      <c r="D65" s="109" t="s">
        <v>142</v>
      </c>
      <c r="E65" s="110">
        <v>0</v>
      </c>
      <c r="F65" s="110">
        <v>0</v>
      </c>
      <c r="G65" s="110">
        <v>0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 t="e">
        <f t="shared" si="26"/>
        <v>#DIV/0!</v>
      </c>
      <c r="AF65" s="110">
        <f t="shared" si="27"/>
        <v>0</v>
      </c>
      <c r="AG65" s="111" t="e">
        <f t="shared" si="28"/>
        <v>#DIV/0!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71354655.099999994</v>
      </c>
      <c r="F66" s="115">
        <f t="shared" si="29"/>
        <v>4597604.43</v>
      </c>
      <c r="G66" s="115">
        <f t="shared" si="29"/>
        <v>3836602.8699999996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8434207.2999999989</v>
      </c>
      <c r="AE66" s="116">
        <f t="shared" si="26"/>
        <v>11.820122020322119</v>
      </c>
      <c r="AF66" s="115">
        <f t="shared" si="27"/>
        <v>62920447.799999997</v>
      </c>
      <c r="AG66" s="116">
        <f t="shared" si="28"/>
        <v>88.179877979677883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8799879.900000006</v>
      </c>
      <c r="F67" s="115">
        <f t="shared" si="30"/>
        <v>2682146.1000000006</v>
      </c>
      <c r="G67" s="115">
        <f t="shared" si="30"/>
        <v>9653818.3300000001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12335964.43</v>
      </c>
      <c r="AE67" s="116">
        <f t="shared" si="26"/>
        <v>140.18332716108992</v>
      </c>
      <c r="AF67" s="115">
        <f t="shared" si="27"/>
        <v>-3536084.5299999937</v>
      </c>
      <c r="AG67" s="116">
        <f t="shared" si="28"/>
        <v>-40.183327161089913</v>
      </c>
    </row>
    <row r="68" spans="1:33" ht="24" customHeight="1">
      <c r="B68" s="109"/>
      <c r="C68" s="109"/>
      <c r="D68" s="119" t="s">
        <v>145</v>
      </c>
      <c r="E68" s="110">
        <v>9724</v>
      </c>
      <c r="F68" s="110">
        <v>0</v>
      </c>
      <c r="G68" s="110">
        <v>0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>
        <f t="shared" si="26"/>
        <v>0</v>
      </c>
      <c r="AF68" s="110">
        <f t="shared" si="27"/>
        <v>9724</v>
      </c>
      <c r="AG68" s="111">
        <f t="shared" si="28"/>
        <v>100</v>
      </c>
    </row>
    <row r="69" spans="1:33" ht="24" customHeight="1">
      <c r="B69" s="109"/>
      <c r="C69" s="109"/>
      <c r="D69" s="119" t="s">
        <v>146</v>
      </c>
      <c r="E69" s="110">
        <v>5059362.43</v>
      </c>
      <c r="F69" s="110">
        <v>5812457.4800000004</v>
      </c>
      <c r="G69" s="110">
        <v>9347992.25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15160449.73</v>
      </c>
      <c r="AE69" s="111">
        <f t="shared" si="26"/>
        <v>299.65138769471395</v>
      </c>
      <c r="AF69" s="110">
        <f t="shared" si="27"/>
        <v>-10101087.300000001</v>
      </c>
      <c r="AG69" s="111">
        <f t="shared" si="28"/>
        <v>-199.65138769471397</v>
      </c>
    </row>
    <row r="70" spans="1:33" ht="24" customHeight="1">
      <c r="B70" s="109"/>
      <c r="C70" s="109"/>
      <c r="D70" s="119" t="s">
        <v>147</v>
      </c>
      <c r="E70" s="110">
        <v>0</v>
      </c>
      <c r="F70" s="110">
        <v>0</v>
      </c>
      <c r="G70" s="110">
        <v>0</v>
      </c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3730793.4700000063</v>
      </c>
      <c r="F71" s="123">
        <f t="shared" si="31"/>
        <v>-3130311.38</v>
      </c>
      <c r="G71" s="123">
        <f t="shared" si="31"/>
        <v>305826.08000000007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-2824485.3</v>
      </c>
      <c r="AE71" s="116">
        <f t="shared" si="26"/>
        <v>-75.707361522748542</v>
      </c>
      <c r="AF71" s="115">
        <f t="shared" si="27"/>
        <v>6555278.7700000061</v>
      </c>
      <c r="AG71" s="116">
        <f t="shared" si="28"/>
        <v>175.70736152274853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220000</v>
      </c>
      <c r="F75" s="110">
        <v>218928.49</v>
      </c>
      <c r="G75" s="110">
        <v>212653.49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>
        <v>0</v>
      </c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35038398.439999998</v>
      </c>
      <c r="F78" s="110">
        <v>17155377.109999999</v>
      </c>
      <c r="G78" s="110">
        <v>21944007.5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100000</v>
      </c>
      <c r="F79" s="110">
        <v>0</v>
      </c>
      <c r="G79" s="110">
        <v>0</v>
      </c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35358398.439999998</v>
      </c>
      <c r="F80" s="115">
        <f t="shared" si="32"/>
        <v>17374305.599999998</v>
      </c>
      <c r="G80" s="115">
        <f t="shared" si="32"/>
        <v>22156660.989999998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G1000"/>
  <sheetViews>
    <sheetView workbookViewId="0">
      <pane ySplit="8" topLeftCell="A9" activePane="bottomLeft" state="frozen"/>
      <selection pane="bottomLeft" activeCell="G13" sqref="G13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12.85546875" bestFit="1" customWidth="1"/>
    <col min="7" max="7" width="13.2851562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204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68.400000000000006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37500459.435999997</v>
      </c>
      <c r="F11" s="110">
        <f>2694867.5+1036110.75+84214.12+104951.5+138720.5+5633.5</f>
        <v>4064497.87</v>
      </c>
      <c r="G11" s="110">
        <f>2899236.8+1197628.5+96222+1791053.2+1188387.5+5084+18580+137592.27+83832.12+8295.5+8750+229234.05+96252.5+42131.5+2740</f>
        <v>7805019.9399999995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11869517.809999999</v>
      </c>
      <c r="AE11" s="111">
        <f t="shared" ref="AE11:AE19" si="1">+AD11*100/E11</f>
        <v>31.651659709015195</v>
      </c>
      <c r="AF11" s="110">
        <f t="shared" ref="AF11:AF19" si="2">+E11-AD11</f>
        <v>25630941.625999998</v>
      </c>
      <c r="AG11" s="111">
        <f>+AF11*100/E11</f>
        <v>68.348340290984808</v>
      </c>
    </row>
    <row r="12" spans="1:33" ht="24" customHeight="1">
      <c r="B12" s="109"/>
      <c r="C12" s="109"/>
      <c r="D12" s="109" t="s">
        <v>7</v>
      </c>
      <c r="E12" s="110">
        <v>1628285.5290000001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1628285.5290000001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109850</v>
      </c>
      <c r="F13" s="110">
        <v>10000</v>
      </c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10000</v>
      </c>
      <c r="AE13" s="111">
        <f t="shared" si="1"/>
        <v>9.1033227127901686</v>
      </c>
      <c r="AF13" s="110">
        <f t="shared" si="2"/>
        <v>99850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5087385.99</v>
      </c>
      <c r="F14" s="110">
        <f>344832.5+83666.25</f>
        <v>428498.75</v>
      </c>
      <c r="G14" s="110">
        <f>485381+135817.25</f>
        <v>621198.25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1049697</v>
      </c>
      <c r="AE14" s="111">
        <f t="shared" si="1"/>
        <v>20.6333272541799</v>
      </c>
      <c r="AF14" s="110">
        <f t="shared" si="2"/>
        <v>4037688.99</v>
      </c>
      <c r="AG14" s="111">
        <f t="shared" si="3"/>
        <v>649.98396083697912</v>
      </c>
    </row>
    <row r="15" spans="1:33" ht="24" customHeight="1">
      <c r="B15" s="109"/>
      <c r="C15" s="109"/>
      <c r="D15" s="109" t="s">
        <v>13</v>
      </c>
      <c r="E15" s="110">
        <v>38192</v>
      </c>
      <c r="F15" s="110"/>
      <c r="G15" s="110">
        <v>5238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5238</v>
      </c>
      <c r="AE15" s="111">
        <f t="shared" si="1"/>
        <v>13.714914118139925</v>
      </c>
      <c r="AF15" s="110">
        <f t="shared" si="2"/>
        <v>32954</v>
      </c>
      <c r="AG15" s="111">
        <f t="shared" si="3"/>
        <v>629.1332569683085</v>
      </c>
    </row>
    <row r="16" spans="1:33" ht="24" customHeight="1">
      <c r="B16" s="109"/>
      <c r="C16" s="109"/>
      <c r="D16" s="109" t="s">
        <v>15</v>
      </c>
      <c r="E16" s="110">
        <v>826276.37600000005</v>
      </c>
      <c r="F16" s="110">
        <f>62579.5+10514.75+3990</f>
        <v>77084.25</v>
      </c>
      <c r="G16" s="110">
        <f>55430.25+21436.75+6163.5+7834.75</f>
        <v>90865.25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167949.5</v>
      </c>
      <c r="AE16" s="111">
        <f t="shared" si="1"/>
        <v>20.326068235551247</v>
      </c>
      <c r="AF16" s="110">
        <f t="shared" si="2"/>
        <v>658326.87600000005</v>
      </c>
      <c r="AG16" s="111">
        <f t="shared" si="3"/>
        <v>724.50895804501727</v>
      </c>
    </row>
    <row r="17" spans="2:33" ht="24" customHeight="1">
      <c r="B17" s="109"/>
      <c r="C17" s="109"/>
      <c r="D17" s="109" t="s">
        <v>17</v>
      </c>
      <c r="E17" s="110">
        <v>1841537.5249999999</v>
      </c>
      <c r="F17" s="110">
        <f>122626+51357.75+8863.75+11790.5+17144+1548.5</f>
        <v>213330.5</v>
      </c>
      <c r="G17" s="110">
        <f>140539.5+59876.25+15655.75+7100+11073.5+901.5</f>
        <v>235146.5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448477</v>
      </c>
      <c r="AE17" s="111">
        <f t="shared" si="1"/>
        <v>24.353400020996045</v>
      </c>
      <c r="AF17" s="110">
        <f t="shared" si="2"/>
        <v>1393060.5249999999</v>
      </c>
      <c r="AG17" s="111">
        <f t="shared" si="3"/>
        <v>592.42239412451386</v>
      </c>
    </row>
    <row r="18" spans="2:33" ht="24" customHeight="1">
      <c r="B18" s="109"/>
      <c r="C18" s="109"/>
      <c r="D18" s="109" t="s">
        <v>19</v>
      </c>
      <c r="E18" s="110">
        <v>2721.3449999999998</v>
      </c>
      <c r="F18" s="110"/>
      <c r="G18" s="110">
        <v>725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725</v>
      </c>
      <c r="AE18" s="111">
        <f t="shared" si="1"/>
        <v>26.641238064266016</v>
      </c>
      <c r="AF18" s="110">
        <f t="shared" si="2"/>
        <v>1996.3449999999998</v>
      </c>
      <c r="AG18" s="111">
        <f t="shared" si="3"/>
        <v>275.3579310344827</v>
      </c>
    </row>
    <row r="19" spans="2:33" ht="24" customHeight="1">
      <c r="B19" s="109"/>
      <c r="C19" s="109"/>
      <c r="D19" s="109" t="s">
        <v>21</v>
      </c>
      <c r="E19" s="110">
        <v>2339225.0970000001</v>
      </c>
      <c r="F19" s="110">
        <f>92260.5+26637+39176+10396+23894+12140+942.5</f>
        <v>205446</v>
      </c>
      <c r="G19" s="110">
        <f>88700.5+5970.75+23707+28979+1657.5</f>
        <v>149014.75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354460.75</v>
      </c>
      <c r="AE19" s="111">
        <f t="shared" si="1"/>
        <v>15.152913264079947</v>
      </c>
      <c r="AF19" s="110">
        <f t="shared" si="2"/>
        <v>1984764.3470000001</v>
      </c>
      <c r="AG19" s="111">
        <f t="shared" si="3"/>
        <v>1331.9247571129704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605175</v>
      </c>
      <c r="F21" s="110">
        <v>260650</v>
      </c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260650</v>
      </c>
      <c r="AE21" s="111">
        <f t="shared" ref="AE21:AE27" si="5">+AD21*100/E21</f>
        <v>43.070186309745118</v>
      </c>
      <c r="AF21" s="110">
        <f t="shared" ref="AF21:AF26" si="6">+E21-AD21</f>
        <v>344525</v>
      </c>
      <c r="AG21" s="111">
        <f t="shared" ref="AG21:AG27" si="7">+AF21*100/E21</f>
        <v>56.929813690254882</v>
      </c>
    </row>
    <row r="22" spans="2:33" ht="24" customHeight="1">
      <c r="B22" s="109"/>
      <c r="C22" s="109"/>
      <c r="D22" s="109" t="s">
        <v>26</v>
      </c>
      <c r="E22" s="110">
        <v>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 t="e">
        <f t="shared" si="5"/>
        <v>#DIV/0!</v>
      </c>
      <c r="AF22" s="110">
        <f t="shared" si="6"/>
        <v>0</v>
      </c>
      <c r="AG22" s="111" t="e">
        <f t="shared" si="7"/>
        <v>#DIV/0!</v>
      </c>
    </row>
    <row r="23" spans="2:33" ht="24" customHeight="1">
      <c r="B23" s="109"/>
      <c r="C23" s="109"/>
      <c r="D23" s="109" t="s">
        <v>28</v>
      </c>
      <c r="E23" s="110">
        <v>128724</v>
      </c>
      <c r="F23" s="110">
        <v>1170</v>
      </c>
      <c r="G23" s="110">
        <v>11079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12249</v>
      </c>
      <c r="AE23" s="111">
        <f t="shared" si="5"/>
        <v>9.5157080264752487</v>
      </c>
      <c r="AF23" s="110">
        <f t="shared" si="6"/>
        <v>116475</v>
      </c>
      <c r="AG23" s="111">
        <f t="shared" si="7"/>
        <v>90.484291973524748</v>
      </c>
    </row>
    <row r="24" spans="2:33" ht="24" customHeight="1">
      <c r="B24" s="109"/>
      <c r="C24" s="109"/>
      <c r="D24" s="109" t="s">
        <v>30</v>
      </c>
      <c r="E24" s="110">
        <v>51672.421500000004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51672.421500000004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2515104.0660000001</v>
      </c>
      <c r="F25" s="110">
        <f>4350+1400+2852.81+17610+810</f>
        <v>27022.809999999998</v>
      </c>
      <c r="G25" s="110">
        <f>4550+2200+5140+20010+1140</f>
        <v>33040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60062.81</v>
      </c>
      <c r="AE25" s="111">
        <f t="shared" si="5"/>
        <v>2.3880844857256096</v>
      </c>
      <c r="AF25" s="110">
        <f t="shared" si="6"/>
        <v>2455041.2560000001</v>
      </c>
      <c r="AG25" s="111">
        <f t="shared" si="7"/>
        <v>97.611915514274386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52674608.785499997</v>
      </c>
      <c r="F27" s="115">
        <f t="shared" si="8"/>
        <v>5287700.18</v>
      </c>
      <c r="G27" s="115">
        <f t="shared" si="8"/>
        <v>8951326.6899999995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14239026.869999999</v>
      </c>
      <c r="AE27" s="116">
        <f t="shared" si="5"/>
        <v>27.032050542574979</v>
      </c>
      <c r="AF27" s="115">
        <f>SUM(AF10:AF26)</f>
        <v>38435581.915499985</v>
      </c>
      <c r="AG27" s="116">
        <f t="shared" si="7"/>
        <v>72.967949457424993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11676508.261</v>
      </c>
      <c r="F30" s="110">
        <f>194570+50570+7350+431300+150810+23220+27030</f>
        <v>884850</v>
      </c>
      <c r="G30" s="110">
        <f>199070+86600+405890+126600+7000</f>
        <v>825160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1710010</v>
      </c>
      <c r="AE30" s="111">
        <f t="shared" ref="AE30:AE41" si="10">+AD30*100/E30</f>
        <v>14.644874664384909</v>
      </c>
      <c r="AF30" s="110">
        <f t="shared" ref="AF30:AF41" si="11">+E30-AD30</f>
        <v>9966498.2609999999</v>
      </c>
      <c r="AG30" s="111">
        <f t="shared" ref="AG30:AG41" si="12">+AF30*100/E30</f>
        <v>85.355125335615099</v>
      </c>
    </row>
    <row r="31" spans="2:33" ht="24" customHeight="1">
      <c r="B31" s="109"/>
      <c r="C31" s="109"/>
      <c r="D31" s="109" t="s">
        <v>124</v>
      </c>
      <c r="E31" s="110">
        <v>487377</v>
      </c>
      <c r="F31" s="110"/>
      <c r="G31" s="110">
        <v>78696.25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78696.25</v>
      </c>
      <c r="AE31" s="111">
        <f t="shared" si="10"/>
        <v>16.146894498509369</v>
      </c>
      <c r="AF31" s="110">
        <f t="shared" si="11"/>
        <v>408680.75</v>
      </c>
      <c r="AG31" s="111">
        <f t="shared" si="12"/>
        <v>83.853105501490631</v>
      </c>
    </row>
    <row r="32" spans="2:33" ht="24" customHeight="1">
      <c r="B32" s="109"/>
      <c r="C32" s="109"/>
      <c r="D32" s="109" t="s">
        <v>40</v>
      </c>
      <c r="E32" s="110">
        <v>1209175</v>
      </c>
      <c r="F32" s="110">
        <v>103710</v>
      </c>
      <c r="G32" s="110">
        <v>98430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202140</v>
      </c>
      <c r="AE32" s="111">
        <f t="shared" si="10"/>
        <v>16.717183203423822</v>
      </c>
      <c r="AF32" s="110">
        <f t="shared" si="11"/>
        <v>1007035</v>
      </c>
      <c r="AG32" s="111">
        <f t="shared" si="12"/>
        <v>83.282816796576185</v>
      </c>
    </row>
    <row r="33" spans="2:33" ht="24" customHeight="1">
      <c r="B33" s="109"/>
      <c r="C33" s="109"/>
      <c r="D33" s="109" t="s">
        <v>42</v>
      </c>
      <c r="E33" s="110">
        <v>695000</v>
      </c>
      <c r="F33" s="110"/>
      <c r="G33" s="110">
        <v>45000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45000</v>
      </c>
      <c r="AE33" s="111">
        <f t="shared" si="10"/>
        <v>6.4748201438848918</v>
      </c>
      <c r="AF33" s="110">
        <f t="shared" si="11"/>
        <v>650000</v>
      </c>
      <c r="AG33" s="111">
        <f t="shared" si="12"/>
        <v>93.525179856115102</v>
      </c>
    </row>
    <row r="34" spans="2:33" ht="24" customHeight="1">
      <c r="B34" s="109"/>
      <c r="C34" s="109"/>
      <c r="D34" s="109" t="s">
        <v>44</v>
      </c>
      <c r="E34" s="110">
        <v>4932554</v>
      </c>
      <c r="F34" s="110"/>
      <c r="G34" s="110">
        <v>367600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367600</v>
      </c>
      <c r="AE34" s="111">
        <f t="shared" si="10"/>
        <v>7.4525286494582721</v>
      </c>
      <c r="AF34" s="110">
        <f t="shared" si="11"/>
        <v>4564954</v>
      </c>
      <c r="AG34" s="111">
        <f t="shared" si="12"/>
        <v>92.547471350541727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296713.71000000002</v>
      </c>
      <c r="F36" s="110">
        <v>16500</v>
      </c>
      <c r="G36" s="110">
        <v>14000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30500</v>
      </c>
      <c r="AE36" s="111">
        <f t="shared" si="10"/>
        <v>10.279268861556817</v>
      </c>
      <c r="AF36" s="110">
        <f t="shared" si="11"/>
        <v>266213.71000000002</v>
      </c>
      <c r="AG36" s="111">
        <f t="shared" si="12"/>
        <v>89.720731138443185</v>
      </c>
    </row>
    <row r="37" spans="2:33" ht="24" customHeight="1">
      <c r="B37" s="109"/>
      <c r="C37" s="109"/>
      <c r="D37" s="109" t="s">
        <v>50</v>
      </c>
      <c r="E37" s="110">
        <v>7562772.3379999995</v>
      </c>
      <c r="F37" s="110"/>
      <c r="G37" s="110">
        <f>626656.25-98430</f>
        <v>528226.25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528226.25</v>
      </c>
      <c r="AE37" s="111">
        <f t="shared" si="10"/>
        <v>6.9845583919783998</v>
      </c>
      <c r="AF37" s="110">
        <f t="shared" si="11"/>
        <v>7034546.0879999995</v>
      </c>
      <c r="AG37" s="111">
        <f t="shared" si="12"/>
        <v>93.015441608021604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31350</v>
      </c>
      <c r="F39" s="110"/>
      <c r="G39" s="110">
        <v>5000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5000</v>
      </c>
      <c r="AE39" s="111">
        <f t="shared" si="10"/>
        <v>15.94896331738437</v>
      </c>
      <c r="AF39" s="110">
        <f t="shared" si="11"/>
        <v>26350</v>
      </c>
      <c r="AG39" s="111">
        <f t="shared" si="12"/>
        <v>84.051036682615631</v>
      </c>
    </row>
    <row r="40" spans="2:33" ht="24" customHeight="1">
      <c r="B40" s="109"/>
      <c r="C40" s="109"/>
      <c r="D40" s="109" t="s">
        <v>56</v>
      </c>
      <c r="E40" s="110">
        <v>1767720.8559999999</v>
      </c>
      <c r="F40" s="110">
        <f>39903+7500</f>
        <v>47403</v>
      </c>
      <c r="G40" s="110">
        <f>48090+41603</f>
        <v>89693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137096</v>
      </c>
      <c r="AE40" s="111">
        <f t="shared" si="10"/>
        <v>7.7555231378680984</v>
      </c>
      <c r="AF40" s="110">
        <f t="shared" si="11"/>
        <v>1630624.8559999999</v>
      </c>
      <c r="AG40" s="111">
        <f t="shared" si="12"/>
        <v>92.244476862131904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5089878.1340000005</v>
      </c>
      <c r="F43" s="110">
        <v>508111</v>
      </c>
      <c r="G43" s="110">
        <v>383084.83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891195.83000000007</v>
      </c>
      <c r="AE43" s="111">
        <f>+AD43*100/E43</f>
        <v>17.509178148036185</v>
      </c>
      <c r="AF43" s="110">
        <f>+E43-AD43</f>
        <v>4198682.3040000005</v>
      </c>
      <c r="AG43" s="111">
        <f>+AF43*100/E43</f>
        <v>82.490821851963815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2328907.8560000001</v>
      </c>
      <c r="F45" s="110">
        <v>282613.28999999998</v>
      </c>
      <c r="G45" s="110">
        <v>164645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447258.29</v>
      </c>
      <c r="AE45" s="111">
        <f t="shared" ref="AE45:AE53" si="14">+AD45*100/E45</f>
        <v>19.204636578803314</v>
      </c>
      <c r="AF45" s="110">
        <f t="shared" ref="AF45:AF53" si="15">+E45-AD45</f>
        <v>1881649.5660000001</v>
      </c>
      <c r="AG45" s="111">
        <f t="shared" ref="AG45:AG53" si="16">+AF45*100/E45</f>
        <v>80.795363421196697</v>
      </c>
    </row>
    <row r="46" spans="2:33" ht="24" customHeight="1">
      <c r="B46" s="109"/>
      <c r="C46" s="109"/>
      <c r="D46" s="109" t="s">
        <v>131</v>
      </c>
      <c r="E46" s="110">
        <v>2762679.4125000001</v>
      </c>
      <c r="F46" s="110">
        <v>6387.9</v>
      </c>
      <c r="G46" s="110">
        <v>748061.02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754448.92</v>
      </c>
      <c r="AE46" s="111">
        <f t="shared" si="14"/>
        <v>27.30859456896901</v>
      </c>
      <c r="AF46" s="110">
        <f t="shared" si="15"/>
        <v>2008230.4925000002</v>
      </c>
      <c r="AG46" s="111">
        <f t="shared" si="16"/>
        <v>72.691405431031001</v>
      </c>
    </row>
    <row r="47" spans="2:33" ht="24" customHeight="1">
      <c r="B47" s="109"/>
      <c r="C47" s="109"/>
      <c r="D47" s="109" t="s">
        <v>132</v>
      </c>
      <c r="E47" s="110">
        <v>211579.5</v>
      </c>
      <c r="F47" s="110">
        <v>16750</v>
      </c>
      <c r="G47" s="110">
        <v>8960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25710</v>
      </c>
      <c r="AE47" s="111">
        <f t="shared" si="14"/>
        <v>12.151460798423289</v>
      </c>
      <c r="AF47" s="110">
        <f t="shared" si="15"/>
        <v>185869.5</v>
      </c>
      <c r="AG47" s="111">
        <f t="shared" si="16"/>
        <v>87.848539201576713</v>
      </c>
    </row>
    <row r="48" spans="2:33" ht="24" customHeight="1">
      <c r="B48" s="109"/>
      <c r="C48" s="109"/>
      <c r="D48" s="109" t="s">
        <v>133</v>
      </c>
      <c r="E48" s="110">
        <v>520637.57819999999</v>
      </c>
      <c r="F48" s="110">
        <v>67514.149999999994</v>
      </c>
      <c r="G48" s="110">
        <v>48484.6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115998.75</v>
      </c>
      <c r="AE48" s="111">
        <f t="shared" si="14"/>
        <v>22.28013398514998</v>
      </c>
      <c r="AF48" s="110">
        <f t="shared" si="15"/>
        <v>404638.82819999999</v>
      </c>
      <c r="AG48" s="111">
        <f t="shared" si="16"/>
        <v>77.719866014850027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2909987.43</v>
      </c>
      <c r="F50" s="110">
        <v>232153.48</v>
      </c>
      <c r="G50" s="110">
        <v>98917.3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331070.78000000003</v>
      </c>
      <c r="AE50" s="111">
        <f t="shared" si="14"/>
        <v>11.377051893313505</v>
      </c>
      <c r="AF50" s="110">
        <f t="shared" si="15"/>
        <v>2578916.6500000004</v>
      </c>
      <c r="AG50" s="111">
        <f t="shared" si="16"/>
        <v>88.622948106686493</v>
      </c>
    </row>
    <row r="51" spans="2:33" ht="24" customHeight="1">
      <c r="B51" s="109"/>
      <c r="C51" s="109"/>
      <c r="D51" s="109" t="s">
        <v>65</v>
      </c>
      <c r="E51" s="110">
        <v>1444077.65</v>
      </c>
      <c r="F51" s="110">
        <f>149149.1+7969.36+749</f>
        <v>157867.46</v>
      </c>
      <c r="G51" s="110">
        <f>92718.26+535+11725.06+10649</f>
        <v>115627.31999999999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273494.77999999997</v>
      </c>
      <c r="AE51" s="111">
        <f t="shared" si="14"/>
        <v>18.939063283750702</v>
      </c>
      <c r="AF51" s="110">
        <f t="shared" si="15"/>
        <v>1170582.8699999999</v>
      </c>
      <c r="AG51" s="111">
        <f t="shared" si="16"/>
        <v>81.060936716249287</v>
      </c>
    </row>
    <row r="52" spans="2:33" ht="24" customHeight="1">
      <c r="B52" s="109"/>
      <c r="C52" s="109"/>
      <c r="D52" s="109" t="s">
        <v>67</v>
      </c>
      <c r="E52" s="110">
        <v>1044320.025</v>
      </c>
      <c r="F52" s="110">
        <f>17865.8+5926.91+40</f>
        <v>23832.71</v>
      </c>
      <c r="G52" s="110">
        <f>1500+23056.8+38</f>
        <v>24594.799999999999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48427.509999999995</v>
      </c>
      <c r="AE52" s="111">
        <f t="shared" si="14"/>
        <v>4.6372288992543247</v>
      </c>
      <c r="AF52" s="110">
        <f t="shared" si="15"/>
        <v>995892.51500000001</v>
      </c>
      <c r="AG52" s="111">
        <f t="shared" si="16"/>
        <v>95.362771100745675</v>
      </c>
    </row>
    <row r="53" spans="2:33" ht="24" customHeight="1">
      <c r="B53" s="109"/>
      <c r="C53" s="109"/>
      <c r="D53" s="109" t="s">
        <v>135</v>
      </c>
      <c r="E53" s="110">
        <v>673683.76</v>
      </c>
      <c r="F53" s="110">
        <f>28405+65275.14</f>
        <v>93680.14</v>
      </c>
      <c r="G53" s="110">
        <f>11165+8500+95250+3400+71201</f>
        <v>189516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283196.14</v>
      </c>
      <c r="AE53" s="111">
        <f t="shared" si="14"/>
        <v>42.03695514346375</v>
      </c>
      <c r="AF53" s="110">
        <f t="shared" si="15"/>
        <v>390487.62</v>
      </c>
      <c r="AG53" s="111">
        <f t="shared" si="16"/>
        <v>57.96304485653625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2740000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2740000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2620200</v>
      </c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>
        <f t="shared" si="18"/>
        <v>0</v>
      </c>
      <c r="AF58" s="110">
        <f t="shared" si="19"/>
        <v>2620200</v>
      </c>
      <c r="AG58" s="111">
        <f t="shared" si="20"/>
        <v>100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604995.26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604995.26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263662</v>
      </c>
      <c r="F65" s="110">
        <v>1000</v>
      </c>
      <c r="G65" s="110">
        <v>33550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34550</v>
      </c>
      <c r="AE65" s="111">
        <f t="shared" si="26"/>
        <v>13.103898172660452</v>
      </c>
      <c r="AF65" s="110">
        <f t="shared" si="27"/>
        <v>229112</v>
      </c>
      <c r="AG65" s="111">
        <f t="shared" si="28"/>
        <v>86.89610182733955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51873779.770699993</v>
      </c>
      <c r="F66" s="115">
        <f t="shared" si="29"/>
        <v>2442373.13</v>
      </c>
      <c r="G66" s="115">
        <f t="shared" si="29"/>
        <v>3867246.3699999996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6309619.5</v>
      </c>
      <c r="AE66" s="116">
        <f t="shared" si="26"/>
        <v>12.16340804138564</v>
      </c>
      <c r="AF66" s="115">
        <f t="shared" si="27"/>
        <v>45564160.270699993</v>
      </c>
      <c r="AG66" s="116">
        <f t="shared" si="28"/>
        <v>87.836591958614363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800829.01480000466</v>
      </c>
      <c r="F67" s="115">
        <f t="shared" si="30"/>
        <v>2845327.05</v>
      </c>
      <c r="G67" s="115">
        <f t="shared" si="30"/>
        <v>5084080.32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7929407.3700000001</v>
      </c>
      <c r="AE67" s="116">
        <f t="shared" si="26"/>
        <v>990.14986013965211</v>
      </c>
      <c r="AF67" s="115">
        <f t="shared" si="27"/>
        <v>-7128578.3551999955</v>
      </c>
      <c r="AG67" s="116">
        <f t="shared" si="28"/>
        <v>-890.14986013965211</v>
      </c>
    </row>
    <row r="68" spans="1:33" ht="24" customHeight="1">
      <c r="B68" s="109"/>
      <c r="C68" s="109"/>
      <c r="D68" s="119" t="s">
        <v>145</v>
      </c>
      <c r="E68" s="110">
        <v>0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 t="e">
        <f t="shared" si="26"/>
        <v>#DIV/0!</v>
      </c>
      <c r="AF68" s="110">
        <f t="shared" si="27"/>
        <v>0</v>
      </c>
      <c r="AG68" s="111" t="e">
        <f t="shared" si="28"/>
        <v>#DIV/0!</v>
      </c>
    </row>
    <row r="69" spans="1:33" ht="24" customHeight="1">
      <c r="B69" s="109"/>
      <c r="C69" s="109"/>
      <c r="D69" s="119" t="s">
        <v>146</v>
      </c>
      <c r="E69" s="110">
        <v>8185141.2800000003</v>
      </c>
      <c r="F69" s="110">
        <v>7965006.5999999996</v>
      </c>
      <c r="G69" s="110">
        <v>10896716.25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18861722.850000001</v>
      </c>
      <c r="AE69" s="111">
        <f t="shared" si="26"/>
        <v>230.43857405476575</v>
      </c>
      <c r="AF69" s="110">
        <f t="shared" si="27"/>
        <v>-10676581.57</v>
      </c>
      <c r="AG69" s="111">
        <f t="shared" si="28"/>
        <v>-130.43857405476572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-7384312.2651999956</v>
      </c>
      <c r="F71" s="123">
        <f t="shared" si="31"/>
        <v>-5119679.55</v>
      </c>
      <c r="G71" s="123">
        <f t="shared" si="31"/>
        <v>-5812635.9299999997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-10932315.48</v>
      </c>
      <c r="AE71" s="116">
        <f t="shared" si="26"/>
        <v>148.04784910736586</v>
      </c>
      <c r="AF71" s="115">
        <f t="shared" si="27"/>
        <v>3548003.2148000048</v>
      </c>
      <c r="AG71" s="116">
        <f t="shared" si="28"/>
        <v>-48.047849107365877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0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11320408.279999999</v>
      </c>
      <c r="F78" s="110">
        <v>9801508</v>
      </c>
      <c r="G78" s="110">
        <v>9835024.1400000006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11320408.279999999</v>
      </c>
      <c r="F80" s="115">
        <f t="shared" si="32"/>
        <v>9801508</v>
      </c>
      <c r="G80" s="115">
        <f t="shared" si="32"/>
        <v>9835024.1400000006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G1000"/>
  <sheetViews>
    <sheetView workbookViewId="0">
      <pane ySplit="8" topLeftCell="A9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9.42578125" customWidth="1"/>
    <col min="6" max="6" width="12.7109375" customWidth="1"/>
    <col min="7" max="7" width="13.785156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6.75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6.75" customHeight="1">
      <c r="A2" s="402" t="s">
        <v>205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6.75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6.75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6.75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63.75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49900000</v>
      </c>
      <c r="F11" s="110">
        <v>879509.31</v>
      </c>
      <c r="G11" s="110">
        <v>14680468.52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15559977.83</v>
      </c>
      <c r="AE11" s="111">
        <f t="shared" ref="AE11:AE19" si="1">+AD11*100/E11</f>
        <v>31.182320300601202</v>
      </c>
      <c r="AF11" s="110">
        <f t="shared" ref="AF11:AF19" si="2">+E11-AD11</f>
        <v>34340022.170000002</v>
      </c>
      <c r="AG11" s="111">
        <f>+AF11*100/E11</f>
        <v>68.817679699398795</v>
      </c>
    </row>
    <row r="12" spans="1:33" ht="24" customHeight="1">
      <c r="B12" s="109"/>
      <c r="C12" s="109"/>
      <c r="D12" s="109" t="s">
        <v>7</v>
      </c>
      <c r="E12" s="110">
        <v>1700000</v>
      </c>
      <c r="F12" s="110">
        <v>0</v>
      </c>
      <c r="G12" s="110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1700000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50000</v>
      </c>
      <c r="F13" s="110">
        <v>4400</v>
      </c>
      <c r="G13" s="110">
        <v>6100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10500</v>
      </c>
      <c r="AE13" s="111">
        <f t="shared" si="1"/>
        <v>21</v>
      </c>
      <c r="AF13" s="110">
        <f t="shared" si="2"/>
        <v>39500</v>
      </c>
      <c r="AG13" s="111">
        <f t="shared" si="3"/>
        <v>647.54098360655735</v>
      </c>
    </row>
    <row r="14" spans="1:33" ht="24" customHeight="1">
      <c r="B14" s="109"/>
      <c r="C14" s="109"/>
      <c r="D14" s="109" t="s">
        <v>11</v>
      </c>
      <c r="E14" s="110">
        <v>11900000</v>
      </c>
      <c r="F14" s="110">
        <v>613080.1</v>
      </c>
      <c r="G14" s="110">
        <v>484567.9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1097648</v>
      </c>
      <c r="AE14" s="111">
        <f t="shared" si="1"/>
        <v>9.2239327731092438</v>
      </c>
      <c r="AF14" s="110">
        <f t="shared" si="2"/>
        <v>10802352</v>
      </c>
      <c r="AG14" s="111">
        <f t="shared" si="3"/>
        <v>2229.2751954885989</v>
      </c>
    </row>
    <row r="15" spans="1:33" ht="24" customHeight="1">
      <c r="B15" s="109"/>
      <c r="C15" s="109"/>
      <c r="D15" s="109" t="s">
        <v>13</v>
      </c>
      <c r="E15" s="110">
        <v>20000</v>
      </c>
      <c r="F15" s="110">
        <v>0</v>
      </c>
      <c r="G15" s="110">
        <v>0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20000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2100000</v>
      </c>
      <c r="F16" s="110">
        <v>21685.11</v>
      </c>
      <c r="G16" s="110">
        <v>158131.01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179816.12</v>
      </c>
      <c r="AE16" s="111">
        <f t="shared" si="1"/>
        <v>8.5626723809523817</v>
      </c>
      <c r="AF16" s="110">
        <f t="shared" si="2"/>
        <v>1920183.88</v>
      </c>
      <c r="AG16" s="111">
        <f t="shared" si="3"/>
        <v>1214.2993837831048</v>
      </c>
    </row>
    <row r="17" spans="2:33" ht="24" customHeight="1">
      <c r="B17" s="109"/>
      <c r="C17" s="109"/>
      <c r="D17" s="109" t="s">
        <v>17</v>
      </c>
      <c r="E17" s="110">
        <v>1400000</v>
      </c>
      <c r="F17" s="110">
        <v>135777.76</v>
      </c>
      <c r="G17" s="110">
        <v>397751.38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533529.14</v>
      </c>
      <c r="AE17" s="111">
        <f t="shared" si="1"/>
        <v>38.109224285714284</v>
      </c>
      <c r="AF17" s="110">
        <f t="shared" si="2"/>
        <v>866470.86</v>
      </c>
      <c r="AG17" s="111">
        <f t="shared" si="3"/>
        <v>217.8423265307087</v>
      </c>
    </row>
    <row r="18" spans="2:33" ht="24" customHeight="1">
      <c r="B18" s="109"/>
      <c r="C18" s="109"/>
      <c r="D18" s="109" t="s">
        <v>19</v>
      </c>
      <c r="E18" s="110">
        <v>8000</v>
      </c>
      <c r="F18" s="110">
        <v>0</v>
      </c>
      <c r="G18" s="110">
        <v>0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8000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3800000</v>
      </c>
      <c r="F19" s="110">
        <v>271979.5</v>
      </c>
      <c r="G19" s="110">
        <v>216000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487979.5</v>
      </c>
      <c r="AE19" s="111">
        <f t="shared" si="1"/>
        <v>12.841565789473684</v>
      </c>
      <c r="AF19" s="110">
        <f t="shared" si="2"/>
        <v>3312020.5</v>
      </c>
      <c r="AG19" s="111">
        <f t="shared" si="3"/>
        <v>1533.3428240740741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>
        <v>0</v>
      </c>
      <c r="G21" s="110">
        <v>0</v>
      </c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1000000</v>
      </c>
      <c r="F22" s="110">
        <v>0</v>
      </c>
      <c r="G22" s="110">
        <v>20000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20000</v>
      </c>
      <c r="AE22" s="111">
        <f t="shared" si="5"/>
        <v>2</v>
      </c>
      <c r="AF22" s="110">
        <f t="shared" si="6"/>
        <v>980000</v>
      </c>
      <c r="AG22" s="111">
        <f t="shared" si="7"/>
        <v>98</v>
      </c>
    </row>
    <row r="23" spans="2:33" ht="24" customHeight="1">
      <c r="B23" s="109"/>
      <c r="C23" s="109"/>
      <c r="D23" s="109" t="s">
        <v>28</v>
      </c>
      <c r="E23" s="110">
        <v>450000</v>
      </c>
      <c r="F23" s="110">
        <v>44230.559999999998</v>
      </c>
      <c r="G23" s="110">
        <v>56397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100627.56</v>
      </c>
      <c r="AE23" s="111">
        <f t="shared" si="5"/>
        <v>22.36168</v>
      </c>
      <c r="AF23" s="110">
        <f t="shared" si="6"/>
        <v>349372.44</v>
      </c>
      <c r="AG23" s="111">
        <f t="shared" si="7"/>
        <v>77.638319999999993</v>
      </c>
    </row>
    <row r="24" spans="2:33" ht="24" customHeight="1">
      <c r="B24" s="109"/>
      <c r="C24" s="109"/>
      <c r="D24" s="109" t="s">
        <v>30</v>
      </c>
      <c r="E24" s="110">
        <v>100000</v>
      </c>
      <c r="F24" s="110">
        <v>0</v>
      </c>
      <c r="G24" s="110">
        <v>0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100000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1100000</v>
      </c>
      <c r="F25" s="110">
        <v>105114.01</v>
      </c>
      <c r="G25" s="110">
        <v>94166.399999999994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199280.40999999997</v>
      </c>
      <c r="AE25" s="111">
        <f t="shared" si="5"/>
        <v>18.116400909090906</v>
      </c>
      <c r="AF25" s="110">
        <f t="shared" si="6"/>
        <v>900719.59000000008</v>
      </c>
      <c r="AG25" s="111">
        <f t="shared" si="7"/>
        <v>81.883599090909101</v>
      </c>
    </row>
    <row r="26" spans="2:33" ht="24" customHeight="1">
      <c r="B26" s="109"/>
      <c r="C26" s="109"/>
      <c r="D26" s="109" t="s">
        <v>121</v>
      </c>
      <c r="E26" s="110">
        <v>0</v>
      </c>
      <c r="F26" s="110">
        <v>0</v>
      </c>
      <c r="G26" s="110">
        <v>0</v>
      </c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73528000</v>
      </c>
      <c r="F27" s="115">
        <f t="shared" si="8"/>
        <v>2075776.3500000003</v>
      </c>
      <c r="G27" s="115">
        <f t="shared" si="8"/>
        <v>16113582.210000001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18189358.559999999</v>
      </c>
      <c r="AE27" s="116">
        <f t="shared" si="5"/>
        <v>24.738002611250131</v>
      </c>
      <c r="AF27" s="115">
        <f>SUM(AF10:AF26)</f>
        <v>55338641.440000005</v>
      </c>
      <c r="AG27" s="116">
        <f t="shared" si="7"/>
        <v>75.261997388749876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13400000</v>
      </c>
      <c r="F30" s="110">
        <v>1073290</v>
      </c>
      <c r="G30" s="110">
        <v>1079686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2152976</v>
      </c>
      <c r="AE30" s="111">
        <f t="shared" ref="AE30:AE41" si="10">+AD30*100/E30</f>
        <v>16.066985074626867</v>
      </c>
      <c r="AF30" s="110">
        <f t="shared" ref="AF30:AF41" si="11">+E30-AD30</f>
        <v>11247024</v>
      </c>
      <c r="AG30" s="111">
        <f t="shared" ref="AG30:AG41" si="12">+AF30*100/E30</f>
        <v>83.933014925373129</v>
      </c>
    </row>
    <row r="31" spans="2:33" ht="24" customHeight="1">
      <c r="B31" s="109"/>
      <c r="C31" s="109"/>
      <c r="D31" s="109" t="s">
        <v>124</v>
      </c>
      <c r="E31" s="110">
        <v>8800000</v>
      </c>
      <c r="F31" s="110">
        <v>590361</v>
      </c>
      <c r="G31" s="110">
        <v>601560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1191921</v>
      </c>
      <c r="AE31" s="111">
        <f t="shared" si="10"/>
        <v>13.544556818181817</v>
      </c>
      <c r="AF31" s="110">
        <f t="shared" si="11"/>
        <v>7608079</v>
      </c>
      <c r="AG31" s="111">
        <f t="shared" si="12"/>
        <v>86.455443181818183</v>
      </c>
    </row>
    <row r="32" spans="2:33" ht="24" customHeight="1">
      <c r="B32" s="109"/>
      <c r="C32" s="109"/>
      <c r="D32" s="109" t="s">
        <v>40</v>
      </c>
      <c r="E32" s="110">
        <v>1590000</v>
      </c>
      <c r="F32" s="110">
        <v>133770</v>
      </c>
      <c r="G32" s="110">
        <v>123720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257490</v>
      </c>
      <c r="AE32" s="111">
        <f t="shared" si="10"/>
        <v>16.194339622641511</v>
      </c>
      <c r="AF32" s="110">
        <f t="shared" si="11"/>
        <v>1332510</v>
      </c>
      <c r="AG32" s="111">
        <f t="shared" si="12"/>
        <v>83.805660377358492</v>
      </c>
    </row>
    <row r="33" spans="2:33" ht="24" customHeight="1">
      <c r="B33" s="109"/>
      <c r="C33" s="109"/>
      <c r="D33" s="109" t="s">
        <v>42</v>
      </c>
      <c r="E33" s="110">
        <v>660000</v>
      </c>
      <c r="F33" s="110">
        <v>60000</v>
      </c>
      <c r="G33" s="110">
        <v>50000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110000</v>
      </c>
      <c r="AE33" s="111">
        <f t="shared" si="10"/>
        <v>16.666666666666668</v>
      </c>
      <c r="AF33" s="110">
        <f t="shared" si="11"/>
        <v>550000</v>
      </c>
      <c r="AG33" s="111">
        <f t="shared" si="12"/>
        <v>83.333333333333329</v>
      </c>
    </row>
    <row r="34" spans="2:33" ht="24" customHeight="1">
      <c r="B34" s="109"/>
      <c r="C34" s="109"/>
      <c r="D34" s="109" t="s">
        <v>44</v>
      </c>
      <c r="E34" s="110">
        <v>4200000</v>
      </c>
      <c r="F34" s="110">
        <v>524200</v>
      </c>
      <c r="G34" s="110">
        <v>532700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1056900</v>
      </c>
      <c r="AE34" s="111">
        <f t="shared" si="10"/>
        <v>25.164285714285715</v>
      </c>
      <c r="AF34" s="110">
        <f t="shared" si="11"/>
        <v>3143100</v>
      </c>
      <c r="AG34" s="111">
        <f t="shared" si="12"/>
        <v>74.835714285714289</v>
      </c>
    </row>
    <row r="35" spans="2:33" ht="24" customHeight="1">
      <c r="B35" s="109"/>
      <c r="C35" s="109"/>
      <c r="D35" s="109" t="s">
        <v>46</v>
      </c>
      <c r="E35" s="110">
        <v>0</v>
      </c>
      <c r="F35" s="110">
        <v>0</v>
      </c>
      <c r="G35" s="110">
        <v>0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34500</v>
      </c>
      <c r="F36" s="110">
        <v>2500</v>
      </c>
      <c r="G36" s="110">
        <v>2500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5000</v>
      </c>
      <c r="AE36" s="111">
        <f t="shared" si="10"/>
        <v>14.492753623188406</v>
      </c>
      <c r="AF36" s="110">
        <f t="shared" si="11"/>
        <v>29500</v>
      </c>
      <c r="AG36" s="111">
        <f t="shared" si="12"/>
        <v>85.507246376811594</v>
      </c>
    </row>
    <row r="37" spans="2:33" ht="24" customHeight="1">
      <c r="B37" s="109"/>
      <c r="C37" s="109"/>
      <c r="D37" s="109" t="s">
        <v>50</v>
      </c>
      <c r="E37" s="110">
        <v>0</v>
      </c>
      <c r="F37" s="110">
        <v>0</v>
      </c>
      <c r="G37" s="110">
        <v>0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0</v>
      </c>
      <c r="AE37" s="111" t="e">
        <f t="shared" si="10"/>
        <v>#DIV/0!</v>
      </c>
      <c r="AF37" s="110">
        <f t="shared" si="11"/>
        <v>0</v>
      </c>
      <c r="AG37" s="111" t="e">
        <f t="shared" si="12"/>
        <v>#DIV/0!</v>
      </c>
    </row>
    <row r="38" spans="2:33" ht="24" customHeight="1">
      <c r="B38" s="109"/>
      <c r="C38" s="109"/>
      <c r="D38" s="109" t="s">
        <v>52</v>
      </c>
      <c r="E38" s="110">
        <v>0</v>
      </c>
      <c r="F38" s="110">
        <v>0</v>
      </c>
      <c r="G38" s="110">
        <v>0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60000</v>
      </c>
      <c r="F39" s="110">
        <v>3600</v>
      </c>
      <c r="G39" s="110">
        <v>7400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11000</v>
      </c>
      <c r="AE39" s="111">
        <f t="shared" si="10"/>
        <v>18.333333333333332</v>
      </c>
      <c r="AF39" s="110">
        <f t="shared" si="11"/>
        <v>49000</v>
      </c>
      <c r="AG39" s="111">
        <f t="shared" si="12"/>
        <v>81.666666666666671</v>
      </c>
    </row>
    <row r="40" spans="2:33" ht="24" customHeight="1">
      <c r="B40" s="109"/>
      <c r="C40" s="109"/>
      <c r="D40" s="109" t="s">
        <v>56</v>
      </c>
      <c r="E40" s="110">
        <v>1100000</v>
      </c>
      <c r="F40" s="110">
        <v>55216.4</v>
      </c>
      <c r="G40" s="110">
        <v>55947.6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111164</v>
      </c>
      <c r="AE40" s="111">
        <f t="shared" si="10"/>
        <v>10.105818181818181</v>
      </c>
      <c r="AF40" s="110">
        <f t="shared" si="11"/>
        <v>988836</v>
      </c>
      <c r="AG40" s="111">
        <f t="shared" si="12"/>
        <v>89.894181818181821</v>
      </c>
    </row>
    <row r="41" spans="2:33" ht="24" customHeight="1">
      <c r="B41" s="109"/>
      <c r="C41" s="109"/>
      <c r="D41" s="109" t="s">
        <v>126</v>
      </c>
      <c r="E41" s="110">
        <v>0</v>
      </c>
      <c r="F41" s="110">
        <v>0</v>
      </c>
      <c r="G41" s="110">
        <v>0</v>
      </c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7900000</v>
      </c>
      <c r="F43" s="110">
        <v>278879.3</v>
      </c>
      <c r="G43" s="110">
        <v>21000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299879.3</v>
      </c>
      <c r="AE43" s="111">
        <f>+AD43*100/E43</f>
        <v>3.7959405063291141</v>
      </c>
      <c r="AF43" s="110">
        <f>+E43-AD43</f>
        <v>7600120.7000000002</v>
      </c>
      <c r="AG43" s="111">
        <f>+AF43*100/E43</f>
        <v>96.204059493670883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3300000</v>
      </c>
      <c r="F45" s="110">
        <v>24438.799999999999</v>
      </c>
      <c r="G45" s="110">
        <v>101478.8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125917.6</v>
      </c>
      <c r="AE45" s="111">
        <f t="shared" ref="AE45:AE53" si="14">+AD45*100/E45</f>
        <v>3.8156848484848487</v>
      </c>
      <c r="AF45" s="110">
        <f t="shared" ref="AF45:AF53" si="15">+E45-AD45</f>
        <v>3174082.4</v>
      </c>
      <c r="AG45" s="111">
        <f t="shared" ref="AG45:AG53" si="16">+AF45*100/E45</f>
        <v>96.18431515151515</v>
      </c>
    </row>
    <row r="46" spans="2:33" ht="24" customHeight="1">
      <c r="B46" s="109"/>
      <c r="C46" s="109"/>
      <c r="D46" s="109" t="s">
        <v>131</v>
      </c>
      <c r="E46" s="110">
        <v>4000000</v>
      </c>
      <c r="F46" s="110">
        <v>124578.1</v>
      </c>
      <c r="G46" s="110">
        <v>166468.21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291046.31</v>
      </c>
      <c r="AE46" s="111">
        <f t="shared" si="14"/>
        <v>7.2761577500000003</v>
      </c>
      <c r="AF46" s="110">
        <f t="shared" si="15"/>
        <v>3708953.69</v>
      </c>
      <c r="AG46" s="111">
        <f t="shared" si="16"/>
        <v>92.723842250000004</v>
      </c>
    </row>
    <row r="47" spans="2:33" ht="24" customHeight="1">
      <c r="B47" s="109"/>
      <c r="C47" s="109"/>
      <c r="D47" s="109" t="s">
        <v>132</v>
      </c>
      <c r="E47" s="110">
        <v>150000</v>
      </c>
      <c r="F47" s="110">
        <v>0</v>
      </c>
      <c r="G47" s="110">
        <v>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150000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200000</v>
      </c>
      <c r="F48" s="110">
        <v>0</v>
      </c>
      <c r="G48" s="110">
        <v>0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200000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>
        <v>0</v>
      </c>
      <c r="G49" s="110">
        <v>0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4500000</v>
      </c>
      <c r="F50" s="110">
        <v>1141610.3</v>
      </c>
      <c r="G50" s="110">
        <v>516826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1658436.3</v>
      </c>
      <c r="AE50" s="111">
        <f t="shared" si="14"/>
        <v>36.854140000000001</v>
      </c>
      <c r="AF50" s="110">
        <f t="shared" si="15"/>
        <v>2841563.7</v>
      </c>
      <c r="AG50" s="111">
        <f t="shared" si="16"/>
        <v>63.145859999999999</v>
      </c>
    </row>
    <row r="51" spans="2:33" ht="24" customHeight="1">
      <c r="B51" s="109"/>
      <c r="C51" s="109"/>
      <c r="D51" s="109" t="s">
        <v>65</v>
      </c>
      <c r="E51" s="110">
        <v>2800000</v>
      </c>
      <c r="F51" s="110">
        <v>279524.81</v>
      </c>
      <c r="G51" s="110">
        <v>125527.78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405052.58999999997</v>
      </c>
      <c r="AE51" s="111">
        <f t="shared" si="14"/>
        <v>14.466163928571429</v>
      </c>
      <c r="AF51" s="110">
        <f t="shared" si="15"/>
        <v>2394947.41</v>
      </c>
      <c r="AG51" s="111">
        <f t="shared" si="16"/>
        <v>85.533836071428567</v>
      </c>
    </row>
    <row r="52" spans="2:33" ht="24" customHeight="1">
      <c r="B52" s="109"/>
      <c r="C52" s="109"/>
      <c r="D52" s="109" t="s">
        <v>67</v>
      </c>
      <c r="E52" s="110">
        <v>15000000</v>
      </c>
      <c r="F52" s="110">
        <v>1986060</v>
      </c>
      <c r="G52" s="110">
        <v>247227.18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2233287.1800000002</v>
      </c>
      <c r="AE52" s="111">
        <f t="shared" si="14"/>
        <v>14.888581200000003</v>
      </c>
      <c r="AF52" s="110">
        <f t="shared" si="15"/>
        <v>12766712.82</v>
      </c>
      <c r="AG52" s="111">
        <f t="shared" si="16"/>
        <v>85.111418799999996</v>
      </c>
    </row>
    <row r="53" spans="2:33" ht="24" customHeight="1">
      <c r="B53" s="109"/>
      <c r="C53" s="109"/>
      <c r="D53" s="109" t="s">
        <v>135</v>
      </c>
      <c r="E53" s="110">
        <v>1900000</v>
      </c>
      <c r="F53" s="110">
        <v>372555</v>
      </c>
      <c r="G53" s="110">
        <v>741935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1114490</v>
      </c>
      <c r="AE53" s="111">
        <f t="shared" si="14"/>
        <v>58.657368421052631</v>
      </c>
      <c r="AF53" s="110">
        <f t="shared" si="15"/>
        <v>785510</v>
      </c>
      <c r="AG53" s="111">
        <f t="shared" si="16"/>
        <v>41.342631578947369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1700000</v>
      </c>
      <c r="F56" s="110">
        <v>0</v>
      </c>
      <c r="G56" s="110">
        <v>899000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899000</v>
      </c>
      <c r="AE56" s="111">
        <f t="shared" ref="AE56:AE58" si="18">+AD56*100/E56</f>
        <v>52.882352941176471</v>
      </c>
      <c r="AF56" s="110">
        <f t="shared" ref="AF56:AF58" si="19">+E56-AD56</f>
        <v>801000</v>
      </c>
      <c r="AG56" s="111">
        <f t="shared" ref="AG56:AG58" si="20">+AF56*100/E56</f>
        <v>47.117647058823529</v>
      </c>
    </row>
    <row r="57" spans="2:33" ht="24" customHeight="1">
      <c r="B57" s="109"/>
      <c r="C57" s="109"/>
      <c r="D57" s="109" t="s">
        <v>137</v>
      </c>
      <c r="E57" s="110">
        <v>50000</v>
      </c>
      <c r="F57" s="110">
        <v>0</v>
      </c>
      <c r="G57" s="110">
        <v>0</v>
      </c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>
        <f t="shared" si="18"/>
        <v>0</v>
      </c>
      <c r="AF57" s="110">
        <f t="shared" si="19"/>
        <v>50000</v>
      </c>
      <c r="AG57" s="111">
        <f t="shared" si="20"/>
        <v>100</v>
      </c>
    </row>
    <row r="58" spans="2:33" ht="24" customHeight="1">
      <c r="B58" s="109"/>
      <c r="C58" s="109"/>
      <c r="D58" s="109" t="s">
        <v>138</v>
      </c>
      <c r="E58" s="110">
        <v>1410000</v>
      </c>
      <c r="F58" s="110">
        <v>158070</v>
      </c>
      <c r="G58" s="110">
        <v>96130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254200</v>
      </c>
      <c r="AE58" s="111">
        <f t="shared" si="18"/>
        <v>18.028368794326241</v>
      </c>
      <c r="AF58" s="110">
        <f t="shared" si="19"/>
        <v>1155800</v>
      </c>
      <c r="AG58" s="111">
        <f t="shared" si="20"/>
        <v>81.971631205673759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>
        <v>0</v>
      </c>
      <c r="G60" s="110">
        <v>0</v>
      </c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>
        <v>0</v>
      </c>
      <c r="G61" s="110">
        <v>0</v>
      </c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>
        <v>0</v>
      </c>
      <c r="G62" s="110">
        <v>0</v>
      </c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10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200000</v>
      </c>
      <c r="F64" s="110">
        <v>0</v>
      </c>
      <c r="G64" s="110">
        <v>0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200000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100000</v>
      </c>
      <c r="F65" s="110">
        <v>125367.78</v>
      </c>
      <c r="G65" s="96">
        <v>172296.67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297664.45</v>
      </c>
      <c r="AE65" s="111">
        <f t="shared" si="26"/>
        <v>297.66444999999999</v>
      </c>
      <c r="AF65" s="110">
        <f t="shared" si="27"/>
        <v>-197664.45</v>
      </c>
      <c r="AG65" s="111">
        <f t="shared" si="28"/>
        <v>-197.66444999999999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73054500</v>
      </c>
      <c r="F66" s="115">
        <f t="shared" si="29"/>
        <v>6934021.4899999993</v>
      </c>
      <c r="G66" s="115">
        <f t="shared" si="29"/>
        <v>5541403.2400000002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12475424.73</v>
      </c>
      <c r="AE66" s="116">
        <f t="shared" si="26"/>
        <v>17.076873744943843</v>
      </c>
      <c r="AF66" s="115">
        <f t="shared" si="27"/>
        <v>60579075.269999996</v>
      </c>
      <c r="AG66" s="116">
        <f t="shared" si="28"/>
        <v>82.923126255056161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473500</v>
      </c>
      <c r="F67" s="115">
        <f t="shared" si="30"/>
        <v>-4858245.1399999987</v>
      </c>
      <c r="G67" s="115">
        <f t="shared" si="30"/>
        <v>10572178.970000001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5713933.8300000019</v>
      </c>
      <c r="AE67" s="116">
        <f t="shared" si="26"/>
        <v>1206.7442090813099</v>
      </c>
      <c r="AF67" s="115">
        <f t="shared" si="27"/>
        <v>-5240433.8300000019</v>
      </c>
      <c r="AG67" s="116">
        <f t="shared" si="28"/>
        <v>-1106.7442090813097</v>
      </c>
    </row>
    <row r="68" spans="1:33" ht="24" customHeight="1">
      <c r="B68" s="109"/>
      <c r="C68" s="109"/>
      <c r="D68" s="119" t="s">
        <v>145</v>
      </c>
      <c r="E68" s="110">
        <v>19010.400000000001</v>
      </c>
      <c r="F68" s="110">
        <v>22382.400000000001</v>
      </c>
      <c r="G68" s="110">
        <v>600428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622810.4</v>
      </c>
      <c r="AE68" s="111">
        <f t="shared" si="26"/>
        <v>3276.1562092328409</v>
      </c>
      <c r="AF68" s="110">
        <f t="shared" si="27"/>
        <v>-603800</v>
      </c>
      <c r="AG68" s="111">
        <f t="shared" si="28"/>
        <v>-3176.1562092328409</v>
      </c>
    </row>
    <row r="69" spans="1:33" ht="24" customHeight="1">
      <c r="B69" s="109"/>
      <c r="C69" s="109"/>
      <c r="D69" s="119" t="s">
        <v>146</v>
      </c>
      <c r="E69" s="110">
        <v>16084371.470000001</v>
      </c>
      <c r="F69" s="110">
        <v>12201608.42</v>
      </c>
      <c r="G69" s="110">
        <v>15868842.51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28070450.93</v>
      </c>
      <c r="AE69" s="111">
        <f t="shared" si="26"/>
        <v>174.52003631199398</v>
      </c>
      <c r="AF69" s="110">
        <f t="shared" si="27"/>
        <v>-11986079.459999999</v>
      </c>
      <c r="AG69" s="111">
        <f t="shared" si="28"/>
        <v>-74.520036311993977</v>
      </c>
    </row>
    <row r="70" spans="1:33" ht="24" customHeight="1">
      <c r="B70" s="109"/>
      <c r="C70" s="109"/>
      <c r="D70" s="119" t="s">
        <v>147</v>
      </c>
      <c r="E70" s="110">
        <v>0</v>
      </c>
      <c r="F70" s="110">
        <v>0</v>
      </c>
      <c r="G70" s="110">
        <v>0</v>
      </c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-15629881.870000001</v>
      </c>
      <c r="F71" s="123">
        <f t="shared" si="31"/>
        <v>-17082235.959999997</v>
      </c>
      <c r="G71" s="123">
        <f t="shared" si="31"/>
        <v>-5897091.5399999991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-22979327.499999996</v>
      </c>
      <c r="AE71" s="116">
        <f t="shared" si="26"/>
        <v>147.02176056817501</v>
      </c>
      <c r="AF71" s="115">
        <f t="shared" si="27"/>
        <v>7349445.6299999952</v>
      </c>
      <c r="AG71" s="116">
        <f t="shared" si="28"/>
        <v>-47.021760568175011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140750</v>
      </c>
      <c r="F75" s="110"/>
      <c r="G75" s="110">
        <v>140750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>
        <v>0</v>
      </c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22194469.110000029</v>
      </c>
      <c r="F78" s="110"/>
      <c r="G78" s="110">
        <v>29069179.98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>
        <v>0</v>
      </c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22335219.110000029</v>
      </c>
      <c r="F80" s="115">
        <f t="shared" si="32"/>
        <v>0</v>
      </c>
      <c r="G80" s="115">
        <f t="shared" si="32"/>
        <v>29209929.98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paperSize="9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G1000"/>
  <sheetViews>
    <sheetView workbookViewId="0">
      <pane ySplit="8" topLeftCell="A78" activePane="bottomLeft" state="frozen"/>
      <selection pane="bottomLeft" activeCell="E20" sqref="E2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6" width="13.2109375" customWidth="1"/>
    <col min="7" max="7" width="13.5703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206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49050600.920000002</v>
      </c>
      <c r="F11" s="232">
        <v>1688640.19</v>
      </c>
      <c r="G11" s="233">
        <v>15100000.77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16788640.960000001</v>
      </c>
      <c r="AE11" s="111">
        <f t="shared" ref="AE11:AE19" si="1">+AD11*100/E11</f>
        <v>34.227187119239886</v>
      </c>
      <c r="AF11" s="110">
        <f t="shared" ref="AF11:AF19" si="2">+E11-AD11</f>
        <v>32261959.960000001</v>
      </c>
      <c r="AG11" s="111">
        <f>+AF11*100/E11</f>
        <v>65.772812880760114</v>
      </c>
    </row>
    <row r="12" spans="1:33" ht="24" customHeight="1">
      <c r="B12" s="109"/>
      <c r="C12" s="109"/>
      <c r="D12" s="109" t="s">
        <v>7</v>
      </c>
      <c r="E12" s="110">
        <v>2056756.56</v>
      </c>
      <c r="F12" s="232" t="s">
        <v>173</v>
      </c>
      <c r="G12" s="233" t="s">
        <v>173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2056756.56</v>
      </c>
      <c r="AG12" s="111" t="e">
        <f t="shared" ref="AG12:AG19" si="3">+AF12*100/G12</f>
        <v>#VALUE!</v>
      </c>
    </row>
    <row r="13" spans="1:33" ht="24" customHeight="1">
      <c r="B13" s="109"/>
      <c r="C13" s="109"/>
      <c r="D13" s="109" t="s">
        <v>9</v>
      </c>
      <c r="E13" s="110">
        <v>150550</v>
      </c>
      <c r="F13" s="232">
        <v>6550</v>
      </c>
      <c r="G13" s="233" t="s">
        <v>173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6550</v>
      </c>
      <c r="AE13" s="111">
        <f t="shared" si="1"/>
        <v>4.3507140484888742</v>
      </c>
      <c r="AF13" s="110">
        <f t="shared" si="2"/>
        <v>144000</v>
      </c>
      <c r="AG13" s="111" t="e">
        <f t="shared" si="3"/>
        <v>#VALUE!</v>
      </c>
    </row>
    <row r="14" spans="1:33" ht="24" customHeight="1">
      <c r="B14" s="109"/>
      <c r="C14" s="109"/>
      <c r="D14" s="109" t="s">
        <v>11</v>
      </c>
      <c r="E14" s="110">
        <v>12982650.27</v>
      </c>
      <c r="F14" s="232">
        <v>354538.35</v>
      </c>
      <c r="G14" s="233">
        <v>2314163.59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2668701.94</v>
      </c>
      <c r="AE14" s="111">
        <f t="shared" si="1"/>
        <v>20.555910268697396</v>
      </c>
      <c r="AF14" s="110">
        <f t="shared" si="2"/>
        <v>10313948.33</v>
      </c>
      <c r="AG14" s="111">
        <f t="shared" si="3"/>
        <v>445.6879528555715</v>
      </c>
    </row>
    <row r="15" spans="1:33" ht="24" customHeight="1">
      <c r="B15" s="109"/>
      <c r="C15" s="109"/>
      <c r="D15" s="109" t="s">
        <v>13</v>
      </c>
      <c r="E15" s="110">
        <v>21983.61</v>
      </c>
      <c r="F15" s="232" t="s">
        <v>173</v>
      </c>
      <c r="G15" s="233">
        <v>510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510</v>
      </c>
      <c r="AE15" s="111">
        <f t="shared" si="1"/>
        <v>2.3199101512444953</v>
      </c>
      <c r="AF15" s="110">
        <f t="shared" si="2"/>
        <v>21473.61</v>
      </c>
      <c r="AG15" s="111">
        <f t="shared" si="3"/>
        <v>4210.5117647058823</v>
      </c>
    </row>
    <row r="16" spans="1:33" ht="24" customHeight="1">
      <c r="B16" s="109"/>
      <c r="C16" s="109"/>
      <c r="D16" s="109" t="s">
        <v>15</v>
      </c>
      <c r="E16" s="110">
        <v>3701449.37</v>
      </c>
      <c r="F16" s="232">
        <v>24888</v>
      </c>
      <c r="G16" s="233" t="s">
        <v>173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24888</v>
      </c>
      <c r="AE16" s="111">
        <f t="shared" si="1"/>
        <v>0.67238526080393202</v>
      </c>
      <c r="AF16" s="110">
        <f t="shared" si="2"/>
        <v>3676561.37</v>
      </c>
      <c r="AG16" s="111" t="e">
        <f t="shared" si="3"/>
        <v>#VALUE!</v>
      </c>
    </row>
    <row r="17" spans="2:33" ht="24" customHeight="1">
      <c r="B17" s="109"/>
      <c r="C17" s="109"/>
      <c r="D17" s="109" t="s">
        <v>17</v>
      </c>
      <c r="E17" s="110">
        <v>708403.79</v>
      </c>
      <c r="F17" s="232">
        <v>113180.9</v>
      </c>
      <c r="G17" s="233">
        <v>48483.7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161664.59999999998</v>
      </c>
      <c r="AE17" s="111">
        <f t="shared" si="1"/>
        <v>22.82096768567542</v>
      </c>
      <c r="AF17" s="110">
        <f t="shared" si="2"/>
        <v>546739.19000000006</v>
      </c>
      <c r="AG17" s="111">
        <f t="shared" si="3"/>
        <v>1127.6762912071481</v>
      </c>
    </row>
    <row r="18" spans="2:33" ht="24" customHeight="1">
      <c r="B18" s="109"/>
      <c r="C18" s="109"/>
      <c r="D18" s="109" t="s">
        <v>19</v>
      </c>
      <c r="E18" s="110">
        <v>29300</v>
      </c>
      <c r="F18" s="232" t="s">
        <v>173</v>
      </c>
      <c r="G18" s="233">
        <v>500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500</v>
      </c>
      <c r="AE18" s="111">
        <f t="shared" si="1"/>
        <v>1.7064846416382253</v>
      </c>
      <c r="AF18" s="110">
        <f t="shared" si="2"/>
        <v>28800</v>
      </c>
      <c r="AG18" s="111">
        <f t="shared" si="3"/>
        <v>5760</v>
      </c>
    </row>
    <row r="19" spans="2:33" ht="24" customHeight="1">
      <c r="B19" s="109"/>
      <c r="C19" s="109"/>
      <c r="D19" s="109" t="s">
        <v>21</v>
      </c>
      <c r="E19" s="110">
        <v>3147957.76</v>
      </c>
      <c r="F19" s="232">
        <v>177752.5</v>
      </c>
      <c r="G19" s="233">
        <v>239081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416833.5</v>
      </c>
      <c r="AE19" s="111">
        <f t="shared" si="1"/>
        <v>13.241394319090229</v>
      </c>
      <c r="AF19" s="110">
        <f t="shared" si="2"/>
        <v>2731124.26</v>
      </c>
      <c r="AG19" s="111">
        <f t="shared" si="3"/>
        <v>1142.3426621103308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>
        <v>0</v>
      </c>
      <c r="G21" s="233" t="s">
        <v>173</v>
      </c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305794</v>
      </c>
      <c r="F22" s="232">
        <v>125304</v>
      </c>
      <c r="G22" s="234">
        <v>0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125304</v>
      </c>
      <c r="AE22" s="111">
        <f t="shared" si="5"/>
        <v>40.976605165568976</v>
      </c>
      <c r="AF22" s="110">
        <f t="shared" si="6"/>
        <v>180490</v>
      </c>
      <c r="AG22" s="111">
        <f t="shared" si="7"/>
        <v>59.023394834431024</v>
      </c>
    </row>
    <row r="23" spans="2:33" ht="24" customHeight="1">
      <c r="B23" s="109"/>
      <c r="C23" s="109"/>
      <c r="D23" s="109" t="s">
        <v>28</v>
      </c>
      <c r="E23" s="110">
        <v>30729.01</v>
      </c>
      <c r="F23" s="232">
        <v>425.02</v>
      </c>
      <c r="G23" s="234">
        <v>3059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3484.02</v>
      </c>
      <c r="AE23" s="111">
        <f t="shared" si="5"/>
        <v>11.337885600609978</v>
      </c>
      <c r="AF23" s="110">
        <f t="shared" si="6"/>
        <v>27244.989999999998</v>
      </c>
      <c r="AG23" s="111">
        <f t="shared" si="7"/>
        <v>88.66211439939002</v>
      </c>
    </row>
    <row r="24" spans="2:33" ht="24" customHeight="1">
      <c r="B24" s="109"/>
      <c r="C24" s="109"/>
      <c r="D24" s="109" t="s">
        <v>30</v>
      </c>
      <c r="E24" s="110">
        <v>253906.98000000016</v>
      </c>
      <c r="F24" s="232" t="s">
        <v>173</v>
      </c>
      <c r="G24" s="234" t="s">
        <v>173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253906.98000000016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1206881</v>
      </c>
      <c r="F25" s="232">
        <v>43850</v>
      </c>
      <c r="G25" s="110">
        <v>0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43850</v>
      </c>
      <c r="AE25" s="111">
        <f t="shared" si="5"/>
        <v>3.6333325323706314</v>
      </c>
      <c r="AF25" s="110">
        <f t="shared" si="6"/>
        <v>1163031</v>
      </c>
      <c r="AG25" s="111">
        <f t="shared" si="7"/>
        <v>96.36666746762937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73646963.270000026</v>
      </c>
      <c r="F27" s="115">
        <f t="shared" si="8"/>
        <v>2535128.96</v>
      </c>
      <c r="G27" s="115">
        <f t="shared" si="8"/>
        <v>17705798.059999999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20240927.020000003</v>
      </c>
      <c r="AE27" s="116">
        <f t="shared" si="5"/>
        <v>27.483722507055646</v>
      </c>
      <c r="AF27" s="115">
        <f>SUM(AF10:AF26)</f>
        <v>53406036.249999993</v>
      </c>
      <c r="AG27" s="116">
        <f t="shared" si="7"/>
        <v>72.516277492944312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14800466.52</v>
      </c>
      <c r="F30" s="235">
        <v>1063212.1000000001</v>
      </c>
      <c r="G30" s="233">
        <v>1231830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2295042.1</v>
      </c>
      <c r="AE30" s="111">
        <f t="shared" ref="AE30:AE41" si="10">+AD30*100/E30</f>
        <v>15.506552424538034</v>
      </c>
      <c r="AF30" s="110">
        <f t="shared" ref="AF30:AF41" si="11">+E30-AD30</f>
        <v>12505424.42</v>
      </c>
      <c r="AG30" s="111">
        <f t="shared" ref="AG30:AG41" si="12">+AF30*100/E30</f>
        <v>84.493447575461971</v>
      </c>
    </row>
    <row r="31" spans="2:33" ht="24" customHeight="1">
      <c r="B31" s="109"/>
      <c r="C31" s="109"/>
      <c r="D31" s="109" t="s">
        <v>124</v>
      </c>
      <c r="E31" s="110">
        <v>23940</v>
      </c>
      <c r="F31" s="110"/>
      <c r="G31" s="233" t="s">
        <v>173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0</v>
      </c>
      <c r="AE31" s="111">
        <f t="shared" si="10"/>
        <v>0</v>
      </c>
      <c r="AF31" s="110">
        <f t="shared" si="11"/>
        <v>23940</v>
      </c>
      <c r="AG31" s="111">
        <f t="shared" si="12"/>
        <v>100</v>
      </c>
    </row>
    <row r="32" spans="2:33" ht="24" customHeight="1">
      <c r="B32" s="109"/>
      <c r="C32" s="109"/>
      <c r="D32" s="109" t="s">
        <v>40</v>
      </c>
      <c r="E32" s="110">
        <v>1136700</v>
      </c>
      <c r="F32" s="110">
        <v>82140</v>
      </c>
      <c r="G32" s="233">
        <v>126060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208200</v>
      </c>
      <c r="AE32" s="111">
        <f t="shared" si="10"/>
        <v>18.316178411190286</v>
      </c>
      <c r="AF32" s="110">
        <f t="shared" si="11"/>
        <v>928500</v>
      </c>
      <c r="AG32" s="111">
        <f t="shared" si="12"/>
        <v>81.683821588809707</v>
      </c>
    </row>
    <row r="33" spans="2:33" ht="24" customHeight="1">
      <c r="B33" s="109"/>
      <c r="C33" s="109"/>
      <c r="D33" s="109" t="s">
        <v>42</v>
      </c>
      <c r="E33" s="110">
        <v>780000</v>
      </c>
      <c r="F33" s="110">
        <v>80000</v>
      </c>
      <c r="G33" s="233">
        <v>65000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145000</v>
      </c>
      <c r="AE33" s="111">
        <f t="shared" si="10"/>
        <v>18.589743589743591</v>
      </c>
      <c r="AF33" s="110">
        <f t="shared" si="11"/>
        <v>635000</v>
      </c>
      <c r="AG33" s="111">
        <f t="shared" si="12"/>
        <v>81.410256410256409</v>
      </c>
    </row>
    <row r="34" spans="2:33" ht="24" customHeight="1">
      <c r="B34" s="109"/>
      <c r="C34" s="109"/>
      <c r="D34" s="109" t="s">
        <v>44</v>
      </c>
      <c r="E34" s="110">
        <v>6785000</v>
      </c>
      <c r="F34" s="110">
        <v>598400</v>
      </c>
      <c r="G34" s="233">
        <v>637300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1235700</v>
      </c>
      <c r="AE34" s="111">
        <f t="shared" si="10"/>
        <v>18.212232866617537</v>
      </c>
      <c r="AF34" s="110">
        <f t="shared" si="11"/>
        <v>5549300</v>
      </c>
      <c r="AG34" s="111">
        <f t="shared" si="12"/>
        <v>81.787767133382459</v>
      </c>
    </row>
    <row r="35" spans="2:33" ht="24" customHeight="1">
      <c r="B35" s="109"/>
      <c r="C35" s="109"/>
      <c r="D35" s="109" t="s">
        <v>46</v>
      </c>
      <c r="E35" s="110">
        <v>0</v>
      </c>
      <c r="F35" s="110" t="s">
        <v>173</v>
      </c>
      <c r="G35" s="233" t="s">
        <v>173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216000</v>
      </c>
      <c r="F36" s="110">
        <v>17000</v>
      </c>
      <c r="G36" s="233">
        <v>18000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35000</v>
      </c>
      <c r="AE36" s="111">
        <f t="shared" si="10"/>
        <v>16.203703703703702</v>
      </c>
      <c r="AF36" s="110">
        <f t="shared" si="11"/>
        <v>181000</v>
      </c>
      <c r="AG36" s="111">
        <f t="shared" si="12"/>
        <v>83.796296296296291</v>
      </c>
    </row>
    <row r="37" spans="2:33" ht="24" customHeight="1">
      <c r="B37" s="109"/>
      <c r="C37" s="109"/>
      <c r="D37" s="109" t="s">
        <v>50</v>
      </c>
      <c r="E37" s="110">
        <v>8879661.3000000007</v>
      </c>
      <c r="F37" s="110">
        <v>714776.5</v>
      </c>
      <c r="G37" s="233">
        <v>483542.5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1198319</v>
      </c>
      <c r="AE37" s="111">
        <f t="shared" si="10"/>
        <v>13.495098061904679</v>
      </c>
      <c r="AF37" s="110">
        <f t="shared" si="11"/>
        <v>7681342.3000000007</v>
      </c>
      <c r="AG37" s="111">
        <f t="shared" si="12"/>
        <v>86.50490193809533</v>
      </c>
    </row>
    <row r="38" spans="2:33" ht="24" customHeight="1">
      <c r="B38" s="109"/>
      <c r="C38" s="109"/>
      <c r="D38" s="109" t="s">
        <v>52</v>
      </c>
      <c r="E38" s="110">
        <v>0</v>
      </c>
      <c r="F38" s="110">
        <v>0</v>
      </c>
      <c r="G38" s="233" t="s">
        <v>173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153600</v>
      </c>
      <c r="F39" s="110">
        <v>10000</v>
      </c>
      <c r="G39" s="233" t="s">
        <v>173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10000</v>
      </c>
      <c r="AE39" s="111">
        <f t="shared" si="10"/>
        <v>6.510416666666667</v>
      </c>
      <c r="AF39" s="110">
        <f t="shared" si="11"/>
        <v>143600</v>
      </c>
      <c r="AG39" s="111">
        <f t="shared" si="12"/>
        <v>93.489583333333329</v>
      </c>
    </row>
    <row r="40" spans="2:33" ht="24" customHeight="1">
      <c r="B40" s="109"/>
      <c r="C40" s="109"/>
      <c r="D40" s="109" t="s">
        <v>56</v>
      </c>
      <c r="E40" s="110">
        <v>1216934.08</v>
      </c>
      <c r="F40" s="110">
        <v>120081.60000000001</v>
      </c>
      <c r="G40" s="233">
        <v>64851.199999999997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184932.8</v>
      </c>
      <c r="AE40" s="111">
        <f t="shared" si="10"/>
        <v>15.196616073074393</v>
      </c>
      <c r="AF40" s="110">
        <f t="shared" si="11"/>
        <v>1032001.28</v>
      </c>
      <c r="AG40" s="111">
        <f t="shared" si="12"/>
        <v>84.803383926925605</v>
      </c>
    </row>
    <row r="41" spans="2:33" ht="24" customHeight="1">
      <c r="B41" s="109"/>
      <c r="C41" s="109"/>
      <c r="D41" s="109" t="s">
        <v>126</v>
      </c>
      <c r="E41" s="110">
        <v>0</v>
      </c>
      <c r="F41" s="110">
        <v>0</v>
      </c>
      <c r="G41" s="110">
        <v>0</v>
      </c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10172983.119999999</v>
      </c>
      <c r="F43" s="110">
        <v>785511</v>
      </c>
      <c r="G43" s="233">
        <v>352574.7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1138085.7</v>
      </c>
      <c r="AE43" s="111">
        <f>+AD43*100/E43</f>
        <v>11.187334988913262</v>
      </c>
      <c r="AF43" s="110">
        <f>+E43-AD43</f>
        <v>9034897.4199999999</v>
      </c>
      <c r="AG43" s="111">
        <f>+AF43*100/E43</f>
        <v>88.81266501108675</v>
      </c>
    </row>
    <row r="44" spans="2:33" ht="24" customHeight="1">
      <c r="B44" s="109"/>
      <c r="C44" s="109"/>
      <c r="D44" s="109" t="s">
        <v>129</v>
      </c>
      <c r="E44" s="108"/>
      <c r="F44" s="108"/>
      <c r="G44" s="236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4455892.97</v>
      </c>
      <c r="F45" s="110">
        <v>117981.97</v>
      </c>
      <c r="G45" s="233">
        <v>140700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258681.97</v>
      </c>
      <c r="AE45" s="111">
        <f t="shared" ref="AE45:AE53" si="14">+AD45*100/E45</f>
        <v>5.8053901146552898</v>
      </c>
      <c r="AF45" s="110">
        <f t="shared" ref="AF45:AF53" si="15">+E45-AD45</f>
        <v>4197211</v>
      </c>
      <c r="AG45" s="111">
        <f t="shared" ref="AG45:AG53" si="16">+AF45*100/E45</f>
        <v>94.194609885344718</v>
      </c>
    </row>
    <row r="46" spans="2:33" ht="24" customHeight="1">
      <c r="B46" s="109"/>
      <c r="C46" s="109"/>
      <c r="D46" s="109" t="s">
        <v>131</v>
      </c>
      <c r="E46" s="110">
        <v>4233787</v>
      </c>
      <c r="F46" s="110">
        <v>124250</v>
      </c>
      <c r="G46" s="233">
        <v>110022.5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234272.5</v>
      </c>
      <c r="AE46" s="111">
        <f t="shared" si="14"/>
        <v>5.5334030738910576</v>
      </c>
      <c r="AF46" s="110">
        <f t="shared" si="15"/>
        <v>3999514.5</v>
      </c>
      <c r="AG46" s="111">
        <f t="shared" si="16"/>
        <v>94.466596926108949</v>
      </c>
    </row>
    <row r="47" spans="2:33" ht="24" customHeight="1">
      <c r="B47" s="109"/>
      <c r="C47" s="109"/>
      <c r="D47" s="109" t="s">
        <v>132</v>
      </c>
      <c r="E47" s="110">
        <v>599755</v>
      </c>
      <c r="F47" s="110" t="s">
        <v>173</v>
      </c>
      <c r="G47" s="233" t="s">
        <v>173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599755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587557.25</v>
      </c>
      <c r="F48" s="110">
        <v>8625</v>
      </c>
      <c r="G48" s="233" t="s">
        <v>173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8625</v>
      </c>
      <c r="AE48" s="111">
        <f t="shared" si="14"/>
        <v>1.467942060114142</v>
      </c>
      <c r="AF48" s="110">
        <f t="shared" si="15"/>
        <v>578932.25</v>
      </c>
      <c r="AG48" s="111">
        <f t="shared" si="16"/>
        <v>98.53205793988586</v>
      </c>
    </row>
    <row r="49" spans="2:33" ht="24" customHeight="1">
      <c r="B49" s="109"/>
      <c r="C49" s="109"/>
      <c r="D49" s="109" t="s">
        <v>134</v>
      </c>
      <c r="E49" s="110">
        <v>0</v>
      </c>
      <c r="F49" s="110">
        <v>0</v>
      </c>
      <c r="G49" s="233" t="s">
        <v>173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3162232</v>
      </c>
      <c r="F50" s="110">
        <v>375602</v>
      </c>
      <c r="G50" s="233">
        <v>439940.67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815542.66999999993</v>
      </c>
      <c r="AE50" s="111">
        <f t="shared" si="14"/>
        <v>25.790096046083907</v>
      </c>
      <c r="AF50" s="110">
        <f t="shared" si="15"/>
        <v>2346689.33</v>
      </c>
      <c r="AG50" s="111">
        <f t="shared" si="16"/>
        <v>74.209903953916097</v>
      </c>
    </row>
    <row r="51" spans="2:33" ht="24" customHeight="1">
      <c r="B51" s="109"/>
      <c r="C51" s="109"/>
      <c r="D51" s="109" t="s">
        <v>65</v>
      </c>
      <c r="E51" s="110">
        <v>2147200</v>
      </c>
      <c r="F51" s="110">
        <v>464637.26</v>
      </c>
      <c r="G51" s="233">
        <v>84006.9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548644.16</v>
      </c>
      <c r="AE51" s="111">
        <f t="shared" si="14"/>
        <v>25.551609538002982</v>
      </c>
      <c r="AF51" s="110">
        <f t="shared" si="15"/>
        <v>1598555.8399999999</v>
      </c>
      <c r="AG51" s="111">
        <f t="shared" si="16"/>
        <v>74.448390461997022</v>
      </c>
    </row>
    <row r="52" spans="2:33" ht="24" customHeight="1">
      <c r="B52" s="109"/>
      <c r="C52" s="109"/>
      <c r="D52" s="109" t="s">
        <v>67</v>
      </c>
      <c r="E52" s="110">
        <v>6685230</v>
      </c>
      <c r="F52" s="110">
        <v>85876.51</v>
      </c>
      <c r="G52" s="233">
        <v>628467.04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714343.55</v>
      </c>
      <c r="AE52" s="111">
        <f t="shared" si="14"/>
        <v>10.685399754383917</v>
      </c>
      <c r="AF52" s="110">
        <f t="shared" si="15"/>
        <v>5970886.4500000002</v>
      </c>
      <c r="AG52" s="111">
        <f t="shared" si="16"/>
        <v>89.314600245616077</v>
      </c>
    </row>
    <row r="53" spans="2:33" ht="24" customHeight="1">
      <c r="B53" s="109"/>
      <c r="C53" s="109"/>
      <c r="D53" s="109" t="s">
        <v>135</v>
      </c>
      <c r="E53" s="110">
        <v>1489365.02</v>
      </c>
      <c r="F53" s="110">
        <v>167677.51999999999</v>
      </c>
      <c r="G53" s="233" t="s">
        <v>173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167677.51999999999</v>
      </c>
      <c r="AE53" s="111">
        <f t="shared" si="14"/>
        <v>11.258322691102277</v>
      </c>
      <c r="AF53" s="110">
        <f t="shared" si="15"/>
        <v>1321687.5</v>
      </c>
      <c r="AG53" s="111">
        <f t="shared" si="16"/>
        <v>88.741677308897721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2056756.56</v>
      </c>
      <c r="F56" s="110">
        <v>445794.39</v>
      </c>
      <c r="G56" s="233">
        <v>929600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1375394.3900000001</v>
      </c>
      <c r="AE56" s="111">
        <f t="shared" ref="AE56:AE58" si="18">+AD56*100/E56</f>
        <v>66.872006962262944</v>
      </c>
      <c r="AF56" s="110">
        <f t="shared" ref="AF56:AF58" si="19">+E56-AD56</f>
        <v>681362.16999999993</v>
      </c>
      <c r="AG56" s="111">
        <f t="shared" ref="AG56:AG58" si="20">+AF56*100/E56</f>
        <v>33.127993037737049</v>
      </c>
    </row>
    <row r="57" spans="2:33" ht="24" customHeight="1">
      <c r="B57" s="109"/>
      <c r="C57" s="109"/>
      <c r="D57" s="109" t="s">
        <v>137</v>
      </c>
      <c r="E57" s="110">
        <v>0</v>
      </c>
      <c r="F57" s="110">
        <v>0</v>
      </c>
      <c r="G57" s="233" t="s">
        <v>173</v>
      </c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2033990</v>
      </c>
      <c r="F58" s="110">
        <v>102300</v>
      </c>
      <c r="G58" s="233">
        <v>16800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119100</v>
      </c>
      <c r="AE58" s="111">
        <f t="shared" si="18"/>
        <v>5.8554860151721497</v>
      </c>
      <c r="AF58" s="110">
        <f t="shared" si="19"/>
        <v>1914890</v>
      </c>
      <c r="AG58" s="111">
        <f t="shared" si="20"/>
        <v>94.144513984827853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 t="s">
        <v>173</v>
      </c>
      <c r="G60" s="110">
        <v>0</v>
      </c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 t="s">
        <v>173</v>
      </c>
      <c r="G61" s="110">
        <v>0</v>
      </c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 t="s">
        <v>173</v>
      </c>
      <c r="G62" s="110">
        <v>0</v>
      </c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1039531</v>
      </c>
      <c r="F64" s="110">
        <v>107826</v>
      </c>
      <c r="G64" s="233">
        <v>86595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194421</v>
      </c>
      <c r="AE64" s="111">
        <f t="shared" ref="AE64:AE71" si="26">+AD64*100/E64</f>
        <v>18.702761149018162</v>
      </c>
      <c r="AF64" s="110">
        <f t="shared" ref="AF64:AF71" si="27">+E64-AD64</f>
        <v>845110</v>
      </c>
      <c r="AG64" s="111">
        <f t="shared" ref="AG64:AG71" si="28">+AF64*100/E64</f>
        <v>81.297238850981842</v>
      </c>
    </row>
    <row r="65" spans="1:33" ht="24" customHeight="1">
      <c r="B65" s="109"/>
      <c r="C65" s="109"/>
      <c r="D65" s="109" t="s">
        <v>142</v>
      </c>
      <c r="E65" s="110">
        <v>801551.08</v>
      </c>
      <c r="F65" s="110">
        <v>160000</v>
      </c>
      <c r="G65" s="237">
        <v>35366.83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195366.83000000002</v>
      </c>
      <c r="AE65" s="111">
        <f t="shared" si="26"/>
        <v>24.373597001453732</v>
      </c>
      <c r="AF65" s="110">
        <f t="shared" si="27"/>
        <v>606184.25</v>
      </c>
      <c r="AG65" s="111">
        <f t="shared" si="28"/>
        <v>75.626402998546268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73458132.899999991</v>
      </c>
      <c r="F66" s="115">
        <f t="shared" si="29"/>
        <v>5631691.8499999996</v>
      </c>
      <c r="G66" s="115">
        <f t="shared" si="29"/>
        <v>5450657.3399999999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11082349.189999999</v>
      </c>
      <c r="AE66" s="116">
        <f t="shared" si="26"/>
        <v>15.086619755346383</v>
      </c>
      <c r="AF66" s="115">
        <f t="shared" si="27"/>
        <v>62375783.709999993</v>
      </c>
      <c r="AG66" s="116">
        <f t="shared" si="28"/>
        <v>84.913380244653609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188830.37000003457</v>
      </c>
      <c r="F67" s="115">
        <f t="shared" si="30"/>
        <v>-3096562.8899999997</v>
      </c>
      <c r="G67" s="115">
        <f t="shared" si="30"/>
        <v>12255140.719999999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9158577.8299999982</v>
      </c>
      <c r="AE67" s="116">
        <f t="shared" si="26"/>
        <v>4850.161459726166</v>
      </c>
      <c r="AF67" s="115">
        <f t="shared" si="27"/>
        <v>-8969747.4599999636</v>
      </c>
      <c r="AG67" s="116">
        <f t="shared" si="28"/>
        <v>-4750.1614597261669</v>
      </c>
    </row>
    <row r="68" spans="1:33" ht="24" customHeight="1">
      <c r="B68" s="109"/>
      <c r="C68" s="109"/>
      <c r="D68" s="119" t="s">
        <v>145</v>
      </c>
      <c r="E68" s="110">
        <v>14704</v>
      </c>
      <c r="F68" s="110">
        <v>21741.69</v>
      </c>
      <c r="G68" s="110">
        <v>14137</v>
      </c>
      <c r="H68" s="110">
        <v>20841.689999999999</v>
      </c>
      <c r="I68" s="110"/>
      <c r="J68" s="110">
        <v>18141.689999999999</v>
      </c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74862.070000000007</v>
      </c>
      <c r="AE68" s="111">
        <f t="shared" si="26"/>
        <v>509.12724428726881</v>
      </c>
      <c r="AF68" s="110">
        <f t="shared" si="27"/>
        <v>-60158.070000000007</v>
      </c>
      <c r="AG68" s="111">
        <f t="shared" si="28"/>
        <v>-409.12724428726881</v>
      </c>
    </row>
    <row r="69" spans="1:33" ht="24" customHeight="1">
      <c r="B69" s="109"/>
      <c r="C69" s="109"/>
      <c r="D69" s="119" t="s">
        <v>146</v>
      </c>
      <c r="E69" s="110">
        <v>14945015.859999999</v>
      </c>
      <c r="F69" s="110">
        <v>12621924.380000001</v>
      </c>
      <c r="G69" s="110">
        <v>19602001.82</v>
      </c>
      <c r="H69" s="110">
        <v>10293545.939999999</v>
      </c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42517472.140000001</v>
      </c>
      <c r="AE69" s="111">
        <f t="shared" si="26"/>
        <v>284.49265319147008</v>
      </c>
      <c r="AF69" s="110">
        <f t="shared" si="27"/>
        <v>-27572456.280000001</v>
      </c>
      <c r="AG69" s="111">
        <f t="shared" si="28"/>
        <v>-184.49265319147008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-14770889.489999965</v>
      </c>
      <c r="F71" s="123">
        <f t="shared" si="31"/>
        <v>-15740228.959999999</v>
      </c>
      <c r="G71" s="123">
        <f t="shared" si="31"/>
        <v>-7360998.1000000015</v>
      </c>
      <c r="H71" s="123">
        <f t="shared" si="31"/>
        <v>-10314387.629999999</v>
      </c>
      <c r="I71" s="123">
        <f t="shared" si="31"/>
        <v>0</v>
      </c>
      <c r="J71" s="123">
        <f t="shared" si="31"/>
        <v>-18141.689999999999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-33433756.380000003</v>
      </c>
      <c r="AE71" s="116">
        <f t="shared" si="26"/>
        <v>226.34897108014368</v>
      </c>
      <c r="AF71" s="115">
        <f t="shared" si="27"/>
        <v>18662866.890000038</v>
      </c>
      <c r="AG71" s="116">
        <f t="shared" si="28"/>
        <v>-126.34897108014368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>
        <v>0</v>
      </c>
      <c r="G74" s="110">
        <v>0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0</v>
      </c>
      <c r="F75" s="110">
        <v>0</v>
      </c>
      <c r="G75" s="110">
        <v>0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>
        <v>0</v>
      </c>
      <c r="G77" s="110">
        <v>0</v>
      </c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16019709.330000028</v>
      </c>
      <c r="F78" s="110">
        <f>19276709.9-F79</f>
        <v>19276384.859999999</v>
      </c>
      <c r="G78" s="110">
        <f>28430252.76-375.04</f>
        <v>28429877.720000003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325.04000000000002</v>
      </c>
      <c r="F79" s="110">
        <v>325.04000000000002</v>
      </c>
      <c r="G79" s="110">
        <v>375.04</v>
      </c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16020034.370000027</v>
      </c>
      <c r="F80" s="115">
        <f t="shared" si="32"/>
        <v>19276709.899999999</v>
      </c>
      <c r="G80" s="115">
        <f t="shared" si="32"/>
        <v>28430252.760000002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G1000"/>
  <sheetViews>
    <sheetView workbookViewId="0">
      <pane ySplit="8" topLeftCell="A9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13.5703125" customWidth="1"/>
    <col min="7" max="7" width="13.2851562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207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68.400000000000006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42500000</v>
      </c>
      <c r="F11" s="110">
        <v>468044.58</v>
      </c>
      <c r="G11" s="110">
        <v>14760381.07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15228425.65</v>
      </c>
      <c r="AE11" s="111">
        <f t="shared" ref="AE11:AE19" si="1">+AD11*100/E11</f>
        <v>35.831589764705882</v>
      </c>
      <c r="AF11" s="110">
        <f t="shared" ref="AF11:AF19" si="2">+E11-AD11</f>
        <v>27271574.350000001</v>
      </c>
      <c r="AG11" s="111">
        <f>+AF11*100/E11</f>
        <v>64.168410235294118</v>
      </c>
    </row>
    <row r="12" spans="1:33" ht="24" customHeight="1">
      <c r="B12" s="109"/>
      <c r="C12" s="109"/>
      <c r="D12" s="109" t="s">
        <v>7</v>
      </c>
      <c r="E12" s="110">
        <v>1700000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1700000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85000</v>
      </c>
      <c r="F13" s="110">
        <v>5150</v>
      </c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5150</v>
      </c>
      <c r="AE13" s="111">
        <f t="shared" si="1"/>
        <v>6.0588235294117645</v>
      </c>
      <c r="AF13" s="110">
        <f t="shared" si="2"/>
        <v>79850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5500000</v>
      </c>
      <c r="F14" s="110">
        <v>433127.82</v>
      </c>
      <c r="G14" s="110">
        <v>832800.24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1265928.06</v>
      </c>
      <c r="AE14" s="111">
        <f t="shared" si="1"/>
        <v>23.016873818181818</v>
      </c>
      <c r="AF14" s="110">
        <f t="shared" si="2"/>
        <v>4234071.9399999995</v>
      </c>
      <c r="AG14" s="111">
        <f t="shared" si="3"/>
        <v>508.41387125440781</v>
      </c>
    </row>
    <row r="15" spans="1:33" ht="24" customHeight="1">
      <c r="B15" s="109"/>
      <c r="C15" s="109"/>
      <c r="D15" s="109" t="s">
        <v>13</v>
      </c>
      <c r="E15" s="110">
        <v>50000</v>
      </c>
      <c r="F15" s="110">
        <v>3530</v>
      </c>
      <c r="G15" s="110">
        <v>6993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10523</v>
      </c>
      <c r="AE15" s="111">
        <f t="shared" si="1"/>
        <v>21.045999999999999</v>
      </c>
      <c r="AF15" s="110">
        <f t="shared" si="2"/>
        <v>39477</v>
      </c>
      <c r="AG15" s="111">
        <f t="shared" si="3"/>
        <v>564.52166452166455</v>
      </c>
    </row>
    <row r="16" spans="1:33" ht="24" customHeight="1">
      <c r="B16" s="109"/>
      <c r="C16" s="109"/>
      <c r="D16" s="109" t="s">
        <v>15</v>
      </c>
      <c r="E16" s="110">
        <v>2000000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0</v>
      </c>
      <c r="AE16" s="111">
        <f t="shared" si="1"/>
        <v>0</v>
      </c>
      <c r="AF16" s="110">
        <f t="shared" si="2"/>
        <v>2000000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1500000</v>
      </c>
      <c r="F17" s="110">
        <v>166916.01999999999</v>
      </c>
      <c r="G17" s="110">
        <v>477872.92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644788.93999999994</v>
      </c>
      <c r="AE17" s="111">
        <f t="shared" si="1"/>
        <v>42.985929333333331</v>
      </c>
      <c r="AF17" s="110">
        <f t="shared" si="2"/>
        <v>855211.06</v>
      </c>
      <c r="AG17" s="111">
        <f t="shared" si="3"/>
        <v>178.96202613866464</v>
      </c>
    </row>
    <row r="18" spans="2:33" ht="24" customHeight="1">
      <c r="B18" s="109"/>
      <c r="C18" s="109"/>
      <c r="D18" s="109" t="s">
        <v>19</v>
      </c>
      <c r="E18" s="110">
        <v>50000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50000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2400000</v>
      </c>
      <c r="F19" s="110">
        <v>175993</v>
      </c>
      <c r="G19" s="110">
        <v>177603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353596</v>
      </c>
      <c r="AE19" s="111">
        <f t="shared" si="1"/>
        <v>14.733166666666667</v>
      </c>
      <c r="AF19" s="110">
        <f t="shared" si="2"/>
        <v>2046404</v>
      </c>
      <c r="AG19" s="111">
        <f t="shared" si="3"/>
        <v>1152.2350410747565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508200.8</v>
      </c>
      <c r="F22" s="110">
        <v>146188</v>
      </c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146188</v>
      </c>
      <c r="AE22" s="111">
        <f t="shared" si="5"/>
        <v>28.765794937749018</v>
      </c>
      <c r="AF22" s="110">
        <f t="shared" si="6"/>
        <v>362012.8</v>
      </c>
      <c r="AG22" s="111">
        <f t="shared" si="7"/>
        <v>71.234205062250979</v>
      </c>
    </row>
    <row r="23" spans="2:33" ht="24" customHeight="1">
      <c r="B23" s="109"/>
      <c r="C23" s="109"/>
      <c r="D23" s="109" t="s">
        <v>28</v>
      </c>
      <c r="E23" s="110">
        <v>750000</v>
      </c>
      <c r="F23" s="110">
        <v>24998</v>
      </c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24998</v>
      </c>
      <c r="AE23" s="111">
        <f t="shared" si="5"/>
        <v>3.3330666666666668</v>
      </c>
      <c r="AF23" s="110">
        <f t="shared" si="6"/>
        <v>725002</v>
      </c>
      <c r="AG23" s="111">
        <f t="shared" si="7"/>
        <v>96.666933333333333</v>
      </c>
    </row>
    <row r="24" spans="2:33" ht="24" customHeight="1">
      <c r="B24" s="109"/>
      <c r="C24" s="109"/>
      <c r="D24" s="109" t="s">
        <v>30</v>
      </c>
      <c r="E24" s="110">
        <v>100000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100000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2600000</v>
      </c>
      <c r="F25" s="110">
        <v>92166.720000000001</v>
      </c>
      <c r="G25" s="110">
        <v>51674.49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143841.21</v>
      </c>
      <c r="AE25" s="111">
        <f t="shared" si="5"/>
        <v>5.5323542307692311</v>
      </c>
      <c r="AF25" s="110">
        <f t="shared" si="6"/>
        <v>2456158.79</v>
      </c>
      <c r="AG25" s="111">
        <f t="shared" si="7"/>
        <v>94.467645769230771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59743200.799999997</v>
      </c>
      <c r="F27" s="115">
        <f t="shared" si="8"/>
        <v>1516114.14</v>
      </c>
      <c r="G27" s="115">
        <f t="shared" si="8"/>
        <v>16307324.720000001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17823438.860000003</v>
      </c>
      <c r="AE27" s="116">
        <f t="shared" si="5"/>
        <v>29.833418064872085</v>
      </c>
      <c r="AF27" s="115">
        <f>SUM(AF10:AF26)</f>
        <v>41919761.939999998</v>
      </c>
      <c r="AG27" s="116">
        <f t="shared" si="7"/>
        <v>70.166581935127923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16850000</v>
      </c>
      <c r="F30" s="110">
        <v>1334726</v>
      </c>
      <c r="G30" s="110">
        <v>1383260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2717986</v>
      </c>
      <c r="AE30" s="111">
        <f t="shared" ref="AE30:AE41" si="10">+AD30*100/E30</f>
        <v>16.130480712166172</v>
      </c>
      <c r="AF30" s="110">
        <f t="shared" ref="AF30:AF41" si="11">+E30-AD30</f>
        <v>14132014</v>
      </c>
      <c r="AG30" s="111">
        <f t="shared" ref="AG30:AG41" si="12">+AF30*100/E30</f>
        <v>83.869519287833825</v>
      </c>
    </row>
    <row r="31" spans="2:33" ht="24" customHeight="1">
      <c r="B31" s="109"/>
      <c r="C31" s="109"/>
      <c r="D31" s="109" t="s">
        <v>124</v>
      </c>
      <c r="E31" s="110">
        <v>0</v>
      </c>
      <c r="F31" s="110">
        <v>32260</v>
      </c>
      <c r="G31" s="110">
        <v>33580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65840</v>
      </c>
      <c r="AE31" s="111" t="e">
        <f t="shared" si="10"/>
        <v>#DIV/0!</v>
      </c>
      <c r="AF31" s="110">
        <f t="shared" si="11"/>
        <v>-65840</v>
      </c>
      <c r="AG31" s="111" t="e">
        <f t="shared" si="12"/>
        <v>#DIV/0!</v>
      </c>
    </row>
    <row r="32" spans="2:33" ht="24" customHeight="1">
      <c r="B32" s="109"/>
      <c r="C32" s="109"/>
      <c r="D32" s="109" t="s">
        <v>40</v>
      </c>
      <c r="E32" s="110">
        <v>881590.5</v>
      </c>
      <c r="F32" s="110">
        <v>91080</v>
      </c>
      <c r="G32" s="110">
        <v>88740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179820</v>
      </c>
      <c r="AE32" s="111">
        <f t="shared" si="10"/>
        <v>20.397225242331899</v>
      </c>
      <c r="AF32" s="110">
        <f t="shared" si="11"/>
        <v>701770.5</v>
      </c>
      <c r="AG32" s="111">
        <f t="shared" si="12"/>
        <v>79.602774757668101</v>
      </c>
    </row>
    <row r="33" spans="2:33" ht="24" customHeight="1">
      <c r="B33" s="109"/>
      <c r="C33" s="109"/>
      <c r="D33" s="109" t="s">
        <v>42</v>
      </c>
      <c r="E33" s="110">
        <v>360000</v>
      </c>
      <c r="F33" s="110">
        <v>55000</v>
      </c>
      <c r="G33" s="110">
        <v>60000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115000</v>
      </c>
      <c r="AE33" s="111">
        <f t="shared" si="10"/>
        <v>31.944444444444443</v>
      </c>
      <c r="AF33" s="110">
        <f t="shared" si="11"/>
        <v>245000</v>
      </c>
      <c r="AG33" s="111">
        <f t="shared" si="12"/>
        <v>68.055555555555557</v>
      </c>
    </row>
    <row r="34" spans="2:33" ht="24" customHeight="1">
      <c r="B34" s="109"/>
      <c r="C34" s="109"/>
      <c r="D34" s="109" t="s">
        <v>44</v>
      </c>
      <c r="E34" s="110">
        <v>4710600</v>
      </c>
      <c r="F34" s="110">
        <v>357200</v>
      </c>
      <c r="G34" s="110">
        <v>384700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741900</v>
      </c>
      <c r="AE34" s="111">
        <f t="shared" si="10"/>
        <v>15.749586039994906</v>
      </c>
      <c r="AF34" s="110">
        <f t="shared" si="11"/>
        <v>3968700</v>
      </c>
      <c r="AG34" s="111">
        <f t="shared" si="12"/>
        <v>84.250413960005091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180000</v>
      </c>
      <c r="F36" s="110">
        <v>14000</v>
      </c>
      <c r="G36" s="110">
        <v>15000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29000</v>
      </c>
      <c r="AE36" s="111">
        <f t="shared" si="10"/>
        <v>16.111111111111111</v>
      </c>
      <c r="AF36" s="110">
        <f t="shared" si="11"/>
        <v>151000</v>
      </c>
      <c r="AG36" s="111">
        <f t="shared" si="12"/>
        <v>83.888888888888886</v>
      </c>
    </row>
    <row r="37" spans="2:33" ht="24" customHeight="1">
      <c r="B37" s="109"/>
      <c r="C37" s="109"/>
      <c r="D37" s="109" t="s">
        <v>50</v>
      </c>
      <c r="E37" s="110">
        <v>10457222</v>
      </c>
      <c r="F37" s="110">
        <v>654141.25</v>
      </c>
      <c r="G37" s="110">
        <v>620251.25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1274392.5</v>
      </c>
      <c r="AE37" s="111">
        <f t="shared" si="10"/>
        <v>12.186721291754157</v>
      </c>
      <c r="AF37" s="110">
        <f t="shared" si="11"/>
        <v>9182829.5</v>
      </c>
      <c r="AG37" s="111">
        <f t="shared" si="12"/>
        <v>87.813278708245846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157200</v>
      </c>
      <c r="F39" s="110">
        <v>10000</v>
      </c>
      <c r="G39" s="110">
        <v>11200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21200</v>
      </c>
      <c r="AE39" s="111">
        <f t="shared" si="10"/>
        <v>13.486005089058525</v>
      </c>
      <c r="AF39" s="110">
        <f t="shared" si="11"/>
        <v>136000</v>
      </c>
      <c r="AG39" s="111">
        <f t="shared" si="12"/>
        <v>86.513994910941477</v>
      </c>
    </row>
    <row r="40" spans="2:33" ht="24" customHeight="1">
      <c r="B40" s="109"/>
      <c r="C40" s="109"/>
      <c r="D40" s="109" t="s">
        <v>56</v>
      </c>
      <c r="E40" s="110">
        <v>890000</v>
      </c>
      <c r="F40" s="110">
        <v>70506.8</v>
      </c>
      <c r="G40" s="110">
        <v>73933.2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144440</v>
      </c>
      <c r="AE40" s="111">
        <f t="shared" si="10"/>
        <v>16.229213483146069</v>
      </c>
      <c r="AF40" s="110">
        <f t="shared" si="11"/>
        <v>745560</v>
      </c>
      <c r="AG40" s="111">
        <f t="shared" si="12"/>
        <v>83.770786516853931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6000000</v>
      </c>
      <c r="F43" s="110">
        <v>1037857.45</v>
      </c>
      <c r="G43" s="110">
        <v>446448.79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1484306.24</v>
      </c>
      <c r="AE43" s="111">
        <f>+AD43*100/E43</f>
        <v>24.738437333333334</v>
      </c>
      <c r="AF43" s="110">
        <f>+E43-AD43</f>
        <v>4515693.76</v>
      </c>
      <c r="AG43" s="111">
        <f>+AF43*100/E43</f>
        <v>75.261562666666663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2600000</v>
      </c>
      <c r="F45" s="110">
        <v>71855</v>
      </c>
      <c r="G45" s="110">
        <v>200851.6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272706.59999999998</v>
      </c>
      <c r="AE45" s="111">
        <f t="shared" ref="AE45:AE53" si="14">+AD45*100/E45</f>
        <v>10.488715384615384</v>
      </c>
      <c r="AF45" s="110">
        <f t="shared" ref="AF45:AF53" si="15">+E45-AD45</f>
        <v>2327293.4</v>
      </c>
      <c r="AG45" s="111">
        <f t="shared" ref="AG45:AG53" si="16">+AF45*100/E45</f>
        <v>89.511284615384611</v>
      </c>
    </row>
    <row r="46" spans="2:33" ht="24" customHeight="1">
      <c r="B46" s="109"/>
      <c r="C46" s="109"/>
      <c r="D46" s="109" t="s">
        <v>131</v>
      </c>
      <c r="E46" s="110">
        <v>2800000</v>
      </c>
      <c r="F46" s="110">
        <v>72965</v>
      </c>
      <c r="G46" s="110">
        <v>264910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337875</v>
      </c>
      <c r="AE46" s="111">
        <f t="shared" si="14"/>
        <v>12.066964285714286</v>
      </c>
      <c r="AF46" s="110">
        <f t="shared" si="15"/>
        <v>2462125</v>
      </c>
      <c r="AG46" s="111">
        <f t="shared" si="16"/>
        <v>87.933035714285708</v>
      </c>
    </row>
    <row r="47" spans="2:33" ht="24" customHeight="1">
      <c r="B47" s="109"/>
      <c r="C47" s="109"/>
      <c r="D47" s="109" t="s">
        <v>132</v>
      </c>
      <c r="E47" s="110">
        <v>200000</v>
      </c>
      <c r="F47" s="110"/>
      <c r="G47" s="110">
        <v>88720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88720</v>
      </c>
      <c r="AE47" s="111">
        <f t="shared" si="14"/>
        <v>44.36</v>
      </c>
      <c r="AF47" s="110">
        <f t="shared" si="15"/>
        <v>111280</v>
      </c>
      <c r="AG47" s="111">
        <f t="shared" si="16"/>
        <v>55.64</v>
      </c>
    </row>
    <row r="48" spans="2:33" ht="24" customHeight="1">
      <c r="B48" s="109"/>
      <c r="C48" s="109"/>
      <c r="D48" s="109" t="s">
        <v>133</v>
      </c>
      <c r="E48" s="110">
        <v>400000</v>
      </c>
      <c r="F48" s="110"/>
      <c r="G48" s="110">
        <v>93773.2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93773.2</v>
      </c>
      <c r="AE48" s="111">
        <f t="shared" si="14"/>
        <v>23.443300000000001</v>
      </c>
      <c r="AF48" s="110">
        <f t="shared" si="15"/>
        <v>306226.8</v>
      </c>
      <c r="AG48" s="111">
        <f t="shared" si="16"/>
        <v>76.556700000000006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2170000</v>
      </c>
      <c r="F50" s="110">
        <v>347031.05</v>
      </c>
      <c r="G50" s="110">
        <v>437513.5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784544.55</v>
      </c>
      <c r="AE50" s="111">
        <f t="shared" si="14"/>
        <v>36.154126728110597</v>
      </c>
      <c r="AF50" s="110">
        <f t="shared" si="15"/>
        <v>1385455.45</v>
      </c>
      <c r="AG50" s="111">
        <f t="shared" si="16"/>
        <v>63.845873271889403</v>
      </c>
    </row>
    <row r="51" spans="2:33" ht="24" customHeight="1">
      <c r="B51" s="109"/>
      <c r="C51" s="109"/>
      <c r="D51" s="109" t="s">
        <v>65</v>
      </c>
      <c r="E51" s="110">
        <v>1450000</v>
      </c>
      <c r="F51" s="110">
        <v>211310.91</v>
      </c>
      <c r="G51" s="110">
        <v>184138.78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395449.69</v>
      </c>
      <c r="AE51" s="111">
        <f t="shared" si="14"/>
        <v>27.272392413793103</v>
      </c>
      <c r="AF51" s="110">
        <f t="shared" si="15"/>
        <v>1054550.31</v>
      </c>
      <c r="AG51" s="111">
        <f t="shared" si="16"/>
        <v>72.727607586206901</v>
      </c>
    </row>
    <row r="52" spans="2:33" ht="24" customHeight="1">
      <c r="B52" s="109"/>
      <c r="C52" s="109"/>
      <c r="D52" s="109" t="s">
        <v>67</v>
      </c>
      <c r="E52" s="110">
        <v>2400000</v>
      </c>
      <c r="F52" s="110">
        <v>290890.40999999997</v>
      </c>
      <c r="G52" s="110">
        <v>573958.04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864848.45</v>
      </c>
      <c r="AE52" s="111">
        <f t="shared" si="14"/>
        <v>36.035352083333336</v>
      </c>
      <c r="AF52" s="110">
        <f t="shared" si="15"/>
        <v>1535151.55</v>
      </c>
      <c r="AG52" s="111">
        <f t="shared" si="16"/>
        <v>63.964647916666664</v>
      </c>
    </row>
    <row r="53" spans="2:33" ht="24" customHeight="1">
      <c r="B53" s="109"/>
      <c r="C53" s="109"/>
      <c r="D53" s="109" t="s">
        <v>135</v>
      </c>
      <c r="E53" s="110">
        <v>1800000</v>
      </c>
      <c r="F53" s="110">
        <v>135694</v>
      </c>
      <c r="G53" s="110">
        <v>83685.25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219379.25</v>
      </c>
      <c r="AE53" s="111">
        <f t="shared" si="14"/>
        <v>12.187736111111111</v>
      </c>
      <c r="AF53" s="110">
        <f t="shared" si="15"/>
        <v>1580620.75</v>
      </c>
      <c r="AG53" s="111">
        <f t="shared" si="16"/>
        <v>87.812263888888893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1700000</v>
      </c>
      <c r="F56" s="110">
        <v>266649.46000000002</v>
      </c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266649.46000000002</v>
      </c>
      <c r="AE56" s="111">
        <f t="shared" ref="AE56:AE58" si="18">+AD56*100/E56</f>
        <v>15.685262352941178</v>
      </c>
      <c r="AF56" s="110">
        <f t="shared" ref="AF56:AF58" si="19">+E56-AD56</f>
        <v>1433350.54</v>
      </c>
      <c r="AG56" s="111">
        <f t="shared" ref="AG56:AG58" si="20">+AF56*100/E56</f>
        <v>84.31473764705882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0</v>
      </c>
      <c r="F58" s="110">
        <v>43350.54</v>
      </c>
      <c r="G58" s="110">
        <v>73490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116840.54000000001</v>
      </c>
      <c r="AE58" s="111" t="e">
        <f t="shared" si="18"/>
        <v>#DIV/0!</v>
      </c>
      <c r="AF58" s="110">
        <f t="shared" si="19"/>
        <v>-116840.54000000001</v>
      </c>
      <c r="AG58" s="111" t="e">
        <f t="shared" si="20"/>
        <v>#DIV/0!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308200.79999999981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>
        <f t="shared" si="22"/>
        <v>0</v>
      </c>
      <c r="AF61" s="110">
        <f t="shared" si="23"/>
        <v>308200.79999999981</v>
      </c>
      <c r="AG61" s="111">
        <f t="shared" si="24"/>
        <v>100</v>
      </c>
    </row>
    <row r="62" spans="2:33" ht="24" customHeight="1">
      <c r="B62" s="109"/>
      <c r="C62" s="109"/>
      <c r="D62" s="109" t="s">
        <v>141</v>
      </c>
      <c r="E62" s="110">
        <v>0</v>
      </c>
      <c r="F62" s="110">
        <v>2173600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2173600</v>
      </c>
      <c r="AE62" s="111" t="e">
        <f t="shared" si="22"/>
        <v>#DIV/0!</v>
      </c>
      <c r="AF62" s="110">
        <f t="shared" si="23"/>
        <v>-2173600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400000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400000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3000000</v>
      </c>
      <c r="F65" s="110">
        <v>130481.99</v>
      </c>
      <c r="G65" s="110">
        <v>70947.89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201429.88</v>
      </c>
      <c r="AE65" s="111">
        <f t="shared" si="26"/>
        <v>6.7143293333333336</v>
      </c>
      <c r="AF65" s="110">
        <f t="shared" si="27"/>
        <v>2798570.12</v>
      </c>
      <c r="AG65" s="111">
        <f t="shared" si="28"/>
        <v>93.285670666666661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59714813.299999997</v>
      </c>
      <c r="F66" s="115">
        <f t="shared" si="29"/>
        <v>7400599.8600000003</v>
      </c>
      <c r="G66" s="115">
        <f t="shared" si="29"/>
        <v>5189101.5000000009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12589701.360000001</v>
      </c>
      <c r="AE66" s="116">
        <f t="shared" si="26"/>
        <v>21.083045670344585</v>
      </c>
      <c r="AF66" s="115">
        <f t="shared" si="27"/>
        <v>47125111.939999998</v>
      </c>
      <c r="AG66" s="116">
        <f t="shared" si="28"/>
        <v>78.916954329655425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28387.5</v>
      </c>
      <c r="F67" s="115">
        <f t="shared" si="30"/>
        <v>-5884485.7200000007</v>
      </c>
      <c r="G67" s="115">
        <f t="shared" si="30"/>
        <v>11118223.219999999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5233737.4999999981</v>
      </c>
      <c r="AE67" s="116">
        <f t="shared" si="26"/>
        <v>18436.767943637158</v>
      </c>
      <c r="AF67" s="115">
        <f t="shared" si="27"/>
        <v>-5205349.9999999981</v>
      </c>
      <c r="AG67" s="116">
        <f t="shared" si="28"/>
        <v>-18336.767943637158</v>
      </c>
    </row>
    <row r="68" spans="1:33" ht="24" customHeight="1">
      <c r="B68" s="109"/>
      <c r="C68" s="109"/>
      <c r="D68" s="119" t="s">
        <v>145</v>
      </c>
      <c r="E68" s="110">
        <v>0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 t="e">
        <f t="shared" si="26"/>
        <v>#DIV/0!</v>
      </c>
      <c r="AF68" s="110">
        <f t="shared" si="27"/>
        <v>0</v>
      </c>
      <c r="AG68" s="111" t="e">
        <f t="shared" si="28"/>
        <v>#DIV/0!</v>
      </c>
    </row>
    <row r="69" spans="1:33" ht="24" customHeight="1">
      <c r="B69" s="109"/>
      <c r="C69" s="109"/>
      <c r="D69" s="119" t="s">
        <v>146</v>
      </c>
      <c r="E69" s="110">
        <v>10838216.93</v>
      </c>
      <c r="F69" s="110">
        <v>5385106.3700000001</v>
      </c>
      <c r="G69" s="110">
        <v>13022086.9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18407193.27</v>
      </c>
      <c r="AE69" s="111">
        <f t="shared" si="26"/>
        <v>169.83599229361431</v>
      </c>
      <c r="AF69" s="110">
        <f t="shared" si="27"/>
        <v>-7568976.3399999999</v>
      </c>
      <c r="AG69" s="111">
        <f t="shared" si="28"/>
        <v>-69.835992293614296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-10809829.43</v>
      </c>
      <c r="F71" s="123">
        <f t="shared" si="31"/>
        <v>-11269592.09</v>
      </c>
      <c r="G71" s="123">
        <f t="shared" si="31"/>
        <v>-1903863.6800000016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-13173455.770000001</v>
      </c>
      <c r="AE71" s="116">
        <f t="shared" si="26"/>
        <v>121.86552854793753</v>
      </c>
      <c r="AF71" s="115">
        <f t="shared" si="27"/>
        <v>2363626.3400000017</v>
      </c>
      <c r="AG71" s="116">
        <f t="shared" si="28"/>
        <v>-21.865528547937522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831230</v>
      </c>
      <c r="F75" s="110">
        <v>734923.5</v>
      </c>
      <c r="G75" s="110">
        <v>808172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3129595.67</v>
      </c>
      <c r="F78" s="110">
        <v>12070321.890000001</v>
      </c>
      <c r="G78" s="110">
        <v>14270876.9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3960825.67</v>
      </c>
      <c r="F80" s="115">
        <f t="shared" si="32"/>
        <v>12805245.390000001</v>
      </c>
      <c r="G80" s="115">
        <f t="shared" si="32"/>
        <v>15079048.9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G1000"/>
  <sheetViews>
    <sheetView workbookViewId="0">
      <pane ySplit="8" topLeftCell="A9" activePane="bottomLeft" state="frozen"/>
      <selection pane="bottomLeft" activeCell="F11" sqref="F11:G11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11.92578125" customWidth="1"/>
    <col min="7" max="7" width="12.3554687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39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44"/>
      <c r="AG1" s="44"/>
    </row>
    <row r="2" spans="1:33" ht="24" customHeight="1">
      <c r="A2" s="392" t="s">
        <v>165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  <c r="AF2" s="44"/>
      <c r="AG2" s="44"/>
    </row>
    <row r="3" spans="1:33" ht="24" customHeight="1">
      <c r="A3" s="39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44"/>
      <c r="AG3" s="44"/>
    </row>
    <row r="4" spans="1:33" ht="24" customHeight="1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</row>
    <row r="5" spans="1:33" ht="24" customHeight="1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392"/>
      <c r="AE5" s="380"/>
      <c r="AF5" s="392" t="s">
        <v>98</v>
      </c>
      <c r="AG5" s="380"/>
    </row>
    <row r="6" spans="1:33" ht="27" customHeight="1">
      <c r="A6" s="46"/>
      <c r="B6" s="376" t="s">
        <v>1</v>
      </c>
      <c r="C6" s="377"/>
      <c r="D6" s="378"/>
      <c r="E6" s="47" t="s">
        <v>99</v>
      </c>
      <c r="F6" s="387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89" t="s">
        <v>101</v>
      </c>
      <c r="AG6" s="371"/>
    </row>
    <row r="7" spans="1:33" ht="24" customHeight="1">
      <c r="A7" s="46"/>
      <c r="B7" s="379"/>
      <c r="C7" s="380"/>
      <c r="D7" s="381"/>
      <c r="E7" s="385" t="s">
        <v>102</v>
      </c>
      <c r="F7" s="387" t="s">
        <v>103</v>
      </c>
      <c r="G7" s="371"/>
      <c r="H7" s="387" t="s">
        <v>104</v>
      </c>
      <c r="I7" s="371"/>
      <c r="J7" s="387" t="s">
        <v>105</v>
      </c>
      <c r="K7" s="371"/>
      <c r="L7" s="387" t="s">
        <v>106</v>
      </c>
      <c r="M7" s="371"/>
      <c r="N7" s="387" t="s">
        <v>107</v>
      </c>
      <c r="O7" s="371"/>
      <c r="P7" s="387" t="s">
        <v>108</v>
      </c>
      <c r="Q7" s="371"/>
      <c r="R7" s="387" t="s">
        <v>109</v>
      </c>
      <c r="S7" s="371"/>
      <c r="T7" s="387" t="s">
        <v>110</v>
      </c>
      <c r="U7" s="371"/>
      <c r="V7" s="387" t="s">
        <v>111</v>
      </c>
      <c r="W7" s="371"/>
      <c r="X7" s="387" t="s">
        <v>112</v>
      </c>
      <c r="Y7" s="371"/>
      <c r="Z7" s="387" t="s">
        <v>113</v>
      </c>
      <c r="AA7" s="371"/>
      <c r="AB7" s="387" t="s">
        <v>114</v>
      </c>
      <c r="AC7" s="371"/>
      <c r="AD7" s="48" t="s">
        <v>115</v>
      </c>
      <c r="AE7" s="390" t="s">
        <v>116</v>
      </c>
      <c r="AF7" s="49" t="s">
        <v>115</v>
      </c>
      <c r="AG7" s="391" t="s">
        <v>116</v>
      </c>
    </row>
    <row r="8" spans="1:33" ht="24" customHeight="1">
      <c r="A8" s="46"/>
      <c r="B8" s="382"/>
      <c r="C8" s="383"/>
      <c r="D8" s="384"/>
      <c r="E8" s="386"/>
      <c r="F8" s="48">
        <v>2568</v>
      </c>
      <c r="G8" s="48">
        <v>2569</v>
      </c>
      <c r="H8" s="48">
        <v>2568</v>
      </c>
      <c r="I8" s="48">
        <v>2569</v>
      </c>
      <c r="J8" s="48">
        <v>2568</v>
      </c>
      <c r="K8" s="48">
        <v>2569</v>
      </c>
      <c r="L8" s="48">
        <v>2568</v>
      </c>
      <c r="M8" s="48">
        <v>2569</v>
      </c>
      <c r="N8" s="48">
        <v>2568</v>
      </c>
      <c r="O8" s="48">
        <v>2569</v>
      </c>
      <c r="P8" s="48">
        <v>2568</v>
      </c>
      <c r="Q8" s="48">
        <v>2569</v>
      </c>
      <c r="R8" s="48">
        <v>2568</v>
      </c>
      <c r="S8" s="48">
        <v>2569</v>
      </c>
      <c r="T8" s="48">
        <v>2568</v>
      </c>
      <c r="U8" s="48">
        <v>2569</v>
      </c>
      <c r="V8" s="48">
        <v>2568</v>
      </c>
      <c r="W8" s="48">
        <v>2569</v>
      </c>
      <c r="X8" s="48">
        <v>2568</v>
      </c>
      <c r="Y8" s="48">
        <v>2569</v>
      </c>
      <c r="Z8" s="48">
        <v>2568</v>
      </c>
      <c r="AA8" s="48">
        <v>2569</v>
      </c>
      <c r="AB8" s="48">
        <v>2568</v>
      </c>
      <c r="AC8" s="48">
        <v>2569</v>
      </c>
      <c r="AD8" s="48" t="s">
        <v>117</v>
      </c>
      <c r="AE8" s="386"/>
      <c r="AF8" s="51" t="s">
        <v>118</v>
      </c>
      <c r="AG8" s="386"/>
    </row>
    <row r="9" spans="1:33" ht="24" customHeight="1">
      <c r="A9" s="44"/>
      <c r="B9" s="52" t="s">
        <v>119</v>
      </c>
      <c r="C9" s="52"/>
      <c r="D9" s="52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5"/>
      <c r="AF9" s="56"/>
      <c r="AG9" s="55"/>
    </row>
    <row r="10" spans="1:33" ht="24" customHeight="1">
      <c r="A10" s="44"/>
      <c r="B10" s="55"/>
      <c r="C10" s="370" t="s">
        <v>4</v>
      </c>
      <c r="D10" s="371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5"/>
      <c r="AF10" s="57"/>
      <c r="AG10" s="55"/>
    </row>
    <row r="11" spans="1:33" ht="24" customHeight="1">
      <c r="A11" s="44"/>
      <c r="B11" s="59"/>
      <c r="C11" s="59"/>
      <c r="D11" s="59" t="s">
        <v>5</v>
      </c>
      <c r="E11" s="62">
        <v>117500000</v>
      </c>
      <c r="F11" s="62">
        <v>5132198.21</v>
      </c>
      <c r="G11" s="62">
        <v>28701222.190000001</v>
      </c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>
        <f t="shared" ref="AD11:AD19" si="0">SUM(F11:AC11)</f>
        <v>33833420.399999999</v>
      </c>
      <c r="AE11" s="63">
        <f t="shared" ref="AE11:AE19" si="1">+AD11*100/E11</f>
        <v>28.794400340425533</v>
      </c>
      <c r="AF11" s="62">
        <f t="shared" ref="AF11:AF19" si="2">+E11-AD11</f>
        <v>83666579.599999994</v>
      </c>
      <c r="AG11" s="63">
        <f>+AF11*100/E11</f>
        <v>71.20559965957446</v>
      </c>
    </row>
    <row r="12" spans="1:33" ht="24" customHeight="1">
      <c r="A12" s="44"/>
      <c r="B12" s="59"/>
      <c r="C12" s="59"/>
      <c r="D12" s="59" t="s">
        <v>7</v>
      </c>
      <c r="E12" s="62">
        <v>4500000</v>
      </c>
      <c r="F12" s="62">
        <v>0</v>
      </c>
      <c r="G12" s="62">
        <v>0</v>
      </c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>
        <f t="shared" si="0"/>
        <v>0</v>
      </c>
      <c r="AE12" s="63">
        <f t="shared" si="1"/>
        <v>0</v>
      </c>
      <c r="AF12" s="62">
        <f t="shared" si="2"/>
        <v>4500000</v>
      </c>
      <c r="AG12" s="63" t="e">
        <f t="shared" ref="AG12:AG19" si="3">+AF12*100/G12</f>
        <v>#DIV/0!</v>
      </c>
    </row>
    <row r="13" spans="1:33" ht="24" customHeight="1">
      <c r="A13" s="44"/>
      <c r="B13" s="59"/>
      <c r="C13" s="59"/>
      <c r="D13" s="59" t="s">
        <v>9</v>
      </c>
      <c r="E13" s="62">
        <v>200000</v>
      </c>
      <c r="F13" s="62">
        <v>0</v>
      </c>
      <c r="G13" s="62">
        <v>0</v>
      </c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>
        <f t="shared" si="0"/>
        <v>0</v>
      </c>
      <c r="AE13" s="63">
        <f t="shared" si="1"/>
        <v>0</v>
      </c>
      <c r="AF13" s="62">
        <f t="shared" si="2"/>
        <v>200000</v>
      </c>
      <c r="AG13" s="63" t="e">
        <f t="shared" si="3"/>
        <v>#DIV/0!</v>
      </c>
    </row>
    <row r="14" spans="1:33" ht="24" customHeight="1">
      <c r="A14" s="44"/>
      <c r="B14" s="59"/>
      <c r="C14" s="59"/>
      <c r="D14" s="59" t="s">
        <v>11</v>
      </c>
      <c r="E14" s="62">
        <v>20000000</v>
      </c>
      <c r="F14" s="62">
        <v>2028543.6</v>
      </c>
      <c r="G14" s="62">
        <v>0</v>
      </c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>
        <f t="shared" si="0"/>
        <v>2028543.6</v>
      </c>
      <c r="AE14" s="63">
        <f t="shared" si="1"/>
        <v>10.142718</v>
      </c>
      <c r="AF14" s="62">
        <f t="shared" si="2"/>
        <v>17971456.399999999</v>
      </c>
      <c r="AG14" s="63" t="e">
        <f t="shared" si="3"/>
        <v>#DIV/0!</v>
      </c>
    </row>
    <row r="15" spans="1:33" ht="24" customHeight="1">
      <c r="A15" s="44"/>
      <c r="B15" s="59"/>
      <c r="C15" s="59"/>
      <c r="D15" s="59" t="s">
        <v>13</v>
      </c>
      <c r="E15" s="62">
        <v>50000</v>
      </c>
      <c r="F15" s="62">
        <v>0</v>
      </c>
      <c r="G15" s="62">
        <v>0</v>
      </c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>
        <f t="shared" si="0"/>
        <v>0</v>
      </c>
      <c r="AE15" s="63">
        <f t="shared" si="1"/>
        <v>0</v>
      </c>
      <c r="AF15" s="62">
        <f t="shared" si="2"/>
        <v>50000</v>
      </c>
      <c r="AG15" s="63" t="e">
        <f t="shared" si="3"/>
        <v>#DIV/0!</v>
      </c>
    </row>
    <row r="16" spans="1:33" ht="24" customHeight="1">
      <c r="A16" s="44"/>
      <c r="B16" s="59"/>
      <c r="C16" s="59"/>
      <c r="D16" s="59" t="s">
        <v>15</v>
      </c>
      <c r="E16" s="62">
        <v>3000000</v>
      </c>
      <c r="F16" s="62">
        <v>114996.78</v>
      </c>
      <c r="G16" s="62">
        <v>0</v>
      </c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>
        <f t="shared" si="0"/>
        <v>114996.78</v>
      </c>
      <c r="AE16" s="63">
        <f t="shared" si="1"/>
        <v>3.8332259999999998</v>
      </c>
      <c r="AF16" s="62">
        <f t="shared" si="2"/>
        <v>2885003.22</v>
      </c>
      <c r="AG16" s="63" t="e">
        <f t="shared" si="3"/>
        <v>#DIV/0!</v>
      </c>
    </row>
    <row r="17" spans="1:33" ht="24" customHeight="1">
      <c r="A17" s="44"/>
      <c r="B17" s="59"/>
      <c r="C17" s="59"/>
      <c r="D17" s="59" t="s">
        <v>17</v>
      </c>
      <c r="E17" s="62">
        <v>4000000</v>
      </c>
      <c r="F17" s="62">
        <v>423532.79999999999</v>
      </c>
      <c r="G17" s="62">
        <v>0</v>
      </c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>
        <f t="shared" si="0"/>
        <v>423532.79999999999</v>
      </c>
      <c r="AE17" s="63">
        <f t="shared" si="1"/>
        <v>10.58832</v>
      </c>
      <c r="AF17" s="62">
        <f t="shared" si="2"/>
        <v>3576467.2</v>
      </c>
      <c r="AG17" s="63" t="e">
        <f t="shared" si="3"/>
        <v>#DIV/0!</v>
      </c>
    </row>
    <row r="18" spans="1:33" ht="24" customHeight="1">
      <c r="A18" s="44"/>
      <c r="B18" s="59"/>
      <c r="C18" s="59"/>
      <c r="D18" s="59" t="s">
        <v>19</v>
      </c>
      <c r="E18" s="62">
        <v>50000</v>
      </c>
      <c r="F18" s="62">
        <v>6900</v>
      </c>
      <c r="G18" s="62">
        <v>0</v>
      </c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>
        <f t="shared" si="0"/>
        <v>6900</v>
      </c>
      <c r="AE18" s="63">
        <f t="shared" si="1"/>
        <v>13.8</v>
      </c>
      <c r="AF18" s="62">
        <f t="shared" si="2"/>
        <v>43100</v>
      </c>
      <c r="AG18" s="63" t="e">
        <f t="shared" si="3"/>
        <v>#DIV/0!</v>
      </c>
    </row>
    <row r="19" spans="1:33" ht="24" customHeight="1">
      <c r="A19" s="44"/>
      <c r="B19" s="59"/>
      <c r="C19" s="59"/>
      <c r="D19" s="59" t="s">
        <v>21</v>
      </c>
      <c r="E19" s="62">
        <v>4000000</v>
      </c>
      <c r="F19" s="62">
        <v>74615</v>
      </c>
      <c r="G19" s="62">
        <v>363765.28</v>
      </c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>
        <f t="shared" si="0"/>
        <v>438380.28</v>
      </c>
      <c r="AE19" s="63">
        <f t="shared" si="1"/>
        <v>10.959507</v>
      </c>
      <c r="AF19" s="62">
        <f t="shared" si="2"/>
        <v>3561619.7199999997</v>
      </c>
      <c r="AG19" s="63">
        <f t="shared" si="3"/>
        <v>979.09831306605179</v>
      </c>
    </row>
    <row r="20" spans="1:33" ht="24" customHeight="1">
      <c r="A20" s="44"/>
      <c r="B20" s="55"/>
      <c r="C20" s="370" t="s">
        <v>120</v>
      </c>
      <c r="D20" s="371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64"/>
      <c r="AF20" s="57"/>
      <c r="AG20" s="64"/>
    </row>
    <row r="21" spans="1:33" ht="24" customHeight="1">
      <c r="A21" s="44"/>
      <c r="B21" s="59"/>
      <c r="C21" s="59"/>
      <c r="D21" s="59" t="s">
        <v>24</v>
      </c>
      <c r="E21" s="62">
        <v>0</v>
      </c>
      <c r="F21" s="62">
        <v>0</v>
      </c>
      <c r="G21" s="62">
        <v>0</v>
      </c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>
        <f t="shared" ref="AD21:AD26" si="4">SUM(F21:AC21)</f>
        <v>0</v>
      </c>
      <c r="AE21" s="63" t="e">
        <f t="shared" ref="AE21:AE27" si="5">+AD21*100/E21</f>
        <v>#DIV/0!</v>
      </c>
      <c r="AF21" s="62">
        <f t="shared" ref="AF21:AF26" si="6">+E21-AD21</f>
        <v>0</v>
      </c>
      <c r="AG21" s="63" t="e">
        <f t="shared" ref="AG21:AG27" si="7">+AF21*100/E21</f>
        <v>#DIV/0!</v>
      </c>
    </row>
    <row r="22" spans="1:33" ht="24" customHeight="1">
      <c r="A22" s="44"/>
      <c r="B22" s="59"/>
      <c r="C22" s="59"/>
      <c r="D22" s="59" t="s">
        <v>26</v>
      </c>
      <c r="E22" s="62">
        <v>3200000</v>
      </c>
      <c r="F22" s="62">
        <v>0</v>
      </c>
      <c r="G22" s="62">
        <v>0</v>
      </c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>
        <f t="shared" si="4"/>
        <v>0</v>
      </c>
      <c r="AE22" s="63">
        <f t="shared" si="5"/>
        <v>0</v>
      </c>
      <c r="AF22" s="62">
        <f t="shared" si="6"/>
        <v>3200000</v>
      </c>
      <c r="AG22" s="63">
        <f t="shared" si="7"/>
        <v>100</v>
      </c>
    </row>
    <row r="23" spans="1:33" ht="24" customHeight="1">
      <c r="A23" s="44"/>
      <c r="B23" s="59"/>
      <c r="C23" s="59"/>
      <c r="D23" s="59" t="s">
        <v>28</v>
      </c>
      <c r="E23" s="62">
        <v>750000</v>
      </c>
      <c r="F23" s="62">
        <v>0</v>
      </c>
      <c r="G23" s="62">
        <v>202853</v>
      </c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>
        <f t="shared" si="4"/>
        <v>202853</v>
      </c>
      <c r="AE23" s="63">
        <f t="shared" si="5"/>
        <v>27.047066666666666</v>
      </c>
      <c r="AF23" s="62">
        <f t="shared" si="6"/>
        <v>547147</v>
      </c>
      <c r="AG23" s="63">
        <f t="shared" si="7"/>
        <v>72.952933333333334</v>
      </c>
    </row>
    <row r="24" spans="1:33" ht="24" customHeight="1">
      <c r="A24" s="44"/>
      <c r="B24" s="59"/>
      <c r="C24" s="59"/>
      <c r="D24" s="59" t="s">
        <v>30</v>
      </c>
      <c r="E24" s="62">
        <v>50000</v>
      </c>
      <c r="F24" s="62">
        <v>0</v>
      </c>
      <c r="G24" s="62">
        <v>0</v>
      </c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>
        <f t="shared" si="4"/>
        <v>0</v>
      </c>
      <c r="AE24" s="63">
        <f t="shared" si="5"/>
        <v>0</v>
      </c>
      <c r="AF24" s="62">
        <f t="shared" si="6"/>
        <v>50000</v>
      </c>
      <c r="AG24" s="63">
        <f t="shared" si="7"/>
        <v>100</v>
      </c>
    </row>
    <row r="25" spans="1:33" ht="24" customHeight="1">
      <c r="A25" s="44"/>
      <c r="B25" s="59"/>
      <c r="C25" s="59"/>
      <c r="D25" s="59" t="s">
        <v>120</v>
      </c>
      <c r="E25" s="62">
        <v>0</v>
      </c>
      <c r="F25" s="62">
        <v>0</v>
      </c>
      <c r="G25" s="62">
        <v>1800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>
        <f t="shared" si="4"/>
        <v>1800</v>
      </c>
      <c r="AE25" s="63" t="e">
        <f t="shared" si="5"/>
        <v>#DIV/0!</v>
      </c>
      <c r="AF25" s="62">
        <f t="shared" si="6"/>
        <v>-1800</v>
      </c>
      <c r="AG25" s="63" t="e">
        <f t="shared" si="7"/>
        <v>#DIV/0!</v>
      </c>
    </row>
    <row r="26" spans="1:33" ht="24" customHeight="1">
      <c r="A26" s="44"/>
      <c r="B26" s="59"/>
      <c r="C26" s="59"/>
      <c r="D26" s="59" t="s">
        <v>121</v>
      </c>
      <c r="E26" s="62">
        <v>0</v>
      </c>
      <c r="F26" s="62">
        <v>0</v>
      </c>
      <c r="G26" s="62">
        <v>0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>
        <f t="shared" si="4"/>
        <v>0</v>
      </c>
      <c r="AE26" s="63" t="e">
        <f t="shared" si="5"/>
        <v>#DIV/0!</v>
      </c>
      <c r="AF26" s="62">
        <f t="shared" si="6"/>
        <v>0</v>
      </c>
      <c r="AG26" s="63" t="e">
        <f t="shared" si="7"/>
        <v>#DIV/0!</v>
      </c>
    </row>
    <row r="27" spans="1:33" ht="24" customHeight="1">
      <c r="A27" s="44"/>
      <c r="B27" s="66"/>
      <c r="C27" s="66"/>
      <c r="D27" s="67" t="s">
        <v>122</v>
      </c>
      <c r="E27" s="68">
        <f t="shared" ref="E27:AD27" si="8">SUM(E10:E26)</f>
        <v>157300000</v>
      </c>
      <c r="F27" s="68">
        <f t="shared" si="8"/>
        <v>7780786.3900000006</v>
      </c>
      <c r="G27" s="68">
        <f t="shared" si="8"/>
        <v>29269640.470000003</v>
      </c>
      <c r="H27" s="68">
        <f t="shared" si="8"/>
        <v>0</v>
      </c>
      <c r="I27" s="68">
        <f t="shared" si="8"/>
        <v>0</v>
      </c>
      <c r="J27" s="68">
        <f t="shared" si="8"/>
        <v>0</v>
      </c>
      <c r="K27" s="68">
        <f t="shared" si="8"/>
        <v>0</v>
      </c>
      <c r="L27" s="68">
        <f t="shared" si="8"/>
        <v>0</v>
      </c>
      <c r="M27" s="68">
        <f t="shared" si="8"/>
        <v>0</v>
      </c>
      <c r="N27" s="68">
        <f t="shared" si="8"/>
        <v>0</v>
      </c>
      <c r="O27" s="68">
        <f t="shared" si="8"/>
        <v>0</v>
      </c>
      <c r="P27" s="68">
        <f t="shared" si="8"/>
        <v>0</v>
      </c>
      <c r="Q27" s="68">
        <f t="shared" si="8"/>
        <v>0</v>
      </c>
      <c r="R27" s="68">
        <f t="shared" si="8"/>
        <v>0</v>
      </c>
      <c r="S27" s="68">
        <f t="shared" si="8"/>
        <v>0</v>
      </c>
      <c r="T27" s="68">
        <f t="shared" si="8"/>
        <v>0</v>
      </c>
      <c r="U27" s="68">
        <f t="shared" si="8"/>
        <v>0</v>
      </c>
      <c r="V27" s="68">
        <f t="shared" si="8"/>
        <v>0</v>
      </c>
      <c r="W27" s="68">
        <f t="shared" si="8"/>
        <v>0</v>
      </c>
      <c r="X27" s="68">
        <f t="shared" si="8"/>
        <v>0</v>
      </c>
      <c r="Y27" s="68">
        <f t="shared" si="8"/>
        <v>0</v>
      </c>
      <c r="Z27" s="68">
        <f t="shared" si="8"/>
        <v>0</v>
      </c>
      <c r="AA27" s="68">
        <f t="shared" si="8"/>
        <v>0</v>
      </c>
      <c r="AB27" s="68">
        <f t="shared" si="8"/>
        <v>0</v>
      </c>
      <c r="AC27" s="68">
        <f t="shared" si="8"/>
        <v>0</v>
      </c>
      <c r="AD27" s="68">
        <f t="shared" si="8"/>
        <v>37050426.859999999</v>
      </c>
      <c r="AE27" s="70">
        <f t="shared" si="5"/>
        <v>23.553990375079465</v>
      </c>
      <c r="AF27" s="68">
        <f>SUM(AF10:AF26)</f>
        <v>120249573.14</v>
      </c>
      <c r="AG27" s="70">
        <f t="shared" si="7"/>
        <v>76.446009624920535</v>
      </c>
    </row>
    <row r="28" spans="1:33" ht="24" customHeight="1">
      <c r="A28" s="44"/>
      <c r="B28" s="372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64"/>
      <c r="AF28" s="44"/>
      <c r="AG28" s="64"/>
    </row>
    <row r="29" spans="1:33" ht="24" customHeight="1">
      <c r="A29" s="44"/>
      <c r="B29" s="55"/>
      <c r="C29" s="370" t="s">
        <v>35</v>
      </c>
      <c r="D29" s="371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64"/>
      <c r="AF29" s="57"/>
      <c r="AG29" s="64"/>
    </row>
    <row r="30" spans="1:33" ht="24" customHeight="1">
      <c r="A30" s="44"/>
      <c r="B30" s="59"/>
      <c r="C30" s="59"/>
      <c r="D30" s="59" t="s">
        <v>36</v>
      </c>
      <c r="E30" s="62">
        <v>16575600</v>
      </c>
      <c r="F30" s="62">
        <v>1361525.11</v>
      </c>
      <c r="G30" s="62">
        <v>1318560</v>
      </c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>
        <f t="shared" ref="AD30:AD41" si="9">SUM(F30:AC30)</f>
        <v>2680085.1100000003</v>
      </c>
      <c r="AE30" s="63">
        <f t="shared" ref="AE30:AE41" si="10">+AD30*100/E30</f>
        <v>16.168857296266804</v>
      </c>
      <c r="AF30" s="62">
        <f t="shared" ref="AF30:AF41" si="11">+E30-AD30</f>
        <v>13895514.890000001</v>
      </c>
      <c r="AG30" s="63">
        <f t="shared" ref="AG30:AG41" si="12">+AF30*100/E30</f>
        <v>83.831142703733192</v>
      </c>
    </row>
    <row r="31" spans="1:33" ht="24" customHeight="1">
      <c r="A31" s="44"/>
      <c r="B31" s="59"/>
      <c r="C31" s="59"/>
      <c r="D31" s="59" t="s">
        <v>124</v>
      </c>
      <c r="E31" s="62">
        <v>0</v>
      </c>
      <c r="F31" s="62">
        <v>0</v>
      </c>
      <c r="G31" s="62">
        <v>0</v>
      </c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>
        <f t="shared" si="9"/>
        <v>0</v>
      </c>
      <c r="AE31" s="63" t="e">
        <f t="shared" si="10"/>
        <v>#DIV/0!</v>
      </c>
      <c r="AF31" s="62">
        <f t="shared" si="11"/>
        <v>0</v>
      </c>
      <c r="AG31" s="63" t="e">
        <f t="shared" si="12"/>
        <v>#DIV/0!</v>
      </c>
    </row>
    <row r="32" spans="1:33" ht="24" customHeight="1">
      <c r="A32" s="44"/>
      <c r="B32" s="59"/>
      <c r="C32" s="59"/>
      <c r="D32" s="59" t="s">
        <v>40</v>
      </c>
      <c r="E32" s="62">
        <v>1250000</v>
      </c>
      <c r="F32" s="62">
        <v>137100</v>
      </c>
      <c r="G32" s="62">
        <v>0</v>
      </c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>
        <f t="shared" si="9"/>
        <v>137100</v>
      </c>
      <c r="AE32" s="63">
        <f t="shared" si="10"/>
        <v>10.968</v>
      </c>
      <c r="AF32" s="62">
        <f t="shared" si="11"/>
        <v>1112900</v>
      </c>
      <c r="AG32" s="63">
        <f t="shared" si="12"/>
        <v>89.031999999999996</v>
      </c>
    </row>
    <row r="33" spans="1:33" ht="24" customHeight="1">
      <c r="A33" s="44"/>
      <c r="B33" s="59"/>
      <c r="C33" s="59"/>
      <c r="D33" s="59" t="s">
        <v>42</v>
      </c>
      <c r="E33" s="62">
        <v>1440000</v>
      </c>
      <c r="F33" s="62">
        <v>150000</v>
      </c>
      <c r="G33" s="62">
        <v>0</v>
      </c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>
        <f t="shared" si="9"/>
        <v>150000</v>
      </c>
      <c r="AE33" s="63">
        <f t="shared" si="10"/>
        <v>10.416666666666666</v>
      </c>
      <c r="AF33" s="62">
        <f t="shared" si="11"/>
        <v>1290000</v>
      </c>
      <c r="AG33" s="63">
        <f t="shared" si="12"/>
        <v>89.583333333333329</v>
      </c>
    </row>
    <row r="34" spans="1:33" ht="24" customHeight="1">
      <c r="A34" s="44"/>
      <c r="B34" s="59"/>
      <c r="C34" s="59"/>
      <c r="D34" s="59" t="s">
        <v>44</v>
      </c>
      <c r="E34" s="62">
        <v>5500000</v>
      </c>
      <c r="F34" s="62">
        <v>141500</v>
      </c>
      <c r="G34" s="62">
        <v>0</v>
      </c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>
        <f t="shared" si="9"/>
        <v>141500</v>
      </c>
      <c r="AE34" s="63">
        <f t="shared" si="10"/>
        <v>2.5727272727272728</v>
      </c>
      <c r="AF34" s="62">
        <f t="shared" si="11"/>
        <v>5358500</v>
      </c>
      <c r="AG34" s="63">
        <f t="shared" si="12"/>
        <v>97.427272727272722</v>
      </c>
    </row>
    <row r="35" spans="1:33" ht="24" customHeight="1">
      <c r="A35" s="44"/>
      <c r="B35" s="59"/>
      <c r="C35" s="59"/>
      <c r="D35" s="59" t="s">
        <v>46</v>
      </c>
      <c r="E35" s="62">
        <v>400000</v>
      </c>
      <c r="F35" s="62">
        <v>34300</v>
      </c>
      <c r="G35" s="62">
        <v>0</v>
      </c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>
        <f t="shared" si="9"/>
        <v>34300</v>
      </c>
      <c r="AE35" s="63">
        <f t="shared" si="10"/>
        <v>8.5749999999999993</v>
      </c>
      <c r="AF35" s="62">
        <f t="shared" si="11"/>
        <v>365700</v>
      </c>
      <c r="AG35" s="63">
        <f t="shared" si="12"/>
        <v>91.424999999999997</v>
      </c>
    </row>
    <row r="36" spans="1:33" ht="24" customHeight="1">
      <c r="A36" s="44"/>
      <c r="B36" s="59"/>
      <c r="C36" s="59"/>
      <c r="D36" s="59" t="s">
        <v>48</v>
      </c>
      <c r="E36" s="62">
        <v>162000</v>
      </c>
      <c r="F36" s="62">
        <v>13500</v>
      </c>
      <c r="G36" s="62">
        <v>0</v>
      </c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>
        <f t="shared" si="9"/>
        <v>13500</v>
      </c>
      <c r="AE36" s="63">
        <f t="shared" si="10"/>
        <v>8.3333333333333339</v>
      </c>
      <c r="AF36" s="62">
        <f t="shared" si="11"/>
        <v>148500</v>
      </c>
      <c r="AG36" s="63">
        <f t="shared" si="12"/>
        <v>91.666666666666671</v>
      </c>
    </row>
    <row r="37" spans="1:33" ht="24" customHeight="1">
      <c r="A37" s="44"/>
      <c r="B37" s="59"/>
      <c r="C37" s="59"/>
      <c r="D37" s="59" t="s">
        <v>50</v>
      </c>
      <c r="E37" s="62">
        <v>25200000</v>
      </c>
      <c r="F37" s="62">
        <v>1805407.04</v>
      </c>
      <c r="G37" s="62">
        <v>0</v>
      </c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>
        <f t="shared" si="9"/>
        <v>1805407.04</v>
      </c>
      <c r="AE37" s="63">
        <f t="shared" si="10"/>
        <v>7.1643136507936509</v>
      </c>
      <c r="AF37" s="62">
        <f t="shared" si="11"/>
        <v>23394592.960000001</v>
      </c>
      <c r="AG37" s="63">
        <f t="shared" si="12"/>
        <v>92.835686349206355</v>
      </c>
    </row>
    <row r="38" spans="1:33" ht="24" customHeight="1">
      <c r="A38" s="44"/>
      <c r="B38" s="59"/>
      <c r="C38" s="59"/>
      <c r="D38" s="59" t="s">
        <v>52</v>
      </c>
      <c r="E38" s="62">
        <v>0</v>
      </c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>
        <f t="shared" si="9"/>
        <v>0</v>
      </c>
      <c r="AE38" s="63" t="e">
        <f t="shared" si="10"/>
        <v>#DIV/0!</v>
      </c>
      <c r="AF38" s="62">
        <f t="shared" si="11"/>
        <v>0</v>
      </c>
      <c r="AG38" s="63" t="e">
        <f t="shared" si="12"/>
        <v>#DIV/0!</v>
      </c>
    </row>
    <row r="39" spans="1:33" ht="24" customHeight="1">
      <c r="A39" s="44"/>
      <c r="B39" s="59"/>
      <c r="C39" s="59"/>
      <c r="D39" s="59" t="s">
        <v>125</v>
      </c>
      <c r="E39" s="62">
        <v>145000</v>
      </c>
      <c r="F39" s="62">
        <v>19000</v>
      </c>
      <c r="G39" s="62">
        <v>0</v>
      </c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>
        <f t="shared" si="9"/>
        <v>19000</v>
      </c>
      <c r="AE39" s="63">
        <f t="shared" si="10"/>
        <v>13.103448275862069</v>
      </c>
      <c r="AF39" s="62">
        <f t="shared" si="11"/>
        <v>126000</v>
      </c>
      <c r="AG39" s="63">
        <f t="shared" si="12"/>
        <v>86.896551724137936</v>
      </c>
    </row>
    <row r="40" spans="1:33" ht="24" customHeight="1">
      <c r="A40" s="44"/>
      <c r="B40" s="59"/>
      <c r="C40" s="59"/>
      <c r="D40" s="59" t="s">
        <v>56</v>
      </c>
      <c r="E40" s="62">
        <v>790000</v>
      </c>
      <c r="F40" s="62">
        <v>0</v>
      </c>
      <c r="G40" s="62">
        <v>0</v>
      </c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>
        <f t="shared" si="9"/>
        <v>0</v>
      </c>
      <c r="AE40" s="63">
        <f t="shared" si="10"/>
        <v>0</v>
      </c>
      <c r="AF40" s="62">
        <f t="shared" si="11"/>
        <v>790000</v>
      </c>
      <c r="AG40" s="63">
        <f t="shared" si="12"/>
        <v>100</v>
      </c>
    </row>
    <row r="41" spans="1:33" ht="24" customHeight="1">
      <c r="A41" s="44"/>
      <c r="B41" s="59"/>
      <c r="C41" s="59"/>
      <c r="D41" s="59" t="s">
        <v>126</v>
      </c>
      <c r="E41" s="62">
        <v>0</v>
      </c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>
        <f t="shared" si="9"/>
        <v>0</v>
      </c>
      <c r="AE41" s="63" t="e">
        <f t="shared" si="10"/>
        <v>#DIV/0!</v>
      </c>
      <c r="AF41" s="62">
        <f t="shared" si="11"/>
        <v>0</v>
      </c>
      <c r="AG41" s="63" t="e">
        <f t="shared" si="12"/>
        <v>#DIV/0!</v>
      </c>
    </row>
    <row r="42" spans="1:33" ht="24" customHeight="1">
      <c r="A42" s="44"/>
      <c r="B42" s="55"/>
      <c r="C42" s="370" t="s">
        <v>127</v>
      </c>
      <c r="D42" s="371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64"/>
      <c r="AF42" s="57"/>
      <c r="AG42" s="64"/>
    </row>
    <row r="43" spans="1:33" ht="24" customHeight="1">
      <c r="A43" s="44"/>
      <c r="B43" s="59"/>
      <c r="C43" s="59"/>
      <c r="D43" s="59" t="s">
        <v>128</v>
      </c>
      <c r="E43" s="62">
        <v>15543927.93</v>
      </c>
      <c r="F43" s="62">
        <v>533906.82999999996</v>
      </c>
      <c r="G43" s="62">
        <v>0</v>
      </c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>
        <f>SUM(F43:AC43)</f>
        <v>533906.82999999996</v>
      </c>
      <c r="AE43" s="63">
        <f>+AD43*100/E43</f>
        <v>3.4348256914492779</v>
      </c>
      <c r="AF43" s="62">
        <f>+E43-AD43</f>
        <v>15010021.1</v>
      </c>
      <c r="AG43" s="63">
        <f>+AF43*100/E43</f>
        <v>96.565174308550723</v>
      </c>
    </row>
    <row r="44" spans="1:33" ht="24" customHeight="1">
      <c r="A44" s="44"/>
      <c r="B44" s="59"/>
      <c r="C44" s="59"/>
      <c r="D44" s="59" t="s">
        <v>129</v>
      </c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64"/>
      <c r="AF44" s="57"/>
      <c r="AG44" s="64"/>
    </row>
    <row r="45" spans="1:33" ht="24" customHeight="1">
      <c r="A45" s="44"/>
      <c r="B45" s="59"/>
      <c r="C45" s="59"/>
      <c r="D45" s="59" t="s">
        <v>130</v>
      </c>
      <c r="E45" s="62">
        <v>7400000</v>
      </c>
      <c r="F45" s="62">
        <v>611955.73</v>
      </c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>
        <f t="shared" ref="AD45:AD53" si="13">SUM(F45:AC45)</f>
        <v>611955.73</v>
      </c>
      <c r="AE45" s="63">
        <f t="shared" ref="AE45:AE53" si="14">+AD45*100/E45</f>
        <v>8.2696720270270276</v>
      </c>
      <c r="AF45" s="62">
        <f t="shared" ref="AF45:AF53" si="15">+E45-AD45</f>
        <v>6788044.2699999996</v>
      </c>
      <c r="AG45" s="63">
        <f t="shared" ref="AG45:AG53" si="16">+AF45*100/E45</f>
        <v>91.730327972972972</v>
      </c>
    </row>
    <row r="46" spans="1:33" ht="24" customHeight="1">
      <c r="A46" s="44"/>
      <c r="B46" s="59"/>
      <c r="C46" s="59"/>
      <c r="D46" s="59" t="s">
        <v>131</v>
      </c>
      <c r="E46" s="62">
        <v>6000000</v>
      </c>
      <c r="F46" s="62">
        <v>79800</v>
      </c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>
        <f t="shared" si="13"/>
        <v>79800</v>
      </c>
      <c r="AE46" s="63">
        <f t="shared" si="14"/>
        <v>1.33</v>
      </c>
      <c r="AF46" s="62">
        <f t="shared" si="15"/>
        <v>5920200</v>
      </c>
      <c r="AG46" s="63">
        <f t="shared" si="16"/>
        <v>98.67</v>
      </c>
    </row>
    <row r="47" spans="1:33" ht="24" customHeight="1">
      <c r="A47" s="44"/>
      <c r="B47" s="59"/>
      <c r="C47" s="59"/>
      <c r="D47" s="59" t="s">
        <v>132</v>
      </c>
      <c r="E47" s="62">
        <v>23491.200000000001</v>
      </c>
      <c r="F47" s="62">
        <v>0</v>
      </c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>
        <f t="shared" si="13"/>
        <v>0</v>
      </c>
      <c r="AE47" s="63">
        <f t="shared" si="14"/>
        <v>0</v>
      </c>
      <c r="AF47" s="62">
        <f t="shared" si="15"/>
        <v>23491.200000000001</v>
      </c>
      <c r="AG47" s="63">
        <f t="shared" si="16"/>
        <v>100</v>
      </c>
    </row>
    <row r="48" spans="1:33" ht="24" customHeight="1">
      <c r="A48" s="44"/>
      <c r="B48" s="59"/>
      <c r="C48" s="59"/>
      <c r="D48" s="59" t="s">
        <v>133</v>
      </c>
      <c r="E48" s="62">
        <v>660339.52</v>
      </c>
      <c r="F48" s="62">
        <v>0</v>
      </c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>
        <f t="shared" si="13"/>
        <v>0</v>
      </c>
      <c r="AE48" s="63">
        <f t="shared" si="14"/>
        <v>0</v>
      </c>
      <c r="AF48" s="62">
        <f t="shared" si="15"/>
        <v>660339.52</v>
      </c>
      <c r="AG48" s="63">
        <f t="shared" si="16"/>
        <v>100</v>
      </c>
    </row>
    <row r="49" spans="1:33" ht="24" customHeight="1">
      <c r="A49" s="44"/>
      <c r="B49" s="59"/>
      <c r="C49" s="59"/>
      <c r="D49" s="59" t="s">
        <v>134</v>
      </c>
      <c r="E49" s="62">
        <v>0</v>
      </c>
      <c r="F49" s="62">
        <v>0</v>
      </c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>
        <f t="shared" si="13"/>
        <v>0</v>
      </c>
      <c r="AE49" s="63" t="e">
        <f t="shared" si="14"/>
        <v>#DIV/0!</v>
      </c>
      <c r="AF49" s="62">
        <f t="shared" si="15"/>
        <v>0</v>
      </c>
      <c r="AG49" s="63" t="e">
        <f t="shared" si="16"/>
        <v>#DIV/0!</v>
      </c>
    </row>
    <row r="50" spans="1:33" ht="24" customHeight="1">
      <c r="A50" s="44"/>
      <c r="B50" s="59"/>
      <c r="C50" s="59"/>
      <c r="D50" s="59" t="s">
        <v>63</v>
      </c>
      <c r="E50" s="62">
        <v>5908360</v>
      </c>
      <c r="F50" s="62">
        <v>621982.68000000005</v>
      </c>
      <c r="G50" s="62">
        <v>87690</v>
      </c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>
        <f t="shared" si="13"/>
        <v>709672.68</v>
      </c>
      <c r="AE50" s="63">
        <f t="shared" si="14"/>
        <v>12.011331063103805</v>
      </c>
      <c r="AF50" s="62">
        <f t="shared" si="15"/>
        <v>5198687.32</v>
      </c>
      <c r="AG50" s="63">
        <f t="shared" si="16"/>
        <v>87.98866893689619</v>
      </c>
    </row>
    <row r="51" spans="1:33" ht="24" customHeight="1">
      <c r="A51" s="44"/>
      <c r="B51" s="59"/>
      <c r="C51" s="59"/>
      <c r="D51" s="59" t="s">
        <v>65</v>
      </c>
      <c r="E51" s="62">
        <v>5318400</v>
      </c>
      <c r="F51" s="62">
        <v>871052.43</v>
      </c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>
        <f t="shared" si="13"/>
        <v>871052.43</v>
      </c>
      <c r="AE51" s="63">
        <f t="shared" si="14"/>
        <v>16.378091719314078</v>
      </c>
      <c r="AF51" s="62">
        <f t="shared" si="15"/>
        <v>4447347.57</v>
      </c>
      <c r="AG51" s="63">
        <f t="shared" si="16"/>
        <v>83.621908280685915</v>
      </c>
    </row>
    <row r="52" spans="1:33" ht="24" customHeight="1">
      <c r="A52" s="44"/>
      <c r="B52" s="59"/>
      <c r="C52" s="59"/>
      <c r="D52" s="59" t="s">
        <v>67</v>
      </c>
      <c r="E52" s="62">
        <v>26938200</v>
      </c>
      <c r="F52" s="62">
        <v>2040543.89</v>
      </c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>
        <f t="shared" si="13"/>
        <v>2040543.89</v>
      </c>
      <c r="AE52" s="63">
        <f t="shared" si="14"/>
        <v>7.574908085915169</v>
      </c>
      <c r="AF52" s="62">
        <f t="shared" si="15"/>
        <v>24897656.109999999</v>
      </c>
      <c r="AG52" s="63">
        <f t="shared" si="16"/>
        <v>92.425091914084831</v>
      </c>
    </row>
    <row r="53" spans="1:33" ht="24" customHeight="1">
      <c r="A53" s="44"/>
      <c r="B53" s="59"/>
      <c r="C53" s="59"/>
      <c r="D53" s="59" t="s">
        <v>135</v>
      </c>
      <c r="E53" s="62">
        <v>5000000</v>
      </c>
      <c r="F53" s="62">
        <v>630747.67000000004</v>
      </c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>
        <f t="shared" si="13"/>
        <v>630747.67000000004</v>
      </c>
      <c r="AE53" s="63">
        <f t="shared" si="14"/>
        <v>12.614953400000001</v>
      </c>
      <c r="AF53" s="62">
        <f t="shared" si="15"/>
        <v>4369252.33</v>
      </c>
      <c r="AG53" s="63">
        <f t="shared" si="16"/>
        <v>87.385046599999995</v>
      </c>
    </row>
    <row r="54" spans="1:33" ht="24" customHeight="1">
      <c r="A54" s="44"/>
      <c r="B54" s="55"/>
      <c r="C54" s="370" t="s">
        <v>71</v>
      </c>
      <c r="D54" s="371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64"/>
      <c r="AF54" s="57"/>
      <c r="AG54" s="64"/>
    </row>
    <row r="55" spans="1:33" ht="24" customHeight="1">
      <c r="A55" s="44"/>
      <c r="B55" s="71"/>
      <c r="C55" s="71"/>
      <c r="D55" s="71" t="s">
        <v>72</v>
      </c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64"/>
      <c r="AF55" s="57"/>
      <c r="AG55" s="64"/>
    </row>
    <row r="56" spans="1:33" ht="24" customHeight="1">
      <c r="A56" s="44"/>
      <c r="B56" s="59"/>
      <c r="C56" s="59"/>
      <c r="D56" s="59" t="s">
        <v>136</v>
      </c>
      <c r="E56" s="62">
        <v>4110000</v>
      </c>
      <c r="F56" s="62">
        <v>0</v>
      </c>
      <c r="G56" s="62">
        <v>0</v>
      </c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>
        <f t="shared" ref="AD56:AD58" si="17">SUM(F56:AC56)</f>
        <v>0</v>
      </c>
      <c r="AE56" s="63">
        <f t="shared" ref="AE56:AE58" si="18">+AD56*100/E56</f>
        <v>0</v>
      </c>
      <c r="AF56" s="62">
        <f t="shared" ref="AF56:AF58" si="19">+E56-AD56</f>
        <v>4110000</v>
      </c>
      <c r="AG56" s="63">
        <f t="shared" ref="AG56:AG58" si="20">+AF56*100/E56</f>
        <v>100</v>
      </c>
    </row>
    <row r="57" spans="1:33" ht="24" customHeight="1">
      <c r="A57" s="44"/>
      <c r="B57" s="59"/>
      <c r="C57" s="59"/>
      <c r="D57" s="59" t="s">
        <v>137</v>
      </c>
      <c r="E57" s="62">
        <v>0</v>
      </c>
      <c r="F57" s="62">
        <v>0</v>
      </c>
      <c r="G57" s="62">
        <v>0</v>
      </c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>
        <f t="shared" si="17"/>
        <v>0</v>
      </c>
      <c r="AE57" s="63" t="e">
        <f t="shared" si="18"/>
        <v>#DIV/0!</v>
      </c>
      <c r="AF57" s="62">
        <f t="shared" si="19"/>
        <v>0</v>
      </c>
      <c r="AG57" s="63" t="e">
        <f t="shared" si="20"/>
        <v>#DIV/0!</v>
      </c>
    </row>
    <row r="58" spans="1:33" ht="24" customHeight="1">
      <c r="A58" s="44"/>
      <c r="B58" s="59"/>
      <c r="C58" s="59"/>
      <c r="D58" s="59" t="s">
        <v>138</v>
      </c>
      <c r="E58" s="62">
        <v>6646700</v>
      </c>
      <c r="F58" s="62">
        <v>391300</v>
      </c>
      <c r="G58" s="62">
        <v>0</v>
      </c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>
        <f t="shared" si="17"/>
        <v>391300</v>
      </c>
      <c r="AE58" s="63">
        <f t="shared" si="18"/>
        <v>5.8871319602208612</v>
      </c>
      <c r="AF58" s="62">
        <f t="shared" si="19"/>
        <v>6255400</v>
      </c>
      <c r="AG58" s="63">
        <f t="shared" si="20"/>
        <v>94.112868039779144</v>
      </c>
    </row>
    <row r="59" spans="1:33" ht="24" customHeight="1">
      <c r="A59" s="44"/>
      <c r="B59" s="59"/>
      <c r="C59" s="59"/>
      <c r="D59" s="59" t="s">
        <v>79</v>
      </c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64"/>
      <c r="AF59" s="57"/>
      <c r="AG59" s="64"/>
    </row>
    <row r="60" spans="1:33" ht="24" customHeight="1">
      <c r="A60" s="44"/>
      <c r="B60" s="59"/>
      <c r="C60" s="59"/>
      <c r="D60" s="59" t="s">
        <v>139</v>
      </c>
      <c r="E60" s="62">
        <v>0</v>
      </c>
      <c r="F60" s="62">
        <v>0</v>
      </c>
      <c r="G60" s="62">
        <v>0</v>
      </c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>
        <f t="shared" ref="AD60:AD62" si="21">SUM(F60:AC60)</f>
        <v>0</v>
      </c>
      <c r="AE60" s="63" t="e">
        <f t="shared" ref="AE60:AE62" si="22">+AD60*100/E60</f>
        <v>#DIV/0!</v>
      </c>
      <c r="AF60" s="62">
        <f t="shared" ref="AF60:AF62" si="23">+E60-AD60</f>
        <v>0</v>
      </c>
      <c r="AG60" s="63" t="e">
        <f t="shared" ref="AG60:AG62" si="24">+AF60*100/E60</f>
        <v>#DIV/0!</v>
      </c>
    </row>
    <row r="61" spans="1:33" ht="24" customHeight="1">
      <c r="A61" s="44"/>
      <c r="B61" s="59"/>
      <c r="C61" s="59"/>
      <c r="D61" s="59" t="s">
        <v>140</v>
      </c>
      <c r="E61" s="62">
        <v>0</v>
      </c>
      <c r="F61" s="62">
        <v>0</v>
      </c>
      <c r="G61" s="62">
        <v>0</v>
      </c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>
        <f t="shared" si="21"/>
        <v>0</v>
      </c>
      <c r="AE61" s="63" t="e">
        <f t="shared" si="22"/>
        <v>#DIV/0!</v>
      </c>
      <c r="AF61" s="62">
        <f t="shared" si="23"/>
        <v>0</v>
      </c>
      <c r="AG61" s="63" t="e">
        <f t="shared" si="24"/>
        <v>#DIV/0!</v>
      </c>
    </row>
    <row r="62" spans="1:33" ht="24" customHeight="1">
      <c r="A62" s="44"/>
      <c r="B62" s="59"/>
      <c r="C62" s="59"/>
      <c r="D62" s="59" t="s">
        <v>141</v>
      </c>
      <c r="E62" s="62">
        <v>580000</v>
      </c>
      <c r="F62" s="62">
        <v>0</v>
      </c>
      <c r="G62" s="62">
        <v>0</v>
      </c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>
        <f t="shared" si="21"/>
        <v>0</v>
      </c>
      <c r="AE62" s="63">
        <f t="shared" si="22"/>
        <v>0</v>
      </c>
      <c r="AF62" s="62">
        <f t="shared" si="23"/>
        <v>580000</v>
      </c>
      <c r="AG62" s="63">
        <f t="shared" si="24"/>
        <v>100</v>
      </c>
    </row>
    <row r="63" spans="1:33" ht="24" customHeight="1">
      <c r="A63" s="44"/>
      <c r="B63" s="55"/>
      <c r="C63" s="370" t="s">
        <v>86</v>
      </c>
      <c r="D63" s="371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64"/>
      <c r="AF63" s="57"/>
      <c r="AG63" s="64"/>
    </row>
    <row r="64" spans="1:33" ht="24" customHeight="1">
      <c r="A64" s="44"/>
      <c r="B64" s="59"/>
      <c r="C64" s="59"/>
      <c r="D64" s="59" t="s">
        <v>87</v>
      </c>
      <c r="E64" s="62">
        <v>14447210.6</v>
      </c>
      <c r="F64" s="62">
        <v>1102500</v>
      </c>
      <c r="G64" s="62">
        <v>0</v>
      </c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>
        <f t="shared" ref="AD64:AD71" si="25">SUM(F64:AC64)</f>
        <v>1102500</v>
      </c>
      <c r="AE64" s="63">
        <f t="shared" ref="AE64:AE71" si="26">+AD64*100/E64</f>
        <v>7.6312309034935781</v>
      </c>
      <c r="AF64" s="62">
        <f t="shared" ref="AF64:AF71" si="27">+E64-AD64</f>
        <v>13344710.6</v>
      </c>
      <c r="AG64" s="63">
        <f t="shared" ref="AG64:AG71" si="28">+AF64*100/E64</f>
        <v>92.368769096506426</v>
      </c>
    </row>
    <row r="65" spans="1:33" ht="24" customHeight="1">
      <c r="A65" s="44"/>
      <c r="B65" s="59"/>
      <c r="C65" s="59"/>
      <c r="D65" s="59" t="s">
        <v>142</v>
      </c>
      <c r="E65" s="62">
        <v>7000000</v>
      </c>
      <c r="F65" s="62">
        <v>715187.9</v>
      </c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>
        <f t="shared" si="25"/>
        <v>715187.9</v>
      </c>
      <c r="AE65" s="63">
        <f t="shared" si="26"/>
        <v>10.21697</v>
      </c>
      <c r="AF65" s="62">
        <f t="shared" si="27"/>
        <v>6284812.0999999996</v>
      </c>
      <c r="AG65" s="63">
        <f t="shared" si="28"/>
        <v>89.783029999999997</v>
      </c>
    </row>
    <row r="66" spans="1:33" ht="24" customHeight="1">
      <c r="A66" s="73"/>
      <c r="B66" s="66"/>
      <c r="C66" s="66"/>
      <c r="D66" s="67" t="s">
        <v>143</v>
      </c>
      <c r="E66" s="68">
        <f t="shared" ref="E66:AC66" si="29">SUM(E29:E65)</f>
        <v>157039229.25</v>
      </c>
      <c r="F66" s="68">
        <f t="shared" si="29"/>
        <v>11261309.280000001</v>
      </c>
      <c r="G66" s="68">
        <f t="shared" si="29"/>
        <v>1406250</v>
      </c>
      <c r="H66" s="68">
        <f t="shared" si="29"/>
        <v>0</v>
      </c>
      <c r="I66" s="68">
        <f t="shared" si="29"/>
        <v>0</v>
      </c>
      <c r="J66" s="68">
        <f t="shared" si="29"/>
        <v>0</v>
      </c>
      <c r="K66" s="68">
        <f t="shared" si="29"/>
        <v>0</v>
      </c>
      <c r="L66" s="68">
        <f t="shared" si="29"/>
        <v>0</v>
      </c>
      <c r="M66" s="68">
        <f t="shared" si="29"/>
        <v>0</v>
      </c>
      <c r="N66" s="68">
        <f t="shared" si="29"/>
        <v>0</v>
      </c>
      <c r="O66" s="68">
        <f t="shared" si="29"/>
        <v>0</v>
      </c>
      <c r="P66" s="68">
        <f t="shared" si="29"/>
        <v>0</v>
      </c>
      <c r="Q66" s="68">
        <f t="shared" si="29"/>
        <v>0</v>
      </c>
      <c r="R66" s="68">
        <f t="shared" si="29"/>
        <v>0</v>
      </c>
      <c r="S66" s="68">
        <f t="shared" si="29"/>
        <v>0</v>
      </c>
      <c r="T66" s="68">
        <f t="shared" si="29"/>
        <v>0</v>
      </c>
      <c r="U66" s="68">
        <f t="shared" si="29"/>
        <v>0</v>
      </c>
      <c r="V66" s="68">
        <f t="shared" si="29"/>
        <v>0</v>
      </c>
      <c r="W66" s="68">
        <f t="shared" si="29"/>
        <v>0</v>
      </c>
      <c r="X66" s="68">
        <f t="shared" si="29"/>
        <v>0</v>
      </c>
      <c r="Y66" s="68">
        <f t="shared" si="29"/>
        <v>0</v>
      </c>
      <c r="Z66" s="68">
        <f t="shared" si="29"/>
        <v>0</v>
      </c>
      <c r="AA66" s="68">
        <f t="shared" si="29"/>
        <v>0</v>
      </c>
      <c r="AB66" s="68">
        <f t="shared" si="29"/>
        <v>0</v>
      </c>
      <c r="AC66" s="68">
        <f t="shared" si="29"/>
        <v>0</v>
      </c>
      <c r="AD66" s="68">
        <f t="shared" si="25"/>
        <v>12667559.280000001</v>
      </c>
      <c r="AE66" s="70">
        <f t="shared" si="26"/>
        <v>8.0664935382698335</v>
      </c>
      <c r="AF66" s="68">
        <f t="shared" si="27"/>
        <v>144371669.97</v>
      </c>
      <c r="AG66" s="70">
        <f t="shared" si="28"/>
        <v>91.933506461730161</v>
      </c>
    </row>
    <row r="67" spans="1:33" ht="24" customHeight="1">
      <c r="A67" s="73"/>
      <c r="B67" s="66"/>
      <c r="C67" s="66"/>
      <c r="D67" s="67" t="s">
        <v>144</v>
      </c>
      <c r="E67" s="68">
        <f t="shared" ref="E67:AC67" si="30">E27-E66</f>
        <v>260770.75</v>
      </c>
      <c r="F67" s="68">
        <f t="shared" si="30"/>
        <v>-3480522.8900000006</v>
      </c>
      <c r="G67" s="68">
        <f t="shared" si="30"/>
        <v>27863390.470000003</v>
      </c>
      <c r="H67" s="68">
        <f t="shared" si="30"/>
        <v>0</v>
      </c>
      <c r="I67" s="68">
        <f t="shared" si="30"/>
        <v>0</v>
      </c>
      <c r="J67" s="68">
        <f t="shared" si="30"/>
        <v>0</v>
      </c>
      <c r="K67" s="68">
        <f t="shared" si="30"/>
        <v>0</v>
      </c>
      <c r="L67" s="68">
        <f t="shared" si="30"/>
        <v>0</v>
      </c>
      <c r="M67" s="68">
        <f t="shared" si="30"/>
        <v>0</v>
      </c>
      <c r="N67" s="68">
        <f t="shared" si="30"/>
        <v>0</v>
      </c>
      <c r="O67" s="68">
        <f t="shared" si="30"/>
        <v>0</v>
      </c>
      <c r="P67" s="68">
        <f t="shared" si="30"/>
        <v>0</v>
      </c>
      <c r="Q67" s="68">
        <f t="shared" si="30"/>
        <v>0</v>
      </c>
      <c r="R67" s="68">
        <f t="shared" si="30"/>
        <v>0</v>
      </c>
      <c r="S67" s="68">
        <f t="shared" si="30"/>
        <v>0</v>
      </c>
      <c r="T67" s="68">
        <f t="shared" si="30"/>
        <v>0</v>
      </c>
      <c r="U67" s="68">
        <f t="shared" si="30"/>
        <v>0</v>
      </c>
      <c r="V67" s="68">
        <f t="shared" si="30"/>
        <v>0</v>
      </c>
      <c r="W67" s="68">
        <f t="shared" si="30"/>
        <v>0</v>
      </c>
      <c r="X67" s="68">
        <f t="shared" si="30"/>
        <v>0</v>
      </c>
      <c r="Y67" s="68">
        <f t="shared" si="30"/>
        <v>0</v>
      </c>
      <c r="Z67" s="68">
        <f t="shared" si="30"/>
        <v>0</v>
      </c>
      <c r="AA67" s="68">
        <f t="shared" si="30"/>
        <v>0</v>
      </c>
      <c r="AB67" s="68">
        <f t="shared" si="30"/>
        <v>0</v>
      </c>
      <c r="AC67" s="68">
        <f t="shared" si="30"/>
        <v>0</v>
      </c>
      <c r="AD67" s="68">
        <f t="shared" si="25"/>
        <v>24382867.580000002</v>
      </c>
      <c r="AE67" s="70">
        <f t="shared" si="26"/>
        <v>9350.3077243134048</v>
      </c>
      <c r="AF67" s="68">
        <f t="shared" si="27"/>
        <v>-24122096.830000002</v>
      </c>
      <c r="AG67" s="70">
        <f t="shared" si="28"/>
        <v>-9250.3077243134048</v>
      </c>
    </row>
    <row r="68" spans="1:33" ht="24" customHeight="1">
      <c r="A68" s="44"/>
      <c r="B68" s="59"/>
      <c r="C68" s="59"/>
      <c r="D68" s="74" t="s">
        <v>145</v>
      </c>
      <c r="E68" s="62">
        <v>381875.63</v>
      </c>
      <c r="F68" s="62"/>
      <c r="G68" s="62">
        <v>4488959.9000000004</v>
      </c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>
        <f t="shared" si="25"/>
        <v>4488959.9000000004</v>
      </c>
      <c r="AE68" s="63">
        <f t="shared" si="26"/>
        <v>1175.5031081716318</v>
      </c>
      <c r="AF68" s="62">
        <f t="shared" si="27"/>
        <v>-4107084.2700000005</v>
      </c>
      <c r="AG68" s="63">
        <f t="shared" si="28"/>
        <v>-1075.5031081716318</v>
      </c>
    </row>
    <row r="69" spans="1:33" ht="24" customHeight="1">
      <c r="A69" s="44"/>
      <c r="B69" s="59"/>
      <c r="C69" s="59"/>
      <c r="D69" s="74" t="s">
        <v>146</v>
      </c>
      <c r="E69" s="62">
        <v>45130645.950000003</v>
      </c>
      <c r="F69" s="62"/>
      <c r="G69" s="62">
        <v>37662858.579999998</v>
      </c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>
        <f t="shared" si="25"/>
        <v>37662858.579999998</v>
      </c>
      <c r="AE69" s="63">
        <f t="shared" si="26"/>
        <v>83.452957047693218</v>
      </c>
      <c r="AF69" s="62">
        <f t="shared" si="27"/>
        <v>7467787.3700000048</v>
      </c>
      <c r="AG69" s="63">
        <f t="shared" si="28"/>
        <v>16.547042952306789</v>
      </c>
    </row>
    <row r="70" spans="1:33" ht="24" customHeight="1">
      <c r="A70" s="44"/>
      <c r="B70" s="59"/>
      <c r="C70" s="59"/>
      <c r="D70" s="74" t="s">
        <v>147</v>
      </c>
      <c r="E70" s="62">
        <v>0</v>
      </c>
      <c r="F70" s="62"/>
      <c r="G70" s="62">
        <v>12517834.109999999</v>
      </c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>
        <f t="shared" si="25"/>
        <v>12517834.109999999</v>
      </c>
      <c r="AE70" s="63" t="e">
        <f t="shared" si="26"/>
        <v>#DIV/0!</v>
      </c>
      <c r="AF70" s="62">
        <f t="shared" si="27"/>
        <v>-12517834.109999999</v>
      </c>
      <c r="AG70" s="63" t="e">
        <f t="shared" si="28"/>
        <v>#DIV/0!</v>
      </c>
    </row>
    <row r="71" spans="1:33" ht="24" customHeight="1">
      <c r="A71" s="75"/>
      <c r="B71" s="76"/>
      <c r="C71" s="76"/>
      <c r="D71" s="77" t="s">
        <v>148</v>
      </c>
      <c r="E71" s="78">
        <f t="shared" ref="E71:AC71" si="31">E27-E66-E70-E69-E68</f>
        <v>-45251750.830000006</v>
      </c>
      <c r="F71" s="78">
        <f t="shared" si="31"/>
        <v>-3480522.8900000006</v>
      </c>
      <c r="G71" s="78">
        <f t="shared" si="31"/>
        <v>-26806262.119999997</v>
      </c>
      <c r="H71" s="78">
        <f t="shared" si="31"/>
        <v>0</v>
      </c>
      <c r="I71" s="78">
        <f t="shared" si="31"/>
        <v>0</v>
      </c>
      <c r="J71" s="78">
        <f t="shared" si="31"/>
        <v>0</v>
      </c>
      <c r="K71" s="78">
        <f t="shared" si="31"/>
        <v>0</v>
      </c>
      <c r="L71" s="78">
        <f t="shared" si="31"/>
        <v>0</v>
      </c>
      <c r="M71" s="78">
        <f t="shared" si="31"/>
        <v>0</v>
      </c>
      <c r="N71" s="78">
        <f t="shared" si="31"/>
        <v>0</v>
      </c>
      <c r="O71" s="78">
        <f t="shared" si="31"/>
        <v>0</v>
      </c>
      <c r="P71" s="78">
        <f t="shared" si="31"/>
        <v>0</v>
      </c>
      <c r="Q71" s="78">
        <f t="shared" si="31"/>
        <v>0</v>
      </c>
      <c r="R71" s="78">
        <f t="shared" si="31"/>
        <v>0</v>
      </c>
      <c r="S71" s="78">
        <f t="shared" si="31"/>
        <v>0</v>
      </c>
      <c r="T71" s="78">
        <f t="shared" si="31"/>
        <v>0</v>
      </c>
      <c r="U71" s="78">
        <f t="shared" si="31"/>
        <v>0</v>
      </c>
      <c r="V71" s="78">
        <f t="shared" si="31"/>
        <v>0</v>
      </c>
      <c r="W71" s="78">
        <f t="shared" si="31"/>
        <v>0</v>
      </c>
      <c r="X71" s="78">
        <f t="shared" si="31"/>
        <v>0</v>
      </c>
      <c r="Y71" s="78">
        <f t="shared" si="31"/>
        <v>0</v>
      </c>
      <c r="Z71" s="78">
        <f t="shared" si="31"/>
        <v>0</v>
      </c>
      <c r="AA71" s="78">
        <f t="shared" si="31"/>
        <v>0</v>
      </c>
      <c r="AB71" s="78">
        <f t="shared" si="31"/>
        <v>0</v>
      </c>
      <c r="AC71" s="78">
        <f t="shared" si="31"/>
        <v>0</v>
      </c>
      <c r="AD71" s="68">
        <f t="shared" si="25"/>
        <v>-30286785.009999998</v>
      </c>
      <c r="AE71" s="70">
        <f t="shared" si="26"/>
        <v>66.929531906467446</v>
      </c>
      <c r="AF71" s="68">
        <f t="shared" si="27"/>
        <v>-14964965.820000008</v>
      </c>
      <c r="AG71" s="70">
        <f t="shared" si="28"/>
        <v>33.070468093532561</v>
      </c>
    </row>
    <row r="72" spans="1:33" ht="24" customHeight="1">
      <c r="A72" s="44"/>
      <c r="B72" s="59"/>
      <c r="C72" s="59"/>
      <c r="D72" s="59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3"/>
      <c r="AF72" s="62"/>
      <c r="AG72" s="63"/>
    </row>
    <row r="73" spans="1:33" ht="24" customHeight="1">
      <c r="A73" s="44"/>
      <c r="B73" s="372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64"/>
      <c r="AF73" s="56"/>
      <c r="AG73" s="64"/>
    </row>
    <row r="74" spans="1:33" ht="24" customHeight="1">
      <c r="A74" s="44"/>
      <c r="B74" s="59"/>
      <c r="C74" s="374" t="s">
        <v>150</v>
      </c>
      <c r="D74" s="371"/>
      <c r="E74" s="62">
        <v>3000</v>
      </c>
      <c r="F74" s="62">
        <v>4549</v>
      </c>
      <c r="G74" s="62">
        <v>3822</v>
      </c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57"/>
      <c r="AE74" s="64"/>
      <c r="AF74" s="57"/>
      <c r="AG74" s="64"/>
    </row>
    <row r="75" spans="1:33" ht="24" customHeight="1">
      <c r="A75" s="44"/>
      <c r="B75" s="59"/>
      <c r="C75" s="374" t="s">
        <v>151</v>
      </c>
      <c r="D75" s="371"/>
      <c r="E75" s="62">
        <v>1500000</v>
      </c>
      <c r="F75" s="62">
        <v>1970855.95</v>
      </c>
      <c r="G75" s="62">
        <v>2829647.95</v>
      </c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57"/>
      <c r="AE75" s="64"/>
      <c r="AF75" s="57"/>
      <c r="AG75" s="64"/>
    </row>
    <row r="76" spans="1:33" ht="24" customHeight="1">
      <c r="A76" s="44"/>
      <c r="B76" s="59"/>
      <c r="C76" s="374" t="s">
        <v>152</v>
      </c>
      <c r="D76" s="371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64"/>
      <c r="AF76" s="57"/>
      <c r="AG76" s="64"/>
    </row>
    <row r="77" spans="1:33" ht="24" customHeight="1">
      <c r="A77" s="44"/>
      <c r="B77" s="59"/>
      <c r="C77" s="59"/>
      <c r="D77" s="59" t="s">
        <v>153</v>
      </c>
      <c r="E77" s="62">
        <v>0</v>
      </c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57"/>
      <c r="AE77" s="64"/>
      <c r="AF77" s="57"/>
      <c r="AG77" s="64"/>
    </row>
    <row r="78" spans="1:33" ht="24" customHeight="1">
      <c r="A78" s="44"/>
      <c r="B78" s="59"/>
      <c r="C78" s="59"/>
      <c r="D78" s="59" t="s">
        <v>154</v>
      </c>
      <c r="E78" s="62">
        <v>17133005.16</v>
      </c>
      <c r="F78" s="62">
        <v>13306558.869999999</v>
      </c>
      <c r="G78" s="62">
        <v>36831361.450000003</v>
      </c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57"/>
      <c r="AE78" s="64"/>
      <c r="AF78" s="57"/>
      <c r="AG78" s="64"/>
    </row>
    <row r="79" spans="1:33" ht="24" customHeight="1">
      <c r="A79" s="44"/>
      <c r="B79" s="59"/>
      <c r="C79" s="59"/>
      <c r="D79" s="59" t="s">
        <v>155</v>
      </c>
      <c r="E79" s="62">
        <v>0</v>
      </c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57"/>
      <c r="AE79" s="64"/>
      <c r="AF79" s="57"/>
      <c r="AG79" s="64"/>
    </row>
    <row r="80" spans="1:33" ht="24" customHeight="1">
      <c r="A80" s="44"/>
      <c r="B80" s="375" t="s">
        <v>156</v>
      </c>
      <c r="C80" s="373"/>
      <c r="D80" s="371"/>
      <c r="E80" s="68">
        <f t="shared" ref="E80:AC80" si="32">SUM(E74:E79)</f>
        <v>18636005.16</v>
      </c>
      <c r="F80" s="68">
        <f t="shared" si="32"/>
        <v>15281963.819999998</v>
      </c>
      <c r="G80" s="68">
        <f t="shared" si="32"/>
        <v>39664831.400000006</v>
      </c>
      <c r="H80" s="68">
        <f t="shared" si="32"/>
        <v>0</v>
      </c>
      <c r="I80" s="68">
        <f t="shared" si="32"/>
        <v>0</v>
      </c>
      <c r="J80" s="68">
        <f t="shared" si="32"/>
        <v>0</v>
      </c>
      <c r="K80" s="68">
        <f t="shared" si="32"/>
        <v>0</v>
      </c>
      <c r="L80" s="68">
        <f t="shared" si="32"/>
        <v>0</v>
      </c>
      <c r="M80" s="68">
        <f t="shared" si="32"/>
        <v>0</v>
      </c>
      <c r="N80" s="68">
        <f t="shared" si="32"/>
        <v>0</v>
      </c>
      <c r="O80" s="68">
        <f t="shared" si="32"/>
        <v>0</v>
      </c>
      <c r="P80" s="68">
        <f t="shared" si="32"/>
        <v>0</v>
      </c>
      <c r="Q80" s="68">
        <f t="shared" si="32"/>
        <v>0</v>
      </c>
      <c r="R80" s="68">
        <f t="shared" si="32"/>
        <v>0</v>
      </c>
      <c r="S80" s="68">
        <f t="shared" si="32"/>
        <v>0</v>
      </c>
      <c r="T80" s="68">
        <f t="shared" si="32"/>
        <v>0</v>
      </c>
      <c r="U80" s="68">
        <f t="shared" si="32"/>
        <v>0</v>
      </c>
      <c r="V80" s="68">
        <f t="shared" si="32"/>
        <v>0</v>
      </c>
      <c r="W80" s="68">
        <f t="shared" si="32"/>
        <v>0</v>
      </c>
      <c r="X80" s="68">
        <f t="shared" si="32"/>
        <v>0</v>
      </c>
      <c r="Y80" s="68">
        <f t="shared" si="32"/>
        <v>0</v>
      </c>
      <c r="Z80" s="68">
        <f t="shared" si="32"/>
        <v>0</v>
      </c>
      <c r="AA80" s="68">
        <f t="shared" si="32"/>
        <v>0</v>
      </c>
      <c r="AB80" s="68">
        <f t="shared" si="32"/>
        <v>0</v>
      </c>
      <c r="AC80" s="68">
        <f t="shared" si="32"/>
        <v>0</v>
      </c>
      <c r="AD80" s="68"/>
      <c r="AE80" s="80"/>
      <c r="AF80" s="68"/>
      <c r="AG80" s="80"/>
    </row>
    <row r="81" spans="1:33" ht="24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</row>
    <row r="82" spans="1:33" ht="24" customHeight="1">
      <c r="A82" s="44"/>
      <c r="B82" s="44"/>
      <c r="C82" s="44"/>
      <c r="D82" s="44"/>
      <c r="E82" s="95" t="s">
        <v>158</v>
      </c>
      <c r="F82" s="95" t="s">
        <v>159</v>
      </c>
      <c r="G82" s="95" t="s">
        <v>164</v>
      </c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</row>
    <row r="83" spans="1:33" ht="24" customHeight="1">
      <c r="A83" s="44"/>
      <c r="B83" s="44"/>
      <c r="C83" s="44"/>
      <c r="D83" s="44"/>
      <c r="F83" s="96">
        <v>15281963.82</v>
      </c>
      <c r="G83" s="96">
        <v>39664831.399999999</v>
      </c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</row>
    <row r="84" spans="1:33" ht="24" customHeight="1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</row>
    <row r="85" spans="1:33" ht="24" customHeight="1">
      <c r="A85" s="44"/>
      <c r="B85" s="44"/>
      <c r="C85" s="44"/>
      <c r="D85" s="44"/>
      <c r="E85" s="88" t="s">
        <v>161</v>
      </c>
      <c r="F85" s="88"/>
      <c r="G85" s="97">
        <f>G67+F67+F83</f>
        <v>39664831.400000006</v>
      </c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</row>
    <row r="86" spans="1:33" ht="24" customHeight="1">
      <c r="A86" s="44"/>
      <c r="B86" s="44"/>
      <c r="C86" s="44"/>
      <c r="D86" s="44"/>
      <c r="E86" s="88" t="s">
        <v>162</v>
      </c>
      <c r="F86" s="88"/>
      <c r="G86" s="89">
        <f>G83-G85</f>
        <v>0</v>
      </c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</row>
    <row r="87" spans="1:33" ht="24" customHeight="1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</row>
    <row r="88" spans="1:33" ht="24" customHeight="1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</row>
    <row r="89" spans="1:33" ht="24" customHeight="1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</row>
    <row r="90" spans="1:33" ht="24" customHeight="1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</row>
    <row r="91" spans="1:33" ht="24" customHeight="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</row>
    <row r="92" spans="1:33" ht="24" customHeight="1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</row>
    <row r="93" spans="1:33" ht="24" customHeight="1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</row>
    <row r="94" spans="1:33" ht="24" customHeight="1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</row>
    <row r="95" spans="1:33" ht="24" customHeight="1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</row>
    <row r="96" spans="1:33" ht="24" customHeight="1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</row>
    <row r="97" spans="1:33" ht="24" customHeight="1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</row>
    <row r="98" spans="1:33" ht="24" customHeight="1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</row>
    <row r="99" spans="1:33" ht="24" customHeight="1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</row>
    <row r="100" spans="1:33" ht="24" customHeight="1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</row>
    <row r="101" spans="1:33" ht="24" customHeight="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</row>
    <row r="102" spans="1:33" ht="24" customHeight="1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</row>
    <row r="103" spans="1:33" ht="24" customHeight="1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</row>
    <row r="104" spans="1:33" ht="24" customHeight="1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</row>
    <row r="105" spans="1:33" ht="24" customHeight="1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</row>
    <row r="106" spans="1:33" ht="24" customHeight="1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</row>
    <row r="107" spans="1:33" ht="24" customHeight="1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</row>
    <row r="108" spans="1:33" ht="24" customHeight="1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</row>
    <row r="109" spans="1:33" ht="24" customHeight="1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</row>
    <row r="110" spans="1:33" ht="24" customHeight="1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</row>
    <row r="111" spans="1:33" ht="24" customHeight="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</row>
    <row r="112" spans="1:33" ht="24" customHeight="1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</row>
    <row r="113" spans="1:33" ht="24" customHeight="1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</row>
    <row r="114" spans="1:33" ht="24" customHeight="1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</row>
    <row r="115" spans="1:33" ht="24" customHeight="1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</row>
    <row r="116" spans="1:33" ht="24" customHeight="1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</row>
    <row r="117" spans="1:33" ht="24" customHeight="1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</row>
    <row r="118" spans="1:33" ht="24" customHeight="1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</row>
    <row r="119" spans="1:33" ht="24" customHeight="1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</row>
    <row r="120" spans="1:33" ht="24" customHeight="1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</row>
    <row r="121" spans="1:33" ht="24" customHeigh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</row>
    <row r="122" spans="1:33" ht="24" customHeight="1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</row>
    <row r="123" spans="1:33" ht="24" customHeight="1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</row>
    <row r="124" spans="1:33" ht="24" customHeight="1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</row>
    <row r="125" spans="1:33" ht="24" customHeight="1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</row>
    <row r="126" spans="1:33" ht="24" customHeight="1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</row>
    <row r="127" spans="1:33" ht="24" customHeight="1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</row>
    <row r="128" spans="1:33" ht="24" customHeight="1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</row>
    <row r="129" spans="1:33" ht="24" customHeight="1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</row>
    <row r="130" spans="1:33" ht="24" customHeight="1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</row>
    <row r="131" spans="1:33" ht="24" customHeight="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</row>
    <row r="132" spans="1:33" ht="24" customHeight="1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</row>
    <row r="133" spans="1:33" ht="24" customHeight="1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</row>
    <row r="134" spans="1:33" ht="24" customHeight="1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</row>
    <row r="135" spans="1:33" ht="24" customHeight="1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</row>
    <row r="136" spans="1:33" ht="24" customHeight="1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</row>
    <row r="137" spans="1:33" ht="24" customHeight="1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</row>
    <row r="138" spans="1:33" ht="24" customHeight="1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</row>
    <row r="139" spans="1:33" ht="24" customHeight="1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</row>
    <row r="140" spans="1:33" ht="24" customHeight="1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</row>
    <row r="141" spans="1:33" ht="24" customHeight="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</row>
    <row r="142" spans="1:33" ht="24" customHeight="1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</row>
    <row r="143" spans="1:33" ht="24" customHeight="1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</row>
    <row r="144" spans="1:33" ht="24" customHeight="1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</row>
    <row r="145" spans="1:33" ht="24" customHeight="1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</row>
    <row r="146" spans="1:33" ht="24" customHeight="1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</row>
    <row r="147" spans="1:33" ht="24" customHeight="1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</row>
    <row r="148" spans="1:33" ht="24" customHeight="1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</row>
    <row r="149" spans="1:33" ht="24" customHeight="1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</row>
    <row r="150" spans="1:33" ht="24" customHeight="1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</row>
    <row r="151" spans="1:33" ht="24" customHeight="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</row>
    <row r="152" spans="1:33" ht="24" customHeight="1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</row>
    <row r="153" spans="1:33" ht="24" customHeight="1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</row>
    <row r="154" spans="1:33" ht="24" customHeight="1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</row>
    <row r="155" spans="1:33" ht="24" customHeight="1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</row>
    <row r="156" spans="1:33" ht="24" customHeight="1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</row>
    <row r="157" spans="1:33" ht="24" customHeight="1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</row>
    <row r="158" spans="1:33" ht="24" customHeight="1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</row>
    <row r="159" spans="1:33" ht="24" customHeight="1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</row>
    <row r="160" spans="1:33" ht="24" customHeight="1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</row>
    <row r="161" spans="1:33" ht="24" customHeigh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</row>
    <row r="162" spans="1:33" ht="24" customHeigh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</row>
    <row r="163" spans="1:33" ht="24" customHeight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</row>
    <row r="164" spans="1:33" ht="24" customHeight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</row>
    <row r="165" spans="1:33" ht="24" customHeight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</row>
    <row r="166" spans="1:33" ht="24" customHeight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</row>
    <row r="167" spans="1:33" ht="24" customHeight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</row>
    <row r="168" spans="1:33" ht="24" customHeigh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</row>
    <row r="169" spans="1:33" ht="24" customHeight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</row>
    <row r="170" spans="1:33" ht="24" customHeight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</row>
    <row r="171" spans="1:33" ht="24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</row>
    <row r="172" spans="1:33" ht="24" customHeight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</row>
    <row r="173" spans="1:33" ht="24" customHeight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</row>
    <row r="174" spans="1:33" ht="24" customHeight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</row>
    <row r="175" spans="1:33" ht="24" customHeight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</row>
    <row r="176" spans="1:33" ht="24" customHeigh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</row>
    <row r="177" spans="1:33" ht="24" customHeight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</row>
    <row r="178" spans="1:33" ht="24" customHeight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</row>
    <row r="179" spans="1:33" ht="24" customHeight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</row>
    <row r="180" spans="1:33" ht="24" customHeight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</row>
    <row r="181" spans="1:33" ht="24" customHeigh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</row>
    <row r="182" spans="1:33" ht="24" customHeight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</row>
    <row r="183" spans="1:33" ht="24" customHeight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</row>
    <row r="184" spans="1:33" ht="24" customHeight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</row>
    <row r="185" spans="1:33" ht="24" customHeigh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</row>
    <row r="186" spans="1:33" ht="24" customHeigh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</row>
    <row r="187" spans="1:33" ht="24" customHeight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</row>
    <row r="188" spans="1:33" ht="24" customHeight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</row>
    <row r="189" spans="1:33" ht="24" customHeight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</row>
    <row r="190" spans="1:33" ht="24" customHeigh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</row>
    <row r="191" spans="1:33" ht="24" customHeight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</row>
    <row r="192" spans="1:33" ht="24" customHeight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</row>
    <row r="193" spans="1:33" ht="24" customHeight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</row>
    <row r="194" spans="1:33" ht="24" customHeigh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</row>
    <row r="195" spans="1:33" ht="24" customHeigh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</row>
    <row r="196" spans="1:33" ht="24" customHeight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</row>
    <row r="197" spans="1:33" ht="24" customHeight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</row>
    <row r="198" spans="1:33" ht="24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</row>
    <row r="199" spans="1:33" ht="24" customHeight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</row>
    <row r="200" spans="1:33" ht="24" customHeight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</row>
    <row r="201" spans="1:33" ht="24" customHeigh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</row>
    <row r="202" spans="1:33" ht="24" customHeight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</row>
    <row r="203" spans="1:33" ht="24" customHeigh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</row>
    <row r="204" spans="1:33" ht="24" customHeigh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</row>
    <row r="205" spans="1:33" ht="24" customHeigh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</row>
    <row r="206" spans="1:33" ht="24" customHeight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</row>
    <row r="207" spans="1:33" ht="24" customHeigh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</row>
    <row r="208" spans="1:33" ht="24" customHeigh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</row>
    <row r="209" spans="1:33" ht="24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</row>
    <row r="210" spans="1:33" ht="24" customHeigh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</row>
    <row r="211" spans="1:33" ht="24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</row>
    <row r="212" spans="1:33" ht="24" customHeight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</row>
    <row r="213" spans="1:33" ht="24" customHeight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</row>
    <row r="214" spans="1:33" ht="24" customHeight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</row>
    <row r="215" spans="1:33" ht="24" customHeigh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</row>
    <row r="216" spans="1:33" ht="24" customHeigh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</row>
    <row r="217" spans="1:33" ht="24" customHeight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</row>
    <row r="218" spans="1:33" ht="24" customHeigh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</row>
    <row r="219" spans="1:33" ht="24" customHeight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</row>
    <row r="220" spans="1:33" ht="24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</row>
    <row r="221" spans="1:33" ht="24" customHeight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</row>
    <row r="222" spans="1:33" ht="24" customHeight="1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</row>
    <row r="223" spans="1:33" ht="24" customHeigh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</row>
    <row r="224" spans="1:33" ht="24" customHeigh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</row>
    <row r="225" spans="1:33" ht="24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</row>
    <row r="226" spans="1:33" ht="24" customHeigh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</row>
    <row r="227" spans="1:33" ht="24" customHeigh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</row>
    <row r="228" spans="1:33" ht="24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</row>
    <row r="229" spans="1:33" ht="24" customHeigh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</row>
    <row r="230" spans="1:33" ht="24" customHeigh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</row>
    <row r="231" spans="1:33" ht="24" customHeigh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</row>
    <row r="232" spans="1:33" ht="24" customHeigh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</row>
    <row r="233" spans="1:33" ht="24" customHeigh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</row>
    <row r="234" spans="1:33" ht="24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</row>
    <row r="235" spans="1:33" ht="24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</row>
    <row r="236" spans="1:33" ht="24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</row>
    <row r="237" spans="1:33" ht="24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</row>
    <row r="238" spans="1:33" ht="24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</row>
    <row r="239" spans="1:33" ht="24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</row>
    <row r="240" spans="1:33" ht="24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</row>
    <row r="241" spans="1:33" ht="24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</row>
    <row r="242" spans="1:33" ht="24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</row>
    <row r="243" spans="1:33" ht="24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</row>
    <row r="244" spans="1:33" ht="24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</row>
    <row r="245" spans="1:33" ht="24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</row>
    <row r="246" spans="1:33" ht="24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</row>
    <row r="247" spans="1:33" ht="24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</row>
    <row r="248" spans="1:33" ht="24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</row>
    <row r="249" spans="1:33" ht="24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</row>
    <row r="250" spans="1:33" ht="24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</row>
    <row r="251" spans="1:33" ht="24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</row>
    <row r="252" spans="1:33" ht="24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</row>
    <row r="253" spans="1:33" ht="24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</row>
    <row r="254" spans="1:33" ht="24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</row>
    <row r="255" spans="1:33" ht="24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</row>
    <row r="256" spans="1:33" ht="24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</row>
    <row r="257" spans="1:33" ht="24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</row>
    <row r="258" spans="1:33" ht="24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</row>
    <row r="259" spans="1:33" ht="24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</row>
    <row r="260" spans="1:33" ht="24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</row>
    <row r="261" spans="1:33" ht="24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</row>
    <row r="262" spans="1:33" ht="24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</row>
    <row r="263" spans="1:33" ht="24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</row>
    <row r="264" spans="1:33" ht="24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</row>
    <row r="265" spans="1:33" ht="24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</row>
    <row r="266" spans="1:33" ht="24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</row>
    <row r="267" spans="1:33" ht="24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</row>
    <row r="268" spans="1:33" ht="24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</row>
    <row r="269" spans="1:33" ht="24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</row>
    <row r="270" spans="1:33" ht="24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</row>
    <row r="271" spans="1:33" ht="24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</row>
    <row r="272" spans="1:33" ht="24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</row>
    <row r="273" spans="1:33" ht="24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</row>
    <row r="274" spans="1:33" ht="24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</row>
    <row r="275" spans="1:33" ht="24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</row>
    <row r="276" spans="1:33" ht="24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</row>
    <row r="277" spans="1:33" ht="24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</row>
    <row r="278" spans="1:33" ht="24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</row>
    <row r="279" spans="1:33" ht="24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</row>
    <row r="280" spans="1:33" ht="24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</row>
    <row r="281" spans="1:33" ht="24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</row>
    <row r="282" spans="1:33" ht="24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</row>
    <row r="283" spans="1:33" ht="24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</row>
    <row r="284" spans="1:33" ht="24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</row>
    <row r="285" spans="1:33" ht="24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</row>
    <row r="286" spans="1:33" ht="24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</row>
    <row r="287" spans="1:33" ht="24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</row>
    <row r="288" spans="1:33" ht="24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</row>
    <row r="289" spans="1:33" ht="24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</row>
    <row r="290" spans="1:33" ht="24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</row>
    <row r="291" spans="1:33" ht="24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</row>
    <row r="292" spans="1:33" ht="24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</row>
    <row r="293" spans="1:33" ht="24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</row>
    <row r="294" spans="1:33" ht="24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</row>
    <row r="295" spans="1:33" ht="24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</row>
    <row r="296" spans="1:33" ht="24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</row>
    <row r="297" spans="1:33" ht="24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</row>
    <row r="298" spans="1:33" ht="24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</row>
    <row r="299" spans="1:33" ht="24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</row>
    <row r="300" spans="1:33" ht="24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</row>
    <row r="301" spans="1:33" ht="24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</row>
    <row r="302" spans="1:33" ht="24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</row>
    <row r="303" spans="1:33" ht="24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</row>
    <row r="304" spans="1:33" ht="24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</row>
    <row r="305" spans="1:33" ht="24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</row>
    <row r="306" spans="1:33" ht="24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</row>
    <row r="307" spans="1:33" ht="24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</row>
    <row r="308" spans="1:33" ht="24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</row>
    <row r="309" spans="1:33" ht="24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</row>
    <row r="310" spans="1:33" ht="24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</row>
    <row r="311" spans="1:33" ht="24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</row>
    <row r="312" spans="1:33" ht="24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</row>
    <row r="313" spans="1:33" ht="24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</row>
    <row r="314" spans="1:33" ht="24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</row>
    <row r="315" spans="1:33" ht="24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</row>
    <row r="316" spans="1:33" ht="24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</row>
    <row r="317" spans="1:33" ht="24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</row>
    <row r="318" spans="1:33" ht="24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</row>
    <row r="319" spans="1:33" ht="24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</row>
    <row r="320" spans="1:33" ht="24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</row>
    <row r="321" spans="1:33" ht="24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</row>
    <row r="322" spans="1:33" ht="24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</row>
    <row r="323" spans="1:33" ht="24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</row>
    <row r="324" spans="1:33" ht="24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</row>
    <row r="325" spans="1:33" ht="24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</row>
    <row r="326" spans="1:33" ht="24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</row>
    <row r="327" spans="1:33" ht="24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</row>
    <row r="328" spans="1:33" ht="24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</row>
    <row r="329" spans="1:33" ht="24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</row>
    <row r="330" spans="1:33" ht="24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</row>
    <row r="331" spans="1:33" ht="24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</row>
    <row r="332" spans="1:33" ht="24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</row>
    <row r="333" spans="1:33" ht="24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</row>
    <row r="334" spans="1:33" ht="24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</row>
    <row r="335" spans="1:33" ht="24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</row>
    <row r="336" spans="1:33" ht="24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</row>
    <row r="337" spans="1:33" ht="24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</row>
    <row r="338" spans="1:33" ht="24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</row>
    <row r="339" spans="1:33" ht="24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</row>
    <row r="340" spans="1:33" ht="24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</row>
    <row r="341" spans="1:33" ht="24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</row>
    <row r="342" spans="1:33" ht="24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</row>
    <row r="343" spans="1:33" ht="24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</row>
    <row r="344" spans="1:33" ht="24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</row>
    <row r="345" spans="1:33" ht="24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</row>
    <row r="346" spans="1:33" ht="24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</row>
    <row r="347" spans="1:33" ht="24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</row>
    <row r="348" spans="1:33" ht="24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</row>
    <row r="349" spans="1:33" ht="24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</row>
    <row r="350" spans="1:33" ht="24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</row>
    <row r="351" spans="1:33" ht="24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</row>
    <row r="352" spans="1:33" ht="24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</row>
    <row r="353" spans="1:33" ht="24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</row>
    <row r="354" spans="1:33" ht="24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</row>
    <row r="355" spans="1:33" ht="24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</row>
    <row r="356" spans="1:33" ht="24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</row>
    <row r="357" spans="1:33" ht="24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</row>
    <row r="358" spans="1:33" ht="24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</row>
    <row r="359" spans="1:33" ht="24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</row>
    <row r="360" spans="1:33" ht="24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</row>
    <row r="361" spans="1:33" ht="24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</row>
    <row r="362" spans="1:33" ht="24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</row>
    <row r="363" spans="1:33" ht="24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</row>
    <row r="364" spans="1:33" ht="24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</row>
    <row r="365" spans="1:33" ht="24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</row>
    <row r="366" spans="1:33" ht="24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</row>
    <row r="367" spans="1:33" ht="24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</row>
    <row r="368" spans="1:33" ht="24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</row>
    <row r="369" spans="1:33" ht="24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</row>
    <row r="370" spans="1:33" ht="24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</row>
    <row r="371" spans="1:33" ht="24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</row>
    <row r="372" spans="1:33" ht="24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</row>
    <row r="373" spans="1:33" ht="24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</row>
    <row r="374" spans="1:33" ht="24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</row>
    <row r="375" spans="1:33" ht="24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</row>
    <row r="376" spans="1:33" ht="24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</row>
    <row r="377" spans="1:33" ht="24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</row>
    <row r="378" spans="1:33" ht="24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</row>
    <row r="379" spans="1:33" ht="24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</row>
    <row r="380" spans="1:33" ht="24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</row>
    <row r="381" spans="1:33" ht="24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</row>
    <row r="382" spans="1:33" ht="24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</row>
    <row r="383" spans="1:33" ht="24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</row>
    <row r="384" spans="1:33" ht="24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</row>
    <row r="385" spans="1:33" ht="24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</row>
    <row r="386" spans="1:33" ht="24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</row>
    <row r="387" spans="1:33" ht="24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</row>
    <row r="388" spans="1:33" ht="24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</row>
    <row r="389" spans="1:33" ht="24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</row>
    <row r="390" spans="1:33" ht="24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</row>
    <row r="391" spans="1:33" ht="24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</row>
    <row r="392" spans="1:33" ht="24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</row>
    <row r="393" spans="1:33" ht="24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</row>
    <row r="394" spans="1:33" ht="24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</row>
    <row r="395" spans="1:33" ht="24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</row>
    <row r="396" spans="1:33" ht="24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</row>
    <row r="397" spans="1:33" ht="24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</row>
    <row r="398" spans="1:33" ht="24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</row>
    <row r="399" spans="1:33" ht="24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</row>
    <row r="400" spans="1:33" ht="24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</row>
    <row r="401" spans="1:33" ht="24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</row>
    <row r="402" spans="1:33" ht="24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</row>
    <row r="403" spans="1:33" ht="24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</row>
    <row r="404" spans="1:33" ht="24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</row>
    <row r="405" spans="1:33" ht="24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</row>
    <row r="406" spans="1:33" ht="24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</row>
    <row r="407" spans="1:33" ht="24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</row>
    <row r="408" spans="1:33" ht="24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</row>
    <row r="409" spans="1:33" ht="24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</row>
    <row r="410" spans="1:33" ht="24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</row>
    <row r="411" spans="1:33" ht="24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</row>
    <row r="412" spans="1:33" ht="24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</row>
    <row r="413" spans="1:33" ht="24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</row>
    <row r="414" spans="1:33" ht="24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</row>
    <row r="415" spans="1:33" ht="24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</row>
    <row r="416" spans="1:33" ht="24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</row>
    <row r="417" spans="1:33" ht="24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</row>
    <row r="418" spans="1:33" ht="24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</row>
    <row r="419" spans="1:33" ht="24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</row>
    <row r="420" spans="1:33" ht="24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</row>
    <row r="421" spans="1:33" ht="24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</row>
    <row r="422" spans="1:33" ht="24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</row>
    <row r="423" spans="1:33" ht="24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</row>
    <row r="424" spans="1:33" ht="24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</row>
    <row r="425" spans="1:33" ht="24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</row>
    <row r="426" spans="1:33" ht="24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</row>
    <row r="427" spans="1:33" ht="24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</row>
    <row r="428" spans="1:33" ht="24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</row>
    <row r="429" spans="1:33" ht="24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</row>
    <row r="430" spans="1:33" ht="24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</row>
    <row r="431" spans="1:33" ht="24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</row>
    <row r="432" spans="1:33" ht="24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</row>
    <row r="433" spans="1:33" ht="24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</row>
    <row r="434" spans="1:33" ht="24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</row>
    <row r="435" spans="1:33" ht="24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</row>
    <row r="436" spans="1:33" ht="24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</row>
    <row r="437" spans="1:33" ht="24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</row>
    <row r="438" spans="1:33" ht="24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</row>
    <row r="439" spans="1:33" ht="24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</row>
    <row r="440" spans="1:33" ht="24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</row>
    <row r="441" spans="1:33" ht="24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</row>
    <row r="442" spans="1:33" ht="24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</row>
    <row r="443" spans="1:33" ht="24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</row>
    <row r="444" spans="1:33" ht="24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</row>
    <row r="445" spans="1:33" ht="24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</row>
    <row r="446" spans="1:33" ht="24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</row>
    <row r="447" spans="1:33" ht="24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</row>
    <row r="448" spans="1:33" ht="24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</row>
    <row r="449" spans="1:33" ht="24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</row>
    <row r="450" spans="1:33" ht="24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</row>
    <row r="451" spans="1:33" ht="24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</row>
    <row r="452" spans="1:33" ht="24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</row>
    <row r="453" spans="1:33" ht="24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</row>
    <row r="454" spans="1:33" ht="24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</row>
    <row r="455" spans="1:33" ht="24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</row>
    <row r="456" spans="1:33" ht="24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</row>
    <row r="457" spans="1:33" ht="24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</row>
    <row r="458" spans="1:33" ht="24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</row>
    <row r="459" spans="1:33" ht="24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</row>
    <row r="460" spans="1:33" ht="24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</row>
    <row r="461" spans="1:33" ht="24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</row>
    <row r="462" spans="1:33" ht="24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</row>
    <row r="463" spans="1:33" ht="24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</row>
    <row r="464" spans="1:33" ht="24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</row>
    <row r="465" spans="1:33" ht="24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</row>
    <row r="466" spans="1:33" ht="24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</row>
    <row r="467" spans="1:33" ht="24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</row>
    <row r="468" spans="1:33" ht="24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</row>
    <row r="469" spans="1:33" ht="24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</row>
    <row r="470" spans="1:33" ht="24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</row>
    <row r="471" spans="1:33" ht="24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</row>
    <row r="472" spans="1:33" ht="24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</row>
    <row r="473" spans="1:33" ht="24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</row>
    <row r="474" spans="1:33" ht="24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</row>
    <row r="475" spans="1:33" ht="24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</row>
    <row r="476" spans="1:33" ht="24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</row>
    <row r="477" spans="1:33" ht="24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</row>
    <row r="478" spans="1:33" ht="24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</row>
    <row r="479" spans="1:33" ht="24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</row>
    <row r="480" spans="1:33" ht="24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</row>
    <row r="481" spans="1:33" ht="24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</row>
    <row r="482" spans="1:33" ht="24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</row>
    <row r="483" spans="1:33" ht="24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</row>
    <row r="484" spans="1:33" ht="24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</row>
    <row r="485" spans="1:33" ht="24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</row>
    <row r="486" spans="1:33" ht="24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</row>
    <row r="487" spans="1:33" ht="24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</row>
    <row r="488" spans="1:33" ht="24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</row>
    <row r="489" spans="1:33" ht="24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</row>
    <row r="490" spans="1:33" ht="24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</row>
    <row r="491" spans="1:33" ht="24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</row>
    <row r="492" spans="1:33" ht="24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</row>
    <row r="493" spans="1:33" ht="24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</row>
    <row r="494" spans="1:33" ht="24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</row>
    <row r="495" spans="1:33" ht="24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</row>
    <row r="496" spans="1:33" ht="24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</row>
    <row r="497" spans="1:33" ht="24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</row>
    <row r="498" spans="1:33" ht="24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</row>
    <row r="499" spans="1:33" ht="24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</row>
    <row r="500" spans="1:33" ht="24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</row>
    <row r="501" spans="1:33" ht="24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</row>
    <row r="502" spans="1:33" ht="24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</row>
    <row r="503" spans="1:33" ht="24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</row>
    <row r="504" spans="1:33" ht="24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</row>
    <row r="505" spans="1:33" ht="24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</row>
    <row r="506" spans="1:33" ht="24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</row>
    <row r="507" spans="1:33" ht="24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</row>
    <row r="508" spans="1:33" ht="24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</row>
    <row r="509" spans="1:33" ht="24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</row>
    <row r="510" spans="1:33" ht="24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</row>
    <row r="511" spans="1:33" ht="24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</row>
    <row r="512" spans="1:33" ht="24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</row>
    <row r="513" spans="1:33" ht="24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</row>
    <row r="514" spans="1:33" ht="24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</row>
    <row r="515" spans="1:33" ht="24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</row>
    <row r="516" spans="1:33" ht="24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</row>
    <row r="517" spans="1:33" ht="24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</row>
    <row r="518" spans="1:33" ht="24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</row>
    <row r="519" spans="1:33" ht="24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</row>
    <row r="520" spans="1:33" ht="24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</row>
    <row r="521" spans="1:33" ht="24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</row>
    <row r="522" spans="1:33" ht="24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</row>
    <row r="523" spans="1:33" ht="24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</row>
    <row r="524" spans="1:33" ht="24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</row>
    <row r="525" spans="1:33" ht="24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</row>
    <row r="526" spans="1:33" ht="24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</row>
    <row r="527" spans="1:33" ht="24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</row>
    <row r="528" spans="1:33" ht="24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</row>
    <row r="529" spans="1:33" ht="24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</row>
    <row r="530" spans="1:33" ht="24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</row>
    <row r="531" spans="1:33" ht="24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</row>
    <row r="532" spans="1:33" ht="24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</row>
    <row r="533" spans="1:33" ht="24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</row>
    <row r="534" spans="1:33" ht="24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</row>
    <row r="535" spans="1:33" ht="24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</row>
    <row r="536" spans="1:33" ht="24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</row>
    <row r="537" spans="1:33" ht="24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</row>
    <row r="538" spans="1:33" ht="24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</row>
    <row r="539" spans="1:33" ht="24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</row>
    <row r="540" spans="1:33" ht="24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</row>
    <row r="541" spans="1:33" ht="24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</row>
    <row r="542" spans="1:33" ht="24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</row>
    <row r="543" spans="1:33" ht="24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</row>
    <row r="544" spans="1:33" ht="24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</row>
    <row r="545" spans="1:33" ht="24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</row>
    <row r="546" spans="1:33" ht="24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</row>
    <row r="547" spans="1:33" ht="24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</row>
    <row r="548" spans="1:33" ht="24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</row>
    <row r="549" spans="1:33" ht="24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</row>
    <row r="550" spans="1:33" ht="24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</row>
    <row r="551" spans="1:33" ht="24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</row>
    <row r="552" spans="1:33" ht="24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</row>
    <row r="553" spans="1:33" ht="24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</row>
    <row r="554" spans="1:33" ht="24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</row>
    <row r="555" spans="1:33" ht="24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</row>
    <row r="556" spans="1:33" ht="24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</row>
    <row r="557" spans="1:33" ht="24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</row>
    <row r="558" spans="1:33" ht="24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</row>
    <row r="559" spans="1:33" ht="24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</row>
    <row r="560" spans="1:33" ht="24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</row>
    <row r="561" spans="1:33" ht="24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</row>
    <row r="562" spans="1:33" ht="24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</row>
    <row r="563" spans="1:33" ht="24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</row>
    <row r="564" spans="1:33" ht="24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</row>
    <row r="565" spans="1:33" ht="24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</row>
    <row r="566" spans="1:33" ht="24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</row>
    <row r="567" spans="1:33" ht="24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</row>
    <row r="568" spans="1:33" ht="24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</row>
    <row r="569" spans="1:33" ht="24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</row>
    <row r="570" spans="1:33" ht="24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</row>
    <row r="571" spans="1:33" ht="24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</row>
    <row r="572" spans="1:33" ht="24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</row>
    <row r="573" spans="1:33" ht="24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</row>
    <row r="574" spans="1:33" ht="24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</row>
    <row r="575" spans="1:33" ht="24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</row>
    <row r="576" spans="1:33" ht="24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</row>
    <row r="577" spans="1:33" ht="24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</row>
    <row r="578" spans="1:33" ht="24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</row>
    <row r="579" spans="1:33" ht="24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</row>
    <row r="580" spans="1:33" ht="24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</row>
    <row r="581" spans="1:33" ht="24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</row>
    <row r="582" spans="1:33" ht="24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</row>
    <row r="583" spans="1:33" ht="24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</row>
    <row r="584" spans="1:33" ht="24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</row>
    <row r="585" spans="1:33" ht="24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</row>
    <row r="586" spans="1:33" ht="24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</row>
    <row r="587" spans="1:33" ht="24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</row>
    <row r="588" spans="1:33" ht="24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</row>
    <row r="589" spans="1:33" ht="24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</row>
    <row r="590" spans="1:33" ht="24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</row>
    <row r="591" spans="1:33" ht="24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</row>
    <row r="592" spans="1:33" ht="24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</row>
    <row r="593" spans="1:33" ht="24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</row>
    <row r="594" spans="1:33" ht="24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</row>
    <row r="595" spans="1:33" ht="24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</row>
    <row r="596" spans="1:33" ht="24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</row>
    <row r="597" spans="1:33" ht="24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</row>
    <row r="598" spans="1:33" ht="24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</row>
    <row r="599" spans="1:33" ht="24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</row>
    <row r="600" spans="1:33" ht="24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</row>
    <row r="601" spans="1:33" ht="24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</row>
    <row r="602" spans="1:33" ht="24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</row>
    <row r="603" spans="1:33" ht="24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</row>
    <row r="604" spans="1:33" ht="24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</row>
    <row r="605" spans="1:33" ht="24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</row>
    <row r="606" spans="1:33" ht="24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</row>
    <row r="607" spans="1:33" ht="24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</row>
    <row r="608" spans="1:33" ht="24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</row>
    <row r="609" spans="1:33" ht="24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</row>
    <row r="610" spans="1:33" ht="24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</row>
    <row r="611" spans="1:33" ht="24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</row>
    <row r="612" spans="1:33" ht="24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</row>
    <row r="613" spans="1:33" ht="24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</row>
    <row r="614" spans="1:33" ht="24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</row>
    <row r="615" spans="1:33" ht="24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</row>
    <row r="616" spans="1:33" ht="24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</row>
    <row r="617" spans="1:33" ht="24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</row>
    <row r="618" spans="1:33" ht="24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</row>
    <row r="619" spans="1:33" ht="24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</row>
    <row r="620" spans="1:33" ht="24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</row>
    <row r="621" spans="1:33" ht="24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</row>
    <row r="622" spans="1:33" ht="24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</row>
    <row r="623" spans="1:33" ht="24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</row>
    <row r="624" spans="1:33" ht="24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</row>
    <row r="625" spans="1:33" ht="24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</row>
    <row r="626" spans="1:33" ht="24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</row>
    <row r="627" spans="1:33" ht="24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</row>
    <row r="628" spans="1:33" ht="24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</row>
    <row r="629" spans="1:33" ht="24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</row>
    <row r="630" spans="1:33" ht="24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</row>
    <row r="631" spans="1:33" ht="24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</row>
    <row r="632" spans="1:33" ht="24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</row>
    <row r="633" spans="1:33" ht="24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</row>
    <row r="634" spans="1:33" ht="24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</row>
    <row r="635" spans="1:33" ht="24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</row>
    <row r="636" spans="1:33" ht="24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</row>
    <row r="637" spans="1:33" ht="24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</row>
    <row r="638" spans="1:33" ht="24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</row>
    <row r="639" spans="1:33" ht="24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</row>
    <row r="640" spans="1:33" ht="24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</row>
    <row r="641" spans="1:33" ht="24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</row>
    <row r="642" spans="1:33" ht="24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</row>
    <row r="643" spans="1:33" ht="24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</row>
    <row r="644" spans="1:33" ht="24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</row>
    <row r="645" spans="1:33" ht="24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</row>
    <row r="646" spans="1:33" ht="24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</row>
    <row r="647" spans="1:33" ht="24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</row>
    <row r="648" spans="1:33" ht="24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</row>
    <row r="649" spans="1:33" ht="24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</row>
    <row r="650" spans="1:33" ht="24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</row>
    <row r="651" spans="1:33" ht="24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</row>
    <row r="652" spans="1:33" ht="24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</row>
    <row r="653" spans="1:33" ht="24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</row>
    <row r="654" spans="1:33" ht="24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</row>
    <row r="655" spans="1:33" ht="24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</row>
    <row r="656" spans="1:33" ht="24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</row>
    <row r="657" spans="1:33" ht="24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</row>
    <row r="658" spans="1:33" ht="24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</row>
    <row r="659" spans="1:33" ht="24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</row>
    <row r="660" spans="1:33" ht="24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</row>
    <row r="661" spans="1:33" ht="24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</row>
    <row r="662" spans="1:33" ht="24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</row>
    <row r="663" spans="1:33" ht="24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</row>
    <row r="664" spans="1:33" ht="24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</row>
    <row r="665" spans="1:33" ht="24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</row>
    <row r="666" spans="1:33" ht="24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</row>
    <row r="667" spans="1:33" ht="24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</row>
    <row r="668" spans="1:33" ht="24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</row>
    <row r="669" spans="1:33" ht="24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</row>
    <row r="670" spans="1:33" ht="24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</row>
    <row r="671" spans="1:33" ht="24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</row>
    <row r="672" spans="1:33" ht="24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</row>
    <row r="673" spans="1:33" ht="24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</row>
    <row r="674" spans="1:33" ht="24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</row>
    <row r="675" spans="1:33" ht="24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</row>
    <row r="676" spans="1:33" ht="24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</row>
    <row r="677" spans="1:33" ht="24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</row>
    <row r="678" spans="1:33" ht="24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</row>
    <row r="679" spans="1:33" ht="24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</row>
    <row r="680" spans="1:33" ht="24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</row>
    <row r="681" spans="1:33" ht="24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</row>
    <row r="682" spans="1:33" ht="24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</row>
    <row r="683" spans="1:33" ht="24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</row>
    <row r="684" spans="1:33" ht="24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</row>
    <row r="685" spans="1:33" ht="24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</row>
    <row r="686" spans="1:33" ht="24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</row>
    <row r="687" spans="1:33" ht="24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</row>
    <row r="688" spans="1:33" ht="24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</row>
    <row r="689" spans="1:33" ht="24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</row>
    <row r="690" spans="1:33" ht="24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</row>
    <row r="691" spans="1:33" ht="24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</row>
    <row r="692" spans="1:33" ht="24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</row>
    <row r="693" spans="1:33" ht="24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</row>
    <row r="694" spans="1:33" ht="24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</row>
    <row r="695" spans="1:33" ht="24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</row>
    <row r="696" spans="1:33" ht="24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</row>
    <row r="697" spans="1:33" ht="24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</row>
    <row r="698" spans="1:33" ht="24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</row>
    <row r="699" spans="1:33" ht="24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</row>
    <row r="700" spans="1:33" ht="24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</row>
    <row r="701" spans="1:33" ht="24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</row>
    <row r="702" spans="1:33" ht="24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</row>
    <row r="703" spans="1:33" ht="24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</row>
    <row r="704" spans="1:33" ht="24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</row>
    <row r="705" spans="1:33" ht="24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</row>
    <row r="706" spans="1:33" ht="24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</row>
    <row r="707" spans="1:33" ht="24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</row>
    <row r="708" spans="1:33" ht="24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</row>
    <row r="709" spans="1:33" ht="24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</row>
    <row r="710" spans="1:33" ht="24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</row>
    <row r="711" spans="1:33" ht="24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</row>
    <row r="712" spans="1:33" ht="24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</row>
    <row r="713" spans="1:33" ht="24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</row>
    <row r="714" spans="1:33" ht="24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</row>
    <row r="715" spans="1:33" ht="24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</row>
    <row r="716" spans="1:33" ht="24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</row>
    <row r="717" spans="1:33" ht="24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</row>
    <row r="718" spans="1:33" ht="24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</row>
    <row r="719" spans="1:33" ht="24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</row>
    <row r="720" spans="1:33" ht="24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</row>
    <row r="721" spans="1:33" ht="24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</row>
    <row r="722" spans="1:33" ht="24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</row>
    <row r="723" spans="1:33" ht="24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</row>
    <row r="724" spans="1:33" ht="24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</row>
    <row r="725" spans="1:33" ht="24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</row>
    <row r="726" spans="1:33" ht="24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</row>
    <row r="727" spans="1:33" ht="24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</row>
    <row r="728" spans="1:33" ht="24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</row>
    <row r="729" spans="1:33" ht="24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</row>
    <row r="730" spans="1:33" ht="24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</row>
    <row r="731" spans="1:33" ht="24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</row>
    <row r="732" spans="1:33" ht="24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</row>
    <row r="733" spans="1:33" ht="24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</row>
    <row r="734" spans="1:33" ht="24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</row>
    <row r="735" spans="1:33" ht="24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</row>
    <row r="736" spans="1:33" ht="24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</row>
    <row r="737" spans="1:33" ht="24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</row>
    <row r="738" spans="1:33" ht="24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</row>
    <row r="739" spans="1:33" ht="24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</row>
    <row r="740" spans="1:33" ht="24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</row>
    <row r="741" spans="1:33" ht="24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</row>
    <row r="742" spans="1:33" ht="24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</row>
    <row r="743" spans="1:33" ht="24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</row>
    <row r="744" spans="1:33" ht="24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</row>
    <row r="745" spans="1:33" ht="24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</row>
    <row r="746" spans="1:33" ht="24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</row>
    <row r="747" spans="1:33" ht="24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</row>
    <row r="748" spans="1:33" ht="24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</row>
    <row r="749" spans="1:33" ht="24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</row>
    <row r="750" spans="1:33" ht="24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</row>
    <row r="751" spans="1:33" ht="24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</row>
    <row r="752" spans="1:33" ht="24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</row>
    <row r="753" spans="1:33" ht="24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</row>
    <row r="754" spans="1:33" ht="24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</row>
    <row r="755" spans="1:33" ht="24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</row>
    <row r="756" spans="1:33" ht="24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</row>
    <row r="757" spans="1:33" ht="24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</row>
    <row r="758" spans="1:33" ht="24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</row>
    <row r="759" spans="1:33" ht="24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</row>
    <row r="760" spans="1:33" ht="24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</row>
    <row r="761" spans="1:33" ht="24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</row>
    <row r="762" spans="1:33" ht="24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</row>
    <row r="763" spans="1:33" ht="24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</row>
    <row r="764" spans="1:33" ht="24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</row>
    <row r="765" spans="1:33" ht="24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</row>
    <row r="766" spans="1:33" ht="24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</row>
    <row r="767" spans="1:33" ht="24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</row>
    <row r="768" spans="1:33" ht="24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</row>
    <row r="769" spans="1:33" ht="24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</row>
    <row r="770" spans="1:33" ht="24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</row>
    <row r="771" spans="1:33" ht="24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</row>
    <row r="772" spans="1:33" ht="24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</row>
    <row r="773" spans="1:33" ht="24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</row>
    <row r="774" spans="1:33" ht="24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</row>
    <row r="775" spans="1:33" ht="24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</row>
    <row r="776" spans="1:33" ht="24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</row>
    <row r="777" spans="1:33" ht="24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</row>
    <row r="778" spans="1:33" ht="24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</row>
    <row r="779" spans="1:33" ht="24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</row>
    <row r="780" spans="1:33" ht="24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</row>
    <row r="781" spans="1:33" ht="24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</row>
    <row r="782" spans="1:33" ht="24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</row>
    <row r="783" spans="1:33" ht="24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</row>
    <row r="784" spans="1:33" ht="24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</row>
    <row r="785" spans="1:33" ht="24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</row>
    <row r="786" spans="1:33" ht="24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</row>
    <row r="787" spans="1:33" ht="24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</row>
    <row r="788" spans="1:33" ht="24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</row>
    <row r="789" spans="1:33" ht="24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</row>
    <row r="790" spans="1:33" ht="24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</row>
    <row r="791" spans="1:33" ht="24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</row>
    <row r="792" spans="1:33" ht="24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</row>
    <row r="793" spans="1:33" ht="24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</row>
    <row r="794" spans="1:33" ht="24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</row>
    <row r="795" spans="1:33" ht="24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</row>
    <row r="796" spans="1:33" ht="24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</row>
    <row r="797" spans="1:33" ht="24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</row>
    <row r="798" spans="1:33" ht="24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</row>
    <row r="799" spans="1:33" ht="24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</row>
    <row r="800" spans="1:33" ht="24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</row>
    <row r="801" spans="1:33" ht="24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</row>
    <row r="802" spans="1:33" ht="24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</row>
    <row r="803" spans="1:33" ht="24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</row>
    <row r="804" spans="1:33" ht="24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</row>
    <row r="805" spans="1:33" ht="24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</row>
    <row r="806" spans="1:33" ht="24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</row>
    <row r="807" spans="1:33" ht="24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</row>
    <row r="808" spans="1:33" ht="24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</row>
    <row r="809" spans="1:33" ht="24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</row>
    <row r="810" spans="1:33" ht="24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</row>
    <row r="811" spans="1:33" ht="24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</row>
    <row r="812" spans="1:33" ht="24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</row>
    <row r="813" spans="1:33" ht="24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</row>
    <row r="814" spans="1:33" ht="24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</row>
    <row r="815" spans="1:33" ht="24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</row>
    <row r="816" spans="1:33" ht="24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</row>
    <row r="817" spans="1:33" ht="24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</row>
    <row r="818" spans="1:33" ht="24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</row>
    <row r="819" spans="1:33" ht="24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</row>
    <row r="820" spans="1:33" ht="24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</row>
    <row r="821" spans="1:33" ht="24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</row>
    <row r="822" spans="1:33" ht="24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</row>
    <row r="823" spans="1:33" ht="24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</row>
    <row r="824" spans="1:33" ht="24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</row>
    <row r="825" spans="1:33" ht="24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</row>
    <row r="826" spans="1:33" ht="24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</row>
    <row r="827" spans="1:33" ht="24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</row>
    <row r="828" spans="1:33" ht="24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</row>
    <row r="829" spans="1:33" ht="24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</row>
    <row r="830" spans="1:33" ht="24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</row>
    <row r="831" spans="1:33" ht="24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</row>
    <row r="832" spans="1:33" ht="24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</row>
    <row r="833" spans="1:33" ht="24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</row>
    <row r="834" spans="1:33" ht="24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</row>
    <row r="835" spans="1:33" ht="24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</row>
    <row r="836" spans="1:33" ht="24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</row>
    <row r="837" spans="1:33" ht="24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</row>
    <row r="838" spans="1:33" ht="24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</row>
    <row r="839" spans="1:33" ht="24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</row>
    <row r="840" spans="1:33" ht="24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</row>
    <row r="841" spans="1:33" ht="24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</row>
    <row r="842" spans="1:33" ht="24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</row>
    <row r="843" spans="1:33" ht="24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</row>
    <row r="844" spans="1:33" ht="24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</row>
    <row r="845" spans="1:33" ht="24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</row>
    <row r="846" spans="1:33" ht="24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</row>
    <row r="847" spans="1:33" ht="24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</row>
    <row r="848" spans="1:33" ht="24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</row>
    <row r="849" spans="1:33" ht="24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</row>
    <row r="850" spans="1:33" ht="24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</row>
    <row r="851" spans="1:33" ht="24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</row>
    <row r="852" spans="1:33" ht="24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</row>
    <row r="853" spans="1:33" ht="24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</row>
    <row r="854" spans="1:33" ht="24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</row>
    <row r="855" spans="1:33" ht="24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</row>
    <row r="856" spans="1:33" ht="24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</row>
    <row r="857" spans="1:33" ht="24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</row>
    <row r="858" spans="1:33" ht="24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</row>
    <row r="859" spans="1:33" ht="24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</row>
    <row r="860" spans="1:33" ht="24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</row>
    <row r="861" spans="1:33" ht="24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</row>
    <row r="862" spans="1:33" ht="24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</row>
    <row r="863" spans="1:33" ht="24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</row>
    <row r="864" spans="1:33" ht="24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</row>
    <row r="865" spans="1:33" ht="24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</row>
    <row r="866" spans="1:33" ht="24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</row>
    <row r="867" spans="1:33" ht="24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</row>
    <row r="868" spans="1:33" ht="24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</row>
    <row r="869" spans="1:33" ht="24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</row>
    <row r="870" spans="1:33" ht="24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</row>
    <row r="871" spans="1:33" ht="24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</row>
    <row r="872" spans="1:33" ht="24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</row>
    <row r="873" spans="1:33" ht="24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</row>
    <row r="874" spans="1:33" ht="24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</row>
    <row r="875" spans="1:33" ht="24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</row>
    <row r="876" spans="1:33" ht="24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</row>
    <row r="877" spans="1:33" ht="24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</row>
    <row r="878" spans="1:33" ht="24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</row>
    <row r="879" spans="1:33" ht="24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</row>
    <row r="880" spans="1:33" ht="24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</row>
    <row r="881" spans="1:33" ht="24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</row>
    <row r="882" spans="1:33" ht="24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</row>
    <row r="883" spans="1:33" ht="24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</row>
    <row r="884" spans="1:33" ht="24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</row>
    <row r="885" spans="1:33" ht="24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</row>
    <row r="886" spans="1:33" ht="24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</row>
    <row r="887" spans="1:33" ht="24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</row>
    <row r="888" spans="1:33" ht="24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</row>
    <row r="889" spans="1:33" ht="24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</row>
    <row r="890" spans="1:33" ht="24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</row>
    <row r="891" spans="1:33" ht="24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</row>
    <row r="892" spans="1:33" ht="24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</row>
    <row r="893" spans="1:33" ht="24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</row>
    <row r="894" spans="1:33" ht="24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</row>
    <row r="895" spans="1:33" ht="24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</row>
    <row r="896" spans="1:33" ht="24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</row>
    <row r="897" spans="1:33" ht="24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</row>
    <row r="898" spans="1:33" ht="24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</row>
    <row r="899" spans="1:33" ht="24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</row>
    <row r="900" spans="1:33" ht="24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</row>
    <row r="901" spans="1:33" ht="24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</row>
    <row r="902" spans="1:33" ht="24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</row>
    <row r="903" spans="1:33" ht="24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</row>
    <row r="904" spans="1:33" ht="24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</row>
    <row r="905" spans="1:33" ht="24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</row>
    <row r="906" spans="1:33" ht="24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</row>
    <row r="907" spans="1:33" ht="24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</row>
    <row r="908" spans="1:33" ht="24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</row>
    <row r="909" spans="1:33" ht="24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</row>
    <row r="910" spans="1:33" ht="24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</row>
    <row r="911" spans="1:33" ht="24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</row>
    <row r="912" spans="1:33" ht="24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</row>
    <row r="913" spans="1:33" ht="24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</row>
    <row r="914" spans="1:33" ht="24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</row>
    <row r="915" spans="1:33" ht="24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</row>
    <row r="916" spans="1:33" ht="24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</row>
    <row r="917" spans="1:33" ht="24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</row>
    <row r="918" spans="1:33" ht="24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</row>
    <row r="919" spans="1:33" ht="24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</row>
    <row r="920" spans="1:33" ht="24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</row>
    <row r="921" spans="1:33" ht="24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</row>
    <row r="922" spans="1:33" ht="24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</row>
    <row r="923" spans="1:33" ht="24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</row>
    <row r="924" spans="1:33" ht="24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</row>
    <row r="925" spans="1:33" ht="24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</row>
    <row r="926" spans="1:33" ht="24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</row>
    <row r="927" spans="1:33" ht="24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</row>
    <row r="928" spans="1:33" ht="24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</row>
    <row r="929" spans="1:33" ht="24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</row>
    <row r="930" spans="1:33" ht="24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</row>
    <row r="931" spans="1:33" ht="24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</row>
    <row r="932" spans="1:33" ht="24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</row>
    <row r="933" spans="1:33" ht="24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</row>
    <row r="934" spans="1:33" ht="24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</row>
    <row r="935" spans="1:33" ht="24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</row>
    <row r="936" spans="1:33" ht="24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</row>
    <row r="937" spans="1:33" ht="24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</row>
    <row r="938" spans="1:33" ht="24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</row>
    <row r="939" spans="1:33" ht="24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</row>
    <row r="940" spans="1:33" ht="24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</row>
    <row r="941" spans="1:33" ht="24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</row>
    <row r="942" spans="1:33" ht="24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</row>
    <row r="943" spans="1:33" ht="24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</row>
    <row r="944" spans="1:33" ht="24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</row>
    <row r="945" spans="1:33" ht="24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</row>
    <row r="946" spans="1:33" ht="24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</row>
    <row r="947" spans="1:33" ht="24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</row>
    <row r="948" spans="1:33" ht="24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</row>
    <row r="949" spans="1:33" ht="24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</row>
    <row r="950" spans="1:33" ht="24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</row>
    <row r="951" spans="1:33" ht="24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</row>
    <row r="952" spans="1:33" ht="24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</row>
    <row r="953" spans="1:33" ht="24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</row>
    <row r="954" spans="1:33" ht="24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</row>
    <row r="955" spans="1:33" ht="24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</row>
    <row r="956" spans="1:33" ht="24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</row>
    <row r="957" spans="1:33" ht="24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</row>
    <row r="958" spans="1:33" ht="24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</row>
    <row r="959" spans="1:33" ht="24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</row>
    <row r="960" spans="1:33" ht="24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</row>
    <row r="961" spans="1:33" ht="24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</row>
    <row r="962" spans="1:33" ht="24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</row>
    <row r="963" spans="1:33" ht="24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</row>
    <row r="964" spans="1:33" ht="24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</row>
    <row r="965" spans="1:33" ht="24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</row>
    <row r="966" spans="1:33" ht="24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</row>
    <row r="967" spans="1:33" ht="24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</row>
    <row r="968" spans="1:33" ht="24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</row>
    <row r="969" spans="1:33" ht="24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</row>
    <row r="970" spans="1:33" ht="24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</row>
    <row r="971" spans="1:33" ht="24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</row>
    <row r="972" spans="1:33" ht="24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</row>
    <row r="973" spans="1:33" ht="24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</row>
    <row r="974" spans="1:33" ht="24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</row>
    <row r="975" spans="1:33" ht="24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</row>
    <row r="976" spans="1:33" ht="24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</row>
    <row r="977" spans="1:33" ht="24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</row>
    <row r="978" spans="1:33" ht="24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</row>
    <row r="979" spans="1:33" ht="24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</row>
    <row r="980" spans="1:33" ht="24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</row>
    <row r="981" spans="1:33" ht="24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</row>
    <row r="982" spans="1:33" ht="24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</row>
    <row r="983" spans="1:33" ht="24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</row>
    <row r="984" spans="1:33" ht="24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</row>
    <row r="985" spans="1:33" ht="24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</row>
    <row r="986" spans="1:33" ht="24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</row>
    <row r="987" spans="1:33" ht="24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</row>
    <row r="988" spans="1:33" ht="24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</row>
    <row r="989" spans="1:33" ht="24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</row>
    <row r="990" spans="1:33" ht="24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</row>
    <row r="991" spans="1:33" ht="24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</row>
    <row r="992" spans="1:33" ht="24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</row>
    <row r="993" spans="1:33" ht="24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</row>
    <row r="994" spans="1:33" ht="24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</row>
    <row r="995" spans="1:33" ht="24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</row>
    <row r="996" spans="1:33" ht="24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</row>
    <row r="997" spans="1:33" ht="24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</row>
    <row r="998" spans="1:33" ht="24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</row>
    <row r="999" spans="1:33" ht="24" customHeight="1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</row>
    <row r="1000" spans="1:33" ht="24" customHeight="1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</row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G1000"/>
  <sheetViews>
    <sheetView workbookViewId="0">
      <pane ySplit="8" topLeftCell="A42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22.7109375" bestFit="1" customWidth="1"/>
    <col min="6" max="6" width="14.35546875" bestFit="1" customWidth="1"/>
    <col min="7" max="7" width="14.4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.75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7" customHeight="1">
      <c r="A2" s="402" t="s">
        <v>208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5.25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6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310230000</v>
      </c>
      <c r="F11" s="110">
        <v>8882472.5899999999</v>
      </c>
      <c r="G11" s="110">
        <v>73880613.219999999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82763085.810000002</v>
      </c>
      <c r="AE11" s="111">
        <f t="shared" ref="AE11:AE19" si="1">+AD11*100/E11</f>
        <v>26.677976278889854</v>
      </c>
      <c r="AF11" s="110">
        <f t="shared" ref="AF11:AF19" si="2">+E11-AD11</f>
        <v>227466914.19</v>
      </c>
      <c r="AG11" s="111">
        <f>+AF11*100/E11</f>
        <v>73.322023721110142</v>
      </c>
    </row>
    <row r="12" spans="1:33" ht="24" customHeight="1">
      <c r="B12" s="109"/>
      <c r="C12" s="109"/>
      <c r="D12" s="109" t="s">
        <v>7</v>
      </c>
      <c r="E12" s="110">
        <v>9000000</v>
      </c>
      <c r="F12" s="110">
        <v>0</v>
      </c>
      <c r="G12" s="110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9000000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699500</v>
      </c>
      <c r="F13" s="110">
        <v>113500</v>
      </c>
      <c r="G13" s="110">
        <v>54650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168150</v>
      </c>
      <c r="AE13" s="111">
        <f t="shared" si="1"/>
        <v>24.038598999285202</v>
      </c>
      <c r="AF13" s="110">
        <f t="shared" si="2"/>
        <v>531350</v>
      </c>
      <c r="AG13" s="111">
        <f t="shared" si="3"/>
        <v>972.2781335773102</v>
      </c>
    </row>
    <row r="14" spans="1:33" ht="24" customHeight="1">
      <c r="B14" s="109"/>
      <c r="C14" s="109"/>
      <c r="D14" s="109" t="s">
        <v>11</v>
      </c>
      <c r="E14" s="110">
        <v>88300000</v>
      </c>
      <c r="F14" s="110">
        <v>5710542.0300000003</v>
      </c>
      <c r="G14" s="110">
        <v>13096974.890000001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18807516.920000002</v>
      </c>
      <c r="AE14" s="111">
        <f t="shared" si="1"/>
        <v>21.299566160815406</v>
      </c>
      <c r="AF14" s="110">
        <f t="shared" si="2"/>
        <v>69492483.079999998</v>
      </c>
      <c r="AG14" s="111">
        <f t="shared" si="3"/>
        <v>530.59949846173981</v>
      </c>
    </row>
    <row r="15" spans="1:33" ht="24" customHeight="1">
      <c r="B15" s="109"/>
      <c r="C15" s="109"/>
      <c r="D15" s="109" t="s">
        <v>13</v>
      </c>
      <c r="E15" s="110">
        <v>1286500</v>
      </c>
      <c r="F15" s="110">
        <v>23923.5</v>
      </c>
      <c r="G15" s="110">
        <v>19973.75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43897.25</v>
      </c>
      <c r="AE15" s="111">
        <f t="shared" si="1"/>
        <v>3.4121453556160124</v>
      </c>
      <c r="AF15" s="110">
        <f t="shared" si="2"/>
        <v>1242602.75</v>
      </c>
      <c r="AG15" s="111">
        <f t="shared" si="3"/>
        <v>6221.1790474998434</v>
      </c>
    </row>
    <row r="16" spans="1:33" ht="24" customHeight="1">
      <c r="B16" s="109"/>
      <c r="C16" s="109"/>
      <c r="D16" s="109" t="s">
        <v>15</v>
      </c>
      <c r="E16" s="110">
        <v>16669000</v>
      </c>
      <c r="F16" s="110">
        <v>311808.8</v>
      </c>
      <c r="G16" s="110">
        <v>583547.31999999995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895356.11999999988</v>
      </c>
      <c r="AE16" s="111">
        <f t="shared" si="1"/>
        <v>5.3713847261383396</v>
      </c>
      <c r="AF16" s="110">
        <f t="shared" si="2"/>
        <v>15773643.880000001</v>
      </c>
      <c r="AG16" s="111">
        <f t="shared" si="3"/>
        <v>2703.0616608778191</v>
      </c>
    </row>
    <row r="17" spans="2:33" ht="24" customHeight="1">
      <c r="B17" s="109"/>
      <c r="C17" s="109"/>
      <c r="D17" s="109" t="s">
        <v>17</v>
      </c>
      <c r="E17" s="110">
        <v>50994200</v>
      </c>
      <c r="F17" s="110">
        <v>2759767.87</v>
      </c>
      <c r="G17" s="110">
        <v>2122018.7200000002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4881786.59</v>
      </c>
      <c r="AE17" s="111">
        <f t="shared" si="1"/>
        <v>9.5732192876836972</v>
      </c>
      <c r="AF17" s="110">
        <f t="shared" si="2"/>
        <v>46112413.409999996</v>
      </c>
      <c r="AG17" s="111">
        <f t="shared" si="3"/>
        <v>2173.0446096158848</v>
      </c>
    </row>
    <row r="18" spans="2:33" ht="24" customHeight="1">
      <c r="B18" s="109"/>
      <c r="C18" s="109"/>
      <c r="D18" s="109" t="s">
        <v>19</v>
      </c>
      <c r="E18" s="110">
        <v>565000</v>
      </c>
      <c r="F18" s="110">
        <v>43713</v>
      </c>
      <c r="G18" s="110">
        <v>58771.75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102484.75</v>
      </c>
      <c r="AE18" s="111">
        <f t="shared" si="1"/>
        <v>18.138893805309735</v>
      </c>
      <c r="AF18" s="110">
        <f t="shared" si="2"/>
        <v>462515.25</v>
      </c>
      <c r="AG18" s="111">
        <f t="shared" si="3"/>
        <v>786.96865415782247</v>
      </c>
    </row>
    <row r="19" spans="2:33" ht="24" customHeight="1">
      <c r="B19" s="109"/>
      <c r="C19" s="109"/>
      <c r="D19" s="109" t="s">
        <v>21</v>
      </c>
      <c r="E19" s="110">
        <v>65240000</v>
      </c>
      <c r="F19" s="110">
        <v>1608348.98</v>
      </c>
      <c r="G19" s="110">
        <v>2726690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4335038.9800000004</v>
      </c>
      <c r="AE19" s="111">
        <f t="shared" si="1"/>
        <v>6.6447562538320062</v>
      </c>
      <c r="AF19" s="110">
        <f t="shared" si="2"/>
        <v>60904961.019999996</v>
      </c>
      <c r="AG19" s="111">
        <f t="shared" si="3"/>
        <v>2233.6591625744036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>
        <v>0</v>
      </c>
      <c r="G21" s="110">
        <v>0</v>
      </c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680700</v>
      </c>
      <c r="F22" s="110">
        <v>27250</v>
      </c>
      <c r="G22" s="110">
        <v>63090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90340</v>
      </c>
      <c r="AE22" s="111">
        <f t="shared" si="5"/>
        <v>13.271632143381813</v>
      </c>
      <c r="AF22" s="110">
        <f t="shared" si="6"/>
        <v>590360</v>
      </c>
      <c r="AG22" s="111">
        <f t="shared" si="7"/>
        <v>86.728367856618192</v>
      </c>
    </row>
    <row r="23" spans="2:33" ht="24" customHeight="1">
      <c r="B23" s="109"/>
      <c r="C23" s="109"/>
      <c r="D23" s="109" t="s">
        <v>28</v>
      </c>
      <c r="E23" s="110">
        <v>5578600</v>
      </c>
      <c r="F23" s="110">
        <v>1501051.33</v>
      </c>
      <c r="G23" s="110">
        <v>705935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2206986.33</v>
      </c>
      <c r="AE23" s="111">
        <f t="shared" si="5"/>
        <v>39.561652206646826</v>
      </c>
      <c r="AF23" s="110">
        <f t="shared" si="6"/>
        <v>3371613.67</v>
      </c>
      <c r="AG23" s="111">
        <f t="shared" si="7"/>
        <v>60.438347793353174</v>
      </c>
    </row>
    <row r="24" spans="2:33" ht="24" customHeight="1">
      <c r="B24" s="109"/>
      <c r="C24" s="109"/>
      <c r="D24" s="109" t="s">
        <v>30</v>
      </c>
      <c r="E24" s="110">
        <v>1150970.53</v>
      </c>
      <c r="F24" s="110">
        <v>0</v>
      </c>
      <c r="G24" s="110">
        <v>0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1150970.53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17250000</v>
      </c>
      <c r="F25" s="110">
        <v>18527.169999999998</v>
      </c>
      <c r="G25" s="110">
        <v>89107.67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107634.84</v>
      </c>
      <c r="AE25" s="111">
        <f t="shared" si="5"/>
        <v>0.62397008695652179</v>
      </c>
      <c r="AF25" s="110">
        <f t="shared" si="6"/>
        <v>17142365.16</v>
      </c>
      <c r="AG25" s="111">
        <f t="shared" si="7"/>
        <v>99.376029913043482</v>
      </c>
    </row>
    <row r="26" spans="2:33" ht="24" customHeight="1">
      <c r="B26" s="109"/>
      <c r="C26" s="109"/>
      <c r="D26" s="109" t="s">
        <v>121</v>
      </c>
      <c r="E26" s="110">
        <v>0</v>
      </c>
      <c r="F26" s="110">
        <v>0</v>
      </c>
      <c r="G26" s="110">
        <v>0</v>
      </c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567644470.52999997</v>
      </c>
      <c r="F27" s="115">
        <f t="shared" si="8"/>
        <v>21000905.270000003</v>
      </c>
      <c r="G27" s="115">
        <f t="shared" si="8"/>
        <v>93401372.319999993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114402277.59000002</v>
      </c>
      <c r="AE27" s="116">
        <f t="shared" si="5"/>
        <v>20.153861004439023</v>
      </c>
      <c r="AF27" s="115">
        <f>SUM(AF10:AF26)</f>
        <v>453242192.93999994</v>
      </c>
      <c r="AG27" s="116">
        <f t="shared" si="7"/>
        <v>79.846138995560977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36030700</v>
      </c>
      <c r="F30" s="110">
        <v>3314320</v>
      </c>
      <c r="G30" s="110">
        <v>4127509.76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7441829.7599999998</v>
      </c>
      <c r="AE30" s="111">
        <f t="shared" ref="AE30:AE41" si="10">+AD30*100/E30</f>
        <v>20.654135945180084</v>
      </c>
      <c r="AF30" s="110">
        <f t="shared" ref="AF30:AF41" si="11">+E30-AD30</f>
        <v>28588870.240000002</v>
      </c>
      <c r="AG30" s="111">
        <f t="shared" ref="AG30:AG41" si="12">+AF30*100/E30</f>
        <v>79.345864054819913</v>
      </c>
    </row>
    <row r="31" spans="2:33" ht="24" customHeight="1">
      <c r="B31" s="109"/>
      <c r="C31" s="109"/>
      <c r="D31" s="109" t="s">
        <v>124</v>
      </c>
      <c r="E31" s="110">
        <v>1538000</v>
      </c>
      <c r="F31" s="110">
        <v>310900</v>
      </c>
      <c r="G31" s="110">
        <v>104460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415360</v>
      </c>
      <c r="AE31" s="111">
        <f t="shared" si="10"/>
        <v>27.006501950585175</v>
      </c>
      <c r="AF31" s="110">
        <f t="shared" si="11"/>
        <v>1122640</v>
      </c>
      <c r="AG31" s="111">
        <f t="shared" si="12"/>
        <v>72.993498049414825</v>
      </c>
    </row>
    <row r="32" spans="2:33" ht="24" customHeight="1">
      <c r="B32" s="109"/>
      <c r="C32" s="109"/>
      <c r="D32" s="109" t="s">
        <v>40</v>
      </c>
      <c r="E32" s="110">
        <v>10886600</v>
      </c>
      <c r="F32" s="110">
        <v>958680</v>
      </c>
      <c r="G32" s="110">
        <v>1139340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2098020</v>
      </c>
      <c r="AE32" s="111">
        <f t="shared" si="10"/>
        <v>19.271581577351974</v>
      </c>
      <c r="AF32" s="110">
        <f t="shared" si="11"/>
        <v>8788580</v>
      </c>
      <c r="AG32" s="111">
        <f t="shared" si="12"/>
        <v>80.728418422648019</v>
      </c>
    </row>
    <row r="33" spans="2:33" ht="24" customHeight="1">
      <c r="B33" s="109"/>
      <c r="C33" s="109"/>
      <c r="D33" s="109" t="s">
        <v>42</v>
      </c>
      <c r="E33" s="110">
        <v>3392000</v>
      </c>
      <c r="F33" s="110">
        <v>295000</v>
      </c>
      <c r="G33" s="110">
        <v>385000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680000</v>
      </c>
      <c r="AE33" s="111">
        <f t="shared" si="10"/>
        <v>20.047169811320753</v>
      </c>
      <c r="AF33" s="110">
        <f t="shared" si="11"/>
        <v>2712000</v>
      </c>
      <c r="AG33" s="111">
        <f t="shared" si="12"/>
        <v>79.952830188679243</v>
      </c>
    </row>
    <row r="34" spans="2:33" ht="24" customHeight="1">
      <c r="B34" s="109"/>
      <c r="C34" s="109"/>
      <c r="D34" s="109" t="s">
        <v>44</v>
      </c>
      <c r="E34" s="110">
        <v>15640000</v>
      </c>
      <c r="F34" s="110">
        <v>1661600</v>
      </c>
      <c r="G34" s="110">
        <v>1817800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3479400</v>
      </c>
      <c r="AE34" s="111">
        <f t="shared" si="10"/>
        <v>22.246803069053708</v>
      </c>
      <c r="AF34" s="110">
        <f t="shared" si="11"/>
        <v>12160600</v>
      </c>
      <c r="AG34" s="111">
        <f t="shared" si="12"/>
        <v>77.753196930946288</v>
      </c>
    </row>
    <row r="35" spans="2:33" ht="24" customHeight="1">
      <c r="B35" s="109"/>
      <c r="C35" s="109"/>
      <c r="D35" s="109" t="s">
        <v>46</v>
      </c>
      <c r="E35" s="110">
        <v>0</v>
      </c>
      <c r="F35" s="110">
        <v>0</v>
      </c>
      <c r="G35" s="110">
        <v>0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631000</v>
      </c>
      <c r="F36" s="110">
        <v>51000</v>
      </c>
      <c r="G36" s="110">
        <v>69000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120000</v>
      </c>
      <c r="AE36" s="111">
        <f t="shared" si="10"/>
        <v>19.017432646592709</v>
      </c>
      <c r="AF36" s="110">
        <f t="shared" si="11"/>
        <v>511000</v>
      </c>
      <c r="AG36" s="111">
        <f t="shared" si="12"/>
        <v>80.982567353407291</v>
      </c>
    </row>
    <row r="37" spans="2:33" ht="24" customHeight="1">
      <c r="B37" s="109"/>
      <c r="C37" s="109"/>
      <c r="D37" s="109" t="s">
        <v>50</v>
      </c>
      <c r="E37" s="110">
        <v>49243889.600000001</v>
      </c>
      <c r="F37" s="110">
        <v>3281608.75</v>
      </c>
      <c r="G37" s="110">
        <v>3754200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7035808.75</v>
      </c>
      <c r="AE37" s="111">
        <f t="shared" si="10"/>
        <v>14.287678749893063</v>
      </c>
      <c r="AF37" s="110">
        <f t="shared" si="11"/>
        <v>42208080.850000001</v>
      </c>
      <c r="AG37" s="111">
        <f t="shared" si="12"/>
        <v>85.712321250106939</v>
      </c>
    </row>
    <row r="38" spans="2:33" ht="24" customHeight="1">
      <c r="B38" s="109"/>
      <c r="C38" s="109"/>
      <c r="D38" s="109" t="s">
        <v>52</v>
      </c>
      <c r="E38" s="110">
        <v>0</v>
      </c>
      <c r="F38" s="110">
        <v>0</v>
      </c>
      <c r="G38" s="110">
        <v>0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1138000</v>
      </c>
      <c r="F39" s="110">
        <v>93320</v>
      </c>
      <c r="G39" s="110">
        <v>81640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174960</v>
      </c>
      <c r="AE39" s="111">
        <f t="shared" si="10"/>
        <v>15.374340949033392</v>
      </c>
      <c r="AF39" s="110">
        <f t="shared" si="11"/>
        <v>963040</v>
      </c>
      <c r="AG39" s="111">
        <f t="shared" si="12"/>
        <v>84.625659050966604</v>
      </c>
    </row>
    <row r="40" spans="2:33" ht="24" customHeight="1">
      <c r="B40" s="109"/>
      <c r="C40" s="109"/>
      <c r="D40" s="109" t="s">
        <v>56</v>
      </c>
      <c r="E40" s="110">
        <v>9482300</v>
      </c>
      <c r="F40" s="110">
        <v>163707.9</v>
      </c>
      <c r="G40" s="110">
        <v>204246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367953.9</v>
      </c>
      <c r="AE40" s="111">
        <f t="shared" si="10"/>
        <v>3.8804287989200934</v>
      </c>
      <c r="AF40" s="110">
        <f t="shared" si="11"/>
        <v>9114346.0999999996</v>
      </c>
      <c r="AG40" s="111">
        <f t="shared" si="12"/>
        <v>96.119571201079907</v>
      </c>
    </row>
    <row r="41" spans="2:33" ht="24" customHeight="1">
      <c r="B41" s="109"/>
      <c r="C41" s="109"/>
      <c r="D41" s="109" t="s">
        <v>126</v>
      </c>
      <c r="E41" s="110">
        <v>0</v>
      </c>
      <c r="F41" s="110">
        <v>0</v>
      </c>
      <c r="G41" s="110">
        <v>0</v>
      </c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135000000</v>
      </c>
      <c r="F43" s="110">
        <v>5060684.57</v>
      </c>
      <c r="G43" s="110">
        <v>0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5060684.57</v>
      </c>
      <c r="AE43" s="111">
        <f>+AD43*100/E43</f>
        <v>3.748655237037037</v>
      </c>
      <c r="AF43" s="110">
        <f>+E43-AD43</f>
        <v>129939315.43000001</v>
      </c>
      <c r="AG43" s="111">
        <f>+AF43*100/E43</f>
        <v>96.251344762962958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23924826.34</v>
      </c>
      <c r="F45" s="110">
        <v>4399141.55</v>
      </c>
      <c r="G45" s="110">
        <v>0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4399141.55</v>
      </c>
      <c r="AE45" s="111">
        <f t="shared" ref="AE45:AE53" si="14">+AD45*100/E45</f>
        <v>18.387349974804458</v>
      </c>
      <c r="AF45" s="110">
        <f t="shared" ref="AF45:AF53" si="15">+E45-AD45</f>
        <v>19525684.789999999</v>
      </c>
      <c r="AG45" s="111">
        <f t="shared" ref="AG45:AG53" si="16">+AF45*100/E45</f>
        <v>81.612650025195549</v>
      </c>
    </row>
    <row r="46" spans="2:33" ht="24" customHeight="1">
      <c r="B46" s="109"/>
      <c r="C46" s="109"/>
      <c r="D46" s="109" t="s">
        <v>131</v>
      </c>
      <c r="E46" s="110">
        <v>13237994.199999999</v>
      </c>
      <c r="F46" s="110">
        <v>5844310</v>
      </c>
      <c r="G46" s="110">
        <v>0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5844310</v>
      </c>
      <c r="AE46" s="111">
        <f t="shared" si="14"/>
        <v>44.148002421696184</v>
      </c>
      <c r="AF46" s="110">
        <f t="shared" si="15"/>
        <v>7393684.1999999993</v>
      </c>
      <c r="AG46" s="111">
        <f t="shared" si="16"/>
        <v>55.851997578303816</v>
      </c>
    </row>
    <row r="47" spans="2:33" ht="24" customHeight="1">
      <c r="B47" s="109"/>
      <c r="C47" s="109"/>
      <c r="D47" s="109" t="s">
        <v>132</v>
      </c>
      <c r="E47" s="110">
        <v>32928195.239999998</v>
      </c>
      <c r="F47" s="110">
        <v>235500</v>
      </c>
      <c r="G47" s="110">
        <v>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235500</v>
      </c>
      <c r="AE47" s="111">
        <f t="shared" si="14"/>
        <v>0.71519255241150592</v>
      </c>
      <c r="AF47" s="110">
        <f t="shared" si="15"/>
        <v>32692695.239999998</v>
      </c>
      <c r="AG47" s="111">
        <f t="shared" si="16"/>
        <v>99.284807447588506</v>
      </c>
    </row>
    <row r="48" spans="2:33" ht="24" customHeight="1">
      <c r="B48" s="109"/>
      <c r="C48" s="109"/>
      <c r="D48" s="109" t="s">
        <v>133</v>
      </c>
      <c r="E48" s="110">
        <v>2542873</v>
      </c>
      <c r="F48" s="110">
        <v>905390.3</v>
      </c>
      <c r="G48" s="110">
        <v>0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905390.3</v>
      </c>
      <c r="AE48" s="111">
        <f t="shared" si="14"/>
        <v>35.605014485583823</v>
      </c>
      <c r="AF48" s="110">
        <f t="shared" si="15"/>
        <v>1637482.7</v>
      </c>
      <c r="AG48" s="111">
        <f t="shared" si="16"/>
        <v>64.394985514416177</v>
      </c>
    </row>
    <row r="49" spans="2:33" ht="24" customHeight="1">
      <c r="B49" s="109"/>
      <c r="C49" s="109"/>
      <c r="D49" s="109" t="s">
        <v>134</v>
      </c>
      <c r="E49" s="110">
        <v>0</v>
      </c>
      <c r="F49" s="110">
        <v>0</v>
      </c>
      <c r="G49" s="110">
        <v>0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20951581.5</v>
      </c>
      <c r="F50" s="110">
        <v>2574385.5</v>
      </c>
      <c r="G50" s="110">
        <v>576147.5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3150533</v>
      </c>
      <c r="AE50" s="111">
        <f t="shared" si="14"/>
        <v>15.037208527671288</v>
      </c>
      <c r="AF50" s="110">
        <f t="shared" si="15"/>
        <v>17801048.5</v>
      </c>
      <c r="AG50" s="111">
        <f t="shared" si="16"/>
        <v>84.962791472328718</v>
      </c>
    </row>
    <row r="51" spans="2:33" ht="24" customHeight="1">
      <c r="B51" s="109"/>
      <c r="C51" s="109"/>
      <c r="D51" s="109" t="s">
        <v>65</v>
      </c>
      <c r="E51" s="110">
        <v>17000000</v>
      </c>
      <c r="F51" s="110">
        <v>1891880.31</v>
      </c>
      <c r="G51" s="110">
        <v>1731169.93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3623050.24</v>
      </c>
      <c r="AE51" s="111">
        <f t="shared" si="14"/>
        <v>21.312060235294119</v>
      </c>
      <c r="AF51" s="110">
        <f t="shared" si="15"/>
        <v>13376949.76</v>
      </c>
      <c r="AG51" s="111">
        <f t="shared" si="16"/>
        <v>78.687939764705888</v>
      </c>
    </row>
    <row r="52" spans="2:33" ht="24" customHeight="1">
      <c r="B52" s="109"/>
      <c r="C52" s="109"/>
      <c r="D52" s="109" t="s">
        <v>67</v>
      </c>
      <c r="E52" s="110">
        <v>70440700</v>
      </c>
      <c r="F52" s="110">
        <v>16402501.42</v>
      </c>
      <c r="G52" s="110">
        <v>17133856.879999999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33536358.299999997</v>
      </c>
      <c r="AE52" s="111">
        <f t="shared" si="14"/>
        <v>47.60934843066579</v>
      </c>
      <c r="AF52" s="110">
        <f t="shared" si="15"/>
        <v>36904341.700000003</v>
      </c>
      <c r="AG52" s="111">
        <f t="shared" si="16"/>
        <v>52.39065156933421</v>
      </c>
    </row>
    <row r="53" spans="2:33" ht="24" customHeight="1">
      <c r="B53" s="109"/>
      <c r="C53" s="109"/>
      <c r="D53" s="109" t="s">
        <v>135</v>
      </c>
      <c r="E53" s="110">
        <v>7560000</v>
      </c>
      <c r="F53" s="110">
        <v>229020</v>
      </c>
      <c r="G53" s="110">
        <v>273876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502896</v>
      </c>
      <c r="AE53" s="111">
        <f t="shared" si="14"/>
        <v>6.6520634920634922</v>
      </c>
      <c r="AF53" s="110">
        <f t="shared" si="15"/>
        <v>7057104</v>
      </c>
      <c r="AG53" s="111">
        <f t="shared" si="16"/>
        <v>93.34793650793651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9214050.0500000007</v>
      </c>
      <c r="F56" s="110">
        <v>0</v>
      </c>
      <c r="G56" s="110">
        <v>0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9214050.0500000007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>
        <v>0</v>
      </c>
      <c r="G57" s="110">
        <v>0</v>
      </c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26219157</v>
      </c>
      <c r="F58" s="110">
        <v>0</v>
      </c>
      <c r="G58" s="110">
        <v>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>
        <f t="shared" si="18"/>
        <v>0</v>
      </c>
      <c r="AF58" s="110">
        <f t="shared" si="19"/>
        <v>26219157</v>
      </c>
      <c r="AG58" s="111">
        <f t="shared" si="20"/>
        <v>100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>
        <v>0</v>
      </c>
      <c r="G60" s="110">
        <v>0</v>
      </c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>
        <v>0</v>
      </c>
      <c r="G61" s="110">
        <v>0</v>
      </c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17216444</v>
      </c>
      <c r="F62" s="110">
        <v>0</v>
      </c>
      <c r="G62" s="110">
        <v>0</v>
      </c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>
        <f t="shared" si="22"/>
        <v>0</v>
      </c>
      <c r="AF62" s="110">
        <f t="shared" si="23"/>
        <v>17216444</v>
      </c>
      <c r="AG62" s="111">
        <f t="shared" si="24"/>
        <v>100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11830165.43</v>
      </c>
      <c r="F64" s="110">
        <v>1134934.76</v>
      </c>
      <c r="G64" s="110">
        <v>5395396.5300000003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6530331.29</v>
      </c>
      <c r="AE64" s="111">
        <f t="shared" ref="AE64:AE71" si="26">+AD64*100/E64</f>
        <v>55.200676006100451</v>
      </c>
      <c r="AF64" s="110">
        <f t="shared" ref="AF64:AF71" si="27">+E64-AD64</f>
        <v>5299834.1399999997</v>
      </c>
      <c r="AG64" s="111">
        <f t="shared" ref="AG64:AG71" si="28">+AF64*100/E64</f>
        <v>44.799323993899549</v>
      </c>
    </row>
    <row r="65" spans="1:33" ht="24" customHeight="1">
      <c r="B65" s="109"/>
      <c r="C65" s="109"/>
      <c r="D65" s="109" t="s">
        <v>142</v>
      </c>
      <c r="E65" s="110">
        <v>26374022.199999999</v>
      </c>
      <c r="F65" s="110">
        <v>2339303.92</v>
      </c>
      <c r="G65" s="110">
        <v>1632554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3971857.92</v>
      </c>
      <c r="AE65" s="111">
        <f t="shared" si="26"/>
        <v>15.059735257218371</v>
      </c>
      <c r="AF65" s="110">
        <f t="shared" si="27"/>
        <v>22402164.280000001</v>
      </c>
      <c r="AG65" s="111">
        <f t="shared" si="28"/>
        <v>84.940264742781636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542422498.56000006</v>
      </c>
      <c r="F66" s="115">
        <f t="shared" si="29"/>
        <v>51147188.979999997</v>
      </c>
      <c r="G66" s="115">
        <f t="shared" si="29"/>
        <v>38426196.600000001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89573385.579999998</v>
      </c>
      <c r="AE66" s="116">
        <f t="shared" si="26"/>
        <v>16.513582275402584</v>
      </c>
      <c r="AF66" s="115">
        <f t="shared" si="27"/>
        <v>452849112.98000008</v>
      </c>
      <c r="AG66" s="116">
        <f t="shared" si="28"/>
        <v>83.486417724597416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25221971.969999909</v>
      </c>
      <c r="F67" s="115">
        <f t="shared" si="30"/>
        <v>-30146283.709999993</v>
      </c>
      <c r="G67" s="115">
        <f t="shared" si="30"/>
        <v>54975175.719999991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24828892.009999998</v>
      </c>
      <c r="AE67" s="116">
        <f t="shared" si="26"/>
        <v>98.441517735141986</v>
      </c>
      <c r="AF67" s="115">
        <f t="shared" si="27"/>
        <v>393079.95999991149</v>
      </c>
      <c r="AG67" s="116">
        <f t="shared" si="28"/>
        <v>1.5584822648580277</v>
      </c>
    </row>
    <row r="68" spans="1:33" ht="24" customHeight="1">
      <c r="B68" s="109"/>
      <c r="C68" s="109"/>
      <c r="D68" s="119" t="s">
        <v>145</v>
      </c>
      <c r="E68" s="110">
        <v>11134630.33</v>
      </c>
      <c r="F68" s="110">
        <v>10656145.960000001</v>
      </c>
      <c r="G68" s="110">
        <v>16236776.17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26892922.130000003</v>
      </c>
      <c r="AE68" s="111">
        <f t="shared" si="26"/>
        <v>241.52505591085935</v>
      </c>
      <c r="AF68" s="110">
        <f t="shared" si="27"/>
        <v>-15758291.800000003</v>
      </c>
      <c r="AG68" s="111">
        <f t="shared" si="28"/>
        <v>-141.52505591085935</v>
      </c>
    </row>
    <row r="69" spans="1:33" ht="24" customHeight="1">
      <c r="B69" s="109"/>
      <c r="C69" s="109"/>
      <c r="D69" s="119" t="s">
        <v>146</v>
      </c>
      <c r="E69" s="110">
        <v>94520326.319999993</v>
      </c>
      <c r="F69" s="110">
        <v>31402206.890000001</v>
      </c>
      <c r="G69" s="110">
        <v>119429397.76000001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150831604.65000001</v>
      </c>
      <c r="AE69" s="111">
        <f t="shared" si="26"/>
        <v>159.57583995145905</v>
      </c>
      <c r="AF69" s="110">
        <f t="shared" si="27"/>
        <v>-56311278.330000013</v>
      </c>
      <c r="AG69" s="111">
        <f t="shared" si="28"/>
        <v>-59.575839951459038</v>
      </c>
    </row>
    <row r="70" spans="1:33" ht="24" customHeight="1">
      <c r="B70" s="109"/>
      <c r="C70" s="109"/>
      <c r="D70" s="119" t="s">
        <v>147</v>
      </c>
      <c r="E70" s="110">
        <v>0</v>
      </c>
      <c r="F70" s="110">
        <v>0</v>
      </c>
      <c r="G70" s="110">
        <v>0</v>
      </c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-80432984.680000082</v>
      </c>
      <c r="F71" s="123">
        <f t="shared" si="31"/>
        <v>-72204636.560000002</v>
      </c>
      <c r="G71" s="123">
        <f t="shared" si="31"/>
        <v>-80690998.210000008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-152895634.77000001</v>
      </c>
      <c r="AE71" s="116">
        <f t="shared" si="26"/>
        <v>190.09071387601759</v>
      </c>
      <c r="AF71" s="115">
        <f t="shared" si="27"/>
        <v>72462650.089999929</v>
      </c>
      <c r="AG71" s="116">
        <f t="shared" si="28"/>
        <v>-90.090713876017588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>
        <v>0</v>
      </c>
      <c r="G74" s="110">
        <v>0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17457319.34</v>
      </c>
      <c r="F75" s="110">
        <v>18115733.420000002</v>
      </c>
      <c r="G75" s="110">
        <v>10778780.390000001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>
        <v>0</v>
      </c>
      <c r="G77" s="110">
        <v>0</v>
      </c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246531101.12</v>
      </c>
      <c r="F78" s="110">
        <v>187006364.99000001</v>
      </c>
      <c r="G78" s="110">
        <v>271715506.04000002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263988420.46000001</v>
      </c>
      <c r="F80" s="115">
        <f t="shared" si="32"/>
        <v>205122098.41000003</v>
      </c>
      <c r="G80" s="115">
        <f t="shared" si="32"/>
        <v>282494286.43000001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G1000"/>
  <sheetViews>
    <sheetView workbookViewId="0">
      <pane ySplit="8" topLeftCell="A9" activePane="bottomLeft" state="frozen"/>
      <selection pane="bottomLeft" activeCell="F13" sqref="F13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13.35546875" customWidth="1"/>
    <col min="7" max="7" width="13.2851562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209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68.400000000000006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49000000</v>
      </c>
      <c r="F11" s="110">
        <v>934996.58</v>
      </c>
      <c r="G11" s="110">
        <v>15703704.119999999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16638700.699999999</v>
      </c>
      <c r="AE11" s="111">
        <f t="shared" ref="AE11:AE19" si="1">+AD11*100/E11</f>
        <v>33.956532040816327</v>
      </c>
      <c r="AF11" s="110">
        <f t="shared" ref="AF11:AF19" si="2">+E11-AD11</f>
        <v>32361299.300000001</v>
      </c>
      <c r="AG11" s="111">
        <f>+AF11*100/E11</f>
        <v>66.043467959183673</v>
      </c>
    </row>
    <row r="12" spans="1:33" ht="24" customHeight="1">
      <c r="B12" s="109"/>
      <c r="C12" s="109"/>
      <c r="D12" s="109" t="s">
        <v>7</v>
      </c>
      <c r="E12" s="110">
        <v>1329400</v>
      </c>
      <c r="F12" s="110">
        <v>0</v>
      </c>
      <c r="G12" s="110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1329400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250000</v>
      </c>
      <c r="F13" s="110">
        <v>15450</v>
      </c>
      <c r="G13" s="110">
        <v>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15450</v>
      </c>
      <c r="AE13" s="111">
        <f t="shared" si="1"/>
        <v>6.18</v>
      </c>
      <c r="AF13" s="110">
        <f t="shared" si="2"/>
        <v>234550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5265000</v>
      </c>
      <c r="F14" s="110">
        <v>429824.48</v>
      </c>
      <c r="G14" s="110">
        <v>292639.61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722464.09</v>
      </c>
      <c r="AE14" s="111">
        <f t="shared" si="1"/>
        <v>13.722015004748338</v>
      </c>
      <c r="AF14" s="110">
        <f t="shared" si="2"/>
        <v>4542535.91</v>
      </c>
      <c r="AG14" s="111">
        <f t="shared" si="3"/>
        <v>1552.262836189537</v>
      </c>
    </row>
    <row r="15" spans="1:33" ht="24" customHeight="1">
      <c r="B15" s="109"/>
      <c r="C15" s="109"/>
      <c r="D15" s="109" t="s">
        <v>13</v>
      </c>
      <c r="E15" s="110">
        <v>45000</v>
      </c>
      <c r="F15" s="110">
        <v>0</v>
      </c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45000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1600000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0</v>
      </c>
      <c r="AE16" s="111">
        <f t="shared" si="1"/>
        <v>0</v>
      </c>
      <c r="AF16" s="110">
        <f t="shared" si="2"/>
        <v>1600000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800000</v>
      </c>
      <c r="F17" s="110">
        <v>21916.799999999999</v>
      </c>
      <c r="G17" s="110">
        <v>113928.45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135845.25</v>
      </c>
      <c r="AE17" s="111">
        <f t="shared" si="1"/>
        <v>16.980656249999999</v>
      </c>
      <c r="AF17" s="110">
        <f t="shared" si="2"/>
        <v>664154.75</v>
      </c>
      <c r="AG17" s="111">
        <f t="shared" si="3"/>
        <v>582.9577686697221</v>
      </c>
    </row>
    <row r="18" spans="2:33" ht="24" customHeight="1">
      <c r="B18" s="109"/>
      <c r="C18" s="109"/>
      <c r="D18" s="109" t="s">
        <v>19</v>
      </c>
      <c r="E18" s="110">
        <v>2700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2700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2475000</v>
      </c>
      <c r="F19" s="110">
        <v>243332.8</v>
      </c>
      <c r="G19" s="110">
        <v>196731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440063.8</v>
      </c>
      <c r="AE19" s="111">
        <f t="shared" si="1"/>
        <v>17.780355555555555</v>
      </c>
      <c r="AF19" s="110">
        <f t="shared" si="2"/>
        <v>2034936.2</v>
      </c>
      <c r="AG19" s="111">
        <f t="shared" si="3"/>
        <v>1034.3749586999506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150600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150600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335000</v>
      </c>
      <c r="F23" s="110">
        <v>3145</v>
      </c>
      <c r="G23" s="110">
        <v>1700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4845</v>
      </c>
      <c r="AE23" s="111">
        <f t="shared" si="5"/>
        <v>1.4462686567164178</v>
      </c>
      <c r="AF23" s="110">
        <f t="shared" si="6"/>
        <v>330155</v>
      </c>
      <c r="AG23" s="111">
        <f t="shared" si="7"/>
        <v>98.553731343283587</v>
      </c>
    </row>
    <row r="24" spans="2:33" ht="24" customHeight="1">
      <c r="B24" s="109"/>
      <c r="C24" s="109"/>
      <c r="D24" s="109" t="s">
        <v>30</v>
      </c>
      <c r="E24" s="110">
        <v>130000</v>
      </c>
      <c r="F24" s="110">
        <v>0</v>
      </c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130000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500000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0</v>
      </c>
      <c r="AE25" s="111">
        <f t="shared" si="5"/>
        <v>0</v>
      </c>
      <c r="AF25" s="110">
        <f t="shared" si="6"/>
        <v>500000</v>
      </c>
      <c r="AG25" s="111">
        <f t="shared" si="7"/>
        <v>100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33" customHeight="1">
      <c r="B27" s="113"/>
      <c r="C27" s="113"/>
      <c r="D27" s="114" t="s">
        <v>122</v>
      </c>
      <c r="E27" s="115">
        <f t="shared" ref="E27:AD27" si="8">SUM(E10:E26)</f>
        <v>61882700</v>
      </c>
      <c r="F27" s="115">
        <f t="shared" si="8"/>
        <v>1648665.6600000001</v>
      </c>
      <c r="G27" s="115">
        <f t="shared" si="8"/>
        <v>16308703.179999998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17957368.84</v>
      </c>
      <c r="AE27" s="116">
        <f t="shared" si="5"/>
        <v>29.018399067913972</v>
      </c>
      <c r="AF27" s="115">
        <f>SUM(AF10:AF26)</f>
        <v>43925331.159999996</v>
      </c>
      <c r="AG27" s="116">
        <f t="shared" si="7"/>
        <v>70.981600932086025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14500000</v>
      </c>
      <c r="F30" s="110">
        <v>1118187.42</v>
      </c>
      <c r="G30" s="110">
        <v>1180610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2298797.42</v>
      </c>
      <c r="AE30" s="111">
        <f t="shared" ref="AE30:AE41" si="10">+AD30*100/E30</f>
        <v>15.853775310344828</v>
      </c>
      <c r="AF30" s="110">
        <f t="shared" ref="AF30:AF41" si="11">+E30-AD30</f>
        <v>12201202.58</v>
      </c>
      <c r="AG30" s="111">
        <f t="shared" ref="AG30:AG41" si="12">+AF30*100/E30</f>
        <v>84.14622468965517</v>
      </c>
    </row>
    <row r="31" spans="2:33" ht="24" customHeight="1">
      <c r="B31" s="109"/>
      <c r="C31" s="109"/>
      <c r="D31" s="109" t="s">
        <v>124</v>
      </c>
      <c r="E31" s="110">
        <v>260000</v>
      </c>
      <c r="F31" s="110">
        <v>72380</v>
      </c>
      <c r="G31" s="110">
        <v>70317.5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142697.5</v>
      </c>
      <c r="AE31" s="111">
        <f t="shared" si="10"/>
        <v>54.883653846153848</v>
      </c>
      <c r="AF31" s="110">
        <f t="shared" si="11"/>
        <v>117302.5</v>
      </c>
      <c r="AG31" s="111">
        <f t="shared" si="12"/>
        <v>45.116346153846152</v>
      </c>
    </row>
    <row r="32" spans="2:33" ht="24" customHeight="1">
      <c r="B32" s="109"/>
      <c r="C32" s="109"/>
      <c r="D32" s="109" t="s">
        <v>40</v>
      </c>
      <c r="E32" s="110">
        <v>960000</v>
      </c>
      <c r="F32" s="110">
        <v>82432.5</v>
      </c>
      <c r="G32" s="110">
        <v>125092.5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207525</v>
      </c>
      <c r="AE32" s="111">
        <f t="shared" si="10"/>
        <v>21.6171875</v>
      </c>
      <c r="AF32" s="110">
        <f t="shared" si="11"/>
        <v>752475</v>
      </c>
      <c r="AG32" s="111">
        <f t="shared" si="12"/>
        <v>78.3828125</v>
      </c>
    </row>
    <row r="33" spans="2:33" ht="24" customHeight="1">
      <c r="B33" s="109"/>
      <c r="C33" s="109"/>
      <c r="D33" s="109" t="s">
        <v>42</v>
      </c>
      <c r="E33" s="110">
        <v>610000</v>
      </c>
      <c r="F33" s="110">
        <v>55000</v>
      </c>
      <c r="G33" s="110">
        <v>55000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110000</v>
      </c>
      <c r="AE33" s="111">
        <f t="shared" si="10"/>
        <v>18.032786885245901</v>
      </c>
      <c r="AF33" s="110">
        <f t="shared" si="11"/>
        <v>500000</v>
      </c>
      <c r="AG33" s="111">
        <f t="shared" si="12"/>
        <v>81.967213114754102</v>
      </c>
    </row>
    <row r="34" spans="2:33" ht="24" customHeight="1">
      <c r="B34" s="109"/>
      <c r="C34" s="109"/>
      <c r="D34" s="109" t="s">
        <v>44</v>
      </c>
      <c r="E34" s="110">
        <v>5500000</v>
      </c>
      <c r="F34" s="110">
        <v>529600</v>
      </c>
      <c r="G34" s="110">
        <v>541592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1071192</v>
      </c>
      <c r="AE34" s="111">
        <f t="shared" si="10"/>
        <v>19.476218181818183</v>
      </c>
      <c r="AF34" s="110">
        <f t="shared" si="11"/>
        <v>4428808</v>
      </c>
      <c r="AG34" s="111">
        <f t="shared" si="12"/>
        <v>80.523781818181817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130000</v>
      </c>
      <c r="F36" s="110">
        <v>11500</v>
      </c>
      <c r="G36" s="110">
        <v>8500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20000</v>
      </c>
      <c r="AE36" s="111">
        <f t="shared" si="10"/>
        <v>15.384615384615385</v>
      </c>
      <c r="AF36" s="110">
        <f t="shared" si="11"/>
        <v>110000</v>
      </c>
      <c r="AG36" s="111">
        <f t="shared" si="12"/>
        <v>84.615384615384613</v>
      </c>
    </row>
    <row r="37" spans="2:33" ht="24" customHeight="1">
      <c r="B37" s="109"/>
      <c r="C37" s="109"/>
      <c r="D37" s="109" t="s">
        <v>50</v>
      </c>
      <c r="E37" s="110">
        <v>8900000</v>
      </c>
      <c r="F37" s="110">
        <v>664910</v>
      </c>
      <c r="G37" s="110">
        <v>527460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1192370</v>
      </c>
      <c r="AE37" s="111">
        <f t="shared" si="10"/>
        <v>13.397415730337078</v>
      </c>
      <c r="AF37" s="110">
        <f t="shared" si="11"/>
        <v>7707630</v>
      </c>
      <c r="AG37" s="111">
        <f t="shared" si="12"/>
        <v>86.602584269662927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250000</v>
      </c>
      <c r="F39" s="110">
        <v>21520</v>
      </c>
      <c r="G39" s="110">
        <v>21660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43180</v>
      </c>
      <c r="AE39" s="111">
        <f t="shared" si="10"/>
        <v>17.271999999999998</v>
      </c>
      <c r="AF39" s="110">
        <f t="shared" si="11"/>
        <v>206820</v>
      </c>
      <c r="AG39" s="111">
        <f t="shared" si="12"/>
        <v>82.727999999999994</v>
      </c>
    </row>
    <row r="40" spans="2:33" ht="24" customHeight="1">
      <c r="B40" s="109"/>
      <c r="C40" s="109"/>
      <c r="D40" s="109" t="s">
        <v>56</v>
      </c>
      <c r="E40" s="110">
        <v>700000</v>
      </c>
      <c r="F40" s="110">
        <v>54029</v>
      </c>
      <c r="G40" s="110">
        <v>56331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110360</v>
      </c>
      <c r="AE40" s="111">
        <f t="shared" si="10"/>
        <v>15.765714285714285</v>
      </c>
      <c r="AF40" s="110">
        <f t="shared" si="11"/>
        <v>589640</v>
      </c>
      <c r="AG40" s="111">
        <f t="shared" si="12"/>
        <v>84.234285714285718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7640000</v>
      </c>
      <c r="F43" s="110">
        <v>286391.7</v>
      </c>
      <c r="G43" s="110">
        <v>244921.9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531313.6</v>
      </c>
      <c r="AE43" s="111">
        <f>+AD43*100/E43</f>
        <v>6.9543664921465966</v>
      </c>
      <c r="AF43" s="110">
        <f>+E43-AD43</f>
        <v>7108686.4000000004</v>
      </c>
      <c r="AG43" s="111">
        <f>+AF43*100/E43</f>
        <v>93.04563350785341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3520000</v>
      </c>
      <c r="F45" s="110">
        <v>103723.5</v>
      </c>
      <c r="G45" s="110">
        <v>288743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392466.5</v>
      </c>
      <c r="AE45" s="111">
        <f t="shared" ref="AE45:AE53" si="14">+AD45*100/E45</f>
        <v>11.149616477272728</v>
      </c>
      <c r="AF45" s="110">
        <f t="shared" ref="AF45:AF53" si="15">+E45-AD45</f>
        <v>3127533.5</v>
      </c>
      <c r="AG45" s="111">
        <f t="shared" ref="AG45:AG53" si="16">+AF45*100/E45</f>
        <v>88.85038352272727</v>
      </c>
    </row>
    <row r="46" spans="2:33" ht="24" customHeight="1">
      <c r="B46" s="109"/>
      <c r="C46" s="109"/>
      <c r="D46" s="109" t="s">
        <v>131</v>
      </c>
      <c r="E46" s="110">
        <v>3860000</v>
      </c>
      <c r="F46" s="110">
        <v>240800</v>
      </c>
      <c r="G46" s="110">
        <v>19800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260600</v>
      </c>
      <c r="AE46" s="111">
        <f t="shared" si="14"/>
        <v>6.7512953367875648</v>
      </c>
      <c r="AF46" s="110">
        <f t="shared" si="15"/>
        <v>3599400</v>
      </c>
      <c r="AG46" s="111">
        <f t="shared" si="16"/>
        <v>93.248704663212436</v>
      </c>
    </row>
    <row r="47" spans="2:33" ht="24" customHeight="1">
      <c r="B47" s="109"/>
      <c r="C47" s="109"/>
      <c r="D47" s="109" t="s">
        <v>132</v>
      </c>
      <c r="E47" s="110">
        <v>386400</v>
      </c>
      <c r="F47" s="110">
        <v>25355</v>
      </c>
      <c r="G47" s="110">
        <v>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25355</v>
      </c>
      <c r="AE47" s="111">
        <f t="shared" si="14"/>
        <v>6.5618530020703938</v>
      </c>
      <c r="AF47" s="110">
        <f t="shared" si="15"/>
        <v>361045</v>
      </c>
      <c r="AG47" s="111">
        <f t="shared" si="16"/>
        <v>93.438146997929607</v>
      </c>
    </row>
    <row r="48" spans="2:33" ht="24" customHeight="1">
      <c r="B48" s="109"/>
      <c r="C48" s="109"/>
      <c r="D48" s="109" t="s">
        <v>133</v>
      </c>
      <c r="E48" s="110">
        <v>750000</v>
      </c>
      <c r="F48" s="110">
        <v>36400</v>
      </c>
      <c r="G48" s="110">
        <v>0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36400</v>
      </c>
      <c r="AE48" s="111">
        <f t="shared" si="14"/>
        <v>4.8533333333333335</v>
      </c>
      <c r="AF48" s="110">
        <f t="shared" si="15"/>
        <v>713600</v>
      </c>
      <c r="AG48" s="111">
        <f t="shared" si="16"/>
        <v>95.146666666666661</v>
      </c>
    </row>
    <row r="49" spans="2:33" ht="24" customHeight="1">
      <c r="B49" s="109"/>
      <c r="C49" s="109"/>
      <c r="D49" s="109" t="s">
        <v>134</v>
      </c>
      <c r="E49" s="110">
        <v>8500</v>
      </c>
      <c r="F49" s="110">
        <v>0</v>
      </c>
      <c r="G49" s="110">
        <v>0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>
        <f t="shared" si="14"/>
        <v>0</v>
      </c>
      <c r="AF49" s="110">
        <f t="shared" si="15"/>
        <v>8500</v>
      </c>
      <c r="AG49" s="111">
        <f t="shared" si="16"/>
        <v>100</v>
      </c>
    </row>
    <row r="50" spans="2:33" ht="24" customHeight="1">
      <c r="B50" s="109"/>
      <c r="C50" s="109"/>
      <c r="D50" s="109" t="s">
        <v>63</v>
      </c>
      <c r="E50" s="110">
        <v>4211000</v>
      </c>
      <c r="F50" s="110">
        <v>354964</v>
      </c>
      <c r="G50" s="110">
        <v>188679.4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543643.4</v>
      </c>
      <c r="AE50" s="111">
        <f t="shared" si="14"/>
        <v>12.910078366183804</v>
      </c>
      <c r="AF50" s="110">
        <f t="shared" si="15"/>
        <v>3667356.6</v>
      </c>
      <c r="AG50" s="111">
        <f t="shared" si="16"/>
        <v>87.089921633816189</v>
      </c>
    </row>
    <row r="51" spans="2:33" ht="24" customHeight="1">
      <c r="B51" s="109"/>
      <c r="C51" s="109"/>
      <c r="D51" s="109" t="s">
        <v>65</v>
      </c>
      <c r="E51" s="110">
        <v>2340000</v>
      </c>
      <c r="F51" s="110">
        <v>216452.08</v>
      </c>
      <c r="G51" s="110">
        <v>5466.68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221918.75999999998</v>
      </c>
      <c r="AE51" s="111">
        <f t="shared" si="14"/>
        <v>9.4837076923076911</v>
      </c>
      <c r="AF51" s="110">
        <f t="shared" si="15"/>
        <v>2118081.2400000002</v>
      </c>
      <c r="AG51" s="111">
        <f t="shared" si="16"/>
        <v>90.516292307692325</v>
      </c>
    </row>
    <row r="52" spans="2:33" ht="24" customHeight="1">
      <c r="B52" s="109"/>
      <c r="C52" s="109"/>
      <c r="D52" s="109" t="s">
        <v>67</v>
      </c>
      <c r="E52" s="110">
        <v>3000000</v>
      </c>
      <c r="F52" s="110">
        <v>106890.66</v>
      </c>
      <c r="G52" s="110">
        <v>64887.4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171778.06</v>
      </c>
      <c r="AE52" s="111">
        <f t="shared" si="14"/>
        <v>5.7259353333333332</v>
      </c>
      <c r="AF52" s="110">
        <f t="shared" si="15"/>
        <v>2828221.94</v>
      </c>
      <c r="AG52" s="111">
        <f t="shared" si="16"/>
        <v>94.274064666666661</v>
      </c>
    </row>
    <row r="53" spans="2:33" ht="24" customHeight="1">
      <c r="B53" s="109"/>
      <c r="C53" s="109"/>
      <c r="D53" s="109" t="s">
        <v>135</v>
      </c>
      <c r="E53" s="110">
        <v>700000</v>
      </c>
      <c r="F53" s="110">
        <v>38546.97</v>
      </c>
      <c r="G53" s="110">
        <f>41600+1520.44+37142.02+2644.86+20+4320+1040</f>
        <v>88287.319999999992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126834.29</v>
      </c>
      <c r="AE53" s="111">
        <f t="shared" si="14"/>
        <v>18.119184285714287</v>
      </c>
      <c r="AF53" s="110">
        <f t="shared" si="15"/>
        <v>573165.71</v>
      </c>
      <c r="AG53" s="111">
        <f t="shared" si="16"/>
        <v>81.880815714285717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1329400</v>
      </c>
      <c r="F56" s="110"/>
      <c r="G56" s="110">
        <v>929600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929600</v>
      </c>
      <c r="AE56" s="111">
        <f t="shared" ref="AE56:AE58" si="18">+AD56*100/E56</f>
        <v>69.926282533473753</v>
      </c>
      <c r="AF56" s="110">
        <f t="shared" ref="AF56:AF58" si="19">+E56-AD56</f>
        <v>399800</v>
      </c>
      <c r="AG56" s="111">
        <f t="shared" ref="AG56:AG58" si="20">+AF56*100/E56</f>
        <v>30.073717466526251</v>
      </c>
    </row>
    <row r="57" spans="2:33" ht="24" customHeight="1">
      <c r="B57" s="109"/>
      <c r="C57" s="109"/>
      <c r="D57" s="109" t="s">
        <v>137</v>
      </c>
      <c r="E57" s="110">
        <v>85000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>
        <f t="shared" si="18"/>
        <v>0</v>
      </c>
      <c r="AF57" s="110">
        <f t="shared" si="19"/>
        <v>85000</v>
      </c>
      <c r="AG57" s="111">
        <f t="shared" si="20"/>
        <v>100</v>
      </c>
    </row>
    <row r="58" spans="2:33" ht="24" customHeight="1">
      <c r="B58" s="109"/>
      <c r="C58" s="109"/>
      <c r="D58" s="109" t="s">
        <v>138</v>
      </c>
      <c r="E58" s="110">
        <v>4898770</v>
      </c>
      <c r="F58" s="110">
        <v>105660</v>
      </c>
      <c r="G58" s="110">
        <v>200000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305660</v>
      </c>
      <c r="AE58" s="111">
        <f t="shared" si="18"/>
        <v>6.2395254318941289</v>
      </c>
      <c r="AF58" s="110">
        <f t="shared" si="19"/>
        <v>4593110</v>
      </c>
      <c r="AG58" s="111">
        <f t="shared" si="20"/>
        <v>93.760474568105877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2101230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>
        <f t="shared" si="22"/>
        <v>0</v>
      </c>
      <c r="AF62" s="110">
        <f t="shared" si="23"/>
        <v>2101230</v>
      </c>
      <c r="AG62" s="111">
        <f t="shared" si="24"/>
        <v>100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224600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224600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600000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600000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67464900</v>
      </c>
      <c r="F66" s="115">
        <f t="shared" si="29"/>
        <v>4124742.8300000005</v>
      </c>
      <c r="G66" s="115">
        <f t="shared" si="29"/>
        <v>4616948.6999999993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8741691.5299999993</v>
      </c>
      <c r="AE66" s="116">
        <f t="shared" si="26"/>
        <v>12.957391962338933</v>
      </c>
      <c r="AF66" s="115">
        <f t="shared" si="27"/>
        <v>58723208.469999999</v>
      </c>
      <c r="AG66" s="116">
        <f t="shared" si="28"/>
        <v>87.042608037661068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-5582200</v>
      </c>
      <c r="F67" s="115">
        <f t="shared" si="30"/>
        <v>-2476077.1700000004</v>
      </c>
      <c r="G67" s="115">
        <f t="shared" si="30"/>
        <v>11691754.479999999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9215677.3099999987</v>
      </c>
      <c r="AE67" s="116">
        <f t="shared" si="26"/>
        <v>-165.09041793558094</v>
      </c>
      <c r="AF67" s="115">
        <f t="shared" si="27"/>
        <v>-14797877.309999999</v>
      </c>
      <c r="AG67" s="116">
        <f t="shared" si="28"/>
        <v>265.09041793558089</v>
      </c>
    </row>
    <row r="68" spans="1:33" ht="24" customHeight="1">
      <c r="B68" s="109"/>
      <c r="C68" s="109"/>
      <c r="D68" s="119" t="s">
        <v>145</v>
      </c>
      <c r="E68" s="110">
        <v>25000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>
        <f t="shared" si="26"/>
        <v>0</v>
      </c>
      <c r="AF68" s="110">
        <f t="shared" si="27"/>
        <v>25000</v>
      </c>
      <c r="AG68" s="111">
        <f t="shared" si="28"/>
        <v>100</v>
      </c>
    </row>
    <row r="69" spans="1:33" ht="24" customHeight="1">
      <c r="B69" s="109"/>
      <c r="C69" s="109"/>
      <c r="D69" s="119" t="s">
        <v>146</v>
      </c>
      <c r="E69" s="110">
        <v>8404124.9800000004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8404124.9800000004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-14011324.98</v>
      </c>
      <c r="F71" s="123">
        <f t="shared" si="31"/>
        <v>-2476077.1700000004</v>
      </c>
      <c r="G71" s="123">
        <f t="shared" si="31"/>
        <v>11691754.479999999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9215677.3099999987</v>
      </c>
      <c r="AE71" s="116">
        <f t="shared" si="26"/>
        <v>-65.77306088578068</v>
      </c>
      <c r="AF71" s="115">
        <f t="shared" si="27"/>
        <v>-23227002.289999999</v>
      </c>
      <c r="AG71" s="116">
        <f t="shared" si="28"/>
        <v>165.77306088578069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725670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24271633.75</v>
      </c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24997303.75</v>
      </c>
      <c r="F80" s="115">
        <f t="shared" si="32"/>
        <v>0</v>
      </c>
      <c r="G80" s="115">
        <f t="shared" si="32"/>
        <v>0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5" ht="24" customHeight="1"/>
    <row r="82" spans="4:5" ht="24" customHeight="1">
      <c r="D82" s="95" t="s">
        <v>157</v>
      </c>
      <c r="E82" s="125">
        <v>500000</v>
      </c>
    </row>
    <row r="83" spans="4:5" ht="24" customHeight="1"/>
    <row r="84" spans="4:5" ht="24" customHeight="1"/>
    <row r="85" spans="4:5" ht="24" customHeight="1"/>
    <row r="86" spans="4:5" ht="24" customHeight="1"/>
    <row r="87" spans="4:5" ht="24" customHeight="1"/>
    <row r="88" spans="4:5" ht="24" customHeight="1"/>
    <row r="89" spans="4:5" ht="24" customHeight="1"/>
    <row r="90" spans="4:5" ht="24" customHeight="1"/>
    <row r="91" spans="4:5" ht="24" customHeight="1"/>
    <row r="92" spans="4:5" ht="24" customHeight="1"/>
    <row r="93" spans="4:5" ht="24" customHeight="1"/>
    <row r="94" spans="4:5" ht="24" customHeight="1"/>
    <row r="95" spans="4:5" ht="24" customHeight="1"/>
    <row r="96" spans="4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0000"/>
  </sheetPr>
  <dimension ref="A1:AG1000"/>
  <sheetViews>
    <sheetView workbookViewId="0">
      <pane ySplit="8" topLeftCell="A12" activePane="bottomLeft" state="frozen"/>
      <selection pane="bottomLeft" activeCell="E19" sqref="E19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7.7109375" customWidth="1"/>
    <col min="7" max="7" width="7.9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hidden="1" customHeight="1">
      <c r="A1" s="433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239"/>
      <c r="AG1" s="239"/>
    </row>
    <row r="2" spans="1:33" ht="24" hidden="1" customHeight="1">
      <c r="A2" s="433" t="s">
        <v>210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  <c r="AF2" s="239"/>
      <c r="AG2" s="239"/>
    </row>
    <row r="3" spans="1:33" ht="24" hidden="1" customHeight="1">
      <c r="A3" s="433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239"/>
      <c r="AG3" s="239"/>
    </row>
    <row r="4" spans="1:33" ht="24" hidden="1" customHeight="1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</row>
    <row r="5" spans="1:33" ht="24" hidden="1" customHeight="1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433"/>
      <c r="AE5" s="380"/>
      <c r="AF5" s="433" t="s">
        <v>98</v>
      </c>
      <c r="AG5" s="380"/>
    </row>
    <row r="6" spans="1:33" ht="45.75" customHeight="1">
      <c r="A6" s="240"/>
      <c r="B6" s="427" t="s">
        <v>1</v>
      </c>
      <c r="C6" s="377"/>
      <c r="D6" s="378"/>
      <c r="E6" s="241" t="s">
        <v>99</v>
      </c>
      <c r="F6" s="429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430" t="s">
        <v>101</v>
      </c>
      <c r="AG6" s="371"/>
    </row>
    <row r="7" spans="1:33" ht="24" customHeight="1">
      <c r="A7" s="240"/>
      <c r="B7" s="379"/>
      <c r="C7" s="380"/>
      <c r="D7" s="381"/>
      <c r="E7" s="428" t="s">
        <v>102</v>
      </c>
      <c r="F7" s="429" t="s">
        <v>103</v>
      </c>
      <c r="G7" s="371"/>
      <c r="H7" s="429" t="s">
        <v>104</v>
      </c>
      <c r="I7" s="371"/>
      <c r="J7" s="429" t="s">
        <v>105</v>
      </c>
      <c r="K7" s="371"/>
      <c r="L7" s="429" t="s">
        <v>106</v>
      </c>
      <c r="M7" s="371"/>
      <c r="N7" s="429" t="s">
        <v>107</v>
      </c>
      <c r="O7" s="371"/>
      <c r="P7" s="429" t="s">
        <v>108</v>
      </c>
      <c r="Q7" s="371"/>
      <c r="R7" s="429" t="s">
        <v>109</v>
      </c>
      <c r="S7" s="371"/>
      <c r="T7" s="429" t="s">
        <v>110</v>
      </c>
      <c r="U7" s="371"/>
      <c r="V7" s="429" t="s">
        <v>111</v>
      </c>
      <c r="W7" s="371"/>
      <c r="X7" s="429" t="s">
        <v>112</v>
      </c>
      <c r="Y7" s="371"/>
      <c r="Z7" s="429" t="s">
        <v>113</v>
      </c>
      <c r="AA7" s="371"/>
      <c r="AB7" s="429" t="s">
        <v>114</v>
      </c>
      <c r="AC7" s="371"/>
      <c r="AD7" s="242" t="s">
        <v>115</v>
      </c>
      <c r="AE7" s="431" t="s">
        <v>116</v>
      </c>
      <c r="AF7" s="243" t="s">
        <v>115</v>
      </c>
      <c r="AG7" s="432" t="s">
        <v>116</v>
      </c>
    </row>
    <row r="8" spans="1:33" ht="24" customHeight="1">
      <c r="A8" s="240"/>
      <c r="B8" s="382"/>
      <c r="C8" s="383"/>
      <c r="D8" s="384"/>
      <c r="E8" s="386"/>
      <c r="F8" s="242">
        <v>2568</v>
      </c>
      <c r="G8" s="242">
        <v>2569</v>
      </c>
      <c r="H8" s="242">
        <v>2568</v>
      </c>
      <c r="I8" s="242">
        <v>2569</v>
      </c>
      <c r="J8" s="242">
        <v>2568</v>
      </c>
      <c r="K8" s="242">
        <v>2569</v>
      </c>
      <c r="L8" s="242">
        <v>2568</v>
      </c>
      <c r="M8" s="242">
        <v>2569</v>
      </c>
      <c r="N8" s="242">
        <v>2568</v>
      </c>
      <c r="O8" s="242">
        <v>2569</v>
      </c>
      <c r="P8" s="242">
        <v>2568</v>
      </c>
      <c r="Q8" s="242">
        <v>2569</v>
      </c>
      <c r="R8" s="242">
        <v>2568</v>
      </c>
      <c r="S8" s="242">
        <v>2569</v>
      </c>
      <c r="T8" s="242">
        <v>2568</v>
      </c>
      <c r="U8" s="242">
        <v>2569</v>
      </c>
      <c r="V8" s="242">
        <v>2568</v>
      </c>
      <c r="W8" s="242">
        <v>2569</v>
      </c>
      <c r="X8" s="242">
        <v>2568</v>
      </c>
      <c r="Y8" s="242">
        <v>2569</v>
      </c>
      <c r="Z8" s="242">
        <v>2568</v>
      </c>
      <c r="AA8" s="242">
        <v>2569</v>
      </c>
      <c r="AB8" s="242">
        <v>2568</v>
      </c>
      <c r="AC8" s="242">
        <v>2569</v>
      </c>
      <c r="AD8" s="242" t="s">
        <v>117</v>
      </c>
      <c r="AE8" s="386"/>
      <c r="AF8" s="244" t="s">
        <v>118</v>
      </c>
      <c r="AG8" s="386"/>
    </row>
    <row r="9" spans="1:33" ht="24" customHeight="1">
      <c r="A9" s="239"/>
      <c r="B9" s="245" t="s">
        <v>119</v>
      </c>
      <c r="C9" s="245"/>
      <c r="D9" s="245"/>
      <c r="E9" s="246"/>
      <c r="F9" s="246"/>
      <c r="G9" s="246"/>
      <c r="H9" s="246"/>
      <c r="I9" s="246"/>
      <c r="J9" s="246"/>
      <c r="K9" s="246"/>
      <c r="L9" s="246"/>
      <c r="M9" s="246"/>
      <c r="N9" s="246"/>
      <c r="O9" s="246"/>
      <c r="P9" s="246"/>
      <c r="Q9" s="246"/>
      <c r="R9" s="246"/>
      <c r="S9" s="246"/>
      <c r="T9" s="246"/>
      <c r="U9" s="246"/>
      <c r="V9" s="246"/>
      <c r="W9" s="246"/>
      <c r="X9" s="246"/>
      <c r="Y9" s="246"/>
      <c r="Z9" s="246"/>
      <c r="AA9" s="246"/>
      <c r="AB9" s="246"/>
      <c r="AC9" s="246"/>
      <c r="AD9" s="246"/>
      <c r="AE9" s="247"/>
      <c r="AF9" s="248"/>
      <c r="AG9" s="247"/>
    </row>
    <row r="10" spans="1:33" ht="24" customHeight="1">
      <c r="A10" s="239"/>
      <c r="B10" s="247"/>
      <c r="C10" s="423" t="s">
        <v>4</v>
      </c>
      <c r="D10" s="371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49"/>
      <c r="AC10" s="249"/>
      <c r="AD10" s="249"/>
      <c r="AE10" s="247"/>
      <c r="AF10" s="249"/>
      <c r="AG10" s="247"/>
    </row>
    <row r="11" spans="1:33" ht="24" customHeight="1">
      <c r="A11" s="239"/>
      <c r="B11" s="250"/>
      <c r="C11" s="250"/>
      <c r="D11" s="250" t="s">
        <v>5</v>
      </c>
      <c r="E11" s="227">
        <v>1500000000</v>
      </c>
      <c r="F11" s="227"/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>
        <f t="shared" ref="AD11:AD19" si="0">SUM(F11:AC11)</f>
        <v>0</v>
      </c>
      <c r="AE11" s="251">
        <f t="shared" ref="AE11:AE19" si="1">+AD11*100/E11</f>
        <v>0</v>
      </c>
      <c r="AF11" s="227">
        <f t="shared" ref="AF11:AF19" si="2">+E11-AD11</f>
        <v>1500000000</v>
      </c>
      <c r="AG11" s="251">
        <f>+AF11*100/E11</f>
        <v>100</v>
      </c>
    </row>
    <row r="12" spans="1:33" ht="24" customHeight="1">
      <c r="A12" s="239"/>
      <c r="B12" s="250"/>
      <c r="C12" s="250"/>
      <c r="D12" s="250" t="s">
        <v>7</v>
      </c>
      <c r="E12" s="227">
        <v>45000000</v>
      </c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>
        <f t="shared" si="0"/>
        <v>0</v>
      </c>
      <c r="AE12" s="251">
        <f t="shared" si="1"/>
        <v>0</v>
      </c>
      <c r="AF12" s="227">
        <f t="shared" si="2"/>
        <v>45000000</v>
      </c>
      <c r="AG12" s="251" t="e">
        <f t="shared" ref="AG12:AG19" si="3">+AF12*100/G12</f>
        <v>#DIV/0!</v>
      </c>
    </row>
    <row r="13" spans="1:33" ht="24" customHeight="1">
      <c r="A13" s="239"/>
      <c r="B13" s="250"/>
      <c r="C13" s="250"/>
      <c r="D13" s="250" t="s">
        <v>9</v>
      </c>
      <c r="E13" s="227">
        <v>2600000</v>
      </c>
      <c r="F13" s="227"/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>
        <f t="shared" si="0"/>
        <v>0</v>
      </c>
      <c r="AE13" s="251">
        <f t="shared" si="1"/>
        <v>0</v>
      </c>
      <c r="AF13" s="227">
        <f t="shared" si="2"/>
        <v>2600000</v>
      </c>
      <c r="AG13" s="251" t="e">
        <f t="shared" si="3"/>
        <v>#DIV/0!</v>
      </c>
    </row>
    <row r="14" spans="1:33" ht="24" customHeight="1">
      <c r="A14" s="239"/>
      <c r="B14" s="250"/>
      <c r="C14" s="250"/>
      <c r="D14" s="250" t="s">
        <v>11</v>
      </c>
      <c r="E14" s="227">
        <v>853000000</v>
      </c>
      <c r="F14" s="227"/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>
        <f t="shared" si="0"/>
        <v>0</v>
      </c>
      <c r="AE14" s="251">
        <f t="shared" si="1"/>
        <v>0</v>
      </c>
      <c r="AF14" s="227">
        <f t="shared" si="2"/>
        <v>853000000</v>
      </c>
      <c r="AG14" s="251" t="e">
        <f t="shared" si="3"/>
        <v>#DIV/0!</v>
      </c>
    </row>
    <row r="15" spans="1:33" ht="24" customHeight="1">
      <c r="A15" s="239"/>
      <c r="B15" s="250"/>
      <c r="C15" s="250"/>
      <c r="D15" s="250" t="s">
        <v>13</v>
      </c>
      <c r="E15" s="227">
        <v>23000000</v>
      </c>
      <c r="F15" s="227"/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>
        <f t="shared" si="0"/>
        <v>0</v>
      </c>
      <c r="AE15" s="251">
        <f t="shared" si="1"/>
        <v>0</v>
      </c>
      <c r="AF15" s="227">
        <f t="shared" si="2"/>
        <v>23000000</v>
      </c>
      <c r="AG15" s="251" t="e">
        <f t="shared" si="3"/>
        <v>#DIV/0!</v>
      </c>
    </row>
    <row r="16" spans="1:33" ht="24" customHeight="1">
      <c r="A16" s="239"/>
      <c r="B16" s="250"/>
      <c r="C16" s="250"/>
      <c r="D16" s="250" t="s">
        <v>15</v>
      </c>
      <c r="E16" s="227">
        <v>123300000</v>
      </c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>
        <f t="shared" si="0"/>
        <v>0</v>
      </c>
      <c r="AE16" s="251">
        <f t="shared" si="1"/>
        <v>0</v>
      </c>
      <c r="AF16" s="227">
        <f t="shared" si="2"/>
        <v>123300000</v>
      </c>
      <c r="AG16" s="251" t="e">
        <f t="shared" si="3"/>
        <v>#DIV/0!</v>
      </c>
    </row>
    <row r="17" spans="1:33" ht="24" customHeight="1">
      <c r="A17" s="239"/>
      <c r="B17" s="250"/>
      <c r="C17" s="250"/>
      <c r="D17" s="250" t="s">
        <v>17</v>
      </c>
      <c r="E17" s="227">
        <v>389000000</v>
      </c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>
        <f t="shared" si="0"/>
        <v>0</v>
      </c>
      <c r="AE17" s="251">
        <f t="shared" si="1"/>
        <v>0</v>
      </c>
      <c r="AF17" s="227">
        <f t="shared" si="2"/>
        <v>389000000</v>
      </c>
      <c r="AG17" s="251" t="e">
        <f t="shared" si="3"/>
        <v>#DIV/0!</v>
      </c>
    </row>
    <row r="18" spans="1:33" ht="24" customHeight="1">
      <c r="A18" s="239"/>
      <c r="B18" s="250"/>
      <c r="C18" s="250"/>
      <c r="D18" s="250" t="s">
        <v>19</v>
      </c>
      <c r="E18" s="227">
        <v>900000</v>
      </c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>
        <f t="shared" si="0"/>
        <v>0</v>
      </c>
      <c r="AE18" s="251">
        <f t="shared" si="1"/>
        <v>0</v>
      </c>
      <c r="AF18" s="227">
        <f t="shared" si="2"/>
        <v>900000</v>
      </c>
      <c r="AG18" s="251" t="e">
        <f t="shared" si="3"/>
        <v>#DIV/0!</v>
      </c>
    </row>
    <row r="19" spans="1:33" ht="24" customHeight="1">
      <c r="A19" s="239"/>
      <c r="B19" s="250"/>
      <c r="C19" s="250"/>
      <c r="D19" s="250" t="s">
        <v>21</v>
      </c>
      <c r="E19" s="227">
        <v>390000000</v>
      </c>
      <c r="F19" s="227"/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>
        <f t="shared" si="0"/>
        <v>0</v>
      </c>
      <c r="AE19" s="251">
        <f t="shared" si="1"/>
        <v>0</v>
      </c>
      <c r="AF19" s="227">
        <f t="shared" si="2"/>
        <v>390000000</v>
      </c>
      <c r="AG19" s="251" t="e">
        <f t="shared" si="3"/>
        <v>#DIV/0!</v>
      </c>
    </row>
    <row r="20" spans="1:33" ht="24" customHeight="1">
      <c r="A20" s="239"/>
      <c r="B20" s="247"/>
      <c r="C20" s="423" t="s">
        <v>120</v>
      </c>
      <c r="D20" s="371"/>
      <c r="E20" s="249"/>
      <c r="F20" s="249"/>
      <c r="G20" s="249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  <c r="U20" s="249"/>
      <c r="V20" s="249"/>
      <c r="W20" s="249"/>
      <c r="X20" s="249"/>
      <c r="Y20" s="249"/>
      <c r="Z20" s="249"/>
      <c r="AA20" s="249"/>
      <c r="AB20" s="249"/>
      <c r="AC20" s="249"/>
      <c r="AD20" s="249"/>
      <c r="AE20" s="252"/>
      <c r="AF20" s="249"/>
      <c r="AG20" s="252"/>
    </row>
    <row r="21" spans="1:33" ht="24" customHeight="1">
      <c r="A21" s="239"/>
      <c r="B21" s="250"/>
      <c r="C21" s="250"/>
      <c r="D21" s="250" t="s">
        <v>24</v>
      </c>
      <c r="E21" s="227">
        <v>0</v>
      </c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>
        <f t="shared" ref="AD21:AD26" si="4">SUM(F21:AC21)</f>
        <v>0</v>
      </c>
      <c r="AE21" s="251" t="e">
        <f t="shared" ref="AE21:AE27" si="5">+AD21*100/E21</f>
        <v>#DIV/0!</v>
      </c>
      <c r="AF21" s="227">
        <f t="shared" ref="AF21:AF26" si="6">+E21-AD21</f>
        <v>0</v>
      </c>
      <c r="AG21" s="251" t="e">
        <f t="shared" ref="AG21:AG27" si="7">+AF21*100/E21</f>
        <v>#DIV/0!</v>
      </c>
    </row>
    <row r="22" spans="1:33" ht="24" customHeight="1">
      <c r="A22" s="239"/>
      <c r="B22" s="250"/>
      <c r="C22" s="250"/>
      <c r="D22" s="250" t="s">
        <v>26</v>
      </c>
      <c r="E22" s="227">
        <v>35000000</v>
      </c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>
        <f t="shared" si="4"/>
        <v>0</v>
      </c>
      <c r="AE22" s="251">
        <f t="shared" si="5"/>
        <v>0</v>
      </c>
      <c r="AF22" s="227">
        <f t="shared" si="6"/>
        <v>35000000</v>
      </c>
      <c r="AG22" s="251">
        <f t="shared" si="7"/>
        <v>100</v>
      </c>
    </row>
    <row r="23" spans="1:33" ht="24" customHeight="1">
      <c r="A23" s="239"/>
      <c r="B23" s="250"/>
      <c r="C23" s="250"/>
      <c r="D23" s="250" t="s">
        <v>28</v>
      </c>
      <c r="E23" s="227">
        <v>25000000</v>
      </c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>
        <f t="shared" si="4"/>
        <v>0</v>
      </c>
      <c r="AE23" s="251">
        <f t="shared" si="5"/>
        <v>0</v>
      </c>
      <c r="AF23" s="227">
        <f t="shared" si="6"/>
        <v>25000000</v>
      </c>
      <c r="AG23" s="251">
        <f t="shared" si="7"/>
        <v>100</v>
      </c>
    </row>
    <row r="24" spans="1:33" ht="24" customHeight="1">
      <c r="A24" s="239"/>
      <c r="B24" s="250"/>
      <c r="C24" s="250"/>
      <c r="D24" s="250" t="s">
        <v>30</v>
      </c>
      <c r="E24" s="227">
        <v>7000000</v>
      </c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>
        <f t="shared" si="4"/>
        <v>0</v>
      </c>
      <c r="AE24" s="251">
        <f t="shared" si="5"/>
        <v>0</v>
      </c>
      <c r="AF24" s="227">
        <f t="shared" si="6"/>
        <v>7000000</v>
      </c>
      <c r="AG24" s="251">
        <f t="shared" si="7"/>
        <v>100</v>
      </c>
    </row>
    <row r="25" spans="1:33" ht="24" customHeight="1">
      <c r="A25" s="239"/>
      <c r="B25" s="250"/>
      <c r="C25" s="250"/>
      <c r="D25" s="250" t="s">
        <v>120</v>
      </c>
      <c r="E25" s="227">
        <v>30289100</v>
      </c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>
        <f t="shared" si="4"/>
        <v>0</v>
      </c>
      <c r="AE25" s="251">
        <f t="shared" si="5"/>
        <v>0</v>
      </c>
      <c r="AF25" s="227">
        <f t="shared" si="6"/>
        <v>30289100</v>
      </c>
      <c r="AG25" s="251">
        <f t="shared" si="7"/>
        <v>100</v>
      </c>
    </row>
    <row r="26" spans="1:33" ht="24" customHeight="1">
      <c r="A26" s="239"/>
      <c r="B26" s="250"/>
      <c r="C26" s="250"/>
      <c r="D26" s="250" t="s">
        <v>121</v>
      </c>
      <c r="E26" s="227">
        <v>0</v>
      </c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>
        <f t="shared" si="4"/>
        <v>0</v>
      </c>
      <c r="AE26" s="251" t="e">
        <f t="shared" si="5"/>
        <v>#DIV/0!</v>
      </c>
      <c r="AF26" s="227">
        <f t="shared" si="6"/>
        <v>0</v>
      </c>
      <c r="AG26" s="251" t="e">
        <f t="shared" si="7"/>
        <v>#DIV/0!</v>
      </c>
    </row>
    <row r="27" spans="1:33" ht="24" customHeight="1">
      <c r="A27" s="239"/>
      <c r="B27" s="253"/>
      <c r="C27" s="253"/>
      <c r="D27" s="254" t="s">
        <v>122</v>
      </c>
      <c r="E27" s="225">
        <f t="shared" ref="E27:AD27" si="8">SUM(E10:E26)</f>
        <v>3424089100</v>
      </c>
      <c r="F27" s="225">
        <f t="shared" si="8"/>
        <v>0</v>
      </c>
      <c r="G27" s="225">
        <f t="shared" si="8"/>
        <v>0</v>
      </c>
      <c r="H27" s="225">
        <f t="shared" si="8"/>
        <v>0</v>
      </c>
      <c r="I27" s="225">
        <f t="shared" si="8"/>
        <v>0</v>
      </c>
      <c r="J27" s="225">
        <f t="shared" si="8"/>
        <v>0</v>
      </c>
      <c r="K27" s="225">
        <f t="shared" si="8"/>
        <v>0</v>
      </c>
      <c r="L27" s="225">
        <f t="shared" si="8"/>
        <v>0</v>
      </c>
      <c r="M27" s="225">
        <f t="shared" si="8"/>
        <v>0</v>
      </c>
      <c r="N27" s="225">
        <f t="shared" si="8"/>
        <v>0</v>
      </c>
      <c r="O27" s="225">
        <f t="shared" si="8"/>
        <v>0</v>
      </c>
      <c r="P27" s="225">
        <f t="shared" si="8"/>
        <v>0</v>
      </c>
      <c r="Q27" s="225">
        <f t="shared" si="8"/>
        <v>0</v>
      </c>
      <c r="R27" s="225">
        <f t="shared" si="8"/>
        <v>0</v>
      </c>
      <c r="S27" s="225">
        <f t="shared" si="8"/>
        <v>0</v>
      </c>
      <c r="T27" s="225">
        <f t="shared" si="8"/>
        <v>0</v>
      </c>
      <c r="U27" s="225">
        <f t="shared" si="8"/>
        <v>0</v>
      </c>
      <c r="V27" s="225">
        <f t="shared" si="8"/>
        <v>0</v>
      </c>
      <c r="W27" s="225">
        <f t="shared" si="8"/>
        <v>0</v>
      </c>
      <c r="X27" s="225">
        <f t="shared" si="8"/>
        <v>0</v>
      </c>
      <c r="Y27" s="225">
        <f t="shared" si="8"/>
        <v>0</v>
      </c>
      <c r="Z27" s="225">
        <f t="shared" si="8"/>
        <v>0</v>
      </c>
      <c r="AA27" s="225">
        <f t="shared" si="8"/>
        <v>0</v>
      </c>
      <c r="AB27" s="225">
        <f t="shared" si="8"/>
        <v>0</v>
      </c>
      <c r="AC27" s="225">
        <f t="shared" si="8"/>
        <v>0</v>
      </c>
      <c r="AD27" s="225">
        <f t="shared" si="8"/>
        <v>0</v>
      </c>
      <c r="AE27" s="255">
        <f t="shared" si="5"/>
        <v>0</v>
      </c>
      <c r="AF27" s="225">
        <f>SUM(AF10:AF26)</f>
        <v>3424089100</v>
      </c>
      <c r="AG27" s="255">
        <f t="shared" si="7"/>
        <v>100</v>
      </c>
    </row>
    <row r="28" spans="1:33" ht="24" customHeight="1">
      <c r="A28" s="239"/>
      <c r="B28" s="42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252"/>
      <c r="AF28" s="239"/>
      <c r="AG28" s="252"/>
    </row>
    <row r="29" spans="1:33" ht="24" customHeight="1">
      <c r="A29" s="239"/>
      <c r="B29" s="247"/>
      <c r="C29" s="423" t="s">
        <v>35</v>
      </c>
      <c r="D29" s="371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/>
      <c r="X29" s="249"/>
      <c r="Y29" s="249"/>
      <c r="Z29" s="249"/>
      <c r="AA29" s="249"/>
      <c r="AB29" s="249"/>
      <c r="AC29" s="249"/>
      <c r="AD29" s="249"/>
      <c r="AE29" s="252"/>
      <c r="AF29" s="249"/>
      <c r="AG29" s="252"/>
    </row>
    <row r="30" spans="1:33" ht="24" customHeight="1">
      <c r="A30" s="239"/>
      <c r="B30" s="250"/>
      <c r="C30" s="250"/>
      <c r="D30" s="250" t="s">
        <v>36</v>
      </c>
      <c r="E30" s="227">
        <v>288696000</v>
      </c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>
        <f t="shared" ref="AD30:AD41" si="9">SUM(F30:AC30)</f>
        <v>0</v>
      </c>
      <c r="AE30" s="251">
        <f t="shared" ref="AE30:AE41" si="10">+AD30*100/E30</f>
        <v>0</v>
      </c>
      <c r="AF30" s="227">
        <f t="shared" ref="AF30:AF41" si="11">+E30-AD30</f>
        <v>288696000</v>
      </c>
      <c r="AG30" s="251">
        <f t="shared" ref="AG30:AG41" si="12">+AF30*100/E30</f>
        <v>100</v>
      </c>
    </row>
    <row r="31" spans="1:33" ht="24" customHeight="1">
      <c r="A31" s="239"/>
      <c r="B31" s="250"/>
      <c r="C31" s="250"/>
      <c r="D31" s="250" t="s">
        <v>124</v>
      </c>
      <c r="E31" s="227">
        <v>6500000</v>
      </c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>
        <f t="shared" si="9"/>
        <v>0</v>
      </c>
      <c r="AE31" s="251">
        <f t="shared" si="10"/>
        <v>0</v>
      </c>
      <c r="AF31" s="227">
        <f t="shared" si="11"/>
        <v>6500000</v>
      </c>
      <c r="AG31" s="251">
        <f t="shared" si="12"/>
        <v>100</v>
      </c>
    </row>
    <row r="32" spans="1:33" ht="24" customHeight="1">
      <c r="A32" s="239"/>
      <c r="B32" s="250"/>
      <c r="C32" s="250"/>
      <c r="D32" s="250" t="s">
        <v>40</v>
      </c>
      <c r="E32" s="227">
        <v>62400000</v>
      </c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>
        <f t="shared" si="9"/>
        <v>0</v>
      </c>
      <c r="AE32" s="251">
        <f t="shared" si="10"/>
        <v>0</v>
      </c>
      <c r="AF32" s="227">
        <f t="shared" si="11"/>
        <v>62400000</v>
      </c>
      <c r="AG32" s="251">
        <f t="shared" si="12"/>
        <v>100</v>
      </c>
    </row>
    <row r="33" spans="1:33" ht="24" customHeight="1">
      <c r="A33" s="239"/>
      <c r="B33" s="250"/>
      <c r="C33" s="250"/>
      <c r="D33" s="250" t="s">
        <v>42</v>
      </c>
      <c r="E33" s="227">
        <v>23060000</v>
      </c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>
        <f t="shared" si="9"/>
        <v>0</v>
      </c>
      <c r="AE33" s="251">
        <f t="shared" si="10"/>
        <v>0</v>
      </c>
      <c r="AF33" s="227">
        <f t="shared" si="11"/>
        <v>23060000</v>
      </c>
      <c r="AG33" s="251">
        <f t="shared" si="12"/>
        <v>100</v>
      </c>
    </row>
    <row r="34" spans="1:33" ht="24" customHeight="1">
      <c r="A34" s="239"/>
      <c r="B34" s="250"/>
      <c r="C34" s="250"/>
      <c r="D34" s="250" t="s">
        <v>44</v>
      </c>
      <c r="E34" s="227">
        <v>0</v>
      </c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>
        <f t="shared" si="9"/>
        <v>0</v>
      </c>
      <c r="AE34" s="251" t="e">
        <f t="shared" si="10"/>
        <v>#DIV/0!</v>
      </c>
      <c r="AF34" s="227">
        <f t="shared" si="11"/>
        <v>0</v>
      </c>
      <c r="AG34" s="251" t="e">
        <f t="shared" si="12"/>
        <v>#DIV/0!</v>
      </c>
    </row>
    <row r="35" spans="1:33" ht="24" customHeight="1">
      <c r="A35" s="239"/>
      <c r="B35" s="250"/>
      <c r="C35" s="250"/>
      <c r="D35" s="250" t="s">
        <v>46</v>
      </c>
      <c r="E35" s="227">
        <v>142000000</v>
      </c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>
        <f t="shared" si="9"/>
        <v>0</v>
      </c>
      <c r="AE35" s="251">
        <f t="shared" si="10"/>
        <v>0</v>
      </c>
      <c r="AF35" s="227">
        <f t="shared" si="11"/>
        <v>142000000</v>
      </c>
      <c r="AG35" s="251">
        <f t="shared" si="12"/>
        <v>100</v>
      </c>
    </row>
    <row r="36" spans="1:33" ht="24" customHeight="1">
      <c r="A36" s="239"/>
      <c r="B36" s="250"/>
      <c r="C36" s="250"/>
      <c r="D36" s="250" t="s">
        <v>48</v>
      </c>
      <c r="E36" s="227">
        <v>4500000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>
        <f t="shared" si="9"/>
        <v>0</v>
      </c>
      <c r="AE36" s="251">
        <f t="shared" si="10"/>
        <v>0</v>
      </c>
      <c r="AF36" s="227">
        <f t="shared" si="11"/>
        <v>4500000</v>
      </c>
      <c r="AG36" s="251">
        <f t="shared" si="12"/>
        <v>100</v>
      </c>
    </row>
    <row r="37" spans="1:33" ht="24" customHeight="1">
      <c r="A37" s="239"/>
      <c r="B37" s="250"/>
      <c r="C37" s="250"/>
      <c r="D37" s="250" t="s">
        <v>50</v>
      </c>
      <c r="E37" s="227">
        <v>330900000</v>
      </c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/>
      <c r="AD37" s="227">
        <f t="shared" si="9"/>
        <v>0</v>
      </c>
      <c r="AE37" s="251">
        <f t="shared" si="10"/>
        <v>0</v>
      </c>
      <c r="AF37" s="227">
        <f t="shared" si="11"/>
        <v>330900000</v>
      </c>
      <c r="AG37" s="251">
        <f t="shared" si="12"/>
        <v>100</v>
      </c>
    </row>
    <row r="38" spans="1:33" ht="24" customHeight="1">
      <c r="A38" s="239"/>
      <c r="B38" s="250"/>
      <c r="C38" s="250"/>
      <c r="D38" s="250" t="s">
        <v>52</v>
      </c>
      <c r="E38" s="227">
        <v>51000000</v>
      </c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>
        <f t="shared" si="9"/>
        <v>0</v>
      </c>
      <c r="AE38" s="251">
        <f t="shared" si="10"/>
        <v>0</v>
      </c>
      <c r="AF38" s="227">
        <f t="shared" si="11"/>
        <v>51000000</v>
      </c>
      <c r="AG38" s="251">
        <f t="shared" si="12"/>
        <v>100</v>
      </c>
    </row>
    <row r="39" spans="1:33" ht="24" customHeight="1">
      <c r="A39" s="239"/>
      <c r="B39" s="250"/>
      <c r="C39" s="250"/>
      <c r="D39" s="250" t="s">
        <v>125</v>
      </c>
      <c r="E39" s="227">
        <v>4752350</v>
      </c>
      <c r="F39" s="227"/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>
        <f t="shared" si="9"/>
        <v>0</v>
      </c>
      <c r="AE39" s="251">
        <f t="shared" si="10"/>
        <v>0</v>
      </c>
      <c r="AF39" s="227">
        <f t="shared" si="11"/>
        <v>4752350</v>
      </c>
      <c r="AG39" s="251">
        <f t="shared" si="12"/>
        <v>100</v>
      </c>
    </row>
    <row r="40" spans="1:33" ht="24" customHeight="1">
      <c r="A40" s="239"/>
      <c r="B40" s="250"/>
      <c r="C40" s="250"/>
      <c r="D40" s="250" t="s">
        <v>56</v>
      </c>
      <c r="E40" s="227">
        <v>15990000</v>
      </c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>
        <f t="shared" si="9"/>
        <v>0</v>
      </c>
      <c r="AE40" s="251">
        <f t="shared" si="10"/>
        <v>0</v>
      </c>
      <c r="AF40" s="227">
        <f t="shared" si="11"/>
        <v>15990000</v>
      </c>
      <c r="AG40" s="251">
        <f t="shared" si="12"/>
        <v>100</v>
      </c>
    </row>
    <row r="41" spans="1:33" ht="24" customHeight="1">
      <c r="A41" s="239"/>
      <c r="B41" s="250"/>
      <c r="C41" s="250"/>
      <c r="D41" s="250" t="s">
        <v>126</v>
      </c>
      <c r="E41" s="227">
        <v>0</v>
      </c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>
        <f t="shared" si="9"/>
        <v>0</v>
      </c>
      <c r="AE41" s="251" t="e">
        <f t="shared" si="10"/>
        <v>#DIV/0!</v>
      </c>
      <c r="AF41" s="227">
        <f t="shared" si="11"/>
        <v>0</v>
      </c>
      <c r="AG41" s="251" t="e">
        <f t="shared" si="12"/>
        <v>#DIV/0!</v>
      </c>
    </row>
    <row r="42" spans="1:33" ht="24" customHeight="1">
      <c r="A42" s="239"/>
      <c r="B42" s="247"/>
      <c r="C42" s="423" t="s">
        <v>127</v>
      </c>
      <c r="D42" s="371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  <c r="R42" s="249"/>
      <c r="S42" s="249"/>
      <c r="T42" s="249"/>
      <c r="U42" s="249"/>
      <c r="V42" s="249"/>
      <c r="W42" s="249"/>
      <c r="X42" s="249"/>
      <c r="Y42" s="249"/>
      <c r="Z42" s="249"/>
      <c r="AA42" s="249"/>
      <c r="AB42" s="249"/>
      <c r="AC42" s="249"/>
      <c r="AD42" s="249"/>
      <c r="AE42" s="252"/>
      <c r="AF42" s="249"/>
      <c r="AG42" s="252"/>
    </row>
    <row r="43" spans="1:33" ht="24" customHeight="1">
      <c r="A43" s="239"/>
      <c r="B43" s="250"/>
      <c r="C43" s="250"/>
      <c r="D43" s="250" t="s">
        <v>128</v>
      </c>
      <c r="E43" s="227">
        <v>975000000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>
        <f>SUM(F43:AC43)</f>
        <v>0</v>
      </c>
      <c r="AE43" s="251">
        <f>+AD43*100/E43</f>
        <v>0</v>
      </c>
      <c r="AF43" s="227">
        <f>+E43-AD43</f>
        <v>975000000</v>
      </c>
      <c r="AG43" s="251">
        <f>+AF43*100/E43</f>
        <v>100</v>
      </c>
    </row>
    <row r="44" spans="1:33" ht="24" customHeight="1">
      <c r="A44" s="239"/>
      <c r="B44" s="250"/>
      <c r="C44" s="250"/>
      <c r="D44" s="250" t="s">
        <v>129</v>
      </c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  <c r="R44" s="249"/>
      <c r="S44" s="249"/>
      <c r="T44" s="249"/>
      <c r="U44" s="249"/>
      <c r="V44" s="249"/>
      <c r="W44" s="249"/>
      <c r="X44" s="249"/>
      <c r="Y44" s="249"/>
      <c r="Z44" s="249"/>
      <c r="AA44" s="249"/>
      <c r="AB44" s="249"/>
      <c r="AC44" s="249"/>
      <c r="AD44" s="249"/>
      <c r="AE44" s="252"/>
      <c r="AF44" s="249"/>
      <c r="AG44" s="252"/>
    </row>
    <row r="45" spans="1:33" ht="24" customHeight="1">
      <c r="A45" s="239"/>
      <c r="B45" s="250"/>
      <c r="C45" s="250"/>
      <c r="D45" s="250" t="s">
        <v>130</v>
      </c>
      <c r="E45" s="227">
        <v>605100000</v>
      </c>
      <c r="F45" s="227"/>
      <c r="G45" s="227"/>
      <c r="H45" s="227"/>
      <c r="I45" s="227"/>
      <c r="J45" s="227"/>
      <c r="K45" s="227"/>
      <c r="L45" s="227"/>
      <c r="M45" s="227"/>
      <c r="N45" s="227"/>
      <c r="O45" s="227"/>
      <c r="P45" s="227"/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>
        <f t="shared" ref="AD45:AD53" si="13">SUM(F45:AC45)</f>
        <v>0</v>
      </c>
      <c r="AE45" s="251">
        <f t="shared" ref="AE45:AE53" si="14">+AD45*100/E45</f>
        <v>0</v>
      </c>
      <c r="AF45" s="227">
        <f t="shared" ref="AF45:AF53" si="15">+E45-AD45</f>
        <v>605100000</v>
      </c>
      <c r="AG45" s="251">
        <f t="shared" ref="AG45:AG53" si="16">+AF45*100/E45</f>
        <v>100</v>
      </c>
    </row>
    <row r="46" spans="1:33" ht="24" customHeight="1">
      <c r="A46" s="239"/>
      <c r="B46" s="250"/>
      <c r="C46" s="250"/>
      <c r="D46" s="250" t="s">
        <v>131</v>
      </c>
      <c r="E46" s="227">
        <v>33528000</v>
      </c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>
        <f t="shared" si="13"/>
        <v>0</v>
      </c>
      <c r="AE46" s="251">
        <f t="shared" si="14"/>
        <v>0</v>
      </c>
      <c r="AF46" s="227">
        <f t="shared" si="15"/>
        <v>33528000</v>
      </c>
      <c r="AG46" s="251">
        <f t="shared" si="16"/>
        <v>100</v>
      </c>
    </row>
    <row r="47" spans="1:33" ht="24" customHeight="1">
      <c r="A47" s="239"/>
      <c r="B47" s="250"/>
      <c r="C47" s="250"/>
      <c r="D47" s="250" t="s">
        <v>132</v>
      </c>
      <c r="E47" s="227">
        <v>2764000</v>
      </c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>
        <f t="shared" si="13"/>
        <v>0</v>
      </c>
      <c r="AE47" s="251">
        <f t="shared" si="14"/>
        <v>0</v>
      </c>
      <c r="AF47" s="227">
        <f t="shared" si="15"/>
        <v>2764000</v>
      </c>
      <c r="AG47" s="251">
        <f t="shared" si="16"/>
        <v>100</v>
      </c>
    </row>
    <row r="48" spans="1:33" ht="24" customHeight="1">
      <c r="A48" s="239"/>
      <c r="B48" s="250"/>
      <c r="C48" s="250"/>
      <c r="D48" s="250" t="s">
        <v>133</v>
      </c>
      <c r="E48" s="227">
        <v>5600000</v>
      </c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>
        <f t="shared" si="13"/>
        <v>0</v>
      </c>
      <c r="AE48" s="251">
        <f t="shared" si="14"/>
        <v>0</v>
      </c>
      <c r="AF48" s="227">
        <f t="shared" si="15"/>
        <v>5600000</v>
      </c>
      <c r="AG48" s="251">
        <f t="shared" si="16"/>
        <v>100</v>
      </c>
    </row>
    <row r="49" spans="1:33" ht="24" customHeight="1">
      <c r="A49" s="239"/>
      <c r="B49" s="250"/>
      <c r="C49" s="250"/>
      <c r="D49" s="250" t="s">
        <v>134</v>
      </c>
      <c r="E49" s="227">
        <v>0</v>
      </c>
      <c r="F49" s="227"/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  <c r="AC49" s="227"/>
      <c r="AD49" s="227">
        <f t="shared" si="13"/>
        <v>0</v>
      </c>
      <c r="AE49" s="251" t="e">
        <f t="shared" si="14"/>
        <v>#DIV/0!</v>
      </c>
      <c r="AF49" s="227">
        <f t="shared" si="15"/>
        <v>0</v>
      </c>
      <c r="AG49" s="251" t="e">
        <f t="shared" si="16"/>
        <v>#DIV/0!</v>
      </c>
    </row>
    <row r="50" spans="1:33" ht="24" customHeight="1">
      <c r="A50" s="239"/>
      <c r="B50" s="250"/>
      <c r="C50" s="250"/>
      <c r="D50" s="250" t="s">
        <v>63</v>
      </c>
      <c r="E50" s="227">
        <v>101982893</v>
      </c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B50" s="227"/>
      <c r="AC50" s="227"/>
      <c r="AD50" s="227">
        <f t="shared" si="13"/>
        <v>0</v>
      </c>
      <c r="AE50" s="251">
        <f t="shared" si="14"/>
        <v>0</v>
      </c>
      <c r="AF50" s="227">
        <f t="shared" si="15"/>
        <v>101982893</v>
      </c>
      <c r="AG50" s="251">
        <f t="shared" si="16"/>
        <v>100</v>
      </c>
    </row>
    <row r="51" spans="1:33" ht="24" customHeight="1">
      <c r="A51" s="239"/>
      <c r="B51" s="250"/>
      <c r="C51" s="250"/>
      <c r="D51" s="250" t="s">
        <v>65</v>
      </c>
      <c r="E51" s="227">
        <v>91960000</v>
      </c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>
        <f t="shared" si="13"/>
        <v>0</v>
      </c>
      <c r="AE51" s="251">
        <f t="shared" si="14"/>
        <v>0</v>
      </c>
      <c r="AF51" s="227">
        <f t="shared" si="15"/>
        <v>91960000</v>
      </c>
      <c r="AG51" s="251">
        <f t="shared" si="16"/>
        <v>100</v>
      </c>
    </row>
    <row r="52" spans="1:33" ht="24" customHeight="1">
      <c r="A52" s="239"/>
      <c r="B52" s="250"/>
      <c r="C52" s="250"/>
      <c r="D52" s="250" t="s">
        <v>67</v>
      </c>
      <c r="E52" s="227">
        <v>422750687</v>
      </c>
      <c r="F52" s="227"/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>
        <f t="shared" si="13"/>
        <v>0</v>
      </c>
      <c r="AE52" s="251">
        <f t="shared" si="14"/>
        <v>0</v>
      </c>
      <c r="AF52" s="227">
        <f t="shared" si="15"/>
        <v>422750687</v>
      </c>
      <c r="AG52" s="251">
        <f t="shared" si="16"/>
        <v>100</v>
      </c>
    </row>
    <row r="53" spans="1:33" ht="24" customHeight="1">
      <c r="A53" s="239"/>
      <c r="B53" s="250"/>
      <c r="C53" s="250"/>
      <c r="D53" s="250" t="s">
        <v>135</v>
      </c>
      <c r="E53" s="227">
        <v>14172320</v>
      </c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>
        <f t="shared" si="13"/>
        <v>0</v>
      </c>
      <c r="AE53" s="251">
        <f t="shared" si="14"/>
        <v>0</v>
      </c>
      <c r="AF53" s="227">
        <f t="shared" si="15"/>
        <v>14172320</v>
      </c>
      <c r="AG53" s="251">
        <f t="shared" si="16"/>
        <v>100</v>
      </c>
    </row>
    <row r="54" spans="1:33" ht="24" customHeight="1">
      <c r="A54" s="239"/>
      <c r="B54" s="247"/>
      <c r="C54" s="423" t="s">
        <v>71</v>
      </c>
      <c r="D54" s="371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249"/>
      <c r="R54" s="249"/>
      <c r="S54" s="249"/>
      <c r="T54" s="249"/>
      <c r="U54" s="249"/>
      <c r="V54" s="249"/>
      <c r="W54" s="249"/>
      <c r="X54" s="249"/>
      <c r="Y54" s="249"/>
      <c r="Z54" s="249"/>
      <c r="AA54" s="249"/>
      <c r="AB54" s="249"/>
      <c r="AC54" s="249"/>
      <c r="AD54" s="249"/>
      <c r="AE54" s="252"/>
      <c r="AF54" s="249"/>
      <c r="AG54" s="252"/>
    </row>
    <row r="55" spans="1:33" ht="24" customHeight="1">
      <c r="A55" s="239"/>
      <c r="B55" s="256"/>
      <c r="C55" s="256"/>
      <c r="D55" s="256" t="s">
        <v>72</v>
      </c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249"/>
      <c r="P55" s="249"/>
      <c r="Q55" s="249"/>
      <c r="R55" s="249"/>
      <c r="S55" s="249"/>
      <c r="T55" s="249"/>
      <c r="U55" s="249"/>
      <c r="V55" s="249"/>
      <c r="W55" s="249"/>
      <c r="X55" s="249"/>
      <c r="Y55" s="249"/>
      <c r="Z55" s="249"/>
      <c r="AA55" s="249"/>
      <c r="AB55" s="249"/>
      <c r="AC55" s="249"/>
      <c r="AD55" s="249"/>
      <c r="AE55" s="252"/>
      <c r="AF55" s="249"/>
      <c r="AG55" s="252"/>
    </row>
    <row r="56" spans="1:33" ht="24" customHeight="1">
      <c r="A56" s="239"/>
      <c r="B56" s="250"/>
      <c r="C56" s="250"/>
      <c r="D56" s="250" t="s">
        <v>136</v>
      </c>
      <c r="E56" s="227">
        <v>45000000</v>
      </c>
      <c r="F56" s="227"/>
      <c r="G56" s="227"/>
      <c r="H56" s="227"/>
      <c r="I56" s="227"/>
      <c r="J56" s="227"/>
      <c r="K56" s="227"/>
      <c r="L56" s="227"/>
      <c r="M56" s="227"/>
      <c r="N56" s="227"/>
      <c r="O56" s="227"/>
      <c r="P56" s="227"/>
      <c r="Q56" s="227"/>
      <c r="R56" s="227"/>
      <c r="S56" s="227"/>
      <c r="T56" s="227"/>
      <c r="U56" s="227"/>
      <c r="V56" s="227"/>
      <c r="W56" s="227"/>
      <c r="X56" s="227"/>
      <c r="Y56" s="227"/>
      <c r="Z56" s="227"/>
      <c r="AA56" s="227"/>
      <c r="AB56" s="227"/>
      <c r="AC56" s="227"/>
      <c r="AD56" s="227">
        <f t="shared" ref="AD56:AD58" si="17">SUM(F56:AC56)</f>
        <v>0</v>
      </c>
      <c r="AE56" s="251">
        <f t="shared" ref="AE56:AE58" si="18">+AD56*100/E56</f>
        <v>0</v>
      </c>
      <c r="AF56" s="227">
        <f t="shared" ref="AF56:AF58" si="19">+E56-AD56</f>
        <v>45000000</v>
      </c>
      <c r="AG56" s="251">
        <f t="shared" ref="AG56:AG58" si="20">+AF56*100/E56</f>
        <v>100</v>
      </c>
    </row>
    <row r="57" spans="1:33" ht="24" customHeight="1">
      <c r="A57" s="239"/>
      <c r="B57" s="250"/>
      <c r="C57" s="250"/>
      <c r="D57" s="250" t="s">
        <v>137</v>
      </c>
      <c r="E57" s="227">
        <v>0</v>
      </c>
      <c r="F57" s="227"/>
      <c r="G57" s="227"/>
      <c r="H57" s="227"/>
      <c r="I57" s="227"/>
      <c r="J57" s="227"/>
      <c r="K57" s="227"/>
      <c r="L57" s="227"/>
      <c r="M57" s="227"/>
      <c r="N57" s="227"/>
      <c r="O57" s="227"/>
      <c r="P57" s="227"/>
      <c r="Q57" s="227"/>
      <c r="R57" s="227"/>
      <c r="S57" s="227"/>
      <c r="T57" s="227"/>
      <c r="U57" s="227"/>
      <c r="V57" s="227"/>
      <c r="W57" s="227"/>
      <c r="X57" s="227"/>
      <c r="Y57" s="227"/>
      <c r="Z57" s="227"/>
      <c r="AA57" s="227"/>
      <c r="AB57" s="227"/>
      <c r="AC57" s="227"/>
      <c r="AD57" s="227">
        <f t="shared" si="17"/>
        <v>0</v>
      </c>
      <c r="AE57" s="251" t="e">
        <f t="shared" si="18"/>
        <v>#DIV/0!</v>
      </c>
      <c r="AF57" s="227">
        <f t="shared" si="19"/>
        <v>0</v>
      </c>
      <c r="AG57" s="251" t="e">
        <f t="shared" si="20"/>
        <v>#DIV/0!</v>
      </c>
    </row>
    <row r="58" spans="1:33" ht="24" customHeight="1">
      <c r="A58" s="239"/>
      <c r="B58" s="250"/>
      <c r="C58" s="250"/>
      <c r="D58" s="250" t="s">
        <v>138</v>
      </c>
      <c r="E58" s="227">
        <v>52620440</v>
      </c>
      <c r="F58" s="227"/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27"/>
      <c r="S58" s="227"/>
      <c r="T58" s="227"/>
      <c r="U58" s="227"/>
      <c r="V58" s="227"/>
      <c r="W58" s="227"/>
      <c r="X58" s="227"/>
      <c r="Y58" s="227"/>
      <c r="Z58" s="227"/>
      <c r="AA58" s="227"/>
      <c r="AB58" s="227"/>
      <c r="AC58" s="227"/>
      <c r="AD58" s="227">
        <f t="shared" si="17"/>
        <v>0</v>
      </c>
      <c r="AE58" s="251">
        <f t="shared" si="18"/>
        <v>0</v>
      </c>
      <c r="AF58" s="227">
        <f t="shared" si="19"/>
        <v>52620440</v>
      </c>
      <c r="AG58" s="251">
        <f t="shared" si="20"/>
        <v>100</v>
      </c>
    </row>
    <row r="59" spans="1:33" ht="24" customHeight="1">
      <c r="A59" s="239"/>
      <c r="B59" s="250"/>
      <c r="C59" s="250"/>
      <c r="D59" s="250" t="s">
        <v>79</v>
      </c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  <c r="R59" s="249"/>
      <c r="S59" s="249"/>
      <c r="T59" s="249"/>
      <c r="U59" s="249"/>
      <c r="V59" s="249"/>
      <c r="W59" s="249"/>
      <c r="X59" s="249"/>
      <c r="Y59" s="249"/>
      <c r="Z59" s="249"/>
      <c r="AA59" s="249"/>
      <c r="AB59" s="249"/>
      <c r="AC59" s="249"/>
      <c r="AD59" s="249"/>
      <c r="AE59" s="252"/>
      <c r="AF59" s="249"/>
      <c r="AG59" s="252"/>
    </row>
    <row r="60" spans="1:33" ht="24" customHeight="1">
      <c r="A60" s="239"/>
      <c r="B60" s="250"/>
      <c r="C60" s="250"/>
      <c r="D60" s="250" t="s">
        <v>139</v>
      </c>
      <c r="E60" s="227">
        <v>0</v>
      </c>
      <c r="F60" s="227"/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7"/>
      <c r="R60" s="227"/>
      <c r="S60" s="227"/>
      <c r="T60" s="227"/>
      <c r="U60" s="227"/>
      <c r="V60" s="227"/>
      <c r="W60" s="227"/>
      <c r="X60" s="227"/>
      <c r="Y60" s="227"/>
      <c r="Z60" s="227"/>
      <c r="AA60" s="227"/>
      <c r="AB60" s="227"/>
      <c r="AC60" s="227"/>
      <c r="AD60" s="227">
        <f t="shared" ref="AD60:AD62" si="21">SUM(F60:AC60)</f>
        <v>0</v>
      </c>
      <c r="AE60" s="251" t="e">
        <f t="shared" ref="AE60:AE62" si="22">+AD60*100/E60</f>
        <v>#DIV/0!</v>
      </c>
      <c r="AF60" s="227">
        <f t="shared" ref="AF60:AF62" si="23">+E60-AD60</f>
        <v>0</v>
      </c>
      <c r="AG60" s="251" t="e">
        <f t="shared" ref="AG60:AG62" si="24">+AF60*100/E60</f>
        <v>#DIV/0!</v>
      </c>
    </row>
    <row r="61" spans="1:33" ht="24" customHeight="1">
      <c r="A61" s="239"/>
      <c r="B61" s="250"/>
      <c r="C61" s="250"/>
      <c r="D61" s="250" t="s">
        <v>140</v>
      </c>
      <c r="E61" s="227">
        <v>0</v>
      </c>
      <c r="F61" s="227"/>
      <c r="G61" s="227"/>
      <c r="H61" s="227"/>
      <c r="I61" s="227"/>
      <c r="J61" s="227"/>
      <c r="K61" s="227"/>
      <c r="L61" s="227"/>
      <c r="M61" s="227"/>
      <c r="N61" s="227"/>
      <c r="O61" s="227"/>
      <c r="P61" s="227"/>
      <c r="Q61" s="227"/>
      <c r="R61" s="227"/>
      <c r="S61" s="227"/>
      <c r="T61" s="227"/>
      <c r="U61" s="227"/>
      <c r="V61" s="227"/>
      <c r="W61" s="227"/>
      <c r="X61" s="227"/>
      <c r="Y61" s="227"/>
      <c r="Z61" s="227"/>
      <c r="AA61" s="227"/>
      <c r="AB61" s="227"/>
      <c r="AC61" s="227"/>
      <c r="AD61" s="227">
        <f t="shared" si="21"/>
        <v>0</v>
      </c>
      <c r="AE61" s="251" t="e">
        <f t="shared" si="22"/>
        <v>#DIV/0!</v>
      </c>
      <c r="AF61" s="227">
        <f t="shared" si="23"/>
        <v>0</v>
      </c>
      <c r="AG61" s="251" t="e">
        <f t="shared" si="24"/>
        <v>#DIV/0!</v>
      </c>
    </row>
    <row r="62" spans="1:33" ht="24" customHeight="1">
      <c r="A62" s="239"/>
      <c r="B62" s="250"/>
      <c r="C62" s="250"/>
      <c r="D62" s="250" t="s">
        <v>141</v>
      </c>
      <c r="E62" s="227">
        <v>4125000</v>
      </c>
      <c r="F62" s="227"/>
      <c r="G62" s="227"/>
      <c r="H62" s="227"/>
      <c r="I62" s="227"/>
      <c r="J62" s="227"/>
      <c r="K62" s="227"/>
      <c r="L62" s="227"/>
      <c r="M62" s="227"/>
      <c r="N62" s="227"/>
      <c r="O62" s="227"/>
      <c r="P62" s="227"/>
      <c r="Q62" s="227"/>
      <c r="R62" s="227"/>
      <c r="S62" s="227"/>
      <c r="T62" s="227"/>
      <c r="U62" s="227"/>
      <c r="V62" s="227"/>
      <c r="W62" s="227"/>
      <c r="X62" s="227"/>
      <c r="Y62" s="227"/>
      <c r="Z62" s="227"/>
      <c r="AA62" s="227"/>
      <c r="AB62" s="227"/>
      <c r="AC62" s="227"/>
      <c r="AD62" s="227">
        <f t="shared" si="21"/>
        <v>0</v>
      </c>
      <c r="AE62" s="251">
        <f t="shared" si="22"/>
        <v>0</v>
      </c>
      <c r="AF62" s="227">
        <f t="shared" si="23"/>
        <v>4125000</v>
      </c>
      <c r="AG62" s="251">
        <f t="shared" si="24"/>
        <v>100</v>
      </c>
    </row>
    <row r="63" spans="1:33" ht="24" customHeight="1">
      <c r="A63" s="239"/>
      <c r="B63" s="247"/>
      <c r="C63" s="423" t="s">
        <v>86</v>
      </c>
      <c r="D63" s="371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  <c r="R63" s="249"/>
      <c r="S63" s="249"/>
      <c r="T63" s="249"/>
      <c r="U63" s="249"/>
      <c r="V63" s="249"/>
      <c r="W63" s="249"/>
      <c r="X63" s="249"/>
      <c r="Y63" s="249"/>
      <c r="Z63" s="249"/>
      <c r="AA63" s="249"/>
      <c r="AB63" s="249"/>
      <c r="AC63" s="249"/>
      <c r="AD63" s="249"/>
      <c r="AE63" s="252"/>
      <c r="AF63" s="249"/>
      <c r="AG63" s="252"/>
    </row>
    <row r="64" spans="1:33" ht="24" customHeight="1">
      <c r="A64" s="239"/>
      <c r="B64" s="250"/>
      <c r="C64" s="250"/>
      <c r="D64" s="250" t="s">
        <v>87</v>
      </c>
      <c r="E64" s="227">
        <v>54600000</v>
      </c>
      <c r="F64" s="227"/>
      <c r="G64" s="227"/>
      <c r="H64" s="227"/>
      <c r="I64" s="227"/>
      <c r="J64" s="227"/>
      <c r="K64" s="227"/>
      <c r="L64" s="227"/>
      <c r="M64" s="227"/>
      <c r="N64" s="227"/>
      <c r="O64" s="227"/>
      <c r="P64" s="227"/>
      <c r="Q64" s="227"/>
      <c r="R64" s="227"/>
      <c r="S64" s="227"/>
      <c r="T64" s="227"/>
      <c r="U64" s="227"/>
      <c r="V64" s="227"/>
      <c r="W64" s="227"/>
      <c r="X64" s="227"/>
      <c r="Y64" s="227"/>
      <c r="Z64" s="227"/>
      <c r="AA64" s="227"/>
      <c r="AB64" s="227"/>
      <c r="AC64" s="227"/>
      <c r="AD64" s="227">
        <f t="shared" ref="AD64:AD71" si="25">SUM(F64:AC64)</f>
        <v>0</v>
      </c>
      <c r="AE64" s="251">
        <f t="shared" ref="AE64:AE71" si="26">+AD64*100/E64</f>
        <v>0</v>
      </c>
      <c r="AF64" s="227">
        <f t="shared" ref="AF64:AF71" si="27">+E64-AD64</f>
        <v>54600000</v>
      </c>
      <c r="AG64" s="251">
        <f t="shared" ref="AG64:AG71" si="28">+AF64*100/E64</f>
        <v>100</v>
      </c>
    </row>
    <row r="65" spans="1:33" ht="24" customHeight="1">
      <c r="A65" s="239"/>
      <c r="B65" s="250"/>
      <c r="C65" s="250"/>
      <c r="D65" s="250" t="s">
        <v>142</v>
      </c>
      <c r="E65" s="227">
        <v>56860000</v>
      </c>
      <c r="F65" s="227"/>
      <c r="G65" s="227"/>
      <c r="H65" s="227"/>
      <c r="I65" s="227"/>
      <c r="J65" s="227"/>
      <c r="K65" s="227"/>
      <c r="L65" s="227"/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>
        <f t="shared" si="25"/>
        <v>0</v>
      </c>
      <c r="AE65" s="251">
        <f t="shared" si="26"/>
        <v>0</v>
      </c>
      <c r="AF65" s="227">
        <f t="shared" si="27"/>
        <v>56860000</v>
      </c>
      <c r="AG65" s="251">
        <f t="shared" si="28"/>
        <v>100</v>
      </c>
    </row>
    <row r="66" spans="1:33" ht="24" customHeight="1">
      <c r="A66" s="257"/>
      <c r="B66" s="253"/>
      <c r="C66" s="253"/>
      <c r="D66" s="254" t="s">
        <v>143</v>
      </c>
      <c r="E66" s="225">
        <f t="shared" ref="E66:AC66" si="29">SUM(E29:E65)</f>
        <v>3395861690</v>
      </c>
      <c r="F66" s="225">
        <f t="shared" si="29"/>
        <v>0</v>
      </c>
      <c r="G66" s="225">
        <f t="shared" si="29"/>
        <v>0</v>
      </c>
      <c r="H66" s="225">
        <f t="shared" si="29"/>
        <v>0</v>
      </c>
      <c r="I66" s="225">
        <f t="shared" si="29"/>
        <v>0</v>
      </c>
      <c r="J66" s="225">
        <f t="shared" si="29"/>
        <v>0</v>
      </c>
      <c r="K66" s="225">
        <f t="shared" si="29"/>
        <v>0</v>
      </c>
      <c r="L66" s="225">
        <f t="shared" si="29"/>
        <v>0</v>
      </c>
      <c r="M66" s="225">
        <f t="shared" si="29"/>
        <v>0</v>
      </c>
      <c r="N66" s="225">
        <f t="shared" si="29"/>
        <v>0</v>
      </c>
      <c r="O66" s="225">
        <f t="shared" si="29"/>
        <v>0</v>
      </c>
      <c r="P66" s="225">
        <f t="shared" si="29"/>
        <v>0</v>
      </c>
      <c r="Q66" s="225">
        <f t="shared" si="29"/>
        <v>0</v>
      </c>
      <c r="R66" s="225">
        <f t="shared" si="29"/>
        <v>0</v>
      </c>
      <c r="S66" s="225">
        <f t="shared" si="29"/>
        <v>0</v>
      </c>
      <c r="T66" s="225">
        <f t="shared" si="29"/>
        <v>0</v>
      </c>
      <c r="U66" s="225">
        <f t="shared" si="29"/>
        <v>0</v>
      </c>
      <c r="V66" s="225">
        <f t="shared" si="29"/>
        <v>0</v>
      </c>
      <c r="W66" s="225">
        <f t="shared" si="29"/>
        <v>0</v>
      </c>
      <c r="X66" s="225">
        <f t="shared" si="29"/>
        <v>0</v>
      </c>
      <c r="Y66" s="225">
        <f t="shared" si="29"/>
        <v>0</v>
      </c>
      <c r="Z66" s="225">
        <f t="shared" si="29"/>
        <v>0</v>
      </c>
      <c r="AA66" s="225">
        <f t="shared" si="29"/>
        <v>0</v>
      </c>
      <c r="AB66" s="225">
        <f t="shared" si="29"/>
        <v>0</v>
      </c>
      <c r="AC66" s="225">
        <f t="shared" si="29"/>
        <v>0</v>
      </c>
      <c r="AD66" s="225">
        <f t="shared" si="25"/>
        <v>0</v>
      </c>
      <c r="AE66" s="255">
        <f t="shared" si="26"/>
        <v>0</v>
      </c>
      <c r="AF66" s="225">
        <f t="shared" si="27"/>
        <v>3395861690</v>
      </c>
      <c r="AG66" s="255">
        <f t="shared" si="28"/>
        <v>100</v>
      </c>
    </row>
    <row r="67" spans="1:33" ht="24" customHeight="1">
      <c r="A67" s="257"/>
      <c r="B67" s="253"/>
      <c r="C67" s="253"/>
      <c r="D67" s="254" t="s">
        <v>144</v>
      </c>
      <c r="E67" s="225">
        <f t="shared" ref="E67:AC67" si="30">E27-E66</f>
        <v>28227410</v>
      </c>
      <c r="F67" s="225">
        <f t="shared" si="30"/>
        <v>0</v>
      </c>
      <c r="G67" s="225">
        <f t="shared" si="30"/>
        <v>0</v>
      </c>
      <c r="H67" s="225">
        <f t="shared" si="30"/>
        <v>0</v>
      </c>
      <c r="I67" s="225">
        <f t="shared" si="30"/>
        <v>0</v>
      </c>
      <c r="J67" s="225">
        <f t="shared" si="30"/>
        <v>0</v>
      </c>
      <c r="K67" s="225">
        <f t="shared" si="30"/>
        <v>0</v>
      </c>
      <c r="L67" s="225">
        <f t="shared" si="30"/>
        <v>0</v>
      </c>
      <c r="M67" s="225">
        <f t="shared" si="30"/>
        <v>0</v>
      </c>
      <c r="N67" s="225">
        <f t="shared" si="30"/>
        <v>0</v>
      </c>
      <c r="O67" s="225">
        <f t="shared" si="30"/>
        <v>0</v>
      </c>
      <c r="P67" s="225">
        <f t="shared" si="30"/>
        <v>0</v>
      </c>
      <c r="Q67" s="225">
        <f t="shared" si="30"/>
        <v>0</v>
      </c>
      <c r="R67" s="225">
        <f t="shared" si="30"/>
        <v>0</v>
      </c>
      <c r="S67" s="225">
        <f t="shared" si="30"/>
        <v>0</v>
      </c>
      <c r="T67" s="225">
        <f t="shared" si="30"/>
        <v>0</v>
      </c>
      <c r="U67" s="225">
        <f t="shared" si="30"/>
        <v>0</v>
      </c>
      <c r="V67" s="225">
        <f t="shared" si="30"/>
        <v>0</v>
      </c>
      <c r="W67" s="225">
        <f t="shared" si="30"/>
        <v>0</v>
      </c>
      <c r="X67" s="225">
        <f t="shared" si="30"/>
        <v>0</v>
      </c>
      <c r="Y67" s="225">
        <f t="shared" si="30"/>
        <v>0</v>
      </c>
      <c r="Z67" s="225">
        <f t="shared" si="30"/>
        <v>0</v>
      </c>
      <c r="AA67" s="225">
        <f t="shared" si="30"/>
        <v>0</v>
      </c>
      <c r="AB67" s="225">
        <f t="shared" si="30"/>
        <v>0</v>
      </c>
      <c r="AC67" s="225">
        <f t="shared" si="30"/>
        <v>0</v>
      </c>
      <c r="AD67" s="225">
        <f t="shared" si="25"/>
        <v>0</v>
      </c>
      <c r="AE67" s="255">
        <f t="shared" si="26"/>
        <v>0</v>
      </c>
      <c r="AF67" s="225">
        <f t="shared" si="27"/>
        <v>28227410</v>
      </c>
      <c r="AG67" s="255">
        <f t="shared" si="28"/>
        <v>100</v>
      </c>
    </row>
    <row r="68" spans="1:33" ht="24" customHeight="1">
      <c r="A68" s="239"/>
      <c r="B68" s="250"/>
      <c r="C68" s="250"/>
      <c r="D68" s="258" t="s">
        <v>145</v>
      </c>
      <c r="E68" s="227">
        <v>50000000</v>
      </c>
      <c r="F68" s="227"/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>
        <f t="shared" si="25"/>
        <v>0</v>
      </c>
      <c r="AE68" s="251">
        <f t="shared" si="26"/>
        <v>0</v>
      </c>
      <c r="AF68" s="227">
        <f t="shared" si="27"/>
        <v>50000000</v>
      </c>
      <c r="AG68" s="251">
        <f t="shared" si="28"/>
        <v>100</v>
      </c>
    </row>
    <row r="69" spans="1:33" ht="24" customHeight="1">
      <c r="A69" s="239"/>
      <c r="B69" s="250"/>
      <c r="C69" s="250"/>
      <c r="D69" s="258" t="s">
        <v>146</v>
      </c>
      <c r="E69" s="227">
        <v>600000000</v>
      </c>
      <c r="F69" s="227"/>
      <c r="G69" s="227"/>
      <c r="H69" s="227"/>
      <c r="I69" s="227"/>
      <c r="J69" s="227"/>
      <c r="K69" s="227"/>
      <c r="L69" s="227"/>
      <c r="M69" s="227"/>
      <c r="N69" s="227"/>
      <c r="O69" s="227"/>
      <c r="P69" s="227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>
        <f t="shared" si="25"/>
        <v>0</v>
      </c>
      <c r="AE69" s="251">
        <f t="shared" si="26"/>
        <v>0</v>
      </c>
      <c r="AF69" s="227">
        <f t="shared" si="27"/>
        <v>600000000</v>
      </c>
      <c r="AG69" s="251">
        <f t="shared" si="28"/>
        <v>100</v>
      </c>
    </row>
    <row r="70" spans="1:33" ht="24" customHeight="1">
      <c r="A70" s="239"/>
      <c r="B70" s="250"/>
      <c r="C70" s="250"/>
      <c r="D70" s="258" t="s">
        <v>147</v>
      </c>
      <c r="E70" s="227">
        <v>0</v>
      </c>
      <c r="F70" s="227"/>
      <c r="G70" s="227"/>
      <c r="H70" s="227"/>
      <c r="I70" s="227"/>
      <c r="J70" s="227"/>
      <c r="K70" s="227"/>
      <c r="L70" s="227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>
        <f t="shared" si="25"/>
        <v>0</v>
      </c>
      <c r="AE70" s="251" t="e">
        <f t="shared" si="26"/>
        <v>#DIV/0!</v>
      </c>
      <c r="AF70" s="227">
        <f t="shared" si="27"/>
        <v>0</v>
      </c>
      <c r="AG70" s="251" t="e">
        <f t="shared" si="28"/>
        <v>#DIV/0!</v>
      </c>
    </row>
    <row r="71" spans="1:33" ht="24" customHeight="1">
      <c r="A71" s="259"/>
      <c r="B71" s="260"/>
      <c r="C71" s="260"/>
      <c r="D71" s="261" t="s">
        <v>148</v>
      </c>
      <c r="E71" s="262">
        <f t="shared" ref="E71:AC71" si="31">E27-E66-E70-E69-E68</f>
        <v>-621772590</v>
      </c>
      <c r="F71" s="262">
        <f t="shared" si="31"/>
        <v>0</v>
      </c>
      <c r="G71" s="262">
        <f t="shared" si="31"/>
        <v>0</v>
      </c>
      <c r="H71" s="262">
        <f t="shared" si="31"/>
        <v>0</v>
      </c>
      <c r="I71" s="262">
        <f t="shared" si="31"/>
        <v>0</v>
      </c>
      <c r="J71" s="262">
        <f t="shared" si="31"/>
        <v>0</v>
      </c>
      <c r="K71" s="262">
        <f t="shared" si="31"/>
        <v>0</v>
      </c>
      <c r="L71" s="262">
        <f t="shared" si="31"/>
        <v>0</v>
      </c>
      <c r="M71" s="262">
        <f t="shared" si="31"/>
        <v>0</v>
      </c>
      <c r="N71" s="262">
        <f t="shared" si="31"/>
        <v>0</v>
      </c>
      <c r="O71" s="262">
        <f t="shared" si="31"/>
        <v>0</v>
      </c>
      <c r="P71" s="262">
        <f t="shared" si="31"/>
        <v>0</v>
      </c>
      <c r="Q71" s="262">
        <f t="shared" si="31"/>
        <v>0</v>
      </c>
      <c r="R71" s="262">
        <f t="shared" si="31"/>
        <v>0</v>
      </c>
      <c r="S71" s="262">
        <f t="shared" si="31"/>
        <v>0</v>
      </c>
      <c r="T71" s="262">
        <f t="shared" si="31"/>
        <v>0</v>
      </c>
      <c r="U71" s="262">
        <f t="shared" si="31"/>
        <v>0</v>
      </c>
      <c r="V71" s="262">
        <f t="shared" si="31"/>
        <v>0</v>
      </c>
      <c r="W71" s="262">
        <f t="shared" si="31"/>
        <v>0</v>
      </c>
      <c r="X71" s="262">
        <f t="shared" si="31"/>
        <v>0</v>
      </c>
      <c r="Y71" s="262">
        <f t="shared" si="31"/>
        <v>0</v>
      </c>
      <c r="Z71" s="262">
        <f t="shared" si="31"/>
        <v>0</v>
      </c>
      <c r="AA71" s="262">
        <f t="shared" si="31"/>
        <v>0</v>
      </c>
      <c r="AB71" s="262">
        <f t="shared" si="31"/>
        <v>0</v>
      </c>
      <c r="AC71" s="262">
        <f t="shared" si="31"/>
        <v>0</v>
      </c>
      <c r="AD71" s="225">
        <f t="shared" si="25"/>
        <v>0</v>
      </c>
      <c r="AE71" s="255">
        <f t="shared" si="26"/>
        <v>0</v>
      </c>
      <c r="AF71" s="225">
        <f t="shared" si="27"/>
        <v>-621772590</v>
      </c>
      <c r="AG71" s="255">
        <f t="shared" si="28"/>
        <v>100</v>
      </c>
    </row>
    <row r="72" spans="1:33" ht="24" customHeight="1">
      <c r="A72" s="239"/>
      <c r="B72" s="250"/>
      <c r="C72" s="250"/>
      <c r="D72" s="250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51"/>
      <c r="AF72" s="227"/>
      <c r="AG72" s="251"/>
    </row>
    <row r="73" spans="1:33" ht="24" customHeight="1">
      <c r="A73" s="239"/>
      <c r="B73" s="42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252"/>
      <c r="AF73" s="248"/>
      <c r="AG73" s="252"/>
    </row>
    <row r="74" spans="1:33" ht="24" customHeight="1">
      <c r="A74" s="239"/>
      <c r="B74" s="250"/>
      <c r="C74" s="425" t="s">
        <v>150</v>
      </c>
      <c r="D74" s="371"/>
      <c r="E74" s="227">
        <v>200000</v>
      </c>
      <c r="F74" s="227"/>
      <c r="G74" s="227"/>
      <c r="H74" s="227"/>
      <c r="I74" s="227"/>
      <c r="J74" s="227"/>
      <c r="K74" s="227"/>
      <c r="L74" s="227"/>
      <c r="M74" s="227"/>
      <c r="N74" s="227"/>
      <c r="O74" s="227"/>
      <c r="P74" s="227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49"/>
      <c r="AE74" s="252"/>
      <c r="AF74" s="249"/>
      <c r="AG74" s="252"/>
    </row>
    <row r="75" spans="1:33" ht="24" customHeight="1">
      <c r="A75" s="239"/>
      <c r="B75" s="250"/>
      <c r="C75" s="425" t="s">
        <v>151</v>
      </c>
      <c r="D75" s="371"/>
      <c r="E75" s="227">
        <v>27000000</v>
      </c>
      <c r="F75" s="227"/>
      <c r="G75" s="227"/>
      <c r="H75" s="227"/>
      <c r="I75" s="227"/>
      <c r="J75" s="227"/>
      <c r="K75" s="227"/>
      <c r="L75" s="227"/>
      <c r="M75" s="227"/>
      <c r="N75" s="227"/>
      <c r="O75" s="227"/>
      <c r="P75" s="227"/>
      <c r="Q75" s="227"/>
      <c r="R75" s="227"/>
      <c r="S75" s="227"/>
      <c r="T75" s="227"/>
      <c r="U75" s="227"/>
      <c r="V75" s="227"/>
      <c r="W75" s="227"/>
      <c r="X75" s="227"/>
      <c r="Y75" s="227"/>
      <c r="Z75" s="227"/>
      <c r="AA75" s="227"/>
      <c r="AB75" s="227"/>
      <c r="AC75" s="227"/>
      <c r="AD75" s="249"/>
      <c r="AE75" s="252"/>
      <c r="AF75" s="249"/>
      <c r="AG75" s="252"/>
    </row>
    <row r="76" spans="1:33" ht="24" customHeight="1">
      <c r="A76" s="239"/>
      <c r="B76" s="250"/>
      <c r="C76" s="425" t="s">
        <v>152</v>
      </c>
      <c r="D76" s="371"/>
      <c r="E76" s="249"/>
      <c r="F76" s="249"/>
      <c r="G76" s="249"/>
      <c r="H76" s="249"/>
      <c r="I76" s="249"/>
      <c r="J76" s="249"/>
      <c r="K76" s="249"/>
      <c r="L76" s="249"/>
      <c r="M76" s="249"/>
      <c r="N76" s="249"/>
      <c r="O76" s="249"/>
      <c r="P76" s="249"/>
      <c r="Q76" s="249"/>
      <c r="R76" s="249"/>
      <c r="S76" s="249"/>
      <c r="T76" s="249"/>
      <c r="U76" s="249"/>
      <c r="V76" s="249"/>
      <c r="W76" s="249"/>
      <c r="X76" s="249"/>
      <c r="Y76" s="249"/>
      <c r="Z76" s="249"/>
      <c r="AA76" s="249"/>
      <c r="AB76" s="249"/>
      <c r="AC76" s="249"/>
      <c r="AD76" s="249"/>
      <c r="AE76" s="252"/>
      <c r="AF76" s="249"/>
      <c r="AG76" s="252"/>
    </row>
    <row r="77" spans="1:33" ht="24" customHeight="1">
      <c r="A77" s="239"/>
      <c r="B77" s="250"/>
      <c r="C77" s="250"/>
      <c r="D77" s="250" t="s">
        <v>153</v>
      </c>
      <c r="E77" s="227">
        <v>0</v>
      </c>
      <c r="F77" s="227"/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49"/>
      <c r="AE77" s="252"/>
      <c r="AF77" s="249"/>
      <c r="AG77" s="252"/>
    </row>
    <row r="78" spans="1:33" ht="24" customHeight="1">
      <c r="A78" s="239"/>
      <c r="B78" s="250"/>
      <c r="C78" s="250"/>
      <c r="D78" s="250" t="s">
        <v>154</v>
      </c>
      <c r="E78" s="227">
        <v>958548069.76999998</v>
      </c>
      <c r="F78" s="227"/>
      <c r="G78" s="227"/>
      <c r="H78" s="227"/>
      <c r="I78" s="227"/>
      <c r="J78" s="227"/>
      <c r="K78" s="227"/>
      <c r="L78" s="227"/>
      <c r="M78" s="227"/>
      <c r="N78" s="227"/>
      <c r="O78" s="227"/>
      <c r="P78" s="227"/>
      <c r="Q78" s="227"/>
      <c r="R78" s="227"/>
      <c r="S78" s="227"/>
      <c r="T78" s="227"/>
      <c r="U78" s="227"/>
      <c r="V78" s="227"/>
      <c r="W78" s="227"/>
      <c r="X78" s="227"/>
      <c r="Y78" s="227"/>
      <c r="Z78" s="227"/>
      <c r="AA78" s="227"/>
      <c r="AB78" s="227"/>
      <c r="AC78" s="227"/>
      <c r="AD78" s="249"/>
      <c r="AE78" s="252"/>
      <c r="AF78" s="249"/>
      <c r="AG78" s="252"/>
    </row>
    <row r="79" spans="1:33" ht="24" customHeight="1">
      <c r="A79" s="239"/>
      <c r="B79" s="250"/>
      <c r="C79" s="250"/>
      <c r="D79" s="250" t="s">
        <v>155</v>
      </c>
      <c r="E79" s="227">
        <v>2000000</v>
      </c>
      <c r="F79" s="227"/>
      <c r="G79" s="227"/>
      <c r="H79" s="227"/>
      <c r="I79" s="227"/>
      <c r="J79" s="227"/>
      <c r="K79" s="227"/>
      <c r="L79" s="227"/>
      <c r="M79" s="227"/>
      <c r="N79" s="227"/>
      <c r="O79" s="227"/>
      <c r="P79" s="227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/>
      <c r="AD79" s="249"/>
      <c r="AE79" s="252"/>
      <c r="AF79" s="249"/>
      <c r="AG79" s="252"/>
    </row>
    <row r="80" spans="1:33" ht="24" customHeight="1">
      <c r="A80" s="239"/>
      <c r="B80" s="426" t="s">
        <v>156</v>
      </c>
      <c r="C80" s="373"/>
      <c r="D80" s="371"/>
      <c r="E80" s="225">
        <f t="shared" ref="E80:AC80" si="32">SUM(E74:E79)</f>
        <v>987748069.76999998</v>
      </c>
      <c r="F80" s="225">
        <f t="shared" si="32"/>
        <v>0</v>
      </c>
      <c r="G80" s="225">
        <f t="shared" si="32"/>
        <v>0</v>
      </c>
      <c r="H80" s="225">
        <f t="shared" si="32"/>
        <v>0</v>
      </c>
      <c r="I80" s="225">
        <f t="shared" si="32"/>
        <v>0</v>
      </c>
      <c r="J80" s="225">
        <f t="shared" si="32"/>
        <v>0</v>
      </c>
      <c r="K80" s="225">
        <f t="shared" si="32"/>
        <v>0</v>
      </c>
      <c r="L80" s="225">
        <f t="shared" si="32"/>
        <v>0</v>
      </c>
      <c r="M80" s="225">
        <f t="shared" si="32"/>
        <v>0</v>
      </c>
      <c r="N80" s="225">
        <f t="shared" si="32"/>
        <v>0</v>
      </c>
      <c r="O80" s="225">
        <f t="shared" si="32"/>
        <v>0</v>
      </c>
      <c r="P80" s="225">
        <f t="shared" si="32"/>
        <v>0</v>
      </c>
      <c r="Q80" s="225">
        <f t="shared" si="32"/>
        <v>0</v>
      </c>
      <c r="R80" s="225">
        <f t="shared" si="32"/>
        <v>0</v>
      </c>
      <c r="S80" s="225">
        <f t="shared" si="32"/>
        <v>0</v>
      </c>
      <c r="T80" s="225">
        <f t="shared" si="32"/>
        <v>0</v>
      </c>
      <c r="U80" s="225">
        <f t="shared" si="32"/>
        <v>0</v>
      </c>
      <c r="V80" s="225">
        <f t="shared" si="32"/>
        <v>0</v>
      </c>
      <c r="W80" s="225">
        <f t="shared" si="32"/>
        <v>0</v>
      </c>
      <c r="X80" s="225">
        <f t="shared" si="32"/>
        <v>0</v>
      </c>
      <c r="Y80" s="225">
        <f t="shared" si="32"/>
        <v>0</v>
      </c>
      <c r="Z80" s="225">
        <f t="shared" si="32"/>
        <v>0</v>
      </c>
      <c r="AA80" s="225">
        <f t="shared" si="32"/>
        <v>0</v>
      </c>
      <c r="AB80" s="225">
        <f t="shared" si="32"/>
        <v>0</v>
      </c>
      <c r="AC80" s="225">
        <f t="shared" si="32"/>
        <v>0</v>
      </c>
      <c r="AD80" s="225"/>
      <c r="AE80" s="263"/>
      <c r="AF80" s="225"/>
      <c r="AG80" s="263"/>
    </row>
    <row r="81" spans="1:33" ht="24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  <c r="AA81" s="239"/>
      <c r="AB81" s="239"/>
      <c r="AC81" s="239"/>
      <c r="AD81" s="239"/>
      <c r="AE81" s="239"/>
      <c r="AF81" s="239"/>
      <c r="AG81" s="239"/>
    </row>
    <row r="82" spans="1:33" ht="24" customHeight="1">
      <c r="A82" s="239"/>
      <c r="B82" s="239"/>
      <c r="C82" s="239"/>
      <c r="D82" s="239" t="s">
        <v>157</v>
      </c>
      <c r="E82" s="264">
        <v>14000000</v>
      </c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  <c r="AA82" s="239"/>
      <c r="AB82" s="239"/>
      <c r="AC82" s="239"/>
      <c r="AD82" s="239"/>
      <c r="AE82" s="239"/>
      <c r="AF82" s="239"/>
      <c r="AG82" s="239"/>
    </row>
    <row r="83" spans="1:33" ht="24" customHeight="1">
      <c r="A83" s="239"/>
      <c r="B83" s="239"/>
      <c r="C83" s="239"/>
      <c r="D83" s="239"/>
      <c r="E83" s="239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  <c r="AA83" s="239"/>
      <c r="AB83" s="239"/>
      <c r="AC83" s="239"/>
      <c r="AD83" s="239"/>
      <c r="AE83" s="239"/>
      <c r="AF83" s="239"/>
      <c r="AG83" s="239"/>
    </row>
    <row r="84" spans="1:33" ht="24" customHeight="1">
      <c r="A84" s="239"/>
      <c r="B84" s="239"/>
      <c r="C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  <c r="AA84" s="239"/>
      <c r="AB84" s="239"/>
      <c r="AC84" s="239"/>
      <c r="AD84" s="239"/>
      <c r="AE84" s="239"/>
      <c r="AF84" s="239"/>
      <c r="AG84" s="239"/>
    </row>
    <row r="85" spans="1:33" ht="24" customHeight="1">
      <c r="A85" s="239"/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  <c r="AA85" s="239"/>
      <c r="AB85" s="239"/>
      <c r="AC85" s="239"/>
      <c r="AD85" s="239"/>
      <c r="AE85" s="239"/>
      <c r="AF85" s="239"/>
      <c r="AG85" s="239"/>
    </row>
    <row r="86" spans="1:33" ht="24" customHeight="1">
      <c r="A86" s="239"/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  <c r="AA86" s="239"/>
      <c r="AB86" s="239"/>
      <c r="AC86" s="239"/>
      <c r="AD86" s="239"/>
      <c r="AE86" s="239"/>
      <c r="AF86" s="239"/>
      <c r="AG86" s="239"/>
    </row>
    <row r="87" spans="1:33" ht="24" customHeight="1">
      <c r="A87" s="239"/>
      <c r="B87" s="239"/>
      <c r="C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  <c r="AA87" s="239"/>
      <c r="AB87" s="239"/>
      <c r="AC87" s="239"/>
      <c r="AD87" s="239"/>
      <c r="AE87" s="239"/>
      <c r="AF87" s="239"/>
      <c r="AG87" s="239"/>
    </row>
    <row r="88" spans="1:33" ht="24" customHeight="1">
      <c r="A88" s="239"/>
      <c r="B88" s="239"/>
      <c r="C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  <c r="AA88" s="239"/>
      <c r="AB88" s="239"/>
      <c r="AC88" s="239"/>
      <c r="AD88" s="239"/>
      <c r="AE88" s="239"/>
      <c r="AF88" s="239"/>
      <c r="AG88" s="239"/>
    </row>
    <row r="89" spans="1:33" ht="24" customHeight="1">
      <c r="A89" s="239"/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  <c r="AA89" s="239"/>
      <c r="AB89" s="239"/>
      <c r="AC89" s="239"/>
      <c r="AD89" s="239"/>
      <c r="AE89" s="239"/>
      <c r="AF89" s="239"/>
      <c r="AG89" s="239"/>
    </row>
    <row r="90" spans="1:33" ht="24" customHeight="1">
      <c r="A90" s="239"/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  <c r="AA90" s="239"/>
      <c r="AB90" s="239"/>
      <c r="AC90" s="239"/>
      <c r="AD90" s="239"/>
      <c r="AE90" s="239"/>
      <c r="AF90" s="239"/>
      <c r="AG90" s="239"/>
    </row>
    <row r="91" spans="1:33" ht="24" customHeight="1">
      <c r="A91" s="239"/>
      <c r="B91" s="239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  <c r="AA91" s="239"/>
      <c r="AB91" s="239"/>
      <c r="AC91" s="239"/>
      <c r="AD91" s="239"/>
      <c r="AE91" s="239"/>
      <c r="AF91" s="239"/>
      <c r="AG91" s="239"/>
    </row>
    <row r="92" spans="1:33" ht="24" customHeight="1">
      <c r="A92" s="239"/>
      <c r="B92" s="239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  <c r="AA92" s="239"/>
      <c r="AB92" s="239"/>
      <c r="AC92" s="239"/>
      <c r="AD92" s="239"/>
      <c r="AE92" s="239"/>
      <c r="AF92" s="239"/>
      <c r="AG92" s="239"/>
    </row>
    <row r="93" spans="1:33" ht="24" customHeight="1">
      <c r="A93" s="239"/>
      <c r="B93" s="239"/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  <c r="AA93" s="239"/>
      <c r="AB93" s="239"/>
      <c r="AC93" s="239"/>
      <c r="AD93" s="239"/>
      <c r="AE93" s="239"/>
      <c r="AF93" s="239"/>
      <c r="AG93" s="239"/>
    </row>
    <row r="94" spans="1:33" ht="24" customHeight="1">
      <c r="A94" s="239"/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  <c r="AA94" s="239"/>
      <c r="AB94" s="239"/>
      <c r="AC94" s="239"/>
      <c r="AD94" s="239"/>
      <c r="AE94" s="239"/>
      <c r="AF94" s="239"/>
      <c r="AG94" s="239"/>
    </row>
    <row r="95" spans="1:33" ht="24" customHeight="1">
      <c r="A95" s="239"/>
      <c r="B95" s="239"/>
      <c r="C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  <c r="AA95" s="239"/>
      <c r="AB95" s="239"/>
      <c r="AC95" s="239"/>
      <c r="AD95" s="239"/>
      <c r="AE95" s="239"/>
      <c r="AF95" s="239"/>
      <c r="AG95" s="239"/>
    </row>
    <row r="96" spans="1:33" ht="24" customHeight="1">
      <c r="A96" s="239"/>
      <c r="B96" s="239"/>
      <c r="C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  <c r="AA96" s="239"/>
      <c r="AB96" s="239"/>
      <c r="AC96" s="239"/>
      <c r="AD96" s="239"/>
      <c r="AE96" s="239"/>
      <c r="AF96" s="239"/>
      <c r="AG96" s="239"/>
    </row>
    <row r="97" spans="1:33" ht="24" customHeight="1">
      <c r="A97" s="239"/>
      <c r="B97" s="239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  <c r="AA97" s="239"/>
      <c r="AB97" s="239"/>
      <c r="AC97" s="239"/>
      <c r="AD97" s="239"/>
      <c r="AE97" s="239"/>
      <c r="AF97" s="239"/>
      <c r="AG97" s="239"/>
    </row>
    <row r="98" spans="1:33" ht="24" customHeight="1">
      <c r="A98" s="239"/>
      <c r="B98" s="239"/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  <c r="AA98" s="239"/>
      <c r="AB98" s="239"/>
      <c r="AC98" s="239"/>
      <c r="AD98" s="239"/>
      <c r="AE98" s="239"/>
      <c r="AF98" s="239"/>
      <c r="AG98" s="239"/>
    </row>
    <row r="99" spans="1:33" ht="24" customHeight="1">
      <c r="A99" s="239"/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  <c r="AA99" s="239"/>
      <c r="AB99" s="239"/>
      <c r="AC99" s="239"/>
      <c r="AD99" s="239"/>
      <c r="AE99" s="239"/>
      <c r="AF99" s="239"/>
      <c r="AG99" s="239"/>
    </row>
    <row r="100" spans="1:33" ht="24" customHeight="1">
      <c r="A100" s="239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  <c r="AA100" s="239"/>
      <c r="AB100" s="239"/>
      <c r="AC100" s="239"/>
      <c r="AD100" s="239"/>
      <c r="AE100" s="239"/>
      <c r="AF100" s="239"/>
      <c r="AG100" s="239"/>
    </row>
    <row r="101" spans="1:33" ht="24" customHeight="1">
      <c r="A101" s="239"/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  <c r="AA101" s="239"/>
      <c r="AB101" s="239"/>
      <c r="AC101" s="239"/>
      <c r="AD101" s="239"/>
      <c r="AE101" s="239"/>
      <c r="AF101" s="239"/>
      <c r="AG101" s="239"/>
    </row>
    <row r="102" spans="1:33" ht="24" customHeight="1">
      <c r="A102" s="239"/>
      <c r="B102" s="239"/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  <c r="AA102" s="239"/>
      <c r="AB102" s="239"/>
      <c r="AC102" s="239"/>
      <c r="AD102" s="239"/>
      <c r="AE102" s="239"/>
      <c r="AF102" s="239"/>
      <c r="AG102" s="239"/>
    </row>
    <row r="103" spans="1:33" ht="24" customHeight="1">
      <c r="A103" s="239"/>
      <c r="B103" s="239"/>
      <c r="C103" s="239"/>
      <c r="D103" s="239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  <c r="AA103" s="239"/>
      <c r="AB103" s="239"/>
      <c r="AC103" s="239"/>
      <c r="AD103" s="239"/>
      <c r="AE103" s="239"/>
      <c r="AF103" s="239"/>
      <c r="AG103" s="239"/>
    </row>
    <row r="104" spans="1:33" ht="24" customHeight="1">
      <c r="A104" s="239"/>
      <c r="B104" s="239"/>
      <c r="C104" s="239"/>
      <c r="D104" s="239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  <c r="AA104" s="239"/>
      <c r="AB104" s="239"/>
      <c r="AC104" s="239"/>
      <c r="AD104" s="239"/>
      <c r="AE104" s="239"/>
      <c r="AF104" s="239"/>
      <c r="AG104" s="239"/>
    </row>
    <row r="105" spans="1:33" ht="24" customHeight="1">
      <c r="A105" s="239"/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  <c r="AA105" s="239"/>
      <c r="AB105" s="239"/>
      <c r="AC105" s="239"/>
      <c r="AD105" s="239"/>
      <c r="AE105" s="239"/>
      <c r="AF105" s="239"/>
      <c r="AG105" s="239"/>
    </row>
    <row r="106" spans="1:33" ht="24" customHeight="1">
      <c r="A106" s="239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  <c r="AA106" s="239"/>
      <c r="AB106" s="239"/>
      <c r="AC106" s="239"/>
      <c r="AD106" s="239"/>
      <c r="AE106" s="239"/>
      <c r="AF106" s="239"/>
      <c r="AG106" s="239"/>
    </row>
    <row r="107" spans="1:33" ht="24" customHeight="1">
      <c r="A107" s="239"/>
      <c r="B107" s="239"/>
      <c r="C107" s="239"/>
      <c r="D107" s="239"/>
      <c r="E107" s="239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  <c r="AA107" s="239"/>
      <c r="AB107" s="239"/>
      <c r="AC107" s="239"/>
      <c r="AD107" s="239"/>
      <c r="AE107" s="239"/>
      <c r="AF107" s="239"/>
      <c r="AG107" s="239"/>
    </row>
    <row r="108" spans="1:33" ht="24" customHeight="1">
      <c r="A108" s="239"/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  <c r="AA108" s="239"/>
      <c r="AB108" s="239"/>
      <c r="AC108" s="239"/>
      <c r="AD108" s="239"/>
      <c r="AE108" s="239"/>
      <c r="AF108" s="239"/>
      <c r="AG108" s="239"/>
    </row>
    <row r="109" spans="1:33" ht="24" customHeight="1">
      <c r="A109" s="239"/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  <c r="AA109" s="239"/>
      <c r="AB109" s="239"/>
      <c r="AC109" s="239"/>
      <c r="AD109" s="239"/>
      <c r="AE109" s="239"/>
      <c r="AF109" s="239"/>
      <c r="AG109" s="239"/>
    </row>
    <row r="110" spans="1:33" ht="24" customHeight="1">
      <c r="A110" s="239"/>
      <c r="B110" s="239"/>
      <c r="C110" s="239"/>
      <c r="D110" s="239"/>
      <c r="E110" s="239"/>
      <c r="F110" s="239"/>
      <c r="G110" s="239"/>
      <c r="H110" s="239"/>
      <c r="I110" s="239"/>
      <c r="J110" s="239"/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  <c r="AA110" s="239"/>
      <c r="AB110" s="239"/>
      <c r="AC110" s="239"/>
      <c r="AD110" s="239"/>
      <c r="AE110" s="239"/>
      <c r="AF110" s="239"/>
      <c r="AG110" s="239"/>
    </row>
    <row r="111" spans="1:33" ht="24" customHeight="1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  <c r="AA111" s="239"/>
      <c r="AB111" s="239"/>
      <c r="AC111" s="239"/>
      <c r="AD111" s="239"/>
      <c r="AE111" s="239"/>
      <c r="AF111" s="239"/>
      <c r="AG111" s="239"/>
    </row>
    <row r="112" spans="1:33" ht="24" customHeight="1">
      <c r="A112" s="239"/>
      <c r="B112" s="239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  <c r="AA112" s="239"/>
      <c r="AB112" s="239"/>
      <c r="AC112" s="239"/>
      <c r="AD112" s="239"/>
      <c r="AE112" s="239"/>
      <c r="AF112" s="239"/>
      <c r="AG112" s="239"/>
    </row>
    <row r="113" spans="1:33" ht="24" customHeight="1">
      <c r="A113" s="239"/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  <c r="AA113" s="239"/>
      <c r="AB113" s="239"/>
      <c r="AC113" s="239"/>
      <c r="AD113" s="239"/>
      <c r="AE113" s="239"/>
      <c r="AF113" s="239"/>
      <c r="AG113" s="239"/>
    </row>
    <row r="114" spans="1:33" ht="24" customHeight="1">
      <c r="A114" s="239"/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  <c r="AA114" s="239"/>
      <c r="AB114" s="239"/>
      <c r="AC114" s="239"/>
      <c r="AD114" s="239"/>
      <c r="AE114" s="239"/>
      <c r="AF114" s="239"/>
      <c r="AG114" s="239"/>
    </row>
    <row r="115" spans="1:33" ht="24" customHeight="1">
      <c r="A115" s="239"/>
      <c r="B115" s="239"/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  <c r="AA115" s="239"/>
      <c r="AB115" s="239"/>
      <c r="AC115" s="239"/>
      <c r="AD115" s="239"/>
      <c r="AE115" s="239"/>
      <c r="AF115" s="239"/>
      <c r="AG115" s="239"/>
    </row>
    <row r="116" spans="1:33" ht="24" customHeight="1">
      <c r="A116" s="239"/>
      <c r="B116" s="239"/>
      <c r="C116" s="239"/>
      <c r="D116" s="239"/>
      <c r="E116" s="239"/>
      <c r="F116" s="239"/>
      <c r="G116" s="239"/>
      <c r="H116" s="239"/>
      <c r="I116" s="239"/>
      <c r="J116" s="239"/>
      <c r="K116" s="239"/>
      <c r="L116" s="239"/>
      <c r="M116" s="23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  <c r="AA116" s="239"/>
      <c r="AB116" s="239"/>
      <c r="AC116" s="239"/>
      <c r="AD116" s="239"/>
      <c r="AE116" s="239"/>
      <c r="AF116" s="239"/>
      <c r="AG116" s="239"/>
    </row>
    <row r="117" spans="1:33" ht="24" customHeight="1">
      <c r="A117" s="239"/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  <c r="AA117" s="239"/>
      <c r="AB117" s="239"/>
      <c r="AC117" s="239"/>
      <c r="AD117" s="239"/>
      <c r="AE117" s="239"/>
      <c r="AF117" s="239"/>
      <c r="AG117" s="239"/>
    </row>
    <row r="118" spans="1:33" ht="24" customHeight="1">
      <c r="A118" s="239"/>
      <c r="B118" s="239"/>
      <c r="C118" s="239"/>
      <c r="D118" s="239"/>
      <c r="E118" s="239"/>
      <c r="F118" s="239"/>
      <c r="G118" s="239"/>
      <c r="H118" s="239"/>
      <c r="I118" s="239"/>
      <c r="J118" s="239"/>
      <c r="K118" s="239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  <c r="AA118" s="239"/>
      <c r="AB118" s="239"/>
      <c r="AC118" s="239"/>
      <c r="AD118" s="239"/>
      <c r="AE118" s="239"/>
      <c r="AF118" s="239"/>
      <c r="AG118" s="239"/>
    </row>
    <row r="119" spans="1:33" ht="24" customHeight="1">
      <c r="A119" s="239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  <c r="AA119" s="239"/>
      <c r="AB119" s="239"/>
      <c r="AC119" s="239"/>
      <c r="AD119" s="239"/>
      <c r="AE119" s="239"/>
      <c r="AF119" s="239"/>
      <c r="AG119" s="239"/>
    </row>
    <row r="120" spans="1:33" ht="24" customHeight="1">
      <c r="A120" s="239"/>
      <c r="B120" s="239"/>
      <c r="C120" s="239"/>
      <c r="D120" s="239"/>
      <c r="E120" s="239"/>
      <c r="F120" s="239"/>
      <c r="G120" s="239"/>
      <c r="H120" s="239"/>
      <c r="I120" s="239"/>
      <c r="J120" s="239"/>
      <c r="K120" s="239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  <c r="AA120" s="239"/>
      <c r="AB120" s="239"/>
      <c r="AC120" s="239"/>
      <c r="AD120" s="239"/>
      <c r="AE120" s="239"/>
      <c r="AF120" s="239"/>
      <c r="AG120" s="239"/>
    </row>
    <row r="121" spans="1:33" ht="24" customHeight="1">
      <c r="A121" s="239"/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  <c r="Z121" s="239"/>
      <c r="AA121" s="239"/>
      <c r="AB121" s="239"/>
      <c r="AC121" s="239"/>
      <c r="AD121" s="239"/>
      <c r="AE121" s="239"/>
      <c r="AF121" s="239"/>
      <c r="AG121" s="239"/>
    </row>
    <row r="122" spans="1:33" ht="24" customHeight="1">
      <c r="A122" s="239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  <c r="AA122" s="239"/>
      <c r="AB122" s="239"/>
      <c r="AC122" s="239"/>
      <c r="AD122" s="239"/>
      <c r="AE122" s="239"/>
      <c r="AF122" s="239"/>
      <c r="AG122" s="239"/>
    </row>
    <row r="123" spans="1:33" ht="24" customHeight="1">
      <c r="A123" s="239"/>
      <c r="B123" s="239"/>
      <c r="C123" s="239"/>
      <c r="D123" s="239"/>
      <c r="E123" s="239"/>
      <c r="F123" s="239"/>
      <c r="G123" s="239"/>
      <c r="H123" s="239"/>
      <c r="I123" s="239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  <c r="AA123" s="239"/>
      <c r="AB123" s="239"/>
      <c r="AC123" s="239"/>
      <c r="AD123" s="239"/>
      <c r="AE123" s="239"/>
      <c r="AF123" s="239"/>
      <c r="AG123" s="239"/>
    </row>
    <row r="124" spans="1:33" ht="24" customHeight="1">
      <c r="A124" s="239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  <c r="AA124" s="239"/>
      <c r="AB124" s="239"/>
      <c r="AC124" s="239"/>
      <c r="AD124" s="239"/>
      <c r="AE124" s="239"/>
      <c r="AF124" s="239"/>
      <c r="AG124" s="239"/>
    </row>
    <row r="125" spans="1:33" ht="24" customHeight="1">
      <c r="A125" s="239"/>
      <c r="B125" s="239"/>
      <c r="C125" s="239"/>
      <c r="D125" s="239"/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  <c r="AA125" s="239"/>
      <c r="AB125" s="239"/>
      <c r="AC125" s="239"/>
      <c r="AD125" s="239"/>
      <c r="AE125" s="239"/>
      <c r="AF125" s="239"/>
      <c r="AG125" s="239"/>
    </row>
    <row r="126" spans="1:33" ht="24" customHeight="1">
      <c r="A126" s="239"/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  <c r="AA126" s="239"/>
      <c r="AB126" s="239"/>
      <c r="AC126" s="239"/>
      <c r="AD126" s="239"/>
      <c r="AE126" s="239"/>
      <c r="AF126" s="239"/>
      <c r="AG126" s="239"/>
    </row>
    <row r="127" spans="1:33" ht="24" customHeight="1">
      <c r="A127" s="239"/>
      <c r="B127" s="239"/>
      <c r="C127" s="239"/>
      <c r="D127" s="239"/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  <c r="AA127" s="239"/>
      <c r="AB127" s="239"/>
      <c r="AC127" s="239"/>
      <c r="AD127" s="239"/>
      <c r="AE127" s="239"/>
      <c r="AF127" s="239"/>
      <c r="AG127" s="239"/>
    </row>
    <row r="128" spans="1:33" ht="24" customHeight="1">
      <c r="A128" s="239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  <c r="AA128" s="239"/>
      <c r="AB128" s="239"/>
      <c r="AC128" s="239"/>
      <c r="AD128" s="239"/>
      <c r="AE128" s="239"/>
      <c r="AF128" s="239"/>
      <c r="AG128" s="239"/>
    </row>
    <row r="129" spans="1:33" ht="24" customHeight="1">
      <c r="A129" s="239"/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  <c r="AA129" s="239"/>
      <c r="AB129" s="239"/>
      <c r="AC129" s="239"/>
      <c r="AD129" s="239"/>
      <c r="AE129" s="239"/>
      <c r="AF129" s="239"/>
      <c r="AG129" s="239"/>
    </row>
    <row r="130" spans="1:33" ht="24" customHeight="1">
      <c r="A130" s="239"/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  <c r="AA130" s="239"/>
      <c r="AB130" s="239"/>
      <c r="AC130" s="239"/>
      <c r="AD130" s="239"/>
      <c r="AE130" s="239"/>
      <c r="AF130" s="239"/>
      <c r="AG130" s="239"/>
    </row>
    <row r="131" spans="1:33" ht="24" customHeight="1">
      <c r="A131" s="239"/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  <c r="AA131" s="239"/>
      <c r="AB131" s="239"/>
      <c r="AC131" s="239"/>
      <c r="AD131" s="239"/>
      <c r="AE131" s="239"/>
      <c r="AF131" s="239"/>
      <c r="AG131" s="239"/>
    </row>
    <row r="132" spans="1:33" ht="24" customHeight="1">
      <c r="A132" s="239"/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  <c r="AA132" s="239"/>
      <c r="AB132" s="239"/>
      <c r="AC132" s="239"/>
      <c r="AD132" s="239"/>
      <c r="AE132" s="239"/>
      <c r="AF132" s="239"/>
      <c r="AG132" s="239"/>
    </row>
    <row r="133" spans="1:33" ht="24" customHeight="1">
      <c r="A133" s="239"/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  <c r="AA133" s="239"/>
      <c r="AB133" s="239"/>
      <c r="AC133" s="239"/>
      <c r="AD133" s="239"/>
      <c r="AE133" s="239"/>
      <c r="AF133" s="239"/>
      <c r="AG133" s="239"/>
    </row>
    <row r="134" spans="1:33" ht="24" customHeight="1">
      <c r="A134" s="239"/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  <c r="AA134" s="239"/>
      <c r="AB134" s="239"/>
      <c r="AC134" s="239"/>
      <c r="AD134" s="239"/>
      <c r="AE134" s="239"/>
      <c r="AF134" s="239"/>
      <c r="AG134" s="239"/>
    </row>
    <row r="135" spans="1:33" ht="24" customHeight="1">
      <c r="A135" s="239"/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  <c r="AA135" s="239"/>
      <c r="AB135" s="239"/>
      <c r="AC135" s="239"/>
      <c r="AD135" s="239"/>
      <c r="AE135" s="239"/>
      <c r="AF135" s="239"/>
      <c r="AG135" s="239"/>
    </row>
    <row r="136" spans="1:33" ht="24" customHeight="1">
      <c r="A136" s="239"/>
      <c r="B136" s="239"/>
      <c r="C136" s="239"/>
      <c r="D136" s="239"/>
      <c r="E136" s="239"/>
      <c r="F136" s="239"/>
      <c r="G136" s="239"/>
      <c r="H136" s="239"/>
      <c r="I136" s="239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  <c r="AA136" s="239"/>
      <c r="AB136" s="239"/>
      <c r="AC136" s="239"/>
      <c r="AD136" s="239"/>
      <c r="AE136" s="239"/>
      <c r="AF136" s="239"/>
      <c r="AG136" s="239"/>
    </row>
    <row r="137" spans="1:33" ht="24" customHeight="1">
      <c r="A137" s="239"/>
      <c r="B137" s="239"/>
      <c r="C137" s="239"/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  <c r="AA137" s="239"/>
      <c r="AB137" s="239"/>
      <c r="AC137" s="239"/>
      <c r="AD137" s="239"/>
      <c r="AE137" s="239"/>
      <c r="AF137" s="239"/>
      <c r="AG137" s="239"/>
    </row>
    <row r="138" spans="1:33" ht="24" customHeight="1">
      <c r="A138" s="239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  <c r="AA138" s="239"/>
      <c r="AB138" s="239"/>
      <c r="AC138" s="239"/>
      <c r="AD138" s="239"/>
      <c r="AE138" s="239"/>
      <c r="AF138" s="239"/>
      <c r="AG138" s="239"/>
    </row>
    <row r="139" spans="1:33" ht="24" customHeight="1">
      <c r="A139" s="239"/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  <c r="AA139" s="239"/>
      <c r="AB139" s="239"/>
      <c r="AC139" s="239"/>
      <c r="AD139" s="239"/>
      <c r="AE139" s="239"/>
      <c r="AF139" s="239"/>
      <c r="AG139" s="239"/>
    </row>
    <row r="140" spans="1:33" ht="24" customHeight="1">
      <c r="A140" s="239"/>
      <c r="B140" s="239"/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  <c r="AA140" s="239"/>
      <c r="AB140" s="239"/>
      <c r="AC140" s="239"/>
      <c r="AD140" s="239"/>
      <c r="AE140" s="239"/>
      <c r="AF140" s="239"/>
      <c r="AG140" s="239"/>
    </row>
    <row r="141" spans="1:33" ht="24" customHeight="1">
      <c r="A141" s="239"/>
      <c r="B141" s="239"/>
      <c r="C141" s="239"/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  <c r="AA141" s="239"/>
      <c r="AB141" s="239"/>
      <c r="AC141" s="239"/>
      <c r="AD141" s="239"/>
      <c r="AE141" s="239"/>
      <c r="AF141" s="239"/>
      <c r="AG141" s="239"/>
    </row>
    <row r="142" spans="1:33" ht="24" customHeight="1">
      <c r="A142" s="239"/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  <c r="AA142" s="239"/>
      <c r="AB142" s="239"/>
      <c r="AC142" s="239"/>
      <c r="AD142" s="239"/>
      <c r="AE142" s="239"/>
      <c r="AF142" s="239"/>
      <c r="AG142" s="239"/>
    </row>
    <row r="143" spans="1:33" ht="24" customHeight="1">
      <c r="A143" s="239"/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  <c r="AA143" s="239"/>
      <c r="AB143" s="239"/>
      <c r="AC143" s="239"/>
      <c r="AD143" s="239"/>
      <c r="AE143" s="239"/>
      <c r="AF143" s="239"/>
      <c r="AG143" s="239"/>
    </row>
    <row r="144" spans="1:33" ht="24" customHeight="1">
      <c r="A144" s="239"/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  <c r="AA144" s="239"/>
      <c r="AB144" s="239"/>
      <c r="AC144" s="239"/>
      <c r="AD144" s="239"/>
      <c r="AE144" s="239"/>
      <c r="AF144" s="239"/>
      <c r="AG144" s="239"/>
    </row>
    <row r="145" spans="1:33" ht="24" customHeight="1">
      <c r="A145" s="239"/>
      <c r="B145" s="239"/>
      <c r="C145" s="239"/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  <c r="AA145" s="239"/>
      <c r="AB145" s="239"/>
      <c r="AC145" s="239"/>
      <c r="AD145" s="239"/>
      <c r="AE145" s="239"/>
      <c r="AF145" s="239"/>
      <c r="AG145" s="239"/>
    </row>
    <row r="146" spans="1:33" ht="24" customHeight="1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  <c r="AA146" s="239"/>
      <c r="AB146" s="239"/>
      <c r="AC146" s="239"/>
      <c r="AD146" s="239"/>
      <c r="AE146" s="239"/>
      <c r="AF146" s="239"/>
      <c r="AG146" s="239"/>
    </row>
    <row r="147" spans="1:33" ht="24" customHeight="1">
      <c r="A147" s="239"/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  <c r="AA147" s="239"/>
      <c r="AB147" s="239"/>
      <c r="AC147" s="239"/>
      <c r="AD147" s="239"/>
      <c r="AE147" s="239"/>
      <c r="AF147" s="239"/>
      <c r="AG147" s="239"/>
    </row>
    <row r="148" spans="1:33" ht="24" customHeight="1">
      <c r="A148" s="239"/>
      <c r="B148" s="239"/>
      <c r="C148" s="239"/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  <c r="AA148" s="239"/>
      <c r="AB148" s="239"/>
      <c r="AC148" s="239"/>
      <c r="AD148" s="239"/>
      <c r="AE148" s="239"/>
      <c r="AF148" s="239"/>
      <c r="AG148" s="239"/>
    </row>
    <row r="149" spans="1:33" ht="24" customHeight="1">
      <c r="A149" s="239"/>
      <c r="B149" s="239"/>
      <c r="C149" s="239"/>
      <c r="D149" s="239"/>
      <c r="E149" s="239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  <c r="AA149" s="239"/>
      <c r="AB149" s="239"/>
      <c r="AC149" s="239"/>
      <c r="AD149" s="239"/>
      <c r="AE149" s="239"/>
      <c r="AF149" s="239"/>
      <c r="AG149" s="239"/>
    </row>
    <row r="150" spans="1:33" ht="24" customHeight="1">
      <c r="A150" s="239"/>
      <c r="B150" s="239"/>
      <c r="C150" s="239"/>
      <c r="D150" s="239"/>
      <c r="E150" s="239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  <c r="AA150" s="239"/>
      <c r="AB150" s="239"/>
      <c r="AC150" s="239"/>
      <c r="AD150" s="239"/>
      <c r="AE150" s="239"/>
      <c r="AF150" s="239"/>
      <c r="AG150" s="239"/>
    </row>
    <row r="151" spans="1:33" ht="24" customHeight="1">
      <c r="A151" s="239"/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  <c r="AA151" s="239"/>
      <c r="AB151" s="239"/>
      <c r="AC151" s="239"/>
      <c r="AD151" s="239"/>
      <c r="AE151" s="239"/>
      <c r="AF151" s="239"/>
      <c r="AG151" s="239"/>
    </row>
    <row r="152" spans="1:33" ht="24" customHeight="1">
      <c r="A152" s="239"/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  <c r="AA152" s="239"/>
      <c r="AB152" s="239"/>
      <c r="AC152" s="239"/>
      <c r="AD152" s="239"/>
      <c r="AE152" s="239"/>
      <c r="AF152" s="239"/>
      <c r="AG152" s="239"/>
    </row>
    <row r="153" spans="1:33" ht="24" customHeight="1">
      <c r="A153" s="239"/>
      <c r="B153" s="239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  <c r="AA153" s="239"/>
      <c r="AB153" s="239"/>
      <c r="AC153" s="239"/>
      <c r="AD153" s="239"/>
      <c r="AE153" s="239"/>
      <c r="AF153" s="239"/>
      <c r="AG153" s="239"/>
    </row>
    <row r="154" spans="1:33" ht="24" customHeight="1">
      <c r="A154" s="239"/>
      <c r="B154" s="239"/>
      <c r="C154" s="239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  <c r="AA154" s="239"/>
      <c r="AB154" s="239"/>
      <c r="AC154" s="239"/>
      <c r="AD154" s="239"/>
      <c r="AE154" s="239"/>
      <c r="AF154" s="239"/>
      <c r="AG154" s="239"/>
    </row>
    <row r="155" spans="1:33" ht="24" customHeight="1">
      <c r="A155" s="239"/>
      <c r="B155" s="239"/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  <c r="AA155" s="239"/>
      <c r="AB155" s="239"/>
      <c r="AC155" s="239"/>
      <c r="AD155" s="239"/>
      <c r="AE155" s="239"/>
      <c r="AF155" s="239"/>
      <c r="AG155" s="239"/>
    </row>
    <row r="156" spans="1:33" ht="24" customHeight="1">
      <c r="A156" s="239"/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  <c r="AA156" s="239"/>
      <c r="AB156" s="239"/>
      <c r="AC156" s="239"/>
      <c r="AD156" s="239"/>
      <c r="AE156" s="239"/>
      <c r="AF156" s="239"/>
      <c r="AG156" s="239"/>
    </row>
    <row r="157" spans="1:33" ht="24" customHeight="1">
      <c r="A157" s="239"/>
      <c r="B157" s="239"/>
      <c r="C157" s="239"/>
      <c r="D157" s="239"/>
      <c r="E157" s="239"/>
      <c r="F157" s="239"/>
      <c r="G157" s="239"/>
      <c r="H157" s="239"/>
      <c r="I157" s="239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  <c r="AA157" s="239"/>
      <c r="AB157" s="239"/>
      <c r="AC157" s="239"/>
      <c r="AD157" s="239"/>
      <c r="AE157" s="239"/>
      <c r="AF157" s="239"/>
      <c r="AG157" s="239"/>
    </row>
    <row r="158" spans="1:33" ht="24" customHeight="1">
      <c r="A158" s="239"/>
      <c r="B158" s="239"/>
      <c r="C158" s="239"/>
      <c r="D158" s="239"/>
      <c r="E158" s="239"/>
      <c r="F158" s="239"/>
      <c r="G158" s="239"/>
      <c r="H158" s="239"/>
      <c r="I158" s="239"/>
      <c r="J158" s="239"/>
      <c r="K158" s="239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  <c r="AA158" s="239"/>
      <c r="AB158" s="239"/>
      <c r="AC158" s="239"/>
      <c r="AD158" s="239"/>
      <c r="AE158" s="239"/>
      <c r="AF158" s="239"/>
      <c r="AG158" s="239"/>
    </row>
    <row r="159" spans="1:33" ht="24" customHeight="1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  <c r="AA159" s="239"/>
      <c r="AB159" s="239"/>
      <c r="AC159" s="239"/>
      <c r="AD159" s="239"/>
      <c r="AE159" s="239"/>
      <c r="AF159" s="239"/>
      <c r="AG159" s="239"/>
    </row>
    <row r="160" spans="1:33" ht="24" customHeight="1">
      <c r="A160" s="239"/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  <c r="AA160" s="239"/>
      <c r="AB160" s="239"/>
      <c r="AC160" s="239"/>
      <c r="AD160" s="239"/>
      <c r="AE160" s="239"/>
      <c r="AF160" s="239"/>
      <c r="AG160" s="239"/>
    </row>
    <row r="161" spans="1:33" ht="24" customHeight="1">
      <c r="A161" s="239"/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  <c r="AA161" s="239"/>
      <c r="AB161" s="239"/>
      <c r="AC161" s="239"/>
      <c r="AD161" s="239"/>
      <c r="AE161" s="239"/>
      <c r="AF161" s="239"/>
      <c r="AG161" s="239"/>
    </row>
    <row r="162" spans="1:33" ht="24" customHeight="1">
      <c r="A162" s="239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  <c r="AA162" s="239"/>
      <c r="AB162" s="239"/>
      <c r="AC162" s="239"/>
      <c r="AD162" s="239"/>
      <c r="AE162" s="239"/>
      <c r="AF162" s="239"/>
      <c r="AG162" s="239"/>
    </row>
    <row r="163" spans="1:33" ht="24" customHeight="1">
      <c r="A163" s="239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  <c r="AA163" s="239"/>
      <c r="AB163" s="239"/>
      <c r="AC163" s="239"/>
      <c r="AD163" s="239"/>
      <c r="AE163" s="239"/>
      <c r="AF163" s="239"/>
      <c r="AG163" s="239"/>
    </row>
    <row r="164" spans="1:33" ht="24" customHeight="1">
      <c r="A164" s="239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  <c r="AA164" s="239"/>
      <c r="AB164" s="239"/>
      <c r="AC164" s="239"/>
      <c r="AD164" s="239"/>
      <c r="AE164" s="239"/>
      <c r="AF164" s="239"/>
      <c r="AG164" s="239"/>
    </row>
    <row r="165" spans="1:33" ht="24" customHeight="1">
      <c r="A165" s="239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  <c r="AA165" s="239"/>
      <c r="AB165" s="239"/>
      <c r="AC165" s="239"/>
      <c r="AD165" s="239"/>
      <c r="AE165" s="239"/>
      <c r="AF165" s="239"/>
      <c r="AG165" s="239"/>
    </row>
    <row r="166" spans="1:33" ht="24" customHeight="1">
      <c r="A166" s="239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  <c r="AA166" s="239"/>
      <c r="AB166" s="239"/>
      <c r="AC166" s="239"/>
      <c r="AD166" s="239"/>
      <c r="AE166" s="239"/>
      <c r="AF166" s="239"/>
      <c r="AG166" s="239"/>
    </row>
    <row r="167" spans="1:33" ht="24" customHeight="1">
      <c r="A167" s="239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  <c r="AA167" s="239"/>
      <c r="AB167" s="239"/>
      <c r="AC167" s="239"/>
      <c r="AD167" s="239"/>
      <c r="AE167" s="239"/>
      <c r="AF167" s="239"/>
      <c r="AG167" s="239"/>
    </row>
    <row r="168" spans="1:33" ht="24" customHeight="1">
      <c r="A168" s="239"/>
      <c r="B168" s="239"/>
      <c r="C168" s="239"/>
      <c r="D168" s="239"/>
      <c r="E168" s="239"/>
      <c r="F168" s="239"/>
      <c r="G168" s="239"/>
      <c r="H168" s="239"/>
      <c r="I168" s="239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  <c r="AA168" s="239"/>
      <c r="AB168" s="239"/>
      <c r="AC168" s="239"/>
      <c r="AD168" s="239"/>
      <c r="AE168" s="239"/>
      <c r="AF168" s="239"/>
      <c r="AG168" s="239"/>
    </row>
    <row r="169" spans="1:33" ht="24" customHeight="1">
      <c r="A169" s="239"/>
      <c r="B169" s="239"/>
      <c r="C169" s="239"/>
      <c r="D169" s="239"/>
      <c r="E169" s="239"/>
      <c r="F169" s="239"/>
      <c r="G169" s="239"/>
      <c r="H169" s="239"/>
      <c r="I169" s="239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  <c r="AA169" s="239"/>
      <c r="AB169" s="239"/>
      <c r="AC169" s="239"/>
      <c r="AD169" s="239"/>
      <c r="AE169" s="239"/>
      <c r="AF169" s="239"/>
      <c r="AG169" s="239"/>
    </row>
    <row r="170" spans="1:33" ht="24" customHeight="1">
      <c r="A170" s="239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  <c r="AA170" s="239"/>
      <c r="AB170" s="239"/>
      <c r="AC170" s="239"/>
      <c r="AD170" s="239"/>
      <c r="AE170" s="239"/>
      <c r="AF170" s="239"/>
      <c r="AG170" s="239"/>
    </row>
    <row r="171" spans="1:33" ht="24" customHeight="1">
      <c r="A171" s="239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  <c r="AA171" s="239"/>
      <c r="AB171" s="239"/>
      <c r="AC171" s="239"/>
      <c r="AD171" s="239"/>
      <c r="AE171" s="239"/>
      <c r="AF171" s="239"/>
      <c r="AG171" s="239"/>
    </row>
    <row r="172" spans="1:33" ht="24" customHeight="1">
      <c r="A172" s="239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  <c r="AA172" s="239"/>
      <c r="AB172" s="239"/>
      <c r="AC172" s="239"/>
      <c r="AD172" s="239"/>
      <c r="AE172" s="239"/>
      <c r="AF172" s="239"/>
      <c r="AG172" s="239"/>
    </row>
    <row r="173" spans="1:33" ht="24" customHeight="1">
      <c r="A173" s="239"/>
      <c r="B173" s="239"/>
      <c r="C173" s="239"/>
      <c r="D173" s="239"/>
      <c r="E173" s="239"/>
      <c r="F173" s="239"/>
      <c r="G173" s="239"/>
      <c r="H173" s="239"/>
      <c r="I173" s="239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  <c r="AA173" s="239"/>
      <c r="AB173" s="239"/>
      <c r="AC173" s="239"/>
      <c r="AD173" s="239"/>
      <c r="AE173" s="239"/>
      <c r="AF173" s="239"/>
      <c r="AG173" s="239"/>
    </row>
    <row r="174" spans="1:33" ht="24" customHeight="1">
      <c r="A174" s="239"/>
      <c r="B174" s="239"/>
      <c r="C174" s="239"/>
      <c r="D174" s="239"/>
      <c r="E174" s="239"/>
      <c r="F174" s="239"/>
      <c r="G174" s="239"/>
      <c r="H174" s="239"/>
      <c r="I174" s="239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  <c r="AA174" s="239"/>
      <c r="AB174" s="239"/>
      <c r="AC174" s="239"/>
      <c r="AD174" s="239"/>
      <c r="AE174" s="239"/>
      <c r="AF174" s="239"/>
      <c r="AG174" s="239"/>
    </row>
    <row r="175" spans="1:33" ht="24" customHeight="1">
      <c r="A175" s="239"/>
      <c r="B175" s="239"/>
      <c r="C175" s="239"/>
      <c r="D175" s="239"/>
      <c r="E175" s="239"/>
      <c r="F175" s="239"/>
      <c r="G175" s="239"/>
      <c r="H175" s="239"/>
      <c r="I175" s="239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  <c r="AA175" s="239"/>
      <c r="AB175" s="239"/>
      <c r="AC175" s="239"/>
      <c r="AD175" s="239"/>
      <c r="AE175" s="239"/>
      <c r="AF175" s="239"/>
      <c r="AG175" s="239"/>
    </row>
    <row r="176" spans="1:33" ht="24" customHeight="1">
      <c r="A176" s="239"/>
      <c r="B176" s="239"/>
      <c r="C176" s="239"/>
      <c r="D176" s="239"/>
      <c r="E176" s="239"/>
      <c r="F176" s="239"/>
      <c r="G176" s="239"/>
      <c r="H176" s="239"/>
      <c r="I176" s="239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  <c r="AA176" s="239"/>
      <c r="AB176" s="239"/>
      <c r="AC176" s="239"/>
      <c r="AD176" s="239"/>
      <c r="AE176" s="239"/>
      <c r="AF176" s="239"/>
      <c r="AG176" s="239"/>
    </row>
    <row r="177" spans="1:33" ht="24" customHeight="1">
      <c r="A177" s="239"/>
      <c r="B177" s="239"/>
      <c r="C177" s="239"/>
      <c r="D177" s="239"/>
      <c r="E177" s="239"/>
      <c r="F177" s="239"/>
      <c r="G177" s="239"/>
      <c r="H177" s="239"/>
      <c r="I177" s="239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  <c r="AA177" s="239"/>
      <c r="AB177" s="239"/>
      <c r="AC177" s="239"/>
      <c r="AD177" s="239"/>
      <c r="AE177" s="239"/>
      <c r="AF177" s="239"/>
      <c r="AG177" s="239"/>
    </row>
    <row r="178" spans="1:33" ht="24" customHeight="1">
      <c r="A178" s="239"/>
      <c r="B178" s="239"/>
      <c r="C178" s="239"/>
      <c r="D178" s="239"/>
      <c r="E178" s="239"/>
      <c r="F178" s="239"/>
      <c r="G178" s="239"/>
      <c r="H178" s="239"/>
      <c r="I178" s="239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  <c r="AA178" s="239"/>
      <c r="AB178" s="239"/>
      <c r="AC178" s="239"/>
      <c r="AD178" s="239"/>
      <c r="AE178" s="239"/>
      <c r="AF178" s="239"/>
      <c r="AG178" s="239"/>
    </row>
    <row r="179" spans="1:33" ht="24" customHeight="1">
      <c r="A179" s="239"/>
      <c r="B179" s="239"/>
      <c r="C179" s="239"/>
      <c r="D179" s="239"/>
      <c r="E179" s="239"/>
      <c r="F179" s="239"/>
      <c r="G179" s="239"/>
      <c r="H179" s="239"/>
      <c r="I179" s="239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  <c r="AA179" s="239"/>
      <c r="AB179" s="239"/>
      <c r="AC179" s="239"/>
      <c r="AD179" s="239"/>
      <c r="AE179" s="239"/>
      <c r="AF179" s="239"/>
      <c r="AG179" s="239"/>
    </row>
    <row r="180" spans="1:33" ht="24" customHeight="1">
      <c r="A180" s="239"/>
      <c r="B180" s="239"/>
      <c r="C180" s="239"/>
      <c r="D180" s="239"/>
      <c r="E180" s="239"/>
      <c r="F180" s="239"/>
      <c r="G180" s="239"/>
      <c r="H180" s="239"/>
      <c r="I180" s="239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  <c r="AA180" s="239"/>
      <c r="AB180" s="239"/>
      <c r="AC180" s="239"/>
      <c r="AD180" s="239"/>
      <c r="AE180" s="239"/>
      <c r="AF180" s="239"/>
      <c r="AG180" s="239"/>
    </row>
    <row r="181" spans="1:33" ht="24" customHeight="1">
      <c r="A181" s="239"/>
      <c r="B181" s="239"/>
      <c r="C181" s="239"/>
      <c r="D181" s="239"/>
      <c r="E181" s="239"/>
      <c r="F181" s="239"/>
      <c r="G181" s="239"/>
      <c r="H181" s="239"/>
      <c r="I181" s="239"/>
      <c r="J181" s="239"/>
      <c r="K181" s="239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  <c r="AA181" s="239"/>
      <c r="AB181" s="239"/>
      <c r="AC181" s="239"/>
      <c r="AD181" s="239"/>
      <c r="AE181" s="239"/>
      <c r="AF181" s="239"/>
      <c r="AG181" s="239"/>
    </row>
    <row r="182" spans="1:33" ht="24" customHeight="1">
      <c r="A182" s="239"/>
      <c r="B182" s="239"/>
      <c r="C182" s="239"/>
      <c r="D182" s="239"/>
      <c r="E182" s="239"/>
      <c r="F182" s="239"/>
      <c r="G182" s="239"/>
      <c r="H182" s="239"/>
      <c r="I182" s="239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  <c r="AA182" s="239"/>
      <c r="AB182" s="239"/>
      <c r="AC182" s="239"/>
      <c r="AD182" s="239"/>
      <c r="AE182" s="239"/>
      <c r="AF182" s="239"/>
      <c r="AG182" s="239"/>
    </row>
    <row r="183" spans="1:33" ht="24" customHeight="1">
      <c r="A183" s="239"/>
      <c r="B183" s="239"/>
      <c r="C183" s="239"/>
      <c r="D183" s="239"/>
      <c r="E183" s="239"/>
      <c r="F183" s="239"/>
      <c r="G183" s="239"/>
      <c r="H183" s="239"/>
      <c r="I183" s="239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  <c r="AA183" s="239"/>
      <c r="AB183" s="239"/>
      <c r="AC183" s="239"/>
      <c r="AD183" s="239"/>
      <c r="AE183" s="239"/>
      <c r="AF183" s="239"/>
      <c r="AG183" s="239"/>
    </row>
    <row r="184" spans="1:33" ht="24" customHeight="1">
      <c r="A184" s="239"/>
      <c r="B184" s="239"/>
      <c r="C184" s="239"/>
      <c r="D184" s="239"/>
      <c r="E184" s="239"/>
      <c r="F184" s="239"/>
      <c r="G184" s="239"/>
      <c r="H184" s="239"/>
      <c r="I184" s="239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  <c r="AA184" s="239"/>
      <c r="AB184" s="239"/>
      <c r="AC184" s="239"/>
      <c r="AD184" s="239"/>
      <c r="AE184" s="239"/>
      <c r="AF184" s="239"/>
      <c r="AG184" s="239"/>
    </row>
    <row r="185" spans="1:33" ht="24" customHeight="1">
      <c r="A185" s="239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  <c r="AA185" s="239"/>
      <c r="AB185" s="239"/>
      <c r="AC185" s="239"/>
      <c r="AD185" s="239"/>
      <c r="AE185" s="239"/>
      <c r="AF185" s="239"/>
      <c r="AG185" s="239"/>
    </row>
    <row r="186" spans="1:33" ht="24" customHeight="1">
      <c r="A186" s="239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  <c r="AA186" s="239"/>
      <c r="AB186" s="239"/>
      <c r="AC186" s="239"/>
      <c r="AD186" s="239"/>
      <c r="AE186" s="239"/>
      <c r="AF186" s="239"/>
      <c r="AG186" s="239"/>
    </row>
    <row r="187" spans="1:33" ht="24" customHeight="1">
      <c r="A187" s="239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  <c r="AA187" s="239"/>
      <c r="AB187" s="239"/>
      <c r="AC187" s="239"/>
      <c r="AD187" s="239"/>
      <c r="AE187" s="239"/>
      <c r="AF187" s="239"/>
      <c r="AG187" s="239"/>
    </row>
    <row r="188" spans="1:33" ht="24" customHeight="1">
      <c r="A188" s="239"/>
      <c r="B188" s="239"/>
      <c r="C188" s="239"/>
      <c r="D188" s="239"/>
      <c r="E188" s="239"/>
      <c r="F188" s="239"/>
      <c r="G188" s="239"/>
      <c r="H188" s="239"/>
      <c r="I188" s="239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  <c r="AA188" s="239"/>
      <c r="AB188" s="239"/>
      <c r="AC188" s="239"/>
      <c r="AD188" s="239"/>
      <c r="AE188" s="239"/>
      <c r="AF188" s="239"/>
      <c r="AG188" s="239"/>
    </row>
    <row r="189" spans="1:33" ht="24" customHeight="1">
      <c r="A189" s="239"/>
      <c r="B189" s="239"/>
      <c r="C189" s="239"/>
      <c r="D189" s="239"/>
      <c r="E189" s="239"/>
      <c r="F189" s="239"/>
      <c r="G189" s="239"/>
      <c r="H189" s="239"/>
      <c r="I189" s="239"/>
      <c r="J189" s="239"/>
      <c r="K189" s="239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  <c r="AA189" s="239"/>
      <c r="AB189" s="239"/>
      <c r="AC189" s="239"/>
      <c r="AD189" s="239"/>
      <c r="AE189" s="239"/>
      <c r="AF189" s="239"/>
      <c r="AG189" s="239"/>
    </row>
    <row r="190" spans="1:33" ht="24" customHeight="1">
      <c r="A190" s="239"/>
      <c r="B190" s="239"/>
      <c r="C190" s="239"/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  <c r="AA190" s="239"/>
      <c r="AB190" s="239"/>
      <c r="AC190" s="239"/>
      <c r="AD190" s="239"/>
      <c r="AE190" s="239"/>
      <c r="AF190" s="239"/>
      <c r="AG190" s="239"/>
    </row>
    <row r="191" spans="1:33" ht="24" customHeight="1">
      <c r="A191" s="239"/>
      <c r="B191" s="239"/>
      <c r="C191" s="239"/>
      <c r="D191" s="239"/>
      <c r="E191" s="239"/>
      <c r="F191" s="239"/>
      <c r="G191" s="239"/>
      <c r="H191" s="239"/>
      <c r="I191" s="239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  <c r="AA191" s="239"/>
      <c r="AB191" s="239"/>
      <c r="AC191" s="239"/>
      <c r="AD191" s="239"/>
      <c r="AE191" s="239"/>
      <c r="AF191" s="239"/>
      <c r="AG191" s="239"/>
    </row>
    <row r="192" spans="1:33" ht="24" customHeight="1">
      <c r="A192" s="239"/>
      <c r="B192" s="239"/>
      <c r="C192" s="239"/>
      <c r="D192" s="239"/>
      <c r="E192" s="239"/>
      <c r="F192" s="239"/>
      <c r="G192" s="239"/>
      <c r="H192" s="239"/>
      <c r="I192" s="239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  <c r="AA192" s="239"/>
      <c r="AB192" s="239"/>
      <c r="AC192" s="239"/>
      <c r="AD192" s="239"/>
      <c r="AE192" s="239"/>
      <c r="AF192" s="239"/>
      <c r="AG192" s="239"/>
    </row>
    <row r="193" spans="1:33" ht="24" customHeight="1">
      <c r="A193" s="239"/>
      <c r="B193" s="239"/>
      <c r="C193" s="239"/>
      <c r="D193" s="239"/>
      <c r="E193" s="239"/>
      <c r="F193" s="239"/>
      <c r="G193" s="239"/>
      <c r="H193" s="239"/>
      <c r="I193" s="239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  <c r="AA193" s="239"/>
      <c r="AB193" s="239"/>
      <c r="AC193" s="239"/>
      <c r="AD193" s="239"/>
      <c r="AE193" s="239"/>
      <c r="AF193" s="239"/>
      <c r="AG193" s="239"/>
    </row>
    <row r="194" spans="1:33" ht="24" customHeight="1">
      <c r="A194" s="239"/>
      <c r="B194" s="239"/>
      <c r="C194" s="239"/>
      <c r="D194" s="239"/>
      <c r="E194" s="239"/>
      <c r="F194" s="239"/>
      <c r="G194" s="239"/>
      <c r="H194" s="239"/>
      <c r="I194" s="239"/>
      <c r="J194" s="239"/>
      <c r="K194" s="239"/>
      <c r="L194" s="239"/>
      <c r="M194" s="23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  <c r="AA194" s="239"/>
      <c r="AB194" s="239"/>
      <c r="AC194" s="239"/>
      <c r="AD194" s="239"/>
      <c r="AE194" s="239"/>
      <c r="AF194" s="239"/>
      <c r="AG194" s="239"/>
    </row>
    <row r="195" spans="1:33" ht="24" customHeight="1">
      <c r="A195" s="239"/>
      <c r="B195" s="239"/>
      <c r="C195" s="239"/>
      <c r="D195" s="239"/>
      <c r="E195" s="239"/>
      <c r="F195" s="239"/>
      <c r="G195" s="239"/>
      <c r="H195" s="239"/>
      <c r="I195" s="239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  <c r="AA195" s="239"/>
      <c r="AB195" s="239"/>
      <c r="AC195" s="239"/>
      <c r="AD195" s="239"/>
      <c r="AE195" s="239"/>
      <c r="AF195" s="239"/>
      <c r="AG195" s="239"/>
    </row>
    <row r="196" spans="1:33" ht="24" customHeight="1">
      <c r="A196" s="239"/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  <c r="AA196" s="239"/>
      <c r="AB196" s="239"/>
      <c r="AC196" s="239"/>
      <c r="AD196" s="239"/>
      <c r="AE196" s="239"/>
      <c r="AF196" s="239"/>
      <c r="AG196" s="239"/>
    </row>
    <row r="197" spans="1:33" ht="24" customHeight="1">
      <c r="A197" s="239"/>
      <c r="B197" s="239"/>
      <c r="C197" s="239"/>
      <c r="D197" s="239"/>
      <c r="E197" s="239"/>
      <c r="F197" s="239"/>
      <c r="G197" s="239"/>
      <c r="H197" s="239"/>
      <c r="I197" s="239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  <c r="AA197" s="239"/>
      <c r="AB197" s="239"/>
      <c r="AC197" s="239"/>
      <c r="AD197" s="239"/>
      <c r="AE197" s="239"/>
      <c r="AF197" s="239"/>
      <c r="AG197" s="239"/>
    </row>
    <row r="198" spans="1:33" ht="24" customHeight="1">
      <c r="A198" s="239"/>
      <c r="B198" s="239"/>
      <c r="C198" s="239"/>
      <c r="D198" s="239"/>
      <c r="E198" s="239"/>
      <c r="F198" s="239"/>
      <c r="G198" s="239"/>
      <c r="H198" s="239"/>
      <c r="I198" s="239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  <c r="AA198" s="239"/>
      <c r="AB198" s="239"/>
      <c r="AC198" s="239"/>
      <c r="AD198" s="239"/>
      <c r="AE198" s="239"/>
      <c r="AF198" s="239"/>
      <c r="AG198" s="239"/>
    </row>
    <row r="199" spans="1:33" ht="24" customHeight="1">
      <c r="A199" s="239"/>
      <c r="B199" s="239"/>
      <c r="C199" s="239"/>
      <c r="D199" s="239"/>
      <c r="E199" s="239"/>
      <c r="F199" s="239"/>
      <c r="G199" s="239"/>
      <c r="H199" s="239"/>
      <c r="I199" s="239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  <c r="AA199" s="239"/>
      <c r="AB199" s="239"/>
      <c r="AC199" s="239"/>
      <c r="AD199" s="239"/>
      <c r="AE199" s="239"/>
      <c r="AF199" s="239"/>
      <c r="AG199" s="239"/>
    </row>
    <row r="200" spans="1:33" ht="24" customHeight="1">
      <c r="A200" s="239"/>
      <c r="B200" s="239"/>
      <c r="C200" s="239"/>
      <c r="D200" s="239"/>
      <c r="E200" s="239"/>
      <c r="F200" s="239"/>
      <c r="G200" s="239"/>
      <c r="H200" s="239"/>
      <c r="I200" s="239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  <c r="AA200" s="239"/>
      <c r="AB200" s="239"/>
      <c r="AC200" s="239"/>
      <c r="AD200" s="239"/>
      <c r="AE200" s="239"/>
      <c r="AF200" s="239"/>
      <c r="AG200" s="239"/>
    </row>
    <row r="201" spans="1:33" ht="24" customHeight="1">
      <c r="A201" s="239"/>
      <c r="B201" s="239"/>
      <c r="C201" s="239"/>
      <c r="D201" s="239"/>
      <c r="E201" s="239"/>
      <c r="F201" s="239"/>
      <c r="G201" s="239"/>
      <c r="H201" s="239"/>
      <c r="I201" s="239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  <c r="AA201" s="239"/>
      <c r="AB201" s="239"/>
      <c r="AC201" s="239"/>
      <c r="AD201" s="239"/>
      <c r="AE201" s="239"/>
      <c r="AF201" s="239"/>
      <c r="AG201" s="239"/>
    </row>
    <row r="202" spans="1:33" ht="24" customHeight="1">
      <c r="A202" s="239"/>
      <c r="B202" s="239"/>
      <c r="C202" s="239"/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  <c r="AA202" s="239"/>
      <c r="AB202" s="239"/>
      <c r="AC202" s="239"/>
      <c r="AD202" s="239"/>
      <c r="AE202" s="239"/>
      <c r="AF202" s="239"/>
      <c r="AG202" s="239"/>
    </row>
    <row r="203" spans="1:33" ht="24" customHeight="1">
      <c r="A203" s="239"/>
      <c r="B203" s="239"/>
      <c r="C203" s="239"/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  <c r="AA203" s="239"/>
      <c r="AB203" s="239"/>
      <c r="AC203" s="239"/>
      <c r="AD203" s="239"/>
      <c r="AE203" s="239"/>
      <c r="AF203" s="239"/>
      <c r="AG203" s="239"/>
    </row>
    <row r="204" spans="1:33" ht="24" customHeight="1">
      <c r="A204" s="239"/>
      <c r="B204" s="239"/>
      <c r="C204" s="239"/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  <c r="AA204" s="239"/>
      <c r="AB204" s="239"/>
      <c r="AC204" s="239"/>
      <c r="AD204" s="239"/>
      <c r="AE204" s="239"/>
      <c r="AF204" s="239"/>
      <c r="AG204" s="239"/>
    </row>
    <row r="205" spans="1:33" ht="24" customHeight="1">
      <c r="A205" s="239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  <c r="AA205" s="239"/>
      <c r="AB205" s="239"/>
      <c r="AC205" s="239"/>
      <c r="AD205" s="239"/>
      <c r="AE205" s="239"/>
      <c r="AF205" s="239"/>
      <c r="AG205" s="239"/>
    </row>
    <row r="206" spans="1:33" ht="24" customHeight="1">
      <c r="A206" s="239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  <c r="AA206" s="239"/>
      <c r="AB206" s="239"/>
      <c r="AC206" s="239"/>
      <c r="AD206" s="239"/>
      <c r="AE206" s="239"/>
      <c r="AF206" s="239"/>
      <c r="AG206" s="239"/>
    </row>
    <row r="207" spans="1:33" ht="24" customHeight="1">
      <c r="A207" s="239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  <c r="AA207" s="239"/>
      <c r="AB207" s="239"/>
      <c r="AC207" s="239"/>
      <c r="AD207" s="239"/>
      <c r="AE207" s="239"/>
      <c r="AF207" s="239"/>
      <c r="AG207" s="239"/>
    </row>
    <row r="208" spans="1:33" ht="24" customHeight="1">
      <c r="A208" s="239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  <c r="AA208" s="239"/>
      <c r="AB208" s="239"/>
      <c r="AC208" s="239"/>
      <c r="AD208" s="239"/>
      <c r="AE208" s="239"/>
      <c r="AF208" s="239"/>
      <c r="AG208" s="239"/>
    </row>
    <row r="209" spans="1:33" ht="24" customHeight="1">
      <c r="A209" s="239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  <c r="AA209" s="239"/>
      <c r="AB209" s="239"/>
      <c r="AC209" s="239"/>
      <c r="AD209" s="239"/>
      <c r="AE209" s="239"/>
      <c r="AF209" s="239"/>
      <c r="AG209" s="239"/>
    </row>
    <row r="210" spans="1:33" ht="24" customHeight="1">
      <c r="A210" s="239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  <c r="AA210" s="239"/>
      <c r="AB210" s="239"/>
      <c r="AC210" s="239"/>
      <c r="AD210" s="239"/>
      <c r="AE210" s="239"/>
      <c r="AF210" s="239"/>
      <c r="AG210" s="239"/>
    </row>
    <row r="211" spans="1:33" ht="24" customHeight="1">
      <c r="A211" s="239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  <c r="AA211" s="239"/>
      <c r="AB211" s="239"/>
      <c r="AC211" s="239"/>
      <c r="AD211" s="239"/>
      <c r="AE211" s="239"/>
      <c r="AF211" s="239"/>
      <c r="AG211" s="239"/>
    </row>
    <row r="212" spans="1:33" ht="24" customHeight="1">
      <c r="A212" s="239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  <c r="AA212" s="239"/>
      <c r="AB212" s="239"/>
      <c r="AC212" s="239"/>
      <c r="AD212" s="239"/>
      <c r="AE212" s="239"/>
      <c r="AF212" s="239"/>
      <c r="AG212" s="239"/>
    </row>
    <row r="213" spans="1:33" ht="24" customHeight="1">
      <c r="A213" s="239"/>
      <c r="B213" s="239"/>
      <c r="C213" s="239"/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  <c r="AA213" s="239"/>
      <c r="AB213" s="239"/>
      <c r="AC213" s="239"/>
      <c r="AD213" s="239"/>
      <c r="AE213" s="239"/>
      <c r="AF213" s="239"/>
      <c r="AG213" s="239"/>
    </row>
    <row r="214" spans="1:33" ht="24" customHeight="1">
      <c r="A214" s="239"/>
      <c r="B214" s="239"/>
      <c r="C214" s="239"/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  <c r="AA214" s="239"/>
      <c r="AB214" s="239"/>
      <c r="AC214" s="239"/>
      <c r="AD214" s="239"/>
      <c r="AE214" s="239"/>
      <c r="AF214" s="239"/>
      <c r="AG214" s="239"/>
    </row>
    <row r="215" spans="1:33" ht="24" customHeight="1">
      <c r="A215" s="239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  <c r="AA215" s="239"/>
      <c r="AB215" s="239"/>
      <c r="AC215" s="239"/>
      <c r="AD215" s="239"/>
      <c r="AE215" s="239"/>
      <c r="AF215" s="239"/>
      <c r="AG215" s="239"/>
    </row>
    <row r="216" spans="1:33" ht="24" customHeight="1">
      <c r="A216" s="239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  <c r="AA216" s="239"/>
      <c r="AB216" s="239"/>
      <c r="AC216" s="239"/>
      <c r="AD216" s="239"/>
      <c r="AE216" s="239"/>
      <c r="AF216" s="239"/>
      <c r="AG216" s="239"/>
    </row>
    <row r="217" spans="1:33" ht="24" customHeight="1">
      <c r="A217" s="239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  <c r="AA217" s="239"/>
      <c r="AB217" s="239"/>
      <c r="AC217" s="239"/>
      <c r="AD217" s="239"/>
      <c r="AE217" s="239"/>
      <c r="AF217" s="239"/>
      <c r="AG217" s="239"/>
    </row>
    <row r="218" spans="1:33" ht="24" customHeight="1">
      <c r="A218" s="239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  <c r="AA218" s="239"/>
      <c r="AB218" s="239"/>
      <c r="AC218" s="239"/>
      <c r="AD218" s="239"/>
      <c r="AE218" s="239"/>
      <c r="AF218" s="239"/>
      <c r="AG218" s="239"/>
    </row>
    <row r="219" spans="1:33" ht="24" customHeight="1">
      <c r="A219" s="239"/>
      <c r="B219" s="239"/>
      <c r="C219" s="239"/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  <c r="AA219" s="239"/>
      <c r="AB219" s="239"/>
      <c r="AC219" s="239"/>
      <c r="AD219" s="239"/>
      <c r="AE219" s="239"/>
      <c r="AF219" s="239"/>
      <c r="AG219" s="239"/>
    </row>
    <row r="220" spans="1:33" ht="24" customHeight="1">
      <c r="A220" s="239"/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  <c r="AA220" s="239"/>
      <c r="AB220" s="239"/>
      <c r="AC220" s="239"/>
      <c r="AD220" s="239"/>
      <c r="AE220" s="239"/>
      <c r="AF220" s="239"/>
      <c r="AG220" s="239"/>
    </row>
    <row r="221" spans="1:33" ht="24" customHeight="1">
      <c r="A221" s="239"/>
      <c r="B221" s="239"/>
      <c r="C221" s="239"/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  <c r="AA221" s="239"/>
      <c r="AB221" s="239"/>
      <c r="AC221" s="239"/>
      <c r="AD221" s="239"/>
      <c r="AE221" s="239"/>
      <c r="AF221" s="239"/>
      <c r="AG221" s="239"/>
    </row>
    <row r="222" spans="1:33" ht="24" customHeight="1">
      <c r="A222" s="239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  <c r="AA222" s="239"/>
      <c r="AB222" s="239"/>
      <c r="AC222" s="239"/>
      <c r="AD222" s="239"/>
      <c r="AE222" s="239"/>
      <c r="AF222" s="239"/>
      <c r="AG222" s="239"/>
    </row>
    <row r="223" spans="1:33" ht="24" customHeight="1">
      <c r="A223" s="239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  <c r="AA223" s="239"/>
      <c r="AB223" s="239"/>
      <c r="AC223" s="239"/>
      <c r="AD223" s="239"/>
      <c r="AE223" s="239"/>
      <c r="AF223" s="239"/>
      <c r="AG223" s="239"/>
    </row>
    <row r="224" spans="1:33" ht="24" customHeight="1">
      <c r="A224" s="239"/>
      <c r="B224" s="239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  <c r="AA224" s="239"/>
      <c r="AB224" s="239"/>
      <c r="AC224" s="239"/>
      <c r="AD224" s="239"/>
      <c r="AE224" s="239"/>
      <c r="AF224" s="239"/>
      <c r="AG224" s="239"/>
    </row>
    <row r="225" spans="1:33" ht="24" customHeight="1">
      <c r="A225" s="239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  <c r="AA225" s="239"/>
      <c r="AB225" s="239"/>
      <c r="AC225" s="239"/>
      <c r="AD225" s="239"/>
      <c r="AE225" s="239"/>
      <c r="AF225" s="239"/>
      <c r="AG225" s="239"/>
    </row>
    <row r="226" spans="1:33" ht="24" customHeight="1">
      <c r="A226" s="239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  <c r="AA226" s="239"/>
      <c r="AB226" s="239"/>
      <c r="AC226" s="239"/>
      <c r="AD226" s="239"/>
      <c r="AE226" s="239"/>
      <c r="AF226" s="239"/>
      <c r="AG226" s="239"/>
    </row>
    <row r="227" spans="1:33" ht="24" customHeight="1">
      <c r="A227" s="239"/>
      <c r="B227" s="239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  <c r="AA227" s="239"/>
      <c r="AB227" s="239"/>
      <c r="AC227" s="239"/>
      <c r="AD227" s="239"/>
      <c r="AE227" s="239"/>
      <c r="AF227" s="239"/>
      <c r="AG227" s="239"/>
    </row>
    <row r="228" spans="1:33" ht="24" customHeight="1">
      <c r="A228" s="239"/>
      <c r="B228" s="239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  <c r="AA228" s="239"/>
      <c r="AB228" s="239"/>
      <c r="AC228" s="239"/>
      <c r="AD228" s="239"/>
      <c r="AE228" s="239"/>
      <c r="AF228" s="239"/>
      <c r="AG228" s="239"/>
    </row>
    <row r="229" spans="1:33" ht="24" customHeight="1">
      <c r="A229" s="23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  <c r="AA229" s="239"/>
      <c r="AB229" s="239"/>
      <c r="AC229" s="239"/>
      <c r="AD229" s="239"/>
      <c r="AE229" s="239"/>
      <c r="AF229" s="239"/>
      <c r="AG229" s="239"/>
    </row>
    <row r="230" spans="1:33" ht="24" customHeight="1">
      <c r="A230" s="239"/>
      <c r="B230" s="239"/>
      <c r="C230" s="239"/>
      <c r="D230" s="239"/>
      <c r="E230" s="239"/>
      <c r="F230" s="239"/>
      <c r="G230" s="239"/>
      <c r="H230" s="239"/>
      <c r="I230" s="239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  <c r="AA230" s="239"/>
      <c r="AB230" s="239"/>
      <c r="AC230" s="239"/>
      <c r="AD230" s="239"/>
      <c r="AE230" s="239"/>
      <c r="AF230" s="239"/>
      <c r="AG230" s="239"/>
    </row>
    <row r="231" spans="1:33" ht="24" customHeight="1">
      <c r="A231" s="239"/>
      <c r="B231" s="239"/>
      <c r="C231" s="239"/>
      <c r="D231" s="239"/>
      <c r="E231" s="239"/>
      <c r="F231" s="239"/>
      <c r="G231" s="239"/>
      <c r="H231" s="239"/>
      <c r="I231" s="239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  <c r="AA231" s="239"/>
      <c r="AB231" s="239"/>
      <c r="AC231" s="239"/>
      <c r="AD231" s="239"/>
      <c r="AE231" s="239"/>
      <c r="AF231" s="239"/>
      <c r="AG231" s="239"/>
    </row>
    <row r="232" spans="1:33" ht="24" customHeight="1">
      <c r="A232" s="239"/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  <c r="AA232" s="239"/>
      <c r="AB232" s="239"/>
      <c r="AC232" s="239"/>
      <c r="AD232" s="239"/>
      <c r="AE232" s="239"/>
      <c r="AF232" s="239"/>
      <c r="AG232" s="239"/>
    </row>
    <row r="233" spans="1:33" ht="24" customHeight="1">
      <c r="A233" s="239"/>
      <c r="B233" s="239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  <c r="AA233" s="239"/>
      <c r="AB233" s="239"/>
      <c r="AC233" s="239"/>
      <c r="AD233" s="239"/>
      <c r="AE233" s="239"/>
      <c r="AF233" s="239"/>
      <c r="AG233" s="239"/>
    </row>
    <row r="234" spans="1:33" ht="24" customHeight="1">
      <c r="A234" s="239"/>
      <c r="B234" s="239"/>
      <c r="C234" s="239"/>
      <c r="D234" s="239"/>
      <c r="E234" s="239"/>
      <c r="F234" s="239"/>
      <c r="G234" s="239"/>
      <c r="H234" s="239"/>
      <c r="I234" s="239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  <c r="AA234" s="239"/>
      <c r="AB234" s="239"/>
      <c r="AC234" s="239"/>
      <c r="AD234" s="239"/>
      <c r="AE234" s="239"/>
      <c r="AF234" s="239"/>
      <c r="AG234" s="239"/>
    </row>
    <row r="235" spans="1:33" ht="24" customHeight="1">
      <c r="A235" s="239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  <c r="AA235" s="239"/>
      <c r="AB235" s="239"/>
      <c r="AC235" s="239"/>
      <c r="AD235" s="239"/>
      <c r="AE235" s="239"/>
      <c r="AF235" s="239"/>
      <c r="AG235" s="239"/>
    </row>
    <row r="236" spans="1:33" ht="24" customHeight="1">
      <c r="A236" s="239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  <c r="AA236" s="239"/>
      <c r="AB236" s="239"/>
      <c r="AC236" s="239"/>
      <c r="AD236" s="239"/>
      <c r="AE236" s="239"/>
      <c r="AF236" s="239"/>
      <c r="AG236" s="239"/>
    </row>
    <row r="237" spans="1:33" ht="24" customHeight="1">
      <c r="A237" s="239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  <c r="AA237" s="239"/>
      <c r="AB237" s="239"/>
      <c r="AC237" s="239"/>
      <c r="AD237" s="239"/>
      <c r="AE237" s="239"/>
      <c r="AF237" s="239"/>
      <c r="AG237" s="239"/>
    </row>
    <row r="238" spans="1:33" ht="24" customHeight="1">
      <c r="A238" s="239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  <c r="AA238" s="239"/>
      <c r="AB238" s="239"/>
      <c r="AC238" s="239"/>
      <c r="AD238" s="239"/>
      <c r="AE238" s="239"/>
      <c r="AF238" s="239"/>
      <c r="AG238" s="239"/>
    </row>
    <row r="239" spans="1:33" ht="24" customHeight="1">
      <c r="A239" s="239"/>
      <c r="B239" s="239"/>
      <c r="C239" s="239"/>
      <c r="D239" s="239"/>
      <c r="E239" s="239"/>
      <c r="F239" s="239"/>
      <c r="G239" s="239"/>
      <c r="H239" s="239"/>
      <c r="I239" s="239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  <c r="AA239" s="239"/>
      <c r="AB239" s="239"/>
      <c r="AC239" s="239"/>
      <c r="AD239" s="239"/>
      <c r="AE239" s="239"/>
      <c r="AF239" s="239"/>
      <c r="AG239" s="239"/>
    </row>
    <row r="240" spans="1:33" ht="24" customHeight="1">
      <c r="A240" s="239"/>
      <c r="B240" s="239"/>
      <c r="C240" s="239"/>
      <c r="D240" s="239"/>
      <c r="E240" s="239"/>
      <c r="F240" s="239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  <c r="AA240" s="239"/>
      <c r="AB240" s="239"/>
      <c r="AC240" s="239"/>
      <c r="AD240" s="239"/>
      <c r="AE240" s="239"/>
      <c r="AF240" s="239"/>
      <c r="AG240" s="239"/>
    </row>
    <row r="241" spans="1:33" ht="24" customHeight="1">
      <c r="A241" s="239"/>
      <c r="B241" s="239"/>
      <c r="C241" s="239"/>
      <c r="D241" s="239"/>
      <c r="E241" s="239"/>
      <c r="F241" s="239"/>
      <c r="G241" s="239"/>
      <c r="H241" s="239"/>
      <c r="I241" s="239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  <c r="AA241" s="239"/>
      <c r="AB241" s="239"/>
      <c r="AC241" s="239"/>
      <c r="AD241" s="239"/>
      <c r="AE241" s="239"/>
      <c r="AF241" s="239"/>
      <c r="AG241" s="239"/>
    </row>
    <row r="242" spans="1:33" ht="24" customHeight="1">
      <c r="A242" s="239"/>
      <c r="B242" s="239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  <c r="AA242" s="239"/>
      <c r="AB242" s="239"/>
      <c r="AC242" s="239"/>
      <c r="AD242" s="239"/>
      <c r="AE242" s="239"/>
      <c r="AF242" s="239"/>
      <c r="AG242" s="239"/>
    </row>
    <row r="243" spans="1:33" ht="24" customHeight="1">
      <c r="A243" s="239"/>
      <c r="B243" s="239"/>
      <c r="C243" s="239"/>
      <c r="D243" s="239"/>
      <c r="E243" s="239"/>
      <c r="F243" s="239"/>
      <c r="G243" s="239"/>
      <c r="H243" s="239"/>
      <c r="I243" s="239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  <c r="AA243" s="239"/>
      <c r="AB243" s="239"/>
      <c r="AC243" s="239"/>
      <c r="AD243" s="239"/>
      <c r="AE243" s="239"/>
      <c r="AF243" s="239"/>
      <c r="AG243" s="239"/>
    </row>
    <row r="244" spans="1:33" ht="24" customHeight="1">
      <c r="A244" s="239"/>
      <c r="B244" s="239"/>
      <c r="C244" s="239"/>
      <c r="D244" s="239"/>
      <c r="E244" s="239"/>
      <c r="F244" s="239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  <c r="AA244" s="239"/>
      <c r="AB244" s="239"/>
      <c r="AC244" s="239"/>
      <c r="AD244" s="239"/>
      <c r="AE244" s="239"/>
      <c r="AF244" s="239"/>
      <c r="AG244" s="239"/>
    </row>
    <row r="245" spans="1:33" ht="24" customHeight="1">
      <c r="A245" s="239"/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  <c r="AA245" s="239"/>
      <c r="AB245" s="239"/>
      <c r="AC245" s="239"/>
      <c r="AD245" s="239"/>
      <c r="AE245" s="239"/>
      <c r="AF245" s="239"/>
      <c r="AG245" s="239"/>
    </row>
    <row r="246" spans="1:33" ht="24" customHeight="1">
      <c r="A246" s="239"/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  <c r="AA246" s="239"/>
      <c r="AB246" s="239"/>
      <c r="AC246" s="239"/>
      <c r="AD246" s="239"/>
      <c r="AE246" s="239"/>
      <c r="AF246" s="239"/>
      <c r="AG246" s="239"/>
    </row>
    <row r="247" spans="1:33" ht="24" customHeight="1">
      <c r="A247" s="239"/>
      <c r="B247" s="239"/>
      <c r="C247" s="239"/>
      <c r="D247" s="239"/>
      <c r="E247" s="239"/>
      <c r="F247" s="239"/>
      <c r="G247" s="239"/>
      <c r="H247" s="239"/>
      <c r="I247" s="239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  <c r="AA247" s="239"/>
      <c r="AB247" s="239"/>
      <c r="AC247" s="239"/>
      <c r="AD247" s="239"/>
      <c r="AE247" s="239"/>
      <c r="AF247" s="239"/>
      <c r="AG247" s="239"/>
    </row>
    <row r="248" spans="1:33" ht="24" customHeight="1">
      <c r="A248" s="239"/>
      <c r="B248" s="239"/>
      <c r="C248" s="239"/>
      <c r="D248" s="239"/>
      <c r="E248" s="239"/>
      <c r="F248" s="239"/>
      <c r="G248" s="239"/>
      <c r="H248" s="239"/>
      <c r="I248" s="239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  <c r="AA248" s="239"/>
      <c r="AB248" s="239"/>
      <c r="AC248" s="239"/>
      <c r="AD248" s="239"/>
      <c r="AE248" s="239"/>
      <c r="AF248" s="239"/>
      <c r="AG248" s="239"/>
    </row>
    <row r="249" spans="1:33" ht="24" customHeight="1">
      <c r="A249" s="239"/>
      <c r="B249" s="239"/>
      <c r="C249" s="239"/>
      <c r="D249" s="239"/>
      <c r="E249" s="239"/>
      <c r="F249" s="239"/>
      <c r="G249" s="239"/>
      <c r="H249" s="239"/>
      <c r="I249" s="239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  <c r="AA249" s="239"/>
      <c r="AB249" s="239"/>
      <c r="AC249" s="239"/>
      <c r="AD249" s="239"/>
      <c r="AE249" s="239"/>
      <c r="AF249" s="239"/>
      <c r="AG249" s="239"/>
    </row>
    <row r="250" spans="1:33" ht="24" customHeight="1">
      <c r="A250" s="239"/>
      <c r="B250" s="239"/>
      <c r="C250" s="239"/>
      <c r="D250" s="239"/>
      <c r="E250" s="239"/>
      <c r="F250" s="239"/>
      <c r="G250" s="239"/>
      <c r="H250" s="239"/>
      <c r="I250" s="239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  <c r="AA250" s="239"/>
      <c r="AB250" s="239"/>
      <c r="AC250" s="239"/>
      <c r="AD250" s="239"/>
      <c r="AE250" s="239"/>
      <c r="AF250" s="239"/>
      <c r="AG250" s="239"/>
    </row>
    <row r="251" spans="1:33" ht="24" customHeight="1">
      <c r="A251" s="239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  <c r="AA251" s="239"/>
      <c r="AB251" s="239"/>
      <c r="AC251" s="239"/>
      <c r="AD251" s="239"/>
      <c r="AE251" s="239"/>
      <c r="AF251" s="239"/>
      <c r="AG251" s="239"/>
    </row>
    <row r="252" spans="1:33" ht="24" customHeight="1">
      <c r="A252" s="239"/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  <c r="AA252" s="239"/>
      <c r="AB252" s="239"/>
      <c r="AC252" s="239"/>
      <c r="AD252" s="239"/>
      <c r="AE252" s="239"/>
      <c r="AF252" s="239"/>
      <c r="AG252" s="239"/>
    </row>
    <row r="253" spans="1:33" ht="24" customHeight="1">
      <c r="A253" s="239"/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  <c r="AA253" s="239"/>
      <c r="AB253" s="239"/>
      <c r="AC253" s="239"/>
      <c r="AD253" s="239"/>
      <c r="AE253" s="239"/>
      <c r="AF253" s="239"/>
      <c r="AG253" s="239"/>
    </row>
    <row r="254" spans="1:33" ht="24" customHeight="1">
      <c r="A254" s="239"/>
      <c r="B254" s="239"/>
      <c r="C254" s="239"/>
      <c r="D254" s="239"/>
      <c r="E254" s="239"/>
      <c r="F254" s="239"/>
      <c r="G254" s="239"/>
      <c r="H254" s="239"/>
      <c r="I254" s="239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  <c r="AA254" s="239"/>
      <c r="AB254" s="239"/>
      <c r="AC254" s="239"/>
      <c r="AD254" s="239"/>
      <c r="AE254" s="239"/>
      <c r="AF254" s="239"/>
      <c r="AG254" s="239"/>
    </row>
    <row r="255" spans="1:33" ht="24" customHeight="1">
      <c r="A255" s="239"/>
      <c r="B255" s="239"/>
      <c r="C255" s="239"/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  <c r="AA255" s="239"/>
      <c r="AB255" s="239"/>
      <c r="AC255" s="239"/>
      <c r="AD255" s="239"/>
      <c r="AE255" s="239"/>
      <c r="AF255" s="239"/>
      <c r="AG255" s="239"/>
    </row>
    <row r="256" spans="1:33" ht="24" customHeight="1">
      <c r="A256" s="239"/>
      <c r="B256" s="239"/>
      <c r="C256" s="239"/>
      <c r="D256" s="239"/>
      <c r="E256" s="239"/>
      <c r="F256" s="239"/>
      <c r="G256" s="239"/>
      <c r="H256" s="239"/>
      <c r="I256" s="239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  <c r="AA256" s="239"/>
      <c r="AB256" s="239"/>
      <c r="AC256" s="239"/>
      <c r="AD256" s="239"/>
      <c r="AE256" s="239"/>
      <c r="AF256" s="239"/>
      <c r="AG256" s="239"/>
    </row>
    <row r="257" spans="1:33" ht="24" customHeight="1">
      <c r="A257" s="239"/>
      <c r="B257" s="239"/>
      <c r="C257" s="239"/>
      <c r="D257" s="239"/>
      <c r="E257" s="239"/>
      <c r="F257" s="239"/>
      <c r="G257" s="239"/>
      <c r="H257" s="239"/>
      <c r="I257" s="239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  <c r="AA257" s="239"/>
      <c r="AB257" s="239"/>
      <c r="AC257" s="239"/>
      <c r="AD257" s="239"/>
      <c r="AE257" s="239"/>
      <c r="AF257" s="239"/>
      <c r="AG257" s="239"/>
    </row>
    <row r="258" spans="1:33" ht="24" customHeight="1">
      <c r="A258" s="239"/>
      <c r="B258" s="239"/>
      <c r="C258" s="239"/>
      <c r="D258" s="239"/>
      <c r="E258" s="239"/>
      <c r="F258" s="239"/>
      <c r="G258" s="239"/>
      <c r="H258" s="239"/>
      <c r="I258" s="239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  <c r="AA258" s="239"/>
      <c r="AB258" s="239"/>
      <c r="AC258" s="239"/>
      <c r="AD258" s="239"/>
      <c r="AE258" s="239"/>
      <c r="AF258" s="239"/>
      <c r="AG258" s="239"/>
    </row>
    <row r="259" spans="1:33" ht="24" customHeight="1">
      <c r="A259" s="239"/>
      <c r="B259" s="239"/>
      <c r="C259" s="239"/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  <c r="AA259" s="239"/>
      <c r="AB259" s="239"/>
      <c r="AC259" s="239"/>
      <c r="AD259" s="239"/>
      <c r="AE259" s="239"/>
      <c r="AF259" s="239"/>
      <c r="AG259" s="239"/>
    </row>
    <row r="260" spans="1:33" ht="24" customHeight="1">
      <c r="A260" s="239"/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  <c r="AA260" s="239"/>
      <c r="AB260" s="239"/>
      <c r="AC260" s="239"/>
      <c r="AD260" s="239"/>
      <c r="AE260" s="239"/>
      <c r="AF260" s="239"/>
      <c r="AG260" s="239"/>
    </row>
    <row r="261" spans="1:33" ht="24" customHeight="1">
      <c r="A261" s="239"/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  <c r="AA261" s="239"/>
      <c r="AB261" s="239"/>
      <c r="AC261" s="239"/>
      <c r="AD261" s="239"/>
      <c r="AE261" s="239"/>
      <c r="AF261" s="239"/>
      <c r="AG261" s="239"/>
    </row>
    <row r="262" spans="1:33" ht="24" customHeight="1">
      <c r="A262" s="239"/>
      <c r="B262" s="239"/>
      <c r="C262" s="239"/>
      <c r="D262" s="239"/>
      <c r="E262" s="239"/>
      <c r="F262" s="239"/>
      <c r="G262" s="239"/>
      <c r="H262" s="239"/>
      <c r="I262" s="239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  <c r="AA262" s="239"/>
      <c r="AB262" s="239"/>
      <c r="AC262" s="239"/>
      <c r="AD262" s="239"/>
      <c r="AE262" s="239"/>
      <c r="AF262" s="239"/>
      <c r="AG262" s="239"/>
    </row>
    <row r="263" spans="1:33" ht="24" customHeight="1">
      <c r="A263" s="239"/>
      <c r="B263" s="239"/>
      <c r="C263" s="239"/>
      <c r="D263" s="239"/>
      <c r="E263" s="239"/>
      <c r="F263" s="239"/>
      <c r="G263" s="239"/>
      <c r="H263" s="239"/>
      <c r="I263" s="239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  <c r="AA263" s="239"/>
      <c r="AB263" s="239"/>
      <c r="AC263" s="239"/>
      <c r="AD263" s="239"/>
      <c r="AE263" s="239"/>
      <c r="AF263" s="239"/>
      <c r="AG263" s="239"/>
    </row>
    <row r="264" spans="1:33" ht="24" customHeight="1">
      <c r="A264" s="239"/>
      <c r="B264" s="239"/>
      <c r="C264" s="239"/>
      <c r="D264" s="239"/>
      <c r="E264" s="239"/>
      <c r="F264" s="239"/>
      <c r="G264" s="239"/>
      <c r="H264" s="239"/>
      <c r="I264" s="239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  <c r="AA264" s="239"/>
      <c r="AB264" s="239"/>
      <c r="AC264" s="239"/>
      <c r="AD264" s="239"/>
      <c r="AE264" s="239"/>
      <c r="AF264" s="239"/>
      <c r="AG264" s="239"/>
    </row>
    <row r="265" spans="1:33" ht="24" customHeight="1">
      <c r="A265" s="239"/>
      <c r="B265" s="239"/>
      <c r="C265" s="239"/>
      <c r="D265" s="239"/>
      <c r="E265" s="239"/>
      <c r="F265" s="239"/>
      <c r="G265" s="239"/>
      <c r="H265" s="239"/>
      <c r="I265" s="239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  <c r="AA265" s="239"/>
      <c r="AB265" s="239"/>
      <c r="AC265" s="239"/>
      <c r="AD265" s="239"/>
      <c r="AE265" s="239"/>
      <c r="AF265" s="239"/>
      <c r="AG265" s="239"/>
    </row>
    <row r="266" spans="1:33" ht="24" customHeight="1">
      <c r="A266" s="239"/>
      <c r="B266" s="239"/>
      <c r="C266" s="239"/>
      <c r="D266" s="239"/>
      <c r="E266" s="239"/>
      <c r="F266" s="239"/>
      <c r="G266" s="239"/>
      <c r="H266" s="239"/>
      <c r="I266" s="239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  <c r="AA266" s="239"/>
      <c r="AB266" s="239"/>
      <c r="AC266" s="239"/>
      <c r="AD266" s="239"/>
      <c r="AE266" s="239"/>
      <c r="AF266" s="239"/>
      <c r="AG266" s="239"/>
    </row>
    <row r="267" spans="1:33" ht="24" customHeight="1">
      <c r="A267" s="239"/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  <c r="AA267" s="239"/>
      <c r="AB267" s="239"/>
      <c r="AC267" s="239"/>
      <c r="AD267" s="239"/>
      <c r="AE267" s="239"/>
      <c r="AF267" s="239"/>
      <c r="AG267" s="239"/>
    </row>
    <row r="268" spans="1:33" ht="24" customHeight="1">
      <c r="A268" s="239"/>
      <c r="B268" s="239"/>
      <c r="C268" s="239"/>
      <c r="D268" s="239"/>
      <c r="E268" s="239"/>
      <c r="F268" s="239"/>
      <c r="G268" s="239"/>
      <c r="H268" s="239"/>
      <c r="I268" s="239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  <c r="AA268" s="239"/>
      <c r="AB268" s="239"/>
      <c r="AC268" s="239"/>
      <c r="AD268" s="239"/>
      <c r="AE268" s="239"/>
      <c r="AF268" s="239"/>
      <c r="AG268" s="239"/>
    </row>
    <row r="269" spans="1:33" ht="24" customHeight="1">
      <c r="A269" s="239"/>
      <c r="B269" s="239"/>
      <c r="C269" s="239"/>
      <c r="D269" s="239"/>
      <c r="E269" s="239"/>
      <c r="F269" s="239"/>
      <c r="G269" s="239"/>
      <c r="H269" s="239"/>
      <c r="I269" s="239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  <c r="AA269" s="239"/>
      <c r="AB269" s="239"/>
      <c r="AC269" s="239"/>
      <c r="AD269" s="239"/>
      <c r="AE269" s="239"/>
      <c r="AF269" s="239"/>
      <c r="AG269" s="239"/>
    </row>
    <row r="270" spans="1:33" ht="24" customHeight="1">
      <c r="A270" s="239"/>
      <c r="B270" s="239"/>
      <c r="C270" s="239"/>
      <c r="D270" s="239"/>
      <c r="E270" s="239"/>
      <c r="F270" s="239"/>
      <c r="G270" s="239"/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  <c r="AA270" s="239"/>
      <c r="AB270" s="239"/>
      <c r="AC270" s="239"/>
      <c r="AD270" s="239"/>
      <c r="AE270" s="239"/>
      <c r="AF270" s="239"/>
      <c r="AG270" s="239"/>
    </row>
    <row r="271" spans="1:33" ht="24" customHeight="1">
      <c r="A271" s="239"/>
      <c r="B271" s="239"/>
      <c r="C271" s="239"/>
      <c r="D271" s="239"/>
      <c r="E271" s="239"/>
      <c r="F271" s="239"/>
      <c r="G271" s="239"/>
      <c r="H271" s="239"/>
      <c r="I271" s="239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  <c r="AA271" s="239"/>
      <c r="AB271" s="239"/>
      <c r="AC271" s="239"/>
      <c r="AD271" s="239"/>
      <c r="AE271" s="239"/>
      <c r="AF271" s="239"/>
      <c r="AG271" s="239"/>
    </row>
    <row r="272" spans="1:33" ht="24" customHeight="1">
      <c r="A272" s="239"/>
      <c r="B272" s="239"/>
      <c r="C272" s="239"/>
      <c r="D272" s="239"/>
      <c r="E272" s="239"/>
      <c r="F272" s="239"/>
      <c r="G272" s="239"/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  <c r="AA272" s="239"/>
      <c r="AB272" s="239"/>
      <c r="AC272" s="239"/>
      <c r="AD272" s="239"/>
      <c r="AE272" s="239"/>
      <c r="AF272" s="239"/>
      <c r="AG272" s="239"/>
    </row>
    <row r="273" spans="1:33" ht="24" customHeight="1">
      <c r="A273" s="239"/>
      <c r="B273" s="239"/>
      <c r="C273" s="239"/>
      <c r="D273" s="239"/>
      <c r="E273" s="239"/>
      <c r="F273" s="239"/>
      <c r="G273" s="239"/>
      <c r="H273" s="239"/>
      <c r="I273" s="239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  <c r="AA273" s="239"/>
      <c r="AB273" s="239"/>
      <c r="AC273" s="239"/>
      <c r="AD273" s="239"/>
      <c r="AE273" s="239"/>
      <c r="AF273" s="239"/>
      <c r="AG273" s="239"/>
    </row>
    <row r="274" spans="1:33" ht="24" customHeight="1">
      <c r="A274" s="239"/>
      <c r="B274" s="239"/>
      <c r="C274" s="239"/>
      <c r="D274" s="239"/>
      <c r="E274" s="239"/>
      <c r="F274" s="239"/>
      <c r="G274" s="239"/>
      <c r="H274" s="239"/>
      <c r="I274" s="239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  <c r="AA274" s="239"/>
      <c r="AB274" s="239"/>
      <c r="AC274" s="239"/>
      <c r="AD274" s="239"/>
      <c r="AE274" s="239"/>
      <c r="AF274" s="239"/>
      <c r="AG274" s="239"/>
    </row>
    <row r="275" spans="1:33" ht="24" customHeight="1">
      <c r="A275" s="239"/>
      <c r="B275" s="239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  <c r="AA275" s="239"/>
      <c r="AB275" s="239"/>
      <c r="AC275" s="239"/>
      <c r="AD275" s="239"/>
      <c r="AE275" s="239"/>
      <c r="AF275" s="239"/>
      <c r="AG275" s="239"/>
    </row>
    <row r="276" spans="1:33" ht="24" customHeight="1">
      <c r="A276" s="239"/>
      <c r="B276" s="239"/>
      <c r="C276" s="239"/>
      <c r="D276" s="239"/>
      <c r="E276" s="239"/>
      <c r="F276" s="239"/>
      <c r="G276" s="239"/>
      <c r="H276" s="239"/>
      <c r="I276" s="239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  <c r="AA276" s="239"/>
      <c r="AB276" s="239"/>
      <c r="AC276" s="239"/>
      <c r="AD276" s="239"/>
      <c r="AE276" s="239"/>
      <c r="AF276" s="239"/>
      <c r="AG276" s="239"/>
    </row>
    <row r="277" spans="1:33" ht="24" customHeight="1">
      <c r="A277" s="239"/>
      <c r="B277" s="239"/>
      <c r="C277" s="239"/>
      <c r="D277" s="239"/>
      <c r="E277" s="239"/>
      <c r="F277" s="239"/>
      <c r="G277" s="239"/>
      <c r="H277" s="239"/>
      <c r="I277" s="239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  <c r="AA277" s="239"/>
      <c r="AB277" s="239"/>
      <c r="AC277" s="239"/>
      <c r="AD277" s="239"/>
      <c r="AE277" s="239"/>
      <c r="AF277" s="239"/>
      <c r="AG277" s="239"/>
    </row>
    <row r="278" spans="1:33" ht="24" customHeight="1">
      <c r="A278" s="239"/>
      <c r="B278" s="239"/>
      <c r="C278" s="239"/>
      <c r="D278" s="239"/>
      <c r="E278" s="239"/>
      <c r="F278" s="239"/>
      <c r="G278" s="239"/>
      <c r="H278" s="239"/>
      <c r="I278" s="239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  <c r="AA278" s="239"/>
      <c r="AB278" s="239"/>
      <c r="AC278" s="239"/>
      <c r="AD278" s="239"/>
      <c r="AE278" s="239"/>
      <c r="AF278" s="239"/>
      <c r="AG278" s="239"/>
    </row>
    <row r="279" spans="1:33" ht="24" customHeight="1">
      <c r="A279" s="239"/>
      <c r="B279" s="239"/>
      <c r="C279" s="239"/>
      <c r="D279" s="239"/>
      <c r="E279" s="239"/>
      <c r="F279" s="239"/>
      <c r="G279" s="239"/>
      <c r="H279" s="239"/>
      <c r="I279" s="239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  <c r="AA279" s="239"/>
      <c r="AB279" s="239"/>
      <c r="AC279" s="239"/>
      <c r="AD279" s="239"/>
      <c r="AE279" s="239"/>
      <c r="AF279" s="239"/>
      <c r="AG279" s="239"/>
    </row>
    <row r="280" spans="1:33" ht="24" customHeight="1">
      <c r="A280" s="239"/>
      <c r="B280" s="239"/>
      <c r="C280" s="239"/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  <c r="AA280" s="239"/>
      <c r="AB280" s="239"/>
      <c r="AC280" s="239"/>
      <c r="AD280" s="239"/>
      <c r="AE280" s="239"/>
      <c r="AF280" s="239"/>
      <c r="AG280" s="239"/>
    </row>
    <row r="281" spans="1:33" ht="24" customHeight="1">
      <c r="A281" s="239"/>
      <c r="B281" s="239"/>
      <c r="C281" s="239"/>
      <c r="D281" s="239"/>
      <c r="E281" s="239"/>
      <c r="F281" s="239"/>
      <c r="G281" s="239"/>
      <c r="H281" s="239"/>
      <c r="I281" s="239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  <c r="AA281" s="239"/>
      <c r="AB281" s="239"/>
      <c r="AC281" s="239"/>
      <c r="AD281" s="239"/>
      <c r="AE281" s="239"/>
      <c r="AF281" s="239"/>
      <c r="AG281" s="239"/>
    </row>
    <row r="282" spans="1:33" ht="24" customHeight="1">
      <c r="A282" s="239"/>
      <c r="B282" s="239"/>
      <c r="C282" s="239"/>
      <c r="D282" s="239"/>
      <c r="E282" s="239"/>
      <c r="F282" s="239"/>
      <c r="G282" s="239"/>
      <c r="H282" s="239"/>
      <c r="I282" s="239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  <c r="AA282" s="239"/>
      <c r="AB282" s="239"/>
      <c r="AC282" s="239"/>
      <c r="AD282" s="239"/>
      <c r="AE282" s="239"/>
      <c r="AF282" s="239"/>
      <c r="AG282" s="239"/>
    </row>
    <row r="283" spans="1:33" ht="24" customHeight="1">
      <c r="A283" s="239"/>
      <c r="B283" s="239"/>
      <c r="C283" s="239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  <c r="AA283" s="239"/>
      <c r="AB283" s="239"/>
      <c r="AC283" s="239"/>
      <c r="AD283" s="239"/>
      <c r="AE283" s="239"/>
      <c r="AF283" s="239"/>
      <c r="AG283" s="239"/>
    </row>
    <row r="284" spans="1:33" ht="24" customHeight="1">
      <c r="A284" s="239"/>
      <c r="B284" s="239"/>
      <c r="C284" s="239"/>
      <c r="D284" s="239"/>
      <c r="E284" s="239"/>
      <c r="F284" s="239"/>
      <c r="G284" s="239"/>
      <c r="H284" s="239"/>
      <c r="I284" s="239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  <c r="AA284" s="239"/>
      <c r="AB284" s="239"/>
      <c r="AC284" s="239"/>
      <c r="AD284" s="239"/>
      <c r="AE284" s="239"/>
      <c r="AF284" s="239"/>
      <c r="AG284" s="239"/>
    </row>
    <row r="285" spans="1:33" ht="24" customHeight="1">
      <c r="A285" s="239"/>
      <c r="B285" s="239"/>
      <c r="C285" s="239"/>
      <c r="D285" s="239"/>
      <c r="E285" s="239"/>
      <c r="F285" s="239"/>
      <c r="G285" s="239"/>
      <c r="H285" s="239"/>
      <c r="I285" s="239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  <c r="AA285" s="239"/>
      <c r="AB285" s="239"/>
      <c r="AC285" s="239"/>
      <c r="AD285" s="239"/>
      <c r="AE285" s="239"/>
      <c r="AF285" s="239"/>
      <c r="AG285" s="239"/>
    </row>
    <row r="286" spans="1:33" ht="24" customHeight="1">
      <c r="A286" s="239"/>
      <c r="B286" s="239"/>
      <c r="C286" s="239"/>
      <c r="D286" s="239"/>
      <c r="E286" s="239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  <c r="AA286" s="239"/>
      <c r="AB286" s="239"/>
      <c r="AC286" s="239"/>
      <c r="AD286" s="239"/>
      <c r="AE286" s="239"/>
      <c r="AF286" s="239"/>
      <c r="AG286" s="239"/>
    </row>
    <row r="287" spans="1:33" ht="24" customHeight="1">
      <c r="A287" s="239"/>
      <c r="B287" s="239"/>
      <c r="C287" s="239"/>
      <c r="D287" s="239"/>
      <c r="E287" s="239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  <c r="AA287" s="239"/>
      <c r="AB287" s="239"/>
      <c r="AC287" s="239"/>
      <c r="AD287" s="239"/>
      <c r="AE287" s="239"/>
      <c r="AF287" s="239"/>
      <c r="AG287" s="239"/>
    </row>
    <row r="288" spans="1:33" ht="24" customHeight="1">
      <c r="A288" s="239"/>
      <c r="B288" s="239"/>
      <c r="C288" s="239"/>
      <c r="D288" s="239"/>
      <c r="E288" s="239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  <c r="AA288" s="239"/>
      <c r="AB288" s="239"/>
      <c r="AC288" s="239"/>
      <c r="AD288" s="239"/>
      <c r="AE288" s="239"/>
      <c r="AF288" s="239"/>
      <c r="AG288" s="239"/>
    </row>
    <row r="289" spans="1:33" ht="24" customHeight="1">
      <c r="A289" s="239"/>
      <c r="B289" s="239"/>
      <c r="C289" s="239"/>
      <c r="D289" s="239"/>
      <c r="E289" s="239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  <c r="AA289" s="239"/>
      <c r="AB289" s="239"/>
      <c r="AC289" s="239"/>
      <c r="AD289" s="239"/>
      <c r="AE289" s="239"/>
      <c r="AF289" s="239"/>
      <c r="AG289" s="239"/>
    </row>
    <row r="290" spans="1:33" ht="24" customHeight="1">
      <c r="A290" s="239"/>
      <c r="B290" s="239"/>
      <c r="C290" s="239"/>
      <c r="D290" s="239"/>
      <c r="E290" s="239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  <c r="AA290" s="239"/>
      <c r="AB290" s="239"/>
      <c r="AC290" s="239"/>
      <c r="AD290" s="239"/>
      <c r="AE290" s="239"/>
      <c r="AF290" s="239"/>
      <c r="AG290" s="239"/>
    </row>
    <row r="291" spans="1:33" ht="24" customHeight="1">
      <c r="A291" s="239"/>
      <c r="B291" s="239"/>
      <c r="C291" s="239"/>
      <c r="D291" s="239"/>
      <c r="E291" s="239"/>
      <c r="F291" s="239"/>
      <c r="G291" s="239"/>
      <c r="H291" s="239"/>
      <c r="I291" s="239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  <c r="AA291" s="239"/>
      <c r="AB291" s="239"/>
      <c r="AC291" s="239"/>
      <c r="AD291" s="239"/>
      <c r="AE291" s="239"/>
      <c r="AF291" s="239"/>
      <c r="AG291" s="239"/>
    </row>
    <row r="292" spans="1:33" ht="24" customHeight="1">
      <c r="A292" s="239"/>
      <c r="B292" s="239"/>
      <c r="C292" s="239"/>
      <c r="D292" s="239"/>
      <c r="E292" s="239"/>
      <c r="F292" s="239"/>
      <c r="G292" s="239"/>
      <c r="H292" s="239"/>
      <c r="I292" s="239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  <c r="AA292" s="239"/>
      <c r="AB292" s="239"/>
      <c r="AC292" s="239"/>
      <c r="AD292" s="239"/>
      <c r="AE292" s="239"/>
      <c r="AF292" s="239"/>
      <c r="AG292" s="239"/>
    </row>
    <row r="293" spans="1:33" ht="24" customHeight="1">
      <c r="A293" s="239"/>
      <c r="B293" s="239"/>
      <c r="C293" s="239"/>
      <c r="D293" s="239"/>
      <c r="E293" s="239"/>
      <c r="F293" s="239"/>
      <c r="G293" s="239"/>
      <c r="H293" s="239"/>
      <c r="I293" s="239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  <c r="AA293" s="239"/>
      <c r="AB293" s="239"/>
      <c r="AC293" s="239"/>
      <c r="AD293" s="239"/>
      <c r="AE293" s="239"/>
      <c r="AF293" s="239"/>
      <c r="AG293" s="239"/>
    </row>
    <row r="294" spans="1:33" ht="24" customHeight="1">
      <c r="A294" s="239"/>
      <c r="B294" s="239"/>
      <c r="C294" s="239"/>
      <c r="D294" s="239"/>
      <c r="E294" s="239"/>
      <c r="F294" s="239"/>
      <c r="G294" s="239"/>
      <c r="H294" s="239"/>
      <c r="I294" s="239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  <c r="AA294" s="239"/>
      <c r="AB294" s="239"/>
      <c r="AC294" s="239"/>
      <c r="AD294" s="239"/>
      <c r="AE294" s="239"/>
      <c r="AF294" s="239"/>
      <c r="AG294" s="239"/>
    </row>
    <row r="295" spans="1:33" ht="24" customHeight="1">
      <c r="A295" s="239"/>
      <c r="B295" s="239"/>
      <c r="C295" s="239"/>
      <c r="D295" s="239"/>
      <c r="E295" s="239"/>
      <c r="F295" s="239"/>
      <c r="G295" s="239"/>
      <c r="H295" s="239"/>
      <c r="I295" s="239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  <c r="AA295" s="239"/>
      <c r="AB295" s="239"/>
      <c r="AC295" s="239"/>
      <c r="AD295" s="239"/>
      <c r="AE295" s="239"/>
      <c r="AF295" s="239"/>
      <c r="AG295" s="239"/>
    </row>
    <row r="296" spans="1:33" ht="24" customHeight="1">
      <c r="A296" s="239"/>
      <c r="B296" s="239"/>
      <c r="C296" s="239"/>
      <c r="D296" s="239"/>
      <c r="E296" s="239"/>
      <c r="F296" s="239"/>
      <c r="G296" s="239"/>
      <c r="H296" s="239"/>
      <c r="I296" s="239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  <c r="AA296" s="239"/>
      <c r="AB296" s="239"/>
      <c r="AC296" s="239"/>
      <c r="AD296" s="239"/>
      <c r="AE296" s="239"/>
      <c r="AF296" s="239"/>
      <c r="AG296" s="239"/>
    </row>
    <row r="297" spans="1:33" ht="24" customHeight="1">
      <c r="A297" s="239"/>
      <c r="B297" s="239"/>
      <c r="C297" s="239"/>
      <c r="D297" s="239"/>
      <c r="E297" s="239"/>
      <c r="F297" s="239"/>
      <c r="G297" s="239"/>
      <c r="H297" s="239"/>
      <c r="I297" s="239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  <c r="AA297" s="239"/>
      <c r="AB297" s="239"/>
      <c r="AC297" s="239"/>
      <c r="AD297" s="239"/>
      <c r="AE297" s="239"/>
      <c r="AF297" s="239"/>
      <c r="AG297" s="239"/>
    </row>
    <row r="298" spans="1:33" ht="24" customHeight="1">
      <c r="A298" s="239"/>
      <c r="B298" s="239"/>
      <c r="C298" s="239"/>
      <c r="D298" s="239"/>
      <c r="E298" s="239"/>
      <c r="F298" s="239"/>
      <c r="G298" s="239"/>
      <c r="H298" s="239"/>
      <c r="I298" s="239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  <c r="AA298" s="239"/>
      <c r="AB298" s="239"/>
      <c r="AC298" s="239"/>
      <c r="AD298" s="239"/>
      <c r="AE298" s="239"/>
      <c r="AF298" s="239"/>
      <c r="AG298" s="239"/>
    </row>
    <row r="299" spans="1:33" ht="24" customHeight="1">
      <c r="A299" s="239"/>
      <c r="B299" s="239"/>
      <c r="C299" s="239"/>
      <c r="D299" s="239"/>
      <c r="E299" s="239"/>
      <c r="F299" s="239"/>
      <c r="G299" s="239"/>
      <c r="H299" s="239"/>
      <c r="I299" s="239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  <c r="AA299" s="239"/>
      <c r="AB299" s="239"/>
      <c r="AC299" s="239"/>
      <c r="AD299" s="239"/>
      <c r="AE299" s="239"/>
      <c r="AF299" s="239"/>
      <c r="AG299" s="239"/>
    </row>
    <row r="300" spans="1:33" ht="24" customHeight="1">
      <c r="A300" s="239"/>
      <c r="B300" s="239"/>
      <c r="C300" s="239"/>
      <c r="D300" s="239"/>
      <c r="E300" s="239"/>
      <c r="F300" s="239"/>
      <c r="G300" s="239"/>
      <c r="H300" s="239"/>
      <c r="I300" s="239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  <c r="AA300" s="239"/>
      <c r="AB300" s="239"/>
      <c r="AC300" s="239"/>
      <c r="AD300" s="239"/>
      <c r="AE300" s="239"/>
      <c r="AF300" s="239"/>
      <c r="AG300" s="239"/>
    </row>
    <row r="301" spans="1:33" ht="24" customHeight="1">
      <c r="A301" s="239"/>
      <c r="B301" s="239"/>
      <c r="C301" s="239"/>
      <c r="D301" s="239"/>
      <c r="E301" s="239"/>
      <c r="F301" s="239"/>
      <c r="G301" s="239"/>
      <c r="H301" s="239"/>
      <c r="I301" s="239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  <c r="AA301" s="239"/>
      <c r="AB301" s="239"/>
      <c r="AC301" s="239"/>
      <c r="AD301" s="239"/>
      <c r="AE301" s="239"/>
      <c r="AF301" s="239"/>
      <c r="AG301" s="239"/>
    </row>
    <row r="302" spans="1:33" ht="24" customHeight="1">
      <c r="A302" s="239"/>
      <c r="B302" s="239"/>
      <c r="C302" s="239"/>
      <c r="D302" s="239"/>
      <c r="E302" s="239"/>
      <c r="F302" s="239"/>
      <c r="G302" s="239"/>
      <c r="H302" s="239"/>
      <c r="I302" s="239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  <c r="AA302" s="239"/>
      <c r="AB302" s="239"/>
      <c r="AC302" s="239"/>
      <c r="AD302" s="239"/>
      <c r="AE302" s="239"/>
      <c r="AF302" s="239"/>
      <c r="AG302" s="239"/>
    </row>
    <row r="303" spans="1:33" ht="24" customHeight="1">
      <c r="A303" s="239"/>
      <c r="B303" s="239"/>
      <c r="C303" s="239"/>
      <c r="D303" s="239"/>
      <c r="E303" s="239"/>
      <c r="F303" s="239"/>
      <c r="G303" s="239"/>
      <c r="H303" s="239"/>
      <c r="I303" s="239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  <c r="AA303" s="239"/>
      <c r="AB303" s="239"/>
      <c r="AC303" s="239"/>
      <c r="AD303" s="239"/>
      <c r="AE303" s="239"/>
      <c r="AF303" s="239"/>
      <c r="AG303" s="239"/>
    </row>
    <row r="304" spans="1:33" ht="24" customHeight="1">
      <c r="A304" s="239"/>
      <c r="B304" s="239"/>
      <c r="C304" s="239"/>
      <c r="D304" s="239"/>
      <c r="E304" s="239"/>
      <c r="F304" s="239"/>
      <c r="G304" s="239"/>
      <c r="H304" s="239"/>
      <c r="I304" s="239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  <c r="AA304" s="239"/>
      <c r="AB304" s="239"/>
      <c r="AC304" s="239"/>
      <c r="AD304" s="239"/>
      <c r="AE304" s="239"/>
      <c r="AF304" s="239"/>
      <c r="AG304" s="239"/>
    </row>
    <row r="305" spans="1:33" ht="24" customHeight="1">
      <c r="A305" s="239"/>
      <c r="B305" s="239"/>
      <c r="C305" s="239"/>
      <c r="D305" s="239"/>
      <c r="E305" s="239"/>
      <c r="F305" s="239"/>
      <c r="G305" s="239"/>
      <c r="H305" s="239"/>
      <c r="I305" s="239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  <c r="AA305" s="239"/>
      <c r="AB305" s="239"/>
      <c r="AC305" s="239"/>
      <c r="AD305" s="239"/>
      <c r="AE305" s="239"/>
      <c r="AF305" s="239"/>
      <c r="AG305" s="239"/>
    </row>
    <row r="306" spans="1:33" ht="24" customHeight="1">
      <c r="A306" s="239"/>
      <c r="B306" s="239"/>
      <c r="C306" s="239"/>
      <c r="D306" s="239"/>
      <c r="E306" s="239"/>
      <c r="F306" s="239"/>
      <c r="G306" s="239"/>
      <c r="H306" s="239"/>
      <c r="I306" s="239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  <c r="AA306" s="239"/>
      <c r="AB306" s="239"/>
      <c r="AC306" s="239"/>
      <c r="AD306" s="239"/>
      <c r="AE306" s="239"/>
      <c r="AF306" s="239"/>
      <c r="AG306" s="239"/>
    </row>
    <row r="307" spans="1:33" ht="24" customHeight="1">
      <c r="A307" s="239"/>
      <c r="B307" s="239"/>
      <c r="C307" s="239"/>
      <c r="D307" s="239"/>
      <c r="E307" s="239"/>
      <c r="F307" s="239"/>
      <c r="G307" s="239"/>
      <c r="H307" s="239"/>
      <c r="I307" s="239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  <c r="AA307" s="239"/>
      <c r="AB307" s="239"/>
      <c r="AC307" s="239"/>
      <c r="AD307" s="239"/>
      <c r="AE307" s="239"/>
      <c r="AF307" s="239"/>
      <c r="AG307" s="239"/>
    </row>
    <row r="308" spans="1:33" ht="24" customHeight="1">
      <c r="A308" s="239"/>
      <c r="B308" s="239"/>
      <c r="C308" s="239"/>
      <c r="D308" s="239"/>
      <c r="E308" s="239"/>
      <c r="F308" s="239"/>
      <c r="G308" s="239"/>
      <c r="H308" s="239"/>
      <c r="I308" s="239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  <c r="AA308" s="239"/>
      <c r="AB308" s="239"/>
      <c r="AC308" s="239"/>
      <c r="AD308" s="239"/>
      <c r="AE308" s="239"/>
      <c r="AF308" s="239"/>
      <c r="AG308" s="239"/>
    </row>
    <row r="309" spans="1:33" ht="24" customHeight="1">
      <c r="A309" s="239"/>
      <c r="B309" s="239"/>
      <c r="C309" s="239"/>
      <c r="D309" s="239"/>
      <c r="E309" s="239"/>
      <c r="F309" s="239"/>
      <c r="G309" s="239"/>
      <c r="H309" s="239"/>
      <c r="I309" s="239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  <c r="AA309" s="239"/>
      <c r="AB309" s="239"/>
      <c r="AC309" s="239"/>
      <c r="AD309" s="239"/>
      <c r="AE309" s="239"/>
      <c r="AF309" s="239"/>
      <c r="AG309" s="239"/>
    </row>
    <row r="310" spans="1:33" ht="24" customHeight="1">
      <c r="A310" s="239"/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  <c r="AA310" s="239"/>
      <c r="AB310" s="239"/>
      <c r="AC310" s="239"/>
      <c r="AD310" s="239"/>
      <c r="AE310" s="239"/>
      <c r="AF310" s="239"/>
      <c r="AG310" s="239"/>
    </row>
    <row r="311" spans="1:33" ht="24" customHeight="1">
      <c r="A311" s="239"/>
      <c r="B311" s="239"/>
      <c r="C311" s="239"/>
      <c r="D311" s="239"/>
      <c r="E311" s="239"/>
      <c r="F311" s="239"/>
      <c r="G311" s="239"/>
      <c r="H311" s="239"/>
      <c r="I311" s="239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  <c r="AA311" s="239"/>
      <c r="AB311" s="239"/>
      <c r="AC311" s="239"/>
      <c r="AD311" s="239"/>
      <c r="AE311" s="239"/>
      <c r="AF311" s="239"/>
      <c r="AG311" s="239"/>
    </row>
    <row r="312" spans="1:33" ht="24" customHeight="1">
      <c r="A312" s="239"/>
      <c r="B312" s="239"/>
      <c r="C312" s="239"/>
      <c r="D312" s="239"/>
      <c r="E312" s="239"/>
      <c r="F312" s="239"/>
      <c r="G312" s="239"/>
      <c r="H312" s="239"/>
      <c r="I312" s="239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  <c r="AA312" s="239"/>
      <c r="AB312" s="239"/>
      <c r="AC312" s="239"/>
      <c r="AD312" s="239"/>
      <c r="AE312" s="239"/>
      <c r="AF312" s="239"/>
      <c r="AG312" s="239"/>
    </row>
    <row r="313" spans="1:33" ht="24" customHeight="1">
      <c r="A313" s="239"/>
      <c r="B313" s="239"/>
      <c r="C313" s="239"/>
      <c r="D313" s="239"/>
      <c r="E313" s="239"/>
      <c r="F313" s="239"/>
      <c r="G313" s="239"/>
      <c r="H313" s="239"/>
      <c r="I313" s="239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  <c r="AA313" s="239"/>
      <c r="AB313" s="239"/>
      <c r="AC313" s="239"/>
      <c r="AD313" s="239"/>
      <c r="AE313" s="239"/>
      <c r="AF313" s="239"/>
      <c r="AG313" s="239"/>
    </row>
    <row r="314" spans="1:33" ht="24" customHeight="1">
      <c r="A314" s="239"/>
      <c r="B314" s="239"/>
      <c r="C314" s="239"/>
      <c r="D314" s="239"/>
      <c r="E314" s="239"/>
      <c r="F314" s="239"/>
      <c r="G314" s="239"/>
      <c r="H314" s="239"/>
      <c r="I314" s="239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  <c r="AA314" s="239"/>
      <c r="AB314" s="239"/>
      <c r="AC314" s="239"/>
      <c r="AD314" s="239"/>
      <c r="AE314" s="239"/>
      <c r="AF314" s="239"/>
      <c r="AG314" s="239"/>
    </row>
    <row r="315" spans="1:33" ht="24" customHeight="1">
      <c r="A315" s="239"/>
      <c r="B315" s="239"/>
      <c r="C315" s="239"/>
      <c r="D315" s="239"/>
      <c r="E315" s="239"/>
      <c r="F315" s="239"/>
      <c r="G315" s="239"/>
      <c r="H315" s="239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  <c r="AA315" s="239"/>
      <c r="AB315" s="239"/>
      <c r="AC315" s="239"/>
      <c r="AD315" s="239"/>
      <c r="AE315" s="239"/>
      <c r="AF315" s="239"/>
      <c r="AG315" s="239"/>
    </row>
    <row r="316" spans="1:33" ht="24" customHeight="1">
      <c r="A316" s="239"/>
      <c r="B316" s="239"/>
      <c r="C316" s="239"/>
      <c r="D316" s="239"/>
      <c r="E316" s="239"/>
      <c r="F316" s="239"/>
      <c r="G316" s="239"/>
      <c r="H316" s="239"/>
      <c r="I316" s="239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  <c r="AA316" s="239"/>
      <c r="AB316" s="239"/>
      <c r="AC316" s="239"/>
      <c r="AD316" s="239"/>
      <c r="AE316" s="239"/>
      <c r="AF316" s="239"/>
      <c r="AG316" s="239"/>
    </row>
    <row r="317" spans="1:33" ht="24" customHeight="1">
      <c r="A317" s="239"/>
      <c r="B317" s="239"/>
      <c r="C317" s="239"/>
      <c r="D317" s="239"/>
      <c r="E317" s="239"/>
      <c r="F317" s="239"/>
      <c r="G317" s="239"/>
      <c r="H317" s="239"/>
      <c r="I317" s="239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  <c r="AA317" s="239"/>
      <c r="AB317" s="239"/>
      <c r="AC317" s="239"/>
      <c r="AD317" s="239"/>
      <c r="AE317" s="239"/>
      <c r="AF317" s="239"/>
      <c r="AG317" s="239"/>
    </row>
    <row r="318" spans="1:33" ht="24" customHeight="1">
      <c r="A318" s="239"/>
      <c r="B318" s="239"/>
      <c r="C318" s="239"/>
      <c r="D318" s="239"/>
      <c r="E318" s="239"/>
      <c r="F318" s="239"/>
      <c r="G318" s="239"/>
      <c r="H318" s="239"/>
      <c r="I318" s="239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  <c r="AA318" s="239"/>
      <c r="AB318" s="239"/>
      <c r="AC318" s="239"/>
      <c r="AD318" s="239"/>
      <c r="AE318" s="239"/>
      <c r="AF318" s="239"/>
      <c r="AG318" s="239"/>
    </row>
    <row r="319" spans="1:33" ht="24" customHeight="1">
      <c r="A319" s="239"/>
      <c r="B319" s="239"/>
      <c r="C319" s="239"/>
      <c r="D319" s="239"/>
      <c r="E319" s="239"/>
      <c r="F319" s="239"/>
      <c r="G319" s="239"/>
      <c r="H319" s="239"/>
      <c r="I319" s="239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  <c r="AA319" s="239"/>
      <c r="AB319" s="239"/>
      <c r="AC319" s="239"/>
      <c r="AD319" s="239"/>
      <c r="AE319" s="239"/>
      <c r="AF319" s="239"/>
      <c r="AG319" s="239"/>
    </row>
    <row r="320" spans="1:33" ht="24" customHeight="1">
      <c r="A320" s="239"/>
      <c r="B320" s="239"/>
      <c r="C320" s="239"/>
      <c r="D320" s="239"/>
      <c r="E320" s="239"/>
      <c r="F320" s="239"/>
      <c r="G320" s="239"/>
      <c r="H320" s="239"/>
      <c r="I320" s="239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  <c r="AA320" s="239"/>
      <c r="AB320" s="239"/>
      <c r="AC320" s="239"/>
      <c r="AD320" s="239"/>
      <c r="AE320" s="239"/>
      <c r="AF320" s="239"/>
      <c r="AG320" s="239"/>
    </row>
    <row r="321" spans="1:33" ht="24" customHeight="1">
      <c r="A321" s="239"/>
      <c r="B321" s="239"/>
      <c r="C321" s="239"/>
      <c r="D321" s="239"/>
      <c r="E321" s="239"/>
      <c r="F321" s="239"/>
      <c r="G321" s="239"/>
      <c r="H321" s="239"/>
      <c r="I321" s="239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  <c r="AA321" s="239"/>
      <c r="AB321" s="239"/>
      <c r="AC321" s="239"/>
      <c r="AD321" s="239"/>
      <c r="AE321" s="239"/>
      <c r="AF321" s="239"/>
      <c r="AG321" s="239"/>
    </row>
    <row r="322" spans="1:33" ht="24" customHeight="1">
      <c r="A322" s="239"/>
      <c r="B322" s="239"/>
      <c r="C322" s="239"/>
      <c r="D322" s="239"/>
      <c r="E322" s="239"/>
      <c r="F322" s="239"/>
      <c r="G322" s="239"/>
      <c r="H322" s="239"/>
      <c r="I322" s="239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  <c r="AA322" s="239"/>
      <c r="AB322" s="239"/>
      <c r="AC322" s="239"/>
      <c r="AD322" s="239"/>
      <c r="AE322" s="239"/>
      <c r="AF322" s="239"/>
      <c r="AG322" s="239"/>
    </row>
    <row r="323" spans="1:33" ht="24" customHeight="1">
      <c r="A323" s="239"/>
      <c r="B323" s="239"/>
      <c r="C323" s="239"/>
      <c r="D323" s="239"/>
      <c r="E323" s="239"/>
      <c r="F323" s="239"/>
      <c r="G323" s="239"/>
      <c r="H323" s="239"/>
      <c r="I323" s="239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  <c r="AA323" s="239"/>
      <c r="AB323" s="239"/>
      <c r="AC323" s="239"/>
      <c r="AD323" s="239"/>
      <c r="AE323" s="239"/>
      <c r="AF323" s="239"/>
      <c r="AG323" s="239"/>
    </row>
    <row r="324" spans="1:33" ht="24" customHeight="1">
      <c r="A324" s="239"/>
      <c r="B324" s="239"/>
      <c r="C324" s="239"/>
      <c r="D324" s="239"/>
      <c r="E324" s="239"/>
      <c r="F324" s="239"/>
      <c r="G324" s="239"/>
      <c r="H324" s="239"/>
      <c r="I324" s="239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  <c r="AA324" s="239"/>
      <c r="AB324" s="239"/>
      <c r="AC324" s="239"/>
      <c r="AD324" s="239"/>
      <c r="AE324" s="239"/>
      <c r="AF324" s="239"/>
      <c r="AG324" s="239"/>
    </row>
    <row r="325" spans="1:33" ht="24" customHeight="1">
      <c r="A325" s="239"/>
      <c r="B325" s="239"/>
      <c r="C325" s="239"/>
      <c r="D325" s="239"/>
      <c r="E325" s="239"/>
      <c r="F325" s="239"/>
      <c r="G325" s="239"/>
      <c r="H325" s="239"/>
      <c r="I325" s="239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  <c r="AA325" s="239"/>
      <c r="AB325" s="239"/>
      <c r="AC325" s="239"/>
      <c r="AD325" s="239"/>
      <c r="AE325" s="239"/>
      <c r="AF325" s="239"/>
      <c r="AG325" s="239"/>
    </row>
    <row r="326" spans="1:33" ht="24" customHeight="1">
      <c r="A326" s="239"/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  <c r="AA326" s="239"/>
      <c r="AB326" s="239"/>
      <c r="AC326" s="239"/>
      <c r="AD326" s="239"/>
      <c r="AE326" s="239"/>
      <c r="AF326" s="239"/>
      <c r="AG326" s="239"/>
    </row>
    <row r="327" spans="1:33" ht="24" customHeight="1">
      <c r="A327" s="239"/>
      <c r="B327" s="239"/>
      <c r="C327" s="239"/>
      <c r="D327" s="239"/>
      <c r="E327" s="239"/>
      <c r="F327" s="239"/>
      <c r="G327" s="239"/>
      <c r="H327" s="239"/>
      <c r="I327" s="239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  <c r="AA327" s="239"/>
      <c r="AB327" s="239"/>
      <c r="AC327" s="239"/>
      <c r="AD327" s="239"/>
      <c r="AE327" s="239"/>
      <c r="AF327" s="239"/>
      <c r="AG327" s="239"/>
    </row>
    <row r="328" spans="1:33" ht="24" customHeight="1">
      <c r="A328" s="239"/>
      <c r="B328" s="239"/>
      <c r="C328" s="239"/>
      <c r="D328" s="239"/>
      <c r="E328" s="239"/>
      <c r="F328" s="239"/>
      <c r="G328" s="239"/>
      <c r="H328" s="239"/>
      <c r="I328" s="239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  <c r="AA328" s="239"/>
      <c r="AB328" s="239"/>
      <c r="AC328" s="239"/>
      <c r="AD328" s="239"/>
      <c r="AE328" s="239"/>
      <c r="AF328" s="239"/>
      <c r="AG328" s="239"/>
    </row>
    <row r="329" spans="1:33" ht="24" customHeight="1">
      <c r="A329" s="239"/>
      <c r="B329" s="239"/>
      <c r="C329" s="239"/>
      <c r="D329" s="239"/>
      <c r="E329" s="239"/>
      <c r="F329" s="239"/>
      <c r="G329" s="239"/>
      <c r="H329" s="239"/>
      <c r="I329" s="239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  <c r="AA329" s="239"/>
      <c r="AB329" s="239"/>
      <c r="AC329" s="239"/>
      <c r="AD329" s="239"/>
      <c r="AE329" s="239"/>
      <c r="AF329" s="239"/>
      <c r="AG329" s="239"/>
    </row>
    <row r="330" spans="1:33" ht="24" customHeight="1">
      <c r="A330" s="239"/>
      <c r="B330" s="239"/>
      <c r="C330" s="239"/>
      <c r="D330" s="239"/>
      <c r="E330" s="239"/>
      <c r="F330" s="239"/>
      <c r="G330" s="239"/>
      <c r="H330" s="239"/>
      <c r="I330" s="239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  <c r="AA330" s="239"/>
      <c r="AB330" s="239"/>
      <c r="AC330" s="239"/>
      <c r="AD330" s="239"/>
      <c r="AE330" s="239"/>
      <c r="AF330" s="239"/>
      <c r="AG330" s="239"/>
    </row>
    <row r="331" spans="1:33" ht="24" customHeight="1">
      <c r="A331" s="239"/>
      <c r="B331" s="239"/>
      <c r="C331" s="239"/>
      <c r="D331" s="239"/>
      <c r="E331" s="239"/>
      <c r="F331" s="239"/>
      <c r="G331" s="239"/>
      <c r="H331" s="239"/>
      <c r="I331" s="239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  <c r="AA331" s="239"/>
      <c r="AB331" s="239"/>
      <c r="AC331" s="239"/>
      <c r="AD331" s="239"/>
      <c r="AE331" s="239"/>
      <c r="AF331" s="239"/>
      <c r="AG331" s="239"/>
    </row>
    <row r="332" spans="1:33" ht="24" customHeight="1">
      <c r="A332" s="239"/>
      <c r="B332" s="239"/>
      <c r="C332" s="239"/>
      <c r="D332" s="239"/>
      <c r="E332" s="239"/>
      <c r="F332" s="239"/>
      <c r="G332" s="239"/>
      <c r="H332" s="239"/>
      <c r="I332" s="239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  <c r="AA332" s="239"/>
      <c r="AB332" s="239"/>
      <c r="AC332" s="239"/>
      <c r="AD332" s="239"/>
      <c r="AE332" s="239"/>
      <c r="AF332" s="239"/>
      <c r="AG332" s="239"/>
    </row>
    <row r="333" spans="1:33" ht="24" customHeight="1">
      <c r="A333" s="239"/>
      <c r="B333" s="239"/>
      <c r="C333" s="239"/>
      <c r="D333" s="239"/>
      <c r="E333" s="239"/>
      <c r="F333" s="239"/>
      <c r="G333" s="239"/>
      <c r="H333" s="239"/>
      <c r="I333" s="239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  <c r="AA333" s="239"/>
      <c r="AB333" s="239"/>
      <c r="AC333" s="239"/>
      <c r="AD333" s="239"/>
      <c r="AE333" s="239"/>
      <c r="AF333" s="239"/>
      <c r="AG333" s="239"/>
    </row>
    <row r="334" spans="1:33" ht="24" customHeight="1">
      <c r="A334" s="239"/>
      <c r="B334" s="239"/>
      <c r="C334" s="239"/>
      <c r="D334" s="239"/>
      <c r="E334" s="239"/>
      <c r="F334" s="239"/>
      <c r="G334" s="239"/>
      <c r="H334" s="239"/>
      <c r="I334" s="239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  <c r="AA334" s="239"/>
      <c r="AB334" s="239"/>
      <c r="AC334" s="239"/>
      <c r="AD334" s="239"/>
      <c r="AE334" s="239"/>
      <c r="AF334" s="239"/>
      <c r="AG334" s="239"/>
    </row>
    <row r="335" spans="1:33" ht="24" customHeight="1">
      <c r="A335" s="239"/>
      <c r="B335" s="239"/>
      <c r="C335" s="239"/>
      <c r="D335" s="239"/>
      <c r="E335" s="239"/>
      <c r="F335" s="239"/>
      <c r="G335" s="239"/>
      <c r="H335" s="239"/>
      <c r="I335" s="239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  <c r="AA335" s="239"/>
      <c r="AB335" s="239"/>
      <c r="AC335" s="239"/>
      <c r="AD335" s="239"/>
      <c r="AE335" s="239"/>
      <c r="AF335" s="239"/>
      <c r="AG335" s="239"/>
    </row>
    <row r="336" spans="1:33" ht="24" customHeight="1">
      <c r="A336" s="239"/>
      <c r="B336" s="239"/>
      <c r="C336" s="239"/>
      <c r="D336" s="239"/>
      <c r="E336" s="239"/>
      <c r="F336" s="239"/>
      <c r="G336" s="239"/>
      <c r="H336" s="239"/>
      <c r="I336" s="239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  <c r="AA336" s="239"/>
      <c r="AB336" s="239"/>
      <c r="AC336" s="239"/>
      <c r="AD336" s="239"/>
      <c r="AE336" s="239"/>
      <c r="AF336" s="239"/>
      <c r="AG336" s="239"/>
    </row>
    <row r="337" spans="1:33" ht="24" customHeight="1">
      <c r="A337" s="239"/>
      <c r="B337" s="239"/>
      <c r="C337" s="239"/>
      <c r="D337" s="239"/>
      <c r="E337" s="239"/>
      <c r="F337" s="239"/>
      <c r="G337" s="239"/>
      <c r="H337" s="239"/>
      <c r="I337" s="239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  <c r="AA337" s="239"/>
      <c r="AB337" s="239"/>
      <c r="AC337" s="239"/>
      <c r="AD337" s="239"/>
      <c r="AE337" s="239"/>
      <c r="AF337" s="239"/>
      <c r="AG337" s="239"/>
    </row>
    <row r="338" spans="1:33" ht="24" customHeight="1">
      <c r="A338" s="239"/>
      <c r="B338" s="239"/>
      <c r="C338" s="239"/>
      <c r="D338" s="239"/>
      <c r="E338" s="239"/>
      <c r="F338" s="239"/>
      <c r="G338" s="239"/>
      <c r="H338" s="239"/>
      <c r="I338" s="239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  <c r="AA338" s="239"/>
      <c r="AB338" s="239"/>
      <c r="AC338" s="239"/>
      <c r="AD338" s="239"/>
      <c r="AE338" s="239"/>
      <c r="AF338" s="239"/>
      <c r="AG338" s="239"/>
    </row>
    <row r="339" spans="1:33" ht="24" customHeight="1">
      <c r="A339" s="239"/>
      <c r="B339" s="239"/>
      <c r="C339" s="239"/>
      <c r="D339" s="239"/>
      <c r="E339" s="239"/>
      <c r="F339" s="239"/>
      <c r="G339" s="239"/>
      <c r="H339" s="239"/>
      <c r="I339" s="239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  <c r="AA339" s="239"/>
      <c r="AB339" s="239"/>
      <c r="AC339" s="239"/>
      <c r="AD339" s="239"/>
      <c r="AE339" s="239"/>
      <c r="AF339" s="239"/>
      <c r="AG339" s="239"/>
    </row>
    <row r="340" spans="1:33" ht="24" customHeight="1">
      <c r="A340" s="239"/>
      <c r="B340" s="239"/>
      <c r="C340" s="239"/>
      <c r="D340" s="239"/>
      <c r="E340" s="239"/>
      <c r="F340" s="239"/>
      <c r="G340" s="239"/>
      <c r="H340" s="239"/>
      <c r="I340" s="239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  <c r="AA340" s="239"/>
      <c r="AB340" s="239"/>
      <c r="AC340" s="239"/>
      <c r="AD340" s="239"/>
      <c r="AE340" s="239"/>
      <c r="AF340" s="239"/>
      <c r="AG340" s="239"/>
    </row>
    <row r="341" spans="1:33" ht="24" customHeight="1">
      <c r="A341" s="239"/>
      <c r="B341" s="239"/>
      <c r="C341" s="239"/>
      <c r="D341" s="239"/>
      <c r="E341" s="239"/>
      <c r="F341" s="239"/>
      <c r="G341" s="239"/>
      <c r="H341" s="239"/>
      <c r="I341" s="239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  <c r="AA341" s="239"/>
      <c r="AB341" s="239"/>
      <c r="AC341" s="239"/>
      <c r="AD341" s="239"/>
      <c r="AE341" s="239"/>
      <c r="AF341" s="239"/>
      <c r="AG341" s="239"/>
    </row>
    <row r="342" spans="1:33" ht="24" customHeight="1">
      <c r="A342" s="239"/>
      <c r="B342" s="239"/>
      <c r="C342" s="239"/>
      <c r="D342" s="239"/>
      <c r="E342" s="239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  <c r="AA342" s="239"/>
      <c r="AB342" s="239"/>
      <c r="AC342" s="239"/>
      <c r="AD342" s="239"/>
      <c r="AE342" s="239"/>
      <c r="AF342" s="239"/>
      <c r="AG342" s="239"/>
    </row>
    <row r="343" spans="1:33" ht="24" customHeight="1">
      <c r="A343" s="239"/>
      <c r="B343" s="239"/>
      <c r="C343" s="239"/>
      <c r="D343" s="239"/>
      <c r="E343" s="239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  <c r="AA343" s="239"/>
      <c r="AB343" s="239"/>
      <c r="AC343" s="239"/>
      <c r="AD343" s="239"/>
      <c r="AE343" s="239"/>
      <c r="AF343" s="239"/>
      <c r="AG343" s="239"/>
    </row>
    <row r="344" spans="1:33" ht="24" customHeight="1">
      <c r="A344" s="239"/>
      <c r="B344" s="239"/>
      <c r="C344" s="239"/>
      <c r="D344" s="239"/>
      <c r="E344" s="239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  <c r="AA344" s="239"/>
      <c r="AB344" s="239"/>
      <c r="AC344" s="239"/>
      <c r="AD344" s="239"/>
      <c r="AE344" s="239"/>
      <c r="AF344" s="239"/>
      <c r="AG344" s="239"/>
    </row>
    <row r="345" spans="1:33" ht="24" customHeight="1">
      <c r="A345" s="239"/>
      <c r="B345" s="239"/>
      <c r="C345" s="239"/>
      <c r="D345" s="239"/>
      <c r="E345" s="239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  <c r="AA345" s="239"/>
      <c r="AB345" s="239"/>
      <c r="AC345" s="239"/>
      <c r="AD345" s="239"/>
      <c r="AE345" s="239"/>
      <c r="AF345" s="239"/>
      <c r="AG345" s="239"/>
    </row>
    <row r="346" spans="1:33" ht="24" customHeight="1">
      <c r="A346" s="239"/>
      <c r="B346" s="239"/>
      <c r="C346" s="239"/>
      <c r="D346" s="239"/>
      <c r="E346" s="239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  <c r="AA346" s="239"/>
      <c r="AB346" s="239"/>
      <c r="AC346" s="239"/>
      <c r="AD346" s="239"/>
      <c r="AE346" s="239"/>
      <c r="AF346" s="239"/>
      <c r="AG346" s="239"/>
    </row>
    <row r="347" spans="1:33" ht="24" customHeight="1">
      <c r="A347" s="239"/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  <c r="AA347" s="239"/>
      <c r="AB347" s="239"/>
      <c r="AC347" s="239"/>
      <c r="AD347" s="239"/>
      <c r="AE347" s="239"/>
      <c r="AF347" s="239"/>
      <c r="AG347" s="239"/>
    </row>
    <row r="348" spans="1:33" ht="24" customHeight="1">
      <c r="A348" s="239"/>
      <c r="B348" s="239"/>
      <c r="C348" s="239"/>
      <c r="D348" s="239"/>
      <c r="E348" s="239"/>
      <c r="F348" s="239"/>
      <c r="G348" s="239"/>
      <c r="H348" s="239"/>
      <c r="I348" s="239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  <c r="AA348" s="239"/>
      <c r="AB348" s="239"/>
      <c r="AC348" s="239"/>
      <c r="AD348" s="239"/>
      <c r="AE348" s="239"/>
      <c r="AF348" s="239"/>
      <c r="AG348" s="239"/>
    </row>
    <row r="349" spans="1:33" ht="24" customHeight="1">
      <c r="A349" s="239"/>
      <c r="B349" s="239"/>
      <c r="C349" s="239"/>
      <c r="D349" s="239"/>
      <c r="E349" s="239"/>
      <c r="F349" s="239"/>
      <c r="G349" s="239"/>
      <c r="H349" s="239"/>
      <c r="I349" s="239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  <c r="AA349" s="239"/>
      <c r="AB349" s="239"/>
      <c r="AC349" s="239"/>
      <c r="AD349" s="239"/>
      <c r="AE349" s="239"/>
      <c r="AF349" s="239"/>
      <c r="AG349" s="239"/>
    </row>
    <row r="350" spans="1:33" ht="24" customHeight="1">
      <c r="A350" s="239"/>
      <c r="B350" s="239"/>
      <c r="C350" s="239"/>
      <c r="D350" s="239"/>
      <c r="E350" s="239"/>
      <c r="F350" s="239"/>
      <c r="G350" s="239"/>
      <c r="H350" s="239"/>
      <c r="I350" s="239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  <c r="AA350" s="239"/>
      <c r="AB350" s="239"/>
      <c r="AC350" s="239"/>
      <c r="AD350" s="239"/>
      <c r="AE350" s="239"/>
      <c r="AF350" s="239"/>
      <c r="AG350" s="239"/>
    </row>
    <row r="351" spans="1:33" ht="24" customHeight="1">
      <c r="A351" s="239"/>
      <c r="B351" s="239"/>
      <c r="C351" s="239"/>
      <c r="D351" s="239"/>
      <c r="E351" s="239"/>
      <c r="F351" s="239"/>
      <c r="G351" s="239"/>
      <c r="H351" s="239"/>
      <c r="I351" s="239"/>
      <c r="J351" s="239"/>
      <c r="K351" s="239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  <c r="AA351" s="239"/>
      <c r="AB351" s="239"/>
      <c r="AC351" s="239"/>
      <c r="AD351" s="239"/>
      <c r="AE351" s="239"/>
      <c r="AF351" s="239"/>
      <c r="AG351" s="239"/>
    </row>
    <row r="352" spans="1:33" ht="24" customHeight="1">
      <c r="A352" s="239"/>
      <c r="B352" s="239"/>
      <c r="C352" s="239"/>
      <c r="D352" s="239"/>
      <c r="E352" s="239"/>
      <c r="F352" s="239"/>
      <c r="G352" s="239"/>
      <c r="H352" s="239"/>
      <c r="I352" s="239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  <c r="AA352" s="239"/>
      <c r="AB352" s="239"/>
      <c r="AC352" s="239"/>
      <c r="AD352" s="239"/>
      <c r="AE352" s="239"/>
      <c r="AF352" s="239"/>
      <c r="AG352" s="239"/>
    </row>
    <row r="353" spans="1:33" ht="24" customHeight="1">
      <c r="A353" s="239"/>
      <c r="B353" s="239"/>
      <c r="C353" s="239"/>
      <c r="D353" s="239"/>
      <c r="E353" s="239"/>
      <c r="F353" s="239"/>
      <c r="G353" s="239"/>
      <c r="H353" s="239"/>
      <c r="I353" s="239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  <c r="AA353" s="239"/>
      <c r="AB353" s="239"/>
      <c r="AC353" s="239"/>
      <c r="AD353" s="239"/>
      <c r="AE353" s="239"/>
      <c r="AF353" s="239"/>
      <c r="AG353" s="239"/>
    </row>
    <row r="354" spans="1:33" ht="24" customHeight="1">
      <c r="A354" s="239"/>
      <c r="B354" s="239"/>
      <c r="C354" s="239"/>
      <c r="D354" s="239"/>
      <c r="E354" s="239"/>
      <c r="F354" s="239"/>
      <c r="G354" s="239"/>
      <c r="H354" s="239"/>
      <c r="I354" s="239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  <c r="AA354" s="239"/>
      <c r="AB354" s="239"/>
      <c r="AC354" s="239"/>
      <c r="AD354" s="239"/>
      <c r="AE354" s="239"/>
      <c r="AF354" s="239"/>
      <c r="AG354" s="239"/>
    </row>
    <row r="355" spans="1:33" ht="24" customHeight="1">
      <c r="A355" s="239"/>
      <c r="B355" s="239"/>
      <c r="C355" s="239"/>
      <c r="D355" s="239"/>
      <c r="E355" s="239"/>
      <c r="F355" s="239"/>
      <c r="G355" s="239"/>
      <c r="H355" s="239"/>
      <c r="I355" s="239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  <c r="AA355" s="239"/>
      <c r="AB355" s="239"/>
      <c r="AC355" s="239"/>
      <c r="AD355" s="239"/>
      <c r="AE355" s="239"/>
      <c r="AF355" s="239"/>
      <c r="AG355" s="239"/>
    </row>
    <row r="356" spans="1:33" ht="24" customHeight="1">
      <c r="A356" s="239"/>
      <c r="B356" s="239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  <c r="AA356" s="239"/>
      <c r="AB356" s="239"/>
      <c r="AC356" s="239"/>
      <c r="AD356" s="239"/>
      <c r="AE356" s="239"/>
      <c r="AF356" s="239"/>
      <c r="AG356" s="239"/>
    </row>
    <row r="357" spans="1:33" ht="24" customHeight="1">
      <c r="A357" s="239"/>
      <c r="B357" s="239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  <c r="AA357" s="239"/>
      <c r="AB357" s="239"/>
      <c r="AC357" s="239"/>
      <c r="AD357" s="239"/>
      <c r="AE357" s="239"/>
      <c r="AF357" s="239"/>
      <c r="AG357" s="239"/>
    </row>
    <row r="358" spans="1:33" ht="24" customHeight="1">
      <c r="A358" s="239"/>
      <c r="B358" s="239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  <c r="AA358" s="239"/>
      <c r="AB358" s="239"/>
      <c r="AC358" s="239"/>
      <c r="AD358" s="239"/>
      <c r="AE358" s="239"/>
      <c r="AF358" s="239"/>
      <c r="AG358" s="239"/>
    </row>
    <row r="359" spans="1:33" ht="24" customHeight="1">
      <c r="A359" s="239"/>
      <c r="B359" s="239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  <c r="AA359" s="239"/>
      <c r="AB359" s="239"/>
      <c r="AC359" s="239"/>
      <c r="AD359" s="239"/>
      <c r="AE359" s="239"/>
      <c r="AF359" s="239"/>
      <c r="AG359" s="239"/>
    </row>
    <row r="360" spans="1:33" ht="24" customHeight="1">
      <c r="A360" s="239"/>
      <c r="B360" s="239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  <c r="AA360" s="239"/>
      <c r="AB360" s="239"/>
      <c r="AC360" s="239"/>
      <c r="AD360" s="239"/>
      <c r="AE360" s="239"/>
      <c r="AF360" s="239"/>
      <c r="AG360" s="239"/>
    </row>
    <row r="361" spans="1:33" ht="24" customHeight="1">
      <c r="A361" s="239"/>
      <c r="B361" s="239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  <c r="AA361" s="239"/>
      <c r="AB361" s="239"/>
      <c r="AC361" s="239"/>
      <c r="AD361" s="239"/>
      <c r="AE361" s="239"/>
      <c r="AF361" s="239"/>
      <c r="AG361" s="239"/>
    </row>
    <row r="362" spans="1:33" ht="24" customHeight="1">
      <c r="A362" s="239"/>
      <c r="B362" s="239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  <c r="AA362" s="239"/>
      <c r="AB362" s="239"/>
      <c r="AC362" s="239"/>
      <c r="AD362" s="239"/>
      <c r="AE362" s="239"/>
      <c r="AF362" s="239"/>
      <c r="AG362" s="239"/>
    </row>
    <row r="363" spans="1:33" ht="24" customHeight="1">
      <c r="A363" s="239"/>
      <c r="B363" s="239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  <c r="AA363" s="239"/>
      <c r="AB363" s="239"/>
      <c r="AC363" s="239"/>
      <c r="AD363" s="239"/>
      <c r="AE363" s="239"/>
      <c r="AF363" s="239"/>
      <c r="AG363" s="239"/>
    </row>
    <row r="364" spans="1:33" ht="24" customHeight="1">
      <c r="A364" s="239"/>
      <c r="B364" s="239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  <c r="AA364" s="239"/>
      <c r="AB364" s="239"/>
      <c r="AC364" s="239"/>
      <c r="AD364" s="239"/>
      <c r="AE364" s="239"/>
      <c r="AF364" s="239"/>
      <c r="AG364" s="239"/>
    </row>
    <row r="365" spans="1:33" ht="24" customHeight="1">
      <c r="A365" s="239"/>
      <c r="B365" s="239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  <c r="AA365" s="239"/>
      <c r="AB365" s="239"/>
      <c r="AC365" s="239"/>
      <c r="AD365" s="239"/>
      <c r="AE365" s="239"/>
      <c r="AF365" s="239"/>
      <c r="AG365" s="239"/>
    </row>
    <row r="366" spans="1:33" ht="24" customHeight="1">
      <c r="A366" s="239"/>
      <c r="B366" s="239"/>
      <c r="C366" s="239"/>
      <c r="D366" s="239"/>
      <c r="E366" s="239"/>
      <c r="F366" s="239"/>
      <c r="G366" s="239"/>
      <c r="H366" s="239"/>
      <c r="I366" s="239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  <c r="AA366" s="239"/>
      <c r="AB366" s="239"/>
      <c r="AC366" s="239"/>
      <c r="AD366" s="239"/>
      <c r="AE366" s="239"/>
      <c r="AF366" s="239"/>
      <c r="AG366" s="239"/>
    </row>
    <row r="367" spans="1:33" ht="24" customHeight="1">
      <c r="A367" s="239"/>
      <c r="B367" s="239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  <c r="AA367" s="239"/>
      <c r="AB367" s="239"/>
      <c r="AC367" s="239"/>
      <c r="AD367" s="239"/>
      <c r="AE367" s="239"/>
      <c r="AF367" s="239"/>
      <c r="AG367" s="239"/>
    </row>
    <row r="368" spans="1:33" ht="24" customHeight="1">
      <c r="A368" s="239"/>
      <c r="B368" s="239"/>
      <c r="C368" s="239"/>
      <c r="D368" s="239"/>
      <c r="E368" s="239"/>
      <c r="F368" s="239"/>
      <c r="G368" s="239"/>
      <c r="H368" s="239"/>
      <c r="I368" s="239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  <c r="AA368" s="239"/>
      <c r="AB368" s="239"/>
      <c r="AC368" s="239"/>
      <c r="AD368" s="239"/>
      <c r="AE368" s="239"/>
      <c r="AF368" s="239"/>
      <c r="AG368" s="239"/>
    </row>
    <row r="369" spans="1:33" ht="24" customHeight="1">
      <c r="A369" s="239"/>
      <c r="B369" s="239"/>
      <c r="C369" s="239"/>
      <c r="D369" s="239"/>
      <c r="E369" s="239"/>
      <c r="F369" s="239"/>
      <c r="G369" s="239"/>
      <c r="H369" s="239"/>
      <c r="I369" s="239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  <c r="AA369" s="239"/>
      <c r="AB369" s="239"/>
      <c r="AC369" s="239"/>
      <c r="AD369" s="239"/>
      <c r="AE369" s="239"/>
      <c r="AF369" s="239"/>
      <c r="AG369" s="239"/>
    </row>
    <row r="370" spans="1:33" ht="24" customHeight="1">
      <c r="A370" s="239"/>
      <c r="B370" s="239"/>
      <c r="C370" s="239"/>
      <c r="D370" s="239"/>
      <c r="E370" s="239"/>
      <c r="F370" s="239"/>
      <c r="G370" s="239"/>
      <c r="H370" s="239"/>
      <c r="I370" s="239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  <c r="AA370" s="239"/>
      <c r="AB370" s="239"/>
      <c r="AC370" s="239"/>
      <c r="AD370" s="239"/>
      <c r="AE370" s="239"/>
      <c r="AF370" s="239"/>
      <c r="AG370" s="239"/>
    </row>
    <row r="371" spans="1:33" ht="24" customHeight="1">
      <c r="A371" s="239"/>
      <c r="B371" s="239"/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  <c r="AA371" s="239"/>
      <c r="AB371" s="239"/>
      <c r="AC371" s="239"/>
      <c r="AD371" s="239"/>
      <c r="AE371" s="239"/>
      <c r="AF371" s="239"/>
      <c r="AG371" s="239"/>
    </row>
    <row r="372" spans="1:33" ht="24" customHeight="1">
      <c r="A372" s="239"/>
      <c r="B372" s="239"/>
      <c r="C372" s="239"/>
      <c r="D372" s="239"/>
      <c r="E372" s="239"/>
      <c r="F372" s="239"/>
      <c r="G372" s="239"/>
      <c r="H372" s="239"/>
      <c r="I372" s="239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  <c r="AA372" s="239"/>
      <c r="AB372" s="239"/>
      <c r="AC372" s="239"/>
      <c r="AD372" s="239"/>
      <c r="AE372" s="239"/>
      <c r="AF372" s="239"/>
      <c r="AG372" s="239"/>
    </row>
    <row r="373" spans="1:33" ht="24" customHeight="1">
      <c r="A373" s="239"/>
      <c r="B373" s="239"/>
      <c r="C373" s="239"/>
      <c r="D373" s="239"/>
      <c r="E373" s="239"/>
      <c r="F373" s="239"/>
      <c r="G373" s="239"/>
      <c r="H373" s="239"/>
      <c r="I373" s="239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  <c r="AA373" s="239"/>
      <c r="AB373" s="239"/>
      <c r="AC373" s="239"/>
      <c r="AD373" s="239"/>
      <c r="AE373" s="239"/>
      <c r="AF373" s="239"/>
      <c r="AG373" s="239"/>
    </row>
    <row r="374" spans="1:33" ht="24" customHeight="1">
      <c r="A374" s="239"/>
      <c r="B374" s="239"/>
      <c r="C374" s="239"/>
      <c r="D374" s="239"/>
      <c r="E374" s="239"/>
      <c r="F374" s="239"/>
      <c r="G374" s="239"/>
      <c r="H374" s="239"/>
      <c r="I374" s="239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  <c r="AA374" s="239"/>
      <c r="AB374" s="239"/>
      <c r="AC374" s="239"/>
      <c r="AD374" s="239"/>
      <c r="AE374" s="239"/>
      <c r="AF374" s="239"/>
      <c r="AG374" s="239"/>
    </row>
    <row r="375" spans="1:33" ht="24" customHeight="1">
      <c r="A375" s="239"/>
      <c r="B375" s="239"/>
      <c r="C375" s="239"/>
      <c r="D375" s="239"/>
      <c r="E375" s="239"/>
      <c r="F375" s="239"/>
      <c r="G375" s="239"/>
      <c r="H375" s="239"/>
      <c r="I375" s="239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  <c r="AA375" s="239"/>
      <c r="AB375" s="239"/>
      <c r="AC375" s="239"/>
      <c r="AD375" s="239"/>
      <c r="AE375" s="239"/>
      <c r="AF375" s="239"/>
      <c r="AG375" s="239"/>
    </row>
    <row r="376" spans="1:33" ht="24" customHeight="1">
      <c r="A376" s="239"/>
      <c r="B376" s="239"/>
      <c r="C376" s="239"/>
      <c r="D376" s="239"/>
      <c r="E376" s="239"/>
      <c r="F376" s="239"/>
      <c r="G376" s="239"/>
      <c r="H376" s="239"/>
      <c r="I376" s="239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  <c r="AA376" s="239"/>
      <c r="AB376" s="239"/>
      <c r="AC376" s="239"/>
      <c r="AD376" s="239"/>
      <c r="AE376" s="239"/>
      <c r="AF376" s="239"/>
      <c r="AG376" s="239"/>
    </row>
    <row r="377" spans="1:33" ht="24" customHeight="1">
      <c r="A377" s="239"/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  <c r="AA377" s="239"/>
      <c r="AB377" s="239"/>
      <c r="AC377" s="239"/>
      <c r="AD377" s="239"/>
      <c r="AE377" s="239"/>
      <c r="AF377" s="239"/>
      <c r="AG377" s="239"/>
    </row>
    <row r="378" spans="1:33" ht="24" customHeight="1">
      <c r="A378" s="239"/>
      <c r="B378" s="239"/>
      <c r="C378" s="239"/>
      <c r="D378" s="239"/>
      <c r="E378" s="239"/>
      <c r="F378" s="239"/>
      <c r="G378" s="239"/>
      <c r="H378" s="239"/>
      <c r="I378" s="239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  <c r="AA378" s="239"/>
      <c r="AB378" s="239"/>
      <c r="AC378" s="239"/>
      <c r="AD378" s="239"/>
      <c r="AE378" s="239"/>
      <c r="AF378" s="239"/>
      <c r="AG378" s="239"/>
    </row>
    <row r="379" spans="1:33" ht="24" customHeight="1">
      <c r="A379" s="239"/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  <c r="AA379" s="239"/>
      <c r="AB379" s="239"/>
      <c r="AC379" s="239"/>
      <c r="AD379" s="239"/>
      <c r="AE379" s="239"/>
      <c r="AF379" s="239"/>
      <c r="AG379" s="239"/>
    </row>
    <row r="380" spans="1:33" ht="24" customHeight="1">
      <c r="A380" s="239"/>
      <c r="B380" s="239"/>
      <c r="C380" s="239"/>
      <c r="D380" s="239"/>
      <c r="E380" s="239"/>
      <c r="F380" s="239"/>
      <c r="G380" s="239"/>
      <c r="H380" s="239"/>
      <c r="I380" s="239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  <c r="AA380" s="239"/>
      <c r="AB380" s="239"/>
      <c r="AC380" s="239"/>
      <c r="AD380" s="239"/>
      <c r="AE380" s="239"/>
      <c r="AF380" s="239"/>
      <c r="AG380" s="239"/>
    </row>
    <row r="381" spans="1:33" ht="24" customHeight="1">
      <c r="A381" s="239"/>
      <c r="B381" s="239"/>
      <c r="C381" s="239"/>
      <c r="D381" s="239"/>
      <c r="E381" s="239"/>
      <c r="F381" s="239"/>
      <c r="G381" s="239"/>
      <c r="H381" s="239"/>
      <c r="I381" s="239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  <c r="AA381" s="239"/>
      <c r="AB381" s="239"/>
      <c r="AC381" s="239"/>
      <c r="AD381" s="239"/>
      <c r="AE381" s="239"/>
      <c r="AF381" s="239"/>
      <c r="AG381" s="239"/>
    </row>
    <row r="382" spans="1:33" ht="24" customHeight="1">
      <c r="A382" s="239"/>
      <c r="B382" s="239"/>
      <c r="C382" s="239"/>
      <c r="D382" s="239"/>
      <c r="E382" s="239"/>
      <c r="F382" s="239"/>
      <c r="G382" s="239"/>
      <c r="H382" s="239"/>
      <c r="I382" s="239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  <c r="AA382" s="239"/>
      <c r="AB382" s="239"/>
      <c r="AC382" s="239"/>
      <c r="AD382" s="239"/>
      <c r="AE382" s="239"/>
      <c r="AF382" s="239"/>
      <c r="AG382" s="239"/>
    </row>
    <row r="383" spans="1:33" ht="24" customHeight="1">
      <c r="A383" s="239"/>
      <c r="B383" s="239"/>
      <c r="C383" s="239"/>
      <c r="D383" s="239"/>
      <c r="E383" s="239"/>
      <c r="F383" s="239"/>
      <c r="G383" s="239"/>
      <c r="H383" s="239"/>
      <c r="I383" s="239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  <c r="AA383" s="239"/>
      <c r="AB383" s="239"/>
      <c r="AC383" s="239"/>
      <c r="AD383" s="239"/>
      <c r="AE383" s="239"/>
      <c r="AF383" s="239"/>
      <c r="AG383" s="239"/>
    </row>
    <row r="384" spans="1:33" ht="24" customHeight="1">
      <c r="A384" s="239"/>
      <c r="B384" s="239"/>
      <c r="C384" s="239"/>
      <c r="D384" s="239"/>
      <c r="E384" s="239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  <c r="AA384" s="239"/>
      <c r="AB384" s="239"/>
      <c r="AC384" s="239"/>
      <c r="AD384" s="239"/>
      <c r="AE384" s="239"/>
      <c r="AF384" s="239"/>
      <c r="AG384" s="239"/>
    </row>
    <row r="385" spans="1:33" ht="24" customHeight="1">
      <c r="A385" s="239"/>
      <c r="B385" s="239"/>
      <c r="C385" s="239"/>
      <c r="D385" s="239"/>
      <c r="E385" s="239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  <c r="AA385" s="239"/>
      <c r="AB385" s="239"/>
      <c r="AC385" s="239"/>
      <c r="AD385" s="239"/>
      <c r="AE385" s="239"/>
      <c r="AF385" s="239"/>
      <c r="AG385" s="239"/>
    </row>
    <row r="386" spans="1:33" ht="24" customHeight="1">
      <c r="A386" s="239"/>
      <c r="B386" s="239"/>
      <c r="C386" s="239"/>
      <c r="D386" s="239"/>
      <c r="E386" s="239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  <c r="AA386" s="239"/>
      <c r="AB386" s="239"/>
      <c r="AC386" s="239"/>
      <c r="AD386" s="239"/>
      <c r="AE386" s="239"/>
      <c r="AF386" s="239"/>
      <c r="AG386" s="239"/>
    </row>
    <row r="387" spans="1:33" ht="24" customHeight="1">
      <c r="A387" s="239"/>
      <c r="B387" s="239"/>
      <c r="C387" s="239"/>
      <c r="D387" s="239"/>
      <c r="E387" s="239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  <c r="AA387" s="239"/>
      <c r="AB387" s="239"/>
      <c r="AC387" s="239"/>
      <c r="AD387" s="239"/>
      <c r="AE387" s="239"/>
      <c r="AF387" s="239"/>
      <c r="AG387" s="239"/>
    </row>
    <row r="388" spans="1:33" ht="24" customHeight="1">
      <c r="A388" s="239"/>
      <c r="B388" s="239"/>
      <c r="C388" s="239"/>
      <c r="D388" s="239"/>
      <c r="E388" s="239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  <c r="AA388" s="239"/>
      <c r="AB388" s="239"/>
      <c r="AC388" s="239"/>
      <c r="AD388" s="239"/>
      <c r="AE388" s="239"/>
      <c r="AF388" s="239"/>
      <c r="AG388" s="239"/>
    </row>
    <row r="389" spans="1:33" ht="24" customHeight="1">
      <c r="A389" s="239"/>
      <c r="B389" s="239"/>
      <c r="C389" s="239"/>
      <c r="D389" s="239"/>
      <c r="E389" s="239"/>
      <c r="F389" s="239"/>
      <c r="G389" s="239"/>
      <c r="H389" s="239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  <c r="AA389" s="239"/>
      <c r="AB389" s="239"/>
      <c r="AC389" s="239"/>
      <c r="AD389" s="239"/>
      <c r="AE389" s="239"/>
      <c r="AF389" s="239"/>
      <c r="AG389" s="239"/>
    </row>
    <row r="390" spans="1:33" ht="24" customHeight="1">
      <c r="A390" s="239"/>
      <c r="B390" s="239"/>
      <c r="C390" s="239"/>
      <c r="D390" s="239"/>
      <c r="E390" s="239"/>
      <c r="F390" s="239"/>
      <c r="G390" s="239"/>
      <c r="H390" s="239"/>
      <c r="I390" s="239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  <c r="AA390" s="239"/>
      <c r="AB390" s="239"/>
      <c r="AC390" s="239"/>
      <c r="AD390" s="239"/>
      <c r="AE390" s="239"/>
      <c r="AF390" s="239"/>
      <c r="AG390" s="239"/>
    </row>
    <row r="391" spans="1:33" ht="24" customHeight="1">
      <c r="A391" s="239"/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  <c r="AA391" s="239"/>
      <c r="AB391" s="239"/>
      <c r="AC391" s="239"/>
      <c r="AD391" s="239"/>
      <c r="AE391" s="239"/>
      <c r="AF391" s="239"/>
      <c r="AG391" s="239"/>
    </row>
    <row r="392" spans="1:33" ht="24" customHeight="1">
      <c r="A392" s="239"/>
      <c r="B392" s="239"/>
      <c r="C392" s="239"/>
      <c r="D392" s="239"/>
      <c r="E392" s="239"/>
      <c r="F392" s="239"/>
      <c r="G392" s="239"/>
      <c r="H392" s="239"/>
      <c r="I392" s="239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  <c r="AA392" s="239"/>
      <c r="AB392" s="239"/>
      <c r="AC392" s="239"/>
      <c r="AD392" s="239"/>
      <c r="AE392" s="239"/>
      <c r="AF392" s="239"/>
      <c r="AG392" s="239"/>
    </row>
    <row r="393" spans="1:33" ht="24" customHeight="1">
      <c r="A393" s="239"/>
      <c r="B393" s="239"/>
      <c r="C393" s="239"/>
      <c r="D393" s="239"/>
      <c r="E393" s="239"/>
      <c r="F393" s="239"/>
      <c r="G393" s="239"/>
      <c r="H393" s="239"/>
      <c r="I393" s="239"/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  <c r="AA393" s="239"/>
      <c r="AB393" s="239"/>
      <c r="AC393" s="239"/>
      <c r="AD393" s="239"/>
      <c r="AE393" s="239"/>
      <c r="AF393" s="239"/>
      <c r="AG393" s="239"/>
    </row>
    <row r="394" spans="1:33" ht="24" customHeight="1">
      <c r="A394" s="239"/>
      <c r="B394" s="239"/>
      <c r="C394" s="239"/>
      <c r="D394" s="239"/>
      <c r="E394" s="239"/>
      <c r="F394" s="239"/>
      <c r="G394" s="239"/>
      <c r="H394" s="239"/>
      <c r="I394" s="239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  <c r="AA394" s="239"/>
      <c r="AB394" s="239"/>
      <c r="AC394" s="239"/>
      <c r="AD394" s="239"/>
      <c r="AE394" s="239"/>
      <c r="AF394" s="239"/>
      <c r="AG394" s="239"/>
    </row>
    <row r="395" spans="1:33" ht="24" customHeight="1">
      <c r="A395" s="239"/>
      <c r="B395" s="239"/>
      <c r="C395" s="239"/>
      <c r="D395" s="239"/>
      <c r="E395" s="239"/>
      <c r="F395" s="239"/>
      <c r="G395" s="239"/>
      <c r="H395" s="239"/>
      <c r="I395" s="239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  <c r="AA395" s="239"/>
      <c r="AB395" s="239"/>
      <c r="AC395" s="239"/>
      <c r="AD395" s="239"/>
      <c r="AE395" s="239"/>
      <c r="AF395" s="239"/>
      <c r="AG395" s="239"/>
    </row>
    <row r="396" spans="1:33" ht="24" customHeight="1">
      <c r="A396" s="239"/>
      <c r="B396" s="239"/>
      <c r="C396" s="239"/>
      <c r="D396" s="239"/>
      <c r="E396" s="239"/>
      <c r="F396" s="239"/>
      <c r="G396" s="239"/>
      <c r="H396" s="239"/>
      <c r="I396" s="239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  <c r="AA396" s="239"/>
      <c r="AB396" s="239"/>
      <c r="AC396" s="239"/>
      <c r="AD396" s="239"/>
      <c r="AE396" s="239"/>
      <c r="AF396" s="239"/>
      <c r="AG396" s="239"/>
    </row>
    <row r="397" spans="1:33" ht="24" customHeight="1">
      <c r="A397" s="239"/>
      <c r="B397" s="239"/>
      <c r="C397" s="239"/>
      <c r="D397" s="239"/>
      <c r="E397" s="239"/>
      <c r="F397" s="239"/>
      <c r="G397" s="239"/>
      <c r="H397" s="239"/>
      <c r="I397" s="239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  <c r="AA397" s="239"/>
      <c r="AB397" s="239"/>
      <c r="AC397" s="239"/>
      <c r="AD397" s="239"/>
      <c r="AE397" s="239"/>
      <c r="AF397" s="239"/>
      <c r="AG397" s="239"/>
    </row>
    <row r="398" spans="1:33" ht="24" customHeight="1">
      <c r="A398" s="239"/>
      <c r="B398" s="239"/>
      <c r="C398" s="239"/>
      <c r="D398" s="239"/>
      <c r="E398" s="239"/>
      <c r="F398" s="239"/>
      <c r="G398" s="239"/>
      <c r="H398" s="239"/>
      <c r="I398" s="239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  <c r="AA398" s="239"/>
      <c r="AB398" s="239"/>
      <c r="AC398" s="239"/>
      <c r="AD398" s="239"/>
      <c r="AE398" s="239"/>
      <c r="AF398" s="239"/>
      <c r="AG398" s="239"/>
    </row>
    <row r="399" spans="1:33" ht="24" customHeight="1">
      <c r="A399" s="239"/>
      <c r="B399" s="239"/>
      <c r="C399" s="239"/>
      <c r="D399" s="239"/>
      <c r="E399" s="239"/>
      <c r="F399" s="239"/>
      <c r="G399" s="239"/>
      <c r="H399" s="239"/>
      <c r="I399" s="239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  <c r="AA399" s="239"/>
      <c r="AB399" s="239"/>
      <c r="AC399" s="239"/>
      <c r="AD399" s="239"/>
      <c r="AE399" s="239"/>
      <c r="AF399" s="239"/>
      <c r="AG399" s="239"/>
    </row>
    <row r="400" spans="1:33" ht="24" customHeight="1">
      <c r="A400" s="239"/>
      <c r="B400" s="239"/>
      <c r="C400" s="239"/>
      <c r="D400" s="239"/>
      <c r="E400" s="239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  <c r="AA400" s="239"/>
      <c r="AB400" s="239"/>
      <c r="AC400" s="239"/>
      <c r="AD400" s="239"/>
      <c r="AE400" s="239"/>
      <c r="AF400" s="239"/>
      <c r="AG400" s="239"/>
    </row>
    <row r="401" spans="1:33" ht="24" customHeight="1">
      <c r="A401" s="239"/>
      <c r="B401" s="239"/>
      <c r="C401" s="239"/>
      <c r="D401" s="239"/>
      <c r="E401" s="239"/>
      <c r="F401" s="239"/>
      <c r="G401" s="239"/>
      <c r="H401" s="239"/>
      <c r="I401" s="239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  <c r="AA401" s="239"/>
      <c r="AB401" s="239"/>
      <c r="AC401" s="239"/>
      <c r="AD401" s="239"/>
      <c r="AE401" s="239"/>
      <c r="AF401" s="239"/>
      <c r="AG401" s="239"/>
    </row>
    <row r="402" spans="1:33" ht="24" customHeight="1">
      <c r="A402" s="239"/>
      <c r="B402" s="239"/>
      <c r="C402" s="239"/>
      <c r="D402" s="239"/>
      <c r="E402" s="239"/>
      <c r="F402" s="239"/>
      <c r="G402" s="239"/>
      <c r="H402" s="239"/>
      <c r="I402" s="239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  <c r="AA402" s="239"/>
      <c r="AB402" s="239"/>
      <c r="AC402" s="239"/>
      <c r="AD402" s="239"/>
      <c r="AE402" s="239"/>
      <c r="AF402" s="239"/>
      <c r="AG402" s="239"/>
    </row>
    <row r="403" spans="1:33" ht="24" customHeight="1">
      <c r="A403" s="239"/>
      <c r="B403" s="239"/>
      <c r="C403" s="239"/>
      <c r="D403" s="239"/>
      <c r="E403" s="239"/>
      <c r="F403" s="239"/>
      <c r="G403" s="239"/>
      <c r="H403" s="239"/>
      <c r="I403" s="239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  <c r="AA403" s="239"/>
      <c r="AB403" s="239"/>
      <c r="AC403" s="239"/>
      <c r="AD403" s="239"/>
      <c r="AE403" s="239"/>
      <c r="AF403" s="239"/>
      <c r="AG403" s="239"/>
    </row>
    <row r="404" spans="1:33" ht="24" customHeight="1">
      <c r="A404" s="239"/>
      <c r="B404" s="239"/>
      <c r="C404" s="239"/>
      <c r="D404" s="239"/>
      <c r="E404" s="239"/>
      <c r="F404" s="239"/>
      <c r="G404" s="239"/>
      <c r="H404" s="239"/>
      <c r="I404" s="239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  <c r="AA404" s="239"/>
      <c r="AB404" s="239"/>
      <c r="AC404" s="239"/>
      <c r="AD404" s="239"/>
      <c r="AE404" s="239"/>
      <c r="AF404" s="239"/>
      <c r="AG404" s="239"/>
    </row>
    <row r="405" spans="1:33" ht="24" customHeight="1">
      <c r="A405" s="239"/>
      <c r="B405" s="239"/>
      <c r="C405" s="239"/>
      <c r="D405" s="239"/>
      <c r="E405" s="239"/>
      <c r="F405" s="239"/>
      <c r="G405" s="239"/>
      <c r="H405" s="239"/>
      <c r="I405" s="239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  <c r="AA405" s="239"/>
      <c r="AB405" s="239"/>
      <c r="AC405" s="239"/>
      <c r="AD405" s="239"/>
      <c r="AE405" s="239"/>
      <c r="AF405" s="239"/>
      <c r="AG405" s="239"/>
    </row>
    <row r="406" spans="1:33" ht="24" customHeight="1">
      <c r="A406" s="239"/>
      <c r="B406" s="239"/>
      <c r="C406" s="239"/>
      <c r="D406" s="239"/>
      <c r="E406" s="239"/>
      <c r="F406" s="239"/>
      <c r="G406" s="239"/>
      <c r="H406" s="239"/>
      <c r="I406" s="239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  <c r="AA406" s="239"/>
      <c r="AB406" s="239"/>
      <c r="AC406" s="239"/>
      <c r="AD406" s="239"/>
      <c r="AE406" s="239"/>
      <c r="AF406" s="239"/>
      <c r="AG406" s="239"/>
    </row>
    <row r="407" spans="1:33" ht="24" customHeight="1">
      <c r="A407" s="239"/>
      <c r="B407" s="239"/>
      <c r="C407" s="239"/>
      <c r="D407" s="239"/>
      <c r="E407" s="239"/>
      <c r="F407" s="239"/>
      <c r="G407" s="239"/>
      <c r="H407" s="239"/>
      <c r="I407" s="239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  <c r="AA407" s="239"/>
      <c r="AB407" s="239"/>
      <c r="AC407" s="239"/>
      <c r="AD407" s="239"/>
      <c r="AE407" s="239"/>
      <c r="AF407" s="239"/>
      <c r="AG407" s="239"/>
    </row>
    <row r="408" spans="1:33" ht="24" customHeight="1">
      <c r="A408" s="239"/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  <c r="AA408" s="239"/>
      <c r="AB408" s="239"/>
      <c r="AC408" s="239"/>
      <c r="AD408" s="239"/>
      <c r="AE408" s="239"/>
      <c r="AF408" s="239"/>
      <c r="AG408" s="239"/>
    </row>
    <row r="409" spans="1:33" ht="24" customHeight="1">
      <c r="A409" s="239"/>
      <c r="B409" s="239"/>
      <c r="C409" s="239"/>
      <c r="D409" s="239"/>
      <c r="E409" s="239"/>
      <c r="F409" s="239"/>
      <c r="G409" s="239"/>
      <c r="H409" s="239"/>
      <c r="I409" s="239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  <c r="AA409" s="239"/>
      <c r="AB409" s="239"/>
      <c r="AC409" s="239"/>
      <c r="AD409" s="239"/>
      <c r="AE409" s="239"/>
      <c r="AF409" s="239"/>
      <c r="AG409" s="239"/>
    </row>
    <row r="410" spans="1:33" ht="24" customHeight="1">
      <c r="A410" s="239"/>
      <c r="B410" s="239"/>
      <c r="C410" s="239"/>
      <c r="D410" s="239"/>
      <c r="E410" s="239"/>
      <c r="F410" s="239"/>
      <c r="G410" s="239"/>
      <c r="H410" s="239"/>
      <c r="I410" s="239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  <c r="AA410" s="239"/>
      <c r="AB410" s="239"/>
      <c r="AC410" s="239"/>
      <c r="AD410" s="239"/>
      <c r="AE410" s="239"/>
      <c r="AF410" s="239"/>
      <c r="AG410" s="239"/>
    </row>
    <row r="411" spans="1:33" ht="24" customHeight="1">
      <c r="A411" s="239"/>
      <c r="B411" s="239"/>
      <c r="C411" s="239"/>
      <c r="D411" s="239"/>
      <c r="E411" s="239"/>
      <c r="F411" s="239"/>
      <c r="G411" s="239"/>
      <c r="H411" s="239"/>
      <c r="I411" s="239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  <c r="AA411" s="239"/>
      <c r="AB411" s="239"/>
      <c r="AC411" s="239"/>
      <c r="AD411" s="239"/>
      <c r="AE411" s="239"/>
      <c r="AF411" s="239"/>
      <c r="AG411" s="239"/>
    </row>
    <row r="412" spans="1:33" ht="24" customHeight="1">
      <c r="A412" s="239"/>
      <c r="B412" s="239"/>
      <c r="C412" s="239"/>
      <c r="D412" s="239"/>
      <c r="E412" s="239"/>
      <c r="F412" s="239"/>
      <c r="G412" s="239"/>
      <c r="H412" s="239"/>
      <c r="I412" s="239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  <c r="AA412" s="239"/>
      <c r="AB412" s="239"/>
      <c r="AC412" s="239"/>
      <c r="AD412" s="239"/>
      <c r="AE412" s="239"/>
      <c r="AF412" s="239"/>
      <c r="AG412" s="239"/>
    </row>
    <row r="413" spans="1:33" ht="24" customHeight="1">
      <c r="A413" s="239"/>
      <c r="B413" s="239"/>
      <c r="C413" s="239"/>
      <c r="D413" s="239"/>
      <c r="E413" s="239"/>
      <c r="F413" s="239"/>
      <c r="G413" s="239"/>
      <c r="H413" s="239"/>
      <c r="I413" s="239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  <c r="AA413" s="239"/>
      <c r="AB413" s="239"/>
      <c r="AC413" s="239"/>
      <c r="AD413" s="239"/>
      <c r="AE413" s="239"/>
      <c r="AF413" s="239"/>
      <c r="AG413" s="239"/>
    </row>
    <row r="414" spans="1:33" ht="24" customHeight="1">
      <c r="A414" s="239"/>
      <c r="B414" s="239"/>
      <c r="C414" s="239"/>
      <c r="D414" s="239"/>
      <c r="E414" s="239"/>
      <c r="F414" s="239"/>
      <c r="G414" s="239"/>
      <c r="H414" s="239"/>
      <c r="I414" s="239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  <c r="AA414" s="239"/>
      <c r="AB414" s="239"/>
      <c r="AC414" s="239"/>
      <c r="AD414" s="239"/>
      <c r="AE414" s="239"/>
      <c r="AF414" s="239"/>
      <c r="AG414" s="239"/>
    </row>
    <row r="415" spans="1:33" ht="24" customHeight="1">
      <c r="A415" s="239"/>
      <c r="B415" s="239"/>
      <c r="C415" s="239"/>
      <c r="D415" s="239"/>
      <c r="E415" s="239"/>
      <c r="F415" s="239"/>
      <c r="G415" s="239"/>
      <c r="H415" s="239"/>
      <c r="I415" s="239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  <c r="AA415" s="239"/>
      <c r="AB415" s="239"/>
      <c r="AC415" s="239"/>
      <c r="AD415" s="239"/>
      <c r="AE415" s="239"/>
      <c r="AF415" s="239"/>
      <c r="AG415" s="239"/>
    </row>
    <row r="416" spans="1:33" ht="24" customHeight="1">
      <c r="A416" s="239"/>
      <c r="B416" s="239"/>
      <c r="C416" s="239"/>
      <c r="D416" s="239"/>
      <c r="E416" s="239"/>
      <c r="F416" s="239"/>
      <c r="G416" s="239"/>
      <c r="H416" s="239"/>
      <c r="I416" s="239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  <c r="AA416" s="239"/>
      <c r="AB416" s="239"/>
      <c r="AC416" s="239"/>
      <c r="AD416" s="239"/>
      <c r="AE416" s="239"/>
      <c r="AF416" s="239"/>
      <c r="AG416" s="239"/>
    </row>
    <row r="417" spans="1:33" ht="24" customHeight="1">
      <c r="A417" s="239"/>
      <c r="B417" s="239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  <c r="AA417" s="239"/>
      <c r="AB417" s="239"/>
      <c r="AC417" s="239"/>
      <c r="AD417" s="239"/>
      <c r="AE417" s="239"/>
      <c r="AF417" s="239"/>
      <c r="AG417" s="239"/>
    </row>
    <row r="418" spans="1:33" ht="24" customHeight="1">
      <c r="A418" s="239"/>
      <c r="B418" s="239"/>
      <c r="C418" s="239"/>
      <c r="D418" s="239"/>
      <c r="E418" s="239"/>
      <c r="F418" s="239"/>
      <c r="G418" s="239"/>
      <c r="H418" s="239"/>
      <c r="I418" s="239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  <c r="AA418" s="239"/>
      <c r="AB418" s="239"/>
      <c r="AC418" s="239"/>
      <c r="AD418" s="239"/>
      <c r="AE418" s="239"/>
      <c r="AF418" s="239"/>
      <c r="AG418" s="239"/>
    </row>
    <row r="419" spans="1:33" ht="24" customHeight="1">
      <c r="A419" s="239"/>
      <c r="B419" s="239"/>
      <c r="C419" s="239"/>
      <c r="D419" s="239"/>
      <c r="E419" s="239"/>
      <c r="F419" s="239"/>
      <c r="G419" s="239"/>
      <c r="H419" s="239"/>
      <c r="I419" s="239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  <c r="AA419" s="239"/>
      <c r="AB419" s="239"/>
      <c r="AC419" s="239"/>
      <c r="AD419" s="239"/>
      <c r="AE419" s="239"/>
      <c r="AF419" s="239"/>
      <c r="AG419" s="239"/>
    </row>
    <row r="420" spans="1:33" ht="24" customHeight="1">
      <c r="A420" s="239"/>
      <c r="B420" s="239"/>
      <c r="C420" s="239"/>
      <c r="D420" s="239"/>
      <c r="E420" s="239"/>
      <c r="F420" s="239"/>
      <c r="G420" s="239"/>
      <c r="H420" s="239"/>
      <c r="I420" s="239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  <c r="AA420" s="239"/>
      <c r="AB420" s="239"/>
      <c r="AC420" s="239"/>
      <c r="AD420" s="239"/>
      <c r="AE420" s="239"/>
      <c r="AF420" s="239"/>
      <c r="AG420" s="239"/>
    </row>
    <row r="421" spans="1:33" ht="24" customHeight="1">
      <c r="A421" s="239"/>
      <c r="B421" s="239"/>
      <c r="C421" s="239"/>
      <c r="D421" s="239"/>
      <c r="E421" s="239"/>
      <c r="F421" s="239"/>
      <c r="G421" s="239"/>
      <c r="H421" s="239"/>
      <c r="I421" s="239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  <c r="AA421" s="239"/>
      <c r="AB421" s="239"/>
      <c r="AC421" s="239"/>
      <c r="AD421" s="239"/>
      <c r="AE421" s="239"/>
      <c r="AF421" s="239"/>
      <c r="AG421" s="239"/>
    </row>
    <row r="422" spans="1:33" ht="24" customHeight="1">
      <c r="A422" s="239"/>
      <c r="B422" s="239"/>
      <c r="C422" s="239"/>
      <c r="D422" s="239"/>
      <c r="E422" s="239"/>
      <c r="F422" s="239"/>
      <c r="G422" s="239"/>
      <c r="H422" s="239"/>
      <c r="I422" s="239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  <c r="AA422" s="239"/>
      <c r="AB422" s="239"/>
      <c r="AC422" s="239"/>
      <c r="AD422" s="239"/>
      <c r="AE422" s="239"/>
      <c r="AF422" s="239"/>
      <c r="AG422" s="239"/>
    </row>
    <row r="423" spans="1:33" ht="24" customHeight="1">
      <c r="A423" s="239"/>
      <c r="B423" s="239"/>
      <c r="C423" s="239"/>
      <c r="D423" s="239"/>
      <c r="E423" s="239"/>
      <c r="F423" s="239"/>
      <c r="G423" s="239"/>
      <c r="H423" s="239"/>
      <c r="I423" s="239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  <c r="AA423" s="239"/>
      <c r="AB423" s="239"/>
      <c r="AC423" s="239"/>
      <c r="AD423" s="239"/>
      <c r="AE423" s="239"/>
      <c r="AF423" s="239"/>
      <c r="AG423" s="239"/>
    </row>
    <row r="424" spans="1:33" ht="24" customHeight="1">
      <c r="A424" s="239"/>
      <c r="B424" s="239"/>
      <c r="C424" s="239"/>
      <c r="D424" s="239"/>
      <c r="E424" s="239"/>
      <c r="F424" s="239"/>
      <c r="G424" s="239"/>
      <c r="H424" s="239"/>
      <c r="I424" s="239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  <c r="AA424" s="239"/>
      <c r="AB424" s="239"/>
      <c r="AC424" s="239"/>
      <c r="AD424" s="239"/>
      <c r="AE424" s="239"/>
      <c r="AF424" s="239"/>
      <c r="AG424" s="239"/>
    </row>
    <row r="425" spans="1:33" ht="24" customHeight="1">
      <c r="A425" s="239"/>
      <c r="B425" s="239"/>
      <c r="C425" s="239"/>
      <c r="D425" s="239"/>
      <c r="E425" s="239"/>
      <c r="F425" s="239"/>
      <c r="G425" s="239"/>
      <c r="H425" s="239"/>
      <c r="I425" s="239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  <c r="AA425" s="239"/>
      <c r="AB425" s="239"/>
      <c r="AC425" s="239"/>
      <c r="AD425" s="239"/>
      <c r="AE425" s="239"/>
      <c r="AF425" s="239"/>
      <c r="AG425" s="239"/>
    </row>
    <row r="426" spans="1:33" ht="24" customHeight="1">
      <c r="A426" s="239"/>
      <c r="B426" s="239"/>
      <c r="C426" s="239"/>
      <c r="D426" s="239"/>
      <c r="E426" s="239"/>
      <c r="F426" s="239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  <c r="AA426" s="239"/>
      <c r="AB426" s="239"/>
      <c r="AC426" s="239"/>
      <c r="AD426" s="239"/>
      <c r="AE426" s="239"/>
      <c r="AF426" s="239"/>
      <c r="AG426" s="239"/>
    </row>
    <row r="427" spans="1:33" ht="24" customHeight="1">
      <c r="A427" s="239"/>
      <c r="B427" s="239"/>
      <c r="C427" s="239"/>
      <c r="D427" s="239"/>
      <c r="E427" s="239"/>
      <c r="F427" s="239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  <c r="AA427" s="239"/>
      <c r="AB427" s="239"/>
      <c r="AC427" s="239"/>
      <c r="AD427" s="239"/>
      <c r="AE427" s="239"/>
      <c r="AF427" s="239"/>
      <c r="AG427" s="239"/>
    </row>
    <row r="428" spans="1:33" ht="24" customHeight="1">
      <c r="A428" s="239"/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  <c r="AA428" s="239"/>
      <c r="AB428" s="239"/>
      <c r="AC428" s="239"/>
      <c r="AD428" s="239"/>
      <c r="AE428" s="239"/>
      <c r="AF428" s="239"/>
      <c r="AG428" s="239"/>
    </row>
    <row r="429" spans="1:33" ht="24" customHeight="1">
      <c r="A429" s="239"/>
      <c r="B429" s="239"/>
      <c r="C429" s="239"/>
      <c r="D429" s="239"/>
      <c r="E429" s="239"/>
      <c r="F429" s="239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  <c r="AA429" s="239"/>
      <c r="AB429" s="239"/>
      <c r="AC429" s="239"/>
      <c r="AD429" s="239"/>
      <c r="AE429" s="239"/>
      <c r="AF429" s="239"/>
      <c r="AG429" s="239"/>
    </row>
    <row r="430" spans="1:33" ht="24" customHeight="1">
      <c r="A430" s="239"/>
      <c r="B430" s="239"/>
      <c r="C430" s="239"/>
      <c r="D430" s="239"/>
      <c r="E430" s="239"/>
      <c r="F430" s="239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  <c r="AA430" s="239"/>
      <c r="AB430" s="239"/>
      <c r="AC430" s="239"/>
      <c r="AD430" s="239"/>
      <c r="AE430" s="239"/>
      <c r="AF430" s="239"/>
      <c r="AG430" s="239"/>
    </row>
    <row r="431" spans="1:33" ht="24" customHeight="1">
      <c r="A431" s="239"/>
      <c r="B431" s="239"/>
      <c r="C431" s="239"/>
      <c r="D431" s="239"/>
      <c r="E431" s="239"/>
      <c r="F431" s="239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  <c r="AA431" s="239"/>
      <c r="AB431" s="239"/>
      <c r="AC431" s="239"/>
      <c r="AD431" s="239"/>
      <c r="AE431" s="239"/>
      <c r="AF431" s="239"/>
      <c r="AG431" s="239"/>
    </row>
    <row r="432" spans="1:33" ht="24" customHeight="1">
      <c r="A432" s="239"/>
      <c r="B432" s="239"/>
      <c r="C432" s="239"/>
      <c r="D432" s="239"/>
      <c r="E432" s="239"/>
      <c r="F432" s="239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  <c r="AA432" s="239"/>
      <c r="AB432" s="239"/>
      <c r="AC432" s="239"/>
      <c r="AD432" s="239"/>
      <c r="AE432" s="239"/>
      <c r="AF432" s="239"/>
      <c r="AG432" s="239"/>
    </row>
    <row r="433" spans="1:33" ht="24" customHeight="1">
      <c r="A433" s="239"/>
      <c r="B433" s="239"/>
      <c r="C433" s="239"/>
      <c r="D433" s="239"/>
      <c r="E433" s="239"/>
      <c r="F433" s="239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  <c r="AA433" s="239"/>
      <c r="AB433" s="239"/>
      <c r="AC433" s="239"/>
      <c r="AD433" s="239"/>
      <c r="AE433" s="239"/>
      <c r="AF433" s="239"/>
      <c r="AG433" s="239"/>
    </row>
    <row r="434" spans="1:33" ht="24" customHeight="1">
      <c r="A434" s="239"/>
      <c r="B434" s="239"/>
      <c r="C434" s="239"/>
      <c r="D434" s="239"/>
      <c r="E434" s="239"/>
      <c r="F434" s="239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  <c r="AA434" s="239"/>
      <c r="AB434" s="239"/>
      <c r="AC434" s="239"/>
      <c r="AD434" s="239"/>
      <c r="AE434" s="239"/>
      <c r="AF434" s="239"/>
      <c r="AG434" s="239"/>
    </row>
    <row r="435" spans="1:33" ht="24" customHeight="1">
      <c r="A435" s="239"/>
      <c r="B435" s="239"/>
      <c r="C435" s="239"/>
      <c r="D435" s="239"/>
      <c r="E435" s="239"/>
      <c r="F435" s="239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  <c r="AA435" s="239"/>
      <c r="AB435" s="239"/>
      <c r="AC435" s="239"/>
      <c r="AD435" s="239"/>
      <c r="AE435" s="239"/>
      <c r="AF435" s="239"/>
      <c r="AG435" s="239"/>
    </row>
    <row r="436" spans="1:33" ht="24" customHeight="1">
      <c r="A436" s="239"/>
      <c r="B436" s="239"/>
      <c r="C436" s="239"/>
      <c r="D436" s="239"/>
      <c r="E436" s="239"/>
      <c r="F436" s="239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  <c r="AA436" s="239"/>
      <c r="AB436" s="239"/>
      <c r="AC436" s="239"/>
      <c r="AD436" s="239"/>
      <c r="AE436" s="239"/>
      <c r="AF436" s="239"/>
      <c r="AG436" s="239"/>
    </row>
    <row r="437" spans="1:33" ht="24" customHeight="1">
      <c r="A437" s="239"/>
      <c r="B437" s="239"/>
      <c r="C437" s="239"/>
      <c r="D437" s="239"/>
      <c r="E437" s="239"/>
      <c r="F437" s="239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  <c r="AA437" s="239"/>
      <c r="AB437" s="239"/>
      <c r="AC437" s="239"/>
      <c r="AD437" s="239"/>
      <c r="AE437" s="239"/>
      <c r="AF437" s="239"/>
      <c r="AG437" s="239"/>
    </row>
    <row r="438" spans="1:33" ht="24" customHeight="1">
      <c r="A438" s="239"/>
      <c r="B438" s="239"/>
      <c r="C438" s="239"/>
      <c r="D438" s="239"/>
      <c r="E438" s="239"/>
      <c r="F438" s="239"/>
      <c r="G438" s="239"/>
      <c r="H438" s="239"/>
      <c r="I438" s="239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  <c r="AA438" s="239"/>
      <c r="AB438" s="239"/>
      <c r="AC438" s="239"/>
      <c r="AD438" s="239"/>
      <c r="AE438" s="239"/>
      <c r="AF438" s="239"/>
      <c r="AG438" s="239"/>
    </row>
    <row r="439" spans="1:33" ht="24" customHeight="1">
      <c r="A439" s="239"/>
      <c r="B439" s="239"/>
      <c r="C439" s="239"/>
      <c r="D439" s="239"/>
      <c r="E439" s="239"/>
      <c r="F439" s="239"/>
      <c r="G439" s="239"/>
      <c r="H439" s="239"/>
      <c r="I439" s="239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  <c r="AA439" s="239"/>
      <c r="AB439" s="239"/>
      <c r="AC439" s="239"/>
      <c r="AD439" s="239"/>
      <c r="AE439" s="239"/>
      <c r="AF439" s="239"/>
      <c r="AG439" s="239"/>
    </row>
    <row r="440" spans="1:33" ht="24" customHeight="1">
      <c r="A440" s="239"/>
      <c r="B440" s="239"/>
      <c r="C440" s="239"/>
      <c r="D440" s="239"/>
      <c r="E440" s="239"/>
      <c r="F440" s="239"/>
      <c r="G440" s="239"/>
      <c r="H440" s="239"/>
      <c r="I440" s="239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  <c r="AA440" s="239"/>
      <c r="AB440" s="239"/>
      <c r="AC440" s="239"/>
      <c r="AD440" s="239"/>
      <c r="AE440" s="239"/>
      <c r="AF440" s="239"/>
      <c r="AG440" s="239"/>
    </row>
    <row r="441" spans="1:33" ht="24" customHeight="1">
      <c r="A441" s="239"/>
      <c r="B441" s="239"/>
      <c r="C441" s="239"/>
      <c r="D441" s="239"/>
      <c r="E441" s="239"/>
      <c r="F441" s="239"/>
      <c r="G441" s="239"/>
      <c r="H441" s="239"/>
      <c r="I441" s="239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  <c r="AA441" s="239"/>
      <c r="AB441" s="239"/>
      <c r="AC441" s="239"/>
      <c r="AD441" s="239"/>
      <c r="AE441" s="239"/>
      <c r="AF441" s="239"/>
      <c r="AG441" s="239"/>
    </row>
    <row r="442" spans="1:33" ht="24" customHeight="1">
      <c r="A442" s="239"/>
      <c r="B442" s="239"/>
      <c r="C442" s="239"/>
      <c r="D442" s="239"/>
      <c r="E442" s="239"/>
      <c r="F442" s="239"/>
      <c r="G442" s="239"/>
      <c r="H442" s="239"/>
      <c r="I442" s="239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  <c r="AA442" s="239"/>
      <c r="AB442" s="239"/>
      <c r="AC442" s="239"/>
      <c r="AD442" s="239"/>
      <c r="AE442" s="239"/>
      <c r="AF442" s="239"/>
      <c r="AG442" s="239"/>
    </row>
    <row r="443" spans="1:33" ht="24" customHeight="1">
      <c r="A443" s="239"/>
      <c r="B443" s="239"/>
      <c r="C443" s="239"/>
      <c r="D443" s="239"/>
      <c r="E443" s="239"/>
      <c r="F443" s="239"/>
      <c r="G443" s="239"/>
      <c r="H443" s="239"/>
      <c r="I443" s="239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  <c r="AA443" s="239"/>
      <c r="AB443" s="239"/>
      <c r="AC443" s="239"/>
      <c r="AD443" s="239"/>
      <c r="AE443" s="239"/>
      <c r="AF443" s="239"/>
      <c r="AG443" s="239"/>
    </row>
    <row r="444" spans="1:33" ht="24" customHeight="1">
      <c r="A444" s="239"/>
      <c r="B444" s="239"/>
      <c r="C444" s="239"/>
      <c r="D444" s="239"/>
      <c r="E444" s="239"/>
      <c r="F444" s="239"/>
      <c r="G444" s="239"/>
      <c r="H444" s="239"/>
      <c r="I444" s="239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  <c r="AA444" s="239"/>
      <c r="AB444" s="239"/>
      <c r="AC444" s="239"/>
      <c r="AD444" s="239"/>
      <c r="AE444" s="239"/>
      <c r="AF444" s="239"/>
      <c r="AG444" s="239"/>
    </row>
    <row r="445" spans="1:33" ht="24" customHeight="1">
      <c r="A445" s="239"/>
      <c r="B445" s="239"/>
      <c r="C445" s="239"/>
      <c r="D445" s="239"/>
      <c r="E445" s="239"/>
      <c r="F445" s="239"/>
      <c r="G445" s="239"/>
      <c r="H445" s="239"/>
      <c r="I445" s="239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  <c r="AA445" s="239"/>
      <c r="AB445" s="239"/>
      <c r="AC445" s="239"/>
      <c r="AD445" s="239"/>
      <c r="AE445" s="239"/>
      <c r="AF445" s="239"/>
      <c r="AG445" s="239"/>
    </row>
    <row r="446" spans="1:33" ht="24" customHeight="1">
      <c r="A446" s="239"/>
      <c r="B446" s="239"/>
      <c r="C446" s="239"/>
      <c r="D446" s="239"/>
      <c r="E446" s="239"/>
      <c r="F446" s="239"/>
      <c r="G446" s="239"/>
      <c r="H446" s="239"/>
      <c r="I446" s="239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  <c r="AA446" s="239"/>
      <c r="AB446" s="239"/>
      <c r="AC446" s="239"/>
      <c r="AD446" s="239"/>
      <c r="AE446" s="239"/>
      <c r="AF446" s="239"/>
      <c r="AG446" s="239"/>
    </row>
    <row r="447" spans="1:33" ht="24" customHeight="1">
      <c r="A447" s="239"/>
      <c r="B447" s="239"/>
      <c r="C447" s="239"/>
      <c r="D447" s="239"/>
      <c r="E447" s="239"/>
      <c r="F447" s="239"/>
      <c r="G447" s="239"/>
      <c r="H447" s="239"/>
      <c r="I447" s="239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  <c r="AA447" s="239"/>
      <c r="AB447" s="239"/>
      <c r="AC447" s="239"/>
      <c r="AD447" s="239"/>
      <c r="AE447" s="239"/>
      <c r="AF447" s="239"/>
      <c r="AG447" s="239"/>
    </row>
    <row r="448" spans="1:33" ht="24" customHeight="1">
      <c r="A448" s="239"/>
      <c r="B448" s="239"/>
      <c r="C448" s="239"/>
      <c r="D448" s="239"/>
      <c r="E448" s="239"/>
      <c r="F448" s="239"/>
      <c r="G448" s="239"/>
      <c r="H448" s="239"/>
      <c r="I448" s="239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  <c r="AA448" s="239"/>
      <c r="AB448" s="239"/>
      <c r="AC448" s="239"/>
      <c r="AD448" s="239"/>
      <c r="AE448" s="239"/>
      <c r="AF448" s="239"/>
      <c r="AG448" s="239"/>
    </row>
    <row r="449" spans="1:33" ht="24" customHeight="1">
      <c r="A449" s="239"/>
      <c r="B449" s="239"/>
      <c r="C449" s="239"/>
      <c r="D449" s="239"/>
      <c r="E449" s="239"/>
      <c r="F449" s="239"/>
      <c r="G449" s="239"/>
      <c r="H449" s="239"/>
      <c r="I449" s="239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  <c r="AA449" s="239"/>
      <c r="AB449" s="239"/>
      <c r="AC449" s="239"/>
      <c r="AD449" s="239"/>
      <c r="AE449" s="239"/>
      <c r="AF449" s="239"/>
      <c r="AG449" s="239"/>
    </row>
    <row r="450" spans="1:33" ht="24" customHeight="1">
      <c r="A450" s="239"/>
      <c r="B450" s="239"/>
      <c r="C450" s="239"/>
      <c r="D450" s="239"/>
      <c r="E450" s="239"/>
      <c r="F450" s="239"/>
      <c r="G450" s="239"/>
      <c r="H450" s="239"/>
      <c r="I450" s="239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  <c r="AA450" s="239"/>
      <c r="AB450" s="239"/>
      <c r="AC450" s="239"/>
      <c r="AD450" s="239"/>
      <c r="AE450" s="239"/>
      <c r="AF450" s="239"/>
      <c r="AG450" s="239"/>
    </row>
    <row r="451" spans="1:33" ht="24" customHeight="1">
      <c r="A451" s="239"/>
      <c r="B451" s="239"/>
      <c r="C451" s="239"/>
      <c r="D451" s="239"/>
      <c r="E451" s="239"/>
      <c r="F451" s="239"/>
      <c r="G451" s="239"/>
      <c r="H451" s="239"/>
      <c r="I451" s="239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  <c r="AA451" s="239"/>
      <c r="AB451" s="239"/>
      <c r="AC451" s="239"/>
      <c r="AD451" s="239"/>
      <c r="AE451" s="239"/>
      <c r="AF451" s="239"/>
      <c r="AG451" s="239"/>
    </row>
    <row r="452" spans="1:33" ht="24" customHeight="1">
      <c r="A452" s="239"/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  <c r="AA452" s="239"/>
      <c r="AB452" s="239"/>
      <c r="AC452" s="239"/>
      <c r="AD452" s="239"/>
      <c r="AE452" s="239"/>
      <c r="AF452" s="239"/>
      <c r="AG452" s="239"/>
    </row>
    <row r="453" spans="1:33" ht="24" customHeight="1">
      <c r="A453" s="239"/>
      <c r="B453" s="239"/>
      <c r="C453" s="239"/>
      <c r="D453" s="239"/>
      <c r="E453" s="239"/>
      <c r="F453" s="239"/>
      <c r="G453" s="239"/>
      <c r="H453" s="239"/>
      <c r="I453" s="239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  <c r="AA453" s="239"/>
      <c r="AB453" s="239"/>
      <c r="AC453" s="239"/>
      <c r="AD453" s="239"/>
      <c r="AE453" s="239"/>
      <c r="AF453" s="239"/>
      <c r="AG453" s="239"/>
    </row>
    <row r="454" spans="1:33" ht="24" customHeight="1">
      <c r="A454" s="239"/>
      <c r="B454" s="239"/>
      <c r="C454" s="239"/>
      <c r="D454" s="239"/>
      <c r="E454" s="239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  <c r="AA454" s="239"/>
      <c r="AB454" s="239"/>
      <c r="AC454" s="239"/>
      <c r="AD454" s="239"/>
      <c r="AE454" s="239"/>
      <c r="AF454" s="239"/>
      <c r="AG454" s="239"/>
    </row>
    <row r="455" spans="1:33" ht="24" customHeight="1">
      <c r="A455" s="239"/>
      <c r="B455" s="239"/>
      <c r="C455" s="239"/>
      <c r="D455" s="239"/>
      <c r="E455" s="239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  <c r="AA455" s="239"/>
      <c r="AB455" s="239"/>
      <c r="AC455" s="239"/>
      <c r="AD455" s="239"/>
      <c r="AE455" s="239"/>
      <c r="AF455" s="239"/>
      <c r="AG455" s="239"/>
    </row>
    <row r="456" spans="1:33" ht="24" customHeight="1">
      <c r="A456" s="239"/>
      <c r="B456" s="239"/>
      <c r="C456" s="239"/>
      <c r="D456" s="239"/>
      <c r="E456" s="239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  <c r="AA456" s="239"/>
      <c r="AB456" s="239"/>
      <c r="AC456" s="239"/>
      <c r="AD456" s="239"/>
      <c r="AE456" s="239"/>
      <c r="AF456" s="239"/>
      <c r="AG456" s="239"/>
    </row>
    <row r="457" spans="1:33" ht="24" customHeight="1">
      <c r="A457" s="239"/>
      <c r="B457" s="239"/>
      <c r="C457" s="239"/>
      <c r="D457" s="239"/>
      <c r="E457" s="239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  <c r="AA457" s="239"/>
      <c r="AB457" s="239"/>
      <c r="AC457" s="239"/>
      <c r="AD457" s="239"/>
      <c r="AE457" s="239"/>
      <c r="AF457" s="239"/>
      <c r="AG457" s="239"/>
    </row>
    <row r="458" spans="1:33" ht="24" customHeight="1">
      <c r="A458" s="239"/>
      <c r="B458" s="239"/>
      <c r="C458" s="239"/>
      <c r="D458" s="239"/>
      <c r="E458" s="239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  <c r="AA458" s="239"/>
      <c r="AB458" s="239"/>
      <c r="AC458" s="239"/>
      <c r="AD458" s="239"/>
      <c r="AE458" s="239"/>
      <c r="AF458" s="239"/>
      <c r="AG458" s="239"/>
    </row>
    <row r="459" spans="1:33" ht="24" customHeight="1">
      <c r="A459" s="239"/>
      <c r="B459" s="239"/>
      <c r="C459" s="239"/>
      <c r="D459" s="239"/>
      <c r="E459" s="239"/>
      <c r="F459" s="239"/>
      <c r="G459" s="239"/>
      <c r="H459" s="239"/>
      <c r="I459" s="239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  <c r="AA459" s="239"/>
      <c r="AB459" s="239"/>
      <c r="AC459" s="239"/>
      <c r="AD459" s="239"/>
      <c r="AE459" s="239"/>
      <c r="AF459" s="239"/>
      <c r="AG459" s="239"/>
    </row>
    <row r="460" spans="1:33" ht="24" customHeight="1">
      <c r="A460" s="239"/>
      <c r="B460" s="239"/>
      <c r="C460" s="239"/>
      <c r="D460" s="239"/>
      <c r="E460" s="239"/>
      <c r="F460" s="239"/>
      <c r="G460" s="239"/>
      <c r="H460" s="239"/>
      <c r="I460" s="239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  <c r="AA460" s="239"/>
      <c r="AB460" s="239"/>
      <c r="AC460" s="239"/>
      <c r="AD460" s="239"/>
      <c r="AE460" s="239"/>
      <c r="AF460" s="239"/>
      <c r="AG460" s="239"/>
    </row>
    <row r="461" spans="1:33" ht="24" customHeight="1">
      <c r="A461" s="239"/>
      <c r="B461" s="239"/>
      <c r="C461" s="239"/>
      <c r="D461" s="239"/>
      <c r="E461" s="239"/>
      <c r="F461" s="239"/>
      <c r="G461" s="239"/>
      <c r="H461" s="239"/>
      <c r="I461" s="239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  <c r="AA461" s="239"/>
      <c r="AB461" s="239"/>
      <c r="AC461" s="239"/>
      <c r="AD461" s="239"/>
      <c r="AE461" s="239"/>
      <c r="AF461" s="239"/>
      <c r="AG461" s="239"/>
    </row>
    <row r="462" spans="1:33" ht="24" customHeight="1">
      <c r="A462" s="239"/>
      <c r="B462" s="239"/>
      <c r="C462" s="239"/>
      <c r="D462" s="239"/>
      <c r="E462" s="239"/>
      <c r="F462" s="239"/>
      <c r="G462" s="239"/>
      <c r="H462" s="239"/>
      <c r="I462" s="239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  <c r="AA462" s="239"/>
      <c r="AB462" s="239"/>
      <c r="AC462" s="239"/>
      <c r="AD462" s="239"/>
      <c r="AE462" s="239"/>
      <c r="AF462" s="239"/>
      <c r="AG462" s="239"/>
    </row>
    <row r="463" spans="1:33" ht="24" customHeight="1">
      <c r="A463" s="239"/>
      <c r="B463" s="239"/>
      <c r="C463" s="239"/>
      <c r="D463" s="239"/>
      <c r="E463" s="239"/>
      <c r="F463" s="239"/>
      <c r="G463" s="239"/>
      <c r="H463" s="239"/>
      <c r="I463" s="239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  <c r="AA463" s="239"/>
      <c r="AB463" s="239"/>
      <c r="AC463" s="239"/>
      <c r="AD463" s="239"/>
      <c r="AE463" s="239"/>
      <c r="AF463" s="239"/>
      <c r="AG463" s="239"/>
    </row>
    <row r="464" spans="1:33" ht="24" customHeight="1">
      <c r="A464" s="239"/>
      <c r="B464" s="239"/>
      <c r="C464" s="239"/>
      <c r="D464" s="239"/>
      <c r="E464" s="239"/>
      <c r="F464" s="239"/>
      <c r="G464" s="239"/>
      <c r="H464" s="239"/>
      <c r="I464" s="239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  <c r="AA464" s="239"/>
      <c r="AB464" s="239"/>
      <c r="AC464" s="239"/>
      <c r="AD464" s="239"/>
      <c r="AE464" s="239"/>
      <c r="AF464" s="239"/>
      <c r="AG464" s="239"/>
    </row>
    <row r="465" spans="1:33" ht="24" customHeight="1">
      <c r="A465" s="239"/>
      <c r="B465" s="239"/>
      <c r="C465" s="239"/>
      <c r="D465" s="239"/>
      <c r="E465" s="239"/>
      <c r="F465" s="239"/>
      <c r="G465" s="239"/>
      <c r="H465" s="239"/>
      <c r="I465" s="239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  <c r="AA465" s="239"/>
      <c r="AB465" s="239"/>
      <c r="AC465" s="239"/>
      <c r="AD465" s="239"/>
      <c r="AE465" s="239"/>
      <c r="AF465" s="239"/>
      <c r="AG465" s="239"/>
    </row>
    <row r="466" spans="1:33" ht="24" customHeight="1">
      <c r="A466" s="239"/>
      <c r="B466" s="239"/>
      <c r="C466" s="239"/>
      <c r="D466" s="239"/>
      <c r="E466" s="239"/>
      <c r="F466" s="239"/>
      <c r="G466" s="239"/>
      <c r="H466" s="239"/>
      <c r="I466" s="239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  <c r="AA466" s="239"/>
      <c r="AB466" s="239"/>
      <c r="AC466" s="239"/>
      <c r="AD466" s="239"/>
      <c r="AE466" s="239"/>
      <c r="AF466" s="239"/>
      <c r="AG466" s="239"/>
    </row>
    <row r="467" spans="1:33" ht="24" customHeight="1">
      <c r="A467" s="239"/>
      <c r="B467" s="239"/>
      <c r="C467" s="239"/>
      <c r="D467" s="239"/>
      <c r="E467" s="239"/>
      <c r="F467" s="239"/>
      <c r="G467" s="239"/>
      <c r="H467" s="239"/>
      <c r="I467" s="239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  <c r="AA467" s="239"/>
      <c r="AB467" s="239"/>
      <c r="AC467" s="239"/>
      <c r="AD467" s="239"/>
      <c r="AE467" s="239"/>
      <c r="AF467" s="239"/>
      <c r="AG467" s="239"/>
    </row>
    <row r="468" spans="1:33" ht="24" customHeight="1">
      <c r="A468" s="239"/>
      <c r="B468" s="239"/>
      <c r="C468" s="239"/>
      <c r="D468" s="239"/>
      <c r="E468" s="239"/>
      <c r="F468" s="239"/>
      <c r="G468" s="239"/>
      <c r="H468" s="239"/>
      <c r="I468" s="239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  <c r="AA468" s="239"/>
      <c r="AB468" s="239"/>
      <c r="AC468" s="239"/>
      <c r="AD468" s="239"/>
      <c r="AE468" s="239"/>
      <c r="AF468" s="239"/>
      <c r="AG468" s="239"/>
    </row>
    <row r="469" spans="1:33" ht="24" customHeight="1">
      <c r="A469" s="239"/>
      <c r="B469" s="239"/>
      <c r="C469" s="239"/>
      <c r="D469" s="239"/>
      <c r="E469" s="239"/>
      <c r="F469" s="239"/>
      <c r="G469" s="239"/>
      <c r="H469" s="239"/>
      <c r="I469" s="239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  <c r="AA469" s="239"/>
      <c r="AB469" s="239"/>
      <c r="AC469" s="239"/>
      <c r="AD469" s="239"/>
      <c r="AE469" s="239"/>
      <c r="AF469" s="239"/>
      <c r="AG469" s="239"/>
    </row>
    <row r="470" spans="1:33" ht="24" customHeight="1">
      <c r="A470" s="239"/>
      <c r="B470" s="239"/>
      <c r="C470" s="239"/>
      <c r="D470" s="239"/>
      <c r="E470" s="239"/>
      <c r="F470" s="239"/>
      <c r="G470" s="239"/>
      <c r="H470" s="239"/>
      <c r="I470" s="239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  <c r="AA470" s="239"/>
      <c r="AB470" s="239"/>
      <c r="AC470" s="239"/>
      <c r="AD470" s="239"/>
      <c r="AE470" s="239"/>
      <c r="AF470" s="239"/>
      <c r="AG470" s="239"/>
    </row>
    <row r="471" spans="1:33" ht="24" customHeight="1">
      <c r="A471" s="239"/>
      <c r="B471" s="239"/>
      <c r="C471" s="239"/>
      <c r="D471" s="239"/>
      <c r="E471" s="239"/>
      <c r="F471" s="239"/>
      <c r="G471" s="239"/>
      <c r="H471" s="239"/>
      <c r="I471" s="239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  <c r="AA471" s="239"/>
      <c r="AB471" s="239"/>
      <c r="AC471" s="239"/>
      <c r="AD471" s="239"/>
      <c r="AE471" s="239"/>
      <c r="AF471" s="239"/>
      <c r="AG471" s="239"/>
    </row>
    <row r="472" spans="1:33" ht="24" customHeight="1">
      <c r="A472" s="239"/>
      <c r="B472" s="239"/>
      <c r="C472" s="239"/>
      <c r="D472" s="239"/>
      <c r="E472" s="239"/>
      <c r="F472" s="239"/>
      <c r="G472" s="239"/>
      <c r="H472" s="239"/>
      <c r="I472" s="239"/>
      <c r="J472" s="239"/>
      <c r="K472" s="239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  <c r="AA472" s="239"/>
      <c r="AB472" s="239"/>
      <c r="AC472" s="239"/>
      <c r="AD472" s="239"/>
      <c r="AE472" s="239"/>
      <c r="AF472" s="239"/>
      <c r="AG472" s="239"/>
    </row>
    <row r="473" spans="1:33" ht="24" customHeight="1">
      <c r="A473" s="239"/>
      <c r="B473" s="239"/>
      <c r="C473" s="239"/>
      <c r="D473" s="239"/>
      <c r="E473" s="239"/>
      <c r="F473" s="239"/>
      <c r="G473" s="239"/>
      <c r="H473" s="239"/>
      <c r="I473" s="239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  <c r="AA473" s="239"/>
      <c r="AB473" s="239"/>
      <c r="AC473" s="239"/>
      <c r="AD473" s="239"/>
      <c r="AE473" s="239"/>
      <c r="AF473" s="239"/>
      <c r="AG473" s="239"/>
    </row>
    <row r="474" spans="1:33" ht="24" customHeight="1">
      <c r="A474" s="239"/>
      <c r="B474" s="239"/>
      <c r="C474" s="239"/>
      <c r="D474" s="239"/>
      <c r="E474" s="239"/>
      <c r="F474" s="239"/>
      <c r="G474" s="239"/>
      <c r="H474" s="239"/>
      <c r="I474" s="239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  <c r="AA474" s="239"/>
      <c r="AB474" s="239"/>
      <c r="AC474" s="239"/>
      <c r="AD474" s="239"/>
      <c r="AE474" s="239"/>
      <c r="AF474" s="239"/>
      <c r="AG474" s="239"/>
    </row>
    <row r="475" spans="1:33" ht="24" customHeight="1">
      <c r="A475" s="239"/>
      <c r="B475" s="239"/>
      <c r="C475" s="239"/>
      <c r="D475" s="239"/>
      <c r="E475" s="239"/>
      <c r="F475" s="239"/>
      <c r="G475" s="239"/>
      <c r="H475" s="239"/>
      <c r="I475" s="239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  <c r="AA475" s="239"/>
      <c r="AB475" s="239"/>
      <c r="AC475" s="239"/>
      <c r="AD475" s="239"/>
      <c r="AE475" s="239"/>
      <c r="AF475" s="239"/>
      <c r="AG475" s="239"/>
    </row>
    <row r="476" spans="1:33" ht="24" customHeight="1">
      <c r="A476" s="239"/>
      <c r="B476" s="239"/>
      <c r="C476" s="239"/>
      <c r="D476" s="239"/>
      <c r="E476" s="239"/>
      <c r="F476" s="239"/>
      <c r="G476" s="239"/>
      <c r="H476" s="239"/>
      <c r="I476" s="239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  <c r="AA476" s="239"/>
      <c r="AB476" s="239"/>
      <c r="AC476" s="239"/>
      <c r="AD476" s="239"/>
      <c r="AE476" s="239"/>
      <c r="AF476" s="239"/>
      <c r="AG476" s="239"/>
    </row>
    <row r="477" spans="1:33" ht="24" customHeight="1">
      <c r="A477" s="239"/>
      <c r="B477" s="239"/>
      <c r="C477" s="239"/>
      <c r="D477" s="239"/>
      <c r="E477" s="239"/>
      <c r="F477" s="239"/>
      <c r="G477" s="239"/>
      <c r="H477" s="239"/>
      <c r="I477" s="239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  <c r="AA477" s="239"/>
      <c r="AB477" s="239"/>
      <c r="AC477" s="239"/>
      <c r="AD477" s="239"/>
      <c r="AE477" s="239"/>
      <c r="AF477" s="239"/>
      <c r="AG477" s="239"/>
    </row>
    <row r="478" spans="1:33" ht="24" customHeight="1">
      <c r="A478" s="239"/>
      <c r="B478" s="239"/>
      <c r="C478" s="239"/>
      <c r="D478" s="239"/>
      <c r="E478" s="239"/>
      <c r="F478" s="239"/>
      <c r="G478" s="239"/>
      <c r="H478" s="239"/>
      <c r="I478" s="239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  <c r="AA478" s="239"/>
      <c r="AB478" s="239"/>
      <c r="AC478" s="239"/>
      <c r="AD478" s="239"/>
      <c r="AE478" s="239"/>
      <c r="AF478" s="239"/>
      <c r="AG478" s="239"/>
    </row>
    <row r="479" spans="1:33" ht="24" customHeight="1">
      <c r="A479" s="239"/>
      <c r="B479" s="239"/>
      <c r="C479" s="239"/>
      <c r="D479" s="239"/>
      <c r="E479" s="239"/>
      <c r="F479" s="239"/>
      <c r="G479" s="239"/>
      <c r="H479" s="239"/>
      <c r="I479" s="239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  <c r="AA479" s="239"/>
      <c r="AB479" s="239"/>
      <c r="AC479" s="239"/>
      <c r="AD479" s="239"/>
      <c r="AE479" s="239"/>
      <c r="AF479" s="239"/>
      <c r="AG479" s="239"/>
    </row>
    <row r="480" spans="1:33" ht="24" customHeight="1">
      <c r="A480" s="239"/>
      <c r="B480" s="239"/>
      <c r="C480" s="239"/>
      <c r="D480" s="239"/>
      <c r="E480" s="239"/>
      <c r="F480" s="239"/>
      <c r="G480" s="239"/>
      <c r="H480" s="239"/>
      <c r="I480" s="239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  <c r="AA480" s="239"/>
      <c r="AB480" s="239"/>
      <c r="AC480" s="239"/>
      <c r="AD480" s="239"/>
      <c r="AE480" s="239"/>
      <c r="AF480" s="239"/>
      <c r="AG480" s="239"/>
    </row>
    <row r="481" spans="1:33" ht="24" customHeight="1">
      <c r="A481" s="239"/>
      <c r="B481" s="239"/>
      <c r="C481" s="239"/>
      <c r="D481" s="239"/>
      <c r="E481" s="239"/>
      <c r="F481" s="239"/>
      <c r="G481" s="239"/>
      <c r="H481" s="239"/>
      <c r="I481" s="239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  <c r="AA481" s="239"/>
      <c r="AB481" s="239"/>
      <c r="AC481" s="239"/>
      <c r="AD481" s="239"/>
      <c r="AE481" s="239"/>
      <c r="AF481" s="239"/>
      <c r="AG481" s="239"/>
    </row>
    <row r="482" spans="1:33" ht="24" customHeight="1">
      <c r="A482" s="239"/>
      <c r="B482" s="239"/>
      <c r="C482" s="239"/>
      <c r="D482" s="239"/>
      <c r="E482" s="239"/>
      <c r="F482" s="239"/>
      <c r="G482" s="239"/>
      <c r="H482" s="239"/>
      <c r="I482" s="239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  <c r="AA482" s="239"/>
      <c r="AB482" s="239"/>
      <c r="AC482" s="239"/>
      <c r="AD482" s="239"/>
      <c r="AE482" s="239"/>
      <c r="AF482" s="239"/>
      <c r="AG482" s="239"/>
    </row>
    <row r="483" spans="1:33" ht="24" customHeight="1">
      <c r="A483" s="239"/>
      <c r="B483" s="239"/>
      <c r="C483" s="239"/>
      <c r="D483" s="239"/>
      <c r="E483" s="239"/>
      <c r="F483" s="239"/>
      <c r="G483" s="239"/>
      <c r="H483" s="239"/>
      <c r="I483" s="239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  <c r="AA483" s="239"/>
      <c r="AB483" s="239"/>
      <c r="AC483" s="239"/>
      <c r="AD483" s="239"/>
      <c r="AE483" s="239"/>
      <c r="AF483" s="239"/>
      <c r="AG483" s="239"/>
    </row>
    <row r="484" spans="1:33" ht="24" customHeight="1">
      <c r="A484" s="239"/>
      <c r="B484" s="239"/>
      <c r="C484" s="239"/>
      <c r="D484" s="239"/>
      <c r="E484" s="239"/>
      <c r="F484" s="239"/>
      <c r="G484" s="239"/>
      <c r="H484" s="239"/>
      <c r="I484" s="239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  <c r="AA484" s="239"/>
      <c r="AB484" s="239"/>
      <c r="AC484" s="239"/>
      <c r="AD484" s="239"/>
      <c r="AE484" s="239"/>
      <c r="AF484" s="239"/>
      <c r="AG484" s="239"/>
    </row>
    <row r="485" spans="1:33" ht="24" customHeight="1">
      <c r="A485" s="239"/>
      <c r="B485" s="239"/>
      <c r="C485" s="239"/>
      <c r="D485" s="239"/>
      <c r="E485" s="239"/>
      <c r="F485" s="239"/>
      <c r="G485" s="239"/>
      <c r="H485" s="239"/>
      <c r="I485" s="239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  <c r="AA485" s="239"/>
      <c r="AB485" s="239"/>
      <c r="AC485" s="239"/>
      <c r="AD485" s="239"/>
      <c r="AE485" s="239"/>
      <c r="AF485" s="239"/>
      <c r="AG485" s="239"/>
    </row>
    <row r="486" spans="1:33" ht="24" customHeight="1">
      <c r="A486" s="239"/>
      <c r="B486" s="239"/>
      <c r="C486" s="239"/>
      <c r="D486" s="239"/>
      <c r="E486" s="239"/>
      <c r="F486" s="239"/>
      <c r="G486" s="239"/>
      <c r="H486" s="239"/>
      <c r="I486" s="239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  <c r="AA486" s="239"/>
      <c r="AB486" s="239"/>
      <c r="AC486" s="239"/>
      <c r="AD486" s="239"/>
      <c r="AE486" s="239"/>
      <c r="AF486" s="239"/>
      <c r="AG486" s="239"/>
    </row>
    <row r="487" spans="1:33" ht="24" customHeight="1">
      <c r="A487" s="239"/>
      <c r="B487" s="239"/>
      <c r="C487" s="239"/>
      <c r="D487" s="239"/>
      <c r="E487" s="239"/>
      <c r="F487" s="239"/>
      <c r="G487" s="239"/>
      <c r="H487" s="239"/>
      <c r="I487" s="239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  <c r="AA487" s="239"/>
      <c r="AB487" s="239"/>
      <c r="AC487" s="239"/>
      <c r="AD487" s="239"/>
      <c r="AE487" s="239"/>
      <c r="AF487" s="239"/>
      <c r="AG487" s="239"/>
    </row>
    <row r="488" spans="1:33" ht="24" customHeight="1">
      <c r="A488" s="239"/>
      <c r="B488" s="239"/>
      <c r="C488" s="239"/>
      <c r="D488" s="239"/>
      <c r="E488" s="239"/>
      <c r="F488" s="239"/>
      <c r="G488" s="239"/>
      <c r="H488" s="239"/>
      <c r="I488" s="239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  <c r="AA488" s="239"/>
      <c r="AB488" s="239"/>
      <c r="AC488" s="239"/>
      <c r="AD488" s="239"/>
      <c r="AE488" s="239"/>
      <c r="AF488" s="239"/>
      <c r="AG488" s="239"/>
    </row>
    <row r="489" spans="1:33" ht="24" customHeight="1">
      <c r="A489" s="239"/>
      <c r="B489" s="239"/>
      <c r="C489" s="239"/>
      <c r="D489" s="239"/>
      <c r="E489" s="239"/>
      <c r="F489" s="239"/>
      <c r="G489" s="239"/>
      <c r="H489" s="239"/>
      <c r="I489" s="239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  <c r="AA489" s="239"/>
      <c r="AB489" s="239"/>
      <c r="AC489" s="239"/>
      <c r="AD489" s="239"/>
      <c r="AE489" s="239"/>
      <c r="AF489" s="239"/>
      <c r="AG489" s="239"/>
    </row>
    <row r="490" spans="1:33" ht="24" customHeight="1">
      <c r="A490" s="239"/>
      <c r="B490" s="239"/>
      <c r="C490" s="239"/>
      <c r="D490" s="239"/>
      <c r="E490" s="239"/>
      <c r="F490" s="239"/>
      <c r="G490" s="239"/>
      <c r="H490" s="239"/>
      <c r="I490" s="239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  <c r="AA490" s="239"/>
      <c r="AB490" s="239"/>
      <c r="AC490" s="239"/>
      <c r="AD490" s="239"/>
      <c r="AE490" s="239"/>
      <c r="AF490" s="239"/>
      <c r="AG490" s="239"/>
    </row>
    <row r="491" spans="1:33" ht="24" customHeight="1">
      <c r="A491" s="239"/>
      <c r="B491" s="239"/>
      <c r="C491" s="239"/>
      <c r="D491" s="239"/>
      <c r="E491" s="239"/>
      <c r="F491" s="239"/>
      <c r="G491" s="239"/>
      <c r="H491" s="239"/>
      <c r="I491" s="239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  <c r="AA491" s="239"/>
      <c r="AB491" s="239"/>
      <c r="AC491" s="239"/>
      <c r="AD491" s="239"/>
      <c r="AE491" s="239"/>
      <c r="AF491" s="239"/>
      <c r="AG491" s="239"/>
    </row>
    <row r="492" spans="1:33" ht="24" customHeight="1">
      <c r="A492" s="239"/>
      <c r="B492" s="239"/>
      <c r="C492" s="239"/>
      <c r="D492" s="239"/>
      <c r="E492" s="239"/>
      <c r="F492" s="239"/>
      <c r="G492" s="239"/>
      <c r="H492" s="239"/>
      <c r="I492" s="239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  <c r="AA492" s="239"/>
      <c r="AB492" s="239"/>
      <c r="AC492" s="239"/>
      <c r="AD492" s="239"/>
      <c r="AE492" s="239"/>
      <c r="AF492" s="239"/>
      <c r="AG492" s="239"/>
    </row>
    <row r="493" spans="1:33" ht="24" customHeight="1">
      <c r="A493" s="239"/>
      <c r="B493" s="239"/>
      <c r="C493" s="239"/>
      <c r="D493" s="239"/>
      <c r="E493" s="239"/>
      <c r="F493" s="239"/>
      <c r="G493" s="239"/>
      <c r="H493" s="239"/>
      <c r="I493" s="239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  <c r="AA493" s="239"/>
      <c r="AB493" s="239"/>
      <c r="AC493" s="239"/>
      <c r="AD493" s="239"/>
      <c r="AE493" s="239"/>
      <c r="AF493" s="239"/>
      <c r="AG493" s="239"/>
    </row>
    <row r="494" spans="1:33" ht="24" customHeight="1">
      <c r="A494" s="239"/>
      <c r="B494" s="239"/>
      <c r="C494" s="239"/>
      <c r="D494" s="239"/>
      <c r="E494" s="239"/>
      <c r="F494" s="239"/>
      <c r="G494" s="239"/>
      <c r="H494" s="239"/>
      <c r="I494" s="239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  <c r="AA494" s="239"/>
      <c r="AB494" s="239"/>
      <c r="AC494" s="239"/>
      <c r="AD494" s="239"/>
      <c r="AE494" s="239"/>
      <c r="AF494" s="239"/>
      <c r="AG494" s="239"/>
    </row>
    <row r="495" spans="1:33" ht="24" customHeight="1">
      <c r="A495" s="239"/>
      <c r="B495" s="239"/>
      <c r="C495" s="239"/>
      <c r="D495" s="239"/>
      <c r="E495" s="239"/>
      <c r="F495" s="239"/>
      <c r="G495" s="239"/>
      <c r="H495" s="239"/>
      <c r="I495" s="239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  <c r="AA495" s="239"/>
      <c r="AB495" s="239"/>
      <c r="AC495" s="239"/>
      <c r="AD495" s="239"/>
      <c r="AE495" s="239"/>
      <c r="AF495" s="239"/>
      <c r="AG495" s="239"/>
    </row>
    <row r="496" spans="1:33" ht="24" customHeight="1">
      <c r="A496" s="239"/>
      <c r="B496" s="239"/>
      <c r="C496" s="239"/>
      <c r="D496" s="239"/>
      <c r="E496" s="239"/>
      <c r="F496" s="239"/>
      <c r="G496" s="239"/>
      <c r="H496" s="239"/>
      <c r="I496" s="239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  <c r="AA496" s="239"/>
      <c r="AB496" s="239"/>
      <c r="AC496" s="239"/>
      <c r="AD496" s="239"/>
      <c r="AE496" s="239"/>
      <c r="AF496" s="239"/>
      <c r="AG496" s="239"/>
    </row>
    <row r="497" spans="1:33" ht="24" customHeight="1">
      <c r="A497" s="239"/>
      <c r="B497" s="239"/>
      <c r="C497" s="239"/>
      <c r="D497" s="239"/>
      <c r="E497" s="239"/>
      <c r="F497" s="239"/>
      <c r="G497" s="239"/>
      <c r="H497" s="239"/>
      <c r="I497" s="239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  <c r="AA497" s="239"/>
      <c r="AB497" s="239"/>
      <c r="AC497" s="239"/>
      <c r="AD497" s="239"/>
      <c r="AE497" s="239"/>
      <c r="AF497" s="239"/>
      <c r="AG497" s="239"/>
    </row>
    <row r="498" spans="1:33" ht="24" customHeight="1">
      <c r="A498" s="239"/>
      <c r="B498" s="239"/>
      <c r="C498" s="239"/>
      <c r="D498" s="239"/>
      <c r="E498" s="239"/>
      <c r="F498" s="239"/>
      <c r="G498" s="239"/>
      <c r="H498" s="239"/>
      <c r="I498" s="239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  <c r="AA498" s="239"/>
      <c r="AB498" s="239"/>
      <c r="AC498" s="239"/>
      <c r="AD498" s="239"/>
      <c r="AE498" s="239"/>
      <c r="AF498" s="239"/>
      <c r="AG498" s="239"/>
    </row>
    <row r="499" spans="1:33" ht="24" customHeight="1">
      <c r="A499" s="239"/>
      <c r="B499" s="239"/>
      <c r="C499" s="239"/>
      <c r="D499" s="239"/>
      <c r="E499" s="239"/>
      <c r="F499" s="239"/>
      <c r="G499" s="239"/>
      <c r="H499" s="239"/>
      <c r="I499" s="239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  <c r="AA499" s="239"/>
      <c r="AB499" s="239"/>
      <c r="AC499" s="239"/>
      <c r="AD499" s="239"/>
      <c r="AE499" s="239"/>
      <c r="AF499" s="239"/>
      <c r="AG499" s="239"/>
    </row>
    <row r="500" spans="1:33" ht="24" customHeight="1">
      <c r="A500" s="239"/>
      <c r="B500" s="239"/>
      <c r="C500" s="239"/>
      <c r="D500" s="239"/>
      <c r="E500" s="239"/>
      <c r="F500" s="239"/>
      <c r="G500" s="239"/>
      <c r="H500" s="239"/>
      <c r="I500" s="239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  <c r="AA500" s="239"/>
      <c r="AB500" s="239"/>
      <c r="AC500" s="239"/>
      <c r="AD500" s="239"/>
      <c r="AE500" s="239"/>
      <c r="AF500" s="239"/>
      <c r="AG500" s="239"/>
    </row>
    <row r="501" spans="1:33" ht="24" customHeight="1">
      <c r="A501" s="239"/>
      <c r="B501" s="239"/>
      <c r="C501" s="239"/>
      <c r="D501" s="239"/>
      <c r="E501" s="239"/>
      <c r="F501" s="239"/>
      <c r="G501" s="239"/>
      <c r="H501" s="239"/>
      <c r="I501" s="239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  <c r="AA501" s="239"/>
      <c r="AB501" s="239"/>
      <c r="AC501" s="239"/>
      <c r="AD501" s="239"/>
      <c r="AE501" s="239"/>
      <c r="AF501" s="239"/>
      <c r="AG501" s="239"/>
    </row>
    <row r="502" spans="1:33" ht="24" customHeight="1">
      <c r="A502" s="239"/>
      <c r="B502" s="239"/>
      <c r="C502" s="239"/>
      <c r="D502" s="239"/>
      <c r="E502" s="239"/>
      <c r="F502" s="239"/>
      <c r="G502" s="239"/>
      <c r="H502" s="239"/>
      <c r="I502" s="239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  <c r="AA502" s="239"/>
      <c r="AB502" s="239"/>
      <c r="AC502" s="239"/>
      <c r="AD502" s="239"/>
      <c r="AE502" s="239"/>
      <c r="AF502" s="239"/>
      <c r="AG502" s="239"/>
    </row>
    <row r="503" spans="1:33" ht="24" customHeight="1">
      <c r="A503" s="239"/>
      <c r="B503" s="239"/>
      <c r="C503" s="239"/>
      <c r="D503" s="239"/>
      <c r="E503" s="239"/>
      <c r="F503" s="239"/>
      <c r="G503" s="239"/>
      <c r="H503" s="239"/>
      <c r="I503" s="239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  <c r="AA503" s="239"/>
      <c r="AB503" s="239"/>
      <c r="AC503" s="239"/>
      <c r="AD503" s="239"/>
      <c r="AE503" s="239"/>
      <c r="AF503" s="239"/>
      <c r="AG503" s="239"/>
    </row>
    <row r="504" spans="1:33" ht="24" customHeight="1">
      <c r="A504" s="239"/>
      <c r="B504" s="239"/>
      <c r="C504" s="239"/>
      <c r="D504" s="239"/>
      <c r="E504" s="239"/>
      <c r="F504" s="239"/>
      <c r="G504" s="239"/>
      <c r="H504" s="239"/>
      <c r="I504" s="239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  <c r="AA504" s="239"/>
      <c r="AB504" s="239"/>
      <c r="AC504" s="239"/>
      <c r="AD504" s="239"/>
      <c r="AE504" s="239"/>
      <c r="AF504" s="239"/>
      <c r="AG504" s="239"/>
    </row>
    <row r="505" spans="1:33" ht="24" customHeight="1">
      <c r="A505" s="239"/>
      <c r="B505" s="239"/>
      <c r="C505" s="239"/>
      <c r="D505" s="239"/>
      <c r="E505" s="239"/>
      <c r="F505" s="239"/>
      <c r="G505" s="239"/>
      <c r="H505" s="239"/>
      <c r="I505" s="239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  <c r="AA505" s="239"/>
      <c r="AB505" s="239"/>
      <c r="AC505" s="239"/>
      <c r="AD505" s="239"/>
      <c r="AE505" s="239"/>
      <c r="AF505" s="239"/>
      <c r="AG505" s="239"/>
    </row>
    <row r="506" spans="1:33" ht="24" customHeight="1">
      <c r="A506" s="239"/>
      <c r="B506" s="239"/>
      <c r="C506" s="239"/>
      <c r="D506" s="239"/>
      <c r="E506" s="239"/>
      <c r="F506" s="239"/>
      <c r="G506" s="239"/>
      <c r="H506" s="239"/>
      <c r="I506" s="239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  <c r="AA506" s="239"/>
      <c r="AB506" s="239"/>
      <c r="AC506" s="239"/>
      <c r="AD506" s="239"/>
      <c r="AE506" s="239"/>
      <c r="AF506" s="239"/>
      <c r="AG506" s="239"/>
    </row>
    <row r="507" spans="1:33" ht="24" customHeight="1">
      <c r="A507" s="239"/>
      <c r="B507" s="239"/>
      <c r="C507" s="239"/>
      <c r="D507" s="239"/>
      <c r="E507" s="239"/>
      <c r="F507" s="239"/>
      <c r="G507" s="239"/>
      <c r="H507" s="239"/>
      <c r="I507" s="239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  <c r="AA507" s="239"/>
      <c r="AB507" s="239"/>
      <c r="AC507" s="239"/>
      <c r="AD507" s="239"/>
      <c r="AE507" s="239"/>
      <c r="AF507" s="239"/>
      <c r="AG507" s="239"/>
    </row>
    <row r="508" spans="1:33" ht="24" customHeight="1">
      <c r="A508" s="239"/>
      <c r="B508" s="239"/>
      <c r="C508" s="239"/>
      <c r="D508" s="239"/>
      <c r="E508" s="239"/>
      <c r="F508" s="239"/>
      <c r="G508" s="239"/>
      <c r="H508" s="239"/>
      <c r="I508" s="239"/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  <c r="AA508" s="239"/>
      <c r="AB508" s="239"/>
      <c r="AC508" s="239"/>
      <c r="AD508" s="239"/>
      <c r="AE508" s="239"/>
      <c r="AF508" s="239"/>
      <c r="AG508" s="239"/>
    </row>
    <row r="509" spans="1:33" ht="24" customHeight="1">
      <c r="A509" s="239"/>
      <c r="B509" s="239"/>
      <c r="C509" s="239"/>
      <c r="D509" s="239"/>
      <c r="E509" s="239"/>
      <c r="F509" s="239"/>
      <c r="G509" s="239"/>
      <c r="H509" s="239"/>
      <c r="I509" s="239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  <c r="AA509" s="239"/>
      <c r="AB509" s="239"/>
      <c r="AC509" s="239"/>
      <c r="AD509" s="239"/>
      <c r="AE509" s="239"/>
      <c r="AF509" s="239"/>
      <c r="AG509" s="239"/>
    </row>
    <row r="510" spans="1:33" ht="24" customHeight="1">
      <c r="A510" s="239"/>
      <c r="B510" s="239"/>
      <c r="C510" s="239"/>
      <c r="D510" s="239"/>
      <c r="E510" s="239"/>
      <c r="F510" s="239"/>
      <c r="G510" s="239"/>
      <c r="H510" s="239"/>
      <c r="I510" s="239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  <c r="AA510" s="239"/>
      <c r="AB510" s="239"/>
      <c r="AC510" s="239"/>
      <c r="AD510" s="239"/>
      <c r="AE510" s="239"/>
      <c r="AF510" s="239"/>
      <c r="AG510" s="239"/>
    </row>
    <row r="511" spans="1:33" ht="24" customHeight="1">
      <c r="A511" s="239"/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  <c r="AA511" s="239"/>
      <c r="AB511" s="239"/>
      <c r="AC511" s="239"/>
      <c r="AD511" s="239"/>
      <c r="AE511" s="239"/>
      <c r="AF511" s="239"/>
      <c r="AG511" s="239"/>
    </row>
    <row r="512" spans="1:33" ht="24" customHeight="1">
      <c r="A512" s="239"/>
      <c r="B512" s="239"/>
      <c r="C512" s="239"/>
      <c r="D512" s="239"/>
      <c r="E512" s="239"/>
      <c r="F512" s="239"/>
      <c r="G512" s="239"/>
      <c r="H512" s="239"/>
      <c r="I512" s="239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  <c r="AA512" s="239"/>
      <c r="AB512" s="239"/>
      <c r="AC512" s="239"/>
      <c r="AD512" s="239"/>
      <c r="AE512" s="239"/>
      <c r="AF512" s="239"/>
      <c r="AG512" s="239"/>
    </row>
    <row r="513" spans="1:33" ht="24" customHeight="1">
      <c r="A513" s="239"/>
      <c r="B513" s="239"/>
      <c r="C513" s="239"/>
      <c r="D513" s="239"/>
      <c r="E513" s="239"/>
      <c r="F513" s="239"/>
      <c r="G513" s="239"/>
      <c r="H513" s="239"/>
      <c r="I513" s="239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  <c r="AA513" s="239"/>
      <c r="AB513" s="239"/>
      <c r="AC513" s="239"/>
      <c r="AD513" s="239"/>
      <c r="AE513" s="239"/>
      <c r="AF513" s="239"/>
      <c r="AG513" s="239"/>
    </row>
    <row r="514" spans="1:33" ht="24" customHeight="1">
      <c r="A514" s="239"/>
      <c r="B514" s="239"/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</row>
    <row r="515" spans="1:33" ht="24" customHeight="1">
      <c r="A515" s="239"/>
      <c r="B515" s="239"/>
      <c r="C515" s="239"/>
      <c r="D515" s="239"/>
      <c r="E515" s="239"/>
      <c r="F515" s="239"/>
      <c r="G515" s="239"/>
      <c r="H515" s="239"/>
      <c r="I515" s="239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  <c r="AA515" s="239"/>
      <c r="AB515" s="239"/>
      <c r="AC515" s="239"/>
      <c r="AD515" s="239"/>
      <c r="AE515" s="239"/>
      <c r="AF515" s="239"/>
      <c r="AG515" s="239"/>
    </row>
    <row r="516" spans="1:33" ht="24" customHeight="1">
      <c r="A516" s="239"/>
      <c r="B516" s="239"/>
      <c r="C516" s="239"/>
      <c r="D516" s="239"/>
      <c r="E516" s="239"/>
      <c r="F516" s="239"/>
      <c r="G516" s="239"/>
      <c r="H516" s="239"/>
      <c r="I516" s="239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  <c r="AA516" s="239"/>
      <c r="AB516" s="239"/>
      <c r="AC516" s="239"/>
      <c r="AD516" s="239"/>
      <c r="AE516" s="239"/>
      <c r="AF516" s="239"/>
      <c r="AG516" s="239"/>
    </row>
    <row r="517" spans="1:33" ht="24" customHeight="1">
      <c r="A517" s="239"/>
      <c r="B517" s="239"/>
      <c r="C517" s="239"/>
      <c r="D517" s="239"/>
      <c r="E517" s="239"/>
      <c r="F517" s="239"/>
      <c r="G517" s="239"/>
      <c r="H517" s="239"/>
      <c r="I517" s="239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  <c r="AA517" s="239"/>
      <c r="AB517" s="239"/>
      <c r="AC517" s="239"/>
      <c r="AD517" s="239"/>
      <c r="AE517" s="239"/>
      <c r="AF517" s="239"/>
      <c r="AG517" s="239"/>
    </row>
    <row r="518" spans="1:33" ht="24" customHeight="1">
      <c r="A518" s="239"/>
      <c r="B518" s="239"/>
      <c r="C518" s="239"/>
      <c r="D518" s="239"/>
      <c r="E518" s="239"/>
      <c r="F518" s="239"/>
      <c r="G518" s="239"/>
      <c r="H518" s="239"/>
      <c r="I518" s="239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  <c r="AA518" s="239"/>
      <c r="AB518" s="239"/>
      <c r="AC518" s="239"/>
      <c r="AD518" s="239"/>
      <c r="AE518" s="239"/>
      <c r="AF518" s="239"/>
      <c r="AG518" s="239"/>
    </row>
    <row r="519" spans="1:33" ht="24" customHeight="1">
      <c r="A519" s="239"/>
      <c r="B519" s="239"/>
      <c r="C519" s="239"/>
      <c r="D519" s="239"/>
      <c r="E519" s="239"/>
      <c r="F519" s="239"/>
      <c r="G519" s="239"/>
      <c r="H519" s="239"/>
      <c r="I519" s="239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  <c r="AA519" s="239"/>
      <c r="AB519" s="239"/>
      <c r="AC519" s="239"/>
      <c r="AD519" s="239"/>
      <c r="AE519" s="239"/>
      <c r="AF519" s="239"/>
      <c r="AG519" s="239"/>
    </row>
    <row r="520" spans="1:33" ht="24" customHeight="1">
      <c r="A520" s="239"/>
      <c r="B520" s="239"/>
      <c r="C520" s="239"/>
      <c r="D520" s="239"/>
      <c r="E520" s="239"/>
      <c r="F520" s="239"/>
      <c r="G520" s="239"/>
      <c r="H520" s="239"/>
      <c r="I520" s="239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  <c r="AA520" s="239"/>
      <c r="AB520" s="239"/>
      <c r="AC520" s="239"/>
      <c r="AD520" s="239"/>
      <c r="AE520" s="239"/>
      <c r="AF520" s="239"/>
      <c r="AG520" s="239"/>
    </row>
    <row r="521" spans="1:33" ht="24" customHeight="1">
      <c r="A521" s="239"/>
      <c r="B521" s="239"/>
      <c r="C521" s="239"/>
      <c r="D521" s="239"/>
      <c r="E521" s="239"/>
      <c r="F521" s="239"/>
      <c r="G521" s="239"/>
      <c r="H521" s="239"/>
      <c r="I521" s="239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  <c r="AA521" s="239"/>
      <c r="AB521" s="239"/>
      <c r="AC521" s="239"/>
      <c r="AD521" s="239"/>
      <c r="AE521" s="239"/>
      <c r="AF521" s="239"/>
      <c r="AG521" s="239"/>
    </row>
    <row r="522" spans="1:33" ht="24" customHeight="1">
      <c r="A522" s="239"/>
      <c r="B522" s="239"/>
      <c r="C522" s="239"/>
      <c r="D522" s="239"/>
      <c r="E522" s="239"/>
      <c r="F522" s="239"/>
      <c r="G522" s="239"/>
      <c r="H522" s="239"/>
      <c r="I522" s="239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  <c r="AA522" s="239"/>
      <c r="AB522" s="239"/>
      <c r="AC522" s="239"/>
      <c r="AD522" s="239"/>
      <c r="AE522" s="239"/>
      <c r="AF522" s="239"/>
      <c r="AG522" s="239"/>
    </row>
    <row r="523" spans="1:33" ht="24" customHeight="1">
      <c r="A523" s="239"/>
      <c r="B523" s="239"/>
      <c r="C523" s="239"/>
      <c r="D523" s="239"/>
      <c r="E523" s="239"/>
      <c r="F523" s="239"/>
      <c r="G523" s="239"/>
      <c r="H523" s="239"/>
      <c r="I523" s="239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  <c r="AA523" s="239"/>
      <c r="AB523" s="239"/>
      <c r="AC523" s="239"/>
      <c r="AD523" s="239"/>
      <c r="AE523" s="239"/>
      <c r="AF523" s="239"/>
      <c r="AG523" s="239"/>
    </row>
    <row r="524" spans="1:33" ht="24" customHeight="1">
      <c r="A524" s="239"/>
      <c r="B524" s="239"/>
      <c r="C524" s="239"/>
      <c r="D524" s="239"/>
      <c r="E524" s="239"/>
      <c r="F524" s="239"/>
      <c r="G524" s="239"/>
      <c r="H524" s="239"/>
      <c r="I524" s="239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  <c r="AA524" s="239"/>
      <c r="AB524" s="239"/>
      <c r="AC524" s="239"/>
      <c r="AD524" s="239"/>
      <c r="AE524" s="239"/>
      <c r="AF524" s="239"/>
      <c r="AG524" s="239"/>
    </row>
    <row r="525" spans="1:33" ht="24" customHeight="1">
      <c r="A525" s="239"/>
      <c r="B525" s="239"/>
      <c r="C525" s="239"/>
      <c r="D525" s="239"/>
      <c r="E525" s="239"/>
      <c r="F525" s="239"/>
      <c r="G525" s="239"/>
      <c r="H525" s="239"/>
      <c r="I525" s="239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  <c r="AA525" s="239"/>
      <c r="AB525" s="239"/>
      <c r="AC525" s="239"/>
      <c r="AD525" s="239"/>
      <c r="AE525" s="239"/>
      <c r="AF525" s="239"/>
      <c r="AG525" s="239"/>
    </row>
    <row r="526" spans="1:33" ht="24" customHeight="1">
      <c r="A526" s="239"/>
      <c r="B526" s="239"/>
      <c r="C526" s="239"/>
      <c r="D526" s="239"/>
      <c r="E526" s="239"/>
      <c r="F526" s="239"/>
      <c r="G526" s="239"/>
      <c r="H526" s="239"/>
      <c r="I526" s="239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  <c r="AA526" s="239"/>
      <c r="AB526" s="239"/>
      <c r="AC526" s="239"/>
      <c r="AD526" s="239"/>
      <c r="AE526" s="239"/>
      <c r="AF526" s="239"/>
      <c r="AG526" s="239"/>
    </row>
    <row r="527" spans="1:33" ht="24" customHeight="1">
      <c r="A527" s="239"/>
      <c r="B527" s="239"/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</row>
    <row r="528" spans="1:33" ht="24" customHeight="1">
      <c r="A528" s="239"/>
      <c r="B528" s="239"/>
      <c r="C528" s="239"/>
      <c r="D528" s="239"/>
      <c r="E528" s="239"/>
      <c r="F528" s="239"/>
      <c r="G528" s="239"/>
      <c r="H528" s="239"/>
      <c r="I528" s="239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  <c r="AA528" s="239"/>
      <c r="AB528" s="239"/>
      <c r="AC528" s="239"/>
      <c r="AD528" s="239"/>
      <c r="AE528" s="239"/>
      <c r="AF528" s="239"/>
      <c r="AG528" s="239"/>
    </row>
    <row r="529" spans="1:33" ht="24" customHeight="1">
      <c r="A529" s="239"/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  <c r="AA529" s="239"/>
      <c r="AB529" s="239"/>
      <c r="AC529" s="239"/>
      <c r="AD529" s="239"/>
      <c r="AE529" s="239"/>
      <c r="AF529" s="239"/>
      <c r="AG529" s="239"/>
    </row>
    <row r="530" spans="1:33" ht="24" customHeight="1">
      <c r="A530" s="239"/>
      <c r="B530" s="239"/>
      <c r="C530" s="239"/>
      <c r="D530" s="239"/>
      <c r="E530" s="239"/>
      <c r="F530" s="239"/>
      <c r="G530" s="239"/>
      <c r="H530" s="239"/>
      <c r="I530" s="239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  <c r="AA530" s="239"/>
      <c r="AB530" s="239"/>
      <c r="AC530" s="239"/>
      <c r="AD530" s="239"/>
      <c r="AE530" s="239"/>
      <c r="AF530" s="239"/>
      <c r="AG530" s="239"/>
    </row>
    <row r="531" spans="1:33" ht="24" customHeight="1">
      <c r="A531" s="239"/>
      <c r="B531" s="239"/>
      <c r="C531" s="239"/>
      <c r="D531" s="239"/>
      <c r="E531" s="239"/>
      <c r="F531" s="239"/>
      <c r="G531" s="239"/>
      <c r="H531" s="239"/>
      <c r="I531" s="239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  <c r="AA531" s="239"/>
      <c r="AB531" s="239"/>
      <c r="AC531" s="239"/>
      <c r="AD531" s="239"/>
      <c r="AE531" s="239"/>
      <c r="AF531" s="239"/>
      <c r="AG531" s="239"/>
    </row>
    <row r="532" spans="1:33" ht="24" customHeight="1">
      <c r="A532" s="239"/>
      <c r="B532" s="239"/>
      <c r="C532" s="239"/>
      <c r="D532" s="239"/>
      <c r="E532" s="239"/>
      <c r="F532" s="239"/>
      <c r="G532" s="239"/>
      <c r="H532" s="239"/>
      <c r="I532" s="239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  <c r="AA532" s="239"/>
      <c r="AB532" s="239"/>
      <c r="AC532" s="239"/>
      <c r="AD532" s="239"/>
      <c r="AE532" s="239"/>
      <c r="AF532" s="239"/>
      <c r="AG532" s="239"/>
    </row>
    <row r="533" spans="1:33" ht="24" customHeight="1">
      <c r="A533" s="239"/>
      <c r="B533" s="239"/>
      <c r="C533" s="239"/>
      <c r="D533" s="239"/>
      <c r="E533" s="239"/>
      <c r="F533" s="239"/>
      <c r="G533" s="239"/>
      <c r="H533" s="239"/>
      <c r="I533" s="239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  <c r="AA533" s="239"/>
      <c r="AB533" s="239"/>
      <c r="AC533" s="239"/>
      <c r="AD533" s="239"/>
      <c r="AE533" s="239"/>
      <c r="AF533" s="239"/>
      <c r="AG533" s="239"/>
    </row>
    <row r="534" spans="1:33" ht="24" customHeight="1">
      <c r="A534" s="239"/>
      <c r="B534" s="239"/>
      <c r="C534" s="239"/>
      <c r="D534" s="239"/>
      <c r="E534" s="239"/>
      <c r="F534" s="239"/>
      <c r="G534" s="239"/>
      <c r="H534" s="239"/>
      <c r="I534" s="239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  <c r="AA534" s="239"/>
      <c r="AB534" s="239"/>
      <c r="AC534" s="239"/>
      <c r="AD534" s="239"/>
      <c r="AE534" s="239"/>
      <c r="AF534" s="239"/>
      <c r="AG534" s="239"/>
    </row>
    <row r="535" spans="1:33" ht="24" customHeight="1">
      <c r="A535" s="239"/>
      <c r="B535" s="239"/>
      <c r="C535" s="239"/>
      <c r="D535" s="239"/>
      <c r="E535" s="239"/>
      <c r="F535" s="239"/>
      <c r="G535" s="239"/>
      <c r="H535" s="239"/>
      <c r="I535" s="239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  <c r="AA535" s="239"/>
      <c r="AB535" s="239"/>
      <c r="AC535" s="239"/>
      <c r="AD535" s="239"/>
      <c r="AE535" s="239"/>
      <c r="AF535" s="239"/>
      <c r="AG535" s="239"/>
    </row>
    <row r="536" spans="1:33" ht="24" customHeight="1">
      <c r="A536" s="239"/>
      <c r="B536" s="239"/>
      <c r="C536" s="239"/>
      <c r="D536" s="239"/>
      <c r="E536" s="239"/>
      <c r="F536" s="239"/>
      <c r="G536" s="239"/>
      <c r="H536" s="239"/>
      <c r="I536" s="239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  <c r="AA536" s="239"/>
      <c r="AB536" s="239"/>
      <c r="AC536" s="239"/>
      <c r="AD536" s="239"/>
      <c r="AE536" s="239"/>
      <c r="AF536" s="239"/>
      <c r="AG536" s="239"/>
    </row>
    <row r="537" spans="1:33" ht="24" customHeight="1">
      <c r="A537" s="239"/>
      <c r="B537" s="239"/>
      <c r="C537" s="239"/>
      <c r="D537" s="239"/>
      <c r="E537" s="239"/>
      <c r="F537" s="239"/>
      <c r="G537" s="239"/>
      <c r="H537" s="239"/>
      <c r="I537" s="239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  <c r="AA537" s="239"/>
      <c r="AB537" s="239"/>
      <c r="AC537" s="239"/>
      <c r="AD537" s="239"/>
      <c r="AE537" s="239"/>
      <c r="AF537" s="239"/>
      <c r="AG537" s="239"/>
    </row>
    <row r="538" spans="1:33" ht="24" customHeight="1">
      <c r="A538" s="239"/>
      <c r="B538" s="239"/>
      <c r="C538" s="239"/>
      <c r="D538" s="239"/>
      <c r="E538" s="239"/>
      <c r="F538" s="239"/>
      <c r="G538" s="239"/>
      <c r="H538" s="239"/>
      <c r="I538" s="239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  <c r="AA538" s="239"/>
      <c r="AB538" s="239"/>
      <c r="AC538" s="239"/>
      <c r="AD538" s="239"/>
      <c r="AE538" s="239"/>
      <c r="AF538" s="239"/>
      <c r="AG538" s="239"/>
    </row>
    <row r="539" spans="1:33" ht="24" customHeight="1">
      <c r="A539" s="239"/>
      <c r="B539" s="239"/>
      <c r="C539" s="239"/>
      <c r="D539" s="239"/>
      <c r="E539" s="239"/>
      <c r="F539" s="239"/>
      <c r="G539" s="239"/>
      <c r="H539" s="239"/>
      <c r="I539" s="239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  <c r="AA539" s="239"/>
      <c r="AB539" s="239"/>
      <c r="AC539" s="239"/>
      <c r="AD539" s="239"/>
      <c r="AE539" s="239"/>
      <c r="AF539" s="239"/>
      <c r="AG539" s="239"/>
    </row>
    <row r="540" spans="1:33" ht="24" customHeight="1">
      <c r="A540" s="239"/>
      <c r="B540" s="239"/>
      <c r="C540" s="239"/>
      <c r="D540" s="239"/>
      <c r="E540" s="239"/>
      <c r="F540" s="239"/>
      <c r="G540" s="239"/>
      <c r="H540" s="239"/>
      <c r="I540" s="239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  <c r="AA540" s="239"/>
      <c r="AB540" s="239"/>
      <c r="AC540" s="239"/>
      <c r="AD540" s="239"/>
      <c r="AE540" s="239"/>
      <c r="AF540" s="239"/>
      <c r="AG540" s="239"/>
    </row>
    <row r="541" spans="1:33" ht="24" customHeight="1">
      <c r="A541" s="239"/>
      <c r="B541" s="239"/>
      <c r="C541" s="239"/>
      <c r="D541" s="239"/>
      <c r="E541" s="239"/>
      <c r="F541" s="239"/>
      <c r="G541" s="239"/>
      <c r="H541" s="239"/>
      <c r="I541" s="239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  <c r="AA541" s="239"/>
      <c r="AB541" s="239"/>
      <c r="AC541" s="239"/>
      <c r="AD541" s="239"/>
      <c r="AE541" s="239"/>
      <c r="AF541" s="239"/>
      <c r="AG541" s="239"/>
    </row>
    <row r="542" spans="1:33" ht="24" customHeight="1">
      <c r="A542" s="239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  <c r="AA542" s="239"/>
      <c r="AB542" s="239"/>
      <c r="AC542" s="239"/>
      <c r="AD542" s="239"/>
      <c r="AE542" s="239"/>
      <c r="AF542" s="239"/>
      <c r="AG542" s="239"/>
    </row>
    <row r="543" spans="1:33" ht="24" customHeight="1">
      <c r="A543" s="239"/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  <c r="AA543" s="239"/>
      <c r="AB543" s="239"/>
      <c r="AC543" s="239"/>
      <c r="AD543" s="239"/>
      <c r="AE543" s="239"/>
      <c r="AF543" s="239"/>
      <c r="AG543" s="239"/>
    </row>
    <row r="544" spans="1:33" ht="24" customHeight="1">
      <c r="A544" s="239"/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  <c r="AA544" s="239"/>
      <c r="AB544" s="239"/>
      <c r="AC544" s="239"/>
      <c r="AD544" s="239"/>
      <c r="AE544" s="239"/>
      <c r="AF544" s="239"/>
      <c r="AG544" s="239"/>
    </row>
    <row r="545" spans="1:33" ht="24" customHeight="1">
      <c r="A545" s="239"/>
      <c r="B545" s="239"/>
      <c r="C545" s="239"/>
      <c r="D545" s="239"/>
      <c r="E545" s="239"/>
      <c r="F545" s="239"/>
      <c r="G545" s="239"/>
      <c r="H545" s="239"/>
      <c r="I545" s="239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  <c r="AA545" s="239"/>
      <c r="AB545" s="239"/>
      <c r="AC545" s="239"/>
      <c r="AD545" s="239"/>
      <c r="AE545" s="239"/>
      <c r="AF545" s="239"/>
      <c r="AG545" s="239"/>
    </row>
    <row r="546" spans="1:33" ht="24" customHeight="1">
      <c r="A546" s="239"/>
      <c r="B546" s="239"/>
      <c r="C546" s="239"/>
      <c r="D546" s="239"/>
      <c r="E546" s="239"/>
      <c r="F546" s="239"/>
      <c r="G546" s="239"/>
      <c r="H546" s="239"/>
      <c r="I546" s="239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  <c r="AA546" s="239"/>
      <c r="AB546" s="239"/>
      <c r="AC546" s="239"/>
      <c r="AD546" s="239"/>
      <c r="AE546" s="239"/>
      <c r="AF546" s="239"/>
      <c r="AG546" s="239"/>
    </row>
    <row r="547" spans="1:33" ht="24" customHeight="1">
      <c r="A547" s="239"/>
      <c r="B547" s="239"/>
      <c r="C547" s="239"/>
      <c r="D547" s="239"/>
      <c r="E547" s="239"/>
      <c r="F547" s="239"/>
      <c r="G547" s="239"/>
      <c r="H547" s="239"/>
      <c r="I547" s="239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  <c r="AA547" s="239"/>
      <c r="AB547" s="239"/>
      <c r="AC547" s="239"/>
      <c r="AD547" s="239"/>
      <c r="AE547" s="239"/>
      <c r="AF547" s="239"/>
      <c r="AG547" s="239"/>
    </row>
    <row r="548" spans="1:33" ht="24" customHeight="1">
      <c r="A548" s="239"/>
      <c r="B548" s="239"/>
      <c r="C548" s="239"/>
      <c r="D548" s="239"/>
      <c r="E548" s="239"/>
      <c r="F548" s="239"/>
      <c r="G548" s="239"/>
      <c r="H548" s="239"/>
      <c r="I548" s="239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  <c r="AA548" s="239"/>
      <c r="AB548" s="239"/>
      <c r="AC548" s="239"/>
      <c r="AD548" s="239"/>
      <c r="AE548" s="239"/>
      <c r="AF548" s="239"/>
      <c r="AG548" s="239"/>
    </row>
    <row r="549" spans="1:33" ht="24" customHeight="1">
      <c r="A549" s="239"/>
      <c r="B549" s="239"/>
      <c r="C549" s="239"/>
      <c r="D549" s="239"/>
      <c r="E549" s="239"/>
      <c r="F549" s="239"/>
      <c r="G549" s="239"/>
      <c r="H549" s="239"/>
      <c r="I549" s="239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  <c r="AA549" s="239"/>
      <c r="AB549" s="239"/>
      <c r="AC549" s="239"/>
      <c r="AD549" s="239"/>
      <c r="AE549" s="239"/>
      <c r="AF549" s="239"/>
      <c r="AG549" s="239"/>
    </row>
    <row r="550" spans="1:33" ht="24" customHeight="1">
      <c r="A550" s="239"/>
      <c r="B550" s="239"/>
      <c r="C550" s="239"/>
      <c r="D550" s="239"/>
      <c r="E550" s="239"/>
      <c r="F550" s="239"/>
      <c r="G550" s="239"/>
      <c r="H550" s="239"/>
      <c r="I550" s="239"/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  <c r="AA550" s="239"/>
      <c r="AB550" s="239"/>
      <c r="AC550" s="239"/>
      <c r="AD550" s="239"/>
      <c r="AE550" s="239"/>
      <c r="AF550" s="239"/>
      <c r="AG550" s="239"/>
    </row>
    <row r="551" spans="1:33" ht="24" customHeight="1">
      <c r="A551" s="239"/>
      <c r="B551" s="239"/>
      <c r="C551" s="239"/>
      <c r="D551" s="239"/>
      <c r="E551" s="239"/>
      <c r="F551" s="239"/>
      <c r="G551" s="239"/>
      <c r="H551" s="239"/>
      <c r="I551" s="239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  <c r="AA551" s="239"/>
      <c r="AB551" s="239"/>
      <c r="AC551" s="239"/>
      <c r="AD551" s="239"/>
      <c r="AE551" s="239"/>
      <c r="AF551" s="239"/>
      <c r="AG551" s="239"/>
    </row>
    <row r="552" spans="1:33" ht="24" customHeight="1">
      <c r="A552" s="239"/>
      <c r="B552" s="239"/>
      <c r="C552" s="239"/>
      <c r="D552" s="239"/>
      <c r="E552" s="239"/>
      <c r="F552" s="239"/>
      <c r="G552" s="239"/>
      <c r="H552" s="239"/>
      <c r="I552" s="239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  <c r="AA552" s="239"/>
      <c r="AB552" s="239"/>
      <c r="AC552" s="239"/>
      <c r="AD552" s="239"/>
      <c r="AE552" s="239"/>
      <c r="AF552" s="239"/>
      <c r="AG552" s="239"/>
    </row>
    <row r="553" spans="1:33" ht="24" customHeight="1">
      <c r="A553" s="239"/>
      <c r="B553" s="239"/>
      <c r="C553" s="239"/>
      <c r="D553" s="239"/>
      <c r="E553" s="239"/>
      <c r="F553" s="239"/>
      <c r="G553" s="239"/>
      <c r="H553" s="239"/>
      <c r="I553" s="239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  <c r="AA553" s="239"/>
      <c r="AB553" s="239"/>
      <c r="AC553" s="239"/>
      <c r="AD553" s="239"/>
      <c r="AE553" s="239"/>
      <c r="AF553" s="239"/>
      <c r="AG553" s="239"/>
    </row>
    <row r="554" spans="1:33" ht="24" customHeight="1">
      <c r="A554" s="239"/>
      <c r="B554" s="239"/>
      <c r="C554" s="239"/>
      <c r="D554" s="239"/>
      <c r="E554" s="239"/>
      <c r="F554" s="239"/>
      <c r="G554" s="239"/>
      <c r="H554" s="239"/>
      <c r="I554" s="239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  <c r="AA554" s="239"/>
      <c r="AB554" s="239"/>
      <c r="AC554" s="239"/>
      <c r="AD554" s="239"/>
      <c r="AE554" s="239"/>
      <c r="AF554" s="239"/>
      <c r="AG554" s="239"/>
    </row>
    <row r="555" spans="1:33" ht="24" customHeight="1">
      <c r="A555" s="239"/>
      <c r="B555" s="239"/>
      <c r="C555" s="239"/>
      <c r="D555" s="239"/>
      <c r="E555" s="239"/>
      <c r="F555" s="239"/>
      <c r="G555" s="239"/>
      <c r="H555" s="239"/>
      <c r="I555" s="239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  <c r="AA555" s="239"/>
      <c r="AB555" s="239"/>
      <c r="AC555" s="239"/>
      <c r="AD555" s="239"/>
      <c r="AE555" s="239"/>
      <c r="AF555" s="239"/>
      <c r="AG555" s="239"/>
    </row>
    <row r="556" spans="1:33" ht="24" customHeight="1">
      <c r="A556" s="239"/>
      <c r="B556" s="239"/>
      <c r="C556" s="239"/>
      <c r="D556" s="239"/>
      <c r="E556" s="239"/>
      <c r="F556" s="239"/>
      <c r="G556" s="239"/>
      <c r="H556" s="239"/>
      <c r="I556" s="239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  <c r="AA556" s="239"/>
      <c r="AB556" s="239"/>
      <c r="AC556" s="239"/>
      <c r="AD556" s="239"/>
      <c r="AE556" s="239"/>
      <c r="AF556" s="239"/>
      <c r="AG556" s="239"/>
    </row>
    <row r="557" spans="1:33" ht="24" customHeight="1">
      <c r="A557" s="239"/>
      <c r="B557" s="239"/>
      <c r="C557" s="239"/>
      <c r="D557" s="239"/>
      <c r="E557" s="239"/>
      <c r="F557" s="239"/>
      <c r="G557" s="239"/>
      <c r="H557" s="239"/>
      <c r="I557" s="239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  <c r="AA557" s="239"/>
      <c r="AB557" s="239"/>
      <c r="AC557" s="239"/>
      <c r="AD557" s="239"/>
      <c r="AE557" s="239"/>
      <c r="AF557" s="239"/>
      <c r="AG557" s="239"/>
    </row>
    <row r="558" spans="1:33" ht="24" customHeight="1">
      <c r="A558" s="239"/>
      <c r="B558" s="239"/>
      <c r="C558" s="239"/>
      <c r="D558" s="239"/>
      <c r="E558" s="239"/>
      <c r="F558" s="239"/>
      <c r="G558" s="239"/>
      <c r="H558" s="239"/>
      <c r="I558" s="239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  <c r="AA558" s="239"/>
      <c r="AB558" s="239"/>
      <c r="AC558" s="239"/>
      <c r="AD558" s="239"/>
      <c r="AE558" s="239"/>
      <c r="AF558" s="239"/>
      <c r="AG558" s="239"/>
    </row>
    <row r="559" spans="1:33" ht="24" customHeight="1">
      <c r="A559" s="239"/>
      <c r="B559" s="239"/>
      <c r="C559" s="239"/>
      <c r="D559" s="239"/>
      <c r="E559" s="239"/>
      <c r="F559" s="239"/>
      <c r="G559" s="239"/>
      <c r="H559" s="239"/>
      <c r="I559" s="239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  <c r="AA559" s="239"/>
      <c r="AB559" s="239"/>
      <c r="AC559" s="239"/>
      <c r="AD559" s="239"/>
      <c r="AE559" s="239"/>
      <c r="AF559" s="239"/>
      <c r="AG559" s="239"/>
    </row>
    <row r="560" spans="1:33" ht="24" customHeight="1">
      <c r="A560" s="239"/>
      <c r="B560" s="239"/>
      <c r="C560" s="239"/>
      <c r="D560" s="239"/>
      <c r="E560" s="239"/>
      <c r="F560" s="239"/>
      <c r="G560" s="239"/>
      <c r="H560" s="239"/>
      <c r="I560" s="239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  <c r="AA560" s="239"/>
      <c r="AB560" s="239"/>
      <c r="AC560" s="239"/>
      <c r="AD560" s="239"/>
      <c r="AE560" s="239"/>
      <c r="AF560" s="239"/>
      <c r="AG560" s="239"/>
    </row>
    <row r="561" spans="1:33" ht="24" customHeight="1">
      <c r="A561" s="239"/>
      <c r="B561" s="239"/>
      <c r="C561" s="239"/>
      <c r="D561" s="239"/>
      <c r="E561" s="239"/>
      <c r="F561" s="239"/>
      <c r="G561" s="239"/>
      <c r="H561" s="239"/>
      <c r="I561" s="239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  <c r="AA561" s="239"/>
      <c r="AB561" s="239"/>
      <c r="AC561" s="239"/>
      <c r="AD561" s="239"/>
      <c r="AE561" s="239"/>
      <c r="AF561" s="239"/>
      <c r="AG561" s="239"/>
    </row>
    <row r="562" spans="1:33" ht="24" customHeight="1">
      <c r="A562" s="239"/>
      <c r="B562" s="239"/>
      <c r="C562" s="239"/>
      <c r="D562" s="239"/>
      <c r="E562" s="239"/>
      <c r="F562" s="239"/>
      <c r="G562" s="239"/>
      <c r="H562" s="239"/>
      <c r="I562" s="239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  <c r="AA562" s="239"/>
      <c r="AB562" s="239"/>
      <c r="AC562" s="239"/>
      <c r="AD562" s="239"/>
      <c r="AE562" s="239"/>
      <c r="AF562" s="239"/>
      <c r="AG562" s="239"/>
    </row>
    <row r="563" spans="1:33" ht="24" customHeight="1">
      <c r="A563" s="239"/>
      <c r="B563" s="239"/>
      <c r="C563" s="239"/>
      <c r="D563" s="239"/>
      <c r="E563" s="239"/>
      <c r="F563" s="239"/>
      <c r="G563" s="239"/>
      <c r="H563" s="239"/>
      <c r="I563" s="239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  <c r="AA563" s="239"/>
      <c r="AB563" s="239"/>
      <c r="AC563" s="239"/>
      <c r="AD563" s="239"/>
      <c r="AE563" s="239"/>
      <c r="AF563" s="239"/>
      <c r="AG563" s="239"/>
    </row>
    <row r="564" spans="1:33" ht="24" customHeight="1">
      <c r="A564" s="239"/>
      <c r="B564" s="239"/>
      <c r="C564" s="239"/>
      <c r="D564" s="239"/>
      <c r="E564" s="239"/>
      <c r="F564" s="239"/>
      <c r="G564" s="239"/>
      <c r="H564" s="239"/>
      <c r="I564" s="239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  <c r="AA564" s="239"/>
      <c r="AB564" s="239"/>
      <c r="AC564" s="239"/>
      <c r="AD564" s="239"/>
      <c r="AE564" s="239"/>
      <c r="AF564" s="239"/>
      <c r="AG564" s="239"/>
    </row>
    <row r="565" spans="1:33" ht="24" customHeight="1">
      <c r="A565" s="239"/>
      <c r="B565" s="239"/>
      <c r="C565" s="239"/>
      <c r="D565" s="239"/>
      <c r="E565" s="239"/>
      <c r="F565" s="239"/>
      <c r="G565" s="239"/>
      <c r="H565" s="239"/>
      <c r="I565" s="239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  <c r="AA565" s="239"/>
      <c r="AB565" s="239"/>
      <c r="AC565" s="239"/>
      <c r="AD565" s="239"/>
      <c r="AE565" s="239"/>
      <c r="AF565" s="239"/>
      <c r="AG565" s="239"/>
    </row>
    <row r="566" spans="1:33" ht="24" customHeight="1">
      <c r="A566" s="239"/>
      <c r="B566" s="239"/>
      <c r="C566" s="239"/>
      <c r="D566" s="239"/>
      <c r="E566" s="239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  <c r="AA566" s="239"/>
      <c r="AB566" s="239"/>
      <c r="AC566" s="239"/>
      <c r="AD566" s="239"/>
      <c r="AE566" s="239"/>
      <c r="AF566" s="239"/>
      <c r="AG566" s="239"/>
    </row>
    <row r="567" spans="1:33" ht="24" customHeight="1">
      <c r="A567" s="239"/>
      <c r="B567" s="239"/>
      <c r="C567" s="239"/>
      <c r="D567" s="239"/>
      <c r="E567" s="239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  <c r="AA567" s="239"/>
      <c r="AB567" s="239"/>
      <c r="AC567" s="239"/>
      <c r="AD567" s="239"/>
      <c r="AE567" s="239"/>
      <c r="AF567" s="239"/>
      <c r="AG567" s="239"/>
    </row>
    <row r="568" spans="1:33" ht="24" customHeight="1">
      <c r="A568" s="239"/>
      <c r="B568" s="239"/>
      <c r="C568" s="239"/>
      <c r="D568" s="239"/>
      <c r="E568" s="239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  <c r="AA568" s="239"/>
      <c r="AB568" s="239"/>
      <c r="AC568" s="239"/>
      <c r="AD568" s="239"/>
      <c r="AE568" s="239"/>
      <c r="AF568" s="239"/>
      <c r="AG568" s="239"/>
    </row>
    <row r="569" spans="1:33" ht="24" customHeight="1">
      <c r="A569" s="239"/>
      <c r="B569" s="239"/>
      <c r="C569" s="239"/>
      <c r="D569" s="239"/>
      <c r="E569" s="239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  <c r="AA569" s="239"/>
      <c r="AB569" s="239"/>
      <c r="AC569" s="239"/>
      <c r="AD569" s="239"/>
      <c r="AE569" s="239"/>
      <c r="AF569" s="239"/>
      <c r="AG569" s="239"/>
    </row>
    <row r="570" spans="1:33" ht="24" customHeight="1">
      <c r="A570" s="239"/>
      <c r="B570" s="239"/>
      <c r="C570" s="239"/>
      <c r="D570" s="239"/>
      <c r="E570" s="239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  <c r="AA570" s="239"/>
      <c r="AB570" s="239"/>
      <c r="AC570" s="239"/>
      <c r="AD570" s="239"/>
      <c r="AE570" s="239"/>
      <c r="AF570" s="239"/>
      <c r="AG570" s="239"/>
    </row>
    <row r="571" spans="1:33" ht="24" customHeight="1">
      <c r="A571" s="239"/>
      <c r="B571" s="239"/>
      <c r="C571" s="239"/>
      <c r="D571" s="239"/>
      <c r="E571" s="239"/>
      <c r="F571" s="239"/>
      <c r="G571" s="239"/>
      <c r="H571" s="239"/>
      <c r="I571" s="239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  <c r="AA571" s="239"/>
      <c r="AB571" s="239"/>
      <c r="AC571" s="239"/>
      <c r="AD571" s="239"/>
      <c r="AE571" s="239"/>
      <c r="AF571" s="239"/>
      <c r="AG571" s="239"/>
    </row>
    <row r="572" spans="1:33" ht="24" customHeight="1">
      <c r="A572" s="239"/>
      <c r="B572" s="239"/>
      <c r="C572" s="239"/>
      <c r="D572" s="239"/>
      <c r="E572" s="239"/>
      <c r="F572" s="239"/>
      <c r="G572" s="239"/>
      <c r="H572" s="239"/>
      <c r="I572" s="239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  <c r="AA572" s="239"/>
      <c r="AB572" s="239"/>
      <c r="AC572" s="239"/>
      <c r="AD572" s="239"/>
      <c r="AE572" s="239"/>
      <c r="AF572" s="239"/>
      <c r="AG572" s="239"/>
    </row>
    <row r="573" spans="1:33" ht="24" customHeight="1">
      <c r="A573" s="239"/>
      <c r="B573" s="239"/>
      <c r="C573" s="239"/>
      <c r="D573" s="239"/>
      <c r="E573" s="239"/>
      <c r="F573" s="239"/>
      <c r="G573" s="239"/>
      <c r="H573" s="239"/>
      <c r="I573" s="239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  <c r="AA573" s="239"/>
      <c r="AB573" s="239"/>
      <c r="AC573" s="239"/>
      <c r="AD573" s="239"/>
      <c r="AE573" s="239"/>
      <c r="AF573" s="239"/>
      <c r="AG573" s="239"/>
    </row>
    <row r="574" spans="1:33" ht="24" customHeight="1">
      <c r="A574" s="239"/>
      <c r="B574" s="239"/>
      <c r="C574" s="239"/>
      <c r="D574" s="239"/>
      <c r="E574" s="239"/>
      <c r="F574" s="239"/>
      <c r="G574" s="239"/>
      <c r="H574" s="239"/>
      <c r="I574" s="239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  <c r="AA574" s="239"/>
      <c r="AB574" s="239"/>
      <c r="AC574" s="239"/>
      <c r="AD574" s="239"/>
      <c r="AE574" s="239"/>
      <c r="AF574" s="239"/>
      <c r="AG574" s="239"/>
    </row>
    <row r="575" spans="1:33" ht="24" customHeight="1">
      <c r="A575" s="239"/>
      <c r="B575" s="239"/>
      <c r="C575" s="239"/>
      <c r="D575" s="239"/>
      <c r="E575" s="239"/>
      <c r="F575" s="239"/>
      <c r="G575" s="239"/>
      <c r="H575" s="239"/>
      <c r="I575" s="239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  <c r="AA575" s="239"/>
      <c r="AB575" s="239"/>
      <c r="AC575" s="239"/>
      <c r="AD575" s="239"/>
      <c r="AE575" s="239"/>
      <c r="AF575" s="239"/>
      <c r="AG575" s="239"/>
    </row>
    <row r="576" spans="1:33" ht="24" customHeight="1">
      <c r="A576" s="239"/>
      <c r="B576" s="239"/>
      <c r="C576" s="239"/>
      <c r="D576" s="239"/>
      <c r="E576" s="239"/>
      <c r="F576" s="239"/>
      <c r="G576" s="239"/>
      <c r="H576" s="239"/>
      <c r="I576" s="239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  <c r="AA576" s="239"/>
      <c r="AB576" s="239"/>
      <c r="AC576" s="239"/>
      <c r="AD576" s="239"/>
      <c r="AE576" s="239"/>
      <c r="AF576" s="239"/>
      <c r="AG576" s="239"/>
    </row>
    <row r="577" spans="1:33" ht="24" customHeight="1">
      <c r="A577" s="239"/>
      <c r="B577" s="239"/>
      <c r="C577" s="239"/>
      <c r="D577" s="239"/>
      <c r="E577" s="239"/>
      <c r="F577" s="239"/>
      <c r="G577" s="239"/>
      <c r="H577" s="239"/>
      <c r="I577" s="239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  <c r="AA577" s="239"/>
      <c r="AB577" s="239"/>
      <c r="AC577" s="239"/>
      <c r="AD577" s="239"/>
      <c r="AE577" s="239"/>
      <c r="AF577" s="239"/>
      <c r="AG577" s="239"/>
    </row>
    <row r="578" spans="1:33" ht="24" customHeight="1">
      <c r="A578" s="239"/>
      <c r="B578" s="239"/>
      <c r="C578" s="239"/>
      <c r="D578" s="239"/>
      <c r="E578" s="239"/>
      <c r="F578" s="239"/>
      <c r="G578" s="239"/>
      <c r="H578" s="239"/>
      <c r="I578" s="239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  <c r="AA578" s="239"/>
      <c r="AB578" s="239"/>
      <c r="AC578" s="239"/>
      <c r="AD578" s="239"/>
      <c r="AE578" s="239"/>
      <c r="AF578" s="239"/>
      <c r="AG578" s="239"/>
    </row>
    <row r="579" spans="1:33" ht="24" customHeight="1">
      <c r="A579" s="239"/>
      <c r="B579" s="239"/>
      <c r="C579" s="239"/>
      <c r="D579" s="239"/>
      <c r="E579" s="239"/>
      <c r="F579" s="239"/>
      <c r="G579" s="239"/>
      <c r="H579" s="239"/>
      <c r="I579" s="239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  <c r="AA579" s="239"/>
      <c r="AB579" s="239"/>
      <c r="AC579" s="239"/>
      <c r="AD579" s="239"/>
      <c r="AE579" s="239"/>
      <c r="AF579" s="239"/>
      <c r="AG579" s="239"/>
    </row>
    <row r="580" spans="1:33" ht="24" customHeight="1">
      <c r="A580" s="239"/>
      <c r="B580" s="239"/>
      <c r="C580" s="239"/>
      <c r="D580" s="239"/>
      <c r="E580" s="239"/>
      <c r="F580" s="239"/>
      <c r="G580" s="239"/>
      <c r="H580" s="239"/>
      <c r="I580" s="239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  <c r="AA580" s="239"/>
      <c r="AB580" s="239"/>
      <c r="AC580" s="239"/>
      <c r="AD580" s="239"/>
      <c r="AE580" s="239"/>
      <c r="AF580" s="239"/>
      <c r="AG580" s="239"/>
    </row>
    <row r="581" spans="1:33" ht="24" customHeight="1">
      <c r="A581" s="239"/>
      <c r="B581" s="239"/>
      <c r="C581" s="239"/>
      <c r="D581" s="239"/>
      <c r="E581" s="239"/>
      <c r="F581" s="239"/>
      <c r="G581" s="239"/>
      <c r="H581" s="239"/>
      <c r="I581" s="239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  <c r="AA581" s="239"/>
      <c r="AB581" s="239"/>
      <c r="AC581" s="239"/>
      <c r="AD581" s="239"/>
      <c r="AE581" s="239"/>
      <c r="AF581" s="239"/>
      <c r="AG581" s="239"/>
    </row>
    <row r="582" spans="1:33" ht="24" customHeight="1">
      <c r="A582" s="239"/>
      <c r="B582" s="239"/>
      <c r="C582" s="239"/>
      <c r="D582" s="239"/>
      <c r="E582" s="239"/>
      <c r="F582" s="239"/>
      <c r="G582" s="239"/>
      <c r="H582" s="239"/>
      <c r="I582" s="239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  <c r="AA582" s="239"/>
      <c r="AB582" s="239"/>
      <c r="AC582" s="239"/>
      <c r="AD582" s="239"/>
      <c r="AE582" s="239"/>
      <c r="AF582" s="239"/>
      <c r="AG582" s="239"/>
    </row>
    <row r="583" spans="1:33" ht="24" customHeight="1">
      <c r="A583" s="239"/>
      <c r="B583" s="239"/>
      <c r="C583" s="239"/>
      <c r="D583" s="239"/>
      <c r="E583" s="239"/>
      <c r="F583" s="239"/>
      <c r="G583" s="239"/>
      <c r="H583" s="239"/>
      <c r="I583" s="239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  <c r="AA583" s="239"/>
      <c r="AB583" s="239"/>
      <c r="AC583" s="239"/>
      <c r="AD583" s="239"/>
      <c r="AE583" s="239"/>
      <c r="AF583" s="239"/>
      <c r="AG583" s="239"/>
    </row>
    <row r="584" spans="1:33" ht="24" customHeight="1">
      <c r="A584" s="239"/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  <c r="AA584" s="239"/>
      <c r="AB584" s="239"/>
      <c r="AC584" s="239"/>
      <c r="AD584" s="239"/>
      <c r="AE584" s="239"/>
      <c r="AF584" s="239"/>
      <c r="AG584" s="239"/>
    </row>
    <row r="585" spans="1:33" ht="24" customHeight="1">
      <c r="A585" s="239"/>
      <c r="B585" s="239"/>
      <c r="C585" s="239"/>
      <c r="D585" s="239"/>
      <c r="E585" s="239"/>
      <c r="F585" s="239"/>
      <c r="G585" s="239"/>
      <c r="H585" s="239"/>
      <c r="I585" s="239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  <c r="AA585" s="239"/>
      <c r="AB585" s="239"/>
      <c r="AC585" s="239"/>
      <c r="AD585" s="239"/>
      <c r="AE585" s="239"/>
      <c r="AF585" s="239"/>
      <c r="AG585" s="239"/>
    </row>
    <row r="586" spans="1:33" ht="24" customHeight="1">
      <c r="A586" s="239"/>
      <c r="B586" s="239"/>
      <c r="C586" s="239"/>
      <c r="D586" s="239"/>
      <c r="E586" s="239"/>
      <c r="F586" s="239"/>
      <c r="G586" s="239"/>
      <c r="H586" s="239"/>
      <c r="I586" s="239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  <c r="AA586" s="239"/>
      <c r="AB586" s="239"/>
      <c r="AC586" s="239"/>
      <c r="AD586" s="239"/>
      <c r="AE586" s="239"/>
      <c r="AF586" s="239"/>
      <c r="AG586" s="239"/>
    </row>
    <row r="587" spans="1:33" ht="24" customHeight="1">
      <c r="A587" s="239"/>
      <c r="B587" s="239"/>
      <c r="C587" s="239"/>
      <c r="D587" s="239"/>
      <c r="E587" s="239"/>
      <c r="F587" s="239"/>
      <c r="G587" s="239"/>
      <c r="H587" s="239"/>
      <c r="I587" s="239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  <c r="AA587" s="239"/>
      <c r="AB587" s="239"/>
      <c r="AC587" s="239"/>
      <c r="AD587" s="239"/>
      <c r="AE587" s="239"/>
      <c r="AF587" s="239"/>
      <c r="AG587" s="239"/>
    </row>
    <row r="588" spans="1:33" ht="24" customHeight="1">
      <c r="A588" s="239"/>
      <c r="B588" s="239"/>
      <c r="C588" s="239"/>
      <c r="D588" s="239"/>
      <c r="E588" s="239"/>
      <c r="F588" s="239"/>
      <c r="G588" s="239"/>
      <c r="H588" s="239"/>
      <c r="I588" s="239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  <c r="AA588" s="239"/>
      <c r="AB588" s="239"/>
      <c r="AC588" s="239"/>
      <c r="AD588" s="239"/>
      <c r="AE588" s="239"/>
      <c r="AF588" s="239"/>
      <c r="AG588" s="239"/>
    </row>
    <row r="589" spans="1:33" ht="24" customHeight="1">
      <c r="A589" s="239"/>
      <c r="B589" s="239"/>
      <c r="C589" s="239"/>
      <c r="D589" s="239"/>
      <c r="E589" s="239"/>
      <c r="F589" s="239"/>
      <c r="G589" s="239"/>
      <c r="H589" s="239"/>
      <c r="I589" s="239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  <c r="AA589" s="239"/>
      <c r="AB589" s="239"/>
      <c r="AC589" s="239"/>
      <c r="AD589" s="239"/>
      <c r="AE589" s="239"/>
      <c r="AF589" s="239"/>
      <c r="AG589" s="239"/>
    </row>
    <row r="590" spans="1:33" ht="24" customHeight="1">
      <c r="A590" s="239"/>
      <c r="B590" s="239"/>
      <c r="C590" s="239"/>
      <c r="D590" s="239"/>
      <c r="E590" s="239"/>
      <c r="F590" s="239"/>
      <c r="G590" s="239"/>
      <c r="H590" s="239"/>
      <c r="I590" s="239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  <c r="AA590" s="239"/>
      <c r="AB590" s="239"/>
      <c r="AC590" s="239"/>
      <c r="AD590" s="239"/>
      <c r="AE590" s="239"/>
      <c r="AF590" s="239"/>
      <c r="AG590" s="239"/>
    </row>
    <row r="591" spans="1:33" ht="24" customHeight="1">
      <c r="A591" s="239"/>
      <c r="B591" s="239"/>
      <c r="C591" s="239"/>
      <c r="D591" s="239"/>
      <c r="E591" s="239"/>
      <c r="F591" s="239"/>
      <c r="G591" s="239"/>
      <c r="H591" s="239"/>
      <c r="I591" s="239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  <c r="AA591" s="239"/>
      <c r="AB591" s="239"/>
      <c r="AC591" s="239"/>
      <c r="AD591" s="239"/>
      <c r="AE591" s="239"/>
      <c r="AF591" s="239"/>
      <c r="AG591" s="239"/>
    </row>
    <row r="592" spans="1:33" ht="24" customHeight="1">
      <c r="A592" s="239"/>
      <c r="B592" s="239"/>
      <c r="C592" s="239"/>
      <c r="D592" s="239"/>
      <c r="E592" s="239"/>
      <c r="F592" s="239"/>
      <c r="G592" s="239"/>
      <c r="H592" s="239"/>
      <c r="I592" s="239"/>
      <c r="J592" s="239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  <c r="AA592" s="239"/>
      <c r="AB592" s="239"/>
      <c r="AC592" s="239"/>
      <c r="AD592" s="239"/>
      <c r="AE592" s="239"/>
      <c r="AF592" s="239"/>
      <c r="AG592" s="239"/>
    </row>
    <row r="593" spans="1:33" ht="24" customHeight="1">
      <c r="A593" s="239"/>
      <c r="B593" s="239"/>
      <c r="C593" s="239"/>
      <c r="D593" s="239"/>
      <c r="E593" s="239"/>
      <c r="F593" s="239"/>
      <c r="G593" s="239"/>
      <c r="H593" s="239"/>
      <c r="I593" s="239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  <c r="AA593" s="239"/>
      <c r="AB593" s="239"/>
      <c r="AC593" s="239"/>
      <c r="AD593" s="239"/>
      <c r="AE593" s="239"/>
      <c r="AF593" s="239"/>
      <c r="AG593" s="239"/>
    </row>
    <row r="594" spans="1:33" ht="24" customHeight="1">
      <c r="A594" s="239"/>
      <c r="B594" s="239"/>
      <c r="C594" s="239"/>
      <c r="D594" s="239"/>
      <c r="E594" s="239"/>
      <c r="F594" s="239"/>
      <c r="G594" s="239"/>
      <c r="H594" s="239"/>
      <c r="I594" s="239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  <c r="AA594" s="239"/>
      <c r="AB594" s="239"/>
      <c r="AC594" s="239"/>
      <c r="AD594" s="239"/>
      <c r="AE594" s="239"/>
      <c r="AF594" s="239"/>
      <c r="AG594" s="239"/>
    </row>
    <row r="595" spans="1:33" ht="24" customHeight="1">
      <c r="A595" s="239"/>
      <c r="B595" s="239"/>
      <c r="C595" s="239"/>
      <c r="D595" s="239"/>
      <c r="E595" s="239"/>
      <c r="F595" s="239"/>
      <c r="G595" s="239"/>
      <c r="H595" s="239"/>
      <c r="I595" s="239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  <c r="AA595" s="239"/>
      <c r="AB595" s="239"/>
      <c r="AC595" s="239"/>
      <c r="AD595" s="239"/>
      <c r="AE595" s="239"/>
      <c r="AF595" s="239"/>
      <c r="AG595" s="239"/>
    </row>
    <row r="596" spans="1:33" ht="24" customHeight="1">
      <c r="A596" s="239"/>
      <c r="B596" s="239"/>
      <c r="C596" s="239"/>
      <c r="D596" s="239"/>
      <c r="E596" s="239"/>
      <c r="F596" s="239"/>
      <c r="G596" s="239"/>
      <c r="H596" s="239"/>
      <c r="I596" s="239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  <c r="AA596" s="239"/>
      <c r="AB596" s="239"/>
      <c r="AC596" s="239"/>
      <c r="AD596" s="239"/>
      <c r="AE596" s="239"/>
      <c r="AF596" s="239"/>
      <c r="AG596" s="239"/>
    </row>
    <row r="597" spans="1:33" ht="24" customHeight="1">
      <c r="A597" s="239"/>
      <c r="B597" s="239"/>
      <c r="C597" s="239"/>
      <c r="D597" s="239"/>
      <c r="E597" s="239"/>
      <c r="F597" s="239"/>
      <c r="G597" s="239"/>
      <c r="H597" s="239"/>
      <c r="I597" s="239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  <c r="AA597" s="239"/>
      <c r="AB597" s="239"/>
      <c r="AC597" s="239"/>
      <c r="AD597" s="239"/>
      <c r="AE597" s="239"/>
      <c r="AF597" s="239"/>
      <c r="AG597" s="239"/>
    </row>
    <row r="598" spans="1:33" ht="24" customHeight="1">
      <c r="A598" s="239"/>
      <c r="B598" s="239"/>
      <c r="C598" s="239"/>
      <c r="D598" s="239"/>
      <c r="E598" s="239"/>
      <c r="F598" s="239"/>
      <c r="G598" s="239"/>
      <c r="H598" s="239"/>
      <c r="I598" s="239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  <c r="AA598" s="239"/>
      <c r="AB598" s="239"/>
      <c r="AC598" s="239"/>
      <c r="AD598" s="239"/>
      <c r="AE598" s="239"/>
      <c r="AF598" s="239"/>
      <c r="AG598" s="239"/>
    </row>
    <row r="599" spans="1:33" ht="24" customHeight="1">
      <c r="A599" s="239"/>
      <c r="B599" s="239"/>
      <c r="C599" s="239"/>
      <c r="D599" s="239"/>
      <c r="E599" s="239"/>
      <c r="F599" s="239"/>
      <c r="G599" s="239"/>
      <c r="H599" s="239"/>
      <c r="I599" s="239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  <c r="AA599" s="239"/>
      <c r="AB599" s="239"/>
      <c r="AC599" s="239"/>
      <c r="AD599" s="239"/>
      <c r="AE599" s="239"/>
      <c r="AF599" s="239"/>
      <c r="AG599" s="239"/>
    </row>
    <row r="600" spans="1:33" ht="24" customHeight="1">
      <c r="A600" s="239"/>
      <c r="B600" s="239"/>
      <c r="C600" s="239"/>
      <c r="D600" s="239"/>
      <c r="E600" s="239"/>
      <c r="F600" s="239"/>
      <c r="G600" s="239"/>
      <c r="H600" s="239"/>
      <c r="I600" s="239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  <c r="AA600" s="239"/>
      <c r="AB600" s="239"/>
      <c r="AC600" s="239"/>
      <c r="AD600" s="239"/>
      <c r="AE600" s="239"/>
      <c r="AF600" s="239"/>
      <c r="AG600" s="239"/>
    </row>
    <row r="601" spans="1:33" ht="24" customHeight="1">
      <c r="A601" s="239"/>
      <c r="B601" s="239"/>
      <c r="C601" s="239"/>
      <c r="D601" s="239"/>
      <c r="E601" s="239"/>
      <c r="F601" s="239"/>
      <c r="G601" s="239"/>
      <c r="H601" s="239"/>
      <c r="I601" s="239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  <c r="AA601" s="239"/>
      <c r="AB601" s="239"/>
      <c r="AC601" s="239"/>
      <c r="AD601" s="239"/>
      <c r="AE601" s="239"/>
      <c r="AF601" s="239"/>
      <c r="AG601" s="239"/>
    </row>
    <row r="602" spans="1:33" ht="24" customHeight="1">
      <c r="A602" s="239"/>
      <c r="B602" s="239"/>
      <c r="C602" s="239"/>
      <c r="D602" s="239"/>
      <c r="E602" s="239"/>
      <c r="F602" s="239"/>
      <c r="G602" s="239"/>
      <c r="H602" s="239"/>
      <c r="I602" s="239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  <c r="AA602" s="239"/>
      <c r="AB602" s="239"/>
      <c r="AC602" s="239"/>
      <c r="AD602" s="239"/>
      <c r="AE602" s="239"/>
      <c r="AF602" s="239"/>
      <c r="AG602" s="239"/>
    </row>
    <row r="603" spans="1:33" ht="24" customHeight="1">
      <c r="A603" s="239"/>
      <c r="B603" s="239"/>
      <c r="C603" s="239"/>
      <c r="D603" s="239"/>
      <c r="E603" s="239"/>
      <c r="F603" s="239"/>
      <c r="G603" s="239"/>
      <c r="H603" s="239"/>
      <c r="I603" s="239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  <c r="AA603" s="239"/>
      <c r="AB603" s="239"/>
      <c r="AC603" s="239"/>
      <c r="AD603" s="239"/>
      <c r="AE603" s="239"/>
      <c r="AF603" s="239"/>
      <c r="AG603" s="239"/>
    </row>
    <row r="604" spans="1:33" ht="24" customHeight="1">
      <c r="A604" s="239"/>
      <c r="B604" s="239"/>
      <c r="C604" s="239"/>
      <c r="D604" s="239"/>
      <c r="E604" s="239"/>
      <c r="F604" s="239"/>
      <c r="G604" s="239"/>
      <c r="H604" s="239"/>
      <c r="I604" s="239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  <c r="AA604" s="239"/>
      <c r="AB604" s="239"/>
      <c r="AC604" s="239"/>
      <c r="AD604" s="239"/>
      <c r="AE604" s="239"/>
      <c r="AF604" s="239"/>
      <c r="AG604" s="239"/>
    </row>
    <row r="605" spans="1:33" ht="24" customHeight="1">
      <c r="A605" s="239"/>
      <c r="B605" s="239"/>
      <c r="C605" s="239"/>
      <c r="D605" s="239"/>
      <c r="E605" s="239"/>
      <c r="F605" s="239"/>
      <c r="G605" s="239"/>
      <c r="H605" s="239"/>
      <c r="I605" s="239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  <c r="AA605" s="239"/>
      <c r="AB605" s="239"/>
      <c r="AC605" s="239"/>
      <c r="AD605" s="239"/>
      <c r="AE605" s="239"/>
      <c r="AF605" s="239"/>
      <c r="AG605" s="239"/>
    </row>
    <row r="606" spans="1:33" ht="24" customHeight="1">
      <c r="A606" s="239"/>
      <c r="B606" s="239"/>
      <c r="C606" s="239"/>
      <c r="D606" s="239"/>
      <c r="E606" s="239"/>
      <c r="F606" s="239"/>
      <c r="G606" s="239"/>
      <c r="H606" s="239"/>
      <c r="I606" s="239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  <c r="AA606" s="239"/>
      <c r="AB606" s="239"/>
      <c r="AC606" s="239"/>
      <c r="AD606" s="239"/>
      <c r="AE606" s="239"/>
      <c r="AF606" s="239"/>
      <c r="AG606" s="239"/>
    </row>
    <row r="607" spans="1:33" ht="24" customHeight="1">
      <c r="A607" s="239"/>
      <c r="B607" s="239"/>
      <c r="C607" s="239"/>
      <c r="D607" s="239"/>
      <c r="E607" s="239"/>
      <c r="F607" s="239"/>
      <c r="G607" s="239"/>
      <c r="H607" s="239"/>
      <c r="I607" s="239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  <c r="AA607" s="239"/>
      <c r="AB607" s="239"/>
      <c r="AC607" s="239"/>
      <c r="AD607" s="239"/>
      <c r="AE607" s="239"/>
      <c r="AF607" s="239"/>
      <c r="AG607" s="239"/>
    </row>
    <row r="608" spans="1:33" ht="24" customHeight="1">
      <c r="A608" s="239"/>
      <c r="B608" s="239"/>
      <c r="C608" s="239"/>
      <c r="D608" s="239"/>
      <c r="E608" s="239"/>
      <c r="F608" s="239"/>
      <c r="G608" s="239"/>
      <c r="H608" s="239"/>
      <c r="I608" s="239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  <c r="AA608" s="239"/>
      <c r="AB608" s="239"/>
      <c r="AC608" s="239"/>
      <c r="AD608" s="239"/>
      <c r="AE608" s="239"/>
      <c r="AF608" s="239"/>
      <c r="AG608" s="239"/>
    </row>
    <row r="609" spans="1:33" ht="24" customHeight="1">
      <c r="A609" s="239"/>
      <c r="B609" s="239"/>
      <c r="C609" s="239"/>
      <c r="D609" s="239"/>
      <c r="E609" s="239"/>
      <c r="F609" s="239"/>
      <c r="G609" s="239"/>
      <c r="H609" s="239"/>
      <c r="I609" s="239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  <c r="AA609" s="239"/>
      <c r="AB609" s="239"/>
      <c r="AC609" s="239"/>
      <c r="AD609" s="239"/>
      <c r="AE609" s="239"/>
      <c r="AF609" s="239"/>
      <c r="AG609" s="239"/>
    </row>
    <row r="610" spans="1:33" ht="24" customHeight="1">
      <c r="A610" s="239"/>
      <c r="B610" s="239"/>
      <c r="C610" s="239"/>
      <c r="D610" s="239"/>
      <c r="E610" s="239"/>
      <c r="F610" s="239"/>
      <c r="G610" s="239"/>
      <c r="H610" s="239"/>
      <c r="I610" s="239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  <c r="AA610" s="239"/>
      <c r="AB610" s="239"/>
      <c r="AC610" s="239"/>
      <c r="AD610" s="239"/>
      <c r="AE610" s="239"/>
      <c r="AF610" s="239"/>
      <c r="AG610" s="239"/>
    </row>
    <row r="611" spans="1:33" ht="24" customHeight="1">
      <c r="A611" s="239"/>
      <c r="B611" s="239"/>
      <c r="C611" s="239"/>
      <c r="D611" s="239"/>
      <c r="E611" s="239"/>
      <c r="F611" s="239"/>
      <c r="G611" s="239"/>
      <c r="H611" s="239"/>
      <c r="I611" s="239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  <c r="AA611" s="239"/>
      <c r="AB611" s="239"/>
      <c r="AC611" s="239"/>
      <c r="AD611" s="239"/>
      <c r="AE611" s="239"/>
      <c r="AF611" s="239"/>
      <c r="AG611" s="239"/>
    </row>
    <row r="612" spans="1:33" ht="24" customHeight="1">
      <c r="A612" s="239"/>
      <c r="B612" s="239"/>
      <c r="C612" s="239"/>
      <c r="D612" s="239"/>
      <c r="E612" s="239"/>
      <c r="F612" s="239"/>
      <c r="G612" s="239"/>
      <c r="H612" s="239"/>
      <c r="I612" s="239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  <c r="AA612" s="239"/>
      <c r="AB612" s="239"/>
      <c r="AC612" s="239"/>
      <c r="AD612" s="239"/>
      <c r="AE612" s="239"/>
      <c r="AF612" s="239"/>
      <c r="AG612" s="239"/>
    </row>
    <row r="613" spans="1:33" ht="24" customHeight="1">
      <c r="A613" s="239"/>
      <c r="B613" s="239"/>
      <c r="C613" s="239"/>
      <c r="D613" s="239"/>
      <c r="E613" s="239"/>
      <c r="F613" s="239"/>
      <c r="G613" s="239"/>
      <c r="H613" s="239"/>
      <c r="I613" s="239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  <c r="AA613" s="239"/>
      <c r="AB613" s="239"/>
      <c r="AC613" s="239"/>
      <c r="AD613" s="239"/>
      <c r="AE613" s="239"/>
      <c r="AF613" s="239"/>
      <c r="AG613" s="239"/>
    </row>
    <row r="614" spans="1:33" ht="24" customHeight="1">
      <c r="A614" s="239"/>
      <c r="B614" s="239"/>
      <c r="C614" s="239"/>
      <c r="D614" s="239"/>
      <c r="E614" s="239"/>
      <c r="F614" s="239"/>
      <c r="G614" s="239"/>
      <c r="H614" s="239"/>
      <c r="I614" s="239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  <c r="AA614" s="239"/>
      <c r="AB614" s="239"/>
      <c r="AC614" s="239"/>
      <c r="AD614" s="239"/>
      <c r="AE614" s="239"/>
      <c r="AF614" s="239"/>
      <c r="AG614" s="239"/>
    </row>
    <row r="615" spans="1:33" ht="24" customHeight="1">
      <c r="A615" s="239"/>
      <c r="B615" s="239"/>
      <c r="C615" s="239"/>
      <c r="D615" s="239"/>
      <c r="E615" s="239"/>
      <c r="F615" s="239"/>
      <c r="G615" s="239"/>
      <c r="H615" s="239"/>
      <c r="I615" s="239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  <c r="AA615" s="239"/>
      <c r="AB615" s="239"/>
      <c r="AC615" s="239"/>
      <c r="AD615" s="239"/>
      <c r="AE615" s="239"/>
      <c r="AF615" s="239"/>
      <c r="AG615" s="239"/>
    </row>
    <row r="616" spans="1:33" ht="24" customHeight="1">
      <c r="A616" s="239"/>
      <c r="B616" s="239"/>
      <c r="C616" s="239"/>
      <c r="D616" s="239"/>
      <c r="E616" s="239"/>
      <c r="F616" s="239"/>
      <c r="G616" s="239"/>
      <c r="H616" s="239"/>
      <c r="I616" s="239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  <c r="AA616" s="239"/>
      <c r="AB616" s="239"/>
      <c r="AC616" s="239"/>
      <c r="AD616" s="239"/>
      <c r="AE616" s="239"/>
      <c r="AF616" s="239"/>
      <c r="AG616" s="239"/>
    </row>
    <row r="617" spans="1:33" ht="24" customHeight="1">
      <c r="A617" s="239"/>
      <c r="B617" s="239"/>
      <c r="C617" s="239"/>
      <c r="D617" s="239"/>
      <c r="E617" s="239"/>
      <c r="F617" s="239"/>
      <c r="G617" s="239"/>
      <c r="H617" s="239"/>
      <c r="I617" s="239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  <c r="AA617" s="239"/>
      <c r="AB617" s="239"/>
      <c r="AC617" s="239"/>
      <c r="AD617" s="239"/>
      <c r="AE617" s="239"/>
      <c r="AF617" s="239"/>
      <c r="AG617" s="239"/>
    </row>
    <row r="618" spans="1:33" ht="24" customHeight="1">
      <c r="A618" s="239"/>
      <c r="B618" s="239"/>
      <c r="C618" s="239"/>
      <c r="D618" s="239"/>
      <c r="E618" s="239"/>
      <c r="F618" s="239"/>
      <c r="G618" s="239"/>
      <c r="H618" s="239"/>
      <c r="I618" s="239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  <c r="AA618" s="239"/>
      <c r="AB618" s="239"/>
      <c r="AC618" s="239"/>
      <c r="AD618" s="239"/>
      <c r="AE618" s="239"/>
      <c r="AF618" s="239"/>
      <c r="AG618" s="239"/>
    </row>
    <row r="619" spans="1:33" ht="24" customHeight="1">
      <c r="A619" s="239"/>
      <c r="B619" s="239"/>
      <c r="C619" s="239"/>
      <c r="D619" s="239"/>
      <c r="E619" s="239"/>
      <c r="F619" s="239"/>
      <c r="G619" s="239"/>
      <c r="H619" s="239"/>
      <c r="I619" s="239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  <c r="AA619" s="239"/>
      <c r="AB619" s="239"/>
      <c r="AC619" s="239"/>
      <c r="AD619" s="239"/>
      <c r="AE619" s="239"/>
      <c r="AF619" s="239"/>
      <c r="AG619" s="239"/>
    </row>
    <row r="620" spans="1:33" ht="24" customHeight="1">
      <c r="A620" s="239"/>
      <c r="B620" s="239"/>
      <c r="C620" s="239"/>
      <c r="D620" s="239"/>
      <c r="E620" s="239"/>
      <c r="F620" s="239"/>
      <c r="G620" s="239"/>
      <c r="H620" s="239"/>
      <c r="I620" s="239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  <c r="AA620" s="239"/>
      <c r="AB620" s="239"/>
      <c r="AC620" s="239"/>
      <c r="AD620" s="239"/>
      <c r="AE620" s="239"/>
      <c r="AF620" s="239"/>
      <c r="AG620" s="239"/>
    </row>
    <row r="621" spans="1:33" ht="24" customHeight="1">
      <c r="A621" s="239"/>
      <c r="B621" s="239"/>
      <c r="C621" s="239"/>
      <c r="D621" s="239"/>
      <c r="E621" s="239"/>
      <c r="F621" s="239"/>
      <c r="G621" s="239"/>
      <c r="H621" s="239"/>
      <c r="I621" s="239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  <c r="AA621" s="239"/>
      <c r="AB621" s="239"/>
      <c r="AC621" s="239"/>
      <c r="AD621" s="239"/>
      <c r="AE621" s="239"/>
      <c r="AF621" s="239"/>
      <c r="AG621" s="239"/>
    </row>
    <row r="622" spans="1:33" ht="24" customHeight="1">
      <c r="A622" s="239"/>
      <c r="B622" s="239"/>
      <c r="C622" s="239"/>
      <c r="D622" s="239"/>
      <c r="E622" s="239"/>
      <c r="F622" s="239"/>
      <c r="G622" s="239"/>
      <c r="H622" s="239"/>
      <c r="I622" s="239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  <c r="AA622" s="239"/>
      <c r="AB622" s="239"/>
      <c r="AC622" s="239"/>
      <c r="AD622" s="239"/>
      <c r="AE622" s="239"/>
      <c r="AF622" s="239"/>
      <c r="AG622" s="239"/>
    </row>
    <row r="623" spans="1:33" ht="24" customHeight="1">
      <c r="A623" s="239"/>
      <c r="B623" s="239"/>
      <c r="C623" s="239"/>
      <c r="D623" s="239"/>
      <c r="E623" s="239"/>
      <c r="F623" s="239"/>
      <c r="G623" s="239"/>
      <c r="H623" s="239"/>
      <c r="I623" s="239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  <c r="AA623" s="239"/>
      <c r="AB623" s="239"/>
      <c r="AC623" s="239"/>
      <c r="AD623" s="239"/>
      <c r="AE623" s="239"/>
      <c r="AF623" s="239"/>
      <c r="AG623" s="239"/>
    </row>
    <row r="624" spans="1:33" ht="24" customHeight="1">
      <c r="A624" s="239"/>
      <c r="B624" s="239"/>
      <c r="C624" s="239"/>
      <c r="D624" s="239"/>
      <c r="E624" s="239"/>
      <c r="F624" s="239"/>
      <c r="G624" s="239"/>
      <c r="H624" s="239"/>
      <c r="I624" s="239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  <c r="AA624" s="239"/>
      <c r="AB624" s="239"/>
      <c r="AC624" s="239"/>
      <c r="AD624" s="239"/>
      <c r="AE624" s="239"/>
      <c r="AF624" s="239"/>
      <c r="AG624" s="239"/>
    </row>
    <row r="625" spans="1:33" ht="24" customHeight="1">
      <c r="A625" s="239"/>
      <c r="B625" s="239"/>
      <c r="C625" s="239"/>
      <c r="D625" s="239"/>
      <c r="E625" s="239"/>
      <c r="F625" s="239"/>
      <c r="G625" s="239"/>
      <c r="H625" s="239"/>
      <c r="I625" s="239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  <c r="AA625" s="239"/>
      <c r="AB625" s="239"/>
      <c r="AC625" s="239"/>
      <c r="AD625" s="239"/>
      <c r="AE625" s="239"/>
      <c r="AF625" s="239"/>
      <c r="AG625" s="239"/>
    </row>
    <row r="626" spans="1:33" ht="24" customHeight="1">
      <c r="A626" s="239"/>
      <c r="B626" s="239"/>
      <c r="C626" s="239"/>
      <c r="D626" s="239"/>
      <c r="E626" s="239"/>
      <c r="F626" s="239"/>
      <c r="G626" s="239"/>
      <c r="H626" s="239"/>
      <c r="I626" s="239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  <c r="AA626" s="239"/>
      <c r="AB626" s="239"/>
      <c r="AC626" s="239"/>
      <c r="AD626" s="239"/>
      <c r="AE626" s="239"/>
      <c r="AF626" s="239"/>
      <c r="AG626" s="239"/>
    </row>
    <row r="627" spans="1:33" ht="24" customHeight="1">
      <c r="A627" s="239"/>
      <c r="B627" s="239"/>
      <c r="C627" s="239"/>
      <c r="D627" s="239"/>
      <c r="E627" s="239"/>
      <c r="F627" s="239"/>
      <c r="G627" s="239"/>
      <c r="H627" s="239"/>
      <c r="I627" s="239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  <c r="AA627" s="239"/>
      <c r="AB627" s="239"/>
      <c r="AC627" s="239"/>
      <c r="AD627" s="239"/>
      <c r="AE627" s="239"/>
      <c r="AF627" s="239"/>
      <c r="AG627" s="239"/>
    </row>
    <row r="628" spans="1:33" ht="24" customHeight="1">
      <c r="A628" s="239"/>
      <c r="B628" s="239"/>
      <c r="C628" s="239"/>
      <c r="D628" s="239"/>
      <c r="E628" s="239"/>
      <c r="F628" s="239"/>
      <c r="G628" s="239"/>
      <c r="H628" s="239"/>
      <c r="I628" s="239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  <c r="AA628" s="239"/>
      <c r="AB628" s="239"/>
      <c r="AC628" s="239"/>
      <c r="AD628" s="239"/>
      <c r="AE628" s="239"/>
      <c r="AF628" s="239"/>
      <c r="AG628" s="239"/>
    </row>
    <row r="629" spans="1:33" ht="24" customHeight="1">
      <c r="A629" s="239"/>
      <c r="B629" s="239"/>
      <c r="C629" s="239"/>
      <c r="D629" s="239"/>
      <c r="E629" s="239"/>
      <c r="F629" s="239"/>
      <c r="G629" s="239"/>
      <c r="H629" s="239"/>
      <c r="I629" s="239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  <c r="AA629" s="239"/>
      <c r="AB629" s="239"/>
      <c r="AC629" s="239"/>
      <c r="AD629" s="239"/>
      <c r="AE629" s="239"/>
      <c r="AF629" s="239"/>
      <c r="AG629" s="239"/>
    </row>
    <row r="630" spans="1:33" ht="24" customHeight="1">
      <c r="A630" s="239"/>
      <c r="B630" s="239"/>
      <c r="C630" s="239"/>
      <c r="D630" s="239"/>
      <c r="E630" s="239"/>
      <c r="F630" s="239"/>
      <c r="G630" s="239"/>
      <c r="H630" s="239"/>
      <c r="I630" s="239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  <c r="AA630" s="239"/>
      <c r="AB630" s="239"/>
      <c r="AC630" s="239"/>
      <c r="AD630" s="239"/>
      <c r="AE630" s="239"/>
      <c r="AF630" s="239"/>
      <c r="AG630" s="239"/>
    </row>
    <row r="631" spans="1:33" ht="24" customHeight="1">
      <c r="A631" s="239"/>
      <c r="B631" s="239"/>
      <c r="C631" s="239"/>
      <c r="D631" s="239"/>
      <c r="E631" s="239"/>
      <c r="F631" s="239"/>
      <c r="G631" s="239"/>
      <c r="H631" s="239"/>
      <c r="I631" s="239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  <c r="AA631" s="239"/>
      <c r="AB631" s="239"/>
      <c r="AC631" s="239"/>
      <c r="AD631" s="239"/>
      <c r="AE631" s="239"/>
      <c r="AF631" s="239"/>
      <c r="AG631" s="239"/>
    </row>
    <row r="632" spans="1:33" ht="24" customHeight="1">
      <c r="A632" s="239"/>
      <c r="B632" s="239"/>
      <c r="C632" s="239"/>
      <c r="D632" s="239"/>
      <c r="E632" s="239"/>
      <c r="F632" s="239"/>
      <c r="G632" s="239"/>
      <c r="H632" s="239"/>
      <c r="I632" s="239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  <c r="AA632" s="239"/>
      <c r="AB632" s="239"/>
      <c r="AC632" s="239"/>
      <c r="AD632" s="239"/>
      <c r="AE632" s="239"/>
      <c r="AF632" s="239"/>
      <c r="AG632" s="239"/>
    </row>
    <row r="633" spans="1:33" ht="24" customHeight="1">
      <c r="A633" s="239"/>
      <c r="B633" s="239"/>
      <c r="C633" s="239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  <c r="AA633" s="239"/>
      <c r="AB633" s="239"/>
      <c r="AC633" s="239"/>
      <c r="AD633" s="239"/>
      <c r="AE633" s="239"/>
      <c r="AF633" s="239"/>
      <c r="AG633" s="239"/>
    </row>
    <row r="634" spans="1:33" ht="24" customHeight="1">
      <c r="A634" s="239"/>
      <c r="B634" s="239"/>
      <c r="C634" s="239"/>
      <c r="D634" s="239"/>
      <c r="E634" s="239"/>
      <c r="F634" s="239"/>
      <c r="G634" s="239"/>
      <c r="H634" s="239"/>
      <c r="I634" s="239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  <c r="AA634" s="239"/>
      <c r="AB634" s="239"/>
      <c r="AC634" s="239"/>
      <c r="AD634" s="239"/>
      <c r="AE634" s="239"/>
      <c r="AF634" s="239"/>
      <c r="AG634" s="239"/>
    </row>
    <row r="635" spans="1:33" ht="24" customHeight="1">
      <c r="A635" s="239"/>
      <c r="B635" s="239"/>
      <c r="C635" s="239"/>
      <c r="D635" s="239"/>
      <c r="E635" s="239"/>
      <c r="F635" s="239"/>
      <c r="G635" s="239"/>
      <c r="H635" s="239"/>
      <c r="I635" s="239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  <c r="AA635" s="239"/>
      <c r="AB635" s="239"/>
      <c r="AC635" s="239"/>
      <c r="AD635" s="239"/>
      <c r="AE635" s="239"/>
      <c r="AF635" s="239"/>
      <c r="AG635" s="239"/>
    </row>
    <row r="636" spans="1:33" ht="24" customHeight="1">
      <c r="A636" s="239"/>
      <c r="B636" s="239"/>
      <c r="C636" s="239"/>
      <c r="D636" s="239"/>
      <c r="E636" s="239"/>
      <c r="F636" s="239"/>
      <c r="G636" s="239"/>
      <c r="H636" s="239"/>
      <c r="I636" s="239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  <c r="AA636" s="239"/>
      <c r="AB636" s="239"/>
      <c r="AC636" s="239"/>
      <c r="AD636" s="239"/>
      <c r="AE636" s="239"/>
      <c r="AF636" s="239"/>
      <c r="AG636" s="239"/>
    </row>
    <row r="637" spans="1:33" ht="24" customHeight="1">
      <c r="A637" s="239"/>
      <c r="B637" s="239"/>
      <c r="C637" s="239"/>
      <c r="D637" s="239"/>
      <c r="E637" s="239"/>
      <c r="F637" s="239"/>
      <c r="G637" s="239"/>
      <c r="H637" s="239"/>
      <c r="I637" s="239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  <c r="AA637" s="239"/>
      <c r="AB637" s="239"/>
      <c r="AC637" s="239"/>
      <c r="AD637" s="239"/>
      <c r="AE637" s="239"/>
      <c r="AF637" s="239"/>
      <c r="AG637" s="239"/>
    </row>
    <row r="638" spans="1:33" ht="24" customHeight="1">
      <c r="A638" s="239"/>
      <c r="B638" s="239"/>
      <c r="C638" s="239"/>
      <c r="D638" s="239"/>
      <c r="E638" s="239"/>
      <c r="F638" s="239"/>
      <c r="G638" s="239"/>
      <c r="H638" s="239"/>
      <c r="I638" s="239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  <c r="AA638" s="239"/>
      <c r="AB638" s="239"/>
      <c r="AC638" s="239"/>
      <c r="AD638" s="239"/>
      <c r="AE638" s="239"/>
      <c r="AF638" s="239"/>
      <c r="AG638" s="239"/>
    </row>
    <row r="639" spans="1:33" ht="24" customHeight="1">
      <c r="A639" s="239"/>
      <c r="B639" s="239"/>
      <c r="C639" s="239"/>
      <c r="D639" s="239"/>
      <c r="E639" s="239"/>
      <c r="F639" s="239"/>
      <c r="G639" s="239"/>
      <c r="H639" s="239"/>
      <c r="I639" s="239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  <c r="AA639" s="239"/>
      <c r="AB639" s="239"/>
      <c r="AC639" s="239"/>
      <c r="AD639" s="239"/>
      <c r="AE639" s="239"/>
      <c r="AF639" s="239"/>
      <c r="AG639" s="239"/>
    </row>
    <row r="640" spans="1:33" ht="24" customHeight="1">
      <c r="A640" s="239"/>
      <c r="B640" s="239"/>
      <c r="C640" s="239"/>
      <c r="D640" s="239"/>
      <c r="E640" s="239"/>
      <c r="F640" s="239"/>
      <c r="G640" s="239"/>
      <c r="H640" s="239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  <c r="AA640" s="239"/>
      <c r="AB640" s="239"/>
      <c r="AC640" s="239"/>
      <c r="AD640" s="239"/>
      <c r="AE640" s="239"/>
      <c r="AF640" s="239"/>
      <c r="AG640" s="239"/>
    </row>
    <row r="641" spans="1:33" ht="24" customHeight="1">
      <c r="A641" s="239"/>
      <c r="B641" s="239"/>
      <c r="C641" s="239"/>
      <c r="D641" s="239"/>
      <c r="E641" s="239"/>
      <c r="F641" s="239"/>
      <c r="G641" s="239"/>
      <c r="H641" s="239"/>
      <c r="I641" s="239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  <c r="AA641" s="239"/>
      <c r="AB641" s="239"/>
      <c r="AC641" s="239"/>
      <c r="AD641" s="239"/>
      <c r="AE641" s="239"/>
      <c r="AF641" s="239"/>
      <c r="AG641" s="239"/>
    </row>
    <row r="642" spans="1:33" ht="24" customHeight="1">
      <c r="A642" s="239"/>
      <c r="B642" s="239"/>
      <c r="C642" s="239"/>
      <c r="D642" s="239"/>
      <c r="E642" s="239"/>
      <c r="F642" s="239"/>
      <c r="G642" s="239"/>
      <c r="H642" s="239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  <c r="AA642" s="239"/>
      <c r="AB642" s="239"/>
      <c r="AC642" s="239"/>
      <c r="AD642" s="239"/>
      <c r="AE642" s="239"/>
      <c r="AF642" s="239"/>
      <c r="AG642" s="239"/>
    </row>
    <row r="643" spans="1:33" ht="24" customHeight="1">
      <c r="A643" s="239"/>
      <c r="B643" s="239"/>
      <c r="C643" s="239"/>
      <c r="D643" s="239"/>
      <c r="E643" s="239"/>
      <c r="F643" s="239"/>
      <c r="G643" s="239"/>
      <c r="H643" s="239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  <c r="AA643" s="239"/>
      <c r="AB643" s="239"/>
      <c r="AC643" s="239"/>
      <c r="AD643" s="239"/>
      <c r="AE643" s="239"/>
      <c r="AF643" s="239"/>
      <c r="AG643" s="239"/>
    </row>
    <row r="644" spans="1:33" ht="24" customHeight="1">
      <c r="A644" s="239"/>
      <c r="B644" s="239"/>
      <c r="C644" s="239"/>
      <c r="D644" s="239"/>
      <c r="E644" s="239"/>
      <c r="F644" s="239"/>
      <c r="G644" s="239"/>
      <c r="H644" s="239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  <c r="AA644" s="239"/>
      <c r="AB644" s="239"/>
      <c r="AC644" s="239"/>
      <c r="AD644" s="239"/>
      <c r="AE644" s="239"/>
      <c r="AF644" s="239"/>
      <c r="AG644" s="239"/>
    </row>
    <row r="645" spans="1:33" ht="24" customHeight="1">
      <c r="A645" s="239"/>
      <c r="B645" s="239"/>
      <c r="C645" s="239"/>
      <c r="D645" s="239"/>
      <c r="E645" s="239"/>
      <c r="F645" s="239"/>
      <c r="G645" s="239"/>
      <c r="H645" s="239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  <c r="AA645" s="239"/>
      <c r="AB645" s="239"/>
      <c r="AC645" s="239"/>
      <c r="AD645" s="239"/>
      <c r="AE645" s="239"/>
      <c r="AF645" s="239"/>
      <c r="AG645" s="239"/>
    </row>
    <row r="646" spans="1:33" ht="24" customHeight="1">
      <c r="A646" s="239"/>
      <c r="B646" s="239"/>
      <c r="C646" s="239"/>
      <c r="D646" s="239"/>
      <c r="E646" s="239"/>
      <c r="F646" s="239"/>
      <c r="G646" s="239"/>
      <c r="H646" s="239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  <c r="AA646" s="239"/>
      <c r="AB646" s="239"/>
      <c r="AC646" s="239"/>
      <c r="AD646" s="239"/>
      <c r="AE646" s="239"/>
      <c r="AF646" s="239"/>
      <c r="AG646" s="239"/>
    </row>
    <row r="647" spans="1:33" ht="24" customHeight="1">
      <c r="A647" s="239"/>
      <c r="B647" s="239"/>
      <c r="C647" s="239"/>
      <c r="D647" s="239"/>
      <c r="E647" s="239"/>
      <c r="F647" s="239"/>
      <c r="G647" s="239"/>
      <c r="H647" s="239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  <c r="AA647" s="239"/>
      <c r="AB647" s="239"/>
      <c r="AC647" s="239"/>
      <c r="AD647" s="239"/>
      <c r="AE647" s="239"/>
      <c r="AF647" s="239"/>
      <c r="AG647" s="239"/>
    </row>
    <row r="648" spans="1:33" ht="24" customHeight="1">
      <c r="A648" s="239"/>
      <c r="B648" s="239"/>
      <c r="C648" s="239"/>
      <c r="D648" s="239"/>
      <c r="E648" s="239"/>
      <c r="F648" s="239"/>
      <c r="G648" s="239"/>
      <c r="H648" s="239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  <c r="AA648" s="239"/>
      <c r="AB648" s="239"/>
      <c r="AC648" s="239"/>
      <c r="AD648" s="239"/>
      <c r="AE648" s="239"/>
      <c r="AF648" s="239"/>
      <c r="AG648" s="239"/>
    </row>
    <row r="649" spans="1:33" ht="24" customHeight="1">
      <c r="A649" s="239"/>
      <c r="B649" s="239"/>
      <c r="C649" s="239"/>
      <c r="D649" s="239"/>
      <c r="E649" s="239"/>
      <c r="F649" s="239"/>
      <c r="G649" s="239"/>
      <c r="H649" s="239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  <c r="AA649" s="239"/>
      <c r="AB649" s="239"/>
      <c r="AC649" s="239"/>
      <c r="AD649" s="239"/>
      <c r="AE649" s="239"/>
      <c r="AF649" s="239"/>
      <c r="AG649" s="239"/>
    </row>
    <row r="650" spans="1:33" ht="24" customHeight="1">
      <c r="A650" s="239"/>
      <c r="B650" s="239"/>
      <c r="C650" s="239"/>
      <c r="D650" s="239"/>
      <c r="E650" s="239"/>
      <c r="F650" s="239"/>
      <c r="G650" s="239"/>
      <c r="H650" s="239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  <c r="AA650" s="239"/>
      <c r="AB650" s="239"/>
      <c r="AC650" s="239"/>
      <c r="AD650" s="239"/>
      <c r="AE650" s="239"/>
      <c r="AF650" s="239"/>
      <c r="AG650" s="239"/>
    </row>
    <row r="651" spans="1:33" ht="24" customHeight="1">
      <c r="A651" s="239"/>
      <c r="B651" s="239"/>
      <c r="C651" s="239"/>
      <c r="D651" s="239"/>
      <c r="E651" s="239"/>
      <c r="F651" s="239"/>
      <c r="G651" s="239"/>
      <c r="H651" s="239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  <c r="AA651" s="239"/>
      <c r="AB651" s="239"/>
      <c r="AC651" s="239"/>
      <c r="AD651" s="239"/>
      <c r="AE651" s="239"/>
      <c r="AF651" s="239"/>
      <c r="AG651" s="239"/>
    </row>
    <row r="652" spans="1:33" ht="24" customHeight="1">
      <c r="A652" s="239"/>
      <c r="B652" s="239"/>
      <c r="C652" s="239"/>
      <c r="D652" s="239"/>
      <c r="E652" s="239"/>
      <c r="F652" s="239"/>
      <c r="G652" s="239"/>
      <c r="H652" s="239"/>
      <c r="I652" s="239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  <c r="AA652" s="239"/>
      <c r="AB652" s="239"/>
      <c r="AC652" s="239"/>
      <c r="AD652" s="239"/>
      <c r="AE652" s="239"/>
      <c r="AF652" s="239"/>
      <c r="AG652" s="239"/>
    </row>
    <row r="653" spans="1:33" ht="24" customHeight="1">
      <c r="A653" s="239"/>
      <c r="B653" s="239"/>
      <c r="C653" s="239"/>
      <c r="D653" s="239"/>
      <c r="E653" s="239"/>
      <c r="F653" s="239"/>
      <c r="G653" s="239"/>
      <c r="H653" s="239"/>
      <c r="I653" s="239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  <c r="AA653" s="239"/>
      <c r="AB653" s="239"/>
      <c r="AC653" s="239"/>
      <c r="AD653" s="239"/>
      <c r="AE653" s="239"/>
      <c r="AF653" s="239"/>
      <c r="AG653" s="239"/>
    </row>
    <row r="654" spans="1:33" ht="24" customHeight="1">
      <c r="A654" s="239"/>
      <c r="B654" s="239"/>
      <c r="C654" s="239"/>
      <c r="D654" s="239"/>
      <c r="E654" s="239"/>
      <c r="F654" s="239"/>
      <c r="G654" s="239"/>
      <c r="H654" s="239"/>
      <c r="I654" s="239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  <c r="AA654" s="239"/>
      <c r="AB654" s="239"/>
      <c r="AC654" s="239"/>
      <c r="AD654" s="239"/>
      <c r="AE654" s="239"/>
      <c r="AF654" s="239"/>
      <c r="AG654" s="239"/>
    </row>
    <row r="655" spans="1:33" ht="24" customHeight="1">
      <c r="A655" s="239"/>
      <c r="B655" s="239"/>
      <c r="C655" s="239"/>
      <c r="D655" s="239"/>
      <c r="E655" s="239"/>
      <c r="F655" s="239"/>
      <c r="G655" s="239"/>
      <c r="H655" s="239"/>
      <c r="I655" s="239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  <c r="AA655" s="239"/>
      <c r="AB655" s="239"/>
      <c r="AC655" s="239"/>
      <c r="AD655" s="239"/>
      <c r="AE655" s="239"/>
      <c r="AF655" s="239"/>
      <c r="AG655" s="239"/>
    </row>
    <row r="656" spans="1:33" ht="24" customHeight="1">
      <c r="A656" s="239"/>
      <c r="B656" s="239"/>
      <c r="C656" s="239"/>
      <c r="D656" s="239"/>
      <c r="E656" s="239"/>
      <c r="F656" s="239"/>
      <c r="G656" s="239"/>
      <c r="H656" s="239"/>
      <c r="I656" s="239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  <c r="AA656" s="239"/>
      <c r="AB656" s="239"/>
      <c r="AC656" s="239"/>
      <c r="AD656" s="239"/>
      <c r="AE656" s="239"/>
      <c r="AF656" s="239"/>
      <c r="AG656" s="239"/>
    </row>
    <row r="657" spans="1:33" ht="24" customHeight="1">
      <c r="A657" s="239"/>
      <c r="B657" s="239"/>
      <c r="C657" s="239"/>
      <c r="D657" s="239"/>
      <c r="E657" s="239"/>
      <c r="F657" s="239"/>
      <c r="G657" s="239"/>
      <c r="H657" s="239"/>
      <c r="I657" s="239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  <c r="AA657" s="239"/>
      <c r="AB657" s="239"/>
      <c r="AC657" s="239"/>
      <c r="AD657" s="239"/>
      <c r="AE657" s="239"/>
      <c r="AF657" s="239"/>
      <c r="AG657" s="239"/>
    </row>
    <row r="658" spans="1:33" ht="24" customHeight="1">
      <c r="A658" s="239"/>
      <c r="B658" s="239"/>
      <c r="C658" s="239"/>
      <c r="D658" s="239"/>
      <c r="E658" s="239"/>
      <c r="F658" s="239"/>
      <c r="G658" s="239"/>
      <c r="H658" s="239"/>
      <c r="I658" s="239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  <c r="AA658" s="239"/>
      <c r="AB658" s="239"/>
      <c r="AC658" s="239"/>
      <c r="AD658" s="239"/>
      <c r="AE658" s="239"/>
      <c r="AF658" s="239"/>
      <c r="AG658" s="239"/>
    </row>
    <row r="659" spans="1:33" ht="24" customHeight="1">
      <c r="A659" s="239"/>
      <c r="B659" s="239"/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  <c r="AA659" s="239"/>
      <c r="AB659" s="239"/>
      <c r="AC659" s="239"/>
      <c r="AD659" s="239"/>
      <c r="AE659" s="239"/>
      <c r="AF659" s="239"/>
      <c r="AG659" s="239"/>
    </row>
    <row r="660" spans="1:33" ht="24" customHeight="1">
      <c r="A660" s="239"/>
      <c r="B660" s="239"/>
      <c r="C660" s="239"/>
      <c r="D660" s="239"/>
      <c r="E660" s="239"/>
      <c r="F660" s="239"/>
      <c r="G660" s="239"/>
      <c r="H660" s="239"/>
      <c r="I660" s="239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  <c r="AA660" s="239"/>
      <c r="AB660" s="239"/>
      <c r="AC660" s="239"/>
      <c r="AD660" s="239"/>
      <c r="AE660" s="239"/>
      <c r="AF660" s="239"/>
      <c r="AG660" s="239"/>
    </row>
    <row r="661" spans="1:33" ht="24" customHeight="1">
      <c r="A661" s="239"/>
      <c r="B661" s="239"/>
      <c r="C661" s="239"/>
      <c r="D661" s="239"/>
      <c r="E661" s="239"/>
      <c r="F661" s="239"/>
      <c r="G661" s="239"/>
      <c r="H661" s="239"/>
      <c r="I661" s="239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  <c r="AA661" s="239"/>
      <c r="AB661" s="239"/>
      <c r="AC661" s="239"/>
      <c r="AD661" s="239"/>
      <c r="AE661" s="239"/>
      <c r="AF661" s="239"/>
      <c r="AG661" s="239"/>
    </row>
    <row r="662" spans="1:33" ht="24" customHeight="1">
      <c r="A662" s="239"/>
      <c r="B662" s="239"/>
      <c r="C662" s="239"/>
      <c r="D662" s="239"/>
      <c r="E662" s="239"/>
      <c r="F662" s="239"/>
      <c r="G662" s="239"/>
      <c r="H662" s="239"/>
      <c r="I662" s="239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  <c r="AA662" s="239"/>
      <c r="AB662" s="239"/>
      <c r="AC662" s="239"/>
      <c r="AD662" s="239"/>
      <c r="AE662" s="239"/>
      <c r="AF662" s="239"/>
      <c r="AG662" s="239"/>
    </row>
    <row r="663" spans="1:33" ht="24" customHeight="1">
      <c r="A663" s="239"/>
      <c r="B663" s="239"/>
      <c r="C663" s="239"/>
      <c r="D663" s="239"/>
      <c r="E663" s="239"/>
      <c r="F663" s="239"/>
      <c r="G663" s="239"/>
      <c r="H663" s="239"/>
      <c r="I663" s="239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  <c r="AA663" s="239"/>
      <c r="AB663" s="239"/>
      <c r="AC663" s="239"/>
      <c r="AD663" s="239"/>
      <c r="AE663" s="239"/>
      <c r="AF663" s="239"/>
      <c r="AG663" s="239"/>
    </row>
    <row r="664" spans="1:33" ht="24" customHeight="1">
      <c r="A664" s="239"/>
      <c r="B664" s="239"/>
      <c r="C664" s="239"/>
      <c r="D664" s="239"/>
      <c r="E664" s="239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  <c r="AA664" s="239"/>
      <c r="AB664" s="239"/>
      <c r="AC664" s="239"/>
      <c r="AD664" s="239"/>
      <c r="AE664" s="239"/>
      <c r="AF664" s="239"/>
      <c r="AG664" s="239"/>
    </row>
    <row r="665" spans="1:33" ht="24" customHeight="1">
      <c r="A665" s="239"/>
      <c r="B665" s="239"/>
      <c r="C665" s="239"/>
      <c r="D665" s="239"/>
      <c r="E665" s="239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  <c r="AA665" s="239"/>
      <c r="AB665" s="239"/>
      <c r="AC665" s="239"/>
      <c r="AD665" s="239"/>
      <c r="AE665" s="239"/>
      <c r="AF665" s="239"/>
      <c r="AG665" s="239"/>
    </row>
    <row r="666" spans="1:33" ht="24" customHeight="1">
      <c r="A666" s="239"/>
      <c r="B666" s="239"/>
      <c r="C666" s="239"/>
      <c r="D666" s="239"/>
      <c r="E666" s="239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  <c r="AA666" s="239"/>
      <c r="AB666" s="239"/>
      <c r="AC666" s="239"/>
      <c r="AD666" s="239"/>
      <c r="AE666" s="239"/>
      <c r="AF666" s="239"/>
      <c r="AG666" s="239"/>
    </row>
    <row r="667" spans="1:33" ht="24" customHeight="1">
      <c r="A667" s="239"/>
      <c r="B667" s="239"/>
      <c r="C667" s="239"/>
      <c r="D667" s="239"/>
      <c r="E667" s="239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  <c r="AA667" s="239"/>
      <c r="AB667" s="239"/>
      <c r="AC667" s="239"/>
      <c r="AD667" s="239"/>
      <c r="AE667" s="239"/>
      <c r="AF667" s="239"/>
      <c r="AG667" s="239"/>
    </row>
    <row r="668" spans="1:33" ht="24" customHeight="1">
      <c r="A668" s="239"/>
      <c r="B668" s="239"/>
      <c r="C668" s="239"/>
      <c r="D668" s="239"/>
      <c r="E668" s="239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  <c r="AA668" s="239"/>
      <c r="AB668" s="239"/>
      <c r="AC668" s="239"/>
      <c r="AD668" s="239"/>
      <c r="AE668" s="239"/>
      <c r="AF668" s="239"/>
      <c r="AG668" s="239"/>
    </row>
    <row r="669" spans="1:33" ht="24" customHeight="1">
      <c r="A669" s="239"/>
      <c r="B669" s="239"/>
      <c r="C669" s="239"/>
      <c r="D669" s="239"/>
      <c r="E669" s="239"/>
      <c r="F669" s="239"/>
      <c r="G669" s="239"/>
      <c r="H669" s="239"/>
      <c r="I669" s="239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  <c r="AA669" s="239"/>
      <c r="AB669" s="239"/>
      <c r="AC669" s="239"/>
      <c r="AD669" s="239"/>
      <c r="AE669" s="239"/>
      <c r="AF669" s="239"/>
      <c r="AG669" s="239"/>
    </row>
    <row r="670" spans="1:33" ht="24" customHeight="1">
      <c r="A670" s="239"/>
      <c r="B670" s="239"/>
      <c r="C670" s="239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  <c r="AA670" s="239"/>
      <c r="AB670" s="239"/>
      <c r="AC670" s="239"/>
      <c r="AD670" s="239"/>
      <c r="AE670" s="239"/>
      <c r="AF670" s="239"/>
      <c r="AG670" s="239"/>
    </row>
    <row r="671" spans="1:33" ht="24" customHeight="1">
      <c r="A671" s="239"/>
      <c r="B671" s="239"/>
      <c r="C671" s="239"/>
      <c r="D671" s="239"/>
      <c r="E671" s="239"/>
      <c r="F671" s="239"/>
      <c r="G671" s="239"/>
      <c r="H671" s="239"/>
      <c r="I671" s="239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  <c r="AA671" s="239"/>
      <c r="AB671" s="239"/>
      <c r="AC671" s="239"/>
      <c r="AD671" s="239"/>
      <c r="AE671" s="239"/>
      <c r="AF671" s="239"/>
      <c r="AG671" s="239"/>
    </row>
    <row r="672" spans="1:33" ht="24" customHeight="1">
      <c r="A672" s="239"/>
      <c r="B672" s="239"/>
      <c r="C672" s="239"/>
      <c r="D672" s="239"/>
      <c r="E672" s="239"/>
      <c r="F672" s="239"/>
      <c r="G672" s="239"/>
      <c r="H672" s="239"/>
      <c r="I672" s="239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  <c r="AA672" s="239"/>
      <c r="AB672" s="239"/>
      <c r="AC672" s="239"/>
      <c r="AD672" s="239"/>
      <c r="AE672" s="239"/>
      <c r="AF672" s="239"/>
      <c r="AG672" s="239"/>
    </row>
    <row r="673" spans="1:33" ht="24" customHeight="1">
      <c r="A673" s="239"/>
      <c r="B673" s="239"/>
      <c r="C673" s="239"/>
      <c r="D673" s="239"/>
      <c r="E673" s="239"/>
      <c r="F673" s="239"/>
      <c r="G673" s="239"/>
      <c r="H673" s="239"/>
      <c r="I673" s="239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  <c r="AA673" s="239"/>
      <c r="AB673" s="239"/>
      <c r="AC673" s="239"/>
      <c r="AD673" s="239"/>
      <c r="AE673" s="239"/>
      <c r="AF673" s="239"/>
      <c r="AG673" s="239"/>
    </row>
    <row r="674" spans="1:33" ht="24" customHeight="1">
      <c r="A674" s="239"/>
      <c r="B674" s="239"/>
      <c r="C674" s="239"/>
      <c r="D674" s="239"/>
      <c r="E674" s="239"/>
      <c r="F674" s="239"/>
      <c r="G674" s="239"/>
      <c r="H674" s="239"/>
      <c r="I674" s="239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  <c r="AA674" s="239"/>
      <c r="AB674" s="239"/>
      <c r="AC674" s="239"/>
      <c r="AD674" s="239"/>
      <c r="AE674" s="239"/>
      <c r="AF674" s="239"/>
      <c r="AG674" s="239"/>
    </row>
    <row r="675" spans="1:33" ht="24" customHeight="1">
      <c r="A675" s="239"/>
      <c r="B675" s="239"/>
      <c r="C675" s="239"/>
      <c r="D675" s="239"/>
      <c r="E675" s="239"/>
      <c r="F675" s="239"/>
      <c r="G675" s="239"/>
      <c r="H675" s="239"/>
      <c r="I675" s="239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  <c r="AA675" s="239"/>
      <c r="AB675" s="239"/>
      <c r="AC675" s="239"/>
      <c r="AD675" s="239"/>
      <c r="AE675" s="239"/>
      <c r="AF675" s="239"/>
      <c r="AG675" s="239"/>
    </row>
    <row r="676" spans="1:33" ht="24" customHeight="1">
      <c r="A676" s="239"/>
      <c r="B676" s="239"/>
      <c r="C676" s="239"/>
      <c r="D676" s="239"/>
      <c r="E676" s="239"/>
      <c r="F676" s="239"/>
      <c r="G676" s="239"/>
      <c r="H676" s="239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  <c r="AA676" s="239"/>
      <c r="AB676" s="239"/>
      <c r="AC676" s="239"/>
      <c r="AD676" s="239"/>
      <c r="AE676" s="239"/>
      <c r="AF676" s="239"/>
      <c r="AG676" s="239"/>
    </row>
    <row r="677" spans="1:33" ht="24" customHeight="1">
      <c r="A677" s="239"/>
      <c r="B677" s="239"/>
      <c r="C677" s="239"/>
      <c r="D677" s="239"/>
      <c r="E677" s="239"/>
      <c r="F677" s="239"/>
      <c r="G677" s="239"/>
      <c r="H677" s="239"/>
      <c r="I677" s="239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  <c r="AA677" s="239"/>
      <c r="AB677" s="239"/>
      <c r="AC677" s="239"/>
      <c r="AD677" s="239"/>
      <c r="AE677" s="239"/>
      <c r="AF677" s="239"/>
      <c r="AG677" s="239"/>
    </row>
    <row r="678" spans="1:33" ht="24" customHeight="1">
      <c r="A678" s="239"/>
      <c r="B678" s="239"/>
      <c r="C678" s="239"/>
      <c r="D678" s="239"/>
      <c r="E678" s="239"/>
      <c r="F678" s="239"/>
      <c r="G678" s="239"/>
      <c r="H678" s="239"/>
      <c r="I678" s="239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  <c r="AA678" s="239"/>
      <c r="AB678" s="239"/>
      <c r="AC678" s="239"/>
      <c r="AD678" s="239"/>
      <c r="AE678" s="239"/>
      <c r="AF678" s="239"/>
      <c r="AG678" s="239"/>
    </row>
    <row r="679" spans="1:33" ht="24" customHeight="1">
      <c r="A679" s="239"/>
      <c r="B679" s="239"/>
      <c r="C679" s="239"/>
      <c r="D679" s="239"/>
      <c r="E679" s="239"/>
      <c r="F679" s="239"/>
      <c r="G679" s="239"/>
      <c r="H679" s="239"/>
      <c r="I679" s="239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  <c r="AA679" s="239"/>
      <c r="AB679" s="239"/>
      <c r="AC679" s="239"/>
      <c r="AD679" s="239"/>
      <c r="AE679" s="239"/>
      <c r="AF679" s="239"/>
      <c r="AG679" s="239"/>
    </row>
    <row r="680" spans="1:33" ht="24" customHeight="1">
      <c r="A680" s="239"/>
      <c r="B680" s="239"/>
      <c r="C680" s="239"/>
      <c r="D680" s="239"/>
      <c r="E680" s="239"/>
      <c r="F680" s="239"/>
      <c r="G680" s="239"/>
      <c r="H680" s="239"/>
      <c r="I680" s="239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  <c r="AA680" s="239"/>
      <c r="AB680" s="239"/>
      <c r="AC680" s="239"/>
      <c r="AD680" s="239"/>
      <c r="AE680" s="239"/>
      <c r="AF680" s="239"/>
      <c r="AG680" s="239"/>
    </row>
    <row r="681" spans="1:33" ht="24" customHeight="1">
      <c r="A681" s="239"/>
      <c r="B681" s="239"/>
      <c r="C681" s="239"/>
      <c r="D681" s="239"/>
      <c r="E681" s="239"/>
      <c r="F681" s="239"/>
      <c r="G681" s="239"/>
      <c r="H681" s="239"/>
      <c r="I681" s="239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  <c r="AA681" s="239"/>
      <c r="AB681" s="239"/>
      <c r="AC681" s="239"/>
      <c r="AD681" s="239"/>
      <c r="AE681" s="239"/>
      <c r="AF681" s="239"/>
      <c r="AG681" s="239"/>
    </row>
    <row r="682" spans="1:33" ht="24" customHeight="1">
      <c r="A682" s="239"/>
      <c r="B682" s="239"/>
      <c r="C682" s="239"/>
      <c r="D682" s="239"/>
      <c r="E682" s="239"/>
      <c r="F682" s="239"/>
      <c r="G682" s="239"/>
      <c r="H682" s="239"/>
      <c r="I682" s="239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  <c r="AA682" s="239"/>
      <c r="AB682" s="239"/>
      <c r="AC682" s="239"/>
      <c r="AD682" s="239"/>
      <c r="AE682" s="239"/>
      <c r="AF682" s="239"/>
      <c r="AG682" s="239"/>
    </row>
    <row r="683" spans="1:33" ht="24" customHeight="1">
      <c r="A683" s="239"/>
      <c r="B683" s="239"/>
      <c r="C683" s="239"/>
      <c r="D683" s="239"/>
      <c r="E683" s="239"/>
      <c r="F683" s="239"/>
      <c r="G683" s="239"/>
      <c r="H683" s="239"/>
      <c r="I683" s="239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  <c r="AA683" s="239"/>
      <c r="AB683" s="239"/>
      <c r="AC683" s="239"/>
      <c r="AD683" s="239"/>
      <c r="AE683" s="239"/>
      <c r="AF683" s="239"/>
      <c r="AG683" s="239"/>
    </row>
    <row r="684" spans="1:33" ht="24" customHeight="1">
      <c r="A684" s="239"/>
      <c r="B684" s="239"/>
      <c r="C684" s="239"/>
      <c r="D684" s="239"/>
      <c r="E684" s="239"/>
      <c r="F684" s="239"/>
      <c r="G684" s="239"/>
      <c r="H684" s="239"/>
      <c r="I684" s="239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  <c r="AA684" s="239"/>
      <c r="AB684" s="239"/>
      <c r="AC684" s="239"/>
      <c r="AD684" s="239"/>
      <c r="AE684" s="239"/>
      <c r="AF684" s="239"/>
      <c r="AG684" s="239"/>
    </row>
    <row r="685" spans="1:33" ht="24" customHeight="1">
      <c r="A685" s="239"/>
      <c r="B685" s="239"/>
      <c r="C685" s="239"/>
      <c r="D685" s="239"/>
      <c r="E685" s="239"/>
      <c r="F685" s="239"/>
      <c r="G685" s="239"/>
      <c r="H685" s="239"/>
      <c r="I685" s="239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  <c r="AA685" s="239"/>
      <c r="AB685" s="239"/>
      <c r="AC685" s="239"/>
      <c r="AD685" s="239"/>
      <c r="AE685" s="239"/>
      <c r="AF685" s="239"/>
      <c r="AG685" s="239"/>
    </row>
    <row r="686" spans="1:33" ht="24" customHeight="1">
      <c r="A686" s="239"/>
      <c r="B686" s="239"/>
      <c r="C686" s="239"/>
      <c r="D686" s="239"/>
      <c r="E686" s="239"/>
      <c r="F686" s="239"/>
      <c r="G686" s="239"/>
      <c r="H686" s="239"/>
      <c r="I686" s="239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  <c r="AA686" s="239"/>
      <c r="AB686" s="239"/>
      <c r="AC686" s="239"/>
      <c r="AD686" s="239"/>
      <c r="AE686" s="239"/>
      <c r="AF686" s="239"/>
      <c r="AG686" s="239"/>
    </row>
    <row r="687" spans="1:33" ht="24" customHeight="1">
      <c r="A687" s="239"/>
      <c r="B687" s="239"/>
      <c r="C687" s="239"/>
      <c r="D687" s="239"/>
      <c r="E687" s="239"/>
      <c r="F687" s="239"/>
      <c r="G687" s="239"/>
      <c r="H687" s="239"/>
      <c r="I687" s="239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  <c r="AA687" s="239"/>
      <c r="AB687" s="239"/>
      <c r="AC687" s="239"/>
      <c r="AD687" s="239"/>
      <c r="AE687" s="239"/>
      <c r="AF687" s="239"/>
      <c r="AG687" s="239"/>
    </row>
    <row r="688" spans="1:33" ht="24" customHeight="1">
      <c r="A688" s="239"/>
      <c r="B688" s="239"/>
      <c r="C688" s="239"/>
      <c r="D688" s="239"/>
      <c r="E688" s="239"/>
      <c r="F688" s="239"/>
      <c r="G688" s="239"/>
      <c r="H688" s="239"/>
      <c r="I688" s="239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  <c r="AA688" s="239"/>
      <c r="AB688" s="239"/>
      <c r="AC688" s="239"/>
      <c r="AD688" s="239"/>
      <c r="AE688" s="239"/>
      <c r="AF688" s="239"/>
      <c r="AG688" s="239"/>
    </row>
    <row r="689" spans="1:33" ht="24" customHeight="1">
      <c r="A689" s="239"/>
      <c r="B689" s="239"/>
      <c r="C689" s="239"/>
      <c r="D689" s="239"/>
      <c r="E689" s="239"/>
      <c r="F689" s="239"/>
      <c r="G689" s="239"/>
      <c r="H689" s="239"/>
      <c r="I689" s="239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  <c r="AA689" s="239"/>
      <c r="AB689" s="239"/>
      <c r="AC689" s="239"/>
      <c r="AD689" s="239"/>
      <c r="AE689" s="239"/>
      <c r="AF689" s="239"/>
      <c r="AG689" s="239"/>
    </row>
    <row r="690" spans="1:33" ht="24" customHeight="1">
      <c r="A690" s="239"/>
      <c r="B690" s="239"/>
      <c r="C690" s="239"/>
      <c r="D690" s="239"/>
      <c r="E690" s="239"/>
      <c r="F690" s="239"/>
      <c r="G690" s="239"/>
      <c r="H690" s="239"/>
      <c r="I690" s="239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  <c r="AA690" s="239"/>
      <c r="AB690" s="239"/>
      <c r="AC690" s="239"/>
      <c r="AD690" s="239"/>
      <c r="AE690" s="239"/>
      <c r="AF690" s="239"/>
      <c r="AG690" s="239"/>
    </row>
    <row r="691" spans="1:33" ht="24" customHeight="1">
      <c r="A691" s="239"/>
      <c r="B691" s="239"/>
      <c r="C691" s="239"/>
      <c r="D691" s="239"/>
      <c r="E691" s="239"/>
      <c r="F691" s="239"/>
      <c r="G691" s="239"/>
      <c r="H691" s="239"/>
      <c r="I691" s="239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  <c r="AA691" s="239"/>
      <c r="AB691" s="239"/>
      <c r="AC691" s="239"/>
      <c r="AD691" s="239"/>
      <c r="AE691" s="239"/>
      <c r="AF691" s="239"/>
      <c r="AG691" s="239"/>
    </row>
    <row r="692" spans="1:33" ht="24" customHeight="1">
      <c r="A692" s="239"/>
      <c r="B692" s="239"/>
      <c r="C692" s="239"/>
      <c r="D692" s="239"/>
      <c r="E692" s="239"/>
      <c r="F692" s="239"/>
      <c r="G692" s="239"/>
      <c r="H692" s="239"/>
      <c r="I692" s="239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  <c r="AA692" s="239"/>
      <c r="AB692" s="239"/>
      <c r="AC692" s="239"/>
      <c r="AD692" s="239"/>
      <c r="AE692" s="239"/>
      <c r="AF692" s="239"/>
      <c r="AG692" s="239"/>
    </row>
    <row r="693" spans="1:33" ht="24" customHeight="1">
      <c r="A693" s="239"/>
      <c r="B693" s="239"/>
      <c r="C693" s="239"/>
      <c r="D693" s="239"/>
      <c r="E693" s="239"/>
      <c r="F693" s="239"/>
      <c r="G693" s="239"/>
      <c r="H693" s="239"/>
      <c r="I693" s="239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  <c r="AA693" s="239"/>
      <c r="AB693" s="239"/>
      <c r="AC693" s="239"/>
      <c r="AD693" s="239"/>
      <c r="AE693" s="239"/>
      <c r="AF693" s="239"/>
      <c r="AG693" s="239"/>
    </row>
    <row r="694" spans="1:33" ht="24" customHeight="1">
      <c r="A694" s="239"/>
      <c r="B694" s="239"/>
      <c r="C694" s="239"/>
      <c r="D694" s="239"/>
      <c r="E694" s="239"/>
      <c r="F694" s="239"/>
      <c r="G694" s="239"/>
      <c r="H694" s="239"/>
      <c r="I694" s="239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  <c r="AA694" s="239"/>
      <c r="AB694" s="239"/>
      <c r="AC694" s="239"/>
      <c r="AD694" s="239"/>
      <c r="AE694" s="239"/>
      <c r="AF694" s="239"/>
      <c r="AG694" s="239"/>
    </row>
    <row r="695" spans="1:33" ht="24" customHeight="1">
      <c r="A695" s="239"/>
      <c r="B695" s="239"/>
      <c r="C695" s="239"/>
      <c r="D695" s="239"/>
      <c r="E695" s="239"/>
      <c r="F695" s="239"/>
      <c r="G695" s="239"/>
      <c r="H695" s="239"/>
      <c r="I695" s="239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  <c r="AA695" s="239"/>
      <c r="AB695" s="239"/>
      <c r="AC695" s="239"/>
      <c r="AD695" s="239"/>
      <c r="AE695" s="239"/>
      <c r="AF695" s="239"/>
      <c r="AG695" s="239"/>
    </row>
    <row r="696" spans="1:33" ht="24" customHeight="1">
      <c r="A696" s="239"/>
      <c r="B696" s="239"/>
      <c r="C696" s="239"/>
      <c r="D696" s="239"/>
      <c r="E696" s="239"/>
      <c r="F696" s="239"/>
      <c r="G696" s="239"/>
      <c r="H696" s="239"/>
      <c r="I696" s="239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  <c r="AA696" s="239"/>
      <c r="AB696" s="239"/>
      <c r="AC696" s="239"/>
      <c r="AD696" s="239"/>
      <c r="AE696" s="239"/>
      <c r="AF696" s="239"/>
      <c r="AG696" s="239"/>
    </row>
    <row r="697" spans="1:33" ht="24" customHeight="1">
      <c r="A697" s="239"/>
      <c r="B697" s="239"/>
      <c r="C697" s="239"/>
      <c r="D697" s="239"/>
      <c r="E697" s="239"/>
      <c r="F697" s="239"/>
      <c r="G697" s="239"/>
      <c r="H697" s="239"/>
      <c r="I697" s="239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  <c r="AA697" s="239"/>
      <c r="AB697" s="239"/>
      <c r="AC697" s="239"/>
      <c r="AD697" s="239"/>
      <c r="AE697" s="239"/>
      <c r="AF697" s="239"/>
      <c r="AG697" s="239"/>
    </row>
    <row r="698" spans="1:33" ht="24" customHeight="1">
      <c r="A698" s="239"/>
      <c r="B698" s="239"/>
      <c r="C698" s="239"/>
      <c r="D698" s="239"/>
      <c r="E698" s="239"/>
      <c r="F698" s="239"/>
      <c r="G698" s="239"/>
      <c r="H698" s="239"/>
      <c r="I698" s="239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  <c r="AA698" s="239"/>
      <c r="AB698" s="239"/>
      <c r="AC698" s="239"/>
      <c r="AD698" s="239"/>
      <c r="AE698" s="239"/>
      <c r="AF698" s="239"/>
      <c r="AG698" s="239"/>
    </row>
    <row r="699" spans="1:33" ht="24" customHeight="1">
      <c r="A699" s="239"/>
      <c r="B699" s="239"/>
      <c r="C699" s="239"/>
      <c r="D699" s="239"/>
      <c r="E699" s="239"/>
      <c r="F699" s="239"/>
      <c r="G699" s="239"/>
      <c r="H699" s="239"/>
      <c r="I699" s="239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  <c r="AA699" s="239"/>
      <c r="AB699" s="239"/>
      <c r="AC699" s="239"/>
      <c r="AD699" s="239"/>
      <c r="AE699" s="239"/>
      <c r="AF699" s="239"/>
      <c r="AG699" s="239"/>
    </row>
    <row r="700" spans="1:33" ht="24" customHeight="1">
      <c r="A700" s="239"/>
      <c r="B700" s="239"/>
      <c r="C700" s="239"/>
      <c r="D700" s="239"/>
      <c r="E700" s="239"/>
      <c r="F700" s="239"/>
      <c r="G700" s="239"/>
      <c r="H700" s="239"/>
      <c r="I700" s="239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  <c r="AA700" s="239"/>
      <c r="AB700" s="239"/>
      <c r="AC700" s="239"/>
      <c r="AD700" s="239"/>
      <c r="AE700" s="239"/>
      <c r="AF700" s="239"/>
      <c r="AG700" s="239"/>
    </row>
    <row r="701" spans="1:33" ht="24" customHeight="1">
      <c r="A701" s="239"/>
      <c r="B701" s="239"/>
      <c r="C701" s="239"/>
      <c r="D701" s="239"/>
      <c r="E701" s="239"/>
      <c r="F701" s="239"/>
      <c r="G701" s="239"/>
      <c r="H701" s="239"/>
      <c r="I701" s="239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  <c r="AA701" s="239"/>
      <c r="AB701" s="239"/>
      <c r="AC701" s="239"/>
      <c r="AD701" s="239"/>
      <c r="AE701" s="239"/>
      <c r="AF701" s="239"/>
      <c r="AG701" s="239"/>
    </row>
    <row r="702" spans="1:33" ht="24" customHeight="1">
      <c r="A702" s="239"/>
      <c r="B702" s="239"/>
      <c r="C702" s="239"/>
      <c r="D702" s="239"/>
      <c r="E702" s="239"/>
      <c r="F702" s="239"/>
      <c r="G702" s="239"/>
      <c r="H702" s="239"/>
      <c r="I702" s="239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  <c r="AA702" s="239"/>
      <c r="AB702" s="239"/>
      <c r="AC702" s="239"/>
      <c r="AD702" s="239"/>
      <c r="AE702" s="239"/>
      <c r="AF702" s="239"/>
      <c r="AG702" s="239"/>
    </row>
    <row r="703" spans="1:33" ht="24" customHeight="1">
      <c r="A703" s="239"/>
      <c r="B703" s="239"/>
      <c r="C703" s="239"/>
      <c r="D703" s="239"/>
      <c r="E703" s="239"/>
      <c r="F703" s="239"/>
      <c r="G703" s="239"/>
      <c r="H703" s="239"/>
      <c r="I703" s="239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  <c r="AA703" s="239"/>
      <c r="AB703" s="239"/>
      <c r="AC703" s="239"/>
      <c r="AD703" s="239"/>
      <c r="AE703" s="239"/>
      <c r="AF703" s="239"/>
      <c r="AG703" s="239"/>
    </row>
    <row r="704" spans="1:33" ht="24" customHeight="1">
      <c r="A704" s="239"/>
      <c r="B704" s="239"/>
      <c r="C704" s="239"/>
      <c r="D704" s="239"/>
      <c r="E704" s="239"/>
      <c r="F704" s="239"/>
      <c r="G704" s="239"/>
      <c r="H704" s="239"/>
      <c r="I704" s="239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  <c r="AA704" s="239"/>
      <c r="AB704" s="239"/>
      <c r="AC704" s="239"/>
      <c r="AD704" s="239"/>
      <c r="AE704" s="239"/>
      <c r="AF704" s="239"/>
      <c r="AG704" s="239"/>
    </row>
    <row r="705" spans="1:33" ht="24" customHeight="1">
      <c r="A705" s="239"/>
      <c r="B705" s="239"/>
      <c r="C705" s="239"/>
      <c r="D705" s="239"/>
      <c r="E705" s="239"/>
      <c r="F705" s="239"/>
      <c r="G705" s="239"/>
      <c r="H705" s="239"/>
      <c r="I705" s="239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  <c r="AA705" s="239"/>
      <c r="AB705" s="239"/>
      <c r="AC705" s="239"/>
      <c r="AD705" s="239"/>
      <c r="AE705" s="239"/>
      <c r="AF705" s="239"/>
      <c r="AG705" s="239"/>
    </row>
    <row r="706" spans="1:33" ht="24" customHeight="1">
      <c r="A706" s="239"/>
      <c r="B706" s="239"/>
      <c r="C706" s="239"/>
      <c r="D706" s="239"/>
      <c r="E706" s="239"/>
      <c r="F706" s="239"/>
      <c r="G706" s="239"/>
      <c r="H706" s="239"/>
      <c r="I706" s="239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  <c r="AA706" s="239"/>
      <c r="AB706" s="239"/>
      <c r="AC706" s="239"/>
      <c r="AD706" s="239"/>
      <c r="AE706" s="239"/>
      <c r="AF706" s="239"/>
      <c r="AG706" s="239"/>
    </row>
    <row r="707" spans="1:33" ht="24" customHeight="1">
      <c r="A707" s="239"/>
      <c r="B707" s="239"/>
      <c r="C707" s="239"/>
      <c r="D707" s="239"/>
      <c r="E707" s="239"/>
      <c r="F707" s="239"/>
      <c r="G707" s="239"/>
      <c r="H707" s="239"/>
      <c r="I707" s="239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  <c r="AA707" s="239"/>
      <c r="AB707" s="239"/>
      <c r="AC707" s="239"/>
      <c r="AD707" s="239"/>
      <c r="AE707" s="239"/>
      <c r="AF707" s="239"/>
      <c r="AG707" s="239"/>
    </row>
    <row r="708" spans="1:33" ht="24" customHeight="1">
      <c r="A708" s="239"/>
      <c r="B708" s="239"/>
      <c r="C708" s="239"/>
      <c r="D708" s="239"/>
      <c r="E708" s="239"/>
      <c r="F708" s="239"/>
      <c r="G708" s="239"/>
      <c r="H708" s="239"/>
      <c r="I708" s="239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  <c r="AA708" s="239"/>
      <c r="AB708" s="239"/>
      <c r="AC708" s="239"/>
      <c r="AD708" s="239"/>
      <c r="AE708" s="239"/>
      <c r="AF708" s="239"/>
      <c r="AG708" s="239"/>
    </row>
    <row r="709" spans="1:33" ht="24" customHeight="1">
      <c r="A709" s="239"/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  <c r="AA709" s="239"/>
      <c r="AB709" s="239"/>
      <c r="AC709" s="239"/>
      <c r="AD709" s="239"/>
      <c r="AE709" s="239"/>
      <c r="AF709" s="239"/>
      <c r="AG709" s="239"/>
    </row>
    <row r="710" spans="1:33" ht="24" customHeight="1">
      <c r="A710" s="239"/>
      <c r="B710" s="239"/>
      <c r="C710" s="239"/>
      <c r="D710" s="239"/>
      <c r="E710" s="239"/>
      <c r="F710" s="239"/>
      <c r="G710" s="239"/>
      <c r="H710" s="239"/>
      <c r="I710" s="239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  <c r="AA710" s="239"/>
      <c r="AB710" s="239"/>
      <c r="AC710" s="239"/>
      <c r="AD710" s="239"/>
      <c r="AE710" s="239"/>
      <c r="AF710" s="239"/>
      <c r="AG710" s="239"/>
    </row>
    <row r="711" spans="1:33" ht="24" customHeight="1">
      <c r="A711" s="239"/>
      <c r="B711" s="239"/>
      <c r="C711" s="239"/>
      <c r="D711" s="239"/>
      <c r="E711" s="239"/>
      <c r="F711" s="239"/>
      <c r="G711" s="239"/>
      <c r="H711" s="239"/>
      <c r="I711" s="239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  <c r="AA711" s="239"/>
      <c r="AB711" s="239"/>
      <c r="AC711" s="239"/>
      <c r="AD711" s="239"/>
      <c r="AE711" s="239"/>
      <c r="AF711" s="239"/>
      <c r="AG711" s="239"/>
    </row>
    <row r="712" spans="1:33" ht="24" customHeight="1">
      <c r="A712" s="239"/>
      <c r="B712" s="239"/>
      <c r="C712" s="239"/>
      <c r="D712" s="239"/>
      <c r="E712" s="239"/>
      <c r="F712" s="239"/>
      <c r="G712" s="239"/>
      <c r="H712" s="239"/>
      <c r="I712" s="239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  <c r="AA712" s="239"/>
      <c r="AB712" s="239"/>
      <c r="AC712" s="239"/>
      <c r="AD712" s="239"/>
      <c r="AE712" s="239"/>
      <c r="AF712" s="239"/>
      <c r="AG712" s="239"/>
    </row>
    <row r="713" spans="1:33" ht="24" customHeight="1">
      <c r="A713" s="239"/>
      <c r="B713" s="239"/>
      <c r="C713" s="239"/>
      <c r="D713" s="239"/>
      <c r="E713" s="239"/>
      <c r="F713" s="239"/>
      <c r="G713" s="239"/>
      <c r="H713" s="239"/>
      <c r="I713" s="239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  <c r="AA713" s="239"/>
      <c r="AB713" s="239"/>
      <c r="AC713" s="239"/>
      <c r="AD713" s="239"/>
      <c r="AE713" s="239"/>
      <c r="AF713" s="239"/>
      <c r="AG713" s="239"/>
    </row>
    <row r="714" spans="1:33" ht="24" customHeight="1">
      <c r="A714" s="239"/>
      <c r="B714" s="239"/>
      <c r="C714" s="239"/>
      <c r="D714" s="239"/>
      <c r="E714" s="239"/>
      <c r="F714" s="239"/>
      <c r="G714" s="239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  <c r="AA714" s="239"/>
      <c r="AB714" s="239"/>
      <c r="AC714" s="239"/>
      <c r="AD714" s="239"/>
      <c r="AE714" s="239"/>
      <c r="AF714" s="239"/>
      <c r="AG714" s="239"/>
    </row>
    <row r="715" spans="1:33" ht="24" customHeight="1">
      <c r="A715" s="239"/>
      <c r="B715" s="239"/>
      <c r="C715" s="239"/>
      <c r="D715" s="239"/>
      <c r="E715" s="239"/>
      <c r="F715" s="239"/>
      <c r="G715" s="239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  <c r="AA715" s="239"/>
      <c r="AB715" s="239"/>
      <c r="AC715" s="239"/>
      <c r="AD715" s="239"/>
      <c r="AE715" s="239"/>
      <c r="AF715" s="239"/>
      <c r="AG715" s="239"/>
    </row>
    <row r="716" spans="1:33" ht="24" customHeight="1">
      <c r="A716" s="239"/>
      <c r="B716" s="239"/>
      <c r="C716" s="239"/>
      <c r="D716" s="239"/>
      <c r="E716" s="239"/>
      <c r="F716" s="239"/>
      <c r="G716" s="239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  <c r="AA716" s="239"/>
      <c r="AB716" s="239"/>
      <c r="AC716" s="239"/>
      <c r="AD716" s="239"/>
      <c r="AE716" s="239"/>
      <c r="AF716" s="239"/>
      <c r="AG716" s="239"/>
    </row>
    <row r="717" spans="1:33" ht="24" customHeight="1">
      <c r="A717" s="239"/>
      <c r="B717" s="239"/>
      <c r="C717" s="239"/>
      <c r="D717" s="239"/>
      <c r="E717" s="239"/>
      <c r="F717" s="239"/>
      <c r="G717" s="239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  <c r="AA717" s="239"/>
      <c r="AB717" s="239"/>
      <c r="AC717" s="239"/>
      <c r="AD717" s="239"/>
      <c r="AE717" s="239"/>
      <c r="AF717" s="239"/>
      <c r="AG717" s="239"/>
    </row>
    <row r="718" spans="1:33" ht="24" customHeight="1">
      <c r="A718" s="239"/>
      <c r="B718" s="239"/>
      <c r="C718" s="239"/>
      <c r="D718" s="239"/>
      <c r="E718" s="239"/>
      <c r="F718" s="239"/>
      <c r="G718" s="239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  <c r="AA718" s="239"/>
      <c r="AB718" s="239"/>
      <c r="AC718" s="239"/>
      <c r="AD718" s="239"/>
      <c r="AE718" s="239"/>
      <c r="AF718" s="239"/>
      <c r="AG718" s="239"/>
    </row>
    <row r="719" spans="1:33" ht="24" customHeight="1">
      <c r="A719" s="239"/>
      <c r="B719" s="239"/>
      <c r="C719" s="239"/>
      <c r="D719" s="239"/>
      <c r="E719" s="239"/>
      <c r="F719" s="239"/>
      <c r="G719" s="239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  <c r="AA719" s="239"/>
      <c r="AB719" s="239"/>
      <c r="AC719" s="239"/>
      <c r="AD719" s="239"/>
      <c r="AE719" s="239"/>
      <c r="AF719" s="239"/>
      <c r="AG719" s="239"/>
    </row>
    <row r="720" spans="1:33" ht="24" customHeight="1">
      <c r="A720" s="239"/>
      <c r="B720" s="239"/>
      <c r="C720" s="239"/>
      <c r="D720" s="239"/>
      <c r="E720" s="239"/>
      <c r="F720" s="239"/>
      <c r="G720" s="239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  <c r="AA720" s="239"/>
      <c r="AB720" s="239"/>
      <c r="AC720" s="239"/>
      <c r="AD720" s="239"/>
      <c r="AE720" s="239"/>
      <c r="AF720" s="239"/>
      <c r="AG720" s="239"/>
    </row>
    <row r="721" spans="1:33" ht="24" customHeight="1">
      <c r="A721" s="239"/>
      <c r="B721" s="239"/>
      <c r="C721" s="239"/>
      <c r="D721" s="239"/>
      <c r="E721" s="239"/>
      <c r="F721" s="239"/>
      <c r="G721" s="239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  <c r="AA721" s="239"/>
      <c r="AB721" s="239"/>
      <c r="AC721" s="239"/>
      <c r="AD721" s="239"/>
      <c r="AE721" s="239"/>
      <c r="AF721" s="239"/>
      <c r="AG721" s="239"/>
    </row>
    <row r="722" spans="1:33" ht="24" customHeight="1">
      <c r="A722" s="239"/>
      <c r="B722" s="239"/>
      <c r="C722" s="239"/>
      <c r="D722" s="239"/>
      <c r="E722" s="239"/>
      <c r="F722" s="239"/>
      <c r="G722" s="239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  <c r="AA722" s="239"/>
      <c r="AB722" s="239"/>
      <c r="AC722" s="239"/>
      <c r="AD722" s="239"/>
      <c r="AE722" s="239"/>
      <c r="AF722" s="239"/>
      <c r="AG722" s="239"/>
    </row>
    <row r="723" spans="1:33" ht="24" customHeight="1">
      <c r="A723" s="239"/>
      <c r="B723" s="239"/>
      <c r="C723" s="239"/>
      <c r="D723" s="239"/>
      <c r="E723" s="239"/>
      <c r="F723" s="239"/>
      <c r="G723" s="239"/>
      <c r="H723" s="239"/>
      <c r="I723" s="239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  <c r="AA723" s="239"/>
      <c r="AB723" s="239"/>
      <c r="AC723" s="239"/>
      <c r="AD723" s="239"/>
      <c r="AE723" s="239"/>
      <c r="AF723" s="239"/>
      <c r="AG723" s="239"/>
    </row>
    <row r="724" spans="1:33" ht="24" customHeight="1">
      <c r="A724" s="239"/>
      <c r="B724" s="239"/>
      <c r="C724" s="239"/>
      <c r="D724" s="239"/>
      <c r="E724" s="239"/>
      <c r="F724" s="239"/>
      <c r="G724" s="239"/>
      <c r="H724" s="239"/>
      <c r="I724" s="239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  <c r="AA724" s="239"/>
      <c r="AB724" s="239"/>
      <c r="AC724" s="239"/>
      <c r="AD724" s="239"/>
      <c r="AE724" s="239"/>
      <c r="AF724" s="239"/>
      <c r="AG724" s="239"/>
    </row>
    <row r="725" spans="1:33" ht="24" customHeight="1">
      <c r="A725" s="239"/>
      <c r="B725" s="239"/>
      <c r="C725" s="239"/>
      <c r="D725" s="239"/>
      <c r="E725" s="239"/>
      <c r="F725" s="239"/>
      <c r="G725" s="239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  <c r="AA725" s="239"/>
      <c r="AB725" s="239"/>
      <c r="AC725" s="239"/>
      <c r="AD725" s="239"/>
      <c r="AE725" s="239"/>
      <c r="AF725" s="239"/>
      <c r="AG725" s="239"/>
    </row>
    <row r="726" spans="1:33" ht="24" customHeight="1">
      <c r="A726" s="239"/>
      <c r="B726" s="239"/>
      <c r="C726" s="239"/>
      <c r="D726" s="239"/>
      <c r="E726" s="239"/>
      <c r="F726" s="239"/>
      <c r="G726" s="239"/>
      <c r="H726" s="239"/>
      <c r="I726" s="239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  <c r="AA726" s="239"/>
      <c r="AB726" s="239"/>
      <c r="AC726" s="239"/>
      <c r="AD726" s="239"/>
      <c r="AE726" s="239"/>
      <c r="AF726" s="239"/>
      <c r="AG726" s="239"/>
    </row>
    <row r="727" spans="1:33" ht="24" customHeight="1">
      <c r="A727" s="239"/>
      <c r="B727" s="239"/>
      <c r="C727" s="239"/>
      <c r="D727" s="239"/>
      <c r="E727" s="239"/>
      <c r="F727" s="239"/>
      <c r="G727" s="239"/>
      <c r="H727" s="239"/>
      <c r="I727" s="239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  <c r="AA727" s="239"/>
      <c r="AB727" s="239"/>
      <c r="AC727" s="239"/>
      <c r="AD727" s="239"/>
      <c r="AE727" s="239"/>
      <c r="AF727" s="239"/>
      <c r="AG727" s="239"/>
    </row>
    <row r="728" spans="1:33" ht="24" customHeight="1">
      <c r="A728" s="239"/>
      <c r="B728" s="239"/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  <c r="AA728" s="239"/>
      <c r="AB728" s="239"/>
      <c r="AC728" s="239"/>
      <c r="AD728" s="239"/>
      <c r="AE728" s="239"/>
      <c r="AF728" s="239"/>
      <c r="AG728" s="239"/>
    </row>
    <row r="729" spans="1:33" ht="24" customHeight="1">
      <c r="A729" s="239"/>
      <c r="B729" s="239"/>
      <c r="C729" s="239"/>
      <c r="D729" s="239"/>
      <c r="E729" s="239"/>
      <c r="F729" s="239"/>
      <c r="G729" s="239"/>
      <c r="H729" s="239"/>
      <c r="I729" s="239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  <c r="AA729" s="239"/>
      <c r="AB729" s="239"/>
      <c r="AC729" s="239"/>
      <c r="AD729" s="239"/>
      <c r="AE729" s="239"/>
      <c r="AF729" s="239"/>
      <c r="AG729" s="239"/>
    </row>
    <row r="730" spans="1:33" ht="24" customHeight="1">
      <c r="A730" s="239"/>
      <c r="B730" s="239"/>
      <c r="C730" s="239"/>
      <c r="D730" s="239"/>
      <c r="E730" s="239"/>
      <c r="F730" s="239"/>
      <c r="G730" s="239"/>
      <c r="H730" s="239"/>
      <c r="I730" s="239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  <c r="AA730" s="239"/>
      <c r="AB730" s="239"/>
      <c r="AC730" s="239"/>
      <c r="AD730" s="239"/>
      <c r="AE730" s="239"/>
      <c r="AF730" s="239"/>
      <c r="AG730" s="239"/>
    </row>
    <row r="731" spans="1:33" ht="24" customHeight="1">
      <c r="A731" s="239"/>
      <c r="B731" s="239"/>
      <c r="C731" s="239"/>
      <c r="D731" s="239"/>
      <c r="E731" s="239"/>
      <c r="F731" s="239"/>
      <c r="G731" s="239"/>
      <c r="H731" s="239"/>
      <c r="I731" s="239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  <c r="AA731" s="239"/>
      <c r="AB731" s="239"/>
      <c r="AC731" s="239"/>
      <c r="AD731" s="239"/>
      <c r="AE731" s="239"/>
      <c r="AF731" s="239"/>
      <c r="AG731" s="239"/>
    </row>
    <row r="732" spans="1:33" ht="24" customHeight="1">
      <c r="A732" s="239"/>
      <c r="B732" s="239"/>
      <c r="C732" s="239"/>
      <c r="D732" s="239"/>
      <c r="E732" s="239"/>
      <c r="F732" s="239"/>
      <c r="G732" s="239"/>
      <c r="H732" s="239"/>
      <c r="I732" s="239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  <c r="AA732" s="239"/>
      <c r="AB732" s="239"/>
      <c r="AC732" s="239"/>
      <c r="AD732" s="239"/>
      <c r="AE732" s="239"/>
      <c r="AF732" s="239"/>
      <c r="AG732" s="239"/>
    </row>
    <row r="733" spans="1:33" ht="24" customHeight="1">
      <c r="A733" s="239"/>
      <c r="B733" s="239"/>
      <c r="C733" s="239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  <c r="AA733" s="239"/>
      <c r="AB733" s="239"/>
      <c r="AC733" s="239"/>
      <c r="AD733" s="239"/>
      <c r="AE733" s="239"/>
      <c r="AF733" s="239"/>
      <c r="AG733" s="239"/>
    </row>
    <row r="734" spans="1:33" ht="24" customHeight="1">
      <c r="A734" s="239"/>
      <c r="B734" s="239"/>
      <c r="C734" s="239"/>
      <c r="D734" s="239"/>
      <c r="E734" s="239"/>
      <c r="F734" s="239"/>
      <c r="G734" s="239"/>
      <c r="H734" s="239"/>
      <c r="I734" s="239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  <c r="AA734" s="239"/>
      <c r="AB734" s="239"/>
      <c r="AC734" s="239"/>
      <c r="AD734" s="239"/>
      <c r="AE734" s="239"/>
      <c r="AF734" s="239"/>
      <c r="AG734" s="239"/>
    </row>
    <row r="735" spans="1:33" ht="24" customHeight="1">
      <c r="A735" s="239"/>
      <c r="B735" s="239"/>
      <c r="C735" s="239"/>
      <c r="D735" s="239"/>
      <c r="E735" s="239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  <c r="AA735" s="239"/>
      <c r="AB735" s="239"/>
      <c r="AC735" s="239"/>
      <c r="AD735" s="239"/>
      <c r="AE735" s="239"/>
      <c r="AF735" s="239"/>
      <c r="AG735" s="239"/>
    </row>
    <row r="736" spans="1:33" ht="24" customHeight="1">
      <c r="A736" s="239"/>
      <c r="B736" s="239"/>
      <c r="C736" s="239"/>
      <c r="D736" s="239"/>
      <c r="E736" s="239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  <c r="AA736" s="239"/>
      <c r="AB736" s="239"/>
      <c r="AC736" s="239"/>
      <c r="AD736" s="239"/>
      <c r="AE736" s="239"/>
      <c r="AF736" s="239"/>
      <c r="AG736" s="239"/>
    </row>
    <row r="737" spans="1:33" ht="24" customHeight="1">
      <c r="A737" s="239"/>
      <c r="B737" s="239"/>
      <c r="C737" s="239"/>
      <c r="D737" s="239"/>
      <c r="E737" s="239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  <c r="AA737" s="239"/>
      <c r="AB737" s="239"/>
      <c r="AC737" s="239"/>
      <c r="AD737" s="239"/>
      <c r="AE737" s="239"/>
      <c r="AF737" s="239"/>
      <c r="AG737" s="239"/>
    </row>
    <row r="738" spans="1:33" ht="24" customHeight="1">
      <c r="A738" s="239"/>
      <c r="B738" s="239"/>
      <c r="C738" s="239"/>
      <c r="D738" s="239"/>
      <c r="E738" s="239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  <c r="AA738" s="239"/>
      <c r="AB738" s="239"/>
      <c r="AC738" s="239"/>
      <c r="AD738" s="239"/>
      <c r="AE738" s="239"/>
      <c r="AF738" s="239"/>
      <c r="AG738" s="239"/>
    </row>
    <row r="739" spans="1:33" ht="24" customHeight="1">
      <c r="A739" s="239"/>
      <c r="B739" s="239"/>
      <c r="C739" s="239"/>
      <c r="D739" s="239"/>
      <c r="E739" s="239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  <c r="AA739" s="239"/>
      <c r="AB739" s="239"/>
      <c r="AC739" s="239"/>
      <c r="AD739" s="239"/>
      <c r="AE739" s="239"/>
      <c r="AF739" s="239"/>
      <c r="AG739" s="239"/>
    </row>
    <row r="740" spans="1:33" ht="24" customHeight="1">
      <c r="A740" s="239"/>
      <c r="B740" s="239"/>
      <c r="C740" s="239"/>
      <c r="D740" s="239"/>
      <c r="E740" s="239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  <c r="AA740" s="239"/>
      <c r="AB740" s="239"/>
      <c r="AC740" s="239"/>
      <c r="AD740" s="239"/>
      <c r="AE740" s="239"/>
      <c r="AF740" s="239"/>
      <c r="AG740" s="239"/>
    </row>
    <row r="741" spans="1:33" ht="24" customHeight="1">
      <c r="A741" s="239"/>
      <c r="B741" s="239"/>
      <c r="C741" s="239"/>
      <c r="D741" s="239"/>
      <c r="E741" s="239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  <c r="AA741" s="239"/>
      <c r="AB741" s="239"/>
      <c r="AC741" s="239"/>
      <c r="AD741" s="239"/>
      <c r="AE741" s="239"/>
      <c r="AF741" s="239"/>
      <c r="AG741" s="239"/>
    </row>
    <row r="742" spans="1:33" ht="24" customHeight="1">
      <c r="A742" s="239"/>
      <c r="B742" s="239"/>
      <c r="C742" s="239"/>
      <c r="D742" s="239"/>
      <c r="E742" s="239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  <c r="AA742" s="239"/>
      <c r="AB742" s="239"/>
      <c r="AC742" s="239"/>
      <c r="AD742" s="239"/>
      <c r="AE742" s="239"/>
      <c r="AF742" s="239"/>
      <c r="AG742" s="239"/>
    </row>
    <row r="743" spans="1:33" ht="24" customHeight="1">
      <c r="A743" s="239"/>
      <c r="B743" s="239"/>
      <c r="C743" s="239"/>
      <c r="D743" s="239"/>
      <c r="E743" s="239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  <c r="AA743" s="239"/>
      <c r="AB743" s="239"/>
      <c r="AC743" s="239"/>
      <c r="AD743" s="239"/>
      <c r="AE743" s="239"/>
      <c r="AF743" s="239"/>
      <c r="AG743" s="239"/>
    </row>
    <row r="744" spans="1:33" ht="24" customHeight="1">
      <c r="A744" s="239"/>
      <c r="B744" s="239"/>
      <c r="C744" s="239"/>
      <c r="D744" s="239"/>
      <c r="E744" s="239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  <c r="AA744" s="239"/>
      <c r="AB744" s="239"/>
      <c r="AC744" s="239"/>
      <c r="AD744" s="239"/>
      <c r="AE744" s="239"/>
      <c r="AF744" s="239"/>
      <c r="AG744" s="239"/>
    </row>
    <row r="745" spans="1:33" ht="24" customHeight="1">
      <c r="A745" s="239"/>
      <c r="B745" s="239"/>
      <c r="C745" s="239"/>
      <c r="D745" s="239"/>
      <c r="E745" s="239"/>
      <c r="F745" s="239"/>
      <c r="G745" s="239"/>
      <c r="H745" s="239"/>
      <c r="I745" s="239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  <c r="AA745" s="239"/>
      <c r="AB745" s="239"/>
      <c r="AC745" s="239"/>
      <c r="AD745" s="239"/>
      <c r="AE745" s="239"/>
      <c r="AF745" s="239"/>
      <c r="AG745" s="239"/>
    </row>
    <row r="746" spans="1:33" ht="24" customHeight="1">
      <c r="A746" s="239"/>
      <c r="B746" s="239"/>
      <c r="C746" s="239"/>
      <c r="D746" s="239"/>
      <c r="E746" s="239"/>
      <c r="F746" s="239"/>
      <c r="G746" s="239"/>
      <c r="H746" s="239"/>
      <c r="I746" s="239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  <c r="AA746" s="239"/>
      <c r="AB746" s="239"/>
      <c r="AC746" s="239"/>
      <c r="AD746" s="239"/>
      <c r="AE746" s="239"/>
      <c r="AF746" s="239"/>
      <c r="AG746" s="239"/>
    </row>
    <row r="747" spans="1:33" ht="24" customHeight="1">
      <c r="A747" s="239"/>
      <c r="B747" s="239"/>
      <c r="C747" s="239"/>
      <c r="D747" s="239"/>
      <c r="E747" s="239"/>
      <c r="F747" s="239"/>
      <c r="G747" s="239"/>
      <c r="H747" s="239"/>
      <c r="I747" s="239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  <c r="AA747" s="239"/>
      <c r="AB747" s="239"/>
      <c r="AC747" s="239"/>
      <c r="AD747" s="239"/>
      <c r="AE747" s="239"/>
      <c r="AF747" s="239"/>
      <c r="AG747" s="239"/>
    </row>
    <row r="748" spans="1:33" ht="24" customHeight="1">
      <c r="A748" s="239"/>
      <c r="B748" s="239"/>
      <c r="C748" s="239"/>
      <c r="D748" s="239"/>
      <c r="E748" s="239"/>
      <c r="F748" s="239"/>
      <c r="G748" s="239"/>
      <c r="H748" s="239"/>
      <c r="I748" s="239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  <c r="AA748" s="239"/>
      <c r="AB748" s="239"/>
      <c r="AC748" s="239"/>
      <c r="AD748" s="239"/>
      <c r="AE748" s="239"/>
      <c r="AF748" s="239"/>
      <c r="AG748" s="239"/>
    </row>
    <row r="749" spans="1:33" ht="24" customHeight="1">
      <c r="A749" s="239"/>
      <c r="B749" s="239"/>
      <c r="C749" s="239"/>
      <c r="D749" s="239"/>
      <c r="E749" s="239"/>
      <c r="F749" s="239"/>
      <c r="G749" s="239"/>
      <c r="H749" s="239"/>
      <c r="I749" s="239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  <c r="AA749" s="239"/>
      <c r="AB749" s="239"/>
      <c r="AC749" s="239"/>
      <c r="AD749" s="239"/>
      <c r="AE749" s="239"/>
      <c r="AF749" s="239"/>
      <c r="AG749" s="239"/>
    </row>
    <row r="750" spans="1:33" ht="24" customHeight="1">
      <c r="A750" s="239"/>
      <c r="B750" s="239"/>
      <c r="C750" s="239"/>
      <c r="D750" s="239"/>
      <c r="E750" s="239"/>
      <c r="F750" s="239"/>
      <c r="G750" s="239"/>
      <c r="H750" s="239"/>
      <c r="I750" s="239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  <c r="AA750" s="239"/>
      <c r="AB750" s="239"/>
      <c r="AC750" s="239"/>
      <c r="AD750" s="239"/>
      <c r="AE750" s="239"/>
      <c r="AF750" s="239"/>
      <c r="AG750" s="239"/>
    </row>
    <row r="751" spans="1:33" ht="24" customHeight="1">
      <c r="A751" s="239"/>
      <c r="B751" s="239"/>
      <c r="C751" s="239"/>
      <c r="D751" s="239"/>
      <c r="E751" s="239"/>
      <c r="F751" s="239"/>
      <c r="G751" s="239"/>
      <c r="H751" s="239"/>
      <c r="I751" s="239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  <c r="AA751" s="239"/>
      <c r="AB751" s="239"/>
      <c r="AC751" s="239"/>
      <c r="AD751" s="239"/>
      <c r="AE751" s="239"/>
      <c r="AF751" s="239"/>
      <c r="AG751" s="239"/>
    </row>
    <row r="752" spans="1:33" ht="24" customHeight="1">
      <c r="A752" s="239"/>
      <c r="B752" s="239"/>
      <c r="C752" s="239"/>
      <c r="D752" s="239"/>
      <c r="E752" s="239"/>
      <c r="F752" s="239"/>
      <c r="G752" s="239"/>
      <c r="H752" s="239"/>
      <c r="I752" s="239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  <c r="AA752" s="239"/>
      <c r="AB752" s="239"/>
      <c r="AC752" s="239"/>
      <c r="AD752" s="239"/>
      <c r="AE752" s="239"/>
      <c r="AF752" s="239"/>
      <c r="AG752" s="239"/>
    </row>
    <row r="753" spans="1:33" ht="24" customHeight="1">
      <c r="A753" s="239"/>
      <c r="B753" s="239"/>
      <c r="C753" s="239"/>
      <c r="D753" s="239"/>
      <c r="E753" s="239"/>
      <c r="F753" s="239"/>
      <c r="G753" s="239"/>
      <c r="H753" s="239"/>
      <c r="I753" s="239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  <c r="AA753" s="239"/>
      <c r="AB753" s="239"/>
      <c r="AC753" s="239"/>
      <c r="AD753" s="239"/>
      <c r="AE753" s="239"/>
      <c r="AF753" s="239"/>
      <c r="AG753" s="239"/>
    </row>
    <row r="754" spans="1:33" ht="24" customHeight="1">
      <c r="A754" s="239"/>
      <c r="B754" s="239"/>
      <c r="C754" s="239"/>
      <c r="D754" s="239"/>
      <c r="E754" s="239"/>
      <c r="F754" s="239"/>
      <c r="G754" s="239"/>
      <c r="H754" s="239"/>
      <c r="I754" s="239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  <c r="AA754" s="239"/>
      <c r="AB754" s="239"/>
      <c r="AC754" s="239"/>
      <c r="AD754" s="239"/>
      <c r="AE754" s="239"/>
      <c r="AF754" s="239"/>
      <c r="AG754" s="239"/>
    </row>
    <row r="755" spans="1:33" ht="24" customHeight="1">
      <c r="A755" s="239"/>
      <c r="B755" s="239"/>
      <c r="C755" s="239"/>
      <c r="D755" s="239"/>
      <c r="E755" s="239"/>
      <c r="F755" s="239"/>
      <c r="G755" s="239"/>
      <c r="H755" s="239"/>
      <c r="I755" s="239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  <c r="AA755" s="239"/>
      <c r="AB755" s="239"/>
      <c r="AC755" s="239"/>
      <c r="AD755" s="239"/>
      <c r="AE755" s="239"/>
      <c r="AF755" s="239"/>
      <c r="AG755" s="239"/>
    </row>
    <row r="756" spans="1:33" ht="24" customHeight="1">
      <c r="A756" s="239"/>
      <c r="B756" s="239"/>
      <c r="C756" s="239"/>
      <c r="D756" s="239"/>
      <c r="E756" s="239"/>
      <c r="F756" s="239"/>
      <c r="G756" s="239"/>
      <c r="H756" s="239"/>
      <c r="I756" s="239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  <c r="AA756" s="239"/>
      <c r="AB756" s="239"/>
      <c r="AC756" s="239"/>
      <c r="AD756" s="239"/>
      <c r="AE756" s="239"/>
      <c r="AF756" s="239"/>
      <c r="AG756" s="239"/>
    </row>
    <row r="757" spans="1:33" ht="24" customHeight="1">
      <c r="A757" s="239"/>
      <c r="B757" s="239"/>
      <c r="C757" s="239"/>
      <c r="D757" s="239"/>
      <c r="E757" s="239"/>
      <c r="F757" s="239"/>
      <c r="G757" s="239"/>
      <c r="H757" s="239"/>
      <c r="I757" s="239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  <c r="AA757" s="239"/>
      <c r="AB757" s="239"/>
      <c r="AC757" s="239"/>
      <c r="AD757" s="239"/>
      <c r="AE757" s="239"/>
      <c r="AF757" s="239"/>
      <c r="AG757" s="239"/>
    </row>
    <row r="758" spans="1:33" ht="24" customHeight="1">
      <c r="A758" s="239"/>
      <c r="B758" s="239"/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  <c r="AA758" s="239"/>
      <c r="AB758" s="239"/>
      <c r="AC758" s="239"/>
      <c r="AD758" s="239"/>
      <c r="AE758" s="239"/>
      <c r="AF758" s="239"/>
      <c r="AG758" s="239"/>
    </row>
    <row r="759" spans="1:33" ht="24" customHeight="1">
      <c r="A759" s="239"/>
      <c r="B759" s="239"/>
      <c r="C759" s="239"/>
      <c r="D759" s="239"/>
      <c r="E759" s="239"/>
      <c r="F759" s="239"/>
      <c r="G759" s="239"/>
      <c r="H759" s="239"/>
      <c r="I759" s="239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  <c r="AA759" s="239"/>
      <c r="AB759" s="239"/>
      <c r="AC759" s="239"/>
      <c r="AD759" s="239"/>
      <c r="AE759" s="239"/>
      <c r="AF759" s="239"/>
      <c r="AG759" s="239"/>
    </row>
    <row r="760" spans="1:33" ht="24" customHeight="1">
      <c r="A760" s="239"/>
      <c r="B760" s="239"/>
      <c r="C760" s="239"/>
      <c r="D760" s="239"/>
      <c r="E760" s="239"/>
      <c r="F760" s="239"/>
      <c r="G760" s="239"/>
      <c r="H760" s="239"/>
      <c r="I760" s="239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  <c r="AA760" s="239"/>
      <c r="AB760" s="239"/>
      <c r="AC760" s="239"/>
      <c r="AD760" s="239"/>
      <c r="AE760" s="239"/>
      <c r="AF760" s="239"/>
      <c r="AG760" s="239"/>
    </row>
    <row r="761" spans="1:33" ht="24" customHeight="1">
      <c r="A761" s="239"/>
      <c r="B761" s="239"/>
      <c r="C761" s="239"/>
      <c r="D761" s="239"/>
      <c r="E761" s="239"/>
      <c r="F761" s="239"/>
      <c r="G761" s="239"/>
      <c r="H761" s="239"/>
      <c r="I761" s="239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  <c r="AA761" s="239"/>
      <c r="AB761" s="239"/>
      <c r="AC761" s="239"/>
      <c r="AD761" s="239"/>
      <c r="AE761" s="239"/>
      <c r="AF761" s="239"/>
      <c r="AG761" s="239"/>
    </row>
    <row r="762" spans="1:33" ht="24" customHeight="1">
      <c r="A762" s="239"/>
      <c r="B762" s="239"/>
      <c r="C762" s="239"/>
      <c r="D762" s="239"/>
      <c r="E762" s="239"/>
      <c r="F762" s="239"/>
      <c r="G762" s="239"/>
      <c r="H762" s="239"/>
      <c r="I762" s="239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  <c r="AA762" s="239"/>
      <c r="AB762" s="239"/>
      <c r="AC762" s="239"/>
      <c r="AD762" s="239"/>
      <c r="AE762" s="239"/>
      <c r="AF762" s="239"/>
      <c r="AG762" s="239"/>
    </row>
    <row r="763" spans="1:33" ht="24" customHeight="1">
      <c r="A763" s="239"/>
      <c r="B763" s="239"/>
      <c r="C763" s="239"/>
      <c r="D763" s="239"/>
      <c r="E763" s="239"/>
      <c r="F763" s="239"/>
      <c r="G763" s="239"/>
      <c r="H763" s="239"/>
      <c r="I763" s="239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  <c r="AA763" s="239"/>
      <c r="AB763" s="239"/>
      <c r="AC763" s="239"/>
      <c r="AD763" s="239"/>
      <c r="AE763" s="239"/>
      <c r="AF763" s="239"/>
      <c r="AG763" s="239"/>
    </row>
    <row r="764" spans="1:33" ht="24" customHeight="1">
      <c r="A764" s="239"/>
      <c r="B764" s="239"/>
      <c r="C764" s="239"/>
      <c r="D764" s="239"/>
      <c r="E764" s="239"/>
      <c r="F764" s="239"/>
      <c r="G764" s="239"/>
      <c r="H764" s="239"/>
      <c r="I764" s="239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  <c r="AA764" s="239"/>
      <c r="AB764" s="239"/>
      <c r="AC764" s="239"/>
      <c r="AD764" s="239"/>
      <c r="AE764" s="239"/>
      <c r="AF764" s="239"/>
      <c r="AG764" s="239"/>
    </row>
    <row r="765" spans="1:33" ht="24" customHeight="1">
      <c r="A765" s="239"/>
      <c r="B765" s="239"/>
      <c r="C765" s="239"/>
      <c r="D765" s="239"/>
      <c r="E765" s="239"/>
      <c r="F765" s="239"/>
      <c r="G765" s="239"/>
      <c r="H765" s="239"/>
      <c r="I765" s="239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  <c r="AA765" s="239"/>
      <c r="AB765" s="239"/>
      <c r="AC765" s="239"/>
      <c r="AD765" s="239"/>
      <c r="AE765" s="239"/>
      <c r="AF765" s="239"/>
      <c r="AG765" s="239"/>
    </row>
    <row r="766" spans="1:33" ht="24" customHeight="1">
      <c r="A766" s="239"/>
      <c r="B766" s="239"/>
      <c r="C766" s="239"/>
      <c r="D766" s="239"/>
      <c r="E766" s="239"/>
      <c r="F766" s="239"/>
      <c r="G766" s="239"/>
      <c r="H766" s="239"/>
      <c r="I766" s="239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  <c r="AA766" s="239"/>
      <c r="AB766" s="239"/>
      <c r="AC766" s="239"/>
      <c r="AD766" s="239"/>
      <c r="AE766" s="239"/>
      <c r="AF766" s="239"/>
      <c r="AG766" s="239"/>
    </row>
    <row r="767" spans="1:33" ht="24" customHeight="1">
      <c r="A767" s="239"/>
      <c r="B767" s="239"/>
      <c r="C767" s="239"/>
      <c r="D767" s="239"/>
      <c r="E767" s="239"/>
      <c r="F767" s="239"/>
      <c r="G767" s="239"/>
      <c r="H767" s="239"/>
      <c r="I767" s="239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  <c r="AA767" s="239"/>
      <c r="AB767" s="239"/>
      <c r="AC767" s="239"/>
      <c r="AD767" s="239"/>
      <c r="AE767" s="239"/>
      <c r="AF767" s="239"/>
      <c r="AG767" s="239"/>
    </row>
    <row r="768" spans="1:33" ht="24" customHeight="1">
      <c r="A768" s="239"/>
      <c r="B768" s="239"/>
      <c r="C768" s="239"/>
      <c r="D768" s="239"/>
      <c r="E768" s="239"/>
      <c r="F768" s="239"/>
      <c r="G768" s="239"/>
      <c r="H768" s="239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  <c r="AA768" s="239"/>
      <c r="AB768" s="239"/>
      <c r="AC768" s="239"/>
      <c r="AD768" s="239"/>
      <c r="AE768" s="239"/>
      <c r="AF768" s="239"/>
      <c r="AG768" s="239"/>
    </row>
    <row r="769" spans="1:33" ht="24" customHeight="1">
      <c r="A769" s="239"/>
      <c r="B769" s="239"/>
      <c r="C769" s="239"/>
      <c r="D769" s="239"/>
      <c r="E769" s="239"/>
      <c r="F769" s="239"/>
      <c r="G769" s="239"/>
      <c r="H769" s="239"/>
      <c r="I769" s="239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  <c r="AA769" s="239"/>
      <c r="AB769" s="239"/>
      <c r="AC769" s="239"/>
      <c r="AD769" s="239"/>
      <c r="AE769" s="239"/>
      <c r="AF769" s="239"/>
      <c r="AG769" s="239"/>
    </row>
    <row r="770" spans="1:33" ht="24" customHeight="1">
      <c r="A770" s="239"/>
      <c r="B770" s="239"/>
      <c r="C770" s="239"/>
      <c r="D770" s="239"/>
      <c r="E770" s="239"/>
      <c r="F770" s="239"/>
      <c r="G770" s="239"/>
      <c r="H770" s="239"/>
      <c r="I770" s="239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  <c r="AA770" s="239"/>
      <c r="AB770" s="239"/>
      <c r="AC770" s="239"/>
      <c r="AD770" s="239"/>
      <c r="AE770" s="239"/>
      <c r="AF770" s="239"/>
      <c r="AG770" s="239"/>
    </row>
    <row r="771" spans="1:33" ht="24" customHeight="1">
      <c r="A771" s="239"/>
      <c r="B771" s="239"/>
      <c r="C771" s="239"/>
      <c r="D771" s="239"/>
      <c r="E771" s="239"/>
      <c r="F771" s="239"/>
      <c r="G771" s="239"/>
      <c r="H771" s="239"/>
      <c r="I771" s="239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  <c r="AA771" s="239"/>
      <c r="AB771" s="239"/>
      <c r="AC771" s="239"/>
      <c r="AD771" s="239"/>
      <c r="AE771" s="239"/>
      <c r="AF771" s="239"/>
      <c r="AG771" s="239"/>
    </row>
    <row r="772" spans="1:33" ht="24" customHeight="1">
      <c r="A772" s="239"/>
      <c r="B772" s="239"/>
      <c r="C772" s="239"/>
      <c r="D772" s="239"/>
      <c r="E772" s="239"/>
      <c r="F772" s="239"/>
      <c r="G772" s="239"/>
      <c r="H772" s="239"/>
      <c r="I772" s="239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  <c r="AA772" s="239"/>
      <c r="AB772" s="239"/>
      <c r="AC772" s="239"/>
      <c r="AD772" s="239"/>
      <c r="AE772" s="239"/>
      <c r="AF772" s="239"/>
      <c r="AG772" s="239"/>
    </row>
    <row r="773" spans="1:33" ht="24" customHeight="1">
      <c r="A773" s="239"/>
      <c r="B773" s="239"/>
      <c r="C773" s="239"/>
      <c r="D773" s="239"/>
      <c r="E773" s="239"/>
      <c r="F773" s="239"/>
      <c r="G773" s="239"/>
      <c r="H773" s="239"/>
      <c r="I773" s="239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  <c r="AA773" s="239"/>
      <c r="AB773" s="239"/>
      <c r="AC773" s="239"/>
      <c r="AD773" s="239"/>
      <c r="AE773" s="239"/>
      <c r="AF773" s="239"/>
      <c r="AG773" s="239"/>
    </row>
    <row r="774" spans="1:33" ht="24" customHeight="1">
      <c r="A774" s="239"/>
      <c r="B774" s="239"/>
      <c r="C774" s="239"/>
      <c r="D774" s="239"/>
      <c r="E774" s="239"/>
      <c r="F774" s="239"/>
      <c r="G774" s="239"/>
      <c r="H774" s="239"/>
      <c r="I774" s="239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  <c r="AA774" s="239"/>
      <c r="AB774" s="239"/>
      <c r="AC774" s="239"/>
      <c r="AD774" s="239"/>
      <c r="AE774" s="239"/>
      <c r="AF774" s="239"/>
      <c r="AG774" s="239"/>
    </row>
    <row r="775" spans="1:33" ht="24" customHeight="1">
      <c r="A775" s="239"/>
      <c r="B775" s="239"/>
      <c r="C775" s="239"/>
      <c r="D775" s="239"/>
      <c r="E775" s="239"/>
      <c r="F775" s="239"/>
      <c r="G775" s="239"/>
      <c r="H775" s="239"/>
      <c r="I775" s="239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  <c r="AA775" s="239"/>
      <c r="AB775" s="239"/>
      <c r="AC775" s="239"/>
      <c r="AD775" s="239"/>
      <c r="AE775" s="239"/>
      <c r="AF775" s="239"/>
      <c r="AG775" s="239"/>
    </row>
    <row r="776" spans="1:33" ht="24" customHeight="1">
      <c r="A776" s="239"/>
      <c r="B776" s="239"/>
      <c r="C776" s="239"/>
      <c r="D776" s="239"/>
      <c r="E776" s="239"/>
      <c r="F776" s="239"/>
      <c r="G776" s="239"/>
      <c r="H776" s="239"/>
      <c r="I776" s="239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  <c r="AA776" s="239"/>
      <c r="AB776" s="239"/>
      <c r="AC776" s="239"/>
      <c r="AD776" s="239"/>
      <c r="AE776" s="239"/>
      <c r="AF776" s="239"/>
      <c r="AG776" s="239"/>
    </row>
    <row r="777" spans="1:33" ht="24" customHeight="1">
      <c r="A777" s="239"/>
      <c r="B777" s="239"/>
      <c r="C777" s="239"/>
      <c r="D777" s="239"/>
      <c r="E777" s="239"/>
      <c r="F777" s="239"/>
      <c r="G777" s="239"/>
      <c r="H777" s="239"/>
      <c r="I777" s="239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  <c r="AA777" s="239"/>
      <c r="AB777" s="239"/>
      <c r="AC777" s="239"/>
      <c r="AD777" s="239"/>
      <c r="AE777" s="239"/>
      <c r="AF777" s="239"/>
      <c r="AG777" s="239"/>
    </row>
    <row r="778" spans="1:33" ht="24" customHeight="1">
      <c r="A778" s="239"/>
      <c r="B778" s="239"/>
      <c r="C778" s="239"/>
      <c r="D778" s="239"/>
      <c r="E778" s="239"/>
      <c r="F778" s="239"/>
      <c r="G778" s="239"/>
      <c r="H778" s="239"/>
      <c r="I778" s="239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  <c r="AA778" s="239"/>
      <c r="AB778" s="239"/>
      <c r="AC778" s="239"/>
      <c r="AD778" s="239"/>
      <c r="AE778" s="239"/>
      <c r="AF778" s="239"/>
      <c r="AG778" s="239"/>
    </row>
    <row r="779" spans="1:33" ht="24" customHeight="1">
      <c r="A779" s="239"/>
      <c r="B779" s="239"/>
      <c r="C779" s="239"/>
      <c r="D779" s="239"/>
      <c r="E779" s="239"/>
      <c r="F779" s="239"/>
      <c r="G779" s="239"/>
      <c r="H779" s="239"/>
      <c r="I779" s="239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  <c r="AA779" s="239"/>
      <c r="AB779" s="239"/>
      <c r="AC779" s="239"/>
      <c r="AD779" s="239"/>
      <c r="AE779" s="239"/>
      <c r="AF779" s="239"/>
      <c r="AG779" s="239"/>
    </row>
    <row r="780" spans="1:33" ht="24" customHeight="1">
      <c r="A780" s="239"/>
      <c r="B780" s="239"/>
      <c r="C780" s="239"/>
      <c r="D780" s="239"/>
      <c r="E780" s="239"/>
      <c r="F780" s="239"/>
      <c r="G780" s="239"/>
      <c r="H780" s="239"/>
      <c r="I780" s="239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  <c r="AA780" s="239"/>
      <c r="AB780" s="239"/>
      <c r="AC780" s="239"/>
      <c r="AD780" s="239"/>
      <c r="AE780" s="239"/>
      <c r="AF780" s="239"/>
      <c r="AG780" s="239"/>
    </row>
    <row r="781" spans="1:33" ht="24" customHeight="1">
      <c r="A781" s="239"/>
      <c r="B781" s="239"/>
      <c r="C781" s="239"/>
      <c r="D781" s="239"/>
      <c r="E781" s="239"/>
      <c r="F781" s="239"/>
      <c r="G781" s="239"/>
      <c r="H781" s="239"/>
      <c r="I781" s="239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  <c r="AA781" s="239"/>
      <c r="AB781" s="239"/>
      <c r="AC781" s="239"/>
      <c r="AD781" s="239"/>
      <c r="AE781" s="239"/>
      <c r="AF781" s="239"/>
      <c r="AG781" s="239"/>
    </row>
    <row r="782" spans="1:33" ht="24" customHeight="1">
      <c r="A782" s="239"/>
      <c r="B782" s="239"/>
      <c r="C782" s="239"/>
      <c r="D782" s="239"/>
      <c r="E782" s="239"/>
      <c r="F782" s="239"/>
      <c r="G782" s="239"/>
      <c r="H782" s="239"/>
      <c r="I782" s="239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  <c r="AA782" s="239"/>
      <c r="AB782" s="239"/>
      <c r="AC782" s="239"/>
      <c r="AD782" s="239"/>
      <c r="AE782" s="239"/>
      <c r="AF782" s="239"/>
      <c r="AG782" s="239"/>
    </row>
    <row r="783" spans="1:33" ht="24" customHeight="1">
      <c r="A783" s="239"/>
      <c r="B783" s="239"/>
      <c r="C783" s="239"/>
      <c r="D783" s="239"/>
      <c r="E783" s="239"/>
      <c r="F783" s="239"/>
      <c r="G783" s="239"/>
      <c r="H783" s="239"/>
      <c r="I783" s="239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  <c r="AA783" s="239"/>
      <c r="AB783" s="239"/>
      <c r="AC783" s="239"/>
      <c r="AD783" s="239"/>
      <c r="AE783" s="239"/>
      <c r="AF783" s="239"/>
      <c r="AG783" s="239"/>
    </row>
    <row r="784" spans="1:33" ht="24" customHeight="1">
      <c r="A784" s="239"/>
      <c r="B784" s="239"/>
      <c r="C784" s="239"/>
      <c r="D784" s="239"/>
      <c r="E784" s="239"/>
      <c r="F784" s="239"/>
      <c r="G784" s="239"/>
      <c r="H784" s="239"/>
      <c r="I784" s="239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  <c r="AA784" s="239"/>
      <c r="AB784" s="239"/>
      <c r="AC784" s="239"/>
      <c r="AD784" s="239"/>
      <c r="AE784" s="239"/>
      <c r="AF784" s="239"/>
      <c r="AG784" s="239"/>
    </row>
    <row r="785" spans="1:33" ht="24" customHeight="1">
      <c r="A785" s="239"/>
      <c r="B785" s="239"/>
      <c r="C785" s="239"/>
      <c r="D785" s="239"/>
      <c r="E785" s="239"/>
      <c r="F785" s="239"/>
      <c r="G785" s="239"/>
      <c r="H785" s="239"/>
      <c r="I785" s="239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  <c r="AA785" s="239"/>
      <c r="AB785" s="239"/>
      <c r="AC785" s="239"/>
      <c r="AD785" s="239"/>
      <c r="AE785" s="239"/>
      <c r="AF785" s="239"/>
      <c r="AG785" s="239"/>
    </row>
    <row r="786" spans="1:33" ht="24" customHeight="1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  <c r="AA786" s="239"/>
      <c r="AB786" s="239"/>
      <c r="AC786" s="239"/>
      <c r="AD786" s="239"/>
      <c r="AE786" s="239"/>
      <c r="AF786" s="239"/>
      <c r="AG786" s="239"/>
    </row>
    <row r="787" spans="1:33" ht="24" customHeight="1">
      <c r="A787" s="239"/>
      <c r="B787" s="239"/>
      <c r="C787" s="239"/>
      <c r="D787" s="239"/>
      <c r="E787" s="239"/>
      <c r="F787" s="239"/>
      <c r="G787" s="239"/>
      <c r="H787" s="239"/>
      <c r="I787" s="239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  <c r="AA787" s="239"/>
      <c r="AB787" s="239"/>
      <c r="AC787" s="239"/>
      <c r="AD787" s="239"/>
      <c r="AE787" s="239"/>
      <c r="AF787" s="239"/>
      <c r="AG787" s="239"/>
    </row>
    <row r="788" spans="1:33" ht="24" customHeight="1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  <c r="AA788" s="239"/>
      <c r="AB788" s="239"/>
      <c r="AC788" s="239"/>
      <c r="AD788" s="239"/>
      <c r="AE788" s="239"/>
      <c r="AF788" s="239"/>
      <c r="AG788" s="239"/>
    </row>
    <row r="789" spans="1:33" ht="24" customHeight="1">
      <c r="A789" s="239"/>
      <c r="B789" s="239"/>
      <c r="C789" s="239"/>
      <c r="D789" s="239"/>
      <c r="E789" s="239"/>
      <c r="F789" s="239"/>
      <c r="G789" s="239"/>
      <c r="H789" s="239"/>
      <c r="I789" s="239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  <c r="AA789" s="239"/>
      <c r="AB789" s="239"/>
      <c r="AC789" s="239"/>
      <c r="AD789" s="239"/>
      <c r="AE789" s="239"/>
      <c r="AF789" s="239"/>
      <c r="AG789" s="239"/>
    </row>
    <row r="790" spans="1:33" ht="24" customHeight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  <c r="AA790" s="239"/>
      <c r="AB790" s="239"/>
      <c r="AC790" s="239"/>
      <c r="AD790" s="239"/>
      <c r="AE790" s="239"/>
      <c r="AF790" s="239"/>
      <c r="AG790" s="239"/>
    </row>
    <row r="791" spans="1:33" ht="24" customHeight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  <c r="AA791" s="239"/>
      <c r="AB791" s="239"/>
      <c r="AC791" s="239"/>
      <c r="AD791" s="239"/>
      <c r="AE791" s="239"/>
      <c r="AF791" s="239"/>
      <c r="AG791" s="239"/>
    </row>
    <row r="792" spans="1:33" ht="24" customHeight="1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  <c r="AA792" s="239"/>
      <c r="AB792" s="239"/>
      <c r="AC792" s="239"/>
      <c r="AD792" s="239"/>
      <c r="AE792" s="239"/>
      <c r="AF792" s="239"/>
      <c r="AG792" s="239"/>
    </row>
    <row r="793" spans="1:33" ht="24" customHeight="1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  <c r="AA793" s="239"/>
      <c r="AB793" s="239"/>
      <c r="AC793" s="239"/>
      <c r="AD793" s="239"/>
      <c r="AE793" s="239"/>
      <c r="AF793" s="239"/>
      <c r="AG793" s="239"/>
    </row>
    <row r="794" spans="1:33" ht="24" customHeight="1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  <c r="AA794" s="239"/>
      <c r="AB794" s="239"/>
      <c r="AC794" s="239"/>
      <c r="AD794" s="239"/>
      <c r="AE794" s="239"/>
      <c r="AF794" s="239"/>
      <c r="AG794" s="239"/>
    </row>
    <row r="795" spans="1:33" ht="24" customHeight="1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  <c r="AA795" s="239"/>
      <c r="AB795" s="239"/>
      <c r="AC795" s="239"/>
      <c r="AD795" s="239"/>
      <c r="AE795" s="239"/>
      <c r="AF795" s="239"/>
      <c r="AG795" s="239"/>
    </row>
    <row r="796" spans="1:33" ht="24" customHeight="1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  <c r="AA796" s="239"/>
      <c r="AB796" s="239"/>
      <c r="AC796" s="239"/>
      <c r="AD796" s="239"/>
      <c r="AE796" s="239"/>
      <c r="AF796" s="239"/>
      <c r="AG796" s="239"/>
    </row>
    <row r="797" spans="1:33" ht="24" customHeight="1">
      <c r="A797" s="239"/>
      <c r="B797" s="239"/>
      <c r="C797" s="239"/>
      <c r="D797" s="239"/>
      <c r="E797" s="239"/>
      <c r="F797" s="239"/>
      <c r="G797" s="239"/>
      <c r="H797" s="239"/>
      <c r="I797" s="239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  <c r="AA797" s="239"/>
      <c r="AB797" s="239"/>
      <c r="AC797" s="239"/>
      <c r="AD797" s="239"/>
      <c r="AE797" s="239"/>
      <c r="AF797" s="239"/>
      <c r="AG797" s="239"/>
    </row>
    <row r="798" spans="1:33" ht="24" customHeight="1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  <c r="AA798" s="239"/>
      <c r="AB798" s="239"/>
      <c r="AC798" s="239"/>
      <c r="AD798" s="239"/>
      <c r="AE798" s="239"/>
      <c r="AF798" s="239"/>
      <c r="AG798" s="239"/>
    </row>
    <row r="799" spans="1:33" ht="24" customHeight="1">
      <c r="A799" s="239"/>
      <c r="B799" s="239"/>
      <c r="C799" s="239"/>
      <c r="D799" s="239"/>
      <c r="E799" s="239"/>
      <c r="F799" s="239"/>
      <c r="G799" s="239"/>
      <c r="H799" s="239"/>
      <c r="I799" s="239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  <c r="AA799" s="239"/>
      <c r="AB799" s="239"/>
      <c r="AC799" s="239"/>
      <c r="AD799" s="239"/>
      <c r="AE799" s="239"/>
      <c r="AF799" s="239"/>
      <c r="AG799" s="239"/>
    </row>
    <row r="800" spans="1:33" ht="24" customHeight="1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  <c r="AA800" s="239"/>
      <c r="AB800" s="239"/>
      <c r="AC800" s="239"/>
      <c r="AD800" s="239"/>
      <c r="AE800" s="239"/>
      <c r="AF800" s="239"/>
      <c r="AG800" s="239"/>
    </row>
    <row r="801" spans="1:33" ht="24" customHeight="1">
      <c r="A801" s="239"/>
      <c r="B801" s="239"/>
      <c r="C801" s="239"/>
      <c r="D801" s="239"/>
      <c r="E801" s="239"/>
      <c r="F801" s="239"/>
      <c r="G801" s="239"/>
      <c r="H801" s="239"/>
      <c r="I801" s="239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  <c r="AA801" s="239"/>
      <c r="AB801" s="239"/>
      <c r="AC801" s="239"/>
      <c r="AD801" s="239"/>
      <c r="AE801" s="239"/>
      <c r="AF801" s="239"/>
      <c r="AG801" s="239"/>
    </row>
    <row r="802" spans="1:33" ht="24" customHeight="1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  <c r="AA802" s="239"/>
      <c r="AB802" s="239"/>
      <c r="AC802" s="239"/>
      <c r="AD802" s="239"/>
      <c r="AE802" s="239"/>
      <c r="AF802" s="239"/>
      <c r="AG802" s="239"/>
    </row>
    <row r="803" spans="1:33" ht="24" customHeight="1">
      <c r="A803" s="239"/>
      <c r="B803" s="239"/>
      <c r="C803" s="239"/>
      <c r="D803" s="239"/>
      <c r="E803" s="239"/>
      <c r="F803" s="239"/>
      <c r="G803" s="239"/>
      <c r="H803" s="239"/>
      <c r="I803" s="239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  <c r="AA803" s="239"/>
      <c r="AB803" s="239"/>
      <c r="AC803" s="239"/>
      <c r="AD803" s="239"/>
      <c r="AE803" s="239"/>
      <c r="AF803" s="239"/>
      <c r="AG803" s="239"/>
    </row>
    <row r="804" spans="1:33" ht="24" customHeight="1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  <c r="AA804" s="239"/>
      <c r="AB804" s="239"/>
      <c r="AC804" s="239"/>
      <c r="AD804" s="239"/>
      <c r="AE804" s="239"/>
      <c r="AF804" s="239"/>
      <c r="AG804" s="239"/>
    </row>
    <row r="805" spans="1:33" ht="24" customHeight="1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  <c r="AA805" s="239"/>
      <c r="AB805" s="239"/>
      <c r="AC805" s="239"/>
      <c r="AD805" s="239"/>
      <c r="AE805" s="239"/>
      <c r="AF805" s="239"/>
      <c r="AG805" s="239"/>
    </row>
    <row r="806" spans="1:33" ht="24" customHeight="1">
      <c r="A806" s="239"/>
      <c r="B806" s="239"/>
      <c r="C806" s="239"/>
      <c r="D806" s="239"/>
      <c r="E806" s="239"/>
      <c r="F806" s="239"/>
      <c r="G806" s="239"/>
      <c r="H806" s="239"/>
      <c r="I806" s="239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  <c r="AA806" s="239"/>
      <c r="AB806" s="239"/>
      <c r="AC806" s="239"/>
      <c r="AD806" s="239"/>
      <c r="AE806" s="239"/>
      <c r="AF806" s="239"/>
      <c r="AG806" s="239"/>
    </row>
    <row r="807" spans="1:33" ht="24" customHeight="1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  <c r="AA807" s="239"/>
      <c r="AB807" s="239"/>
      <c r="AC807" s="239"/>
      <c r="AD807" s="239"/>
      <c r="AE807" s="239"/>
      <c r="AF807" s="239"/>
      <c r="AG807" s="239"/>
    </row>
    <row r="808" spans="1:33" ht="24" customHeight="1">
      <c r="A808" s="239"/>
      <c r="B808" s="239"/>
      <c r="C808" s="239"/>
      <c r="D808" s="239"/>
      <c r="E808" s="239"/>
      <c r="F808" s="239"/>
      <c r="G808" s="239"/>
      <c r="H808" s="239"/>
      <c r="I808" s="239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  <c r="AA808" s="239"/>
      <c r="AB808" s="239"/>
      <c r="AC808" s="239"/>
      <c r="AD808" s="239"/>
      <c r="AE808" s="239"/>
      <c r="AF808" s="239"/>
      <c r="AG808" s="239"/>
    </row>
    <row r="809" spans="1:33" ht="24" customHeight="1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  <c r="AA809" s="239"/>
      <c r="AB809" s="239"/>
      <c r="AC809" s="239"/>
      <c r="AD809" s="239"/>
      <c r="AE809" s="239"/>
      <c r="AF809" s="239"/>
      <c r="AG809" s="239"/>
    </row>
    <row r="810" spans="1:33" ht="24" customHeight="1">
      <c r="A810" s="239"/>
      <c r="B810" s="239"/>
      <c r="C810" s="239"/>
      <c r="D810" s="239"/>
      <c r="E810" s="239"/>
      <c r="F810" s="239"/>
      <c r="G810" s="239"/>
      <c r="H810" s="239"/>
      <c r="I810" s="239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  <c r="AA810" s="239"/>
      <c r="AB810" s="239"/>
      <c r="AC810" s="239"/>
      <c r="AD810" s="239"/>
      <c r="AE810" s="239"/>
      <c r="AF810" s="239"/>
      <c r="AG810" s="239"/>
    </row>
    <row r="811" spans="1:33" ht="24" customHeight="1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  <c r="AA811" s="239"/>
      <c r="AB811" s="239"/>
      <c r="AC811" s="239"/>
      <c r="AD811" s="239"/>
      <c r="AE811" s="239"/>
      <c r="AF811" s="239"/>
      <c r="AG811" s="239"/>
    </row>
    <row r="812" spans="1:33" ht="24" customHeight="1">
      <c r="A812" s="239"/>
      <c r="B812" s="239"/>
      <c r="C812" s="239"/>
      <c r="D812" s="239"/>
      <c r="E812" s="239"/>
      <c r="F812" s="239"/>
      <c r="G812" s="239"/>
      <c r="H812" s="239"/>
      <c r="I812" s="239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  <c r="AA812" s="239"/>
      <c r="AB812" s="239"/>
      <c r="AC812" s="239"/>
      <c r="AD812" s="239"/>
      <c r="AE812" s="239"/>
      <c r="AF812" s="239"/>
      <c r="AG812" s="239"/>
    </row>
    <row r="813" spans="1:33" ht="24" customHeight="1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  <c r="AA813" s="239"/>
      <c r="AB813" s="239"/>
      <c r="AC813" s="239"/>
      <c r="AD813" s="239"/>
      <c r="AE813" s="239"/>
      <c r="AF813" s="239"/>
      <c r="AG813" s="239"/>
    </row>
    <row r="814" spans="1:33" ht="24" customHeight="1">
      <c r="A814" s="239"/>
      <c r="B814" s="239"/>
      <c r="C814" s="239"/>
      <c r="D814" s="239"/>
      <c r="E814" s="239"/>
      <c r="F814" s="239"/>
      <c r="G814" s="239"/>
      <c r="H814" s="239"/>
      <c r="I814" s="239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  <c r="AA814" s="239"/>
      <c r="AB814" s="239"/>
      <c r="AC814" s="239"/>
      <c r="AD814" s="239"/>
      <c r="AE814" s="239"/>
      <c r="AF814" s="239"/>
      <c r="AG814" s="239"/>
    </row>
    <row r="815" spans="1:33" ht="24" customHeight="1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  <c r="AA815" s="239"/>
      <c r="AB815" s="239"/>
      <c r="AC815" s="239"/>
      <c r="AD815" s="239"/>
      <c r="AE815" s="239"/>
      <c r="AF815" s="239"/>
      <c r="AG815" s="239"/>
    </row>
    <row r="816" spans="1:33" ht="24" customHeight="1">
      <c r="A816" s="239"/>
      <c r="B816" s="239"/>
      <c r="C816" s="239"/>
      <c r="D816" s="239"/>
      <c r="E816" s="239"/>
      <c r="F816" s="239"/>
      <c r="G816" s="239"/>
      <c r="H816" s="239"/>
      <c r="I816" s="239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  <c r="AA816" s="239"/>
      <c r="AB816" s="239"/>
      <c r="AC816" s="239"/>
      <c r="AD816" s="239"/>
      <c r="AE816" s="239"/>
      <c r="AF816" s="239"/>
      <c r="AG816" s="239"/>
    </row>
    <row r="817" spans="1:33" ht="24" customHeight="1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  <c r="AA817" s="239"/>
      <c r="AB817" s="239"/>
      <c r="AC817" s="239"/>
      <c r="AD817" s="239"/>
      <c r="AE817" s="239"/>
      <c r="AF817" s="239"/>
      <c r="AG817" s="239"/>
    </row>
    <row r="818" spans="1:33" ht="24" customHeight="1">
      <c r="A818" s="239"/>
      <c r="B818" s="239"/>
      <c r="C818" s="239"/>
      <c r="D818" s="239"/>
      <c r="E818" s="239"/>
      <c r="F818" s="239"/>
      <c r="G818" s="239"/>
      <c r="H818" s="239"/>
      <c r="I818" s="239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  <c r="AA818" s="239"/>
      <c r="AB818" s="239"/>
      <c r="AC818" s="239"/>
      <c r="AD818" s="239"/>
      <c r="AE818" s="239"/>
      <c r="AF818" s="239"/>
      <c r="AG818" s="239"/>
    </row>
    <row r="819" spans="1:33" ht="24" customHeight="1">
      <c r="A819" s="239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  <c r="AA819" s="239"/>
      <c r="AB819" s="239"/>
      <c r="AC819" s="239"/>
      <c r="AD819" s="239"/>
      <c r="AE819" s="239"/>
      <c r="AF819" s="239"/>
      <c r="AG819" s="239"/>
    </row>
    <row r="820" spans="1:33" ht="24" customHeight="1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  <c r="AA820" s="239"/>
      <c r="AB820" s="239"/>
      <c r="AC820" s="239"/>
      <c r="AD820" s="239"/>
      <c r="AE820" s="239"/>
      <c r="AF820" s="239"/>
      <c r="AG820" s="239"/>
    </row>
    <row r="821" spans="1:33" ht="24" customHeight="1">
      <c r="A821" s="239"/>
      <c r="B821" s="239"/>
      <c r="C821" s="239"/>
      <c r="D821" s="239"/>
      <c r="E821" s="239"/>
      <c r="F821" s="239"/>
      <c r="G821" s="239"/>
      <c r="H821" s="239"/>
      <c r="I821" s="239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  <c r="AA821" s="239"/>
      <c r="AB821" s="239"/>
      <c r="AC821" s="239"/>
      <c r="AD821" s="239"/>
      <c r="AE821" s="239"/>
      <c r="AF821" s="239"/>
      <c r="AG821" s="239"/>
    </row>
    <row r="822" spans="1:33" ht="24" customHeight="1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  <c r="AA822" s="239"/>
      <c r="AB822" s="239"/>
      <c r="AC822" s="239"/>
      <c r="AD822" s="239"/>
      <c r="AE822" s="239"/>
      <c r="AF822" s="239"/>
      <c r="AG822" s="239"/>
    </row>
    <row r="823" spans="1:33" ht="24" customHeight="1">
      <c r="A823" s="239"/>
      <c r="B823" s="239"/>
      <c r="C823" s="239"/>
      <c r="D823" s="239"/>
      <c r="E823" s="239"/>
      <c r="F823" s="239"/>
      <c r="G823" s="239"/>
      <c r="H823" s="239"/>
      <c r="I823" s="239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  <c r="AA823" s="239"/>
      <c r="AB823" s="239"/>
      <c r="AC823" s="239"/>
      <c r="AD823" s="239"/>
      <c r="AE823" s="239"/>
      <c r="AF823" s="239"/>
      <c r="AG823" s="239"/>
    </row>
    <row r="824" spans="1:33" ht="24" customHeight="1">
      <c r="A824" s="239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  <c r="AA824" s="239"/>
      <c r="AB824" s="239"/>
      <c r="AC824" s="239"/>
      <c r="AD824" s="239"/>
      <c r="AE824" s="239"/>
      <c r="AF824" s="239"/>
      <c r="AG824" s="239"/>
    </row>
    <row r="825" spans="1:33" ht="24" customHeight="1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  <c r="AA825" s="239"/>
      <c r="AB825" s="239"/>
      <c r="AC825" s="239"/>
      <c r="AD825" s="239"/>
      <c r="AE825" s="239"/>
      <c r="AF825" s="239"/>
      <c r="AG825" s="239"/>
    </row>
    <row r="826" spans="1:33" ht="24" customHeight="1">
      <c r="A826" s="239"/>
      <c r="B826" s="239"/>
      <c r="C826" s="239"/>
      <c r="D826" s="239"/>
      <c r="E826" s="239"/>
      <c r="F826" s="239"/>
      <c r="G826" s="239"/>
      <c r="H826" s="239"/>
      <c r="I826" s="239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  <c r="AA826" s="239"/>
      <c r="AB826" s="239"/>
      <c r="AC826" s="239"/>
      <c r="AD826" s="239"/>
      <c r="AE826" s="239"/>
      <c r="AF826" s="239"/>
      <c r="AG826" s="239"/>
    </row>
    <row r="827" spans="1:33" ht="24" customHeight="1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  <c r="AA827" s="239"/>
      <c r="AB827" s="239"/>
      <c r="AC827" s="239"/>
      <c r="AD827" s="239"/>
      <c r="AE827" s="239"/>
      <c r="AF827" s="239"/>
      <c r="AG827" s="239"/>
    </row>
    <row r="828" spans="1:33" ht="24" customHeight="1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  <c r="AA828" s="239"/>
      <c r="AB828" s="239"/>
      <c r="AC828" s="239"/>
      <c r="AD828" s="239"/>
      <c r="AE828" s="239"/>
      <c r="AF828" s="239"/>
      <c r="AG828" s="239"/>
    </row>
    <row r="829" spans="1:33" ht="24" customHeight="1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  <c r="AA829" s="239"/>
      <c r="AB829" s="239"/>
      <c r="AC829" s="239"/>
      <c r="AD829" s="239"/>
      <c r="AE829" s="239"/>
      <c r="AF829" s="239"/>
      <c r="AG829" s="239"/>
    </row>
    <row r="830" spans="1:33" ht="24" customHeight="1">
      <c r="A830" s="239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  <c r="AA830" s="239"/>
      <c r="AB830" s="239"/>
      <c r="AC830" s="239"/>
      <c r="AD830" s="239"/>
      <c r="AE830" s="239"/>
      <c r="AF830" s="239"/>
      <c r="AG830" s="239"/>
    </row>
    <row r="831" spans="1:33" ht="24" customHeight="1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  <c r="AA831" s="239"/>
      <c r="AB831" s="239"/>
      <c r="AC831" s="239"/>
      <c r="AD831" s="239"/>
      <c r="AE831" s="239"/>
      <c r="AF831" s="239"/>
      <c r="AG831" s="239"/>
    </row>
    <row r="832" spans="1:33" ht="24" customHeight="1">
      <c r="A832" s="239"/>
      <c r="B832" s="239"/>
      <c r="C832" s="239"/>
      <c r="D832" s="239"/>
      <c r="E832" s="239"/>
      <c r="F832" s="239"/>
      <c r="G832" s="239"/>
      <c r="H832" s="239"/>
      <c r="I832" s="239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  <c r="AA832" s="239"/>
      <c r="AB832" s="239"/>
      <c r="AC832" s="239"/>
      <c r="AD832" s="239"/>
      <c r="AE832" s="239"/>
      <c r="AF832" s="239"/>
      <c r="AG832" s="239"/>
    </row>
    <row r="833" spans="1:33" ht="24" customHeight="1">
      <c r="A833" s="239"/>
      <c r="B833" s="239"/>
      <c r="C833" s="239"/>
      <c r="D833" s="239"/>
      <c r="E833" s="239"/>
      <c r="F833" s="239"/>
      <c r="G833" s="239"/>
      <c r="H833" s="239"/>
      <c r="I833" s="239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  <c r="AA833" s="239"/>
      <c r="AB833" s="239"/>
      <c r="AC833" s="239"/>
      <c r="AD833" s="239"/>
      <c r="AE833" s="239"/>
      <c r="AF833" s="239"/>
      <c r="AG833" s="239"/>
    </row>
    <row r="834" spans="1:33" ht="24" customHeight="1">
      <c r="A834" s="239"/>
      <c r="B834" s="239"/>
      <c r="C834" s="239"/>
      <c r="D834" s="239"/>
      <c r="E834" s="239"/>
      <c r="F834" s="239"/>
      <c r="G834" s="239"/>
      <c r="H834" s="239"/>
      <c r="I834" s="239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  <c r="AA834" s="239"/>
      <c r="AB834" s="239"/>
      <c r="AC834" s="239"/>
      <c r="AD834" s="239"/>
      <c r="AE834" s="239"/>
      <c r="AF834" s="239"/>
      <c r="AG834" s="239"/>
    </row>
    <row r="835" spans="1:33" ht="24" customHeight="1">
      <c r="A835" s="239"/>
      <c r="B835" s="239"/>
      <c r="C835" s="239"/>
      <c r="D835" s="239"/>
      <c r="E835" s="239"/>
      <c r="F835" s="239"/>
      <c r="G835" s="239"/>
      <c r="H835" s="239"/>
      <c r="I835" s="239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  <c r="AA835" s="239"/>
      <c r="AB835" s="239"/>
      <c r="AC835" s="239"/>
      <c r="AD835" s="239"/>
      <c r="AE835" s="239"/>
      <c r="AF835" s="239"/>
      <c r="AG835" s="239"/>
    </row>
    <row r="836" spans="1:33" ht="24" customHeight="1">
      <c r="A836" s="239"/>
      <c r="B836" s="239"/>
      <c r="C836" s="239"/>
      <c r="D836" s="239"/>
      <c r="E836" s="239"/>
      <c r="F836" s="239"/>
      <c r="G836" s="239"/>
      <c r="H836" s="239"/>
      <c r="I836" s="239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  <c r="AA836" s="239"/>
      <c r="AB836" s="239"/>
      <c r="AC836" s="239"/>
      <c r="AD836" s="239"/>
      <c r="AE836" s="239"/>
      <c r="AF836" s="239"/>
      <c r="AG836" s="239"/>
    </row>
    <row r="837" spans="1:33" ht="24" customHeight="1">
      <c r="A837" s="239"/>
      <c r="B837" s="239"/>
      <c r="C837" s="239"/>
      <c r="D837" s="239"/>
      <c r="E837" s="239"/>
      <c r="F837" s="239"/>
      <c r="G837" s="239"/>
      <c r="H837" s="239"/>
      <c r="I837" s="239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  <c r="AA837" s="239"/>
      <c r="AB837" s="239"/>
      <c r="AC837" s="239"/>
      <c r="AD837" s="239"/>
      <c r="AE837" s="239"/>
      <c r="AF837" s="239"/>
      <c r="AG837" s="239"/>
    </row>
    <row r="838" spans="1:33" ht="24" customHeight="1">
      <c r="A838" s="239"/>
      <c r="B838" s="239"/>
      <c r="C838" s="239"/>
      <c r="D838" s="239"/>
      <c r="E838" s="239"/>
      <c r="F838" s="239"/>
      <c r="G838" s="239"/>
      <c r="H838" s="239"/>
      <c r="I838" s="239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  <c r="AA838" s="239"/>
      <c r="AB838" s="239"/>
      <c r="AC838" s="239"/>
      <c r="AD838" s="239"/>
      <c r="AE838" s="239"/>
      <c r="AF838" s="239"/>
      <c r="AG838" s="239"/>
    </row>
    <row r="839" spans="1:33" ht="24" customHeight="1">
      <c r="A839" s="239"/>
      <c r="B839" s="239"/>
      <c r="C839" s="239"/>
      <c r="D839" s="239"/>
      <c r="E839" s="239"/>
      <c r="F839" s="239"/>
      <c r="G839" s="239"/>
      <c r="H839" s="239"/>
      <c r="I839" s="239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  <c r="AA839" s="239"/>
      <c r="AB839" s="239"/>
      <c r="AC839" s="239"/>
      <c r="AD839" s="239"/>
      <c r="AE839" s="239"/>
      <c r="AF839" s="239"/>
      <c r="AG839" s="239"/>
    </row>
    <row r="840" spans="1:33" ht="24" customHeight="1">
      <c r="A840" s="239"/>
      <c r="B840" s="239"/>
      <c r="C840" s="239"/>
      <c r="D840" s="239"/>
      <c r="E840" s="239"/>
      <c r="F840" s="239"/>
      <c r="G840" s="239"/>
      <c r="H840" s="239"/>
      <c r="I840" s="239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  <c r="AA840" s="239"/>
      <c r="AB840" s="239"/>
      <c r="AC840" s="239"/>
      <c r="AD840" s="239"/>
      <c r="AE840" s="239"/>
      <c r="AF840" s="239"/>
      <c r="AG840" s="239"/>
    </row>
    <row r="841" spans="1:33" ht="24" customHeight="1">
      <c r="A841" s="239"/>
      <c r="B841" s="239"/>
      <c r="C841" s="239"/>
      <c r="D841" s="239"/>
      <c r="E841" s="239"/>
      <c r="F841" s="239"/>
      <c r="G841" s="239"/>
      <c r="H841" s="239"/>
      <c r="I841" s="239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  <c r="AA841" s="239"/>
      <c r="AB841" s="239"/>
      <c r="AC841" s="239"/>
      <c r="AD841" s="239"/>
      <c r="AE841" s="239"/>
      <c r="AF841" s="239"/>
      <c r="AG841" s="239"/>
    </row>
    <row r="842" spans="1:33" ht="24" customHeight="1">
      <c r="A842" s="239"/>
      <c r="B842" s="239"/>
      <c r="C842" s="239"/>
      <c r="D842" s="239"/>
      <c r="E842" s="239"/>
      <c r="F842" s="239"/>
      <c r="G842" s="239"/>
      <c r="H842" s="239"/>
      <c r="I842" s="239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  <c r="AA842" s="239"/>
      <c r="AB842" s="239"/>
      <c r="AC842" s="239"/>
      <c r="AD842" s="239"/>
      <c r="AE842" s="239"/>
      <c r="AF842" s="239"/>
      <c r="AG842" s="239"/>
    </row>
    <row r="843" spans="1:33" ht="24" customHeight="1">
      <c r="A843" s="239"/>
      <c r="B843" s="239"/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  <c r="AA843" s="239"/>
      <c r="AB843" s="239"/>
      <c r="AC843" s="239"/>
      <c r="AD843" s="239"/>
      <c r="AE843" s="239"/>
      <c r="AF843" s="239"/>
      <c r="AG843" s="239"/>
    </row>
    <row r="844" spans="1:33" ht="24" customHeight="1">
      <c r="A844" s="239"/>
      <c r="B844" s="239"/>
      <c r="C844" s="239"/>
      <c r="D844" s="239"/>
      <c r="E844" s="239"/>
      <c r="F844" s="239"/>
      <c r="G844" s="239"/>
      <c r="H844" s="239"/>
      <c r="I844" s="239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  <c r="AA844" s="239"/>
      <c r="AB844" s="239"/>
      <c r="AC844" s="239"/>
      <c r="AD844" s="239"/>
      <c r="AE844" s="239"/>
      <c r="AF844" s="239"/>
      <c r="AG844" s="239"/>
    </row>
    <row r="845" spans="1:33" ht="24" customHeight="1">
      <c r="A845" s="239"/>
      <c r="B845" s="239"/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  <c r="AA845" s="239"/>
      <c r="AB845" s="239"/>
      <c r="AC845" s="239"/>
      <c r="AD845" s="239"/>
      <c r="AE845" s="239"/>
      <c r="AF845" s="239"/>
      <c r="AG845" s="239"/>
    </row>
    <row r="846" spans="1:33" ht="24" customHeight="1">
      <c r="A846" s="239"/>
      <c r="B846" s="239"/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  <c r="AA846" s="239"/>
      <c r="AB846" s="239"/>
      <c r="AC846" s="239"/>
      <c r="AD846" s="239"/>
      <c r="AE846" s="239"/>
      <c r="AF846" s="239"/>
      <c r="AG846" s="239"/>
    </row>
    <row r="847" spans="1:33" ht="24" customHeight="1">
      <c r="A847" s="239"/>
      <c r="B847" s="239"/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  <c r="AA847" s="239"/>
      <c r="AB847" s="239"/>
      <c r="AC847" s="239"/>
      <c r="AD847" s="239"/>
      <c r="AE847" s="239"/>
      <c r="AF847" s="239"/>
      <c r="AG847" s="239"/>
    </row>
    <row r="848" spans="1:33" ht="24" customHeight="1">
      <c r="A848" s="239"/>
      <c r="B848" s="239"/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  <c r="AA848" s="239"/>
      <c r="AB848" s="239"/>
      <c r="AC848" s="239"/>
      <c r="AD848" s="239"/>
      <c r="AE848" s="239"/>
      <c r="AF848" s="239"/>
      <c r="AG848" s="239"/>
    </row>
    <row r="849" spans="1:33" ht="24" customHeight="1">
      <c r="A849" s="239"/>
      <c r="B849" s="239"/>
      <c r="C849" s="239"/>
      <c r="D849" s="239"/>
      <c r="E849" s="239"/>
      <c r="F849" s="239"/>
      <c r="G849" s="239"/>
      <c r="H849" s="239"/>
      <c r="I849" s="239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  <c r="AA849" s="239"/>
      <c r="AB849" s="239"/>
      <c r="AC849" s="239"/>
      <c r="AD849" s="239"/>
      <c r="AE849" s="239"/>
      <c r="AF849" s="239"/>
      <c r="AG849" s="239"/>
    </row>
    <row r="850" spans="1:33" ht="24" customHeight="1">
      <c r="A850" s="239"/>
      <c r="B850" s="239"/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  <c r="AA850" s="239"/>
      <c r="AB850" s="239"/>
      <c r="AC850" s="239"/>
      <c r="AD850" s="239"/>
      <c r="AE850" s="239"/>
      <c r="AF850" s="239"/>
      <c r="AG850" s="239"/>
    </row>
    <row r="851" spans="1:33" ht="24" customHeight="1">
      <c r="A851" s="239"/>
      <c r="B851" s="239"/>
      <c r="C851" s="239"/>
      <c r="D851" s="239"/>
      <c r="E851" s="239"/>
      <c r="F851" s="239"/>
      <c r="G851" s="239"/>
      <c r="H851" s="239"/>
      <c r="I851" s="239"/>
      <c r="J851" s="239"/>
      <c r="K851" s="239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  <c r="AA851" s="239"/>
      <c r="AB851" s="239"/>
      <c r="AC851" s="239"/>
      <c r="AD851" s="239"/>
      <c r="AE851" s="239"/>
      <c r="AF851" s="239"/>
      <c r="AG851" s="239"/>
    </row>
    <row r="852" spans="1:33" ht="24" customHeight="1">
      <c r="A852" s="239"/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  <c r="AA852" s="239"/>
      <c r="AB852" s="239"/>
      <c r="AC852" s="239"/>
      <c r="AD852" s="239"/>
      <c r="AE852" s="239"/>
      <c r="AF852" s="239"/>
      <c r="AG852" s="239"/>
    </row>
    <row r="853" spans="1:33" ht="24" customHeight="1">
      <c r="A853" s="239"/>
      <c r="B853" s="239"/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  <c r="AA853" s="239"/>
      <c r="AB853" s="239"/>
      <c r="AC853" s="239"/>
      <c r="AD853" s="239"/>
      <c r="AE853" s="239"/>
      <c r="AF853" s="239"/>
      <c r="AG853" s="239"/>
    </row>
    <row r="854" spans="1:33" ht="24" customHeight="1">
      <c r="A854" s="239"/>
      <c r="B854" s="239"/>
      <c r="C854" s="239"/>
      <c r="D854" s="239"/>
      <c r="E854" s="239"/>
      <c r="F854" s="239"/>
      <c r="G854" s="239"/>
      <c r="H854" s="239"/>
      <c r="I854" s="239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  <c r="AA854" s="239"/>
      <c r="AB854" s="239"/>
      <c r="AC854" s="239"/>
      <c r="AD854" s="239"/>
      <c r="AE854" s="239"/>
      <c r="AF854" s="239"/>
      <c r="AG854" s="239"/>
    </row>
    <row r="855" spans="1:33" ht="24" customHeight="1">
      <c r="A855" s="239"/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  <c r="AA855" s="239"/>
      <c r="AB855" s="239"/>
      <c r="AC855" s="239"/>
      <c r="AD855" s="239"/>
      <c r="AE855" s="239"/>
      <c r="AF855" s="239"/>
      <c r="AG855" s="239"/>
    </row>
    <row r="856" spans="1:33" ht="24" customHeight="1">
      <c r="A856" s="239"/>
      <c r="B856" s="239"/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  <c r="AA856" s="239"/>
      <c r="AB856" s="239"/>
      <c r="AC856" s="239"/>
      <c r="AD856" s="239"/>
      <c r="AE856" s="239"/>
      <c r="AF856" s="239"/>
      <c r="AG856" s="239"/>
    </row>
    <row r="857" spans="1:33" ht="24" customHeight="1">
      <c r="A857" s="239"/>
      <c r="B857" s="239"/>
      <c r="C857" s="239"/>
      <c r="D857" s="239"/>
      <c r="E857" s="239"/>
      <c r="F857" s="239"/>
      <c r="G857" s="239"/>
      <c r="H857" s="239"/>
      <c r="I857" s="239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  <c r="AA857" s="239"/>
      <c r="AB857" s="239"/>
      <c r="AC857" s="239"/>
      <c r="AD857" s="239"/>
      <c r="AE857" s="239"/>
      <c r="AF857" s="239"/>
      <c r="AG857" s="239"/>
    </row>
    <row r="858" spans="1:33" ht="24" customHeight="1">
      <c r="A858" s="239"/>
      <c r="B858" s="239"/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  <c r="AA858" s="239"/>
      <c r="AB858" s="239"/>
      <c r="AC858" s="239"/>
      <c r="AD858" s="239"/>
      <c r="AE858" s="239"/>
      <c r="AF858" s="239"/>
      <c r="AG858" s="239"/>
    </row>
    <row r="859" spans="1:33" ht="24" customHeight="1">
      <c r="A859" s="239"/>
      <c r="B859" s="239"/>
      <c r="C859" s="239"/>
      <c r="D859" s="239"/>
      <c r="E859" s="239"/>
      <c r="F859" s="239"/>
      <c r="G859" s="239"/>
      <c r="H859" s="239"/>
      <c r="I859" s="239"/>
      <c r="J859" s="239"/>
      <c r="K859" s="239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  <c r="AA859" s="239"/>
      <c r="AB859" s="239"/>
      <c r="AC859" s="239"/>
      <c r="AD859" s="239"/>
      <c r="AE859" s="239"/>
      <c r="AF859" s="239"/>
      <c r="AG859" s="239"/>
    </row>
    <row r="860" spans="1:33" ht="24" customHeight="1">
      <c r="A860" s="239"/>
      <c r="B860" s="239"/>
      <c r="C860" s="239"/>
      <c r="D860" s="239"/>
      <c r="E860" s="239"/>
      <c r="F860" s="239"/>
      <c r="G860" s="239"/>
      <c r="H860" s="239"/>
      <c r="I860" s="239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  <c r="AA860" s="239"/>
      <c r="AB860" s="239"/>
      <c r="AC860" s="239"/>
      <c r="AD860" s="239"/>
      <c r="AE860" s="239"/>
      <c r="AF860" s="239"/>
      <c r="AG860" s="239"/>
    </row>
    <row r="861" spans="1:33" ht="24" customHeight="1">
      <c r="A861" s="239"/>
      <c r="B861" s="239"/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  <c r="AA861" s="239"/>
      <c r="AB861" s="239"/>
      <c r="AC861" s="239"/>
      <c r="AD861" s="239"/>
      <c r="AE861" s="239"/>
      <c r="AF861" s="239"/>
      <c r="AG861" s="239"/>
    </row>
    <row r="862" spans="1:33" ht="24" customHeight="1">
      <c r="A862" s="239"/>
      <c r="B862" s="239"/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  <c r="AA862" s="239"/>
      <c r="AB862" s="239"/>
      <c r="AC862" s="239"/>
      <c r="AD862" s="239"/>
      <c r="AE862" s="239"/>
      <c r="AF862" s="239"/>
      <c r="AG862" s="239"/>
    </row>
    <row r="863" spans="1:33" ht="24" customHeight="1">
      <c r="A863" s="239"/>
      <c r="B863" s="239"/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  <c r="AA863" s="239"/>
      <c r="AB863" s="239"/>
      <c r="AC863" s="239"/>
      <c r="AD863" s="239"/>
      <c r="AE863" s="239"/>
      <c r="AF863" s="239"/>
      <c r="AG863" s="239"/>
    </row>
    <row r="864" spans="1:33" ht="24" customHeight="1">
      <c r="A864" s="239"/>
      <c r="B864" s="239"/>
      <c r="C864" s="239"/>
      <c r="D864" s="239"/>
      <c r="E864" s="239"/>
      <c r="F864" s="239"/>
      <c r="G864" s="239"/>
      <c r="H864" s="239"/>
      <c r="I864" s="239"/>
      <c r="J864" s="239"/>
      <c r="K864" s="239"/>
      <c r="L864" s="239"/>
      <c r="M864" s="239"/>
      <c r="N864" s="239"/>
      <c r="O864" s="239"/>
      <c r="P864" s="239"/>
      <c r="Q864" s="239"/>
      <c r="R864" s="239"/>
      <c r="S864" s="239"/>
      <c r="T864" s="239"/>
      <c r="U864" s="239"/>
      <c r="V864" s="239"/>
      <c r="W864" s="239"/>
      <c r="X864" s="239"/>
      <c r="Y864" s="239"/>
      <c r="Z864" s="239"/>
      <c r="AA864" s="239"/>
      <c r="AB864" s="239"/>
      <c r="AC864" s="239"/>
      <c r="AD864" s="239"/>
      <c r="AE864" s="239"/>
      <c r="AF864" s="239"/>
      <c r="AG864" s="239"/>
    </row>
    <row r="865" spans="1:33" ht="24" customHeight="1">
      <c r="A865" s="239"/>
      <c r="B865" s="239"/>
      <c r="C865" s="239"/>
      <c r="D865" s="239"/>
      <c r="E865" s="239"/>
      <c r="F865" s="239"/>
      <c r="G865" s="239"/>
      <c r="H865" s="239"/>
      <c r="I865" s="239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  <c r="AA865" s="239"/>
      <c r="AB865" s="239"/>
      <c r="AC865" s="239"/>
      <c r="AD865" s="239"/>
      <c r="AE865" s="239"/>
      <c r="AF865" s="239"/>
      <c r="AG865" s="239"/>
    </row>
    <row r="866" spans="1:33" ht="24" customHeight="1">
      <c r="A866" s="239"/>
      <c r="B866" s="239"/>
      <c r="C866" s="239"/>
      <c r="D866" s="239"/>
      <c r="E866" s="239"/>
      <c r="F866" s="239"/>
      <c r="G866" s="239"/>
      <c r="H866" s="239"/>
      <c r="I866" s="239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  <c r="AA866" s="239"/>
      <c r="AB866" s="239"/>
      <c r="AC866" s="239"/>
      <c r="AD866" s="239"/>
      <c r="AE866" s="239"/>
      <c r="AF866" s="239"/>
      <c r="AG866" s="239"/>
    </row>
    <row r="867" spans="1:33" ht="24" customHeight="1">
      <c r="A867" s="239"/>
      <c r="B867" s="239"/>
      <c r="C867" s="239"/>
      <c r="D867" s="239"/>
      <c r="E867" s="239"/>
      <c r="F867" s="239"/>
      <c r="G867" s="239"/>
      <c r="H867" s="239"/>
      <c r="I867" s="239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  <c r="AA867" s="239"/>
      <c r="AB867" s="239"/>
      <c r="AC867" s="239"/>
      <c r="AD867" s="239"/>
      <c r="AE867" s="239"/>
      <c r="AF867" s="239"/>
      <c r="AG867" s="239"/>
    </row>
    <row r="868" spans="1:33" ht="24" customHeight="1">
      <c r="A868" s="239"/>
      <c r="B868" s="239"/>
      <c r="C868" s="239"/>
      <c r="D868" s="239"/>
      <c r="E868" s="239"/>
      <c r="F868" s="239"/>
      <c r="G868" s="239"/>
      <c r="H868" s="239"/>
      <c r="I868" s="239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  <c r="AA868" s="239"/>
      <c r="AB868" s="239"/>
      <c r="AC868" s="239"/>
      <c r="AD868" s="239"/>
      <c r="AE868" s="239"/>
      <c r="AF868" s="239"/>
      <c r="AG868" s="239"/>
    </row>
    <row r="869" spans="1:33" ht="24" customHeight="1">
      <c r="A869" s="239"/>
      <c r="B869" s="239"/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  <c r="AA869" s="239"/>
      <c r="AB869" s="239"/>
      <c r="AC869" s="239"/>
      <c r="AD869" s="239"/>
      <c r="AE869" s="239"/>
      <c r="AF869" s="239"/>
      <c r="AG869" s="239"/>
    </row>
    <row r="870" spans="1:33" ht="24" customHeight="1">
      <c r="A870" s="239"/>
      <c r="B870" s="239"/>
      <c r="C870" s="239"/>
      <c r="D870" s="239"/>
      <c r="E870" s="239"/>
      <c r="F870" s="239"/>
      <c r="G870" s="239"/>
      <c r="H870" s="239"/>
      <c r="I870" s="239"/>
      <c r="J870" s="239"/>
      <c r="K870" s="239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  <c r="AA870" s="239"/>
      <c r="AB870" s="239"/>
      <c r="AC870" s="239"/>
      <c r="AD870" s="239"/>
      <c r="AE870" s="239"/>
      <c r="AF870" s="239"/>
      <c r="AG870" s="239"/>
    </row>
    <row r="871" spans="1:33" ht="24" customHeight="1">
      <c r="A871" s="239"/>
      <c r="B871" s="239"/>
      <c r="C871" s="239"/>
      <c r="D871" s="239"/>
      <c r="E871" s="239"/>
      <c r="F871" s="239"/>
      <c r="G871" s="239"/>
      <c r="H871" s="239"/>
      <c r="I871" s="239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  <c r="AA871" s="239"/>
      <c r="AB871" s="239"/>
      <c r="AC871" s="239"/>
      <c r="AD871" s="239"/>
      <c r="AE871" s="239"/>
      <c r="AF871" s="239"/>
      <c r="AG871" s="239"/>
    </row>
    <row r="872" spans="1:33" ht="24" customHeight="1">
      <c r="A872" s="239"/>
      <c r="B872" s="239"/>
      <c r="C872" s="239"/>
      <c r="D872" s="239"/>
      <c r="E872" s="239"/>
      <c r="F872" s="239"/>
      <c r="G872" s="239"/>
      <c r="H872" s="239"/>
      <c r="I872" s="239"/>
      <c r="J872" s="239"/>
      <c r="K872" s="239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  <c r="AA872" s="239"/>
      <c r="AB872" s="239"/>
      <c r="AC872" s="239"/>
      <c r="AD872" s="239"/>
      <c r="AE872" s="239"/>
      <c r="AF872" s="239"/>
      <c r="AG872" s="239"/>
    </row>
    <row r="873" spans="1:33" ht="24" customHeight="1">
      <c r="A873" s="239"/>
      <c r="B873" s="239"/>
      <c r="C873" s="239"/>
      <c r="D873" s="239"/>
      <c r="E873" s="239"/>
      <c r="F873" s="239"/>
      <c r="G873" s="239"/>
      <c r="H873" s="239"/>
      <c r="I873" s="239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  <c r="AA873" s="239"/>
      <c r="AB873" s="239"/>
      <c r="AC873" s="239"/>
      <c r="AD873" s="239"/>
      <c r="AE873" s="239"/>
      <c r="AF873" s="239"/>
      <c r="AG873" s="239"/>
    </row>
    <row r="874" spans="1:33" ht="24" customHeight="1">
      <c r="A874" s="239"/>
      <c r="B874" s="239"/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  <c r="AA874" s="239"/>
      <c r="AB874" s="239"/>
      <c r="AC874" s="239"/>
      <c r="AD874" s="239"/>
      <c r="AE874" s="239"/>
      <c r="AF874" s="239"/>
      <c r="AG874" s="239"/>
    </row>
    <row r="875" spans="1:33" ht="24" customHeight="1">
      <c r="A875" s="239"/>
      <c r="B875" s="239"/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  <c r="AA875" s="239"/>
      <c r="AB875" s="239"/>
      <c r="AC875" s="239"/>
      <c r="AD875" s="239"/>
      <c r="AE875" s="239"/>
      <c r="AF875" s="239"/>
      <c r="AG875" s="239"/>
    </row>
    <row r="876" spans="1:33" ht="24" customHeight="1">
      <c r="A876" s="239"/>
      <c r="B876" s="239"/>
      <c r="C876" s="239"/>
      <c r="D876" s="239"/>
      <c r="E876" s="239"/>
      <c r="F876" s="239"/>
      <c r="G876" s="239"/>
      <c r="H876" s="239"/>
      <c r="I876" s="239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  <c r="AA876" s="239"/>
      <c r="AB876" s="239"/>
      <c r="AC876" s="239"/>
      <c r="AD876" s="239"/>
      <c r="AE876" s="239"/>
      <c r="AF876" s="239"/>
      <c r="AG876" s="239"/>
    </row>
    <row r="877" spans="1:33" ht="24" customHeight="1">
      <c r="A877" s="239"/>
      <c r="B877" s="239"/>
      <c r="C877" s="239"/>
      <c r="D877" s="239"/>
      <c r="E877" s="239"/>
      <c r="F877" s="239"/>
      <c r="G877" s="239"/>
      <c r="H877" s="239"/>
      <c r="I877" s="239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  <c r="AA877" s="239"/>
      <c r="AB877" s="239"/>
      <c r="AC877" s="239"/>
      <c r="AD877" s="239"/>
      <c r="AE877" s="239"/>
      <c r="AF877" s="239"/>
      <c r="AG877" s="239"/>
    </row>
    <row r="878" spans="1:33" ht="24" customHeight="1">
      <c r="A878" s="239"/>
      <c r="B878" s="239"/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  <c r="AA878" s="239"/>
      <c r="AB878" s="239"/>
      <c r="AC878" s="239"/>
      <c r="AD878" s="239"/>
      <c r="AE878" s="239"/>
      <c r="AF878" s="239"/>
      <c r="AG878" s="239"/>
    </row>
    <row r="879" spans="1:33" ht="24" customHeight="1">
      <c r="A879" s="239"/>
      <c r="B879" s="239"/>
      <c r="C879" s="239"/>
      <c r="D879" s="239"/>
      <c r="E879" s="239"/>
      <c r="F879" s="239"/>
      <c r="G879" s="239"/>
      <c r="H879" s="239"/>
      <c r="I879" s="239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  <c r="AA879" s="239"/>
      <c r="AB879" s="239"/>
      <c r="AC879" s="239"/>
      <c r="AD879" s="239"/>
      <c r="AE879" s="239"/>
      <c r="AF879" s="239"/>
      <c r="AG879" s="239"/>
    </row>
    <row r="880" spans="1:33" ht="24" customHeight="1">
      <c r="A880" s="239"/>
      <c r="B880" s="239"/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  <c r="AA880" s="239"/>
      <c r="AB880" s="239"/>
      <c r="AC880" s="239"/>
      <c r="AD880" s="239"/>
      <c r="AE880" s="239"/>
      <c r="AF880" s="239"/>
      <c r="AG880" s="239"/>
    </row>
    <row r="881" spans="1:33" ht="24" customHeight="1">
      <c r="A881" s="239"/>
      <c r="B881" s="239"/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  <c r="AA881" s="239"/>
      <c r="AB881" s="239"/>
      <c r="AC881" s="239"/>
      <c r="AD881" s="239"/>
      <c r="AE881" s="239"/>
      <c r="AF881" s="239"/>
      <c r="AG881" s="239"/>
    </row>
    <row r="882" spans="1:33" ht="24" customHeight="1">
      <c r="A882" s="239"/>
      <c r="B882" s="239"/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  <c r="AA882" s="239"/>
      <c r="AB882" s="239"/>
      <c r="AC882" s="239"/>
      <c r="AD882" s="239"/>
      <c r="AE882" s="239"/>
      <c r="AF882" s="239"/>
      <c r="AG882" s="239"/>
    </row>
    <row r="883" spans="1:33" ht="24" customHeight="1">
      <c r="A883" s="239"/>
      <c r="B883" s="239"/>
      <c r="C883" s="239"/>
      <c r="D883" s="239"/>
      <c r="E883" s="239"/>
      <c r="F883" s="239"/>
      <c r="G883" s="239"/>
      <c r="H883" s="239"/>
      <c r="I883" s="239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  <c r="AA883" s="239"/>
      <c r="AB883" s="239"/>
      <c r="AC883" s="239"/>
      <c r="AD883" s="239"/>
      <c r="AE883" s="239"/>
      <c r="AF883" s="239"/>
      <c r="AG883" s="239"/>
    </row>
    <row r="884" spans="1:33" ht="24" customHeight="1">
      <c r="A884" s="239"/>
      <c r="B884" s="239"/>
      <c r="C884" s="239"/>
      <c r="D884" s="239"/>
      <c r="E884" s="239"/>
      <c r="F884" s="239"/>
      <c r="G884" s="239"/>
      <c r="H884" s="239"/>
      <c r="I884" s="239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  <c r="AA884" s="239"/>
      <c r="AB884" s="239"/>
      <c r="AC884" s="239"/>
      <c r="AD884" s="239"/>
      <c r="AE884" s="239"/>
      <c r="AF884" s="239"/>
      <c r="AG884" s="239"/>
    </row>
    <row r="885" spans="1:33" ht="24" customHeight="1">
      <c r="A885" s="239"/>
      <c r="B885" s="239"/>
      <c r="C885" s="239"/>
      <c r="D885" s="239"/>
      <c r="E885" s="239"/>
      <c r="F885" s="239"/>
      <c r="G885" s="239"/>
      <c r="H885" s="239"/>
      <c r="I885" s="239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  <c r="AA885" s="239"/>
      <c r="AB885" s="239"/>
      <c r="AC885" s="239"/>
      <c r="AD885" s="239"/>
      <c r="AE885" s="239"/>
      <c r="AF885" s="239"/>
      <c r="AG885" s="239"/>
    </row>
    <row r="886" spans="1:33" ht="24" customHeight="1">
      <c r="A886" s="239"/>
      <c r="B886" s="239"/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  <c r="AA886" s="239"/>
      <c r="AB886" s="239"/>
      <c r="AC886" s="239"/>
      <c r="AD886" s="239"/>
      <c r="AE886" s="239"/>
      <c r="AF886" s="239"/>
      <c r="AG886" s="239"/>
    </row>
    <row r="887" spans="1:33" ht="24" customHeight="1">
      <c r="A887" s="239"/>
      <c r="B887" s="239"/>
      <c r="C887" s="239"/>
      <c r="D887" s="239"/>
      <c r="E887" s="239"/>
      <c r="F887" s="239"/>
      <c r="G887" s="239"/>
      <c r="H887" s="239"/>
      <c r="I887" s="239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  <c r="AA887" s="239"/>
      <c r="AB887" s="239"/>
      <c r="AC887" s="239"/>
      <c r="AD887" s="239"/>
      <c r="AE887" s="239"/>
      <c r="AF887" s="239"/>
      <c r="AG887" s="239"/>
    </row>
    <row r="888" spans="1:33" ht="24" customHeight="1">
      <c r="A888" s="239"/>
      <c r="B888" s="239"/>
      <c r="C888" s="239"/>
      <c r="D888" s="239"/>
      <c r="E888" s="239"/>
      <c r="F888" s="239"/>
      <c r="G888" s="239"/>
      <c r="H888" s="239"/>
      <c r="I888" s="239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  <c r="AA888" s="239"/>
      <c r="AB888" s="239"/>
      <c r="AC888" s="239"/>
      <c r="AD888" s="239"/>
      <c r="AE888" s="239"/>
      <c r="AF888" s="239"/>
      <c r="AG888" s="239"/>
    </row>
    <row r="889" spans="1:33" ht="24" customHeight="1">
      <c r="A889" s="239"/>
      <c r="B889" s="239"/>
      <c r="C889" s="239"/>
      <c r="D889" s="239"/>
      <c r="E889" s="239"/>
      <c r="F889" s="239"/>
      <c r="G889" s="239"/>
      <c r="H889" s="239"/>
      <c r="I889" s="239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  <c r="AA889" s="239"/>
      <c r="AB889" s="239"/>
      <c r="AC889" s="239"/>
      <c r="AD889" s="239"/>
      <c r="AE889" s="239"/>
      <c r="AF889" s="239"/>
      <c r="AG889" s="239"/>
    </row>
    <row r="890" spans="1:33" ht="24" customHeight="1">
      <c r="A890" s="239"/>
      <c r="B890" s="239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  <c r="AA890" s="239"/>
      <c r="AB890" s="239"/>
      <c r="AC890" s="239"/>
      <c r="AD890" s="239"/>
      <c r="AE890" s="239"/>
      <c r="AF890" s="239"/>
      <c r="AG890" s="239"/>
    </row>
    <row r="891" spans="1:33" ht="24" customHeight="1">
      <c r="A891" s="239"/>
      <c r="B891" s="239"/>
      <c r="C891" s="239"/>
      <c r="D891" s="239"/>
      <c r="E891" s="239"/>
      <c r="F891" s="239"/>
      <c r="G891" s="239"/>
      <c r="H891" s="239"/>
      <c r="I891" s="239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  <c r="AA891" s="239"/>
      <c r="AB891" s="239"/>
      <c r="AC891" s="239"/>
      <c r="AD891" s="239"/>
      <c r="AE891" s="239"/>
      <c r="AF891" s="239"/>
      <c r="AG891" s="239"/>
    </row>
    <row r="892" spans="1:33" ht="24" customHeight="1">
      <c r="A892" s="239"/>
      <c r="B892" s="239"/>
      <c r="C892" s="239"/>
      <c r="D892" s="239"/>
      <c r="E892" s="239"/>
      <c r="F892" s="239"/>
      <c r="G892" s="239"/>
      <c r="H892" s="239"/>
      <c r="I892" s="239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  <c r="AA892" s="239"/>
      <c r="AB892" s="239"/>
      <c r="AC892" s="239"/>
      <c r="AD892" s="239"/>
      <c r="AE892" s="239"/>
      <c r="AF892" s="239"/>
      <c r="AG892" s="239"/>
    </row>
    <row r="893" spans="1:33" ht="24" customHeight="1">
      <c r="A893" s="239"/>
      <c r="B893" s="239"/>
      <c r="C893" s="239"/>
      <c r="D893" s="239"/>
      <c r="E893" s="239"/>
      <c r="F893" s="239"/>
      <c r="G893" s="239"/>
      <c r="H893" s="239"/>
      <c r="I893" s="239"/>
      <c r="J893" s="239"/>
      <c r="K893" s="239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  <c r="AA893" s="239"/>
      <c r="AB893" s="239"/>
      <c r="AC893" s="239"/>
      <c r="AD893" s="239"/>
      <c r="AE893" s="239"/>
      <c r="AF893" s="239"/>
      <c r="AG893" s="239"/>
    </row>
    <row r="894" spans="1:33" ht="24" customHeight="1">
      <c r="A894" s="239"/>
      <c r="B894" s="239"/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  <c r="AA894" s="239"/>
      <c r="AB894" s="239"/>
      <c r="AC894" s="239"/>
      <c r="AD894" s="239"/>
      <c r="AE894" s="239"/>
      <c r="AF894" s="239"/>
      <c r="AG894" s="239"/>
    </row>
    <row r="895" spans="1:33" ht="24" customHeight="1">
      <c r="A895" s="239"/>
      <c r="B895" s="239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  <c r="AA895" s="239"/>
      <c r="AB895" s="239"/>
      <c r="AC895" s="239"/>
      <c r="AD895" s="239"/>
      <c r="AE895" s="239"/>
      <c r="AF895" s="239"/>
      <c r="AG895" s="239"/>
    </row>
    <row r="896" spans="1:33" ht="24" customHeight="1">
      <c r="A896" s="239"/>
      <c r="B896" s="239"/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  <c r="AA896" s="239"/>
      <c r="AB896" s="239"/>
      <c r="AC896" s="239"/>
      <c r="AD896" s="239"/>
      <c r="AE896" s="239"/>
      <c r="AF896" s="239"/>
      <c r="AG896" s="239"/>
    </row>
    <row r="897" spans="1:33" ht="24" customHeight="1">
      <c r="A897" s="239"/>
      <c r="B897" s="239"/>
      <c r="C897" s="239"/>
      <c r="D897" s="239"/>
      <c r="E897" s="239"/>
      <c r="F897" s="239"/>
      <c r="G897" s="239"/>
      <c r="H897" s="239"/>
      <c r="I897" s="239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  <c r="AA897" s="239"/>
      <c r="AB897" s="239"/>
      <c r="AC897" s="239"/>
      <c r="AD897" s="239"/>
      <c r="AE897" s="239"/>
      <c r="AF897" s="239"/>
      <c r="AG897" s="239"/>
    </row>
    <row r="898" spans="1:33" ht="24" customHeight="1">
      <c r="A898" s="239"/>
      <c r="B898" s="239"/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  <c r="AA898" s="239"/>
      <c r="AB898" s="239"/>
      <c r="AC898" s="239"/>
      <c r="AD898" s="239"/>
      <c r="AE898" s="239"/>
      <c r="AF898" s="239"/>
      <c r="AG898" s="239"/>
    </row>
    <row r="899" spans="1:33" ht="24" customHeight="1">
      <c r="A899" s="239"/>
      <c r="B899" s="239"/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  <c r="AA899" s="239"/>
      <c r="AB899" s="239"/>
      <c r="AC899" s="239"/>
      <c r="AD899" s="239"/>
      <c r="AE899" s="239"/>
      <c r="AF899" s="239"/>
      <c r="AG899" s="239"/>
    </row>
    <row r="900" spans="1:33" ht="24" customHeight="1">
      <c r="A900" s="239"/>
      <c r="B900" s="239"/>
      <c r="C900" s="239"/>
      <c r="D900" s="239"/>
      <c r="E900" s="239"/>
      <c r="F900" s="239"/>
      <c r="G900" s="239"/>
      <c r="H900" s="239"/>
      <c r="I900" s="239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  <c r="AA900" s="239"/>
      <c r="AB900" s="239"/>
      <c r="AC900" s="239"/>
      <c r="AD900" s="239"/>
      <c r="AE900" s="239"/>
      <c r="AF900" s="239"/>
      <c r="AG900" s="239"/>
    </row>
    <row r="901" spans="1:33" ht="24" customHeight="1">
      <c r="A901" s="239"/>
      <c r="B901" s="239"/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  <c r="AA901" s="239"/>
      <c r="AB901" s="239"/>
      <c r="AC901" s="239"/>
      <c r="AD901" s="239"/>
      <c r="AE901" s="239"/>
      <c r="AF901" s="239"/>
      <c r="AG901" s="239"/>
    </row>
    <row r="902" spans="1:33" ht="24" customHeight="1">
      <c r="A902" s="239"/>
      <c r="B902" s="239"/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  <c r="AA902" s="239"/>
      <c r="AB902" s="239"/>
      <c r="AC902" s="239"/>
      <c r="AD902" s="239"/>
      <c r="AE902" s="239"/>
      <c r="AF902" s="239"/>
      <c r="AG902" s="239"/>
    </row>
    <row r="903" spans="1:33" ht="24" customHeight="1">
      <c r="A903" s="239"/>
      <c r="B903" s="239"/>
      <c r="C903" s="239"/>
      <c r="D903" s="239"/>
      <c r="E903" s="239"/>
      <c r="F903" s="239"/>
      <c r="G903" s="239"/>
      <c r="H903" s="239"/>
      <c r="I903" s="239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  <c r="AA903" s="239"/>
      <c r="AB903" s="239"/>
      <c r="AC903" s="239"/>
      <c r="AD903" s="239"/>
      <c r="AE903" s="239"/>
      <c r="AF903" s="239"/>
      <c r="AG903" s="239"/>
    </row>
    <row r="904" spans="1:33" ht="24" customHeight="1">
      <c r="A904" s="239"/>
      <c r="B904" s="239"/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  <c r="AA904" s="239"/>
      <c r="AB904" s="239"/>
      <c r="AC904" s="239"/>
      <c r="AD904" s="239"/>
      <c r="AE904" s="239"/>
      <c r="AF904" s="239"/>
      <c r="AG904" s="239"/>
    </row>
    <row r="905" spans="1:33" ht="24" customHeight="1">
      <c r="A905" s="239"/>
      <c r="B905" s="239"/>
      <c r="C905" s="239"/>
      <c r="D905" s="239"/>
      <c r="E905" s="239"/>
      <c r="F905" s="239"/>
      <c r="G905" s="239"/>
      <c r="H905" s="239"/>
      <c r="I905" s="239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  <c r="AA905" s="239"/>
      <c r="AB905" s="239"/>
      <c r="AC905" s="239"/>
      <c r="AD905" s="239"/>
      <c r="AE905" s="239"/>
      <c r="AF905" s="239"/>
      <c r="AG905" s="239"/>
    </row>
    <row r="906" spans="1:33" ht="24" customHeight="1">
      <c r="A906" s="239"/>
      <c r="B906" s="239"/>
      <c r="C906" s="239"/>
      <c r="D906" s="239"/>
      <c r="E906" s="239"/>
      <c r="F906" s="239"/>
      <c r="G906" s="239"/>
      <c r="H906" s="239"/>
      <c r="I906" s="239"/>
      <c r="J906" s="239"/>
      <c r="K906" s="239"/>
      <c r="L906" s="239"/>
      <c r="M906" s="239"/>
      <c r="N906" s="239"/>
      <c r="O906" s="239"/>
      <c r="P906" s="239"/>
      <c r="Q906" s="239"/>
      <c r="R906" s="239"/>
      <c r="S906" s="239"/>
      <c r="T906" s="239"/>
      <c r="U906" s="239"/>
      <c r="V906" s="239"/>
      <c r="W906" s="239"/>
      <c r="X906" s="239"/>
      <c r="Y906" s="239"/>
      <c r="Z906" s="239"/>
      <c r="AA906" s="239"/>
      <c r="AB906" s="239"/>
      <c r="AC906" s="239"/>
      <c r="AD906" s="239"/>
      <c r="AE906" s="239"/>
      <c r="AF906" s="239"/>
      <c r="AG906" s="239"/>
    </row>
    <row r="907" spans="1:33" ht="24" customHeight="1">
      <c r="A907" s="239"/>
      <c r="B907" s="239"/>
      <c r="C907" s="239"/>
      <c r="D907" s="239"/>
      <c r="E907" s="239"/>
      <c r="F907" s="239"/>
      <c r="G907" s="239"/>
      <c r="H907" s="239"/>
      <c r="I907" s="239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  <c r="AA907" s="239"/>
      <c r="AB907" s="239"/>
      <c r="AC907" s="239"/>
      <c r="AD907" s="239"/>
      <c r="AE907" s="239"/>
      <c r="AF907" s="239"/>
      <c r="AG907" s="239"/>
    </row>
    <row r="908" spans="1:33" ht="24" customHeight="1">
      <c r="A908" s="239"/>
      <c r="B908" s="239"/>
      <c r="C908" s="239"/>
      <c r="D908" s="239"/>
      <c r="E908" s="239"/>
      <c r="F908" s="239"/>
      <c r="G908" s="239"/>
      <c r="H908" s="239"/>
      <c r="I908" s="239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  <c r="AA908" s="239"/>
      <c r="AB908" s="239"/>
      <c r="AC908" s="239"/>
      <c r="AD908" s="239"/>
      <c r="AE908" s="239"/>
      <c r="AF908" s="239"/>
      <c r="AG908" s="239"/>
    </row>
    <row r="909" spans="1:33" ht="24" customHeight="1">
      <c r="A909" s="239"/>
      <c r="B909" s="239"/>
      <c r="C909" s="239"/>
      <c r="D909" s="239"/>
      <c r="E909" s="239"/>
      <c r="F909" s="239"/>
      <c r="G909" s="239"/>
      <c r="H909" s="239"/>
      <c r="I909" s="239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  <c r="AA909" s="239"/>
      <c r="AB909" s="239"/>
      <c r="AC909" s="239"/>
      <c r="AD909" s="239"/>
      <c r="AE909" s="239"/>
      <c r="AF909" s="239"/>
      <c r="AG909" s="239"/>
    </row>
    <row r="910" spans="1:33" ht="24" customHeight="1">
      <c r="A910" s="239"/>
      <c r="B910" s="239"/>
      <c r="C910" s="239"/>
      <c r="D910" s="239"/>
      <c r="E910" s="239"/>
      <c r="F910" s="239"/>
      <c r="G910" s="239"/>
      <c r="H910" s="239"/>
      <c r="I910" s="239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  <c r="AA910" s="239"/>
      <c r="AB910" s="239"/>
      <c r="AC910" s="239"/>
      <c r="AD910" s="239"/>
      <c r="AE910" s="239"/>
      <c r="AF910" s="239"/>
      <c r="AG910" s="239"/>
    </row>
    <row r="911" spans="1:33" ht="24" customHeight="1">
      <c r="A911" s="239"/>
      <c r="B911" s="239"/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  <c r="AA911" s="239"/>
      <c r="AB911" s="239"/>
      <c r="AC911" s="239"/>
      <c r="AD911" s="239"/>
      <c r="AE911" s="239"/>
      <c r="AF911" s="239"/>
      <c r="AG911" s="239"/>
    </row>
    <row r="912" spans="1:33" ht="24" customHeight="1">
      <c r="A912" s="239"/>
      <c r="B912" s="239"/>
      <c r="C912" s="239"/>
      <c r="D912" s="239"/>
      <c r="E912" s="239"/>
      <c r="F912" s="239"/>
      <c r="G912" s="239"/>
      <c r="H912" s="239"/>
      <c r="I912" s="239"/>
      <c r="J912" s="239"/>
      <c r="K912" s="239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  <c r="AA912" s="239"/>
      <c r="AB912" s="239"/>
      <c r="AC912" s="239"/>
      <c r="AD912" s="239"/>
      <c r="AE912" s="239"/>
      <c r="AF912" s="239"/>
      <c r="AG912" s="239"/>
    </row>
    <row r="913" spans="1:33" ht="24" customHeight="1">
      <c r="A913" s="239"/>
      <c r="B913" s="239"/>
      <c r="C913" s="239"/>
      <c r="D913" s="239"/>
      <c r="E913" s="239"/>
      <c r="F913" s="239"/>
      <c r="G913" s="239"/>
      <c r="H913" s="239"/>
      <c r="I913" s="239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  <c r="AA913" s="239"/>
      <c r="AB913" s="239"/>
      <c r="AC913" s="239"/>
      <c r="AD913" s="239"/>
      <c r="AE913" s="239"/>
      <c r="AF913" s="239"/>
      <c r="AG913" s="239"/>
    </row>
    <row r="914" spans="1:33" ht="24" customHeight="1">
      <c r="A914" s="239"/>
      <c r="B914" s="239"/>
      <c r="C914" s="239"/>
      <c r="D914" s="239"/>
      <c r="E914" s="239"/>
      <c r="F914" s="239"/>
      <c r="G914" s="239"/>
      <c r="H914" s="239"/>
      <c r="I914" s="239"/>
      <c r="J914" s="239"/>
      <c r="K914" s="239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  <c r="AA914" s="239"/>
      <c r="AB914" s="239"/>
      <c r="AC914" s="239"/>
      <c r="AD914" s="239"/>
      <c r="AE914" s="239"/>
      <c r="AF914" s="239"/>
      <c r="AG914" s="239"/>
    </row>
    <row r="915" spans="1:33" ht="24" customHeight="1">
      <c r="A915" s="239"/>
      <c r="B915" s="239"/>
      <c r="C915" s="239"/>
      <c r="D915" s="239"/>
      <c r="E915" s="239"/>
      <c r="F915" s="239"/>
      <c r="G915" s="239"/>
      <c r="H915" s="239"/>
      <c r="I915" s="239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  <c r="AA915" s="239"/>
      <c r="AB915" s="239"/>
      <c r="AC915" s="239"/>
      <c r="AD915" s="239"/>
      <c r="AE915" s="239"/>
      <c r="AF915" s="239"/>
      <c r="AG915" s="239"/>
    </row>
    <row r="916" spans="1:33" ht="24" customHeight="1">
      <c r="A916" s="239"/>
      <c r="B916" s="239"/>
      <c r="C916" s="239"/>
      <c r="D916" s="239"/>
      <c r="E916" s="239"/>
      <c r="F916" s="239"/>
      <c r="G916" s="239"/>
      <c r="H916" s="239"/>
      <c r="I916" s="239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  <c r="AA916" s="239"/>
      <c r="AB916" s="239"/>
      <c r="AC916" s="239"/>
      <c r="AD916" s="239"/>
      <c r="AE916" s="239"/>
      <c r="AF916" s="239"/>
      <c r="AG916" s="239"/>
    </row>
    <row r="917" spans="1:33" ht="24" customHeight="1">
      <c r="A917" s="239"/>
      <c r="B917" s="239"/>
      <c r="C917" s="239"/>
      <c r="D917" s="239"/>
      <c r="E917" s="239"/>
      <c r="F917" s="239"/>
      <c r="G917" s="239"/>
      <c r="H917" s="239"/>
      <c r="I917" s="239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  <c r="AA917" s="239"/>
      <c r="AB917" s="239"/>
      <c r="AC917" s="239"/>
      <c r="AD917" s="239"/>
      <c r="AE917" s="239"/>
      <c r="AF917" s="239"/>
      <c r="AG917" s="239"/>
    </row>
    <row r="918" spans="1:33" ht="24" customHeight="1">
      <c r="A918" s="239"/>
      <c r="B918" s="239"/>
      <c r="C918" s="239"/>
      <c r="D918" s="239"/>
      <c r="E918" s="239"/>
      <c r="F918" s="239"/>
      <c r="G918" s="239"/>
      <c r="H918" s="239"/>
      <c r="I918" s="239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  <c r="AA918" s="239"/>
      <c r="AB918" s="239"/>
      <c r="AC918" s="239"/>
      <c r="AD918" s="239"/>
      <c r="AE918" s="239"/>
      <c r="AF918" s="239"/>
      <c r="AG918" s="239"/>
    </row>
    <row r="919" spans="1:33" ht="24" customHeight="1">
      <c r="A919" s="239"/>
      <c r="B919" s="239"/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  <c r="AA919" s="239"/>
      <c r="AB919" s="239"/>
      <c r="AC919" s="239"/>
      <c r="AD919" s="239"/>
      <c r="AE919" s="239"/>
      <c r="AF919" s="239"/>
      <c r="AG919" s="239"/>
    </row>
    <row r="920" spans="1:33" ht="24" customHeight="1">
      <c r="A920" s="239"/>
      <c r="B920" s="239"/>
      <c r="C920" s="239"/>
      <c r="D920" s="239"/>
      <c r="E920" s="239"/>
      <c r="F920" s="239"/>
      <c r="G920" s="239"/>
      <c r="H920" s="239"/>
      <c r="I920" s="239"/>
      <c r="J920" s="239"/>
      <c r="K920" s="239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  <c r="AA920" s="239"/>
      <c r="AB920" s="239"/>
      <c r="AC920" s="239"/>
      <c r="AD920" s="239"/>
      <c r="AE920" s="239"/>
      <c r="AF920" s="239"/>
      <c r="AG920" s="239"/>
    </row>
    <row r="921" spans="1:33" ht="24" customHeight="1">
      <c r="A921" s="239"/>
      <c r="B921" s="239"/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  <c r="AA921" s="239"/>
      <c r="AB921" s="239"/>
      <c r="AC921" s="239"/>
      <c r="AD921" s="239"/>
      <c r="AE921" s="239"/>
      <c r="AF921" s="239"/>
      <c r="AG921" s="239"/>
    </row>
    <row r="922" spans="1:33" ht="24" customHeight="1">
      <c r="A922" s="239"/>
      <c r="B922" s="239"/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  <c r="AA922" s="239"/>
      <c r="AB922" s="239"/>
      <c r="AC922" s="239"/>
      <c r="AD922" s="239"/>
      <c r="AE922" s="239"/>
      <c r="AF922" s="239"/>
      <c r="AG922" s="239"/>
    </row>
    <row r="923" spans="1:33" ht="24" customHeight="1">
      <c r="A923" s="239"/>
      <c r="B923" s="239"/>
      <c r="C923" s="239"/>
      <c r="D923" s="239"/>
      <c r="E923" s="239"/>
      <c r="F923" s="239"/>
      <c r="G923" s="239"/>
      <c r="H923" s="239"/>
      <c r="I923" s="239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  <c r="AA923" s="239"/>
      <c r="AB923" s="239"/>
      <c r="AC923" s="239"/>
      <c r="AD923" s="239"/>
      <c r="AE923" s="239"/>
      <c r="AF923" s="239"/>
      <c r="AG923" s="239"/>
    </row>
    <row r="924" spans="1:33" ht="24" customHeight="1">
      <c r="A924" s="239"/>
      <c r="B924" s="239"/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  <c r="AA924" s="239"/>
      <c r="AB924" s="239"/>
      <c r="AC924" s="239"/>
      <c r="AD924" s="239"/>
      <c r="AE924" s="239"/>
      <c r="AF924" s="239"/>
      <c r="AG924" s="239"/>
    </row>
    <row r="925" spans="1:33" ht="24" customHeight="1">
      <c r="A925" s="239"/>
      <c r="B925" s="239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  <c r="AA925" s="239"/>
      <c r="AB925" s="239"/>
      <c r="AC925" s="239"/>
      <c r="AD925" s="239"/>
      <c r="AE925" s="239"/>
      <c r="AF925" s="239"/>
      <c r="AG925" s="239"/>
    </row>
    <row r="926" spans="1:33" ht="24" customHeight="1">
      <c r="A926" s="239"/>
      <c r="B926" s="239"/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  <c r="AA926" s="239"/>
      <c r="AB926" s="239"/>
      <c r="AC926" s="239"/>
      <c r="AD926" s="239"/>
      <c r="AE926" s="239"/>
      <c r="AF926" s="239"/>
      <c r="AG926" s="239"/>
    </row>
    <row r="927" spans="1:33" ht="24" customHeight="1">
      <c r="A927" s="239"/>
      <c r="B927" s="239"/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  <c r="AA927" s="239"/>
      <c r="AB927" s="239"/>
      <c r="AC927" s="239"/>
      <c r="AD927" s="239"/>
      <c r="AE927" s="239"/>
      <c r="AF927" s="239"/>
      <c r="AG927" s="239"/>
    </row>
    <row r="928" spans="1:33" ht="24" customHeight="1">
      <c r="A928" s="239"/>
      <c r="B928" s="239"/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  <c r="AA928" s="239"/>
      <c r="AB928" s="239"/>
      <c r="AC928" s="239"/>
      <c r="AD928" s="239"/>
      <c r="AE928" s="239"/>
      <c r="AF928" s="239"/>
      <c r="AG928" s="239"/>
    </row>
    <row r="929" spans="1:33" ht="24" customHeight="1">
      <c r="A929" s="239"/>
      <c r="B929" s="239"/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  <c r="AA929" s="239"/>
      <c r="AB929" s="239"/>
      <c r="AC929" s="239"/>
      <c r="AD929" s="239"/>
      <c r="AE929" s="239"/>
      <c r="AF929" s="239"/>
      <c r="AG929" s="239"/>
    </row>
    <row r="930" spans="1:33" ht="24" customHeight="1">
      <c r="A930" s="239"/>
      <c r="B930" s="239"/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  <c r="AA930" s="239"/>
      <c r="AB930" s="239"/>
      <c r="AC930" s="239"/>
      <c r="AD930" s="239"/>
      <c r="AE930" s="239"/>
      <c r="AF930" s="239"/>
      <c r="AG930" s="239"/>
    </row>
    <row r="931" spans="1:33" ht="24" customHeight="1">
      <c r="A931" s="239"/>
      <c r="B931" s="239"/>
      <c r="C931" s="239"/>
      <c r="D931" s="239"/>
      <c r="E931" s="239"/>
      <c r="F931" s="239"/>
      <c r="G931" s="239"/>
      <c r="H931" s="239"/>
      <c r="I931" s="239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  <c r="AA931" s="239"/>
      <c r="AB931" s="239"/>
      <c r="AC931" s="239"/>
      <c r="AD931" s="239"/>
      <c r="AE931" s="239"/>
      <c r="AF931" s="239"/>
      <c r="AG931" s="239"/>
    </row>
    <row r="932" spans="1:33" ht="24" customHeight="1">
      <c r="A932" s="239"/>
      <c r="B932" s="239"/>
      <c r="C932" s="239"/>
      <c r="D932" s="239"/>
      <c r="E932" s="239"/>
      <c r="F932" s="239"/>
      <c r="G932" s="239"/>
      <c r="H932" s="239"/>
      <c r="I932" s="239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  <c r="AA932" s="239"/>
      <c r="AB932" s="239"/>
      <c r="AC932" s="239"/>
      <c r="AD932" s="239"/>
      <c r="AE932" s="239"/>
      <c r="AF932" s="239"/>
      <c r="AG932" s="239"/>
    </row>
    <row r="933" spans="1:33" ht="24" customHeight="1">
      <c r="A933" s="239"/>
      <c r="B933" s="239"/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  <c r="AA933" s="239"/>
      <c r="AB933" s="239"/>
      <c r="AC933" s="239"/>
      <c r="AD933" s="239"/>
      <c r="AE933" s="239"/>
      <c r="AF933" s="239"/>
      <c r="AG933" s="239"/>
    </row>
    <row r="934" spans="1:33" ht="24" customHeight="1">
      <c r="A934" s="239"/>
      <c r="B934" s="239"/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  <c r="AA934" s="239"/>
      <c r="AB934" s="239"/>
      <c r="AC934" s="239"/>
      <c r="AD934" s="239"/>
      <c r="AE934" s="239"/>
      <c r="AF934" s="239"/>
      <c r="AG934" s="239"/>
    </row>
    <row r="935" spans="1:33" ht="24" customHeight="1">
      <c r="A935" s="239"/>
      <c r="B935" s="239"/>
      <c r="C935" s="239"/>
      <c r="D935" s="239"/>
      <c r="E935" s="239"/>
      <c r="F935" s="239"/>
      <c r="G935" s="239"/>
      <c r="H935" s="239"/>
      <c r="I935" s="239"/>
      <c r="J935" s="239"/>
      <c r="K935" s="239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  <c r="AA935" s="239"/>
      <c r="AB935" s="239"/>
      <c r="AC935" s="239"/>
      <c r="AD935" s="239"/>
      <c r="AE935" s="239"/>
      <c r="AF935" s="239"/>
      <c r="AG935" s="239"/>
    </row>
    <row r="936" spans="1:33" ht="24" customHeight="1">
      <c r="A936" s="239"/>
      <c r="B936" s="239"/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  <c r="AA936" s="239"/>
      <c r="AB936" s="239"/>
      <c r="AC936" s="239"/>
      <c r="AD936" s="239"/>
      <c r="AE936" s="239"/>
      <c r="AF936" s="239"/>
      <c r="AG936" s="239"/>
    </row>
    <row r="937" spans="1:33" ht="24" customHeight="1">
      <c r="A937" s="239"/>
      <c r="B937" s="239"/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  <c r="AA937" s="239"/>
      <c r="AB937" s="239"/>
      <c r="AC937" s="239"/>
      <c r="AD937" s="239"/>
      <c r="AE937" s="239"/>
      <c r="AF937" s="239"/>
      <c r="AG937" s="239"/>
    </row>
    <row r="938" spans="1:33" ht="24" customHeight="1">
      <c r="A938" s="239"/>
      <c r="B938" s="239"/>
      <c r="C938" s="239"/>
      <c r="D938" s="239"/>
      <c r="E938" s="239"/>
      <c r="F938" s="239"/>
      <c r="G938" s="239"/>
      <c r="H938" s="239"/>
      <c r="I938" s="239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  <c r="AA938" s="239"/>
      <c r="AB938" s="239"/>
      <c r="AC938" s="239"/>
      <c r="AD938" s="239"/>
      <c r="AE938" s="239"/>
      <c r="AF938" s="239"/>
      <c r="AG938" s="239"/>
    </row>
    <row r="939" spans="1:33" ht="24" customHeight="1">
      <c r="A939" s="239"/>
      <c r="B939" s="239"/>
      <c r="C939" s="239"/>
      <c r="D939" s="239"/>
      <c r="E939" s="239"/>
      <c r="F939" s="239"/>
      <c r="G939" s="239"/>
      <c r="H939" s="239"/>
      <c r="I939" s="239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  <c r="AA939" s="239"/>
      <c r="AB939" s="239"/>
      <c r="AC939" s="239"/>
      <c r="AD939" s="239"/>
      <c r="AE939" s="239"/>
      <c r="AF939" s="239"/>
      <c r="AG939" s="239"/>
    </row>
    <row r="940" spans="1:33" ht="24" customHeight="1">
      <c r="A940" s="239"/>
      <c r="B940" s="239"/>
      <c r="C940" s="239"/>
      <c r="D940" s="239"/>
      <c r="E940" s="239"/>
      <c r="F940" s="239"/>
      <c r="G940" s="239"/>
      <c r="H940" s="239"/>
      <c r="I940" s="239"/>
      <c r="J940" s="239"/>
      <c r="K940" s="239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  <c r="AA940" s="239"/>
      <c r="AB940" s="239"/>
      <c r="AC940" s="239"/>
      <c r="AD940" s="239"/>
      <c r="AE940" s="239"/>
      <c r="AF940" s="239"/>
      <c r="AG940" s="239"/>
    </row>
    <row r="941" spans="1:33" ht="24" customHeight="1">
      <c r="A941" s="239"/>
      <c r="B941" s="239"/>
      <c r="C941" s="239"/>
      <c r="D941" s="239"/>
      <c r="E941" s="239"/>
      <c r="F941" s="239"/>
      <c r="G941" s="239"/>
      <c r="H941" s="239"/>
      <c r="I941" s="239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  <c r="AA941" s="239"/>
      <c r="AB941" s="239"/>
      <c r="AC941" s="239"/>
      <c r="AD941" s="239"/>
      <c r="AE941" s="239"/>
      <c r="AF941" s="239"/>
      <c r="AG941" s="239"/>
    </row>
    <row r="942" spans="1:33" ht="24" customHeight="1">
      <c r="A942" s="239"/>
      <c r="B942" s="239"/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  <c r="AA942" s="239"/>
      <c r="AB942" s="239"/>
      <c r="AC942" s="239"/>
      <c r="AD942" s="239"/>
      <c r="AE942" s="239"/>
      <c r="AF942" s="239"/>
      <c r="AG942" s="239"/>
    </row>
    <row r="943" spans="1:33" ht="24" customHeight="1">
      <c r="A943" s="239"/>
      <c r="B943" s="239"/>
      <c r="C943" s="239"/>
      <c r="D943" s="239"/>
      <c r="E943" s="239"/>
      <c r="F943" s="239"/>
      <c r="G943" s="239"/>
      <c r="H943" s="239"/>
      <c r="I943" s="239"/>
      <c r="J943" s="239"/>
      <c r="K943" s="239"/>
      <c r="L943" s="239"/>
      <c r="M943" s="239"/>
      <c r="N943" s="239"/>
      <c r="O943" s="239"/>
      <c r="P943" s="239"/>
      <c r="Q943" s="239"/>
      <c r="R943" s="239"/>
      <c r="S943" s="239"/>
      <c r="T943" s="239"/>
      <c r="U943" s="239"/>
      <c r="V943" s="239"/>
      <c r="W943" s="239"/>
      <c r="X943" s="239"/>
      <c r="Y943" s="239"/>
      <c r="Z943" s="239"/>
      <c r="AA943" s="239"/>
      <c r="AB943" s="239"/>
      <c r="AC943" s="239"/>
      <c r="AD943" s="239"/>
      <c r="AE943" s="239"/>
      <c r="AF943" s="239"/>
      <c r="AG943" s="239"/>
    </row>
    <row r="944" spans="1:33" ht="24" customHeight="1">
      <c r="A944" s="239"/>
      <c r="B944" s="239"/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  <c r="AA944" s="239"/>
      <c r="AB944" s="239"/>
      <c r="AC944" s="239"/>
      <c r="AD944" s="239"/>
      <c r="AE944" s="239"/>
      <c r="AF944" s="239"/>
      <c r="AG944" s="239"/>
    </row>
    <row r="945" spans="1:33" ht="24" customHeight="1">
      <c r="A945" s="239"/>
      <c r="B945" s="239"/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  <c r="AA945" s="239"/>
      <c r="AB945" s="239"/>
      <c r="AC945" s="239"/>
      <c r="AD945" s="239"/>
      <c r="AE945" s="239"/>
      <c r="AF945" s="239"/>
      <c r="AG945" s="239"/>
    </row>
    <row r="946" spans="1:33" ht="24" customHeight="1">
      <c r="A946" s="239"/>
      <c r="B946" s="239"/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  <c r="AA946" s="239"/>
      <c r="AB946" s="239"/>
      <c r="AC946" s="239"/>
      <c r="AD946" s="239"/>
      <c r="AE946" s="239"/>
      <c r="AF946" s="239"/>
      <c r="AG946" s="239"/>
    </row>
    <row r="947" spans="1:33" ht="24" customHeight="1">
      <c r="A947" s="239"/>
      <c r="B947" s="239"/>
      <c r="C947" s="239"/>
      <c r="D947" s="239"/>
      <c r="E947" s="239"/>
      <c r="F947" s="239"/>
      <c r="G947" s="239"/>
      <c r="H947" s="239"/>
      <c r="I947" s="239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  <c r="AA947" s="239"/>
      <c r="AB947" s="239"/>
      <c r="AC947" s="239"/>
      <c r="AD947" s="239"/>
      <c r="AE947" s="239"/>
      <c r="AF947" s="239"/>
      <c r="AG947" s="239"/>
    </row>
    <row r="948" spans="1:33" ht="24" customHeight="1">
      <c r="A948" s="239"/>
      <c r="B948" s="239"/>
      <c r="C948" s="239"/>
      <c r="D948" s="239"/>
      <c r="E948" s="239"/>
      <c r="F948" s="239"/>
      <c r="G948" s="239"/>
      <c r="H948" s="239"/>
      <c r="I948" s="239"/>
      <c r="J948" s="239"/>
      <c r="K948" s="239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  <c r="AA948" s="239"/>
      <c r="AB948" s="239"/>
      <c r="AC948" s="239"/>
      <c r="AD948" s="239"/>
      <c r="AE948" s="239"/>
      <c r="AF948" s="239"/>
      <c r="AG948" s="239"/>
    </row>
    <row r="949" spans="1:33" ht="24" customHeight="1">
      <c r="A949" s="239"/>
      <c r="B949" s="239"/>
      <c r="C949" s="239"/>
      <c r="D949" s="239"/>
      <c r="E949" s="239"/>
      <c r="F949" s="239"/>
      <c r="G949" s="239"/>
      <c r="H949" s="239"/>
      <c r="I949" s="239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  <c r="AA949" s="239"/>
      <c r="AB949" s="239"/>
      <c r="AC949" s="239"/>
      <c r="AD949" s="239"/>
      <c r="AE949" s="239"/>
      <c r="AF949" s="239"/>
      <c r="AG949" s="239"/>
    </row>
    <row r="950" spans="1:33" ht="24" customHeight="1">
      <c r="A950" s="239"/>
      <c r="B950" s="239"/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  <c r="AA950" s="239"/>
      <c r="AB950" s="239"/>
      <c r="AC950" s="239"/>
      <c r="AD950" s="239"/>
      <c r="AE950" s="239"/>
      <c r="AF950" s="239"/>
      <c r="AG950" s="239"/>
    </row>
    <row r="951" spans="1:33" ht="24" customHeight="1">
      <c r="A951" s="239"/>
      <c r="B951" s="239"/>
      <c r="C951" s="239"/>
      <c r="D951" s="239"/>
      <c r="E951" s="239"/>
      <c r="F951" s="239"/>
      <c r="G951" s="239"/>
      <c r="H951" s="239"/>
      <c r="I951" s="239"/>
      <c r="J951" s="239"/>
      <c r="K951" s="239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  <c r="AA951" s="239"/>
      <c r="AB951" s="239"/>
      <c r="AC951" s="239"/>
      <c r="AD951" s="239"/>
      <c r="AE951" s="239"/>
      <c r="AF951" s="239"/>
      <c r="AG951" s="239"/>
    </row>
    <row r="952" spans="1:33" ht="24" customHeight="1">
      <c r="A952" s="239"/>
      <c r="B952" s="239"/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  <c r="AA952" s="239"/>
      <c r="AB952" s="239"/>
      <c r="AC952" s="239"/>
      <c r="AD952" s="239"/>
      <c r="AE952" s="239"/>
      <c r="AF952" s="239"/>
      <c r="AG952" s="239"/>
    </row>
    <row r="953" spans="1:33" ht="24" customHeight="1">
      <c r="A953" s="239"/>
      <c r="B953" s="239"/>
      <c r="C953" s="239"/>
      <c r="D953" s="239"/>
      <c r="E953" s="239"/>
      <c r="F953" s="239"/>
      <c r="G953" s="239"/>
      <c r="H953" s="239"/>
      <c r="I953" s="239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  <c r="AA953" s="239"/>
      <c r="AB953" s="239"/>
      <c r="AC953" s="239"/>
      <c r="AD953" s="239"/>
      <c r="AE953" s="239"/>
      <c r="AF953" s="239"/>
      <c r="AG953" s="239"/>
    </row>
    <row r="954" spans="1:33" ht="24" customHeight="1">
      <c r="A954" s="239"/>
      <c r="B954" s="239"/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  <c r="AA954" s="239"/>
      <c r="AB954" s="239"/>
      <c r="AC954" s="239"/>
      <c r="AD954" s="239"/>
      <c r="AE954" s="239"/>
      <c r="AF954" s="239"/>
      <c r="AG954" s="239"/>
    </row>
    <row r="955" spans="1:33" ht="24" customHeight="1">
      <c r="A955" s="239"/>
      <c r="B955" s="239"/>
      <c r="C955" s="239"/>
      <c r="D955" s="239"/>
      <c r="E955" s="239"/>
      <c r="F955" s="239"/>
      <c r="G955" s="239"/>
      <c r="H955" s="239"/>
      <c r="I955" s="239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  <c r="AA955" s="239"/>
      <c r="AB955" s="239"/>
      <c r="AC955" s="239"/>
      <c r="AD955" s="239"/>
      <c r="AE955" s="239"/>
      <c r="AF955" s="239"/>
      <c r="AG955" s="239"/>
    </row>
    <row r="956" spans="1:33" ht="24" customHeight="1">
      <c r="A956" s="239"/>
      <c r="B956" s="239"/>
      <c r="C956" s="239"/>
      <c r="D956" s="239"/>
      <c r="E956" s="239"/>
      <c r="F956" s="239"/>
      <c r="G956" s="239"/>
      <c r="H956" s="239"/>
      <c r="I956" s="239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  <c r="AA956" s="239"/>
      <c r="AB956" s="239"/>
      <c r="AC956" s="239"/>
      <c r="AD956" s="239"/>
      <c r="AE956" s="239"/>
      <c r="AF956" s="239"/>
      <c r="AG956" s="239"/>
    </row>
    <row r="957" spans="1:33" ht="24" customHeight="1">
      <c r="A957" s="239"/>
      <c r="B957" s="239"/>
      <c r="C957" s="239"/>
      <c r="D957" s="239"/>
      <c r="E957" s="239"/>
      <c r="F957" s="239"/>
      <c r="G957" s="239"/>
      <c r="H957" s="239"/>
      <c r="I957" s="239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  <c r="AA957" s="239"/>
      <c r="AB957" s="239"/>
      <c r="AC957" s="239"/>
      <c r="AD957" s="239"/>
      <c r="AE957" s="239"/>
      <c r="AF957" s="239"/>
      <c r="AG957" s="239"/>
    </row>
    <row r="958" spans="1:33" ht="24" customHeight="1">
      <c r="A958" s="239"/>
      <c r="B958" s="239"/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  <c r="AA958" s="239"/>
      <c r="AB958" s="239"/>
      <c r="AC958" s="239"/>
      <c r="AD958" s="239"/>
      <c r="AE958" s="239"/>
      <c r="AF958" s="239"/>
      <c r="AG958" s="239"/>
    </row>
    <row r="959" spans="1:33" ht="24" customHeight="1">
      <c r="A959" s="239"/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  <c r="AA959" s="239"/>
      <c r="AB959" s="239"/>
      <c r="AC959" s="239"/>
      <c r="AD959" s="239"/>
      <c r="AE959" s="239"/>
      <c r="AF959" s="239"/>
      <c r="AG959" s="239"/>
    </row>
    <row r="960" spans="1:33" ht="24" customHeight="1">
      <c r="A960" s="239"/>
      <c r="B960" s="239"/>
      <c r="C960" s="239"/>
      <c r="D960" s="239"/>
      <c r="E960" s="239"/>
      <c r="F960" s="239"/>
      <c r="G960" s="239"/>
      <c r="H960" s="239"/>
      <c r="I960" s="239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  <c r="AA960" s="239"/>
      <c r="AB960" s="239"/>
      <c r="AC960" s="239"/>
      <c r="AD960" s="239"/>
      <c r="AE960" s="239"/>
      <c r="AF960" s="239"/>
      <c r="AG960" s="239"/>
    </row>
    <row r="961" spans="1:33" ht="24" customHeight="1">
      <c r="A961" s="239"/>
      <c r="B961" s="239"/>
      <c r="C961" s="239"/>
      <c r="D961" s="239"/>
      <c r="E961" s="239"/>
      <c r="F961" s="239"/>
      <c r="G961" s="239"/>
      <c r="H961" s="239"/>
      <c r="I961" s="239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  <c r="AA961" s="239"/>
      <c r="AB961" s="239"/>
      <c r="AC961" s="239"/>
      <c r="AD961" s="239"/>
      <c r="AE961" s="239"/>
      <c r="AF961" s="239"/>
      <c r="AG961" s="239"/>
    </row>
    <row r="962" spans="1:33" ht="24" customHeight="1">
      <c r="A962" s="239"/>
      <c r="B962" s="239"/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  <c r="AA962" s="239"/>
      <c r="AB962" s="239"/>
      <c r="AC962" s="239"/>
      <c r="AD962" s="239"/>
      <c r="AE962" s="239"/>
      <c r="AF962" s="239"/>
      <c r="AG962" s="239"/>
    </row>
    <row r="963" spans="1:33" ht="24" customHeight="1">
      <c r="A963" s="239"/>
      <c r="B963" s="239"/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  <c r="AA963" s="239"/>
      <c r="AB963" s="239"/>
      <c r="AC963" s="239"/>
      <c r="AD963" s="239"/>
      <c r="AE963" s="239"/>
      <c r="AF963" s="239"/>
      <c r="AG963" s="239"/>
    </row>
    <row r="964" spans="1:33" ht="24" customHeight="1">
      <c r="A964" s="239"/>
      <c r="B964" s="239"/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  <c r="AA964" s="239"/>
      <c r="AB964" s="239"/>
      <c r="AC964" s="239"/>
      <c r="AD964" s="239"/>
      <c r="AE964" s="239"/>
      <c r="AF964" s="239"/>
      <c r="AG964" s="239"/>
    </row>
    <row r="965" spans="1:33" ht="24" customHeight="1">
      <c r="A965" s="239"/>
      <c r="B965" s="239"/>
      <c r="C965" s="239"/>
      <c r="D965" s="239"/>
      <c r="E965" s="239"/>
      <c r="F965" s="239"/>
      <c r="G965" s="239"/>
      <c r="H965" s="239"/>
      <c r="I965" s="239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  <c r="AA965" s="239"/>
      <c r="AB965" s="239"/>
      <c r="AC965" s="239"/>
      <c r="AD965" s="239"/>
      <c r="AE965" s="239"/>
      <c r="AF965" s="239"/>
      <c r="AG965" s="239"/>
    </row>
    <row r="966" spans="1:33" ht="24" customHeight="1">
      <c r="A966" s="239"/>
      <c r="B966" s="239"/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  <c r="AA966" s="239"/>
      <c r="AB966" s="239"/>
      <c r="AC966" s="239"/>
      <c r="AD966" s="239"/>
      <c r="AE966" s="239"/>
      <c r="AF966" s="239"/>
      <c r="AG966" s="239"/>
    </row>
    <row r="967" spans="1:33" ht="24" customHeight="1">
      <c r="A967" s="239"/>
      <c r="B967" s="239"/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  <c r="AA967" s="239"/>
      <c r="AB967" s="239"/>
      <c r="AC967" s="239"/>
      <c r="AD967" s="239"/>
      <c r="AE967" s="239"/>
      <c r="AF967" s="239"/>
      <c r="AG967" s="239"/>
    </row>
    <row r="968" spans="1:33" ht="24" customHeight="1">
      <c r="A968" s="239"/>
      <c r="B968" s="239"/>
      <c r="C968" s="239"/>
      <c r="D968" s="239"/>
      <c r="E968" s="239"/>
      <c r="F968" s="239"/>
      <c r="G968" s="239"/>
      <c r="H968" s="239"/>
      <c r="I968" s="239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  <c r="AA968" s="239"/>
      <c r="AB968" s="239"/>
      <c r="AC968" s="239"/>
      <c r="AD968" s="239"/>
      <c r="AE968" s="239"/>
      <c r="AF968" s="239"/>
      <c r="AG968" s="239"/>
    </row>
    <row r="969" spans="1:33" ht="24" customHeight="1">
      <c r="A969" s="239"/>
      <c r="B969" s="239"/>
      <c r="C969" s="239"/>
      <c r="D969" s="239"/>
      <c r="E969" s="239"/>
      <c r="F969" s="239"/>
      <c r="G969" s="239"/>
      <c r="H969" s="239"/>
      <c r="I969" s="239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  <c r="AA969" s="239"/>
      <c r="AB969" s="239"/>
      <c r="AC969" s="239"/>
      <c r="AD969" s="239"/>
      <c r="AE969" s="239"/>
      <c r="AF969" s="239"/>
      <c r="AG969" s="239"/>
    </row>
    <row r="970" spans="1:33" ht="24" customHeight="1">
      <c r="A970" s="239"/>
      <c r="B970" s="239"/>
      <c r="C970" s="239"/>
      <c r="D970" s="239"/>
      <c r="E970" s="239"/>
      <c r="F970" s="239"/>
      <c r="G970" s="239"/>
      <c r="H970" s="239"/>
      <c r="I970" s="239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  <c r="AA970" s="239"/>
      <c r="AB970" s="239"/>
      <c r="AC970" s="239"/>
      <c r="AD970" s="239"/>
      <c r="AE970" s="239"/>
      <c r="AF970" s="239"/>
      <c r="AG970" s="239"/>
    </row>
    <row r="971" spans="1:33" ht="24" customHeight="1">
      <c r="A971" s="239"/>
      <c r="B971" s="239"/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  <c r="AA971" s="239"/>
      <c r="AB971" s="239"/>
      <c r="AC971" s="239"/>
      <c r="AD971" s="239"/>
      <c r="AE971" s="239"/>
      <c r="AF971" s="239"/>
      <c r="AG971" s="239"/>
    </row>
    <row r="972" spans="1:33" ht="24" customHeight="1">
      <c r="A972" s="239"/>
      <c r="B972" s="239"/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  <c r="AA972" s="239"/>
      <c r="AB972" s="239"/>
      <c r="AC972" s="239"/>
      <c r="AD972" s="239"/>
      <c r="AE972" s="239"/>
      <c r="AF972" s="239"/>
      <c r="AG972" s="239"/>
    </row>
    <row r="973" spans="1:33" ht="24" customHeight="1">
      <c r="A973" s="239"/>
      <c r="B973" s="239"/>
      <c r="C973" s="239"/>
      <c r="D973" s="239"/>
      <c r="E973" s="239"/>
      <c r="F973" s="239"/>
      <c r="G973" s="239"/>
      <c r="H973" s="239"/>
      <c r="I973" s="239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  <c r="AA973" s="239"/>
      <c r="AB973" s="239"/>
      <c r="AC973" s="239"/>
      <c r="AD973" s="239"/>
      <c r="AE973" s="239"/>
      <c r="AF973" s="239"/>
      <c r="AG973" s="239"/>
    </row>
    <row r="974" spans="1:33" ht="24" customHeight="1">
      <c r="A974" s="239"/>
      <c r="B974" s="239"/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  <c r="AA974" s="239"/>
      <c r="AB974" s="239"/>
      <c r="AC974" s="239"/>
      <c r="AD974" s="239"/>
      <c r="AE974" s="239"/>
      <c r="AF974" s="239"/>
      <c r="AG974" s="239"/>
    </row>
    <row r="975" spans="1:33" ht="24" customHeight="1">
      <c r="A975" s="239"/>
      <c r="B975" s="239"/>
      <c r="C975" s="239"/>
      <c r="D975" s="239"/>
      <c r="E975" s="239"/>
      <c r="F975" s="239"/>
      <c r="G975" s="239"/>
      <c r="H975" s="239"/>
      <c r="I975" s="239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  <c r="AA975" s="239"/>
      <c r="AB975" s="239"/>
      <c r="AC975" s="239"/>
      <c r="AD975" s="239"/>
      <c r="AE975" s="239"/>
      <c r="AF975" s="239"/>
      <c r="AG975" s="239"/>
    </row>
    <row r="976" spans="1:33" ht="24" customHeight="1">
      <c r="A976" s="239"/>
      <c r="B976" s="239"/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  <c r="AA976" s="239"/>
      <c r="AB976" s="239"/>
      <c r="AC976" s="239"/>
      <c r="AD976" s="239"/>
      <c r="AE976" s="239"/>
      <c r="AF976" s="239"/>
      <c r="AG976" s="239"/>
    </row>
    <row r="977" spans="1:33" ht="24" customHeight="1">
      <c r="A977" s="239"/>
      <c r="B977" s="239"/>
      <c r="C977" s="239"/>
      <c r="D977" s="239"/>
      <c r="E977" s="239"/>
      <c r="F977" s="239"/>
      <c r="G977" s="239"/>
      <c r="H977" s="239"/>
      <c r="I977" s="239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  <c r="AA977" s="239"/>
      <c r="AB977" s="239"/>
      <c r="AC977" s="239"/>
      <c r="AD977" s="239"/>
      <c r="AE977" s="239"/>
      <c r="AF977" s="239"/>
      <c r="AG977" s="239"/>
    </row>
    <row r="978" spans="1:33" ht="24" customHeight="1">
      <c r="A978" s="239"/>
      <c r="B978" s="239"/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  <c r="AA978" s="239"/>
      <c r="AB978" s="239"/>
      <c r="AC978" s="239"/>
      <c r="AD978" s="239"/>
      <c r="AE978" s="239"/>
      <c r="AF978" s="239"/>
      <c r="AG978" s="239"/>
    </row>
    <row r="979" spans="1:33" ht="24" customHeight="1">
      <c r="A979" s="239"/>
      <c r="B979" s="239"/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/>
      <c r="AA979" s="239"/>
      <c r="AB979" s="239"/>
      <c r="AC979" s="239"/>
      <c r="AD979" s="239"/>
      <c r="AE979" s="239"/>
      <c r="AF979" s="239"/>
      <c r="AG979" s="239"/>
    </row>
    <row r="980" spans="1:33" ht="24" customHeight="1">
      <c r="A980" s="239"/>
      <c r="B980" s="239"/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  <c r="AA980" s="239"/>
      <c r="AB980" s="239"/>
      <c r="AC980" s="239"/>
      <c r="AD980" s="239"/>
      <c r="AE980" s="239"/>
      <c r="AF980" s="239"/>
      <c r="AG980" s="239"/>
    </row>
    <row r="981" spans="1:33" ht="24" customHeight="1">
      <c r="A981" s="239"/>
      <c r="B981" s="239"/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  <c r="AA981" s="239"/>
      <c r="AB981" s="239"/>
      <c r="AC981" s="239"/>
      <c r="AD981" s="239"/>
      <c r="AE981" s="239"/>
      <c r="AF981" s="239"/>
      <c r="AG981" s="239"/>
    </row>
    <row r="982" spans="1:33" ht="24" customHeight="1">
      <c r="A982" s="239"/>
      <c r="B982" s="239"/>
      <c r="C982" s="239"/>
      <c r="D982" s="239"/>
      <c r="E982" s="239"/>
      <c r="F982" s="239"/>
      <c r="G982" s="239"/>
      <c r="H982" s="239"/>
      <c r="I982" s="239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  <c r="AA982" s="239"/>
      <c r="AB982" s="239"/>
      <c r="AC982" s="239"/>
      <c r="AD982" s="239"/>
      <c r="AE982" s="239"/>
      <c r="AF982" s="239"/>
      <c r="AG982" s="239"/>
    </row>
    <row r="983" spans="1:33" ht="24" customHeight="1">
      <c r="A983" s="239"/>
      <c r="B983" s="239"/>
      <c r="C983" s="239"/>
      <c r="D983" s="239"/>
      <c r="E983" s="239"/>
      <c r="F983" s="239"/>
      <c r="G983" s="239"/>
      <c r="H983" s="239"/>
      <c r="I983" s="239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  <c r="AA983" s="239"/>
      <c r="AB983" s="239"/>
      <c r="AC983" s="239"/>
      <c r="AD983" s="239"/>
      <c r="AE983" s="239"/>
      <c r="AF983" s="239"/>
      <c r="AG983" s="239"/>
    </row>
    <row r="984" spans="1:33" ht="24" customHeight="1">
      <c r="A984" s="239"/>
      <c r="B984" s="239"/>
      <c r="C984" s="239"/>
      <c r="D984" s="239"/>
      <c r="E984" s="239"/>
      <c r="F984" s="239"/>
      <c r="G984" s="239"/>
      <c r="H984" s="239"/>
      <c r="I984" s="239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  <c r="AA984" s="239"/>
      <c r="AB984" s="239"/>
      <c r="AC984" s="239"/>
      <c r="AD984" s="239"/>
      <c r="AE984" s="239"/>
      <c r="AF984" s="239"/>
      <c r="AG984" s="239"/>
    </row>
    <row r="985" spans="1:33" ht="24" customHeight="1">
      <c r="A985" s="239"/>
      <c r="B985" s="239"/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  <c r="AA985" s="239"/>
      <c r="AB985" s="239"/>
      <c r="AC985" s="239"/>
      <c r="AD985" s="239"/>
      <c r="AE985" s="239"/>
      <c r="AF985" s="239"/>
      <c r="AG985" s="239"/>
    </row>
    <row r="986" spans="1:33" ht="24" customHeight="1">
      <c r="A986" s="239"/>
      <c r="B986" s="239"/>
      <c r="C986" s="239"/>
      <c r="D986" s="239"/>
      <c r="E986" s="239"/>
      <c r="F986" s="239"/>
      <c r="G986" s="239"/>
      <c r="H986" s="239"/>
      <c r="I986" s="239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  <c r="AA986" s="239"/>
      <c r="AB986" s="239"/>
      <c r="AC986" s="239"/>
      <c r="AD986" s="239"/>
      <c r="AE986" s="239"/>
      <c r="AF986" s="239"/>
      <c r="AG986" s="239"/>
    </row>
    <row r="987" spans="1:33" ht="24" customHeight="1">
      <c r="A987" s="239"/>
      <c r="B987" s="239"/>
      <c r="C987" s="239"/>
      <c r="D987" s="239"/>
      <c r="E987" s="239"/>
      <c r="F987" s="239"/>
      <c r="G987" s="239"/>
      <c r="H987" s="239"/>
      <c r="I987" s="239"/>
      <c r="J987" s="239"/>
      <c r="K987" s="239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  <c r="AA987" s="239"/>
      <c r="AB987" s="239"/>
      <c r="AC987" s="239"/>
      <c r="AD987" s="239"/>
      <c r="AE987" s="239"/>
      <c r="AF987" s="239"/>
      <c r="AG987" s="239"/>
    </row>
    <row r="988" spans="1:33" ht="24" customHeight="1">
      <c r="A988" s="239"/>
      <c r="B988" s="239"/>
      <c r="C988" s="239"/>
      <c r="D988" s="239"/>
      <c r="E988" s="239"/>
      <c r="F988" s="239"/>
      <c r="G988" s="239"/>
      <c r="H988" s="239"/>
      <c r="I988" s="239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  <c r="AA988" s="239"/>
      <c r="AB988" s="239"/>
      <c r="AC988" s="239"/>
      <c r="AD988" s="239"/>
      <c r="AE988" s="239"/>
      <c r="AF988" s="239"/>
      <c r="AG988" s="239"/>
    </row>
    <row r="989" spans="1:33" ht="24" customHeight="1">
      <c r="A989" s="239"/>
      <c r="B989" s="239"/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  <c r="AA989" s="239"/>
      <c r="AB989" s="239"/>
      <c r="AC989" s="239"/>
      <c r="AD989" s="239"/>
      <c r="AE989" s="239"/>
      <c r="AF989" s="239"/>
      <c r="AG989" s="239"/>
    </row>
    <row r="990" spans="1:33" ht="24" customHeight="1">
      <c r="A990" s="239"/>
      <c r="B990" s="239"/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  <c r="AA990" s="239"/>
      <c r="AB990" s="239"/>
      <c r="AC990" s="239"/>
      <c r="AD990" s="239"/>
      <c r="AE990" s="239"/>
      <c r="AF990" s="239"/>
      <c r="AG990" s="239"/>
    </row>
    <row r="991" spans="1:33" ht="24" customHeight="1">
      <c r="A991" s="239"/>
      <c r="B991" s="239"/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  <c r="AA991" s="239"/>
      <c r="AB991" s="239"/>
      <c r="AC991" s="239"/>
      <c r="AD991" s="239"/>
      <c r="AE991" s="239"/>
      <c r="AF991" s="239"/>
      <c r="AG991" s="239"/>
    </row>
    <row r="992" spans="1:33" ht="24" customHeight="1">
      <c r="A992" s="239"/>
      <c r="B992" s="239"/>
      <c r="C992" s="239"/>
      <c r="D992" s="239"/>
      <c r="E992" s="239"/>
      <c r="F992" s="239"/>
      <c r="G992" s="239"/>
      <c r="H992" s="239"/>
      <c r="I992" s="239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  <c r="AA992" s="239"/>
      <c r="AB992" s="239"/>
      <c r="AC992" s="239"/>
      <c r="AD992" s="239"/>
      <c r="AE992" s="239"/>
      <c r="AF992" s="239"/>
      <c r="AG992" s="239"/>
    </row>
    <row r="993" spans="1:33" ht="24" customHeight="1">
      <c r="A993" s="239"/>
      <c r="B993" s="239"/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  <c r="AA993" s="239"/>
      <c r="AB993" s="239"/>
      <c r="AC993" s="239"/>
      <c r="AD993" s="239"/>
      <c r="AE993" s="239"/>
      <c r="AF993" s="239"/>
      <c r="AG993" s="239"/>
    </row>
    <row r="994" spans="1:33" ht="24" customHeight="1">
      <c r="A994" s="239"/>
      <c r="B994" s="239"/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  <c r="AA994" s="239"/>
      <c r="AB994" s="239"/>
      <c r="AC994" s="239"/>
      <c r="AD994" s="239"/>
      <c r="AE994" s="239"/>
      <c r="AF994" s="239"/>
      <c r="AG994" s="239"/>
    </row>
    <row r="995" spans="1:33" ht="24" customHeight="1">
      <c r="A995" s="239"/>
      <c r="B995" s="239"/>
      <c r="C995" s="239"/>
      <c r="D995" s="239"/>
      <c r="E995" s="239"/>
      <c r="F995" s="239"/>
      <c r="G995" s="239"/>
      <c r="H995" s="239"/>
      <c r="I995" s="239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  <c r="AA995" s="239"/>
      <c r="AB995" s="239"/>
      <c r="AC995" s="239"/>
      <c r="AD995" s="239"/>
      <c r="AE995" s="239"/>
      <c r="AF995" s="239"/>
      <c r="AG995" s="239"/>
    </row>
    <row r="996" spans="1:33" ht="24" customHeight="1">
      <c r="A996" s="239"/>
      <c r="B996" s="239"/>
      <c r="C996" s="239"/>
      <c r="D996" s="239"/>
      <c r="E996" s="239"/>
      <c r="F996" s="239"/>
      <c r="G996" s="239"/>
      <c r="H996" s="239"/>
      <c r="I996" s="239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  <c r="AA996" s="239"/>
      <c r="AB996" s="239"/>
      <c r="AC996" s="239"/>
      <c r="AD996" s="239"/>
      <c r="AE996" s="239"/>
      <c r="AF996" s="239"/>
      <c r="AG996" s="239"/>
    </row>
    <row r="997" spans="1:33" ht="24" customHeight="1">
      <c r="A997" s="239"/>
      <c r="B997" s="239"/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  <c r="AA997" s="239"/>
      <c r="AB997" s="239"/>
      <c r="AC997" s="239"/>
      <c r="AD997" s="239"/>
      <c r="AE997" s="239"/>
      <c r="AF997" s="239"/>
      <c r="AG997" s="239"/>
    </row>
    <row r="998" spans="1:33" ht="24" customHeight="1">
      <c r="A998" s="239"/>
      <c r="B998" s="239"/>
      <c r="C998" s="239"/>
      <c r="D998" s="239"/>
      <c r="E998" s="239"/>
      <c r="F998" s="239"/>
      <c r="G998" s="239"/>
      <c r="H998" s="239"/>
      <c r="I998" s="239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  <c r="AA998" s="239"/>
      <c r="AB998" s="239"/>
      <c r="AC998" s="239"/>
      <c r="AD998" s="239"/>
      <c r="AE998" s="239"/>
      <c r="AF998" s="239"/>
      <c r="AG998" s="239"/>
    </row>
    <row r="999" spans="1:33" ht="24" customHeight="1">
      <c r="A999" s="239"/>
      <c r="B999" s="239"/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  <c r="AA999" s="239"/>
      <c r="AB999" s="239"/>
      <c r="AC999" s="239"/>
      <c r="AD999" s="239"/>
      <c r="AE999" s="239"/>
      <c r="AF999" s="239"/>
      <c r="AG999" s="239"/>
    </row>
    <row r="1000" spans="1:33" ht="24" customHeight="1">
      <c r="A1000" s="239"/>
      <c r="B1000" s="239"/>
      <c r="C1000" s="239"/>
      <c r="D1000" s="239"/>
      <c r="E1000" s="239"/>
      <c r="F1000" s="239"/>
      <c r="G1000" s="239"/>
      <c r="H1000" s="239"/>
      <c r="I1000" s="239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  <c r="AA1000" s="239"/>
      <c r="AB1000" s="239"/>
      <c r="AC1000" s="239"/>
      <c r="AD1000" s="239"/>
      <c r="AE1000" s="239"/>
      <c r="AF1000" s="239"/>
      <c r="AG1000" s="239"/>
    </row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G1000"/>
  <sheetViews>
    <sheetView workbookViewId="0">
      <pane ySplit="8" topLeftCell="A21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4.7109375" customWidth="1"/>
    <col min="6" max="6" width="9.5703125" customWidth="1"/>
    <col min="7" max="7" width="8.9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44">
        <v>2127.5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266"/>
      <c r="AG1" s="266"/>
    </row>
    <row r="2" spans="1:33" ht="24" customHeight="1">
      <c r="A2" s="444" t="s">
        <v>211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  <c r="AF2" s="266"/>
      <c r="AG2" s="266"/>
    </row>
    <row r="3" spans="1:33" ht="24" customHeight="1">
      <c r="A3" s="444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266"/>
      <c r="AG3" s="266"/>
    </row>
    <row r="4" spans="1:33" ht="24" customHeight="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</row>
    <row r="5" spans="1:33" ht="24" customHeight="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444"/>
      <c r="AE5" s="380"/>
      <c r="AF5" s="444" t="s">
        <v>98</v>
      </c>
      <c r="AG5" s="380"/>
    </row>
    <row r="6" spans="1:33" ht="27" customHeight="1">
      <c r="A6" s="267"/>
      <c r="B6" s="438" t="s">
        <v>1</v>
      </c>
      <c r="C6" s="377"/>
      <c r="D6" s="378"/>
      <c r="E6" s="268" t="s">
        <v>99</v>
      </c>
      <c r="F6" s="440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441" t="s">
        <v>101</v>
      </c>
      <c r="AG6" s="371"/>
    </row>
    <row r="7" spans="1:33" ht="24" customHeight="1">
      <c r="A7" s="267"/>
      <c r="B7" s="379"/>
      <c r="C7" s="380"/>
      <c r="D7" s="381"/>
      <c r="E7" s="439" t="s">
        <v>102</v>
      </c>
      <c r="F7" s="440" t="s">
        <v>103</v>
      </c>
      <c r="G7" s="371"/>
      <c r="H7" s="440" t="s">
        <v>104</v>
      </c>
      <c r="I7" s="371"/>
      <c r="J7" s="440" t="s">
        <v>105</v>
      </c>
      <c r="K7" s="371"/>
      <c r="L7" s="440" t="s">
        <v>106</v>
      </c>
      <c r="M7" s="371"/>
      <c r="N7" s="440" t="s">
        <v>107</v>
      </c>
      <c r="O7" s="371"/>
      <c r="P7" s="440" t="s">
        <v>108</v>
      </c>
      <c r="Q7" s="371"/>
      <c r="R7" s="440" t="s">
        <v>109</v>
      </c>
      <c r="S7" s="371"/>
      <c r="T7" s="440" t="s">
        <v>110</v>
      </c>
      <c r="U7" s="371"/>
      <c r="V7" s="440" t="s">
        <v>111</v>
      </c>
      <c r="W7" s="371"/>
      <c r="X7" s="440" t="s">
        <v>112</v>
      </c>
      <c r="Y7" s="371"/>
      <c r="Z7" s="440" t="s">
        <v>113</v>
      </c>
      <c r="AA7" s="371"/>
      <c r="AB7" s="440" t="s">
        <v>114</v>
      </c>
      <c r="AC7" s="371"/>
      <c r="AD7" s="269" t="s">
        <v>115</v>
      </c>
      <c r="AE7" s="442" t="s">
        <v>116</v>
      </c>
      <c r="AF7" s="270" t="s">
        <v>115</v>
      </c>
      <c r="AG7" s="443" t="s">
        <v>116</v>
      </c>
    </row>
    <row r="8" spans="1:33" ht="24" customHeight="1">
      <c r="A8" s="267"/>
      <c r="B8" s="382"/>
      <c r="C8" s="383"/>
      <c r="D8" s="384"/>
      <c r="E8" s="386"/>
      <c r="F8" s="269">
        <v>2568</v>
      </c>
      <c r="G8" s="269">
        <v>2569</v>
      </c>
      <c r="H8" s="269">
        <v>2568</v>
      </c>
      <c r="I8" s="269">
        <v>2569</v>
      </c>
      <c r="J8" s="269">
        <v>2568</v>
      </c>
      <c r="K8" s="269">
        <v>2569</v>
      </c>
      <c r="L8" s="269">
        <v>2568</v>
      </c>
      <c r="M8" s="269">
        <v>2569</v>
      </c>
      <c r="N8" s="269">
        <v>2568</v>
      </c>
      <c r="O8" s="269">
        <v>2569</v>
      </c>
      <c r="P8" s="269">
        <v>2568</v>
      </c>
      <c r="Q8" s="269">
        <v>2569</v>
      </c>
      <c r="R8" s="269">
        <v>2568</v>
      </c>
      <c r="S8" s="269">
        <v>2569</v>
      </c>
      <c r="T8" s="269">
        <v>2568</v>
      </c>
      <c r="U8" s="269">
        <v>2569</v>
      </c>
      <c r="V8" s="269">
        <v>2568</v>
      </c>
      <c r="W8" s="269">
        <v>2569</v>
      </c>
      <c r="X8" s="269">
        <v>2568</v>
      </c>
      <c r="Y8" s="269">
        <v>2569</v>
      </c>
      <c r="Z8" s="269">
        <v>2568</v>
      </c>
      <c r="AA8" s="269">
        <v>2569</v>
      </c>
      <c r="AB8" s="269">
        <v>2568</v>
      </c>
      <c r="AC8" s="269">
        <v>2569</v>
      </c>
      <c r="AD8" s="269" t="s">
        <v>117</v>
      </c>
      <c r="AE8" s="386"/>
      <c r="AF8" s="271" t="s">
        <v>118</v>
      </c>
      <c r="AG8" s="386"/>
    </row>
    <row r="9" spans="1:33" ht="24" customHeight="1">
      <c r="A9" s="266"/>
      <c r="B9" s="272" t="s">
        <v>119</v>
      </c>
      <c r="C9" s="272"/>
      <c r="D9" s="272"/>
      <c r="E9" s="273"/>
      <c r="F9" s="273"/>
      <c r="G9" s="273"/>
      <c r="H9" s="273"/>
      <c r="I9" s="273"/>
      <c r="J9" s="273"/>
      <c r="K9" s="273"/>
      <c r="L9" s="273"/>
      <c r="M9" s="273"/>
      <c r="N9" s="273"/>
      <c r="O9" s="273"/>
      <c r="P9" s="273"/>
      <c r="Q9" s="273"/>
      <c r="R9" s="273"/>
      <c r="S9" s="273"/>
      <c r="T9" s="273"/>
      <c r="U9" s="273"/>
      <c r="V9" s="273"/>
      <c r="W9" s="273"/>
      <c r="X9" s="273"/>
      <c r="Y9" s="273"/>
      <c r="Z9" s="273"/>
      <c r="AA9" s="273"/>
      <c r="AB9" s="273"/>
      <c r="AC9" s="273"/>
      <c r="AD9" s="273"/>
      <c r="AE9" s="274"/>
      <c r="AF9" s="275"/>
      <c r="AG9" s="274"/>
    </row>
    <row r="10" spans="1:33" ht="24" customHeight="1">
      <c r="A10" s="266"/>
      <c r="B10" s="274"/>
      <c r="C10" s="434" t="s">
        <v>4</v>
      </c>
      <c r="D10" s="371"/>
      <c r="E10" s="276"/>
      <c r="F10" s="276"/>
      <c r="G10" s="276"/>
      <c r="H10" s="276"/>
      <c r="I10" s="276"/>
      <c r="J10" s="276"/>
      <c r="K10" s="276"/>
      <c r="L10" s="276"/>
      <c r="M10" s="276"/>
      <c r="N10" s="276"/>
      <c r="O10" s="276"/>
      <c r="P10" s="276"/>
      <c r="Q10" s="276"/>
      <c r="R10" s="276"/>
      <c r="S10" s="276"/>
      <c r="T10" s="276"/>
      <c r="U10" s="276"/>
      <c r="V10" s="276"/>
      <c r="W10" s="276"/>
      <c r="X10" s="276"/>
      <c r="Y10" s="276"/>
      <c r="Z10" s="276"/>
      <c r="AA10" s="276"/>
      <c r="AB10" s="276"/>
      <c r="AC10" s="276"/>
      <c r="AD10" s="276"/>
      <c r="AE10" s="274"/>
      <c r="AF10" s="276"/>
      <c r="AG10" s="274"/>
    </row>
    <row r="11" spans="1:33" ht="24" customHeight="1">
      <c r="A11" s="266"/>
      <c r="B11" s="277"/>
      <c r="C11" s="277"/>
      <c r="D11" s="277" t="s">
        <v>5</v>
      </c>
      <c r="E11" s="278">
        <v>155880168.36000001</v>
      </c>
      <c r="F11" s="278">
        <v>1912430.9</v>
      </c>
      <c r="G11" s="278">
        <v>48892236.909999996</v>
      </c>
      <c r="H11" s="278"/>
      <c r="I11" s="278"/>
      <c r="J11" s="278"/>
      <c r="K11" s="278"/>
      <c r="L11" s="278"/>
      <c r="M11" s="278"/>
      <c r="N11" s="278"/>
      <c r="O11" s="278"/>
      <c r="P11" s="278"/>
      <c r="Q11" s="278"/>
      <c r="R11" s="278"/>
      <c r="S11" s="278"/>
      <c r="T11" s="278"/>
      <c r="U11" s="278"/>
      <c r="V11" s="278"/>
      <c r="W11" s="278"/>
      <c r="X11" s="278"/>
      <c r="Y11" s="278"/>
      <c r="Z11" s="278"/>
      <c r="AA11" s="278"/>
      <c r="AB11" s="278"/>
      <c r="AC11" s="278"/>
      <c r="AD11" s="278">
        <f t="shared" ref="AD11:AD19" si="0">SUM(F11:AC11)</f>
        <v>50804667.809999995</v>
      </c>
      <c r="AE11" s="279">
        <f t="shared" ref="AE11:AE19" si="1">+AD11*100/E11</f>
        <v>32.592130445143169</v>
      </c>
      <c r="AF11" s="278">
        <f t="shared" ref="AF11:AF19" si="2">+E11-AD11</f>
        <v>105075500.55000001</v>
      </c>
      <c r="AG11" s="279">
        <f>+AF11*100/E11</f>
        <v>67.407869554856831</v>
      </c>
    </row>
    <row r="12" spans="1:33" ht="24" customHeight="1">
      <c r="A12" s="266"/>
      <c r="B12" s="277"/>
      <c r="C12" s="277"/>
      <c r="D12" s="277" t="s">
        <v>7</v>
      </c>
      <c r="E12" s="278">
        <v>8142593.0899999999</v>
      </c>
      <c r="F12" s="278">
        <v>0</v>
      </c>
      <c r="G12" s="278">
        <v>0</v>
      </c>
      <c r="H12" s="278"/>
      <c r="I12" s="278"/>
      <c r="J12" s="278"/>
      <c r="K12" s="278"/>
      <c r="L12" s="278"/>
      <c r="M12" s="278"/>
      <c r="N12" s="278"/>
      <c r="O12" s="278"/>
      <c r="P12" s="278"/>
      <c r="Q12" s="278"/>
      <c r="R12" s="278"/>
      <c r="S12" s="278"/>
      <c r="T12" s="278"/>
      <c r="U12" s="278"/>
      <c r="V12" s="278"/>
      <c r="W12" s="278"/>
      <c r="X12" s="278"/>
      <c r="Y12" s="278"/>
      <c r="Z12" s="278"/>
      <c r="AA12" s="278"/>
      <c r="AB12" s="278"/>
      <c r="AC12" s="278"/>
      <c r="AD12" s="278">
        <f t="shared" si="0"/>
        <v>0</v>
      </c>
      <c r="AE12" s="279">
        <f t="shared" si="1"/>
        <v>0</v>
      </c>
      <c r="AF12" s="278">
        <f t="shared" si="2"/>
        <v>8142593.0899999999</v>
      </c>
      <c r="AG12" s="279" t="e">
        <f t="shared" ref="AG12:AG19" si="3">+AF12*100/G12</f>
        <v>#DIV/0!</v>
      </c>
    </row>
    <row r="13" spans="1:33" ht="24" customHeight="1">
      <c r="A13" s="266"/>
      <c r="B13" s="277"/>
      <c r="C13" s="277"/>
      <c r="D13" s="277" t="s">
        <v>9</v>
      </c>
      <c r="E13" s="278">
        <v>379900</v>
      </c>
      <c r="F13" s="278">
        <v>21900</v>
      </c>
      <c r="G13" s="278">
        <v>0</v>
      </c>
      <c r="H13" s="278"/>
      <c r="I13" s="278"/>
      <c r="J13" s="278"/>
      <c r="K13" s="278"/>
      <c r="L13" s="278"/>
      <c r="M13" s="278"/>
      <c r="N13" s="278"/>
      <c r="O13" s="278"/>
      <c r="P13" s="278"/>
      <c r="Q13" s="278"/>
      <c r="R13" s="278"/>
      <c r="S13" s="278"/>
      <c r="T13" s="278"/>
      <c r="U13" s="278"/>
      <c r="V13" s="278"/>
      <c r="W13" s="278"/>
      <c r="X13" s="278"/>
      <c r="Y13" s="278"/>
      <c r="Z13" s="278"/>
      <c r="AA13" s="278"/>
      <c r="AB13" s="278"/>
      <c r="AC13" s="278"/>
      <c r="AD13" s="278">
        <f t="shared" si="0"/>
        <v>21900</v>
      </c>
      <c r="AE13" s="279">
        <f t="shared" si="1"/>
        <v>5.7646749144511711</v>
      </c>
      <c r="AF13" s="278">
        <f t="shared" si="2"/>
        <v>358000</v>
      </c>
      <c r="AG13" s="279" t="e">
        <f t="shared" si="3"/>
        <v>#DIV/0!</v>
      </c>
    </row>
    <row r="14" spans="1:33" ht="24" customHeight="1">
      <c r="A14" s="266"/>
      <c r="B14" s="277"/>
      <c r="C14" s="277"/>
      <c r="D14" s="277" t="s">
        <v>11</v>
      </c>
      <c r="E14" s="278">
        <v>28662642.16</v>
      </c>
      <c r="F14" s="278">
        <v>2389037.36</v>
      </c>
      <c r="G14" s="278">
        <v>3339304.03</v>
      </c>
      <c r="H14" s="278"/>
      <c r="I14" s="278"/>
      <c r="J14" s="278"/>
      <c r="K14" s="278"/>
      <c r="L14" s="278"/>
      <c r="M14" s="278"/>
      <c r="N14" s="278"/>
      <c r="O14" s="278"/>
      <c r="P14" s="278"/>
      <c r="Q14" s="278"/>
      <c r="R14" s="278"/>
      <c r="S14" s="278"/>
      <c r="T14" s="278"/>
      <c r="U14" s="278"/>
      <c r="V14" s="278"/>
      <c r="W14" s="278"/>
      <c r="X14" s="278"/>
      <c r="Y14" s="278"/>
      <c r="Z14" s="278"/>
      <c r="AA14" s="278"/>
      <c r="AB14" s="278"/>
      <c r="AC14" s="278"/>
      <c r="AD14" s="278">
        <f t="shared" si="0"/>
        <v>5728341.3899999997</v>
      </c>
      <c r="AE14" s="279">
        <f t="shared" si="1"/>
        <v>19.985391988719577</v>
      </c>
      <c r="AF14" s="278">
        <f t="shared" si="2"/>
        <v>22934300.77</v>
      </c>
      <c r="AG14" s="279">
        <f t="shared" si="3"/>
        <v>686.79882286729071</v>
      </c>
    </row>
    <row r="15" spans="1:33" ht="24" customHeight="1">
      <c r="A15" s="266"/>
      <c r="B15" s="277"/>
      <c r="C15" s="277"/>
      <c r="D15" s="277" t="s">
        <v>13</v>
      </c>
      <c r="E15" s="278">
        <v>223447.13</v>
      </c>
      <c r="F15" s="278">
        <v>0</v>
      </c>
      <c r="G15" s="278">
        <v>0</v>
      </c>
      <c r="H15" s="278"/>
      <c r="I15" s="278"/>
      <c r="J15" s="278"/>
      <c r="K15" s="278"/>
      <c r="L15" s="278"/>
      <c r="M15" s="278"/>
      <c r="N15" s="278"/>
      <c r="O15" s="278"/>
      <c r="P15" s="278"/>
      <c r="Q15" s="278"/>
      <c r="R15" s="278"/>
      <c r="S15" s="278"/>
      <c r="T15" s="278"/>
      <c r="U15" s="278"/>
      <c r="V15" s="278"/>
      <c r="W15" s="278"/>
      <c r="X15" s="278"/>
      <c r="Y15" s="278"/>
      <c r="Z15" s="278"/>
      <c r="AA15" s="278"/>
      <c r="AB15" s="278"/>
      <c r="AC15" s="278"/>
      <c r="AD15" s="278">
        <f t="shared" si="0"/>
        <v>0</v>
      </c>
      <c r="AE15" s="279">
        <f t="shared" si="1"/>
        <v>0</v>
      </c>
      <c r="AF15" s="278">
        <f t="shared" si="2"/>
        <v>223447.13</v>
      </c>
      <c r="AG15" s="279" t="e">
        <f t="shared" si="3"/>
        <v>#DIV/0!</v>
      </c>
    </row>
    <row r="16" spans="1:33" ht="24" customHeight="1">
      <c r="A16" s="266"/>
      <c r="B16" s="277"/>
      <c r="C16" s="277"/>
      <c r="D16" s="277" t="s">
        <v>15</v>
      </c>
      <c r="E16" s="278">
        <v>4677914.2699999996</v>
      </c>
      <c r="F16" s="278">
        <v>236280</v>
      </c>
      <c r="G16" s="278">
        <v>202062</v>
      </c>
      <c r="H16" s="278"/>
      <c r="I16" s="278"/>
      <c r="J16" s="278"/>
      <c r="K16" s="278"/>
      <c r="L16" s="278"/>
      <c r="M16" s="278"/>
      <c r="N16" s="278"/>
      <c r="O16" s="278"/>
      <c r="P16" s="278"/>
      <c r="Q16" s="278"/>
      <c r="R16" s="278"/>
      <c r="S16" s="278"/>
      <c r="T16" s="278"/>
      <c r="U16" s="278"/>
      <c r="V16" s="278"/>
      <c r="W16" s="278"/>
      <c r="X16" s="278"/>
      <c r="Y16" s="278"/>
      <c r="Z16" s="278"/>
      <c r="AA16" s="278"/>
      <c r="AB16" s="278"/>
      <c r="AC16" s="278"/>
      <c r="AD16" s="278">
        <f t="shared" si="0"/>
        <v>438342</v>
      </c>
      <c r="AE16" s="279">
        <f t="shared" si="1"/>
        <v>9.3704581721631257</v>
      </c>
      <c r="AF16" s="278">
        <f t="shared" si="2"/>
        <v>4239572.2699999996</v>
      </c>
      <c r="AG16" s="279">
        <f t="shared" si="3"/>
        <v>2098.1541655531469</v>
      </c>
    </row>
    <row r="17" spans="1:33" ht="24" customHeight="1">
      <c r="A17" s="266"/>
      <c r="B17" s="277"/>
      <c r="C17" s="277"/>
      <c r="D17" s="277" t="s">
        <v>17</v>
      </c>
      <c r="E17" s="278">
        <v>8319258.8700000001</v>
      </c>
      <c r="F17" s="278">
        <v>3866975.58</v>
      </c>
      <c r="G17" s="278">
        <f>572346+1024791.2</f>
        <v>1597137.2</v>
      </c>
      <c r="H17" s="278"/>
      <c r="I17" s="278"/>
      <c r="J17" s="278"/>
      <c r="K17" s="278"/>
      <c r="L17" s="278"/>
      <c r="M17" s="278"/>
      <c r="N17" s="278"/>
      <c r="O17" s="278"/>
      <c r="P17" s="278"/>
      <c r="Q17" s="278"/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>
        <f t="shared" si="0"/>
        <v>5464112.7800000003</v>
      </c>
      <c r="AE17" s="279">
        <f t="shared" si="1"/>
        <v>65.680283128393626</v>
      </c>
      <c r="AF17" s="278">
        <f t="shared" si="2"/>
        <v>2855146.09</v>
      </c>
      <c r="AG17" s="279">
        <f t="shared" si="3"/>
        <v>178.76648856466434</v>
      </c>
    </row>
    <row r="18" spans="1:33" ht="24" customHeight="1">
      <c r="A18" s="266"/>
      <c r="B18" s="277"/>
      <c r="C18" s="277"/>
      <c r="D18" s="277" t="s">
        <v>19</v>
      </c>
      <c r="E18" s="278">
        <v>48651.82</v>
      </c>
      <c r="F18" s="278">
        <v>0</v>
      </c>
      <c r="G18" s="278">
        <v>3700</v>
      </c>
      <c r="H18" s="278"/>
      <c r="I18" s="278"/>
      <c r="J18" s="278"/>
      <c r="K18" s="278"/>
      <c r="L18" s="278"/>
      <c r="M18" s="278"/>
      <c r="N18" s="278"/>
      <c r="O18" s="278"/>
      <c r="P18" s="278"/>
      <c r="Q18" s="278"/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78">
        <f t="shared" si="0"/>
        <v>3700</v>
      </c>
      <c r="AE18" s="279">
        <f t="shared" si="1"/>
        <v>7.6050597901579016</v>
      </c>
      <c r="AF18" s="278">
        <f t="shared" si="2"/>
        <v>44951.82</v>
      </c>
      <c r="AG18" s="279">
        <f t="shared" si="3"/>
        <v>1214.9140540540541</v>
      </c>
    </row>
    <row r="19" spans="1:33" ht="24" customHeight="1">
      <c r="A19" s="266"/>
      <c r="B19" s="277"/>
      <c r="C19" s="277"/>
      <c r="D19" s="277" t="s">
        <v>21</v>
      </c>
      <c r="E19" s="278">
        <v>13125805.74</v>
      </c>
      <c r="F19" s="278">
        <f>922180+99357.5+54226</f>
        <v>1075763.5</v>
      </c>
      <c r="G19" s="278">
        <v>766814.5</v>
      </c>
      <c r="H19" s="278"/>
      <c r="I19" s="278"/>
      <c r="J19" s="278"/>
      <c r="K19" s="278"/>
      <c r="L19" s="278"/>
      <c r="M19" s="278"/>
      <c r="N19" s="278"/>
      <c r="O19" s="278"/>
      <c r="P19" s="27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>
        <f t="shared" si="0"/>
        <v>1842578</v>
      </c>
      <c r="AE19" s="279">
        <f t="shared" si="1"/>
        <v>14.037827745575031</v>
      </c>
      <c r="AF19" s="278">
        <f t="shared" si="2"/>
        <v>11283227.74</v>
      </c>
      <c r="AG19" s="279">
        <f t="shared" si="3"/>
        <v>1471.4416250605589</v>
      </c>
    </row>
    <row r="20" spans="1:33" ht="24" customHeight="1">
      <c r="A20" s="266"/>
      <c r="B20" s="274"/>
      <c r="C20" s="434" t="s">
        <v>120</v>
      </c>
      <c r="D20" s="371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276"/>
      <c r="P20" s="276"/>
      <c r="Q20" s="276"/>
      <c r="R20" s="276"/>
      <c r="S20" s="276"/>
      <c r="T20" s="276"/>
      <c r="U20" s="276"/>
      <c r="V20" s="276"/>
      <c r="W20" s="276"/>
      <c r="X20" s="276"/>
      <c r="Y20" s="276"/>
      <c r="Z20" s="276"/>
      <c r="AA20" s="276"/>
      <c r="AB20" s="276"/>
      <c r="AC20" s="276"/>
      <c r="AD20" s="276"/>
      <c r="AE20" s="280"/>
      <c r="AF20" s="276"/>
      <c r="AG20" s="280"/>
    </row>
    <row r="21" spans="1:33" ht="24" customHeight="1">
      <c r="A21" s="266"/>
      <c r="B21" s="277"/>
      <c r="C21" s="277"/>
      <c r="D21" s="277" t="s">
        <v>24</v>
      </c>
      <c r="E21" s="278">
        <v>0</v>
      </c>
      <c r="F21" s="278">
        <v>0</v>
      </c>
      <c r="G21" s="278">
        <v>0</v>
      </c>
      <c r="H21" s="278"/>
      <c r="I21" s="278"/>
      <c r="J21" s="278"/>
      <c r="K21" s="278"/>
      <c r="L21" s="278"/>
      <c r="M21" s="278"/>
      <c r="N21" s="278"/>
      <c r="O21" s="278"/>
      <c r="P21" s="278"/>
      <c r="Q21" s="278"/>
      <c r="R21" s="278"/>
      <c r="S21" s="278"/>
      <c r="T21" s="278"/>
      <c r="U21" s="278"/>
      <c r="V21" s="278"/>
      <c r="W21" s="278"/>
      <c r="X21" s="278"/>
      <c r="Y21" s="278"/>
      <c r="Z21" s="278"/>
      <c r="AA21" s="278"/>
      <c r="AB21" s="278"/>
      <c r="AC21" s="278"/>
      <c r="AD21" s="278">
        <f t="shared" ref="AD21:AD26" si="4">SUM(F21:AC21)</f>
        <v>0</v>
      </c>
      <c r="AE21" s="279" t="e">
        <f t="shared" ref="AE21:AE27" si="5">+AD21*100/E21</f>
        <v>#DIV/0!</v>
      </c>
      <c r="AF21" s="278">
        <f t="shared" ref="AF21:AF26" si="6">+E21-AD21</f>
        <v>0</v>
      </c>
      <c r="AG21" s="279" t="e">
        <f t="shared" ref="AG21:AG27" si="7">+AF21*100/E21</f>
        <v>#DIV/0!</v>
      </c>
    </row>
    <row r="22" spans="1:33" ht="24" customHeight="1">
      <c r="A22" s="266"/>
      <c r="B22" s="277"/>
      <c r="C22" s="277"/>
      <c r="D22" s="277" t="s">
        <v>26</v>
      </c>
      <c r="E22" s="278">
        <v>2000000</v>
      </c>
      <c r="F22" s="278">
        <v>0</v>
      </c>
      <c r="G22" s="278">
        <v>0</v>
      </c>
      <c r="H22" s="278"/>
      <c r="I22" s="278"/>
      <c r="J22" s="278"/>
      <c r="K22" s="278"/>
      <c r="L22" s="278"/>
      <c r="M22" s="278"/>
      <c r="N22" s="278"/>
      <c r="O22" s="278"/>
      <c r="P22" s="278"/>
      <c r="Q22" s="278"/>
      <c r="R22" s="278"/>
      <c r="S22" s="278"/>
      <c r="T22" s="278"/>
      <c r="U22" s="278"/>
      <c r="V22" s="278"/>
      <c r="W22" s="278"/>
      <c r="X22" s="278"/>
      <c r="Y22" s="278"/>
      <c r="Z22" s="278"/>
      <c r="AA22" s="278"/>
      <c r="AB22" s="278"/>
      <c r="AC22" s="278"/>
      <c r="AD22" s="278">
        <f t="shared" si="4"/>
        <v>0</v>
      </c>
      <c r="AE22" s="279">
        <f t="shared" si="5"/>
        <v>0</v>
      </c>
      <c r="AF22" s="278">
        <f t="shared" si="6"/>
        <v>2000000</v>
      </c>
      <c r="AG22" s="279">
        <f t="shared" si="7"/>
        <v>100</v>
      </c>
    </row>
    <row r="23" spans="1:33" ht="24" customHeight="1">
      <c r="A23" s="266"/>
      <c r="B23" s="277"/>
      <c r="C23" s="277"/>
      <c r="D23" s="277" t="s">
        <v>28</v>
      </c>
      <c r="E23" s="278">
        <v>8532547</v>
      </c>
      <c r="F23" s="278">
        <v>893603.29</v>
      </c>
      <c r="G23" s="278">
        <v>292.22000000000003</v>
      </c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78"/>
      <c r="S23" s="278"/>
      <c r="T23" s="278"/>
      <c r="U23" s="278"/>
      <c r="V23" s="278"/>
      <c r="W23" s="278"/>
      <c r="X23" s="278"/>
      <c r="Y23" s="278"/>
      <c r="Z23" s="278"/>
      <c r="AA23" s="278"/>
      <c r="AB23" s="278"/>
      <c r="AC23" s="278"/>
      <c r="AD23" s="278">
        <f t="shared" si="4"/>
        <v>893895.51</v>
      </c>
      <c r="AE23" s="279">
        <f t="shared" si="5"/>
        <v>10.476303382800001</v>
      </c>
      <c r="AF23" s="278">
        <f t="shared" si="6"/>
        <v>7638651.4900000002</v>
      </c>
      <c r="AG23" s="279">
        <f t="shared" si="7"/>
        <v>89.523696617200002</v>
      </c>
    </row>
    <row r="24" spans="1:33" ht="24" customHeight="1">
      <c r="A24" s="266"/>
      <c r="B24" s="277"/>
      <c r="C24" s="277"/>
      <c r="D24" s="277" t="s">
        <v>30</v>
      </c>
      <c r="E24" s="278">
        <v>207666.5</v>
      </c>
      <c r="F24" s="278">
        <v>0</v>
      </c>
      <c r="G24" s="278">
        <v>0</v>
      </c>
      <c r="H24" s="278"/>
      <c r="I24" s="278"/>
      <c r="J24" s="278"/>
      <c r="K24" s="278"/>
      <c r="L24" s="278"/>
      <c r="M24" s="278"/>
      <c r="N24" s="278"/>
      <c r="O24" s="278"/>
      <c r="P24" s="278"/>
      <c r="Q24" s="278"/>
      <c r="R24" s="278"/>
      <c r="S24" s="278"/>
      <c r="T24" s="278"/>
      <c r="U24" s="278"/>
      <c r="V24" s="278"/>
      <c r="W24" s="278"/>
      <c r="X24" s="278"/>
      <c r="Y24" s="278"/>
      <c r="Z24" s="278"/>
      <c r="AA24" s="278"/>
      <c r="AB24" s="278"/>
      <c r="AC24" s="278"/>
      <c r="AD24" s="278">
        <f t="shared" si="4"/>
        <v>0</v>
      </c>
      <c r="AE24" s="279">
        <f t="shared" si="5"/>
        <v>0</v>
      </c>
      <c r="AF24" s="278">
        <f t="shared" si="6"/>
        <v>207666.5</v>
      </c>
      <c r="AG24" s="279">
        <f t="shared" si="7"/>
        <v>100</v>
      </c>
    </row>
    <row r="25" spans="1:33" ht="24" customHeight="1">
      <c r="A25" s="266"/>
      <c r="B25" s="277"/>
      <c r="C25" s="277"/>
      <c r="D25" s="277" t="s">
        <v>120</v>
      </c>
      <c r="E25" s="278">
        <v>4000752</v>
      </c>
      <c r="F25" s="278">
        <v>108333.44</v>
      </c>
      <c r="G25" s="278">
        <v>71732.53</v>
      </c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8"/>
      <c r="S25" s="278"/>
      <c r="T25" s="278"/>
      <c r="U25" s="278"/>
      <c r="V25" s="278"/>
      <c r="W25" s="278"/>
      <c r="X25" s="278"/>
      <c r="Y25" s="278"/>
      <c r="Z25" s="278"/>
      <c r="AA25" s="278"/>
      <c r="AB25" s="278"/>
      <c r="AC25" s="278"/>
      <c r="AD25" s="278">
        <f t="shared" si="4"/>
        <v>180065.97</v>
      </c>
      <c r="AE25" s="279">
        <f t="shared" si="5"/>
        <v>4.5008030990173848</v>
      </c>
      <c r="AF25" s="278">
        <f t="shared" si="6"/>
        <v>3820686.03</v>
      </c>
      <c r="AG25" s="279">
        <f t="shared" si="7"/>
        <v>95.499196900982611</v>
      </c>
    </row>
    <row r="26" spans="1:33" ht="24" customHeight="1">
      <c r="A26" s="266"/>
      <c r="B26" s="277"/>
      <c r="C26" s="277"/>
      <c r="D26" s="277" t="s">
        <v>121</v>
      </c>
      <c r="E26" s="278">
        <v>0</v>
      </c>
      <c r="F26" s="278">
        <v>0</v>
      </c>
      <c r="G26" s="278">
        <v>0</v>
      </c>
      <c r="H26" s="278"/>
      <c r="I26" s="278"/>
      <c r="J26" s="278"/>
      <c r="K26" s="278"/>
      <c r="L26" s="278"/>
      <c r="M26" s="278"/>
      <c r="N26" s="278"/>
      <c r="O26" s="278"/>
      <c r="P26" s="278"/>
      <c r="Q26" s="278"/>
      <c r="R26" s="278"/>
      <c r="S26" s="278"/>
      <c r="T26" s="278"/>
      <c r="U26" s="278"/>
      <c r="V26" s="278"/>
      <c r="W26" s="278"/>
      <c r="X26" s="278"/>
      <c r="Y26" s="278"/>
      <c r="Z26" s="278"/>
      <c r="AA26" s="278"/>
      <c r="AB26" s="278"/>
      <c r="AC26" s="278"/>
      <c r="AD26" s="278">
        <f t="shared" si="4"/>
        <v>0</v>
      </c>
      <c r="AE26" s="279" t="e">
        <f t="shared" si="5"/>
        <v>#DIV/0!</v>
      </c>
      <c r="AF26" s="278">
        <f t="shared" si="6"/>
        <v>0</v>
      </c>
      <c r="AG26" s="279" t="e">
        <f t="shared" si="7"/>
        <v>#DIV/0!</v>
      </c>
    </row>
    <row r="27" spans="1:33" ht="24" customHeight="1">
      <c r="A27" s="266"/>
      <c r="B27" s="281"/>
      <c r="C27" s="281"/>
      <c r="D27" s="282" t="s">
        <v>122</v>
      </c>
      <c r="E27" s="283">
        <f t="shared" ref="E27:AD27" si="8">SUM(E10:E26)</f>
        <v>234201346.94000003</v>
      </c>
      <c r="F27" s="283">
        <f t="shared" si="8"/>
        <v>10504324.069999998</v>
      </c>
      <c r="G27" s="283">
        <f t="shared" si="8"/>
        <v>54873279.390000001</v>
      </c>
      <c r="H27" s="283">
        <f t="shared" si="8"/>
        <v>0</v>
      </c>
      <c r="I27" s="283">
        <f t="shared" si="8"/>
        <v>0</v>
      </c>
      <c r="J27" s="283">
        <f t="shared" si="8"/>
        <v>0</v>
      </c>
      <c r="K27" s="283">
        <f t="shared" si="8"/>
        <v>0</v>
      </c>
      <c r="L27" s="283">
        <f t="shared" si="8"/>
        <v>0</v>
      </c>
      <c r="M27" s="283">
        <f t="shared" si="8"/>
        <v>0</v>
      </c>
      <c r="N27" s="283">
        <f t="shared" si="8"/>
        <v>0</v>
      </c>
      <c r="O27" s="283">
        <f t="shared" si="8"/>
        <v>0</v>
      </c>
      <c r="P27" s="283">
        <f t="shared" si="8"/>
        <v>0</v>
      </c>
      <c r="Q27" s="283">
        <f t="shared" si="8"/>
        <v>0</v>
      </c>
      <c r="R27" s="283">
        <f t="shared" si="8"/>
        <v>0</v>
      </c>
      <c r="S27" s="283">
        <f t="shared" si="8"/>
        <v>0</v>
      </c>
      <c r="T27" s="283">
        <f t="shared" si="8"/>
        <v>0</v>
      </c>
      <c r="U27" s="283">
        <f t="shared" si="8"/>
        <v>0</v>
      </c>
      <c r="V27" s="283">
        <f t="shared" si="8"/>
        <v>0</v>
      </c>
      <c r="W27" s="283">
        <f t="shared" si="8"/>
        <v>0</v>
      </c>
      <c r="X27" s="283">
        <f t="shared" si="8"/>
        <v>0</v>
      </c>
      <c r="Y27" s="283">
        <f t="shared" si="8"/>
        <v>0</v>
      </c>
      <c r="Z27" s="283">
        <f t="shared" si="8"/>
        <v>0</v>
      </c>
      <c r="AA27" s="283">
        <f t="shared" si="8"/>
        <v>0</v>
      </c>
      <c r="AB27" s="283">
        <f t="shared" si="8"/>
        <v>0</v>
      </c>
      <c r="AC27" s="283">
        <f t="shared" si="8"/>
        <v>0</v>
      </c>
      <c r="AD27" s="283">
        <f t="shared" si="8"/>
        <v>65377603.459999993</v>
      </c>
      <c r="AE27" s="284">
        <f t="shared" si="5"/>
        <v>27.915127011096594</v>
      </c>
      <c r="AF27" s="283">
        <f>SUM(AF10:AF26)</f>
        <v>168823743.48000005</v>
      </c>
      <c r="AG27" s="284">
        <f t="shared" si="7"/>
        <v>72.084872988903413</v>
      </c>
    </row>
    <row r="28" spans="1:33" ht="24" customHeight="1">
      <c r="A28" s="266"/>
      <c r="B28" s="435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280"/>
      <c r="AF28" s="266"/>
      <c r="AG28" s="280"/>
    </row>
    <row r="29" spans="1:33" ht="24" customHeight="1">
      <c r="A29" s="266"/>
      <c r="B29" s="274"/>
      <c r="C29" s="434" t="s">
        <v>35</v>
      </c>
      <c r="D29" s="371"/>
      <c r="E29" s="276"/>
      <c r="F29" s="276"/>
      <c r="G29" s="276"/>
      <c r="H29" s="276"/>
      <c r="I29" s="276"/>
      <c r="J29" s="276"/>
      <c r="K29" s="276"/>
      <c r="L29" s="276"/>
      <c r="M29" s="276"/>
      <c r="N29" s="276"/>
      <c r="O29" s="276"/>
      <c r="P29" s="276"/>
      <c r="Q29" s="276"/>
      <c r="R29" s="276"/>
      <c r="S29" s="276"/>
      <c r="T29" s="276"/>
      <c r="U29" s="276"/>
      <c r="V29" s="276"/>
      <c r="W29" s="276"/>
      <c r="X29" s="276"/>
      <c r="Y29" s="276"/>
      <c r="Z29" s="276"/>
      <c r="AA29" s="276"/>
      <c r="AB29" s="276"/>
      <c r="AC29" s="276"/>
      <c r="AD29" s="276"/>
      <c r="AE29" s="280"/>
      <c r="AF29" s="276"/>
      <c r="AG29" s="280"/>
    </row>
    <row r="30" spans="1:33" ht="24" customHeight="1">
      <c r="A30" s="266"/>
      <c r="B30" s="277"/>
      <c r="C30" s="277"/>
      <c r="D30" s="277" t="s">
        <v>36</v>
      </c>
      <c r="E30" s="278">
        <v>35093641.539999999</v>
      </c>
      <c r="F30" s="278">
        <f>2113299.67+553420</f>
        <v>2666719.67</v>
      </c>
      <c r="G30" s="278">
        <f>2757960.41-43000</f>
        <v>2714960.41</v>
      </c>
      <c r="H30" s="278"/>
      <c r="I30" s="278"/>
      <c r="J30" s="278"/>
      <c r="K30" s="278"/>
      <c r="L30" s="278"/>
      <c r="M30" s="278"/>
      <c r="N30" s="278"/>
      <c r="O30" s="278"/>
      <c r="P30" s="278"/>
      <c r="Q30" s="278"/>
      <c r="R30" s="278"/>
      <c r="S30" s="278"/>
      <c r="T30" s="278"/>
      <c r="U30" s="278"/>
      <c r="V30" s="278"/>
      <c r="W30" s="278"/>
      <c r="X30" s="278"/>
      <c r="Y30" s="278"/>
      <c r="Z30" s="278"/>
      <c r="AA30" s="278"/>
      <c r="AB30" s="278"/>
      <c r="AC30" s="278"/>
      <c r="AD30" s="278">
        <f t="shared" ref="AD30:AD41" si="9">SUM(F30:AC30)</f>
        <v>5381680.0800000001</v>
      </c>
      <c r="AE30" s="279">
        <f t="shared" ref="AE30:AE41" si="10">+AD30*100/E30</f>
        <v>15.335199893308081</v>
      </c>
      <c r="AF30" s="278">
        <f t="shared" ref="AF30:AF41" si="11">+E30-AD30</f>
        <v>29711961.460000001</v>
      </c>
      <c r="AG30" s="279">
        <f t="shared" ref="AG30:AG41" si="12">+AF30*100/E30</f>
        <v>84.664800106691928</v>
      </c>
    </row>
    <row r="31" spans="1:33" ht="24" customHeight="1">
      <c r="A31" s="266"/>
      <c r="B31" s="277"/>
      <c r="C31" s="277"/>
      <c r="D31" s="277" t="s">
        <v>124</v>
      </c>
      <c r="E31" s="278">
        <v>755296</v>
      </c>
      <c r="F31" s="278">
        <v>44040</v>
      </c>
      <c r="G31" s="278">
        <v>52787</v>
      </c>
      <c r="H31" s="278"/>
      <c r="I31" s="278"/>
      <c r="J31" s="278"/>
      <c r="K31" s="278"/>
      <c r="L31" s="278"/>
      <c r="M31" s="278"/>
      <c r="N31" s="278"/>
      <c r="O31" s="278"/>
      <c r="P31" s="278"/>
      <c r="Q31" s="278"/>
      <c r="R31" s="278"/>
      <c r="S31" s="278"/>
      <c r="T31" s="278"/>
      <c r="U31" s="278"/>
      <c r="V31" s="278"/>
      <c r="W31" s="278"/>
      <c r="X31" s="278"/>
      <c r="Y31" s="278"/>
      <c r="Z31" s="278"/>
      <c r="AA31" s="278"/>
      <c r="AB31" s="278"/>
      <c r="AC31" s="278"/>
      <c r="AD31" s="278">
        <f t="shared" si="9"/>
        <v>96827</v>
      </c>
      <c r="AE31" s="279">
        <f t="shared" si="10"/>
        <v>12.819742193788926</v>
      </c>
      <c r="AF31" s="278">
        <f t="shared" si="11"/>
        <v>658469</v>
      </c>
      <c r="AG31" s="279">
        <f t="shared" si="12"/>
        <v>87.180257806211074</v>
      </c>
    </row>
    <row r="32" spans="1:33" ht="24" customHeight="1">
      <c r="A32" s="266"/>
      <c r="B32" s="277"/>
      <c r="C32" s="277"/>
      <c r="D32" s="277" t="s">
        <v>40</v>
      </c>
      <c r="E32" s="278">
        <v>2976830</v>
      </c>
      <c r="F32" s="278">
        <v>277200</v>
      </c>
      <c r="G32" s="278">
        <v>270390</v>
      </c>
      <c r="H32" s="278"/>
      <c r="I32" s="278"/>
      <c r="J32" s="278"/>
      <c r="K32" s="278"/>
      <c r="L32" s="278"/>
      <c r="M32" s="278"/>
      <c r="N32" s="278"/>
      <c r="O32" s="278"/>
      <c r="P32" s="278"/>
      <c r="Q32" s="278"/>
      <c r="R32" s="278"/>
      <c r="S32" s="278"/>
      <c r="T32" s="278"/>
      <c r="U32" s="278"/>
      <c r="V32" s="278"/>
      <c r="W32" s="278"/>
      <c r="X32" s="278"/>
      <c r="Y32" s="278"/>
      <c r="Z32" s="278"/>
      <c r="AA32" s="278"/>
      <c r="AB32" s="278"/>
      <c r="AC32" s="278"/>
      <c r="AD32" s="278">
        <f t="shared" si="9"/>
        <v>547590</v>
      </c>
      <c r="AE32" s="279">
        <f t="shared" si="10"/>
        <v>18.395071267086127</v>
      </c>
      <c r="AF32" s="278">
        <f t="shared" si="11"/>
        <v>2429240</v>
      </c>
      <c r="AG32" s="279">
        <f t="shared" si="12"/>
        <v>81.604928732913876</v>
      </c>
    </row>
    <row r="33" spans="1:33" ht="24" customHeight="1">
      <c r="A33" s="266"/>
      <c r="B33" s="277"/>
      <c r="C33" s="277"/>
      <c r="D33" s="277" t="s">
        <v>42</v>
      </c>
      <c r="E33" s="278">
        <v>2280000</v>
      </c>
      <c r="F33" s="278">
        <v>130000</v>
      </c>
      <c r="G33" s="278">
        <v>200000</v>
      </c>
      <c r="H33" s="278"/>
      <c r="I33" s="278"/>
      <c r="J33" s="278"/>
      <c r="K33" s="278"/>
      <c r="L33" s="278"/>
      <c r="M33" s="278"/>
      <c r="N33" s="278"/>
      <c r="O33" s="278"/>
      <c r="P33" s="278"/>
      <c r="Q33" s="278"/>
      <c r="R33" s="278"/>
      <c r="S33" s="278"/>
      <c r="T33" s="278"/>
      <c r="U33" s="278"/>
      <c r="V33" s="278"/>
      <c r="W33" s="278"/>
      <c r="X33" s="278"/>
      <c r="Y33" s="278"/>
      <c r="Z33" s="278"/>
      <c r="AA33" s="278"/>
      <c r="AB33" s="278"/>
      <c r="AC33" s="278"/>
      <c r="AD33" s="278">
        <f t="shared" si="9"/>
        <v>330000</v>
      </c>
      <c r="AE33" s="279">
        <f t="shared" si="10"/>
        <v>14.473684210526315</v>
      </c>
      <c r="AF33" s="278">
        <f t="shared" si="11"/>
        <v>1950000</v>
      </c>
      <c r="AG33" s="279">
        <f t="shared" si="12"/>
        <v>85.526315789473685</v>
      </c>
    </row>
    <row r="34" spans="1:33" ht="24" customHeight="1">
      <c r="A34" s="266"/>
      <c r="B34" s="277"/>
      <c r="C34" s="277"/>
      <c r="D34" s="277" t="s">
        <v>44</v>
      </c>
      <c r="E34" s="278">
        <v>15033600</v>
      </c>
      <c r="F34" s="278">
        <v>2152500</v>
      </c>
      <c r="G34" s="278">
        <v>1220800</v>
      </c>
      <c r="H34" s="278"/>
      <c r="I34" s="278"/>
      <c r="J34" s="278"/>
      <c r="K34" s="278"/>
      <c r="L34" s="278"/>
      <c r="M34" s="278"/>
      <c r="N34" s="278"/>
      <c r="O34" s="278"/>
      <c r="P34" s="278"/>
      <c r="Q34" s="278"/>
      <c r="R34" s="278"/>
      <c r="S34" s="278"/>
      <c r="T34" s="278"/>
      <c r="U34" s="278"/>
      <c r="V34" s="278"/>
      <c r="W34" s="278"/>
      <c r="X34" s="278"/>
      <c r="Y34" s="278"/>
      <c r="Z34" s="278"/>
      <c r="AA34" s="278"/>
      <c r="AB34" s="278"/>
      <c r="AC34" s="278"/>
      <c r="AD34" s="278">
        <f t="shared" si="9"/>
        <v>3373300</v>
      </c>
      <c r="AE34" s="279">
        <f t="shared" si="10"/>
        <v>22.438404640272456</v>
      </c>
      <c r="AF34" s="278">
        <f t="shared" si="11"/>
        <v>11660300</v>
      </c>
      <c r="AG34" s="279">
        <f t="shared" si="12"/>
        <v>77.561595359727548</v>
      </c>
    </row>
    <row r="35" spans="1:33" ht="24" customHeight="1">
      <c r="A35" s="266"/>
      <c r="B35" s="277"/>
      <c r="C35" s="277"/>
      <c r="D35" s="277" t="s">
        <v>46</v>
      </c>
      <c r="E35" s="278">
        <v>0</v>
      </c>
      <c r="F35" s="278">
        <v>0</v>
      </c>
      <c r="G35" s="278">
        <v>0</v>
      </c>
      <c r="H35" s="278"/>
      <c r="I35" s="278"/>
      <c r="J35" s="278"/>
      <c r="K35" s="278"/>
      <c r="L35" s="278"/>
      <c r="M35" s="278"/>
      <c r="N35" s="278"/>
      <c r="O35" s="278"/>
      <c r="P35" s="278"/>
      <c r="Q35" s="278"/>
      <c r="R35" s="278"/>
      <c r="S35" s="278"/>
      <c r="T35" s="278"/>
      <c r="U35" s="278"/>
      <c r="V35" s="278"/>
      <c r="W35" s="278"/>
      <c r="X35" s="278"/>
      <c r="Y35" s="278"/>
      <c r="Z35" s="278"/>
      <c r="AA35" s="278"/>
      <c r="AB35" s="278"/>
      <c r="AC35" s="278"/>
      <c r="AD35" s="278">
        <f t="shared" si="9"/>
        <v>0</v>
      </c>
      <c r="AE35" s="279" t="e">
        <f t="shared" si="10"/>
        <v>#DIV/0!</v>
      </c>
      <c r="AF35" s="278">
        <f t="shared" si="11"/>
        <v>0</v>
      </c>
      <c r="AG35" s="279" t="e">
        <f t="shared" si="12"/>
        <v>#DIV/0!</v>
      </c>
    </row>
    <row r="36" spans="1:33" ht="24" customHeight="1">
      <c r="A36" s="266"/>
      <c r="B36" s="277"/>
      <c r="C36" s="277"/>
      <c r="D36" s="277" t="s">
        <v>48</v>
      </c>
      <c r="E36" s="278">
        <v>542321.52</v>
      </c>
      <c r="F36" s="278">
        <v>41500</v>
      </c>
      <c r="G36" s="278">
        <v>43000</v>
      </c>
      <c r="H36" s="278"/>
      <c r="I36" s="278"/>
      <c r="J36" s="278"/>
      <c r="K36" s="278"/>
      <c r="L36" s="278"/>
      <c r="M36" s="278"/>
      <c r="N36" s="278"/>
      <c r="O36" s="278"/>
      <c r="P36" s="278"/>
      <c r="Q36" s="278"/>
      <c r="R36" s="278"/>
      <c r="S36" s="278"/>
      <c r="T36" s="278"/>
      <c r="U36" s="278"/>
      <c r="V36" s="278"/>
      <c r="W36" s="278"/>
      <c r="X36" s="278"/>
      <c r="Y36" s="278"/>
      <c r="Z36" s="278"/>
      <c r="AA36" s="278"/>
      <c r="AB36" s="278"/>
      <c r="AC36" s="278"/>
      <c r="AD36" s="278">
        <f t="shared" si="9"/>
        <v>84500</v>
      </c>
      <c r="AE36" s="279">
        <f t="shared" si="10"/>
        <v>15.581162997182926</v>
      </c>
      <c r="AF36" s="278">
        <f t="shared" si="11"/>
        <v>457821.52</v>
      </c>
      <c r="AG36" s="279">
        <f t="shared" si="12"/>
        <v>84.418837002817071</v>
      </c>
    </row>
    <row r="37" spans="1:33" ht="24" customHeight="1">
      <c r="A37" s="266"/>
      <c r="B37" s="277"/>
      <c r="C37" s="277"/>
      <c r="D37" s="277" t="s">
        <v>50</v>
      </c>
      <c r="E37" s="278">
        <v>25703596.5</v>
      </c>
      <c r="F37" s="278">
        <v>1816860.25</v>
      </c>
      <c r="G37" s="278">
        <f>2014903.75-5000</f>
        <v>2009903.75</v>
      </c>
      <c r="H37" s="278"/>
      <c r="I37" s="278"/>
      <c r="J37" s="278"/>
      <c r="K37" s="278"/>
      <c r="L37" s="278"/>
      <c r="M37" s="278"/>
      <c r="N37" s="278"/>
      <c r="O37" s="278"/>
      <c r="P37" s="278"/>
      <c r="Q37" s="278"/>
      <c r="R37" s="278"/>
      <c r="S37" s="278"/>
      <c r="T37" s="278"/>
      <c r="U37" s="278"/>
      <c r="V37" s="278"/>
      <c r="W37" s="278"/>
      <c r="X37" s="278"/>
      <c r="Y37" s="278"/>
      <c r="Z37" s="278"/>
      <c r="AA37" s="278"/>
      <c r="AB37" s="278"/>
      <c r="AC37" s="278"/>
      <c r="AD37" s="278">
        <f t="shared" si="9"/>
        <v>3826764</v>
      </c>
      <c r="AE37" s="279">
        <f t="shared" si="10"/>
        <v>14.888048837834814</v>
      </c>
      <c r="AF37" s="278">
        <f t="shared" si="11"/>
        <v>21876832.5</v>
      </c>
      <c r="AG37" s="279">
        <f t="shared" si="12"/>
        <v>85.111951162165184</v>
      </c>
    </row>
    <row r="38" spans="1:33" ht="24" customHeight="1">
      <c r="A38" s="266"/>
      <c r="B38" s="277"/>
      <c r="C38" s="277"/>
      <c r="D38" s="277" t="s">
        <v>52</v>
      </c>
      <c r="E38" s="278">
        <v>0</v>
      </c>
      <c r="F38" s="278">
        <v>0</v>
      </c>
      <c r="G38" s="278">
        <v>0</v>
      </c>
      <c r="H38" s="278"/>
      <c r="I38" s="278"/>
      <c r="J38" s="278"/>
      <c r="K38" s="278"/>
      <c r="L38" s="278"/>
      <c r="M38" s="278"/>
      <c r="N38" s="278"/>
      <c r="O38" s="278"/>
      <c r="P38" s="278"/>
      <c r="Q38" s="278"/>
      <c r="R38" s="278"/>
      <c r="S38" s="278"/>
      <c r="T38" s="278"/>
      <c r="U38" s="278"/>
      <c r="V38" s="278"/>
      <c r="W38" s="278"/>
      <c r="X38" s="278"/>
      <c r="Y38" s="278"/>
      <c r="Z38" s="278"/>
      <c r="AA38" s="278"/>
      <c r="AB38" s="278"/>
      <c r="AC38" s="278"/>
      <c r="AD38" s="278">
        <f t="shared" si="9"/>
        <v>0</v>
      </c>
      <c r="AE38" s="279" t="e">
        <f t="shared" si="10"/>
        <v>#DIV/0!</v>
      </c>
      <c r="AF38" s="278">
        <f t="shared" si="11"/>
        <v>0</v>
      </c>
      <c r="AG38" s="279" t="e">
        <f t="shared" si="12"/>
        <v>#DIV/0!</v>
      </c>
    </row>
    <row r="39" spans="1:33" ht="24" customHeight="1">
      <c r="A39" s="266"/>
      <c r="B39" s="277"/>
      <c r="C39" s="277"/>
      <c r="D39" s="277" t="s">
        <v>125</v>
      </c>
      <c r="E39" s="278">
        <v>120000</v>
      </c>
      <c r="F39" s="278">
        <v>15000</v>
      </c>
      <c r="G39" s="278">
        <v>5000</v>
      </c>
      <c r="H39" s="278"/>
      <c r="I39" s="278"/>
      <c r="J39" s="278"/>
      <c r="K39" s="278"/>
      <c r="L39" s="278"/>
      <c r="M39" s="278"/>
      <c r="N39" s="278"/>
      <c r="O39" s="278"/>
      <c r="P39" s="278"/>
      <c r="Q39" s="278"/>
      <c r="R39" s="278"/>
      <c r="S39" s="278"/>
      <c r="T39" s="278"/>
      <c r="U39" s="278"/>
      <c r="V39" s="278"/>
      <c r="W39" s="278"/>
      <c r="X39" s="278"/>
      <c r="Y39" s="278"/>
      <c r="Z39" s="278"/>
      <c r="AA39" s="278"/>
      <c r="AB39" s="278"/>
      <c r="AC39" s="278"/>
      <c r="AD39" s="278">
        <f t="shared" si="9"/>
        <v>20000</v>
      </c>
      <c r="AE39" s="279">
        <f t="shared" si="10"/>
        <v>16.666666666666668</v>
      </c>
      <c r="AF39" s="278">
        <f t="shared" si="11"/>
        <v>100000</v>
      </c>
      <c r="AG39" s="279">
        <f t="shared" si="12"/>
        <v>83.333333333333329</v>
      </c>
    </row>
    <row r="40" spans="1:33" ht="24" customHeight="1">
      <c r="A40" s="266"/>
      <c r="B40" s="277"/>
      <c r="C40" s="277"/>
      <c r="D40" s="277" t="s">
        <v>56</v>
      </c>
      <c r="E40" s="278">
        <v>1643364</v>
      </c>
      <c r="F40" s="278">
        <v>260950</v>
      </c>
      <c r="G40" s="278">
        <v>242926</v>
      </c>
      <c r="H40" s="278"/>
      <c r="I40" s="278"/>
      <c r="J40" s="278"/>
      <c r="K40" s="278"/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8"/>
      <c r="Y40" s="278"/>
      <c r="Z40" s="278"/>
      <c r="AA40" s="278"/>
      <c r="AB40" s="278"/>
      <c r="AC40" s="278"/>
      <c r="AD40" s="278">
        <f t="shared" si="9"/>
        <v>503876</v>
      </c>
      <c r="AE40" s="279">
        <f t="shared" si="10"/>
        <v>30.661253380261464</v>
      </c>
      <c r="AF40" s="278">
        <f t="shared" si="11"/>
        <v>1139488</v>
      </c>
      <c r="AG40" s="279">
        <f t="shared" si="12"/>
        <v>69.338746619738529</v>
      </c>
    </row>
    <row r="41" spans="1:33" ht="24" customHeight="1">
      <c r="A41" s="266"/>
      <c r="B41" s="277"/>
      <c r="C41" s="277"/>
      <c r="D41" s="277" t="s">
        <v>126</v>
      </c>
      <c r="E41" s="278">
        <v>0</v>
      </c>
      <c r="F41" s="278">
        <v>0</v>
      </c>
      <c r="G41" s="278">
        <v>0</v>
      </c>
      <c r="H41" s="278"/>
      <c r="I41" s="278"/>
      <c r="J41" s="278"/>
      <c r="K41" s="278"/>
      <c r="L41" s="278"/>
      <c r="M41" s="278"/>
      <c r="N41" s="278"/>
      <c r="O41" s="278"/>
      <c r="P41" s="278"/>
      <c r="Q41" s="278"/>
      <c r="R41" s="278"/>
      <c r="S41" s="278"/>
      <c r="T41" s="278"/>
      <c r="U41" s="278"/>
      <c r="V41" s="278"/>
      <c r="W41" s="278"/>
      <c r="X41" s="278"/>
      <c r="Y41" s="278"/>
      <c r="Z41" s="278"/>
      <c r="AA41" s="278"/>
      <c r="AB41" s="278"/>
      <c r="AC41" s="278"/>
      <c r="AD41" s="278">
        <f t="shared" si="9"/>
        <v>0</v>
      </c>
      <c r="AE41" s="279" t="e">
        <f t="shared" si="10"/>
        <v>#DIV/0!</v>
      </c>
      <c r="AF41" s="278">
        <f t="shared" si="11"/>
        <v>0</v>
      </c>
      <c r="AG41" s="279" t="e">
        <f t="shared" si="12"/>
        <v>#DIV/0!</v>
      </c>
    </row>
    <row r="42" spans="1:33" ht="24" customHeight="1">
      <c r="A42" s="266"/>
      <c r="B42" s="274"/>
      <c r="C42" s="434" t="s">
        <v>127</v>
      </c>
      <c r="D42" s="371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80"/>
      <c r="AF42" s="276"/>
      <c r="AG42" s="280"/>
    </row>
    <row r="43" spans="1:33" ht="24" customHeight="1">
      <c r="A43" s="266"/>
      <c r="B43" s="277"/>
      <c r="C43" s="277"/>
      <c r="D43" s="277" t="s">
        <v>128</v>
      </c>
      <c r="E43" s="278">
        <v>35165764.299999997</v>
      </c>
      <c r="F43" s="278">
        <v>1605363.4</v>
      </c>
      <c r="G43" s="278">
        <v>1950569.1</v>
      </c>
      <c r="H43" s="278"/>
      <c r="I43" s="278"/>
      <c r="J43" s="278"/>
      <c r="K43" s="278"/>
      <c r="L43" s="278"/>
      <c r="M43" s="278"/>
      <c r="N43" s="278"/>
      <c r="O43" s="278"/>
      <c r="P43" s="278"/>
      <c r="Q43" s="278"/>
      <c r="R43" s="278"/>
      <c r="S43" s="278"/>
      <c r="T43" s="278"/>
      <c r="U43" s="278"/>
      <c r="V43" s="278"/>
      <c r="W43" s="278"/>
      <c r="X43" s="278"/>
      <c r="Y43" s="278"/>
      <c r="Z43" s="278"/>
      <c r="AA43" s="278"/>
      <c r="AB43" s="278"/>
      <c r="AC43" s="278"/>
      <c r="AD43" s="278">
        <f>SUM(F43:AC43)</f>
        <v>3555932.5</v>
      </c>
      <c r="AE43" s="279">
        <f>+AD43*100/E43</f>
        <v>10.111915866989987</v>
      </c>
      <c r="AF43" s="278">
        <f>+E43-AD43</f>
        <v>31609831.799999997</v>
      </c>
      <c r="AG43" s="279">
        <f>+AF43*100/E43</f>
        <v>89.888084133010011</v>
      </c>
    </row>
    <row r="44" spans="1:33" ht="24" customHeight="1">
      <c r="A44" s="266"/>
      <c r="B44" s="277"/>
      <c r="C44" s="277"/>
      <c r="D44" s="277" t="s">
        <v>129</v>
      </c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80"/>
      <c r="AF44" s="276"/>
      <c r="AG44" s="280"/>
    </row>
    <row r="45" spans="1:33" ht="24" customHeight="1">
      <c r="A45" s="266"/>
      <c r="B45" s="277"/>
      <c r="C45" s="277"/>
      <c r="D45" s="277" t="s">
        <v>130</v>
      </c>
      <c r="E45" s="278">
        <v>12256130.359999999</v>
      </c>
      <c r="F45" s="278">
        <v>135132.48000000001</v>
      </c>
      <c r="G45" s="278">
        <v>815119.94</v>
      </c>
      <c r="H45" s="278"/>
      <c r="I45" s="278"/>
      <c r="J45" s="278"/>
      <c r="K45" s="278"/>
      <c r="L45" s="278"/>
      <c r="M45" s="278"/>
      <c r="N45" s="278"/>
      <c r="O45" s="278"/>
      <c r="P45" s="278"/>
      <c r="Q45" s="278"/>
      <c r="R45" s="278"/>
      <c r="S45" s="278"/>
      <c r="T45" s="278"/>
      <c r="U45" s="278"/>
      <c r="V45" s="278"/>
      <c r="W45" s="278"/>
      <c r="X45" s="278"/>
      <c r="Y45" s="278"/>
      <c r="Z45" s="278"/>
      <c r="AA45" s="278"/>
      <c r="AB45" s="278"/>
      <c r="AC45" s="278"/>
      <c r="AD45" s="278">
        <f t="shared" ref="AD45:AD53" si="13">SUM(F45:AC45)</f>
        <v>950252.41999999993</v>
      </c>
      <c r="AE45" s="279">
        <f t="shared" ref="AE45:AE53" si="14">+AD45*100/E45</f>
        <v>7.7532825784989452</v>
      </c>
      <c r="AF45" s="278">
        <f t="shared" ref="AF45:AF53" si="15">+E45-AD45</f>
        <v>11305877.939999999</v>
      </c>
      <c r="AG45" s="279">
        <f t="shared" ref="AG45:AG53" si="16">+AF45*100/E45</f>
        <v>92.24671742150106</v>
      </c>
    </row>
    <row r="46" spans="1:33" ht="24" customHeight="1">
      <c r="A46" s="266"/>
      <c r="B46" s="277"/>
      <c r="C46" s="277"/>
      <c r="D46" s="277" t="s">
        <v>131</v>
      </c>
      <c r="E46" s="278">
        <v>7641177.5</v>
      </c>
      <c r="F46" s="278">
        <v>97263</v>
      </c>
      <c r="G46" s="278">
        <v>509514.12</v>
      </c>
      <c r="H46" s="278"/>
      <c r="I46" s="278"/>
      <c r="J46" s="278"/>
      <c r="K46" s="278"/>
      <c r="L46" s="278"/>
      <c r="M46" s="278"/>
      <c r="N46" s="278"/>
      <c r="O46" s="278"/>
      <c r="P46" s="278"/>
      <c r="Q46" s="278"/>
      <c r="R46" s="278"/>
      <c r="S46" s="278"/>
      <c r="T46" s="278"/>
      <c r="U46" s="278"/>
      <c r="V46" s="278"/>
      <c r="W46" s="278"/>
      <c r="X46" s="278"/>
      <c r="Y46" s="278"/>
      <c r="Z46" s="278"/>
      <c r="AA46" s="278"/>
      <c r="AB46" s="278"/>
      <c r="AC46" s="278"/>
      <c r="AD46" s="278">
        <f t="shared" si="13"/>
        <v>606777.12</v>
      </c>
      <c r="AE46" s="279">
        <f t="shared" si="14"/>
        <v>7.9408850272094842</v>
      </c>
      <c r="AF46" s="278">
        <f t="shared" si="15"/>
        <v>7034400.3799999999</v>
      </c>
      <c r="AG46" s="279">
        <f t="shared" si="16"/>
        <v>92.05911497279051</v>
      </c>
    </row>
    <row r="47" spans="1:33" ht="24" customHeight="1">
      <c r="A47" s="266"/>
      <c r="B47" s="277"/>
      <c r="C47" s="277"/>
      <c r="D47" s="277" t="s">
        <v>132</v>
      </c>
      <c r="E47" s="278">
        <v>1150130.2</v>
      </c>
      <c r="F47" s="278">
        <v>0</v>
      </c>
      <c r="G47" s="278">
        <v>0</v>
      </c>
      <c r="H47" s="278"/>
      <c r="I47" s="278"/>
      <c r="J47" s="278"/>
      <c r="K47" s="278"/>
      <c r="L47" s="278"/>
      <c r="M47" s="278"/>
      <c r="N47" s="278"/>
      <c r="O47" s="278"/>
      <c r="P47" s="278"/>
      <c r="Q47" s="278"/>
      <c r="R47" s="278"/>
      <c r="S47" s="278"/>
      <c r="T47" s="278"/>
      <c r="U47" s="278"/>
      <c r="V47" s="278"/>
      <c r="W47" s="278"/>
      <c r="X47" s="278"/>
      <c r="Y47" s="278"/>
      <c r="Z47" s="278"/>
      <c r="AA47" s="278"/>
      <c r="AB47" s="278"/>
      <c r="AC47" s="278"/>
      <c r="AD47" s="278">
        <f t="shared" si="13"/>
        <v>0</v>
      </c>
      <c r="AE47" s="279">
        <f t="shared" si="14"/>
        <v>0</v>
      </c>
      <c r="AF47" s="278">
        <f t="shared" si="15"/>
        <v>1150130.2</v>
      </c>
      <c r="AG47" s="279">
        <f t="shared" si="16"/>
        <v>100</v>
      </c>
    </row>
    <row r="48" spans="1:33" ht="24" customHeight="1">
      <c r="A48" s="266"/>
      <c r="B48" s="277"/>
      <c r="C48" s="277"/>
      <c r="D48" s="277" t="s">
        <v>133</v>
      </c>
      <c r="E48" s="278">
        <v>1258822.5900000001</v>
      </c>
      <c r="F48" s="278">
        <v>0</v>
      </c>
      <c r="G48" s="278">
        <v>0</v>
      </c>
      <c r="H48" s="278"/>
      <c r="I48" s="278"/>
      <c r="J48" s="278"/>
      <c r="K48" s="278"/>
      <c r="L48" s="278"/>
      <c r="M48" s="278"/>
      <c r="N48" s="278"/>
      <c r="O48" s="278"/>
      <c r="P48" s="278"/>
      <c r="Q48" s="278"/>
      <c r="R48" s="278"/>
      <c r="S48" s="278"/>
      <c r="T48" s="278"/>
      <c r="U48" s="278"/>
      <c r="V48" s="278"/>
      <c r="W48" s="278"/>
      <c r="X48" s="278"/>
      <c r="Y48" s="278"/>
      <c r="Z48" s="278"/>
      <c r="AA48" s="278"/>
      <c r="AB48" s="278"/>
      <c r="AC48" s="278"/>
      <c r="AD48" s="278">
        <f t="shared" si="13"/>
        <v>0</v>
      </c>
      <c r="AE48" s="279">
        <f t="shared" si="14"/>
        <v>0</v>
      </c>
      <c r="AF48" s="278">
        <f t="shared" si="15"/>
        <v>1258822.5900000001</v>
      </c>
      <c r="AG48" s="279">
        <f t="shared" si="16"/>
        <v>100</v>
      </c>
    </row>
    <row r="49" spans="1:33" ht="24" customHeight="1">
      <c r="A49" s="266"/>
      <c r="B49" s="277"/>
      <c r="C49" s="277"/>
      <c r="D49" s="277" t="s">
        <v>134</v>
      </c>
      <c r="E49" s="278">
        <v>0</v>
      </c>
      <c r="F49" s="278">
        <v>0</v>
      </c>
      <c r="G49" s="278">
        <v>0</v>
      </c>
      <c r="H49" s="278"/>
      <c r="I49" s="278"/>
      <c r="J49" s="278"/>
      <c r="K49" s="278"/>
      <c r="L49" s="278"/>
      <c r="M49" s="278"/>
      <c r="N49" s="278"/>
      <c r="O49" s="278"/>
      <c r="P49" s="278"/>
      <c r="Q49" s="278"/>
      <c r="R49" s="278"/>
      <c r="S49" s="278"/>
      <c r="T49" s="278"/>
      <c r="U49" s="278"/>
      <c r="V49" s="278"/>
      <c r="W49" s="278"/>
      <c r="X49" s="278"/>
      <c r="Y49" s="278"/>
      <c r="Z49" s="278"/>
      <c r="AA49" s="278"/>
      <c r="AB49" s="278"/>
      <c r="AC49" s="278"/>
      <c r="AD49" s="278">
        <f t="shared" si="13"/>
        <v>0</v>
      </c>
      <c r="AE49" s="279" t="e">
        <f t="shared" si="14"/>
        <v>#DIV/0!</v>
      </c>
      <c r="AF49" s="278">
        <f t="shared" si="15"/>
        <v>0</v>
      </c>
      <c r="AG49" s="279" t="e">
        <f t="shared" si="16"/>
        <v>#DIV/0!</v>
      </c>
    </row>
    <row r="50" spans="1:33" ht="24" customHeight="1">
      <c r="A50" s="266"/>
      <c r="B50" s="277"/>
      <c r="C50" s="277"/>
      <c r="D50" s="277" t="s">
        <v>63</v>
      </c>
      <c r="E50" s="278">
        <v>7664623.0499999998</v>
      </c>
      <c r="F50" s="278">
        <v>814183.5</v>
      </c>
      <c r="G50" s="278">
        <v>616969.5</v>
      </c>
      <c r="H50" s="278"/>
      <c r="I50" s="278"/>
      <c r="J50" s="278"/>
      <c r="K50" s="278"/>
      <c r="L50" s="278"/>
      <c r="M50" s="278"/>
      <c r="N50" s="278"/>
      <c r="O50" s="278"/>
      <c r="P50" s="278"/>
      <c r="Q50" s="278"/>
      <c r="R50" s="278"/>
      <c r="S50" s="278"/>
      <c r="T50" s="278"/>
      <c r="U50" s="278"/>
      <c r="V50" s="278"/>
      <c r="W50" s="278"/>
      <c r="X50" s="278"/>
      <c r="Y50" s="278"/>
      <c r="Z50" s="278"/>
      <c r="AA50" s="278"/>
      <c r="AB50" s="278"/>
      <c r="AC50" s="278"/>
      <c r="AD50" s="278">
        <f t="shared" si="13"/>
        <v>1431153</v>
      </c>
      <c r="AE50" s="279">
        <f t="shared" si="14"/>
        <v>18.672190278163779</v>
      </c>
      <c r="AF50" s="278">
        <f t="shared" si="15"/>
        <v>6233470.0499999998</v>
      </c>
      <c r="AG50" s="279">
        <f t="shared" si="16"/>
        <v>81.327809721836218</v>
      </c>
    </row>
    <row r="51" spans="1:33" ht="24" customHeight="1">
      <c r="A51" s="266"/>
      <c r="B51" s="277"/>
      <c r="C51" s="277"/>
      <c r="D51" s="277" t="s">
        <v>65</v>
      </c>
      <c r="E51" s="278">
        <v>8836050.2229454499</v>
      </c>
      <c r="F51" s="278">
        <v>794782.6</v>
      </c>
      <c r="G51" s="278">
        <v>1478486.34</v>
      </c>
      <c r="H51" s="278"/>
      <c r="I51" s="278"/>
      <c r="J51" s="278"/>
      <c r="K51" s="278"/>
      <c r="L51" s="278"/>
      <c r="M51" s="278"/>
      <c r="N51" s="278"/>
      <c r="O51" s="278"/>
      <c r="P51" s="278"/>
      <c r="Q51" s="278"/>
      <c r="R51" s="278"/>
      <c r="S51" s="278"/>
      <c r="T51" s="278"/>
      <c r="U51" s="278"/>
      <c r="V51" s="278"/>
      <c r="W51" s="278"/>
      <c r="X51" s="278"/>
      <c r="Y51" s="278"/>
      <c r="Z51" s="278"/>
      <c r="AA51" s="278"/>
      <c r="AB51" s="278"/>
      <c r="AC51" s="278"/>
      <c r="AD51" s="278">
        <f t="shared" si="13"/>
        <v>2273268.94</v>
      </c>
      <c r="AE51" s="279">
        <f t="shared" si="14"/>
        <v>25.7272070964103</v>
      </c>
      <c r="AF51" s="278">
        <f t="shared" si="15"/>
        <v>6562781.2829454504</v>
      </c>
      <c r="AG51" s="279">
        <f t="shared" si="16"/>
        <v>74.272792903589703</v>
      </c>
    </row>
    <row r="52" spans="1:33" ht="24" customHeight="1">
      <c r="A52" s="266"/>
      <c r="B52" s="277"/>
      <c r="C52" s="277"/>
      <c r="D52" s="277" t="s">
        <v>67</v>
      </c>
      <c r="E52" s="278">
        <v>28534282.719999999</v>
      </c>
      <c r="F52" s="278">
        <f>1148267.5+93100</f>
        <v>1241367.5</v>
      </c>
      <c r="G52" s="278">
        <v>235280.9</v>
      </c>
      <c r="H52" s="278"/>
      <c r="I52" s="278"/>
      <c r="J52" s="278"/>
      <c r="K52" s="278"/>
      <c r="L52" s="278"/>
      <c r="M52" s="278"/>
      <c r="N52" s="278"/>
      <c r="O52" s="278"/>
      <c r="P52" s="278"/>
      <c r="Q52" s="278"/>
      <c r="R52" s="278"/>
      <c r="S52" s="278"/>
      <c r="T52" s="278"/>
      <c r="U52" s="278"/>
      <c r="V52" s="278"/>
      <c r="W52" s="278"/>
      <c r="X52" s="278"/>
      <c r="Y52" s="278"/>
      <c r="Z52" s="278"/>
      <c r="AA52" s="278"/>
      <c r="AB52" s="278"/>
      <c r="AC52" s="278"/>
      <c r="AD52" s="278">
        <f t="shared" si="13"/>
        <v>1476648.4</v>
      </c>
      <c r="AE52" s="279">
        <f t="shared" si="14"/>
        <v>5.1749974390104452</v>
      </c>
      <c r="AF52" s="278">
        <f t="shared" si="15"/>
        <v>27057634.32</v>
      </c>
      <c r="AG52" s="279">
        <f t="shared" si="16"/>
        <v>94.82500256098956</v>
      </c>
    </row>
    <row r="53" spans="1:33" ht="24" customHeight="1">
      <c r="A53" s="266"/>
      <c r="B53" s="277"/>
      <c r="C53" s="277"/>
      <c r="D53" s="277" t="s">
        <v>135</v>
      </c>
      <c r="E53" s="278">
        <v>4172200</v>
      </c>
      <c r="F53" s="278">
        <v>67592</v>
      </c>
      <c r="G53" s="278">
        <v>24290</v>
      </c>
      <c r="H53" s="278"/>
      <c r="I53" s="278"/>
      <c r="J53" s="278"/>
      <c r="K53" s="278"/>
      <c r="L53" s="278"/>
      <c r="M53" s="278"/>
      <c r="N53" s="278"/>
      <c r="O53" s="278"/>
      <c r="P53" s="278"/>
      <c r="Q53" s="278"/>
      <c r="R53" s="278"/>
      <c r="S53" s="278"/>
      <c r="T53" s="278"/>
      <c r="U53" s="278"/>
      <c r="V53" s="278"/>
      <c r="W53" s="278"/>
      <c r="X53" s="278"/>
      <c r="Y53" s="278"/>
      <c r="Z53" s="278"/>
      <c r="AA53" s="278"/>
      <c r="AB53" s="278"/>
      <c r="AC53" s="278"/>
      <c r="AD53" s="278">
        <f t="shared" si="13"/>
        <v>91882</v>
      </c>
      <c r="AE53" s="279">
        <f t="shared" si="14"/>
        <v>2.2022434207372608</v>
      </c>
      <c r="AF53" s="278">
        <f t="shared" si="15"/>
        <v>4080318</v>
      </c>
      <c r="AG53" s="279">
        <f t="shared" si="16"/>
        <v>97.797756579262739</v>
      </c>
    </row>
    <row r="54" spans="1:33" ht="24" customHeight="1">
      <c r="A54" s="266"/>
      <c r="B54" s="274"/>
      <c r="C54" s="434" t="s">
        <v>71</v>
      </c>
      <c r="D54" s="371"/>
      <c r="E54" s="276"/>
      <c r="F54" s="276"/>
      <c r="G54" s="276"/>
      <c r="H54" s="276"/>
      <c r="I54" s="276"/>
      <c r="J54" s="276"/>
      <c r="K54" s="276"/>
      <c r="L54" s="276"/>
      <c r="M54" s="276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6"/>
      <c r="Y54" s="276"/>
      <c r="Z54" s="276"/>
      <c r="AA54" s="276"/>
      <c r="AB54" s="276"/>
      <c r="AC54" s="276"/>
      <c r="AD54" s="276"/>
      <c r="AE54" s="280"/>
      <c r="AF54" s="276"/>
      <c r="AG54" s="280"/>
    </row>
    <row r="55" spans="1:33" ht="24" customHeight="1">
      <c r="A55" s="266"/>
      <c r="B55" s="285"/>
      <c r="C55" s="285"/>
      <c r="D55" s="285" t="s">
        <v>72</v>
      </c>
      <c r="E55" s="276"/>
      <c r="F55" s="276"/>
      <c r="G55" s="276"/>
      <c r="H55" s="276"/>
      <c r="I55" s="276"/>
      <c r="J55" s="276"/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  <c r="Z55" s="276"/>
      <c r="AA55" s="276"/>
      <c r="AB55" s="276"/>
      <c r="AC55" s="276"/>
      <c r="AD55" s="276"/>
      <c r="AE55" s="280"/>
      <c r="AF55" s="276"/>
      <c r="AG55" s="280"/>
    </row>
    <row r="56" spans="1:33" ht="24" customHeight="1">
      <c r="A56" s="266"/>
      <c r="B56" s="277"/>
      <c r="C56" s="277"/>
      <c r="D56" s="277" t="s">
        <v>136</v>
      </c>
      <c r="E56" s="278">
        <v>2956858.05</v>
      </c>
      <c r="F56" s="278">
        <v>928500</v>
      </c>
      <c r="G56" s="278">
        <v>0</v>
      </c>
      <c r="H56" s="278"/>
      <c r="I56" s="278"/>
      <c r="J56" s="278"/>
      <c r="K56" s="278"/>
      <c r="L56" s="278"/>
      <c r="M56" s="278"/>
      <c r="N56" s="278"/>
      <c r="O56" s="278"/>
      <c r="P56" s="278"/>
      <c r="Q56" s="278"/>
      <c r="R56" s="278"/>
      <c r="S56" s="278"/>
      <c r="T56" s="278"/>
      <c r="U56" s="278"/>
      <c r="V56" s="278"/>
      <c r="W56" s="278"/>
      <c r="X56" s="278"/>
      <c r="Y56" s="278"/>
      <c r="Z56" s="278"/>
      <c r="AA56" s="278"/>
      <c r="AB56" s="278"/>
      <c r="AC56" s="278"/>
      <c r="AD56" s="278">
        <f t="shared" ref="AD56:AD58" si="17">SUM(F56:AC56)</f>
        <v>928500</v>
      </c>
      <c r="AE56" s="279">
        <f t="shared" ref="AE56:AE58" si="18">+AD56*100/E56</f>
        <v>31.401575060392233</v>
      </c>
      <c r="AF56" s="278">
        <f t="shared" ref="AF56:AF58" si="19">+E56-AD56</f>
        <v>2028358.0499999998</v>
      </c>
      <c r="AG56" s="279">
        <f t="shared" ref="AG56:AG58" si="20">+AF56*100/E56</f>
        <v>68.598424939607767</v>
      </c>
    </row>
    <row r="57" spans="1:33" ht="24" customHeight="1">
      <c r="A57" s="266"/>
      <c r="B57" s="277"/>
      <c r="C57" s="277"/>
      <c r="D57" s="277" t="s">
        <v>137</v>
      </c>
      <c r="E57" s="278">
        <v>2500000</v>
      </c>
      <c r="F57" s="278"/>
      <c r="G57" s="278">
        <v>0</v>
      </c>
      <c r="H57" s="278"/>
      <c r="I57" s="278"/>
      <c r="J57" s="278"/>
      <c r="K57" s="278"/>
      <c r="L57" s="278"/>
      <c r="M57" s="278"/>
      <c r="N57" s="278"/>
      <c r="O57" s="278"/>
      <c r="P57" s="278"/>
      <c r="Q57" s="278"/>
      <c r="R57" s="278"/>
      <c r="S57" s="278"/>
      <c r="T57" s="278"/>
      <c r="U57" s="278"/>
      <c r="V57" s="278"/>
      <c r="W57" s="278"/>
      <c r="X57" s="278"/>
      <c r="Y57" s="278"/>
      <c r="Z57" s="278"/>
      <c r="AA57" s="278"/>
      <c r="AB57" s="278"/>
      <c r="AC57" s="278"/>
      <c r="AD57" s="278">
        <f t="shared" si="17"/>
        <v>0</v>
      </c>
      <c r="AE57" s="279">
        <f t="shared" si="18"/>
        <v>0</v>
      </c>
      <c r="AF57" s="278">
        <f t="shared" si="19"/>
        <v>2500000</v>
      </c>
      <c r="AG57" s="279">
        <f t="shared" si="20"/>
        <v>100</v>
      </c>
    </row>
    <row r="58" spans="1:33" ht="24" customHeight="1">
      <c r="A58" s="266"/>
      <c r="B58" s="277"/>
      <c r="C58" s="277"/>
      <c r="D58" s="277" t="s">
        <v>212</v>
      </c>
      <c r="E58" s="278">
        <f>1707000+265165</f>
        <v>1972165</v>
      </c>
      <c r="F58" s="278">
        <v>349798</v>
      </c>
      <c r="G58" s="278">
        <v>4558.01</v>
      </c>
      <c r="H58" s="278"/>
      <c r="I58" s="278"/>
      <c r="J58" s="278"/>
      <c r="K58" s="278"/>
      <c r="L58" s="278"/>
      <c r="M58" s="278"/>
      <c r="N58" s="278"/>
      <c r="O58" s="278"/>
      <c r="P58" s="278"/>
      <c r="Q58" s="278"/>
      <c r="R58" s="278"/>
      <c r="S58" s="278"/>
      <c r="T58" s="278"/>
      <c r="U58" s="278"/>
      <c r="V58" s="278"/>
      <c r="W58" s="278"/>
      <c r="X58" s="278"/>
      <c r="Y58" s="278"/>
      <c r="Z58" s="278"/>
      <c r="AA58" s="278"/>
      <c r="AB58" s="278"/>
      <c r="AC58" s="278"/>
      <c r="AD58" s="278">
        <f t="shared" si="17"/>
        <v>354356.01</v>
      </c>
      <c r="AE58" s="279">
        <f t="shared" si="18"/>
        <v>17.96786830716497</v>
      </c>
      <c r="AF58" s="278">
        <f t="shared" si="19"/>
        <v>1617808.99</v>
      </c>
      <c r="AG58" s="279">
        <f t="shared" si="20"/>
        <v>82.032131692835037</v>
      </c>
    </row>
    <row r="59" spans="1:33" ht="24" customHeight="1">
      <c r="A59" s="266"/>
      <c r="B59" s="277"/>
      <c r="C59" s="277"/>
      <c r="D59" s="277" t="s">
        <v>79</v>
      </c>
      <c r="E59" s="276"/>
      <c r="F59" s="276"/>
      <c r="G59" s="276"/>
      <c r="H59" s="276"/>
      <c r="I59" s="276"/>
      <c r="J59" s="276"/>
      <c r="K59" s="276"/>
      <c r="L59" s="276"/>
      <c r="M59" s="276"/>
      <c r="N59" s="276"/>
      <c r="O59" s="276"/>
      <c r="P59" s="276"/>
      <c r="Q59" s="276"/>
      <c r="R59" s="276"/>
      <c r="S59" s="276"/>
      <c r="T59" s="276"/>
      <c r="U59" s="276"/>
      <c r="V59" s="276"/>
      <c r="W59" s="276"/>
      <c r="X59" s="276"/>
      <c r="Y59" s="276"/>
      <c r="Z59" s="276"/>
      <c r="AA59" s="276"/>
      <c r="AB59" s="276"/>
      <c r="AC59" s="276"/>
      <c r="AD59" s="276"/>
      <c r="AE59" s="280"/>
      <c r="AF59" s="276"/>
      <c r="AG59" s="280"/>
    </row>
    <row r="60" spans="1:33" ht="24" customHeight="1">
      <c r="A60" s="266"/>
      <c r="B60" s="277"/>
      <c r="C60" s="277"/>
      <c r="D60" s="277" t="s">
        <v>139</v>
      </c>
      <c r="E60" s="278">
        <v>1605000</v>
      </c>
      <c r="F60" s="278">
        <v>0</v>
      </c>
      <c r="G60" s="278">
        <v>0</v>
      </c>
      <c r="H60" s="278"/>
      <c r="I60" s="278"/>
      <c r="J60" s="278"/>
      <c r="K60" s="278"/>
      <c r="L60" s="278"/>
      <c r="M60" s="278"/>
      <c r="N60" s="278"/>
      <c r="O60" s="278"/>
      <c r="P60" s="278"/>
      <c r="Q60" s="278"/>
      <c r="R60" s="278"/>
      <c r="S60" s="278"/>
      <c r="T60" s="278"/>
      <c r="U60" s="278"/>
      <c r="V60" s="278"/>
      <c r="W60" s="278"/>
      <c r="X60" s="278"/>
      <c r="Y60" s="278"/>
      <c r="Z60" s="278"/>
      <c r="AA60" s="278"/>
      <c r="AB60" s="278"/>
      <c r="AC60" s="278"/>
      <c r="AD60" s="278">
        <f t="shared" ref="AD60:AD62" si="21">SUM(F60:AC60)</f>
        <v>0</v>
      </c>
      <c r="AE60" s="279">
        <f t="shared" ref="AE60:AE62" si="22">+AD60*100/E60</f>
        <v>0</v>
      </c>
      <c r="AF60" s="278">
        <f t="shared" ref="AF60:AF62" si="23">+E60-AD60</f>
        <v>1605000</v>
      </c>
      <c r="AG60" s="279">
        <f t="shared" ref="AG60:AG62" si="24">+AF60*100/E60</f>
        <v>100</v>
      </c>
    </row>
    <row r="61" spans="1:33" ht="24" customHeight="1">
      <c r="A61" s="266"/>
      <c r="B61" s="277"/>
      <c r="C61" s="277"/>
      <c r="D61" s="277" t="s">
        <v>140</v>
      </c>
      <c r="E61" s="278">
        <v>6000000</v>
      </c>
      <c r="F61" s="278">
        <v>0</v>
      </c>
      <c r="G61" s="278">
        <v>0</v>
      </c>
      <c r="H61" s="278"/>
      <c r="I61" s="278"/>
      <c r="J61" s="278"/>
      <c r="K61" s="278"/>
      <c r="L61" s="278"/>
      <c r="M61" s="278"/>
      <c r="N61" s="278"/>
      <c r="O61" s="278"/>
      <c r="P61" s="278"/>
      <c r="Q61" s="278"/>
      <c r="R61" s="278"/>
      <c r="S61" s="278"/>
      <c r="T61" s="278"/>
      <c r="U61" s="278"/>
      <c r="V61" s="278"/>
      <c r="W61" s="278"/>
      <c r="X61" s="278"/>
      <c r="Y61" s="278"/>
      <c r="Z61" s="278"/>
      <c r="AA61" s="278"/>
      <c r="AB61" s="278"/>
      <c r="AC61" s="278"/>
      <c r="AD61" s="278">
        <f t="shared" si="21"/>
        <v>0</v>
      </c>
      <c r="AE61" s="279">
        <f t="shared" si="22"/>
        <v>0</v>
      </c>
      <c r="AF61" s="278">
        <f t="shared" si="23"/>
        <v>6000000</v>
      </c>
      <c r="AG61" s="279">
        <f t="shared" si="24"/>
        <v>100</v>
      </c>
    </row>
    <row r="62" spans="1:33" ht="24" customHeight="1">
      <c r="A62" s="266"/>
      <c r="B62" s="277"/>
      <c r="C62" s="277"/>
      <c r="D62" s="277" t="s">
        <v>141</v>
      </c>
      <c r="E62" s="278">
        <v>0</v>
      </c>
      <c r="F62" s="278">
        <v>0</v>
      </c>
      <c r="G62" s="278">
        <v>0</v>
      </c>
      <c r="H62" s="278"/>
      <c r="I62" s="278"/>
      <c r="J62" s="278"/>
      <c r="K62" s="278"/>
      <c r="L62" s="278"/>
      <c r="M62" s="278"/>
      <c r="N62" s="278"/>
      <c r="O62" s="278"/>
      <c r="P62" s="278"/>
      <c r="Q62" s="278"/>
      <c r="R62" s="278"/>
      <c r="S62" s="278"/>
      <c r="T62" s="278"/>
      <c r="U62" s="278"/>
      <c r="V62" s="278"/>
      <c r="W62" s="278"/>
      <c r="X62" s="278"/>
      <c r="Y62" s="278"/>
      <c r="Z62" s="278"/>
      <c r="AA62" s="278"/>
      <c r="AB62" s="278"/>
      <c r="AC62" s="278"/>
      <c r="AD62" s="278">
        <f t="shared" si="21"/>
        <v>0</v>
      </c>
      <c r="AE62" s="279" t="e">
        <f t="shared" si="22"/>
        <v>#DIV/0!</v>
      </c>
      <c r="AF62" s="278">
        <f t="shared" si="23"/>
        <v>0</v>
      </c>
      <c r="AG62" s="279" t="e">
        <f t="shared" si="24"/>
        <v>#DIV/0!</v>
      </c>
    </row>
    <row r="63" spans="1:33" ht="24" customHeight="1">
      <c r="A63" s="266"/>
      <c r="B63" s="274"/>
      <c r="C63" s="434" t="s">
        <v>86</v>
      </c>
      <c r="D63" s="371"/>
      <c r="E63" s="276"/>
      <c r="F63" s="276"/>
      <c r="G63" s="276"/>
      <c r="H63" s="276"/>
      <c r="I63" s="276"/>
      <c r="J63" s="276"/>
      <c r="K63" s="276"/>
      <c r="L63" s="276"/>
      <c r="M63" s="276"/>
      <c r="N63" s="276"/>
      <c r="O63" s="276"/>
      <c r="P63" s="276"/>
      <c r="Q63" s="276"/>
      <c r="R63" s="276"/>
      <c r="S63" s="276"/>
      <c r="T63" s="276"/>
      <c r="U63" s="276"/>
      <c r="V63" s="276"/>
      <c r="W63" s="276"/>
      <c r="X63" s="276"/>
      <c r="Y63" s="276"/>
      <c r="Z63" s="276"/>
      <c r="AA63" s="276"/>
      <c r="AB63" s="276"/>
      <c r="AC63" s="276"/>
      <c r="AD63" s="276"/>
      <c r="AE63" s="280"/>
      <c r="AF63" s="276"/>
      <c r="AG63" s="280"/>
    </row>
    <row r="64" spans="1:33" ht="24" customHeight="1">
      <c r="A64" s="266"/>
      <c r="B64" s="277"/>
      <c r="C64" s="277"/>
      <c r="D64" s="277" t="s">
        <v>87</v>
      </c>
      <c r="E64" s="278">
        <v>22026955.68</v>
      </c>
      <c r="F64" s="278">
        <v>767598.29</v>
      </c>
      <c r="G64" s="278">
        <v>1075000</v>
      </c>
      <c r="H64" s="278"/>
      <c r="I64" s="278"/>
      <c r="J64" s="278"/>
      <c r="K64" s="278"/>
      <c r="L64" s="278"/>
      <c r="M64" s="278"/>
      <c r="N64" s="278"/>
      <c r="O64" s="278"/>
      <c r="P64" s="278"/>
      <c r="Q64" s="278"/>
      <c r="R64" s="278"/>
      <c r="S64" s="278"/>
      <c r="T64" s="278"/>
      <c r="U64" s="278"/>
      <c r="V64" s="278"/>
      <c r="W64" s="278"/>
      <c r="X64" s="278"/>
      <c r="Y64" s="278"/>
      <c r="Z64" s="278"/>
      <c r="AA64" s="278"/>
      <c r="AB64" s="278"/>
      <c r="AC64" s="278"/>
      <c r="AD64" s="278">
        <f t="shared" ref="AD64:AD71" si="25">SUM(F64:AC64)</f>
        <v>1842598.29</v>
      </c>
      <c r="AE64" s="279">
        <f t="shared" ref="AE64:AE71" si="26">+AD64*100/E64</f>
        <v>8.3651972463586493</v>
      </c>
      <c r="AF64" s="278">
        <f t="shared" ref="AF64:AF71" si="27">+E64-AD64</f>
        <v>20184357.390000001</v>
      </c>
      <c r="AG64" s="279">
        <f t="shared" ref="AG64:AG71" si="28">+AF64*100/E64</f>
        <v>91.634802753641353</v>
      </c>
    </row>
    <row r="65" spans="1:33" ht="24" customHeight="1">
      <c r="A65" s="266"/>
      <c r="B65" s="277"/>
      <c r="C65" s="277"/>
      <c r="D65" s="277" t="s">
        <v>142</v>
      </c>
      <c r="E65" s="278">
        <v>508415.32</v>
      </c>
      <c r="F65" s="278">
        <v>0</v>
      </c>
      <c r="G65" s="278">
        <v>2002</v>
      </c>
      <c r="H65" s="278"/>
      <c r="I65" s="278"/>
      <c r="J65" s="278"/>
      <c r="K65" s="278"/>
      <c r="L65" s="278"/>
      <c r="M65" s="278"/>
      <c r="N65" s="278"/>
      <c r="O65" s="278"/>
      <c r="P65" s="278"/>
      <c r="Q65" s="278"/>
      <c r="R65" s="278"/>
      <c r="S65" s="278"/>
      <c r="T65" s="278"/>
      <c r="U65" s="278"/>
      <c r="V65" s="278"/>
      <c r="W65" s="278"/>
      <c r="X65" s="278"/>
      <c r="Y65" s="278"/>
      <c r="Z65" s="278"/>
      <c r="AA65" s="278"/>
      <c r="AB65" s="278"/>
      <c r="AC65" s="278"/>
      <c r="AD65" s="278">
        <f t="shared" si="25"/>
        <v>2002</v>
      </c>
      <c r="AE65" s="279">
        <f t="shared" si="26"/>
        <v>0.39377255587026766</v>
      </c>
      <c r="AF65" s="278">
        <f t="shared" si="27"/>
        <v>506413.32</v>
      </c>
      <c r="AG65" s="279">
        <f t="shared" si="28"/>
        <v>99.606227444129729</v>
      </c>
    </row>
    <row r="66" spans="1:33" ht="24" customHeight="1">
      <c r="A66" s="286"/>
      <c r="B66" s="281"/>
      <c r="C66" s="281"/>
      <c r="D66" s="282" t="s">
        <v>143</v>
      </c>
      <c r="E66" s="283">
        <f t="shared" ref="E66:AC66" si="29">SUM(E29:E65)</f>
        <v>228397224.55294546</v>
      </c>
      <c r="F66" s="283">
        <f t="shared" si="29"/>
        <v>14206350.690000001</v>
      </c>
      <c r="G66" s="283">
        <f t="shared" si="29"/>
        <v>13471557.069999998</v>
      </c>
      <c r="H66" s="283">
        <f t="shared" si="29"/>
        <v>0</v>
      </c>
      <c r="I66" s="283">
        <f t="shared" si="29"/>
        <v>0</v>
      </c>
      <c r="J66" s="283">
        <f t="shared" si="29"/>
        <v>0</v>
      </c>
      <c r="K66" s="283">
        <f t="shared" si="29"/>
        <v>0</v>
      </c>
      <c r="L66" s="283">
        <f t="shared" si="29"/>
        <v>0</v>
      </c>
      <c r="M66" s="283">
        <f t="shared" si="29"/>
        <v>0</v>
      </c>
      <c r="N66" s="283">
        <f t="shared" si="29"/>
        <v>0</v>
      </c>
      <c r="O66" s="283">
        <f t="shared" si="29"/>
        <v>0</v>
      </c>
      <c r="P66" s="283">
        <f t="shared" si="29"/>
        <v>0</v>
      </c>
      <c r="Q66" s="283">
        <f t="shared" si="29"/>
        <v>0</v>
      </c>
      <c r="R66" s="283">
        <f t="shared" si="29"/>
        <v>0</v>
      </c>
      <c r="S66" s="283">
        <f t="shared" si="29"/>
        <v>0</v>
      </c>
      <c r="T66" s="283">
        <f t="shared" si="29"/>
        <v>0</v>
      </c>
      <c r="U66" s="283">
        <f t="shared" si="29"/>
        <v>0</v>
      </c>
      <c r="V66" s="283">
        <f t="shared" si="29"/>
        <v>0</v>
      </c>
      <c r="W66" s="283">
        <f t="shared" si="29"/>
        <v>0</v>
      </c>
      <c r="X66" s="283">
        <f t="shared" si="29"/>
        <v>0</v>
      </c>
      <c r="Y66" s="283">
        <f t="shared" si="29"/>
        <v>0</v>
      </c>
      <c r="Z66" s="283">
        <f t="shared" si="29"/>
        <v>0</v>
      </c>
      <c r="AA66" s="283">
        <f t="shared" si="29"/>
        <v>0</v>
      </c>
      <c r="AB66" s="283">
        <f t="shared" si="29"/>
        <v>0</v>
      </c>
      <c r="AC66" s="283">
        <f t="shared" si="29"/>
        <v>0</v>
      </c>
      <c r="AD66" s="283">
        <f t="shared" si="25"/>
        <v>27677907.759999998</v>
      </c>
      <c r="AE66" s="284">
        <f t="shared" si="26"/>
        <v>12.11832053308682</v>
      </c>
      <c r="AF66" s="283">
        <f t="shared" si="27"/>
        <v>200719316.79294547</v>
      </c>
      <c r="AG66" s="284">
        <f t="shared" si="28"/>
        <v>87.881679466913184</v>
      </c>
    </row>
    <row r="67" spans="1:33" ht="24" customHeight="1">
      <c r="A67" s="286"/>
      <c r="B67" s="281"/>
      <c r="C67" s="281"/>
      <c r="D67" s="282" t="s">
        <v>144</v>
      </c>
      <c r="E67" s="283">
        <f t="shared" ref="E67:AC67" si="30">E27-E66</f>
        <v>5804122.3870545626</v>
      </c>
      <c r="F67" s="283">
        <f t="shared" si="30"/>
        <v>-3702026.6200000029</v>
      </c>
      <c r="G67" s="283">
        <f t="shared" si="30"/>
        <v>41401722.32</v>
      </c>
      <c r="H67" s="283">
        <f t="shared" si="30"/>
        <v>0</v>
      </c>
      <c r="I67" s="283">
        <f t="shared" si="30"/>
        <v>0</v>
      </c>
      <c r="J67" s="283">
        <f t="shared" si="30"/>
        <v>0</v>
      </c>
      <c r="K67" s="283">
        <f t="shared" si="30"/>
        <v>0</v>
      </c>
      <c r="L67" s="283">
        <f t="shared" si="30"/>
        <v>0</v>
      </c>
      <c r="M67" s="283">
        <f t="shared" si="30"/>
        <v>0</v>
      </c>
      <c r="N67" s="283">
        <f t="shared" si="30"/>
        <v>0</v>
      </c>
      <c r="O67" s="283">
        <f t="shared" si="30"/>
        <v>0</v>
      </c>
      <c r="P67" s="283">
        <f t="shared" si="30"/>
        <v>0</v>
      </c>
      <c r="Q67" s="283">
        <f t="shared" si="30"/>
        <v>0</v>
      </c>
      <c r="R67" s="283">
        <f t="shared" si="30"/>
        <v>0</v>
      </c>
      <c r="S67" s="283">
        <f t="shared" si="30"/>
        <v>0</v>
      </c>
      <c r="T67" s="283">
        <f t="shared" si="30"/>
        <v>0</v>
      </c>
      <c r="U67" s="283">
        <f t="shared" si="30"/>
        <v>0</v>
      </c>
      <c r="V67" s="283">
        <f t="shared" si="30"/>
        <v>0</v>
      </c>
      <c r="W67" s="283">
        <f t="shared" si="30"/>
        <v>0</v>
      </c>
      <c r="X67" s="283">
        <f t="shared" si="30"/>
        <v>0</v>
      </c>
      <c r="Y67" s="283">
        <f t="shared" si="30"/>
        <v>0</v>
      </c>
      <c r="Z67" s="283">
        <f t="shared" si="30"/>
        <v>0</v>
      </c>
      <c r="AA67" s="283">
        <f t="shared" si="30"/>
        <v>0</v>
      </c>
      <c r="AB67" s="283">
        <f t="shared" si="30"/>
        <v>0</v>
      </c>
      <c r="AC67" s="283">
        <f t="shared" si="30"/>
        <v>0</v>
      </c>
      <c r="AD67" s="283">
        <f t="shared" si="25"/>
        <v>37699695.699999996</v>
      </c>
      <c r="AE67" s="284">
        <f t="shared" si="26"/>
        <v>649.53309365227881</v>
      </c>
      <c r="AF67" s="283">
        <f t="shared" si="27"/>
        <v>-31895573.312945433</v>
      </c>
      <c r="AG67" s="284">
        <f t="shared" si="28"/>
        <v>-549.53309365227881</v>
      </c>
    </row>
    <row r="68" spans="1:33" ht="24" customHeight="1">
      <c r="A68" s="266"/>
      <c r="B68" s="277"/>
      <c r="C68" s="277"/>
      <c r="D68" s="287" t="s">
        <v>145</v>
      </c>
      <c r="E68" s="278">
        <v>901252</v>
      </c>
      <c r="F68" s="278">
        <v>814230.3</v>
      </c>
      <c r="G68" s="278">
        <v>8380782.1799999997</v>
      </c>
      <c r="H68" s="278"/>
      <c r="I68" s="278"/>
      <c r="J68" s="278"/>
      <c r="K68" s="278"/>
      <c r="L68" s="278"/>
      <c r="M68" s="278"/>
      <c r="N68" s="278"/>
      <c r="O68" s="278"/>
      <c r="P68" s="278"/>
      <c r="Q68" s="278"/>
      <c r="R68" s="278"/>
      <c r="S68" s="278"/>
      <c r="T68" s="278"/>
      <c r="U68" s="278"/>
      <c r="V68" s="278"/>
      <c r="W68" s="278"/>
      <c r="X68" s="278"/>
      <c r="Y68" s="278"/>
      <c r="Z68" s="278"/>
      <c r="AA68" s="278"/>
      <c r="AB68" s="278"/>
      <c r="AC68" s="278"/>
      <c r="AD68" s="278">
        <f t="shared" si="25"/>
        <v>9195012.4800000004</v>
      </c>
      <c r="AE68" s="279">
        <f t="shared" si="26"/>
        <v>1020.2487739278248</v>
      </c>
      <c r="AF68" s="278">
        <f t="shared" si="27"/>
        <v>-8293760.4800000004</v>
      </c>
      <c r="AG68" s="279">
        <f t="shared" si="28"/>
        <v>-920.2487739278248</v>
      </c>
    </row>
    <row r="69" spans="1:33" ht="24" customHeight="1">
      <c r="A69" s="266"/>
      <c r="B69" s="277"/>
      <c r="C69" s="277"/>
      <c r="D69" s="287" t="s">
        <v>146</v>
      </c>
      <c r="E69" s="278">
        <v>45066151.244999997</v>
      </c>
      <c r="F69" s="278">
        <v>56244877.07</v>
      </c>
      <c r="G69" s="278">
        <v>76444913.739999995</v>
      </c>
      <c r="H69" s="278"/>
      <c r="I69" s="278"/>
      <c r="J69" s="278"/>
      <c r="K69" s="278"/>
      <c r="L69" s="278"/>
      <c r="M69" s="278"/>
      <c r="N69" s="278"/>
      <c r="O69" s="278"/>
      <c r="P69" s="278"/>
      <c r="Q69" s="278"/>
      <c r="R69" s="278"/>
      <c r="S69" s="278"/>
      <c r="T69" s="278"/>
      <c r="U69" s="278"/>
      <c r="V69" s="278"/>
      <c r="W69" s="278"/>
      <c r="X69" s="278"/>
      <c r="Y69" s="278"/>
      <c r="Z69" s="278"/>
      <c r="AA69" s="278"/>
      <c r="AB69" s="278"/>
      <c r="AC69" s="278"/>
      <c r="AD69" s="278">
        <f t="shared" si="25"/>
        <v>132689790.81</v>
      </c>
      <c r="AE69" s="279">
        <f t="shared" si="26"/>
        <v>294.43337659042203</v>
      </c>
      <c r="AF69" s="278">
        <f t="shared" si="27"/>
        <v>-87623639.564999998</v>
      </c>
      <c r="AG69" s="279">
        <f t="shared" si="28"/>
        <v>-194.433376590422</v>
      </c>
    </row>
    <row r="70" spans="1:33" ht="24" customHeight="1">
      <c r="A70" s="266"/>
      <c r="B70" s="277"/>
      <c r="C70" s="277"/>
      <c r="D70" s="287" t="s">
        <v>147</v>
      </c>
      <c r="E70" s="278">
        <v>0</v>
      </c>
      <c r="F70" s="278">
        <v>0</v>
      </c>
      <c r="G70" s="278">
        <v>0</v>
      </c>
      <c r="H70" s="278"/>
      <c r="I70" s="278"/>
      <c r="J70" s="278"/>
      <c r="K70" s="278"/>
      <c r="L70" s="278"/>
      <c r="M70" s="278"/>
      <c r="N70" s="278"/>
      <c r="O70" s="278"/>
      <c r="P70" s="278"/>
      <c r="Q70" s="278"/>
      <c r="R70" s="278"/>
      <c r="S70" s="278"/>
      <c r="T70" s="278"/>
      <c r="U70" s="278"/>
      <c r="V70" s="278"/>
      <c r="W70" s="278"/>
      <c r="X70" s="278"/>
      <c r="Y70" s="278"/>
      <c r="Z70" s="278"/>
      <c r="AA70" s="278"/>
      <c r="AB70" s="278"/>
      <c r="AC70" s="278"/>
      <c r="AD70" s="278">
        <f t="shared" si="25"/>
        <v>0</v>
      </c>
      <c r="AE70" s="279" t="e">
        <f t="shared" si="26"/>
        <v>#DIV/0!</v>
      </c>
      <c r="AF70" s="278">
        <f t="shared" si="27"/>
        <v>0</v>
      </c>
      <c r="AG70" s="279" t="e">
        <f t="shared" si="28"/>
        <v>#DIV/0!</v>
      </c>
    </row>
    <row r="71" spans="1:33" ht="24" customHeight="1">
      <c r="A71" s="288"/>
      <c r="B71" s="289"/>
      <c r="C71" s="289"/>
      <c r="D71" s="290" t="s">
        <v>148</v>
      </c>
      <c r="E71" s="291">
        <f t="shared" ref="E71:AC71" si="31">E27-E66-E70-E69-E68</f>
        <v>-40163280.857945435</v>
      </c>
      <c r="F71" s="291">
        <f t="shared" si="31"/>
        <v>-60761133.990000002</v>
      </c>
      <c r="G71" s="291">
        <f t="shared" si="31"/>
        <v>-43423973.599999994</v>
      </c>
      <c r="H71" s="291">
        <f t="shared" si="31"/>
        <v>0</v>
      </c>
      <c r="I71" s="291">
        <f t="shared" si="31"/>
        <v>0</v>
      </c>
      <c r="J71" s="291">
        <f t="shared" si="31"/>
        <v>0</v>
      </c>
      <c r="K71" s="291">
        <f t="shared" si="31"/>
        <v>0</v>
      </c>
      <c r="L71" s="291">
        <f t="shared" si="31"/>
        <v>0</v>
      </c>
      <c r="M71" s="291">
        <f t="shared" si="31"/>
        <v>0</v>
      </c>
      <c r="N71" s="291">
        <f t="shared" si="31"/>
        <v>0</v>
      </c>
      <c r="O71" s="291">
        <f t="shared" si="31"/>
        <v>0</v>
      </c>
      <c r="P71" s="291">
        <f t="shared" si="31"/>
        <v>0</v>
      </c>
      <c r="Q71" s="291">
        <f t="shared" si="31"/>
        <v>0</v>
      </c>
      <c r="R71" s="291">
        <f t="shared" si="31"/>
        <v>0</v>
      </c>
      <c r="S71" s="291">
        <f t="shared" si="31"/>
        <v>0</v>
      </c>
      <c r="T71" s="291">
        <f t="shared" si="31"/>
        <v>0</v>
      </c>
      <c r="U71" s="291">
        <f t="shared" si="31"/>
        <v>0</v>
      </c>
      <c r="V71" s="291">
        <f t="shared" si="31"/>
        <v>0</v>
      </c>
      <c r="W71" s="291">
        <f t="shared" si="31"/>
        <v>0</v>
      </c>
      <c r="X71" s="291">
        <f t="shared" si="31"/>
        <v>0</v>
      </c>
      <c r="Y71" s="291">
        <f t="shared" si="31"/>
        <v>0</v>
      </c>
      <c r="Z71" s="291">
        <f t="shared" si="31"/>
        <v>0</v>
      </c>
      <c r="AA71" s="291">
        <f t="shared" si="31"/>
        <v>0</v>
      </c>
      <c r="AB71" s="291">
        <f t="shared" si="31"/>
        <v>0</v>
      </c>
      <c r="AC71" s="291">
        <f t="shared" si="31"/>
        <v>0</v>
      </c>
      <c r="AD71" s="283">
        <f t="shared" si="25"/>
        <v>-104185107.59</v>
      </c>
      <c r="AE71" s="284">
        <f t="shared" si="26"/>
        <v>259.40387678609983</v>
      </c>
      <c r="AF71" s="283">
        <f t="shared" si="27"/>
        <v>64021826.732054569</v>
      </c>
      <c r="AG71" s="284">
        <f t="shared" si="28"/>
        <v>-159.40387678609986</v>
      </c>
    </row>
    <row r="72" spans="1:33" ht="24" customHeight="1">
      <c r="A72" s="266"/>
      <c r="B72" s="277"/>
      <c r="C72" s="277"/>
      <c r="D72" s="277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8"/>
      <c r="P72" s="278"/>
      <c r="Q72" s="278"/>
      <c r="R72" s="278"/>
      <c r="S72" s="278"/>
      <c r="T72" s="278"/>
      <c r="U72" s="278"/>
      <c r="V72" s="278"/>
      <c r="W72" s="278"/>
      <c r="X72" s="278"/>
      <c r="Y72" s="278"/>
      <c r="Z72" s="278"/>
      <c r="AA72" s="278"/>
      <c r="AB72" s="278"/>
      <c r="AC72" s="278"/>
      <c r="AD72" s="278"/>
      <c r="AE72" s="279"/>
      <c r="AF72" s="278"/>
      <c r="AG72" s="279"/>
    </row>
    <row r="73" spans="1:33" ht="24" customHeight="1">
      <c r="A73" s="266"/>
      <c r="B73" s="435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280"/>
      <c r="AF73" s="275"/>
      <c r="AG73" s="280"/>
    </row>
    <row r="74" spans="1:33" ht="24" customHeight="1">
      <c r="A74" s="266"/>
      <c r="B74" s="277"/>
      <c r="C74" s="436" t="s">
        <v>150</v>
      </c>
      <c r="D74" s="371"/>
      <c r="E74" s="278">
        <v>5354</v>
      </c>
      <c r="F74" s="278">
        <v>9522</v>
      </c>
      <c r="G74" s="278">
        <v>2127.5</v>
      </c>
      <c r="H74" s="278"/>
      <c r="I74" s="278"/>
      <c r="J74" s="278"/>
      <c r="K74" s="278"/>
      <c r="L74" s="278"/>
      <c r="M74" s="278"/>
      <c r="N74" s="278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78"/>
      <c r="Z74" s="278"/>
      <c r="AA74" s="278"/>
      <c r="AB74" s="278"/>
      <c r="AC74" s="278"/>
      <c r="AD74" s="276"/>
      <c r="AE74" s="280"/>
      <c r="AF74" s="276"/>
      <c r="AG74" s="280"/>
    </row>
    <row r="75" spans="1:33" ht="24" customHeight="1">
      <c r="A75" s="266"/>
      <c r="B75" s="277"/>
      <c r="C75" s="436" t="s">
        <v>151</v>
      </c>
      <c r="D75" s="371"/>
      <c r="E75" s="278">
        <v>2345787</v>
      </c>
      <c r="F75" s="278">
        <v>1665826</v>
      </c>
      <c r="G75" s="278">
        <v>2291792</v>
      </c>
      <c r="H75" s="278"/>
      <c r="I75" s="278"/>
      <c r="J75" s="278"/>
      <c r="K75" s="278"/>
      <c r="L75" s="278"/>
      <c r="M75" s="278"/>
      <c r="N75" s="278"/>
      <c r="O75" s="278"/>
      <c r="P75" s="278"/>
      <c r="Q75" s="278"/>
      <c r="R75" s="278"/>
      <c r="S75" s="278"/>
      <c r="T75" s="278"/>
      <c r="U75" s="278"/>
      <c r="V75" s="278"/>
      <c r="W75" s="278"/>
      <c r="X75" s="278"/>
      <c r="Y75" s="278"/>
      <c r="Z75" s="278"/>
      <c r="AA75" s="278"/>
      <c r="AB75" s="278"/>
      <c r="AC75" s="278"/>
      <c r="AD75" s="276"/>
      <c r="AE75" s="280"/>
      <c r="AF75" s="276"/>
      <c r="AG75" s="280"/>
    </row>
    <row r="76" spans="1:33" ht="24" customHeight="1">
      <c r="A76" s="266"/>
      <c r="B76" s="277"/>
      <c r="C76" s="436" t="s">
        <v>152</v>
      </c>
      <c r="D76" s="371"/>
      <c r="E76" s="276"/>
      <c r="F76" s="276"/>
      <c r="G76" s="276"/>
      <c r="H76" s="276"/>
      <c r="I76" s="276"/>
      <c r="J76" s="276"/>
      <c r="K76" s="276"/>
      <c r="L76" s="276"/>
      <c r="M76" s="276"/>
      <c r="N76" s="276"/>
      <c r="O76" s="276"/>
      <c r="P76" s="276"/>
      <c r="Q76" s="276"/>
      <c r="R76" s="276"/>
      <c r="S76" s="276"/>
      <c r="T76" s="276"/>
      <c r="U76" s="276"/>
      <c r="V76" s="276"/>
      <c r="W76" s="276"/>
      <c r="X76" s="276"/>
      <c r="Y76" s="276"/>
      <c r="Z76" s="276"/>
      <c r="AA76" s="276"/>
      <c r="AB76" s="276"/>
      <c r="AC76" s="276"/>
      <c r="AD76" s="276"/>
      <c r="AE76" s="280"/>
      <c r="AF76" s="276"/>
      <c r="AG76" s="280"/>
    </row>
    <row r="77" spans="1:33" ht="24" customHeight="1">
      <c r="A77" s="266"/>
      <c r="B77" s="277"/>
      <c r="C77" s="277"/>
      <c r="D77" s="277" t="s">
        <v>153</v>
      </c>
      <c r="E77" s="278">
        <v>0</v>
      </c>
      <c r="F77" s="278">
        <v>0</v>
      </c>
      <c r="G77" s="278">
        <v>0</v>
      </c>
      <c r="H77" s="278"/>
      <c r="I77" s="278"/>
      <c r="J77" s="278"/>
      <c r="K77" s="278"/>
      <c r="L77" s="278"/>
      <c r="M77" s="278"/>
      <c r="N77" s="278"/>
      <c r="O77" s="278"/>
      <c r="P77" s="278"/>
      <c r="Q77" s="278"/>
      <c r="R77" s="278"/>
      <c r="S77" s="278"/>
      <c r="T77" s="278"/>
      <c r="U77" s="278"/>
      <c r="V77" s="278"/>
      <c r="W77" s="278"/>
      <c r="X77" s="278"/>
      <c r="Y77" s="278"/>
      <c r="Z77" s="278"/>
      <c r="AA77" s="278"/>
      <c r="AB77" s="278"/>
      <c r="AC77" s="278"/>
      <c r="AD77" s="276"/>
      <c r="AE77" s="280"/>
      <c r="AF77" s="276"/>
      <c r="AG77" s="280"/>
    </row>
    <row r="78" spans="1:33" ht="24" customHeight="1">
      <c r="A78" s="266"/>
      <c r="B78" s="277"/>
      <c r="C78" s="277"/>
      <c r="D78" s="277" t="s">
        <v>154</v>
      </c>
      <c r="E78" s="278">
        <v>25597268.157054663</v>
      </c>
      <c r="F78" s="278">
        <v>31271105.609999999</v>
      </c>
      <c r="G78" s="278">
        <v>66809692.350000001</v>
      </c>
      <c r="H78" s="278"/>
      <c r="I78" s="278"/>
      <c r="J78" s="278"/>
      <c r="K78" s="278"/>
      <c r="L78" s="278"/>
      <c r="M78" s="278"/>
      <c r="N78" s="278"/>
      <c r="O78" s="278"/>
      <c r="P78" s="278"/>
      <c r="Q78" s="278"/>
      <c r="R78" s="278"/>
      <c r="S78" s="278"/>
      <c r="T78" s="278"/>
      <c r="U78" s="278"/>
      <c r="V78" s="278"/>
      <c r="W78" s="278"/>
      <c r="X78" s="278"/>
      <c r="Y78" s="278"/>
      <c r="Z78" s="278"/>
      <c r="AA78" s="278"/>
      <c r="AB78" s="278"/>
      <c r="AC78" s="278"/>
      <c r="AD78" s="276"/>
      <c r="AE78" s="280"/>
      <c r="AF78" s="276"/>
      <c r="AG78" s="280"/>
    </row>
    <row r="79" spans="1:33" ht="24" customHeight="1">
      <c r="A79" s="266"/>
      <c r="B79" s="277"/>
      <c r="C79" s="277"/>
      <c r="D79" s="277" t="s">
        <v>155</v>
      </c>
      <c r="E79" s="278">
        <v>0</v>
      </c>
      <c r="F79" s="278">
        <v>0</v>
      </c>
      <c r="G79" s="278"/>
      <c r="H79" s="278"/>
      <c r="I79" s="278"/>
      <c r="J79" s="278"/>
      <c r="K79" s="278"/>
      <c r="L79" s="278"/>
      <c r="M79" s="278"/>
      <c r="N79" s="278"/>
      <c r="O79" s="278"/>
      <c r="P79" s="278"/>
      <c r="Q79" s="278"/>
      <c r="R79" s="278"/>
      <c r="S79" s="278"/>
      <c r="T79" s="278"/>
      <c r="U79" s="278"/>
      <c r="V79" s="278"/>
      <c r="W79" s="278"/>
      <c r="X79" s="278"/>
      <c r="Y79" s="278"/>
      <c r="Z79" s="278"/>
      <c r="AA79" s="278"/>
      <c r="AB79" s="278"/>
      <c r="AC79" s="278"/>
      <c r="AD79" s="276"/>
      <c r="AE79" s="280"/>
      <c r="AF79" s="276"/>
      <c r="AG79" s="280"/>
    </row>
    <row r="80" spans="1:33" ht="24" customHeight="1">
      <c r="A80" s="266"/>
      <c r="B80" s="437" t="s">
        <v>156</v>
      </c>
      <c r="C80" s="373"/>
      <c r="D80" s="371"/>
      <c r="E80" s="283">
        <f t="shared" ref="E80:AC80" si="32">SUM(E74:E79)</f>
        <v>27948409.157054663</v>
      </c>
      <c r="F80" s="283">
        <f t="shared" si="32"/>
        <v>32946453.609999999</v>
      </c>
      <c r="G80" s="283">
        <f t="shared" si="32"/>
        <v>69103611.849999994</v>
      </c>
      <c r="H80" s="283">
        <f t="shared" si="32"/>
        <v>0</v>
      </c>
      <c r="I80" s="283">
        <f t="shared" si="32"/>
        <v>0</v>
      </c>
      <c r="J80" s="283">
        <f t="shared" si="32"/>
        <v>0</v>
      </c>
      <c r="K80" s="283">
        <f t="shared" si="32"/>
        <v>0</v>
      </c>
      <c r="L80" s="283">
        <f t="shared" si="32"/>
        <v>0</v>
      </c>
      <c r="M80" s="283">
        <f t="shared" si="32"/>
        <v>0</v>
      </c>
      <c r="N80" s="283">
        <f t="shared" si="32"/>
        <v>0</v>
      </c>
      <c r="O80" s="283">
        <f t="shared" si="32"/>
        <v>0</v>
      </c>
      <c r="P80" s="283">
        <f t="shared" si="32"/>
        <v>0</v>
      </c>
      <c r="Q80" s="283">
        <f t="shared" si="32"/>
        <v>0</v>
      </c>
      <c r="R80" s="283">
        <f t="shared" si="32"/>
        <v>0</v>
      </c>
      <c r="S80" s="283">
        <f t="shared" si="32"/>
        <v>0</v>
      </c>
      <c r="T80" s="283">
        <f t="shared" si="32"/>
        <v>0</v>
      </c>
      <c r="U80" s="283">
        <f t="shared" si="32"/>
        <v>0</v>
      </c>
      <c r="V80" s="283">
        <f t="shared" si="32"/>
        <v>0</v>
      </c>
      <c r="W80" s="283">
        <f t="shared" si="32"/>
        <v>0</v>
      </c>
      <c r="X80" s="283">
        <f t="shared" si="32"/>
        <v>0</v>
      </c>
      <c r="Y80" s="283">
        <f t="shared" si="32"/>
        <v>0</v>
      </c>
      <c r="Z80" s="283">
        <f t="shared" si="32"/>
        <v>0</v>
      </c>
      <c r="AA80" s="283">
        <f t="shared" si="32"/>
        <v>0</v>
      </c>
      <c r="AB80" s="283">
        <f t="shared" si="32"/>
        <v>0</v>
      </c>
      <c r="AC80" s="283">
        <f t="shared" si="32"/>
        <v>0</v>
      </c>
      <c r="AD80" s="283"/>
      <c r="AE80" s="292"/>
      <c r="AF80" s="283"/>
      <c r="AG80" s="292"/>
    </row>
    <row r="81" spans="1:33" ht="24" customHeight="1">
      <c r="A81" s="266"/>
      <c r="B81" s="266"/>
      <c r="C81" s="266"/>
      <c r="D81" s="266"/>
      <c r="E81" s="266"/>
      <c r="F81" s="266"/>
      <c r="G81" s="266"/>
      <c r="H81" s="266"/>
      <c r="I81" s="266"/>
      <c r="J81" s="266"/>
      <c r="K81" s="266"/>
      <c r="L81" s="266"/>
      <c r="M81" s="266"/>
      <c r="N81" s="266"/>
      <c r="O81" s="266"/>
      <c r="P81" s="266"/>
      <c r="Q81" s="266"/>
      <c r="R81" s="266"/>
      <c r="S81" s="266"/>
      <c r="T81" s="266"/>
      <c r="U81" s="266"/>
      <c r="V81" s="266"/>
      <c r="W81" s="266"/>
      <c r="X81" s="266"/>
      <c r="Y81" s="266"/>
      <c r="Z81" s="266"/>
      <c r="AA81" s="266"/>
      <c r="AB81" s="266"/>
      <c r="AC81" s="266"/>
      <c r="AD81" s="266"/>
      <c r="AE81" s="266"/>
      <c r="AF81" s="266"/>
      <c r="AG81" s="266"/>
    </row>
    <row r="82" spans="1:33" ht="24" customHeight="1">
      <c r="A82" s="266"/>
      <c r="B82" s="266"/>
      <c r="C82" s="266"/>
      <c r="D82" s="266" t="s">
        <v>213</v>
      </c>
      <c r="E82" s="293">
        <v>2000000</v>
      </c>
      <c r="F82" s="266"/>
      <c r="G82" s="266"/>
      <c r="H82" s="266"/>
      <c r="I82" s="266"/>
      <c r="J82" s="266"/>
      <c r="K82" s="266"/>
      <c r="L82" s="266"/>
      <c r="M82" s="266"/>
      <c r="N82" s="266"/>
      <c r="O82" s="266"/>
      <c r="P82" s="266"/>
      <c r="Q82" s="266"/>
      <c r="R82" s="266"/>
      <c r="S82" s="266"/>
      <c r="T82" s="266"/>
      <c r="U82" s="266"/>
      <c r="V82" s="266"/>
      <c r="W82" s="266"/>
      <c r="X82" s="266"/>
      <c r="Y82" s="266"/>
      <c r="Z82" s="266"/>
      <c r="AA82" s="266"/>
      <c r="AB82" s="266"/>
      <c r="AC82" s="266"/>
      <c r="AD82" s="266"/>
      <c r="AE82" s="266"/>
      <c r="AF82" s="266"/>
      <c r="AG82" s="266"/>
    </row>
    <row r="83" spans="1:33" ht="24" customHeight="1">
      <c r="A83" s="266"/>
      <c r="B83" s="266"/>
      <c r="C83" s="266"/>
      <c r="D83" s="266" t="s">
        <v>214</v>
      </c>
      <c r="E83" s="293">
        <v>265165</v>
      </c>
      <c r="F83" s="266"/>
      <c r="G83" s="266"/>
      <c r="H83" s="266"/>
      <c r="I83" s="266"/>
      <c r="J83" s="266"/>
      <c r="K83" s="266"/>
      <c r="L83" s="266"/>
      <c r="M83" s="266"/>
      <c r="N83" s="266"/>
      <c r="O83" s="266"/>
      <c r="P83" s="266"/>
      <c r="Q83" s="266"/>
      <c r="R83" s="266"/>
      <c r="S83" s="266"/>
      <c r="T83" s="266"/>
      <c r="U83" s="266"/>
      <c r="V83" s="266"/>
      <c r="W83" s="266"/>
      <c r="X83" s="266"/>
      <c r="Y83" s="266"/>
      <c r="Z83" s="266"/>
      <c r="AA83" s="266"/>
      <c r="AB83" s="266"/>
      <c r="AC83" s="266"/>
      <c r="AD83" s="266"/>
      <c r="AE83" s="266"/>
      <c r="AF83" s="266"/>
      <c r="AG83" s="266"/>
    </row>
    <row r="84" spans="1:33" ht="24" customHeight="1">
      <c r="A84" s="266"/>
      <c r="B84" s="266"/>
      <c r="C84" s="266"/>
      <c r="D84" s="266" t="s">
        <v>157</v>
      </c>
      <c r="E84" s="293">
        <v>500000</v>
      </c>
      <c r="F84" s="266"/>
      <c r="G84" s="266"/>
      <c r="H84" s="266"/>
      <c r="I84" s="266"/>
      <c r="J84" s="266"/>
      <c r="K84" s="266"/>
      <c r="L84" s="266"/>
      <c r="M84" s="266"/>
      <c r="N84" s="266"/>
      <c r="O84" s="266"/>
      <c r="P84" s="266"/>
      <c r="Q84" s="266"/>
      <c r="R84" s="266"/>
      <c r="S84" s="266"/>
      <c r="T84" s="266"/>
      <c r="U84" s="266"/>
      <c r="V84" s="266"/>
      <c r="W84" s="266"/>
      <c r="X84" s="266"/>
      <c r="Y84" s="266"/>
      <c r="Z84" s="266"/>
      <c r="AA84" s="266"/>
      <c r="AB84" s="266"/>
      <c r="AC84" s="266"/>
      <c r="AD84" s="266"/>
      <c r="AE84" s="266"/>
      <c r="AF84" s="266"/>
      <c r="AG84" s="266"/>
    </row>
    <row r="85" spans="1:33" ht="24" customHeight="1">
      <c r="A85" s="266"/>
      <c r="B85" s="266"/>
      <c r="C85" s="266"/>
      <c r="D85" s="266"/>
      <c r="E85" s="266"/>
      <c r="F85" s="266"/>
      <c r="G85" s="266"/>
      <c r="H85" s="266"/>
      <c r="I85" s="266"/>
      <c r="J85" s="266"/>
      <c r="K85" s="266"/>
      <c r="L85" s="266"/>
      <c r="M85" s="266"/>
      <c r="N85" s="266"/>
      <c r="O85" s="266"/>
      <c r="P85" s="266"/>
      <c r="Q85" s="266"/>
      <c r="R85" s="266"/>
      <c r="S85" s="266"/>
      <c r="T85" s="266"/>
      <c r="U85" s="266"/>
      <c r="V85" s="266"/>
      <c r="W85" s="266"/>
      <c r="X85" s="266"/>
      <c r="Y85" s="266"/>
      <c r="Z85" s="266"/>
      <c r="AA85" s="266"/>
      <c r="AB85" s="266"/>
      <c r="AC85" s="266"/>
      <c r="AD85" s="266"/>
      <c r="AE85" s="266"/>
      <c r="AF85" s="266"/>
      <c r="AG85" s="266"/>
    </row>
    <row r="86" spans="1:33" ht="24" customHeight="1">
      <c r="A86" s="266"/>
      <c r="B86" s="266"/>
      <c r="C86" s="266"/>
      <c r="D86" s="266"/>
      <c r="E86" s="266"/>
      <c r="F86" s="266"/>
      <c r="G86" s="266"/>
      <c r="H86" s="266"/>
      <c r="I86" s="266"/>
      <c r="J86" s="266"/>
      <c r="K86" s="266"/>
      <c r="L86" s="266"/>
      <c r="M86" s="266"/>
      <c r="N86" s="266"/>
      <c r="O86" s="266"/>
      <c r="P86" s="266"/>
      <c r="Q86" s="266"/>
      <c r="R86" s="266"/>
      <c r="S86" s="266"/>
      <c r="T86" s="266"/>
      <c r="U86" s="266"/>
      <c r="V86" s="266"/>
      <c r="W86" s="266"/>
      <c r="X86" s="266"/>
      <c r="Y86" s="266"/>
      <c r="Z86" s="266"/>
      <c r="AA86" s="266"/>
      <c r="AB86" s="266"/>
      <c r="AC86" s="266"/>
      <c r="AD86" s="266"/>
      <c r="AE86" s="266"/>
      <c r="AF86" s="266"/>
      <c r="AG86" s="266"/>
    </row>
    <row r="87" spans="1:33" ht="24" customHeight="1">
      <c r="A87" s="266"/>
      <c r="B87" s="266"/>
      <c r="C87" s="266"/>
      <c r="D87" s="266"/>
      <c r="E87" s="266"/>
      <c r="F87" s="266"/>
      <c r="G87" s="266"/>
      <c r="H87" s="266"/>
      <c r="I87" s="266"/>
      <c r="J87" s="266"/>
      <c r="K87" s="266"/>
      <c r="L87" s="266"/>
      <c r="M87" s="266"/>
      <c r="N87" s="266"/>
      <c r="O87" s="266"/>
      <c r="P87" s="266"/>
      <c r="Q87" s="266"/>
      <c r="R87" s="266"/>
      <c r="S87" s="266"/>
      <c r="T87" s="266"/>
      <c r="U87" s="266"/>
      <c r="V87" s="266"/>
      <c r="W87" s="266"/>
      <c r="X87" s="266"/>
      <c r="Y87" s="266"/>
      <c r="Z87" s="266"/>
      <c r="AA87" s="266"/>
      <c r="AB87" s="266"/>
      <c r="AC87" s="266"/>
      <c r="AD87" s="266"/>
      <c r="AE87" s="266"/>
      <c r="AF87" s="266"/>
      <c r="AG87" s="266"/>
    </row>
    <row r="88" spans="1:33" ht="24" customHeight="1">
      <c r="A88" s="266"/>
      <c r="B88" s="266"/>
      <c r="C88" s="266"/>
      <c r="D88" s="266"/>
      <c r="E88" s="266"/>
      <c r="F88" s="266"/>
      <c r="G88" s="266"/>
      <c r="H88" s="266"/>
      <c r="I88" s="266"/>
      <c r="J88" s="266"/>
      <c r="K88" s="266"/>
      <c r="L88" s="266"/>
      <c r="M88" s="266"/>
      <c r="N88" s="266"/>
      <c r="O88" s="266"/>
      <c r="P88" s="266"/>
      <c r="Q88" s="266"/>
      <c r="R88" s="266"/>
      <c r="S88" s="266"/>
      <c r="T88" s="266"/>
      <c r="U88" s="266"/>
      <c r="V88" s="266"/>
      <c r="W88" s="266"/>
      <c r="X88" s="266"/>
      <c r="Y88" s="266"/>
      <c r="Z88" s="266"/>
      <c r="AA88" s="266"/>
      <c r="AB88" s="266"/>
      <c r="AC88" s="266"/>
      <c r="AD88" s="266"/>
      <c r="AE88" s="266"/>
      <c r="AF88" s="266"/>
      <c r="AG88" s="266"/>
    </row>
    <row r="89" spans="1:33" ht="24" customHeight="1">
      <c r="A89" s="266"/>
      <c r="B89" s="266"/>
      <c r="C89" s="266"/>
      <c r="D89" s="266"/>
      <c r="E89" s="266"/>
      <c r="F89" s="266"/>
      <c r="G89" s="266"/>
      <c r="H89" s="266"/>
      <c r="I89" s="266"/>
      <c r="J89" s="266"/>
      <c r="K89" s="266"/>
      <c r="L89" s="266"/>
      <c r="M89" s="266"/>
      <c r="N89" s="266"/>
      <c r="O89" s="266"/>
      <c r="P89" s="266"/>
      <c r="Q89" s="266"/>
      <c r="R89" s="266"/>
      <c r="S89" s="266"/>
      <c r="T89" s="266"/>
      <c r="U89" s="266"/>
      <c r="V89" s="266"/>
      <c r="W89" s="266"/>
      <c r="X89" s="266"/>
      <c r="Y89" s="266"/>
      <c r="Z89" s="266"/>
      <c r="AA89" s="266"/>
      <c r="AB89" s="266"/>
      <c r="AC89" s="266"/>
      <c r="AD89" s="266"/>
      <c r="AE89" s="266"/>
      <c r="AF89" s="266"/>
      <c r="AG89" s="266"/>
    </row>
    <row r="90" spans="1:33" ht="24" customHeight="1">
      <c r="A90" s="266"/>
      <c r="B90" s="266"/>
      <c r="C90" s="266"/>
      <c r="D90" s="266"/>
      <c r="E90" s="266"/>
      <c r="F90" s="266"/>
      <c r="G90" s="266"/>
      <c r="H90" s="266"/>
      <c r="I90" s="266"/>
      <c r="J90" s="266"/>
      <c r="K90" s="266"/>
      <c r="L90" s="266"/>
      <c r="M90" s="266"/>
      <c r="N90" s="266"/>
      <c r="O90" s="266"/>
      <c r="P90" s="266"/>
      <c r="Q90" s="266"/>
      <c r="R90" s="266"/>
      <c r="S90" s="266"/>
      <c r="T90" s="266"/>
      <c r="U90" s="266"/>
      <c r="V90" s="266"/>
      <c r="W90" s="266"/>
      <c r="X90" s="266"/>
      <c r="Y90" s="266"/>
      <c r="Z90" s="266"/>
      <c r="AA90" s="266"/>
      <c r="AB90" s="266"/>
      <c r="AC90" s="266"/>
      <c r="AD90" s="266"/>
      <c r="AE90" s="266"/>
      <c r="AF90" s="266"/>
      <c r="AG90" s="266"/>
    </row>
    <row r="91" spans="1:33" ht="24" customHeight="1">
      <c r="A91" s="266"/>
      <c r="B91" s="266"/>
      <c r="C91" s="266"/>
      <c r="D91" s="266"/>
      <c r="E91" s="266"/>
      <c r="F91" s="266"/>
      <c r="G91" s="266"/>
      <c r="H91" s="266"/>
      <c r="I91" s="266"/>
      <c r="J91" s="266"/>
      <c r="K91" s="266"/>
      <c r="L91" s="266"/>
      <c r="M91" s="266"/>
      <c r="N91" s="266"/>
      <c r="O91" s="266"/>
      <c r="P91" s="266"/>
      <c r="Q91" s="266"/>
      <c r="R91" s="266"/>
      <c r="S91" s="266"/>
      <c r="T91" s="266"/>
      <c r="U91" s="266"/>
      <c r="V91" s="266"/>
      <c r="W91" s="266"/>
      <c r="X91" s="266"/>
      <c r="Y91" s="266"/>
      <c r="Z91" s="266"/>
      <c r="AA91" s="266"/>
      <c r="AB91" s="266"/>
      <c r="AC91" s="266"/>
      <c r="AD91" s="266"/>
      <c r="AE91" s="266"/>
      <c r="AF91" s="266"/>
      <c r="AG91" s="266"/>
    </row>
    <row r="92" spans="1:33" ht="24" customHeight="1">
      <c r="A92" s="266"/>
      <c r="B92" s="266"/>
      <c r="C92" s="266"/>
      <c r="D92" s="266"/>
      <c r="E92" s="266"/>
      <c r="F92" s="266"/>
      <c r="G92" s="266"/>
      <c r="H92" s="266"/>
      <c r="I92" s="266"/>
      <c r="J92" s="266"/>
      <c r="K92" s="266"/>
      <c r="L92" s="266"/>
      <c r="M92" s="266"/>
      <c r="N92" s="266"/>
      <c r="O92" s="266"/>
      <c r="P92" s="266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6"/>
      <c r="AD92" s="266"/>
      <c r="AE92" s="266"/>
      <c r="AF92" s="266"/>
      <c r="AG92" s="266"/>
    </row>
    <row r="93" spans="1:33" ht="24" customHeight="1">
      <c r="A93" s="266"/>
      <c r="B93" s="266"/>
      <c r="C93" s="266"/>
      <c r="D93" s="266"/>
      <c r="E93" s="266"/>
      <c r="F93" s="266"/>
      <c r="G93" s="266"/>
      <c r="H93" s="266"/>
      <c r="I93" s="266"/>
      <c r="J93" s="266"/>
      <c r="K93" s="266"/>
      <c r="L93" s="266"/>
      <c r="M93" s="266"/>
      <c r="N93" s="266"/>
      <c r="O93" s="266"/>
      <c r="P93" s="266"/>
      <c r="Q93" s="266"/>
      <c r="R93" s="266"/>
      <c r="S93" s="266"/>
      <c r="T93" s="266"/>
      <c r="U93" s="266"/>
      <c r="V93" s="266"/>
      <c r="W93" s="266"/>
      <c r="X93" s="266"/>
      <c r="Y93" s="266"/>
      <c r="Z93" s="266"/>
      <c r="AA93" s="266"/>
      <c r="AB93" s="266"/>
      <c r="AC93" s="266"/>
      <c r="AD93" s="266"/>
      <c r="AE93" s="266"/>
      <c r="AF93" s="266"/>
      <c r="AG93" s="266"/>
    </row>
    <row r="94" spans="1:33" ht="24" customHeight="1">
      <c r="A94" s="266"/>
      <c r="B94" s="266"/>
      <c r="C94" s="266"/>
      <c r="D94" s="266"/>
      <c r="E94" s="266"/>
      <c r="F94" s="266"/>
      <c r="G94" s="266"/>
      <c r="H94" s="266"/>
      <c r="I94" s="266"/>
      <c r="J94" s="266"/>
      <c r="K94" s="266"/>
      <c r="L94" s="266"/>
      <c r="M94" s="266"/>
      <c r="N94" s="266"/>
      <c r="O94" s="266"/>
      <c r="P94" s="266"/>
      <c r="Q94" s="266"/>
      <c r="R94" s="266"/>
      <c r="S94" s="266"/>
      <c r="T94" s="266"/>
      <c r="U94" s="266"/>
      <c r="V94" s="266"/>
      <c r="W94" s="266"/>
      <c r="X94" s="266"/>
      <c r="Y94" s="266"/>
      <c r="Z94" s="266"/>
      <c r="AA94" s="266"/>
      <c r="AB94" s="266"/>
      <c r="AC94" s="266"/>
      <c r="AD94" s="266"/>
      <c r="AE94" s="266"/>
      <c r="AF94" s="266"/>
      <c r="AG94" s="266"/>
    </row>
    <row r="95" spans="1:33" ht="24" customHeight="1">
      <c r="A95" s="266"/>
      <c r="B95" s="266"/>
      <c r="C95" s="266"/>
      <c r="D95" s="266"/>
      <c r="E95" s="266"/>
      <c r="F95" s="266"/>
      <c r="G95" s="266"/>
      <c r="H95" s="266"/>
      <c r="I95" s="266"/>
      <c r="J95" s="266"/>
      <c r="K95" s="266"/>
      <c r="L95" s="266"/>
      <c r="M95" s="266"/>
      <c r="N95" s="266"/>
      <c r="O95" s="266"/>
      <c r="P95" s="266"/>
      <c r="Q95" s="266"/>
      <c r="R95" s="266"/>
      <c r="S95" s="266"/>
      <c r="T95" s="266"/>
      <c r="U95" s="266"/>
      <c r="V95" s="266"/>
      <c r="W95" s="266"/>
      <c r="X95" s="266"/>
      <c r="Y95" s="266"/>
      <c r="Z95" s="266"/>
      <c r="AA95" s="266"/>
      <c r="AB95" s="266"/>
      <c r="AC95" s="266"/>
      <c r="AD95" s="266"/>
      <c r="AE95" s="266"/>
      <c r="AF95" s="266"/>
      <c r="AG95" s="266"/>
    </row>
    <row r="96" spans="1:33" ht="24" customHeight="1">
      <c r="A96" s="266"/>
      <c r="B96" s="266"/>
      <c r="C96" s="266"/>
      <c r="D96" s="266"/>
      <c r="E96" s="266"/>
      <c r="F96" s="266"/>
      <c r="G96" s="266"/>
      <c r="H96" s="266"/>
      <c r="I96" s="266"/>
      <c r="J96" s="266"/>
      <c r="K96" s="266"/>
      <c r="L96" s="266"/>
      <c r="M96" s="266"/>
      <c r="N96" s="266"/>
      <c r="O96" s="266"/>
      <c r="P96" s="266"/>
      <c r="Q96" s="266"/>
      <c r="R96" s="266"/>
      <c r="S96" s="266"/>
      <c r="T96" s="266"/>
      <c r="U96" s="266"/>
      <c r="V96" s="266"/>
      <c r="W96" s="266"/>
      <c r="X96" s="266"/>
      <c r="Y96" s="266"/>
      <c r="Z96" s="266"/>
      <c r="AA96" s="266"/>
      <c r="AB96" s="266"/>
      <c r="AC96" s="266"/>
      <c r="AD96" s="266"/>
      <c r="AE96" s="266"/>
      <c r="AF96" s="266"/>
      <c r="AG96" s="266"/>
    </row>
    <row r="97" spans="1:33" ht="24" customHeight="1">
      <c r="A97" s="266"/>
      <c r="B97" s="266"/>
      <c r="C97" s="266"/>
      <c r="D97" s="266"/>
      <c r="E97" s="266"/>
      <c r="F97" s="266"/>
      <c r="G97" s="266"/>
      <c r="H97" s="266"/>
      <c r="I97" s="266"/>
      <c r="J97" s="266"/>
      <c r="K97" s="266"/>
      <c r="L97" s="266"/>
      <c r="M97" s="266"/>
      <c r="N97" s="266"/>
      <c r="O97" s="266"/>
      <c r="P97" s="266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6"/>
      <c r="AD97" s="266"/>
      <c r="AE97" s="266"/>
      <c r="AF97" s="266"/>
      <c r="AG97" s="266"/>
    </row>
    <row r="98" spans="1:33" ht="24" customHeight="1">
      <c r="A98" s="266"/>
      <c r="B98" s="266"/>
      <c r="C98" s="266"/>
      <c r="D98" s="266"/>
      <c r="E98" s="266"/>
      <c r="F98" s="266"/>
      <c r="G98" s="266"/>
      <c r="H98" s="266"/>
      <c r="I98" s="266"/>
      <c r="J98" s="266"/>
      <c r="K98" s="266"/>
      <c r="L98" s="266"/>
      <c r="M98" s="266"/>
      <c r="N98" s="266"/>
      <c r="O98" s="266"/>
      <c r="P98" s="266"/>
      <c r="Q98" s="266"/>
      <c r="R98" s="266"/>
      <c r="S98" s="266"/>
      <c r="T98" s="266"/>
      <c r="U98" s="266"/>
      <c r="V98" s="266"/>
      <c r="W98" s="266"/>
      <c r="X98" s="266"/>
      <c r="Y98" s="266"/>
      <c r="Z98" s="266"/>
      <c r="AA98" s="266"/>
      <c r="AB98" s="266"/>
      <c r="AC98" s="266"/>
      <c r="AD98" s="266"/>
      <c r="AE98" s="266"/>
      <c r="AF98" s="266"/>
      <c r="AG98" s="266"/>
    </row>
    <row r="99" spans="1:33" ht="24" customHeight="1">
      <c r="A99" s="266"/>
      <c r="B99" s="266"/>
      <c r="C99" s="266"/>
      <c r="D99" s="266"/>
      <c r="E99" s="266"/>
      <c r="F99" s="266"/>
      <c r="G99" s="266"/>
      <c r="H99" s="266"/>
      <c r="I99" s="266"/>
      <c r="J99" s="266"/>
      <c r="K99" s="266"/>
      <c r="L99" s="266"/>
      <c r="M99" s="266"/>
      <c r="N99" s="266"/>
      <c r="O99" s="266"/>
      <c r="P99" s="266"/>
      <c r="Q99" s="266"/>
      <c r="R99" s="266"/>
      <c r="S99" s="266"/>
      <c r="T99" s="266"/>
      <c r="U99" s="266"/>
      <c r="V99" s="266"/>
      <c r="W99" s="266"/>
      <c r="X99" s="266"/>
      <c r="Y99" s="266"/>
      <c r="Z99" s="266"/>
      <c r="AA99" s="266"/>
      <c r="AB99" s="266"/>
      <c r="AC99" s="266"/>
      <c r="AD99" s="266"/>
      <c r="AE99" s="266"/>
      <c r="AF99" s="266"/>
      <c r="AG99" s="266"/>
    </row>
    <row r="100" spans="1:33" ht="24" customHeight="1">
      <c r="A100" s="266"/>
      <c r="B100" s="266"/>
      <c r="C100" s="266"/>
      <c r="D100" s="266"/>
      <c r="E100" s="266"/>
      <c r="F100" s="266"/>
      <c r="G100" s="266"/>
      <c r="H100" s="266"/>
      <c r="I100" s="266"/>
      <c r="J100" s="266"/>
      <c r="K100" s="266"/>
      <c r="L100" s="266"/>
      <c r="M100" s="266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C100" s="266"/>
      <c r="AD100" s="266"/>
      <c r="AE100" s="266"/>
      <c r="AF100" s="266"/>
      <c r="AG100" s="266"/>
    </row>
    <row r="101" spans="1:33" ht="24" customHeight="1">
      <c r="A101" s="266"/>
      <c r="B101" s="266"/>
      <c r="C101" s="266"/>
      <c r="D101" s="266"/>
      <c r="E101" s="266"/>
      <c r="F101" s="266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C101" s="266"/>
      <c r="AD101" s="266"/>
      <c r="AE101" s="266"/>
      <c r="AF101" s="266"/>
      <c r="AG101" s="266"/>
    </row>
    <row r="102" spans="1:33" ht="24" customHeight="1">
      <c r="A102" s="266"/>
      <c r="B102" s="266"/>
      <c r="C102" s="266"/>
      <c r="D102" s="266"/>
      <c r="E102" s="266"/>
      <c r="F102" s="266"/>
      <c r="G102" s="266"/>
      <c r="H102" s="266"/>
      <c r="I102" s="266"/>
      <c r="J102" s="266"/>
      <c r="K102" s="266"/>
      <c r="L102" s="266"/>
      <c r="M102" s="266"/>
      <c r="N102" s="266"/>
      <c r="O102" s="266"/>
      <c r="P102" s="266"/>
      <c r="Q102" s="266"/>
      <c r="R102" s="266"/>
      <c r="S102" s="266"/>
      <c r="T102" s="266"/>
      <c r="U102" s="266"/>
      <c r="V102" s="266"/>
      <c r="W102" s="266"/>
      <c r="X102" s="266"/>
      <c r="Y102" s="266"/>
      <c r="Z102" s="266"/>
      <c r="AA102" s="266"/>
      <c r="AB102" s="266"/>
      <c r="AC102" s="266"/>
      <c r="AD102" s="266"/>
      <c r="AE102" s="266"/>
      <c r="AF102" s="266"/>
      <c r="AG102" s="266"/>
    </row>
    <row r="103" spans="1:33" ht="24" customHeight="1">
      <c r="A103" s="266"/>
      <c r="B103" s="266"/>
      <c r="C103" s="266"/>
      <c r="D103" s="266"/>
      <c r="E103" s="266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266"/>
      <c r="T103" s="266"/>
      <c r="U103" s="266"/>
      <c r="V103" s="266"/>
      <c r="W103" s="266"/>
      <c r="X103" s="266"/>
      <c r="Y103" s="266"/>
      <c r="Z103" s="266"/>
      <c r="AA103" s="266"/>
      <c r="AB103" s="266"/>
      <c r="AC103" s="266"/>
      <c r="AD103" s="266"/>
      <c r="AE103" s="266"/>
      <c r="AF103" s="266"/>
      <c r="AG103" s="266"/>
    </row>
    <row r="104" spans="1:33" ht="24" customHeight="1">
      <c r="A104" s="266"/>
      <c r="B104" s="266"/>
      <c r="C104" s="266"/>
      <c r="D104" s="266"/>
      <c r="E104" s="266"/>
      <c r="F104" s="266"/>
      <c r="G104" s="266"/>
      <c r="H104" s="266"/>
      <c r="I104" s="266"/>
      <c r="J104" s="266"/>
      <c r="K104" s="266"/>
      <c r="L104" s="266"/>
      <c r="M104" s="266"/>
      <c r="N104" s="266"/>
      <c r="O104" s="266"/>
      <c r="P104" s="266"/>
      <c r="Q104" s="266"/>
      <c r="R104" s="266"/>
      <c r="S104" s="266"/>
      <c r="T104" s="266"/>
      <c r="U104" s="266"/>
      <c r="V104" s="266"/>
      <c r="W104" s="266"/>
      <c r="X104" s="266"/>
      <c r="Y104" s="266"/>
      <c r="Z104" s="266"/>
      <c r="AA104" s="266"/>
      <c r="AB104" s="266"/>
      <c r="AC104" s="266"/>
      <c r="AD104" s="266"/>
      <c r="AE104" s="266"/>
      <c r="AF104" s="266"/>
      <c r="AG104" s="266"/>
    </row>
    <row r="105" spans="1:33" ht="24" customHeight="1">
      <c r="A105" s="266"/>
      <c r="B105" s="266"/>
      <c r="C105" s="266"/>
      <c r="D105" s="266"/>
      <c r="E105" s="266"/>
      <c r="F105" s="266"/>
      <c r="G105" s="266"/>
      <c r="H105" s="266"/>
      <c r="I105" s="266"/>
      <c r="J105" s="266"/>
      <c r="K105" s="266"/>
      <c r="L105" s="266"/>
      <c r="M105" s="266"/>
      <c r="N105" s="266"/>
      <c r="O105" s="266"/>
      <c r="P105" s="266"/>
      <c r="Q105" s="266"/>
      <c r="R105" s="266"/>
      <c r="S105" s="266"/>
      <c r="T105" s="266"/>
      <c r="U105" s="266"/>
      <c r="V105" s="266"/>
      <c r="W105" s="266"/>
      <c r="X105" s="266"/>
      <c r="Y105" s="266"/>
      <c r="Z105" s="266"/>
      <c r="AA105" s="266"/>
      <c r="AB105" s="266"/>
      <c r="AC105" s="266"/>
      <c r="AD105" s="266"/>
      <c r="AE105" s="266"/>
      <c r="AF105" s="266"/>
      <c r="AG105" s="266"/>
    </row>
    <row r="106" spans="1:33" ht="24" customHeight="1">
      <c r="A106" s="266"/>
      <c r="B106" s="266"/>
      <c r="C106" s="266"/>
      <c r="D106" s="266"/>
      <c r="E106" s="266"/>
      <c r="F106" s="266"/>
      <c r="G106" s="266"/>
      <c r="H106" s="266"/>
      <c r="I106" s="266"/>
      <c r="J106" s="266"/>
      <c r="K106" s="266"/>
      <c r="L106" s="266"/>
      <c r="M106" s="266"/>
      <c r="N106" s="266"/>
      <c r="O106" s="266"/>
      <c r="P106" s="266"/>
      <c r="Q106" s="266"/>
      <c r="R106" s="266"/>
      <c r="S106" s="266"/>
      <c r="T106" s="266"/>
      <c r="U106" s="266"/>
      <c r="V106" s="266"/>
      <c r="W106" s="266"/>
      <c r="X106" s="266"/>
      <c r="Y106" s="266"/>
      <c r="Z106" s="266"/>
      <c r="AA106" s="266"/>
      <c r="AB106" s="266"/>
      <c r="AC106" s="266"/>
      <c r="AD106" s="266"/>
      <c r="AE106" s="266"/>
      <c r="AF106" s="266"/>
      <c r="AG106" s="266"/>
    </row>
    <row r="107" spans="1:33" ht="24" customHeight="1">
      <c r="A107" s="266"/>
      <c r="B107" s="266"/>
      <c r="C107" s="266"/>
      <c r="D107" s="266"/>
      <c r="E107" s="266"/>
      <c r="F107" s="266"/>
      <c r="G107" s="266"/>
      <c r="H107" s="266"/>
      <c r="I107" s="266"/>
      <c r="J107" s="266"/>
      <c r="K107" s="266"/>
      <c r="L107" s="266"/>
      <c r="M107" s="266"/>
      <c r="N107" s="266"/>
      <c r="O107" s="266"/>
      <c r="P107" s="266"/>
      <c r="Q107" s="266"/>
      <c r="R107" s="266"/>
      <c r="S107" s="266"/>
      <c r="T107" s="266"/>
      <c r="U107" s="266"/>
      <c r="V107" s="266"/>
      <c r="W107" s="266"/>
      <c r="X107" s="266"/>
      <c r="Y107" s="266"/>
      <c r="Z107" s="266"/>
      <c r="AA107" s="266"/>
      <c r="AB107" s="266"/>
      <c r="AC107" s="266"/>
      <c r="AD107" s="266"/>
      <c r="AE107" s="266"/>
      <c r="AF107" s="266"/>
      <c r="AG107" s="266"/>
    </row>
    <row r="108" spans="1:33" ht="24" customHeight="1">
      <c r="A108" s="266"/>
      <c r="B108" s="266"/>
      <c r="C108" s="266"/>
      <c r="D108" s="266"/>
      <c r="E108" s="266"/>
      <c r="F108" s="266"/>
      <c r="G108" s="266"/>
      <c r="H108" s="266"/>
      <c r="I108" s="266"/>
      <c r="J108" s="266"/>
      <c r="K108" s="266"/>
      <c r="L108" s="266"/>
      <c r="M108" s="266"/>
      <c r="N108" s="266"/>
      <c r="O108" s="266"/>
      <c r="P108" s="266"/>
      <c r="Q108" s="266"/>
      <c r="R108" s="266"/>
      <c r="S108" s="266"/>
      <c r="T108" s="266"/>
      <c r="U108" s="266"/>
      <c r="V108" s="266"/>
      <c r="W108" s="266"/>
      <c r="X108" s="266"/>
      <c r="Y108" s="266"/>
      <c r="Z108" s="266"/>
      <c r="AA108" s="266"/>
      <c r="AB108" s="266"/>
      <c r="AC108" s="266"/>
      <c r="AD108" s="266"/>
      <c r="AE108" s="266"/>
      <c r="AF108" s="266"/>
      <c r="AG108" s="266"/>
    </row>
    <row r="109" spans="1:33" ht="24" customHeight="1">
      <c r="A109" s="266"/>
      <c r="B109" s="266"/>
      <c r="C109" s="266"/>
      <c r="D109" s="266"/>
      <c r="E109" s="266"/>
      <c r="F109" s="266"/>
      <c r="G109" s="266"/>
      <c r="H109" s="266"/>
      <c r="I109" s="266"/>
      <c r="J109" s="266"/>
      <c r="K109" s="266"/>
      <c r="L109" s="266"/>
      <c r="M109" s="266"/>
      <c r="N109" s="266"/>
      <c r="O109" s="266"/>
      <c r="P109" s="266"/>
      <c r="Q109" s="266"/>
      <c r="R109" s="266"/>
      <c r="S109" s="266"/>
      <c r="T109" s="266"/>
      <c r="U109" s="266"/>
      <c r="V109" s="266"/>
      <c r="W109" s="266"/>
      <c r="X109" s="266"/>
      <c r="Y109" s="266"/>
      <c r="Z109" s="266"/>
      <c r="AA109" s="266"/>
      <c r="AB109" s="266"/>
      <c r="AC109" s="266"/>
      <c r="AD109" s="266"/>
      <c r="AE109" s="266"/>
      <c r="AF109" s="266"/>
      <c r="AG109" s="266"/>
    </row>
    <row r="110" spans="1:33" ht="24" customHeight="1">
      <c r="A110" s="266"/>
      <c r="B110" s="266"/>
      <c r="C110" s="266"/>
      <c r="D110" s="266"/>
      <c r="E110" s="266"/>
      <c r="F110" s="266"/>
      <c r="G110" s="266"/>
      <c r="H110" s="266"/>
      <c r="I110" s="266"/>
      <c r="J110" s="266"/>
      <c r="K110" s="266"/>
      <c r="L110" s="266"/>
      <c r="M110" s="266"/>
      <c r="N110" s="266"/>
      <c r="O110" s="266"/>
      <c r="P110" s="266"/>
      <c r="Q110" s="266"/>
      <c r="R110" s="266"/>
      <c r="S110" s="266"/>
      <c r="T110" s="266"/>
      <c r="U110" s="266"/>
      <c r="V110" s="266"/>
      <c r="W110" s="266"/>
      <c r="X110" s="266"/>
      <c r="Y110" s="266"/>
      <c r="Z110" s="266"/>
      <c r="AA110" s="266"/>
      <c r="AB110" s="266"/>
      <c r="AC110" s="266"/>
      <c r="AD110" s="266"/>
      <c r="AE110" s="266"/>
      <c r="AF110" s="266"/>
      <c r="AG110" s="266"/>
    </row>
    <row r="111" spans="1:33" ht="24" customHeight="1">
      <c r="A111" s="266"/>
      <c r="B111" s="266"/>
      <c r="C111" s="266"/>
      <c r="D111" s="266"/>
      <c r="E111" s="266"/>
      <c r="F111" s="266"/>
      <c r="G111" s="266"/>
      <c r="H111" s="266"/>
      <c r="I111" s="266"/>
      <c r="J111" s="266"/>
      <c r="K111" s="266"/>
      <c r="L111" s="266"/>
      <c r="M111" s="266"/>
      <c r="N111" s="266"/>
      <c r="O111" s="266"/>
      <c r="P111" s="266"/>
      <c r="Q111" s="266"/>
      <c r="R111" s="266"/>
      <c r="S111" s="266"/>
      <c r="T111" s="266"/>
      <c r="U111" s="266"/>
      <c r="V111" s="266"/>
      <c r="W111" s="266"/>
      <c r="X111" s="266"/>
      <c r="Y111" s="266"/>
      <c r="Z111" s="266"/>
      <c r="AA111" s="266"/>
      <c r="AB111" s="266"/>
      <c r="AC111" s="266"/>
      <c r="AD111" s="266"/>
      <c r="AE111" s="266"/>
      <c r="AF111" s="266"/>
      <c r="AG111" s="266"/>
    </row>
    <row r="112" spans="1:33" ht="24" customHeight="1">
      <c r="A112" s="266"/>
      <c r="B112" s="266"/>
      <c r="C112" s="266"/>
      <c r="D112" s="266"/>
      <c r="E112" s="266"/>
      <c r="F112" s="266"/>
      <c r="G112" s="266"/>
      <c r="H112" s="266"/>
      <c r="I112" s="266"/>
      <c r="J112" s="266"/>
      <c r="K112" s="266"/>
      <c r="L112" s="266"/>
      <c r="M112" s="266"/>
      <c r="N112" s="266"/>
      <c r="O112" s="266"/>
      <c r="P112" s="266"/>
      <c r="Q112" s="266"/>
      <c r="R112" s="266"/>
      <c r="S112" s="266"/>
      <c r="T112" s="266"/>
      <c r="U112" s="266"/>
      <c r="V112" s="266"/>
      <c r="W112" s="266"/>
      <c r="X112" s="266"/>
      <c r="Y112" s="266"/>
      <c r="Z112" s="266"/>
      <c r="AA112" s="266"/>
      <c r="AB112" s="266"/>
      <c r="AC112" s="266"/>
      <c r="AD112" s="266"/>
      <c r="AE112" s="266"/>
      <c r="AF112" s="266"/>
      <c r="AG112" s="266"/>
    </row>
    <row r="113" spans="1:33" ht="24" customHeight="1">
      <c r="A113" s="266"/>
      <c r="B113" s="266"/>
      <c r="C113" s="266"/>
      <c r="D113" s="266"/>
      <c r="E113" s="266"/>
      <c r="F113" s="266"/>
      <c r="G113" s="266"/>
      <c r="H113" s="266"/>
      <c r="I113" s="266"/>
      <c r="J113" s="266"/>
      <c r="K113" s="266"/>
      <c r="L113" s="266"/>
      <c r="M113" s="266"/>
      <c r="N113" s="266"/>
      <c r="O113" s="266"/>
      <c r="P113" s="266"/>
      <c r="Q113" s="266"/>
      <c r="R113" s="266"/>
      <c r="S113" s="266"/>
      <c r="T113" s="266"/>
      <c r="U113" s="266"/>
      <c r="V113" s="266"/>
      <c r="W113" s="266"/>
      <c r="X113" s="266"/>
      <c r="Y113" s="266"/>
      <c r="Z113" s="266"/>
      <c r="AA113" s="266"/>
      <c r="AB113" s="266"/>
      <c r="AC113" s="266"/>
      <c r="AD113" s="266"/>
      <c r="AE113" s="266"/>
      <c r="AF113" s="266"/>
      <c r="AG113" s="266"/>
    </row>
    <row r="114" spans="1:33" ht="24" customHeight="1">
      <c r="A114" s="266"/>
      <c r="B114" s="266"/>
      <c r="C114" s="266"/>
      <c r="D114" s="266"/>
      <c r="E114" s="266"/>
      <c r="F114" s="266"/>
      <c r="G114" s="266"/>
      <c r="H114" s="266"/>
      <c r="I114" s="266"/>
      <c r="J114" s="266"/>
      <c r="K114" s="266"/>
      <c r="L114" s="266"/>
      <c r="M114" s="266"/>
      <c r="N114" s="266"/>
      <c r="O114" s="266"/>
      <c r="P114" s="266"/>
      <c r="Q114" s="266"/>
      <c r="R114" s="266"/>
      <c r="S114" s="266"/>
      <c r="T114" s="266"/>
      <c r="U114" s="266"/>
      <c r="V114" s="266"/>
      <c r="W114" s="266"/>
      <c r="X114" s="266"/>
      <c r="Y114" s="266"/>
      <c r="Z114" s="266"/>
      <c r="AA114" s="266"/>
      <c r="AB114" s="266"/>
      <c r="AC114" s="266"/>
      <c r="AD114" s="266"/>
      <c r="AE114" s="266"/>
      <c r="AF114" s="266"/>
      <c r="AG114" s="266"/>
    </row>
    <row r="115" spans="1:33" ht="24" customHeight="1">
      <c r="A115" s="266"/>
      <c r="B115" s="266"/>
      <c r="C115" s="266"/>
      <c r="D115" s="266"/>
      <c r="E115" s="266"/>
      <c r="F115" s="266"/>
      <c r="G115" s="266"/>
      <c r="H115" s="266"/>
      <c r="I115" s="266"/>
      <c r="J115" s="266"/>
      <c r="K115" s="266"/>
      <c r="L115" s="266"/>
      <c r="M115" s="266"/>
      <c r="N115" s="266"/>
      <c r="O115" s="266"/>
      <c r="P115" s="266"/>
      <c r="Q115" s="266"/>
      <c r="R115" s="266"/>
      <c r="S115" s="266"/>
      <c r="T115" s="266"/>
      <c r="U115" s="266"/>
      <c r="V115" s="266"/>
      <c r="W115" s="266"/>
      <c r="X115" s="266"/>
      <c r="Y115" s="266"/>
      <c r="Z115" s="266"/>
      <c r="AA115" s="266"/>
      <c r="AB115" s="266"/>
      <c r="AC115" s="266"/>
      <c r="AD115" s="266"/>
      <c r="AE115" s="266"/>
      <c r="AF115" s="266"/>
      <c r="AG115" s="266"/>
    </row>
    <row r="116" spans="1:33" ht="24" customHeight="1">
      <c r="A116" s="266"/>
      <c r="B116" s="266"/>
      <c r="C116" s="266"/>
      <c r="D116" s="266"/>
      <c r="E116" s="266"/>
      <c r="F116" s="266"/>
      <c r="G116" s="266"/>
      <c r="H116" s="266"/>
      <c r="I116" s="266"/>
      <c r="J116" s="266"/>
      <c r="K116" s="266"/>
      <c r="L116" s="266"/>
      <c r="M116" s="266"/>
      <c r="N116" s="266"/>
      <c r="O116" s="266"/>
      <c r="P116" s="266"/>
      <c r="Q116" s="266"/>
      <c r="R116" s="266"/>
      <c r="S116" s="266"/>
      <c r="T116" s="266"/>
      <c r="U116" s="266"/>
      <c r="V116" s="266"/>
      <c r="W116" s="266"/>
      <c r="X116" s="266"/>
      <c r="Y116" s="266"/>
      <c r="Z116" s="266"/>
      <c r="AA116" s="266"/>
      <c r="AB116" s="266"/>
      <c r="AC116" s="266"/>
      <c r="AD116" s="266"/>
      <c r="AE116" s="266"/>
      <c r="AF116" s="266"/>
      <c r="AG116" s="266"/>
    </row>
    <row r="117" spans="1:33" ht="24" customHeight="1">
      <c r="A117" s="266"/>
      <c r="B117" s="266"/>
      <c r="C117" s="266"/>
      <c r="D117" s="266"/>
      <c r="E117" s="266"/>
      <c r="F117" s="266"/>
      <c r="G117" s="266"/>
      <c r="H117" s="266"/>
      <c r="I117" s="266"/>
      <c r="J117" s="266"/>
      <c r="K117" s="266"/>
      <c r="L117" s="266"/>
      <c r="M117" s="266"/>
      <c r="N117" s="266"/>
      <c r="O117" s="266"/>
      <c r="P117" s="266"/>
      <c r="Q117" s="266"/>
      <c r="R117" s="266"/>
      <c r="S117" s="266"/>
      <c r="T117" s="266"/>
      <c r="U117" s="266"/>
      <c r="V117" s="266"/>
      <c r="W117" s="266"/>
      <c r="X117" s="266"/>
      <c r="Y117" s="266"/>
      <c r="Z117" s="266"/>
      <c r="AA117" s="266"/>
      <c r="AB117" s="266"/>
      <c r="AC117" s="266"/>
      <c r="AD117" s="266"/>
      <c r="AE117" s="266"/>
      <c r="AF117" s="266"/>
      <c r="AG117" s="266"/>
    </row>
    <row r="118" spans="1:33" ht="24" customHeight="1">
      <c r="A118" s="266"/>
      <c r="B118" s="266"/>
      <c r="C118" s="266"/>
      <c r="D118" s="266"/>
      <c r="E118" s="266"/>
      <c r="F118" s="266"/>
      <c r="G118" s="266"/>
      <c r="H118" s="266"/>
      <c r="I118" s="266"/>
      <c r="J118" s="266"/>
      <c r="K118" s="266"/>
      <c r="L118" s="266"/>
      <c r="M118" s="266"/>
      <c r="N118" s="266"/>
      <c r="O118" s="266"/>
      <c r="P118" s="266"/>
      <c r="Q118" s="266"/>
      <c r="R118" s="266"/>
      <c r="S118" s="266"/>
      <c r="T118" s="266"/>
      <c r="U118" s="266"/>
      <c r="V118" s="266"/>
      <c r="W118" s="266"/>
      <c r="X118" s="266"/>
      <c r="Y118" s="266"/>
      <c r="Z118" s="266"/>
      <c r="AA118" s="266"/>
      <c r="AB118" s="266"/>
      <c r="AC118" s="266"/>
      <c r="AD118" s="266"/>
      <c r="AE118" s="266"/>
      <c r="AF118" s="266"/>
      <c r="AG118" s="266"/>
    </row>
    <row r="119" spans="1:33" ht="24" customHeight="1">
      <c r="A119" s="266"/>
      <c r="B119" s="266"/>
      <c r="C119" s="266"/>
      <c r="D119" s="266"/>
      <c r="E119" s="266"/>
      <c r="F119" s="266"/>
      <c r="G119" s="266"/>
      <c r="H119" s="266"/>
      <c r="I119" s="266"/>
      <c r="J119" s="266"/>
      <c r="K119" s="266"/>
      <c r="L119" s="266"/>
      <c r="M119" s="266"/>
      <c r="N119" s="266"/>
      <c r="O119" s="266"/>
      <c r="P119" s="266"/>
      <c r="Q119" s="266"/>
      <c r="R119" s="266"/>
      <c r="S119" s="266"/>
      <c r="T119" s="266"/>
      <c r="U119" s="266"/>
      <c r="V119" s="266"/>
      <c r="W119" s="266"/>
      <c r="X119" s="266"/>
      <c r="Y119" s="266"/>
      <c r="Z119" s="266"/>
      <c r="AA119" s="266"/>
      <c r="AB119" s="266"/>
      <c r="AC119" s="266"/>
      <c r="AD119" s="266"/>
      <c r="AE119" s="266"/>
      <c r="AF119" s="266"/>
      <c r="AG119" s="266"/>
    </row>
    <row r="120" spans="1:33" ht="24" customHeight="1">
      <c r="A120" s="266"/>
      <c r="B120" s="266"/>
      <c r="C120" s="266"/>
      <c r="D120" s="266"/>
      <c r="E120" s="266"/>
      <c r="F120" s="266"/>
      <c r="G120" s="266"/>
      <c r="H120" s="266"/>
      <c r="I120" s="266"/>
      <c r="J120" s="266"/>
      <c r="K120" s="266"/>
      <c r="L120" s="266"/>
      <c r="M120" s="266"/>
      <c r="N120" s="266"/>
      <c r="O120" s="266"/>
      <c r="P120" s="266"/>
      <c r="Q120" s="266"/>
      <c r="R120" s="266"/>
      <c r="S120" s="266"/>
      <c r="T120" s="266"/>
      <c r="U120" s="266"/>
      <c r="V120" s="266"/>
      <c r="W120" s="266"/>
      <c r="X120" s="266"/>
      <c r="Y120" s="266"/>
      <c r="Z120" s="266"/>
      <c r="AA120" s="266"/>
      <c r="AB120" s="266"/>
      <c r="AC120" s="266"/>
      <c r="AD120" s="266"/>
      <c r="AE120" s="266"/>
      <c r="AF120" s="266"/>
      <c r="AG120" s="266"/>
    </row>
    <row r="121" spans="1:33" ht="24" customHeight="1">
      <c r="A121" s="266"/>
      <c r="B121" s="266"/>
      <c r="C121" s="266"/>
      <c r="D121" s="266"/>
      <c r="E121" s="266"/>
      <c r="F121" s="266"/>
      <c r="G121" s="266"/>
      <c r="H121" s="266"/>
      <c r="I121" s="266"/>
      <c r="J121" s="266"/>
      <c r="K121" s="266"/>
      <c r="L121" s="266"/>
      <c r="M121" s="266"/>
      <c r="N121" s="266"/>
      <c r="O121" s="266"/>
      <c r="P121" s="266"/>
      <c r="Q121" s="266"/>
      <c r="R121" s="266"/>
      <c r="S121" s="266"/>
      <c r="T121" s="266"/>
      <c r="U121" s="266"/>
      <c r="V121" s="266"/>
      <c r="W121" s="266"/>
      <c r="X121" s="266"/>
      <c r="Y121" s="266"/>
      <c r="Z121" s="266"/>
      <c r="AA121" s="266"/>
      <c r="AB121" s="266"/>
      <c r="AC121" s="266"/>
      <c r="AD121" s="266"/>
      <c r="AE121" s="266"/>
      <c r="AF121" s="266"/>
      <c r="AG121" s="266"/>
    </row>
    <row r="122" spans="1:33" ht="24" customHeight="1">
      <c r="A122" s="266"/>
      <c r="B122" s="266"/>
      <c r="C122" s="266"/>
      <c r="D122" s="266"/>
      <c r="E122" s="266"/>
      <c r="F122" s="266"/>
      <c r="G122" s="266"/>
      <c r="H122" s="266"/>
      <c r="I122" s="266"/>
      <c r="J122" s="266"/>
      <c r="K122" s="266"/>
      <c r="L122" s="266"/>
      <c r="M122" s="266"/>
      <c r="N122" s="266"/>
      <c r="O122" s="266"/>
      <c r="P122" s="266"/>
      <c r="Q122" s="266"/>
      <c r="R122" s="266"/>
      <c r="S122" s="266"/>
      <c r="T122" s="266"/>
      <c r="U122" s="266"/>
      <c r="V122" s="266"/>
      <c r="W122" s="266"/>
      <c r="X122" s="266"/>
      <c r="Y122" s="266"/>
      <c r="Z122" s="266"/>
      <c r="AA122" s="266"/>
      <c r="AB122" s="266"/>
      <c r="AC122" s="266"/>
      <c r="AD122" s="266"/>
      <c r="AE122" s="266"/>
      <c r="AF122" s="266"/>
      <c r="AG122" s="266"/>
    </row>
    <row r="123" spans="1:33" ht="24" customHeight="1">
      <c r="A123" s="266"/>
      <c r="B123" s="266"/>
      <c r="C123" s="266"/>
      <c r="D123" s="266"/>
      <c r="E123" s="266"/>
      <c r="F123" s="266"/>
      <c r="G123" s="266"/>
      <c r="H123" s="266"/>
      <c r="I123" s="266"/>
      <c r="J123" s="266"/>
      <c r="K123" s="266"/>
      <c r="L123" s="266"/>
      <c r="M123" s="266"/>
      <c r="N123" s="266"/>
      <c r="O123" s="266"/>
      <c r="P123" s="266"/>
      <c r="Q123" s="266"/>
      <c r="R123" s="266"/>
      <c r="S123" s="266"/>
      <c r="T123" s="266"/>
      <c r="U123" s="266"/>
      <c r="V123" s="266"/>
      <c r="W123" s="266"/>
      <c r="X123" s="266"/>
      <c r="Y123" s="266"/>
      <c r="Z123" s="266"/>
      <c r="AA123" s="266"/>
      <c r="AB123" s="266"/>
      <c r="AC123" s="266"/>
      <c r="AD123" s="266"/>
      <c r="AE123" s="266"/>
      <c r="AF123" s="266"/>
      <c r="AG123" s="266"/>
    </row>
    <row r="124" spans="1:33" ht="24" customHeight="1">
      <c r="A124" s="266"/>
      <c r="B124" s="266"/>
      <c r="C124" s="266"/>
      <c r="D124" s="266"/>
      <c r="E124" s="266"/>
      <c r="F124" s="266"/>
      <c r="G124" s="266"/>
      <c r="H124" s="266"/>
      <c r="I124" s="266"/>
      <c r="J124" s="266"/>
      <c r="K124" s="266"/>
      <c r="L124" s="266"/>
      <c r="M124" s="266"/>
      <c r="N124" s="266"/>
      <c r="O124" s="266"/>
      <c r="P124" s="266"/>
      <c r="Q124" s="266"/>
      <c r="R124" s="266"/>
      <c r="S124" s="266"/>
      <c r="T124" s="266"/>
      <c r="U124" s="266"/>
      <c r="V124" s="266"/>
      <c r="W124" s="266"/>
      <c r="X124" s="266"/>
      <c r="Y124" s="266"/>
      <c r="Z124" s="266"/>
      <c r="AA124" s="266"/>
      <c r="AB124" s="266"/>
      <c r="AC124" s="266"/>
      <c r="AD124" s="266"/>
      <c r="AE124" s="266"/>
      <c r="AF124" s="266"/>
      <c r="AG124" s="266"/>
    </row>
    <row r="125" spans="1:33" ht="24" customHeight="1">
      <c r="A125" s="266"/>
      <c r="B125" s="266"/>
      <c r="C125" s="266"/>
      <c r="D125" s="266"/>
      <c r="E125" s="266"/>
      <c r="F125" s="266"/>
      <c r="G125" s="266"/>
      <c r="H125" s="266"/>
      <c r="I125" s="266"/>
      <c r="J125" s="266"/>
      <c r="K125" s="266"/>
      <c r="L125" s="266"/>
      <c r="M125" s="266"/>
      <c r="N125" s="266"/>
      <c r="O125" s="266"/>
      <c r="P125" s="266"/>
      <c r="Q125" s="266"/>
      <c r="R125" s="266"/>
      <c r="S125" s="266"/>
      <c r="T125" s="266"/>
      <c r="U125" s="266"/>
      <c r="V125" s="266"/>
      <c r="W125" s="266"/>
      <c r="X125" s="266"/>
      <c r="Y125" s="266"/>
      <c r="Z125" s="266"/>
      <c r="AA125" s="266"/>
      <c r="AB125" s="266"/>
      <c r="AC125" s="266"/>
      <c r="AD125" s="266"/>
      <c r="AE125" s="266"/>
      <c r="AF125" s="266"/>
      <c r="AG125" s="266"/>
    </row>
    <row r="126" spans="1:33" ht="24" customHeight="1">
      <c r="A126" s="266"/>
      <c r="B126" s="266"/>
      <c r="C126" s="266"/>
      <c r="D126" s="266"/>
      <c r="E126" s="266"/>
      <c r="F126" s="266"/>
      <c r="G126" s="266"/>
      <c r="H126" s="266"/>
      <c r="I126" s="266"/>
      <c r="J126" s="266"/>
      <c r="K126" s="266"/>
      <c r="L126" s="266"/>
      <c r="M126" s="266"/>
      <c r="N126" s="266"/>
      <c r="O126" s="266"/>
      <c r="P126" s="266"/>
      <c r="Q126" s="266"/>
      <c r="R126" s="266"/>
      <c r="S126" s="266"/>
      <c r="T126" s="266"/>
      <c r="U126" s="266"/>
      <c r="V126" s="266"/>
      <c r="W126" s="266"/>
      <c r="X126" s="266"/>
      <c r="Y126" s="266"/>
      <c r="Z126" s="266"/>
      <c r="AA126" s="266"/>
      <c r="AB126" s="266"/>
      <c r="AC126" s="266"/>
      <c r="AD126" s="266"/>
      <c r="AE126" s="266"/>
      <c r="AF126" s="266"/>
      <c r="AG126" s="266"/>
    </row>
    <row r="127" spans="1:33" ht="24" customHeight="1">
      <c r="A127" s="266"/>
      <c r="B127" s="266"/>
      <c r="C127" s="266"/>
      <c r="D127" s="266"/>
      <c r="E127" s="266"/>
      <c r="F127" s="266"/>
      <c r="G127" s="266"/>
      <c r="H127" s="266"/>
      <c r="I127" s="266"/>
      <c r="J127" s="266"/>
      <c r="K127" s="266"/>
      <c r="L127" s="266"/>
      <c r="M127" s="266"/>
      <c r="N127" s="266"/>
      <c r="O127" s="266"/>
      <c r="P127" s="266"/>
      <c r="Q127" s="266"/>
      <c r="R127" s="266"/>
      <c r="S127" s="266"/>
      <c r="T127" s="266"/>
      <c r="U127" s="266"/>
      <c r="V127" s="266"/>
      <c r="W127" s="266"/>
      <c r="X127" s="266"/>
      <c r="Y127" s="266"/>
      <c r="Z127" s="266"/>
      <c r="AA127" s="266"/>
      <c r="AB127" s="266"/>
      <c r="AC127" s="266"/>
      <c r="AD127" s="266"/>
      <c r="AE127" s="266"/>
      <c r="AF127" s="266"/>
      <c r="AG127" s="266"/>
    </row>
    <row r="128" spans="1:33" ht="24" customHeight="1">
      <c r="A128" s="266"/>
      <c r="B128" s="266"/>
      <c r="C128" s="266"/>
      <c r="D128" s="266"/>
      <c r="E128" s="266"/>
      <c r="F128" s="266"/>
      <c r="G128" s="266"/>
      <c r="H128" s="266"/>
      <c r="I128" s="266"/>
      <c r="J128" s="266"/>
      <c r="K128" s="266"/>
      <c r="L128" s="266"/>
      <c r="M128" s="266"/>
      <c r="N128" s="266"/>
      <c r="O128" s="266"/>
      <c r="P128" s="266"/>
      <c r="Q128" s="266"/>
      <c r="R128" s="266"/>
      <c r="S128" s="266"/>
      <c r="T128" s="266"/>
      <c r="U128" s="266"/>
      <c r="V128" s="266"/>
      <c r="W128" s="266"/>
      <c r="X128" s="266"/>
      <c r="Y128" s="266"/>
      <c r="Z128" s="266"/>
      <c r="AA128" s="266"/>
      <c r="AB128" s="266"/>
      <c r="AC128" s="266"/>
      <c r="AD128" s="266"/>
      <c r="AE128" s="266"/>
      <c r="AF128" s="266"/>
      <c r="AG128" s="266"/>
    </row>
    <row r="129" spans="1:33" ht="24" customHeight="1">
      <c r="A129" s="266"/>
      <c r="B129" s="266"/>
      <c r="C129" s="266"/>
      <c r="D129" s="266"/>
      <c r="E129" s="266"/>
      <c r="F129" s="266"/>
      <c r="G129" s="266"/>
      <c r="H129" s="266"/>
      <c r="I129" s="266"/>
      <c r="J129" s="266"/>
      <c r="K129" s="266"/>
      <c r="L129" s="266"/>
      <c r="M129" s="266"/>
      <c r="N129" s="266"/>
      <c r="O129" s="266"/>
      <c r="P129" s="266"/>
      <c r="Q129" s="266"/>
      <c r="R129" s="266"/>
      <c r="S129" s="266"/>
      <c r="T129" s="266"/>
      <c r="U129" s="266"/>
      <c r="V129" s="266"/>
      <c r="W129" s="266"/>
      <c r="X129" s="266"/>
      <c r="Y129" s="266"/>
      <c r="Z129" s="266"/>
      <c r="AA129" s="266"/>
      <c r="AB129" s="266"/>
      <c r="AC129" s="266"/>
      <c r="AD129" s="266"/>
      <c r="AE129" s="266"/>
      <c r="AF129" s="266"/>
      <c r="AG129" s="266"/>
    </row>
    <row r="130" spans="1:33" ht="24" customHeight="1">
      <c r="A130" s="266"/>
      <c r="B130" s="266"/>
      <c r="C130" s="266"/>
      <c r="D130" s="266"/>
      <c r="E130" s="266"/>
      <c r="F130" s="266"/>
      <c r="G130" s="266"/>
      <c r="H130" s="266"/>
      <c r="I130" s="266"/>
      <c r="J130" s="266"/>
      <c r="K130" s="266"/>
      <c r="L130" s="266"/>
      <c r="M130" s="266"/>
      <c r="N130" s="266"/>
      <c r="O130" s="266"/>
      <c r="P130" s="266"/>
      <c r="Q130" s="266"/>
      <c r="R130" s="266"/>
      <c r="S130" s="266"/>
      <c r="T130" s="266"/>
      <c r="U130" s="266"/>
      <c r="V130" s="266"/>
      <c r="W130" s="266"/>
      <c r="X130" s="266"/>
      <c r="Y130" s="266"/>
      <c r="Z130" s="266"/>
      <c r="AA130" s="266"/>
      <c r="AB130" s="266"/>
      <c r="AC130" s="266"/>
      <c r="AD130" s="266"/>
      <c r="AE130" s="266"/>
      <c r="AF130" s="266"/>
      <c r="AG130" s="266"/>
    </row>
    <row r="131" spans="1:33" ht="24" customHeight="1">
      <c r="A131" s="266"/>
      <c r="B131" s="266"/>
      <c r="C131" s="266"/>
      <c r="D131" s="266"/>
      <c r="E131" s="266"/>
      <c r="F131" s="266"/>
      <c r="G131" s="266"/>
      <c r="H131" s="266"/>
      <c r="I131" s="266"/>
      <c r="J131" s="266"/>
      <c r="K131" s="266"/>
      <c r="L131" s="266"/>
      <c r="M131" s="266"/>
      <c r="N131" s="266"/>
      <c r="O131" s="266"/>
      <c r="P131" s="266"/>
      <c r="Q131" s="266"/>
      <c r="R131" s="266"/>
      <c r="S131" s="266"/>
      <c r="T131" s="266"/>
      <c r="U131" s="266"/>
      <c r="V131" s="266"/>
      <c r="W131" s="266"/>
      <c r="X131" s="266"/>
      <c r="Y131" s="266"/>
      <c r="Z131" s="266"/>
      <c r="AA131" s="266"/>
      <c r="AB131" s="266"/>
      <c r="AC131" s="266"/>
      <c r="AD131" s="266"/>
      <c r="AE131" s="266"/>
      <c r="AF131" s="266"/>
      <c r="AG131" s="266"/>
    </row>
    <row r="132" spans="1:33" ht="24" customHeight="1">
      <c r="A132" s="266"/>
      <c r="B132" s="266"/>
      <c r="C132" s="266"/>
      <c r="D132" s="266"/>
      <c r="E132" s="266"/>
      <c r="F132" s="266"/>
      <c r="G132" s="266"/>
      <c r="H132" s="266"/>
      <c r="I132" s="266"/>
      <c r="J132" s="266"/>
      <c r="K132" s="266"/>
      <c r="L132" s="266"/>
      <c r="M132" s="266"/>
      <c r="N132" s="266"/>
      <c r="O132" s="266"/>
      <c r="P132" s="266"/>
      <c r="Q132" s="266"/>
      <c r="R132" s="266"/>
      <c r="S132" s="266"/>
      <c r="T132" s="266"/>
      <c r="U132" s="266"/>
      <c r="V132" s="266"/>
      <c r="W132" s="266"/>
      <c r="X132" s="266"/>
      <c r="Y132" s="266"/>
      <c r="Z132" s="266"/>
      <c r="AA132" s="266"/>
      <c r="AB132" s="266"/>
      <c r="AC132" s="266"/>
      <c r="AD132" s="266"/>
      <c r="AE132" s="266"/>
      <c r="AF132" s="266"/>
      <c r="AG132" s="266"/>
    </row>
    <row r="133" spans="1:33" ht="24" customHeight="1">
      <c r="A133" s="266"/>
      <c r="B133" s="266"/>
      <c r="C133" s="266"/>
      <c r="D133" s="266"/>
      <c r="E133" s="266"/>
      <c r="F133" s="266"/>
      <c r="G133" s="266"/>
      <c r="H133" s="266"/>
      <c r="I133" s="266"/>
      <c r="J133" s="266"/>
      <c r="K133" s="266"/>
      <c r="L133" s="266"/>
      <c r="M133" s="266"/>
      <c r="N133" s="266"/>
      <c r="O133" s="266"/>
      <c r="P133" s="266"/>
      <c r="Q133" s="266"/>
      <c r="R133" s="266"/>
      <c r="S133" s="266"/>
      <c r="T133" s="266"/>
      <c r="U133" s="266"/>
      <c r="V133" s="266"/>
      <c r="W133" s="266"/>
      <c r="X133" s="266"/>
      <c r="Y133" s="266"/>
      <c r="Z133" s="266"/>
      <c r="AA133" s="266"/>
      <c r="AB133" s="266"/>
      <c r="AC133" s="266"/>
      <c r="AD133" s="266"/>
      <c r="AE133" s="266"/>
      <c r="AF133" s="266"/>
      <c r="AG133" s="266"/>
    </row>
    <row r="134" spans="1:33" ht="24" customHeight="1">
      <c r="A134" s="266"/>
      <c r="B134" s="266"/>
      <c r="C134" s="266"/>
      <c r="D134" s="266"/>
      <c r="E134" s="266"/>
      <c r="F134" s="266"/>
      <c r="G134" s="266"/>
      <c r="H134" s="266"/>
      <c r="I134" s="266"/>
      <c r="J134" s="266"/>
      <c r="K134" s="266"/>
      <c r="L134" s="266"/>
      <c r="M134" s="266"/>
      <c r="N134" s="266"/>
      <c r="O134" s="266"/>
      <c r="P134" s="266"/>
      <c r="Q134" s="266"/>
      <c r="R134" s="266"/>
      <c r="S134" s="266"/>
      <c r="T134" s="266"/>
      <c r="U134" s="266"/>
      <c r="V134" s="266"/>
      <c r="W134" s="266"/>
      <c r="X134" s="266"/>
      <c r="Y134" s="266"/>
      <c r="Z134" s="266"/>
      <c r="AA134" s="266"/>
      <c r="AB134" s="266"/>
      <c r="AC134" s="266"/>
      <c r="AD134" s="266"/>
      <c r="AE134" s="266"/>
      <c r="AF134" s="266"/>
      <c r="AG134" s="266"/>
    </row>
    <row r="135" spans="1:33" ht="24" customHeight="1">
      <c r="A135" s="266"/>
      <c r="B135" s="266"/>
      <c r="C135" s="266"/>
      <c r="D135" s="266"/>
      <c r="E135" s="266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266"/>
      <c r="T135" s="266"/>
      <c r="U135" s="266"/>
      <c r="V135" s="266"/>
      <c r="W135" s="266"/>
      <c r="X135" s="266"/>
      <c r="Y135" s="266"/>
      <c r="Z135" s="266"/>
      <c r="AA135" s="266"/>
      <c r="AB135" s="266"/>
      <c r="AC135" s="266"/>
      <c r="AD135" s="266"/>
      <c r="AE135" s="266"/>
      <c r="AF135" s="266"/>
      <c r="AG135" s="266"/>
    </row>
    <row r="136" spans="1:33" ht="24" customHeight="1">
      <c r="A136" s="266"/>
      <c r="B136" s="266"/>
      <c r="C136" s="266"/>
      <c r="D136" s="266"/>
      <c r="E136" s="266"/>
      <c r="F136" s="266"/>
      <c r="G136" s="266"/>
      <c r="H136" s="266"/>
      <c r="I136" s="266"/>
      <c r="J136" s="266"/>
      <c r="K136" s="266"/>
      <c r="L136" s="266"/>
      <c r="M136" s="266"/>
      <c r="N136" s="266"/>
      <c r="O136" s="266"/>
      <c r="P136" s="266"/>
      <c r="Q136" s="266"/>
      <c r="R136" s="266"/>
      <c r="S136" s="266"/>
      <c r="T136" s="266"/>
      <c r="U136" s="266"/>
      <c r="V136" s="266"/>
      <c r="W136" s="266"/>
      <c r="X136" s="266"/>
      <c r="Y136" s="266"/>
      <c r="Z136" s="266"/>
      <c r="AA136" s="266"/>
      <c r="AB136" s="266"/>
      <c r="AC136" s="266"/>
      <c r="AD136" s="266"/>
      <c r="AE136" s="266"/>
      <c r="AF136" s="266"/>
      <c r="AG136" s="266"/>
    </row>
    <row r="137" spans="1:33" ht="24" customHeight="1">
      <c r="A137" s="266"/>
      <c r="B137" s="266"/>
      <c r="C137" s="266"/>
      <c r="D137" s="266"/>
      <c r="E137" s="266"/>
      <c r="F137" s="266"/>
      <c r="G137" s="266"/>
      <c r="H137" s="266"/>
      <c r="I137" s="266"/>
      <c r="J137" s="266"/>
      <c r="K137" s="266"/>
      <c r="L137" s="266"/>
      <c r="M137" s="266"/>
      <c r="N137" s="266"/>
      <c r="O137" s="266"/>
      <c r="P137" s="266"/>
      <c r="Q137" s="266"/>
      <c r="R137" s="266"/>
      <c r="S137" s="266"/>
      <c r="T137" s="266"/>
      <c r="U137" s="266"/>
      <c r="V137" s="266"/>
      <c r="W137" s="266"/>
      <c r="X137" s="266"/>
      <c r="Y137" s="266"/>
      <c r="Z137" s="266"/>
      <c r="AA137" s="266"/>
      <c r="AB137" s="266"/>
      <c r="AC137" s="266"/>
      <c r="AD137" s="266"/>
      <c r="AE137" s="266"/>
      <c r="AF137" s="266"/>
      <c r="AG137" s="266"/>
    </row>
    <row r="138" spans="1:33" ht="24" customHeight="1">
      <c r="A138" s="266"/>
      <c r="B138" s="266"/>
      <c r="C138" s="266"/>
      <c r="D138" s="266"/>
      <c r="E138" s="266"/>
      <c r="F138" s="266"/>
      <c r="G138" s="266"/>
      <c r="H138" s="266"/>
      <c r="I138" s="266"/>
      <c r="J138" s="266"/>
      <c r="K138" s="266"/>
      <c r="L138" s="266"/>
      <c r="M138" s="266"/>
      <c r="N138" s="266"/>
      <c r="O138" s="266"/>
      <c r="P138" s="266"/>
      <c r="Q138" s="266"/>
      <c r="R138" s="266"/>
      <c r="S138" s="266"/>
      <c r="T138" s="266"/>
      <c r="U138" s="266"/>
      <c r="V138" s="266"/>
      <c r="W138" s="266"/>
      <c r="X138" s="266"/>
      <c r="Y138" s="266"/>
      <c r="Z138" s="266"/>
      <c r="AA138" s="266"/>
      <c r="AB138" s="266"/>
      <c r="AC138" s="266"/>
      <c r="AD138" s="266"/>
      <c r="AE138" s="266"/>
      <c r="AF138" s="266"/>
      <c r="AG138" s="266"/>
    </row>
    <row r="139" spans="1:33" ht="24" customHeight="1">
      <c r="A139" s="266"/>
      <c r="B139" s="266"/>
      <c r="C139" s="266"/>
      <c r="D139" s="266"/>
      <c r="E139" s="266"/>
      <c r="F139" s="266"/>
      <c r="G139" s="266"/>
      <c r="H139" s="266"/>
      <c r="I139" s="266"/>
      <c r="J139" s="266"/>
      <c r="K139" s="266"/>
      <c r="L139" s="266"/>
      <c r="M139" s="266"/>
      <c r="N139" s="266"/>
      <c r="O139" s="266"/>
      <c r="P139" s="266"/>
      <c r="Q139" s="266"/>
      <c r="R139" s="266"/>
      <c r="S139" s="266"/>
      <c r="T139" s="266"/>
      <c r="U139" s="266"/>
      <c r="V139" s="266"/>
      <c r="W139" s="266"/>
      <c r="X139" s="266"/>
      <c r="Y139" s="266"/>
      <c r="Z139" s="266"/>
      <c r="AA139" s="266"/>
      <c r="AB139" s="266"/>
      <c r="AC139" s="266"/>
      <c r="AD139" s="266"/>
      <c r="AE139" s="266"/>
      <c r="AF139" s="266"/>
      <c r="AG139" s="266"/>
    </row>
    <row r="140" spans="1:33" ht="24" customHeight="1">
      <c r="A140" s="266"/>
      <c r="B140" s="266"/>
      <c r="C140" s="266"/>
      <c r="D140" s="266"/>
      <c r="E140" s="266"/>
      <c r="F140" s="266"/>
      <c r="G140" s="266"/>
      <c r="H140" s="266"/>
      <c r="I140" s="266"/>
      <c r="J140" s="266"/>
      <c r="K140" s="266"/>
      <c r="L140" s="266"/>
      <c r="M140" s="266"/>
      <c r="N140" s="266"/>
      <c r="O140" s="266"/>
      <c r="P140" s="266"/>
      <c r="Q140" s="266"/>
      <c r="R140" s="266"/>
      <c r="S140" s="266"/>
      <c r="T140" s="266"/>
      <c r="U140" s="266"/>
      <c r="V140" s="266"/>
      <c r="W140" s="266"/>
      <c r="X140" s="266"/>
      <c r="Y140" s="266"/>
      <c r="Z140" s="266"/>
      <c r="AA140" s="266"/>
      <c r="AB140" s="266"/>
      <c r="AC140" s="266"/>
      <c r="AD140" s="266"/>
      <c r="AE140" s="266"/>
      <c r="AF140" s="266"/>
      <c r="AG140" s="266"/>
    </row>
    <row r="141" spans="1:33" ht="24" customHeight="1">
      <c r="A141" s="266"/>
      <c r="B141" s="266"/>
      <c r="C141" s="266"/>
      <c r="D141" s="266"/>
      <c r="E141" s="266"/>
      <c r="F141" s="266"/>
      <c r="G141" s="266"/>
      <c r="H141" s="266"/>
      <c r="I141" s="266"/>
      <c r="J141" s="266"/>
      <c r="K141" s="266"/>
      <c r="L141" s="266"/>
      <c r="M141" s="266"/>
      <c r="N141" s="266"/>
      <c r="O141" s="266"/>
      <c r="P141" s="266"/>
      <c r="Q141" s="266"/>
      <c r="R141" s="266"/>
      <c r="S141" s="266"/>
      <c r="T141" s="266"/>
      <c r="U141" s="266"/>
      <c r="V141" s="266"/>
      <c r="W141" s="266"/>
      <c r="X141" s="266"/>
      <c r="Y141" s="266"/>
      <c r="Z141" s="266"/>
      <c r="AA141" s="266"/>
      <c r="AB141" s="266"/>
      <c r="AC141" s="266"/>
      <c r="AD141" s="266"/>
      <c r="AE141" s="266"/>
      <c r="AF141" s="266"/>
      <c r="AG141" s="266"/>
    </row>
    <row r="142" spans="1:33" ht="24" customHeight="1">
      <c r="A142" s="266"/>
      <c r="B142" s="266"/>
      <c r="C142" s="266"/>
      <c r="D142" s="266"/>
      <c r="E142" s="266"/>
      <c r="F142" s="266"/>
      <c r="G142" s="266"/>
      <c r="H142" s="266"/>
      <c r="I142" s="266"/>
      <c r="J142" s="266"/>
      <c r="K142" s="266"/>
      <c r="L142" s="266"/>
      <c r="M142" s="266"/>
      <c r="N142" s="266"/>
      <c r="O142" s="266"/>
      <c r="P142" s="266"/>
      <c r="Q142" s="266"/>
      <c r="R142" s="266"/>
      <c r="S142" s="266"/>
      <c r="T142" s="266"/>
      <c r="U142" s="266"/>
      <c r="V142" s="266"/>
      <c r="W142" s="266"/>
      <c r="X142" s="266"/>
      <c r="Y142" s="266"/>
      <c r="Z142" s="266"/>
      <c r="AA142" s="266"/>
      <c r="AB142" s="266"/>
      <c r="AC142" s="266"/>
      <c r="AD142" s="266"/>
      <c r="AE142" s="266"/>
      <c r="AF142" s="266"/>
      <c r="AG142" s="266"/>
    </row>
    <row r="143" spans="1:33" ht="24" customHeight="1">
      <c r="A143" s="266"/>
      <c r="B143" s="266"/>
      <c r="C143" s="266"/>
      <c r="D143" s="266"/>
      <c r="E143" s="266"/>
      <c r="F143" s="266"/>
      <c r="G143" s="266"/>
      <c r="H143" s="266"/>
      <c r="I143" s="266"/>
      <c r="J143" s="266"/>
      <c r="K143" s="266"/>
      <c r="L143" s="266"/>
      <c r="M143" s="266"/>
      <c r="N143" s="266"/>
      <c r="O143" s="266"/>
      <c r="P143" s="266"/>
      <c r="Q143" s="266"/>
      <c r="R143" s="266"/>
      <c r="S143" s="266"/>
      <c r="T143" s="266"/>
      <c r="U143" s="266"/>
      <c r="V143" s="266"/>
      <c r="W143" s="266"/>
      <c r="X143" s="266"/>
      <c r="Y143" s="266"/>
      <c r="Z143" s="266"/>
      <c r="AA143" s="266"/>
      <c r="AB143" s="266"/>
      <c r="AC143" s="266"/>
      <c r="AD143" s="266"/>
      <c r="AE143" s="266"/>
      <c r="AF143" s="266"/>
      <c r="AG143" s="266"/>
    </row>
    <row r="144" spans="1:33" ht="24" customHeight="1">
      <c r="A144" s="266"/>
      <c r="B144" s="266"/>
      <c r="C144" s="266"/>
      <c r="D144" s="266"/>
      <c r="E144" s="266"/>
      <c r="F144" s="266"/>
      <c r="G144" s="266"/>
      <c r="H144" s="266"/>
      <c r="I144" s="266"/>
      <c r="J144" s="266"/>
      <c r="K144" s="266"/>
      <c r="L144" s="266"/>
      <c r="M144" s="266"/>
      <c r="N144" s="266"/>
      <c r="O144" s="266"/>
      <c r="P144" s="266"/>
      <c r="Q144" s="266"/>
      <c r="R144" s="266"/>
      <c r="S144" s="266"/>
      <c r="T144" s="266"/>
      <c r="U144" s="266"/>
      <c r="V144" s="266"/>
      <c r="W144" s="266"/>
      <c r="X144" s="266"/>
      <c r="Y144" s="266"/>
      <c r="Z144" s="266"/>
      <c r="AA144" s="266"/>
      <c r="AB144" s="266"/>
      <c r="AC144" s="266"/>
      <c r="AD144" s="266"/>
      <c r="AE144" s="266"/>
      <c r="AF144" s="266"/>
      <c r="AG144" s="266"/>
    </row>
    <row r="145" spans="1:33" ht="24" customHeight="1">
      <c r="A145" s="266"/>
      <c r="B145" s="266"/>
      <c r="C145" s="266"/>
      <c r="D145" s="266"/>
      <c r="E145" s="266"/>
      <c r="F145" s="266"/>
      <c r="G145" s="266"/>
      <c r="H145" s="266"/>
      <c r="I145" s="266"/>
      <c r="J145" s="266"/>
      <c r="K145" s="266"/>
      <c r="L145" s="266"/>
      <c r="M145" s="266"/>
      <c r="N145" s="266"/>
      <c r="O145" s="266"/>
      <c r="P145" s="266"/>
      <c r="Q145" s="266"/>
      <c r="R145" s="266"/>
      <c r="S145" s="266"/>
      <c r="T145" s="266"/>
      <c r="U145" s="266"/>
      <c r="V145" s="266"/>
      <c r="W145" s="266"/>
      <c r="X145" s="266"/>
      <c r="Y145" s="266"/>
      <c r="Z145" s="266"/>
      <c r="AA145" s="266"/>
      <c r="AB145" s="266"/>
      <c r="AC145" s="266"/>
      <c r="AD145" s="266"/>
      <c r="AE145" s="266"/>
      <c r="AF145" s="266"/>
      <c r="AG145" s="266"/>
    </row>
    <row r="146" spans="1:33" ht="24" customHeight="1">
      <c r="A146" s="266"/>
      <c r="B146" s="266"/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266"/>
      <c r="O146" s="266"/>
      <c r="P146" s="266"/>
      <c r="Q146" s="266"/>
      <c r="R146" s="266"/>
      <c r="S146" s="266"/>
      <c r="T146" s="266"/>
      <c r="U146" s="266"/>
      <c r="V146" s="266"/>
      <c r="W146" s="266"/>
      <c r="X146" s="266"/>
      <c r="Y146" s="266"/>
      <c r="Z146" s="266"/>
      <c r="AA146" s="266"/>
      <c r="AB146" s="266"/>
      <c r="AC146" s="266"/>
      <c r="AD146" s="266"/>
      <c r="AE146" s="266"/>
      <c r="AF146" s="266"/>
      <c r="AG146" s="266"/>
    </row>
    <row r="147" spans="1:33" ht="24" customHeight="1">
      <c r="A147" s="266"/>
      <c r="B147" s="266"/>
      <c r="C147" s="266"/>
      <c r="D147" s="266"/>
      <c r="E147" s="266"/>
      <c r="F147" s="266"/>
      <c r="G147" s="266"/>
      <c r="H147" s="266"/>
      <c r="I147" s="266"/>
      <c r="J147" s="266"/>
      <c r="K147" s="266"/>
      <c r="L147" s="266"/>
      <c r="M147" s="266"/>
      <c r="N147" s="266"/>
      <c r="O147" s="266"/>
      <c r="P147" s="266"/>
      <c r="Q147" s="266"/>
      <c r="R147" s="266"/>
      <c r="S147" s="266"/>
      <c r="T147" s="266"/>
      <c r="U147" s="266"/>
      <c r="V147" s="266"/>
      <c r="W147" s="266"/>
      <c r="X147" s="266"/>
      <c r="Y147" s="266"/>
      <c r="Z147" s="266"/>
      <c r="AA147" s="266"/>
      <c r="AB147" s="266"/>
      <c r="AC147" s="266"/>
      <c r="AD147" s="266"/>
      <c r="AE147" s="266"/>
      <c r="AF147" s="266"/>
      <c r="AG147" s="266"/>
    </row>
    <row r="148" spans="1:33" ht="24" customHeight="1">
      <c r="A148" s="266"/>
      <c r="B148" s="266"/>
      <c r="C148" s="266"/>
      <c r="D148" s="266"/>
      <c r="E148" s="266"/>
      <c r="F148" s="266"/>
      <c r="G148" s="266"/>
      <c r="H148" s="266"/>
      <c r="I148" s="266"/>
      <c r="J148" s="266"/>
      <c r="K148" s="266"/>
      <c r="L148" s="266"/>
      <c r="M148" s="266"/>
      <c r="N148" s="266"/>
      <c r="O148" s="266"/>
      <c r="P148" s="266"/>
      <c r="Q148" s="266"/>
      <c r="R148" s="266"/>
      <c r="S148" s="266"/>
      <c r="T148" s="266"/>
      <c r="U148" s="266"/>
      <c r="V148" s="266"/>
      <c r="W148" s="266"/>
      <c r="X148" s="266"/>
      <c r="Y148" s="266"/>
      <c r="Z148" s="266"/>
      <c r="AA148" s="266"/>
      <c r="AB148" s="266"/>
      <c r="AC148" s="266"/>
      <c r="AD148" s="266"/>
      <c r="AE148" s="266"/>
      <c r="AF148" s="266"/>
      <c r="AG148" s="266"/>
    </row>
    <row r="149" spans="1:33" ht="24" customHeight="1">
      <c r="A149" s="266"/>
      <c r="B149" s="266"/>
      <c r="C149" s="266"/>
      <c r="D149" s="266"/>
      <c r="E149" s="266"/>
      <c r="F149" s="266"/>
      <c r="G149" s="266"/>
      <c r="H149" s="266"/>
      <c r="I149" s="266"/>
      <c r="J149" s="266"/>
      <c r="K149" s="266"/>
      <c r="L149" s="266"/>
      <c r="M149" s="266"/>
      <c r="N149" s="266"/>
      <c r="O149" s="266"/>
      <c r="P149" s="266"/>
      <c r="Q149" s="266"/>
      <c r="R149" s="266"/>
      <c r="S149" s="266"/>
      <c r="T149" s="266"/>
      <c r="U149" s="266"/>
      <c r="V149" s="266"/>
      <c r="W149" s="266"/>
      <c r="X149" s="266"/>
      <c r="Y149" s="266"/>
      <c r="Z149" s="266"/>
      <c r="AA149" s="266"/>
      <c r="AB149" s="266"/>
      <c r="AC149" s="266"/>
      <c r="AD149" s="266"/>
      <c r="AE149" s="266"/>
      <c r="AF149" s="266"/>
      <c r="AG149" s="266"/>
    </row>
    <row r="150" spans="1:33" ht="24" customHeight="1">
      <c r="A150" s="266"/>
      <c r="B150" s="266"/>
      <c r="C150" s="266"/>
      <c r="D150" s="266"/>
      <c r="E150" s="266"/>
      <c r="F150" s="266"/>
      <c r="G150" s="266"/>
      <c r="H150" s="266"/>
      <c r="I150" s="266"/>
      <c r="J150" s="266"/>
      <c r="K150" s="266"/>
      <c r="L150" s="266"/>
      <c r="M150" s="266"/>
      <c r="N150" s="266"/>
      <c r="O150" s="266"/>
      <c r="P150" s="266"/>
      <c r="Q150" s="266"/>
      <c r="R150" s="266"/>
      <c r="S150" s="266"/>
      <c r="T150" s="266"/>
      <c r="U150" s="266"/>
      <c r="V150" s="266"/>
      <c r="W150" s="266"/>
      <c r="X150" s="266"/>
      <c r="Y150" s="266"/>
      <c r="Z150" s="266"/>
      <c r="AA150" s="266"/>
      <c r="AB150" s="266"/>
      <c r="AC150" s="266"/>
      <c r="AD150" s="266"/>
      <c r="AE150" s="266"/>
      <c r="AF150" s="266"/>
      <c r="AG150" s="266"/>
    </row>
    <row r="151" spans="1:33" ht="24" customHeight="1">
      <c r="A151" s="266"/>
      <c r="B151" s="266"/>
      <c r="C151" s="266"/>
      <c r="D151" s="266"/>
      <c r="E151" s="266"/>
      <c r="F151" s="266"/>
      <c r="G151" s="266"/>
      <c r="H151" s="266"/>
      <c r="I151" s="266"/>
      <c r="J151" s="266"/>
      <c r="K151" s="266"/>
      <c r="L151" s="266"/>
      <c r="M151" s="266"/>
      <c r="N151" s="266"/>
      <c r="O151" s="266"/>
      <c r="P151" s="266"/>
      <c r="Q151" s="266"/>
      <c r="R151" s="266"/>
      <c r="S151" s="266"/>
      <c r="T151" s="266"/>
      <c r="U151" s="266"/>
      <c r="V151" s="266"/>
      <c r="W151" s="266"/>
      <c r="X151" s="266"/>
      <c r="Y151" s="266"/>
      <c r="Z151" s="266"/>
      <c r="AA151" s="266"/>
      <c r="AB151" s="266"/>
      <c r="AC151" s="266"/>
      <c r="AD151" s="266"/>
      <c r="AE151" s="266"/>
      <c r="AF151" s="266"/>
      <c r="AG151" s="266"/>
    </row>
    <row r="152" spans="1:33" ht="24" customHeight="1">
      <c r="A152" s="266"/>
      <c r="B152" s="266"/>
      <c r="C152" s="266"/>
      <c r="D152" s="266"/>
      <c r="E152" s="266"/>
      <c r="F152" s="266"/>
      <c r="G152" s="266"/>
      <c r="H152" s="266"/>
      <c r="I152" s="266"/>
      <c r="J152" s="266"/>
      <c r="K152" s="266"/>
      <c r="L152" s="266"/>
      <c r="M152" s="266"/>
      <c r="N152" s="266"/>
      <c r="O152" s="266"/>
      <c r="P152" s="266"/>
      <c r="Q152" s="266"/>
      <c r="R152" s="266"/>
      <c r="S152" s="266"/>
      <c r="T152" s="266"/>
      <c r="U152" s="266"/>
      <c r="V152" s="266"/>
      <c r="W152" s="266"/>
      <c r="X152" s="266"/>
      <c r="Y152" s="266"/>
      <c r="Z152" s="266"/>
      <c r="AA152" s="266"/>
      <c r="AB152" s="266"/>
      <c r="AC152" s="266"/>
      <c r="AD152" s="266"/>
      <c r="AE152" s="266"/>
      <c r="AF152" s="266"/>
      <c r="AG152" s="266"/>
    </row>
    <row r="153" spans="1:33" ht="24" customHeight="1">
      <c r="A153" s="266"/>
      <c r="B153" s="266"/>
      <c r="C153" s="266"/>
      <c r="D153" s="266"/>
      <c r="E153" s="266"/>
      <c r="F153" s="266"/>
      <c r="G153" s="266"/>
      <c r="H153" s="266"/>
      <c r="I153" s="266"/>
      <c r="J153" s="266"/>
      <c r="K153" s="266"/>
      <c r="L153" s="266"/>
      <c r="M153" s="266"/>
      <c r="N153" s="266"/>
      <c r="O153" s="266"/>
      <c r="P153" s="266"/>
      <c r="Q153" s="266"/>
      <c r="R153" s="266"/>
      <c r="S153" s="266"/>
      <c r="T153" s="266"/>
      <c r="U153" s="266"/>
      <c r="V153" s="266"/>
      <c r="W153" s="266"/>
      <c r="X153" s="266"/>
      <c r="Y153" s="266"/>
      <c r="Z153" s="266"/>
      <c r="AA153" s="266"/>
      <c r="AB153" s="266"/>
      <c r="AC153" s="266"/>
      <c r="AD153" s="266"/>
      <c r="AE153" s="266"/>
      <c r="AF153" s="266"/>
      <c r="AG153" s="266"/>
    </row>
    <row r="154" spans="1:33" ht="24" customHeight="1">
      <c r="A154" s="266"/>
      <c r="B154" s="266"/>
      <c r="C154" s="266"/>
      <c r="D154" s="266"/>
      <c r="E154" s="266"/>
      <c r="F154" s="266"/>
      <c r="G154" s="266"/>
      <c r="H154" s="266"/>
      <c r="I154" s="266"/>
      <c r="J154" s="266"/>
      <c r="K154" s="266"/>
      <c r="L154" s="266"/>
      <c r="M154" s="266"/>
      <c r="N154" s="266"/>
      <c r="O154" s="266"/>
      <c r="P154" s="266"/>
      <c r="Q154" s="266"/>
      <c r="R154" s="266"/>
      <c r="S154" s="266"/>
      <c r="T154" s="266"/>
      <c r="U154" s="266"/>
      <c r="V154" s="266"/>
      <c r="W154" s="266"/>
      <c r="X154" s="266"/>
      <c r="Y154" s="266"/>
      <c r="Z154" s="266"/>
      <c r="AA154" s="266"/>
      <c r="AB154" s="266"/>
      <c r="AC154" s="266"/>
      <c r="AD154" s="266"/>
      <c r="AE154" s="266"/>
      <c r="AF154" s="266"/>
      <c r="AG154" s="266"/>
    </row>
    <row r="155" spans="1:33" ht="24" customHeight="1">
      <c r="A155" s="266"/>
      <c r="B155" s="266"/>
      <c r="C155" s="266"/>
      <c r="D155" s="266"/>
      <c r="E155" s="266"/>
      <c r="F155" s="266"/>
      <c r="G155" s="266"/>
      <c r="H155" s="266"/>
      <c r="I155" s="266"/>
      <c r="J155" s="266"/>
      <c r="K155" s="266"/>
      <c r="L155" s="266"/>
      <c r="M155" s="266"/>
      <c r="N155" s="266"/>
      <c r="O155" s="266"/>
      <c r="P155" s="266"/>
      <c r="Q155" s="266"/>
      <c r="R155" s="266"/>
      <c r="S155" s="266"/>
      <c r="T155" s="266"/>
      <c r="U155" s="266"/>
      <c r="V155" s="266"/>
      <c r="W155" s="266"/>
      <c r="X155" s="266"/>
      <c r="Y155" s="266"/>
      <c r="Z155" s="266"/>
      <c r="AA155" s="266"/>
      <c r="AB155" s="266"/>
      <c r="AC155" s="266"/>
      <c r="AD155" s="266"/>
      <c r="AE155" s="266"/>
      <c r="AF155" s="266"/>
      <c r="AG155" s="266"/>
    </row>
    <row r="156" spans="1:33" ht="24" customHeight="1">
      <c r="A156" s="266"/>
      <c r="B156" s="266"/>
      <c r="C156" s="266"/>
      <c r="D156" s="266"/>
      <c r="E156" s="266"/>
      <c r="F156" s="266"/>
      <c r="G156" s="266"/>
      <c r="H156" s="266"/>
      <c r="I156" s="266"/>
      <c r="J156" s="266"/>
      <c r="K156" s="266"/>
      <c r="L156" s="266"/>
      <c r="M156" s="266"/>
      <c r="N156" s="266"/>
      <c r="O156" s="266"/>
      <c r="P156" s="266"/>
      <c r="Q156" s="266"/>
      <c r="R156" s="266"/>
      <c r="S156" s="266"/>
      <c r="T156" s="266"/>
      <c r="U156" s="266"/>
      <c r="V156" s="266"/>
      <c r="W156" s="266"/>
      <c r="X156" s="266"/>
      <c r="Y156" s="266"/>
      <c r="Z156" s="266"/>
      <c r="AA156" s="266"/>
      <c r="AB156" s="266"/>
      <c r="AC156" s="266"/>
      <c r="AD156" s="266"/>
      <c r="AE156" s="266"/>
      <c r="AF156" s="266"/>
      <c r="AG156" s="266"/>
    </row>
    <row r="157" spans="1:33" ht="24" customHeight="1">
      <c r="A157" s="266"/>
      <c r="B157" s="266"/>
      <c r="C157" s="266"/>
      <c r="D157" s="266"/>
      <c r="E157" s="266"/>
      <c r="F157" s="266"/>
      <c r="G157" s="266"/>
      <c r="H157" s="266"/>
      <c r="I157" s="266"/>
      <c r="J157" s="266"/>
      <c r="K157" s="266"/>
      <c r="L157" s="266"/>
      <c r="M157" s="266"/>
      <c r="N157" s="266"/>
      <c r="O157" s="266"/>
      <c r="P157" s="266"/>
      <c r="Q157" s="266"/>
      <c r="R157" s="266"/>
      <c r="S157" s="266"/>
      <c r="T157" s="266"/>
      <c r="U157" s="266"/>
      <c r="V157" s="266"/>
      <c r="W157" s="266"/>
      <c r="X157" s="266"/>
      <c r="Y157" s="266"/>
      <c r="Z157" s="266"/>
      <c r="AA157" s="266"/>
      <c r="AB157" s="266"/>
      <c r="AC157" s="266"/>
      <c r="AD157" s="266"/>
      <c r="AE157" s="266"/>
      <c r="AF157" s="266"/>
      <c r="AG157" s="266"/>
    </row>
    <row r="158" spans="1:33" ht="24" customHeight="1">
      <c r="A158" s="266"/>
      <c r="B158" s="266"/>
      <c r="C158" s="266"/>
      <c r="D158" s="266"/>
      <c r="E158" s="266"/>
      <c r="F158" s="266"/>
      <c r="G158" s="266"/>
      <c r="H158" s="266"/>
      <c r="I158" s="266"/>
      <c r="J158" s="266"/>
      <c r="K158" s="266"/>
      <c r="L158" s="266"/>
      <c r="M158" s="266"/>
      <c r="N158" s="266"/>
      <c r="O158" s="266"/>
      <c r="P158" s="266"/>
      <c r="Q158" s="266"/>
      <c r="R158" s="266"/>
      <c r="S158" s="266"/>
      <c r="T158" s="266"/>
      <c r="U158" s="266"/>
      <c r="V158" s="266"/>
      <c r="W158" s="266"/>
      <c r="X158" s="266"/>
      <c r="Y158" s="266"/>
      <c r="Z158" s="266"/>
      <c r="AA158" s="266"/>
      <c r="AB158" s="266"/>
      <c r="AC158" s="266"/>
      <c r="AD158" s="266"/>
      <c r="AE158" s="266"/>
      <c r="AF158" s="266"/>
      <c r="AG158" s="266"/>
    </row>
    <row r="159" spans="1:33" ht="24" customHeight="1">
      <c r="A159" s="266"/>
      <c r="B159" s="266"/>
      <c r="C159" s="266"/>
      <c r="D159" s="266"/>
      <c r="E159" s="266"/>
      <c r="F159" s="266"/>
      <c r="G159" s="266"/>
      <c r="H159" s="266"/>
      <c r="I159" s="266"/>
      <c r="J159" s="266"/>
      <c r="K159" s="266"/>
      <c r="L159" s="266"/>
      <c r="M159" s="266"/>
      <c r="N159" s="266"/>
      <c r="O159" s="266"/>
      <c r="P159" s="266"/>
      <c r="Q159" s="266"/>
      <c r="R159" s="266"/>
      <c r="S159" s="266"/>
      <c r="T159" s="266"/>
      <c r="U159" s="266"/>
      <c r="V159" s="266"/>
      <c r="W159" s="266"/>
      <c r="X159" s="266"/>
      <c r="Y159" s="266"/>
      <c r="Z159" s="266"/>
      <c r="AA159" s="266"/>
      <c r="AB159" s="266"/>
      <c r="AC159" s="266"/>
      <c r="AD159" s="266"/>
      <c r="AE159" s="266"/>
      <c r="AF159" s="266"/>
      <c r="AG159" s="266"/>
    </row>
    <row r="160" spans="1:33" ht="24" customHeight="1">
      <c r="A160" s="266"/>
      <c r="B160" s="266"/>
      <c r="C160" s="266"/>
      <c r="D160" s="266"/>
      <c r="E160" s="266"/>
      <c r="F160" s="266"/>
      <c r="G160" s="266"/>
      <c r="H160" s="266"/>
      <c r="I160" s="266"/>
      <c r="J160" s="266"/>
      <c r="K160" s="266"/>
      <c r="L160" s="266"/>
      <c r="M160" s="266"/>
      <c r="N160" s="266"/>
      <c r="O160" s="266"/>
      <c r="P160" s="266"/>
      <c r="Q160" s="266"/>
      <c r="R160" s="266"/>
      <c r="S160" s="266"/>
      <c r="T160" s="266"/>
      <c r="U160" s="266"/>
      <c r="V160" s="266"/>
      <c r="W160" s="266"/>
      <c r="X160" s="266"/>
      <c r="Y160" s="266"/>
      <c r="Z160" s="266"/>
      <c r="AA160" s="266"/>
      <c r="AB160" s="266"/>
      <c r="AC160" s="266"/>
      <c r="AD160" s="266"/>
      <c r="AE160" s="266"/>
      <c r="AF160" s="266"/>
      <c r="AG160" s="266"/>
    </row>
    <row r="161" spans="1:33" ht="24" customHeight="1">
      <c r="A161" s="266"/>
      <c r="B161" s="266"/>
      <c r="C161" s="266"/>
      <c r="D161" s="266"/>
      <c r="E161" s="266"/>
      <c r="F161" s="266"/>
      <c r="G161" s="266"/>
      <c r="H161" s="266"/>
      <c r="I161" s="266"/>
      <c r="J161" s="266"/>
      <c r="K161" s="266"/>
      <c r="L161" s="266"/>
      <c r="M161" s="266"/>
      <c r="N161" s="266"/>
      <c r="O161" s="266"/>
      <c r="P161" s="266"/>
      <c r="Q161" s="266"/>
      <c r="R161" s="266"/>
      <c r="S161" s="266"/>
      <c r="T161" s="266"/>
      <c r="U161" s="266"/>
      <c r="V161" s="266"/>
      <c r="W161" s="266"/>
      <c r="X161" s="266"/>
      <c r="Y161" s="266"/>
      <c r="Z161" s="266"/>
      <c r="AA161" s="266"/>
      <c r="AB161" s="266"/>
      <c r="AC161" s="266"/>
      <c r="AD161" s="266"/>
      <c r="AE161" s="266"/>
      <c r="AF161" s="266"/>
      <c r="AG161" s="266"/>
    </row>
    <row r="162" spans="1:33" ht="24" customHeight="1">
      <c r="A162" s="266"/>
      <c r="B162" s="266"/>
      <c r="C162" s="266"/>
      <c r="D162" s="266"/>
      <c r="E162" s="266"/>
      <c r="F162" s="266"/>
      <c r="G162" s="266"/>
      <c r="H162" s="266"/>
      <c r="I162" s="266"/>
      <c r="J162" s="266"/>
      <c r="K162" s="266"/>
      <c r="L162" s="266"/>
      <c r="M162" s="266"/>
      <c r="N162" s="266"/>
      <c r="O162" s="266"/>
      <c r="P162" s="266"/>
      <c r="Q162" s="266"/>
      <c r="R162" s="266"/>
      <c r="S162" s="266"/>
      <c r="T162" s="266"/>
      <c r="U162" s="266"/>
      <c r="V162" s="266"/>
      <c r="W162" s="266"/>
      <c r="X162" s="266"/>
      <c r="Y162" s="266"/>
      <c r="Z162" s="266"/>
      <c r="AA162" s="266"/>
      <c r="AB162" s="266"/>
      <c r="AC162" s="266"/>
      <c r="AD162" s="266"/>
      <c r="AE162" s="266"/>
      <c r="AF162" s="266"/>
      <c r="AG162" s="266"/>
    </row>
    <row r="163" spans="1:33" ht="24" customHeight="1">
      <c r="A163" s="266"/>
      <c r="B163" s="266"/>
      <c r="C163" s="266"/>
      <c r="D163" s="266"/>
      <c r="E163" s="266"/>
      <c r="F163" s="266"/>
      <c r="G163" s="266"/>
      <c r="H163" s="266"/>
      <c r="I163" s="266"/>
      <c r="J163" s="266"/>
      <c r="K163" s="266"/>
      <c r="L163" s="266"/>
      <c r="M163" s="266"/>
      <c r="N163" s="266"/>
      <c r="O163" s="266"/>
      <c r="P163" s="266"/>
      <c r="Q163" s="266"/>
      <c r="R163" s="266"/>
      <c r="S163" s="266"/>
      <c r="T163" s="266"/>
      <c r="U163" s="266"/>
      <c r="V163" s="266"/>
      <c r="W163" s="266"/>
      <c r="X163" s="266"/>
      <c r="Y163" s="266"/>
      <c r="Z163" s="266"/>
      <c r="AA163" s="266"/>
      <c r="AB163" s="266"/>
      <c r="AC163" s="266"/>
      <c r="AD163" s="266"/>
      <c r="AE163" s="266"/>
      <c r="AF163" s="266"/>
      <c r="AG163" s="266"/>
    </row>
    <row r="164" spans="1:33" ht="24" customHeight="1">
      <c r="A164" s="266"/>
      <c r="B164" s="266"/>
      <c r="C164" s="266"/>
      <c r="D164" s="266"/>
      <c r="E164" s="266"/>
      <c r="F164" s="266"/>
      <c r="G164" s="266"/>
      <c r="H164" s="266"/>
      <c r="I164" s="266"/>
      <c r="J164" s="266"/>
      <c r="K164" s="266"/>
      <c r="L164" s="266"/>
      <c r="M164" s="266"/>
      <c r="N164" s="266"/>
      <c r="O164" s="266"/>
      <c r="P164" s="266"/>
      <c r="Q164" s="266"/>
      <c r="R164" s="266"/>
      <c r="S164" s="266"/>
      <c r="T164" s="266"/>
      <c r="U164" s="266"/>
      <c r="V164" s="266"/>
      <c r="W164" s="266"/>
      <c r="X164" s="266"/>
      <c r="Y164" s="266"/>
      <c r="Z164" s="266"/>
      <c r="AA164" s="266"/>
      <c r="AB164" s="266"/>
      <c r="AC164" s="266"/>
      <c r="AD164" s="266"/>
      <c r="AE164" s="266"/>
      <c r="AF164" s="266"/>
      <c r="AG164" s="266"/>
    </row>
    <row r="165" spans="1:33" ht="24" customHeight="1">
      <c r="A165" s="266"/>
      <c r="B165" s="266"/>
      <c r="C165" s="266"/>
      <c r="D165" s="266"/>
      <c r="E165" s="266"/>
      <c r="F165" s="266"/>
      <c r="G165" s="266"/>
      <c r="H165" s="266"/>
      <c r="I165" s="266"/>
      <c r="J165" s="266"/>
      <c r="K165" s="266"/>
      <c r="L165" s="266"/>
      <c r="M165" s="266"/>
      <c r="N165" s="266"/>
      <c r="O165" s="266"/>
      <c r="P165" s="266"/>
      <c r="Q165" s="266"/>
      <c r="R165" s="266"/>
      <c r="S165" s="266"/>
      <c r="T165" s="266"/>
      <c r="U165" s="266"/>
      <c r="V165" s="266"/>
      <c r="W165" s="266"/>
      <c r="X165" s="266"/>
      <c r="Y165" s="266"/>
      <c r="Z165" s="266"/>
      <c r="AA165" s="266"/>
      <c r="AB165" s="266"/>
      <c r="AC165" s="266"/>
      <c r="AD165" s="266"/>
      <c r="AE165" s="266"/>
      <c r="AF165" s="266"/>
      <c r="AG165" s="266"/>
    </row>
    <row r="166" spans="1:33" ht="24" customHeight="1">
      <c r="A166" s="266"/>
      <c r="B166" s="266"/>
      <c r="C166" s="266"/>
      <c r="D166" s="266"/>
      <c r="E166" s="266"/>
      <c r="F166" s="266"/>
      <c r="G166" s="266"/>
      <c r="H166" s="266"/>
      <c r="I166" s="266"/>
      <c r="J166" s="266"/>
      <c r="K166" s="266"/>
      <c r="L166" s="266"/>
      <c r="M166" s="266"/>
      <c r="N166" s="266"/>
      <c r="O166" s="266"/>
      <c r="P166" s="266"/>
      <c r="Q166" s="266"/>
      <c r="R166" s="266"/>
      <c r="S166" s="266"/>
      <c r="T166" s="266"/>
      <c r="U166" s="266"/>
      <c r="V166" s="266"/>
      <c r="W166" s="266"/>
      <c r="X166" s="266"/>
      <c r="Y166" s="266"/>
      <c r="Z166" s="266"/>
      <c r="AA166" s="266"/>
      <c r="AB166" s="266"/>
      <c r="AC166" s="266"/>
      <c r="AD166" s="266"/>
      <c r="AE166" s="266"/>
      <c r="AF166" s="266"/>
      <c r="AG166" s="266"/>
    </row>
    <row r="167" spans="1:33" ht="24" customHeight="1">
      <c r="A167" s="266"/>
      <c r="B167" s="266"/>
      <c r="C167" s="266"/>
      <c r="D167" s="266"/>
      <c r="E167" s="266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266"/>
      <c r="T167" s="266"/>
      <c r="U167" s="266"/>
      <c r="V167" s="266"/>
      <c r="W167" s="266"/>
      <c r="X167" s="266"/>
      <c r="Y167" s="266"/>
      <c r="Z167" s="266"/>
      <c r="AA167" s="266"/>
      <c r="AB167" s="266"/>
      <c r="AC167" s="266"/>
      <c r="AD167" s="266"/>
      <c r="AE167" s="266"/>
      <c r="AF167" s="266"/>
      <c r="AG167" s="266"/>
    </row>
    <row r="168" spans="1:33" ht="24" customHeight="1">
      <c r="A168" s="266"/>
      <c r="B168" s="266"/>
      <c r="C168" s="266"/>
      <c r="D168" s="266"/>
      <c r="E168" s="266"/>
      <c r="F168" s="266"/>
      <c r="G168" s="266"/>
      <c r="H168" s="266"/>
      <c r="I168" s="266"/>
      <c r="J168" s="266"/>
      <c r="K168" s="266"/>
      <c r="L168" s="266"/>
      <c r="M168" s="266"/>
      <c r="N168" s="266"/>
      <c r="O168" s="266"/>
      <c r="P168" s="266"/>
      <c r="Q168" s="266"/>
      <c r="R168" s="266"/>
      <c r="S168" s="266"/>
      <c r="T168" s="266"/>
      <c r="U168" s="266"/>
      <c r="V168" s="266"/>
      <c r="W168" s="266"/>
      <c r="X168" s="266"/>
      <c r="Y168" s="266"/>
      <c r="Z168" s="266"/>
      <c r="AA168" s="266"/>
      <c r="AB168" s="266"/>
      <c r="AC168" s="266"/>
      <c r="AD168" s="266"/>
      <c r="AE168" s="266"/>
      <c r="AF168" s="266"/>
      <c r="AG168" s="266"/>
    </row>
    <row r="169" spans="1:33" ht="24" customHeight="1">
      <c r="A169" s="266"/>
      <c r="B169" s="266"/>
      <c r="C169" s="266"/>
      <c r="D169" s="266"/>
      <c r="E169" s="266"/>
      <c r="F169" s="266"/>
      <c r="G169" s="266"/>
      <c r="H169" s="266"/>
      <c r="I169" s="266"/>
      <c r="J169" s="266"/>
      <c r="K169" s="266"/>
      <c r="L169" s="266"/>
      <c r="M169" s="266"/>
      <c r="N169" s="266"/>
      <c r="O169" s="266"/>
      <c r="P169" s="266"/>
      <c r="Q169" s="266"/>
      <c r="R169" s="266"/>
      <c r="S169" s="266"/>
      <c r="T169" s="266"/>
      <c r="U169" s="266"/>
      <c r="V169" s="266"/>
      <c r="W169" s="266"/>
      <c r="X169" s="266"/>
      <c r="Y169" s="266"/>
      <c r="Z169" s="266"/>
      <c r="AA169" s="266"/>
      <c r="AB169" s="266"/>
      <c r="AC169" s="266"/>
      <c r="AD169" s="266"/>
      <c r="AE169" s="266"/>
      <c r="AF169" s="266"/>
      <c r="AG169" s="266"/>
    </row>
    <row r="170" spans="1:33" ht="24" customHeight="1">
      <c r="A170" s="266"/>
      <c r="B170" s="266"/>
      <c r="C170" s="266"/>
      <c r="D170" s="266"/>
      <c r="E170" s="266"/>
      <c r="F170" s="266"/>
      <c r="G170" s="266"/>
      <c r="H170" s="266"/>
      <c r="I170" s="266"/>
      <c r="J170" s="266"/>
      <c r="K170" s="266"/>
      <c r="L170" s="266"/>
      <c r="M170" s="266"/>
      <c r="N170" s="266"/>
      <c r="O170" s="266"/>
      <c r="P170" s="266"/>
      <c r="Q170" s="266"/>
      <c r="R170" s="266"/>
      <c r="S170" s="266"/>
      <c r="T170" s="266"/>
      <c r="U170" s="266"/>
      <c r="V170" s="266"/>
      <c r="W170" s="266"/>
      <c r="X170" s="266"/>
      <c r="Y170" s="266"/>
      <c r="Z170" s="266"/>
      <c r="AA170" s="266"/>
      <c r="AB170" s="266"/>
      <c r="AC170" s="266"/>
      <c r="AD170" s="266"/>
      <c r="AE170" s="266"/>
      <c r="AF170" s="266"/>
      <c r="AG170" s="266"/>
    </row>
    <row r="171" spans="1:33" ht="24" customHeight="1">
      <c r="A171" s="266"/>
      <c r="B171" s="266"/>
      <c r="C171" s="266"/>
      <c r="D171" s="266"/>
      <c r="E171" s="266"/>
      <c r="F171" s="266"/>
      <c r="G171" s="266"/>
      <c r="H171" s="266"/>
      <c r="I171" s="266"/>
      <c r="J171" s="266"/>
      <c r="K171" s="266"/>
      <c r="L171" s="266"/>
      <c r="M171" s="266"/>
      <c r="N171" s="266"/>
      <c r="O171" s="266"/>
      <c r="P171" s="266"/>
      <c r="Q171" s="266"/>
      <c r="R171" s="266"/>
      <c r="S171" s="266"/>
      <c r="T171" s="266"/>
      <c r="U171" s="266"/>
      <c r="V171" s="266"/>
      <c r="W171" s="266"/>
      <c r="X171" s="266"/>
      <c r="Y171" s="266"/>
      <c r="Z171" s="266"/>
      <c r="AA171" s="266"/>
      <c r="AB171" s="266"/>
      <c r="AC171" s="266"/>
      <c r="AD171" s="266"/>
      <c r="AE171" s="266"/>
      <c r="AF171" s="266"/>
      <c r="AG171" s="266"/>
    </row>
    <row r="172" spans="1:33" ht="24" customHeight="1">
      <c r="A172" s="266"/>
      <c r="B172" s="266"/>
      <c r="C172" s="266"/>
      <c r="D172" s="266"/>
      <c r="E172" s="266"/>
      <c r="F172" s="266"/>
      <c r="G172" s="266"/>
      <c r="H172" s="266"/>
      <c r="I172" s="266"/>
      <c r="J172" s="266"/>
      <c r="K172" s="266"/>
      <c r="L172" s="266"/>
      <c r="M172" s="266"/>
      <c r="N172" s="266"/>
      <c r="O172" s="266"/>
      <c r="P172" s="266"/>
      <c r="Q172" s="266"/>
      <c r="R172" s="266"/>
      <c r="S172" s="266"/>
      <c r="T172" s="266"/>
      <c r="U172" s="266"/>
      <c r="V172" s="266"/>
      <c r="W172" s="266"/>
      <c r="X172" s="266"/>
      <c r="Y172" s="266"/>
      <c r="Z172" s="266"/>
      <c r="AA172" s="266"/>
      <c r="AB172" s="266"/>
      <c r="AC172" s="266"/>
      <c r="AD172" s="266"/>
      <c r="AE172" s="266"/>
      <c r="AF172" s="266"/>
      <c r="AG172" s="266"/>
    </row>
    <row r="173" spans="1:33" ht="24" customHeight="1">
      <c r="A173" s="266"/>
      <c r="B173" s="266"/>
      <c r="C173" s="266"/>
      <c r="D173" s="266"/>
      <c r="E173" s="266"/>
      <c r="F173" s="266"/>
      <c r="G173" s="266"/>
      <c r="H173" s="266"/>
      <c r="I173" s="266"/>
      <c r="J173" s="266"/>
      <c r="K173" s="266"/>
      <c r="L173" s="266"/>
      <c r="M173" s="266"/>
      <c r="N173" s="266"/>
      <c r="O173" s="266"/>
      <c r="P173" s="266"/>
      <c r="Q173" s="266"/>
      <c r="R173" s="266"/>
      <c r="S173" s="266"/>
      <c r="T173" s="266"/>
      <c r="U173" s="266"/>
      <c r="V173" s="266"/>
      <c r="W173" s="266"/>
      <c r="X173" s="266"/>
      <c r="Y173" s="266"/>
      <c r="Z173" s="266"/>
      <c r="AA173" s="266"/>
      <c r="AB173" s="266"/>
      <c r="AC173" s="266"/>
      <c r="AD173" s="266"/>
      <c r="AE173" s="266"/>
      <c r="AF173" s="266"/>
      <c r="AG173" s="266"/>
    </row>
    <row r="174" spans="1:33" ht="24" customHeight="1">
      <c r="A174" s="266"/>
      <c r="B174" s="266"/>
      <c r="C174" s="266"/>
      <c r="D174" s="266"/>
      <c r="E174" s="266"/>
      <c r="F174" s="266"/>
      <c r="G174" s="266"/>
      <c r="H174" s="266"/>
      <c r="I174" s="266"/>
      <c r="J174" s="266"/>
      <c r="K174" s="266"/>
      <c r="L174" s="266"/>
      <c r="M174" s="266"/>
      <c r="N174" s="266"/>
      <c r="O174" s="266"/>
      <c r="P174" s="266"/>
      <c r="Q174" s="266"/>
      <c r="R174" s="266"/>
      <c r="S174" s="266"/>
      <c r="T174" s="266"/>
      <c r="U174" s="266"/>
      <c r="V174" s="266"/>
      <c r="W174" s="266"/>
      <c r="X174" s="266"/>
      <c r="Y174" s="266"/>
      <c r="Z174" s="266"/>
      <c r="AA174" s="266"/>
      <c r="AB174" s="266"/>
      <c r="AC174" s="266"/>
      <c r="AD174" s="266"/>
      <c r="AE174" s="266"/>
      <c r="AF174" s="266"/>
      <c r="AG174" s="266"/>
    </row>
    <row r="175" spans="1:33" ht="24" customHeight="1">
      <c r="A175" s="266"/>
      <c r="B175" s="266"/>
      <c r="C175" s="266"/>
      <c r="D175" s="266"/>
      <c r="E175" s="266"/>
      <c r="F175" s="266"/>
      <c r="G175" s="266"/>
      <c r="H175" s="266"/>
      <c r="I175" s="266"/>
      <c r="J175" s="266"/>
      <c r="K175" s="266"/>
      <c r="L175" s="266"/>
      <c r="M175" s="266"/>
      <c r="N175" s="266"/>
      <c r="O175" s="266"/>
      <c r="P175" s="266"/>
      <c r="Q175" s="266"/>
      <c r="R175" s="266"/>
      <c r="S175" s="266"/>
      <c r="T175" s="266"/>
      <c r="U175" s="266"/>
      <c r="V175" s="266"/>
      <c r="W175" s="266"/>
      <c r="X175" s="266"/>
      <c r="Y175" s="266"/>
      <c r="Z175" s="266"/>
      <c r="AA175" s="266"/>
      <c r="AB175" s="266"/>
      <c r="AC175" s="266"/>
      <c r="AD175" s="266"/>
      <c r="AE175" s="266"/>
      <c r="AF175" s="266"/>
      <c r="AG175" s="266"/>
    </row>
    <row r="176" spans="1:33" ht="24" customHeight="1">
      <c r="A176" s="266"/>
      <c r="B176" s="266"/>
      <c r="C176" s="266"/>
      <c r="D176" s="266"/>
      <c r="E176" s="266"/>
      <c r="F176" s="266"/>
      <c r="G176" s="266"/>
      <c r="H176" s="266"/>
      <c r="I176" s="266"/>
      <c r="J176" s="266"/>
      <c r="K176" s="266"/>
      <c r="L176" s="266"/>
      <c r="M176" s="266"/>
      <c r="N176" s="266"/>
      <c r="O176" s="266"/>
      <c r="P176" s="266"/>
      <c r="Q176" s="266"/>
      <c r="R176" s="266"/>
      <c r="S176" s="266"/>
      <c r="T176" s="266"/>
      <c r="U176" s="266"/>
      <c r="V176" s="266"/>
      <c r="W176" s="266"/>
      <c r="X176" s="266"/>
      <c r="Y176" s="266"/>
      <c r="Z176" s="266"/>
      <c r="AA176" s="266"/>
      <c r="AB176" s="266"/>
      <c r="AC176" s="266"/>
      <c r="AD176" s="266"/>
      <c r="AE176" s="266"/>
      <c r="AF176" s="266"/>
      <c r="AG176" s="266"/>
    </row>
    <row r="177" spans="1:33" ht="24" customHeight="1">
      <c r="A177" s="266"/>
      <c r="B177" s="266"/>
      <c r="C177" s="266"/>
      <c r="D177" s="266"/>
      <c r="E177" s="266"/>
      <c r="F177" s="266"/>
      <c r="G177" s="266"/>
      <c r="H177" s="266"/>
      <c r="I177" s="266"/>
      <c r="J177" s="266"/>
      <c r="K177" s="266"/>
      <c r="L177" s="266"/>
      <c r="M177" s="266"/>
      <c r="N177" s="266"/>
      <c r="O177" s="266"/>
      <c r="P177" s="266"/>
      <c r="Q177" s="266"/>
      <c r="R177" s="266"/>
      <c r="S177" s="266"/>
      <c r="T177" s="266"/>
      <c r="U177" s="266"/>
      <c r="V177" s="266"/>
      <c r="W177" s="266"/>
      <c r="X177" s="266"/>
      <c r="Y177" s="266"/>
      <c r="Z177" s="266"/>
      <c r="AA177" s="266"/>
      <c r="AB177" s="266"/>
      <c r="AC177" s="266"/>
      <c r="AD177" s="266"/>
      <c r="AE177" s="266"/>
      <c r="AF177" s="266"/>
      <c r="AG177" s="266"/>
    </row>
    <row r="178" spans="1:33" ht="24" customHeight="1">
      <c r="A178" s="266"/>
      <c r="B178" s="266"/>
      <c r="C178" s="266"/>
      <c r="D178" s="266"/>
      <c r="E178" s="266"/>
      <c r="F178" s="266"/>
      <c r="G178" s="266"/>
      <c r="H178" s="266"/>
      <c r="I178" s="266"/>
      <c r="J178" s="266"/>
      <c r="K178" s="266"/>
      <c r="L178" s="266"/>
      <c r="M178" s="266"/>
      <c r="N178" s="266"/>
      <c r="O178" s="266"/>
      <c r="P178" s="266"/>
      <c r="Q178" s="266"/>
      <c r="R178" s="266"/>
      <c r="S178" s="266"/>
      <c r="T178" s="266"/>
      <c r="U178" s="266"/>
      <c r="V178" s="266"/>
      <c r="W178" s="266"/>
      <c r="X178" s="266"/>
      <c r="Y178" s="266"/>
      <c r="Z178" s="266"/>
      <c r="AA178" s="266"/>
      <c r="AB178" s="266"/>
      <c r="AC178" s="266"/>
      <c r="AD178" s="266"/>
      <c r="AE178" s="266"/>
      <c r="AF178" s="266"/>
      <c r="AG178" s="266"/>
    </row>
    <row r="179" spans="1:33" ht="24" customHeight="1">
      <c r="A179" s="266"/>
      <c r="B179" s="266"/>
      <c r="C179" s="266"/>
      <c r="D179" s="266"/>
      <c r="E179" s="266"/>
      <c r="F179" s="266"/>
      <c r="G179" s="266"/>
      <c r="H179" s="266"/>
      <c r="I179" s="266"/>
      <c r="J179" s="266"/>
      <c r="K179" s="266"/>
      <c r="L179" s="266"/>
      <c r="M179" s="266"/>
      <c r="N179" s="266"/>
      <c r="O179" s="266"/>
      <c r="P179" s="266"/>
      <c r="Q179" s="266"/>
      <c r="R179" s="266"/>
      <c r="S179" s="266"/>
      <c r="T179" s="266"/>
      <c r="U179" s="266"/>
      <c r="V179" s="266"/>
      <c r="W179" s="266"/>
      <c r="X179" s="266"/>
      <c r="Y179" s="266"/>
      <c r="Z179" s="266"/>
      <c r="AA179" s="266"/>
      <c r="AB179" s="266"/>
      <c r="AC179" s="266"/>
      <c r="AD179" s="266"/>
      <c r="AE179" s="266"/>
      <c r="AF179" s="266"/>
      <c r="AG179" s="266"/>
    </row>
    <row r="180" spans="1:33" ht="24" customHeight="1">
      <c r="A180" s="266"/>
      <c r="B180" s="266"/>
      <c r="C180" s="266"/>
      <c r="D180" s="266"/>
      <c r="E180" s="266"/>
      <c r="F180" s="266"/>
      <c r="G180" s="266"/>
      <c r="H180" s="266"/>
      <c r="I180" s="266"/>
      <c r="J180" s="266"/>
      <c r="K180" s="266"/>
      <c r="L180" s="266"/>
      <c r="M180" s="266"/>
      <c r="N180" s="266"/>
      <c r="O180" s="266"/>
      <c r="P180" s="266"/>
      <c r="Q180" s="266"/>
      <c r="R180" s="266"/>
      <c r="S180" s="266"/>
      <c r="T180" s="266"/>
      <c r="U180" s="266"/>
      <c r="V180" s="266"/>
      <c r="W180" s="266"/>
      <c r="X180" s="266"/>
      <c r="Y180" s="266"/>
      <c r="Z180" s="266"/>
      <c r="AA180" s="266"/>
      <c r="AB180" s="266"/>
      <c r="AC180" s="266"/>
      <c r="AD180" s="266"/>
      <c r="AE180" s="266"/>
      <c r="AF180" s="266"/>
      <c r="AG180" s="266"/>
    </row>
    <row r="181" spans="1:33" ht="24" customHeight="1">
      <c r="A181" s="266"/>
      <c r="B181" s="266"/>
      <c r="C181" s="266"/>
      <c r="D181" s="266"/>
      <c r="E181" s="266"/>
      <c r="F181" s="266"/>
      <c r="G181" s="266"/>
      <c r="H181" s="266"/>
      <c r="I181" s="266"/>
      <c r="J181" s="266"/>
      <c r="K181" s="266"/>
      <c r="L181" s="266"/>
      <c r="M181" s="266"/>
      <c r="N181" s="266"/>
      <c r="O181" s="266"/>
      <c r="P181" s="266"/>
      <c r="Q181" s="266"/>
      <c r="R181" s="266"/>
      <c r="S181" s="266"/>
      <c r="T181" s="266"/>
      <c r="U181" s="266"/>
      <c r="V181" s="266"/>
      <c r="W181" s="266"/>
      <c r="X181" s="266"/>
      <c r="Y181" s="266"/>
      <c r="Z181" s="266"/>
      <c r="AA181" s="266"/>
      <c r="AB181" s="266"/>
      <c r="AC181" s="266"/>
      <c r="AD181" s="266"/>
      <c r="AE181" s="266"/>
      <c r="AF181" s="266"/>
      <c r="AG181" s="266"/>
    </row>
    <row r="182" spans="1:33" ht="24" customHeight="1">
      <c r="A182" s="266"/>
      <c r="B182" s="266"/>
      <c r="C182" s="266"/>
      <c r="D182" s="266"/>
      <c r="E182" s="266"/>
      <c r="F182" s="266"/>
      <c r="G182" s="266"/>
      <c r="H182" s="266"/>
      <c r="I182" s="266"/>
      <c r="J182" s="266"/>
      <c r="K182" s="266"/>
      <c r="L182" s="266"/>
      <c r="M182" s="266"/>
      <c r="N182" s="266"/>
      <c r="O182" s="266"/>
      <c r="P182" s="266"/>
      <c r="Q182" s="266"/>
      <c r="R182" s="266"/>
      <c r="S182" s="266"/>
      <c r="T182" s="266"/>
      <c r="U182" s="266"/>
      <c r="V182" s="266"/>
      <c r="W182" s="266"/>
      <c r="X182" s="266"/>
      <c r="Y182" s="266"/>
      <c r="Z182" s="266"/>
      <c r="AA182" s="266"/>
      <c r="AB182" s="266"/>
      <c r="AC182" s="266"/>
      <c r="AD182" s="266"/>
      <c r="AE182" s="266"/>
      <c r="AF182" s="266"/>
      <c r="AG182" s="266"/>
    </row>
    <row r="183" spans="1:33" ht="24" customHeight="1">
      <c r="A183" s="266"/>
      <c r="B183" s="266"/>
      <c r="C183" s="266"/>
      <c r="D183" s="266"/>
      <c r="E183" s="266"/>
      <c r="F183" s="266"/>
      <c r="G183" s="266"/>
      <c r="H183" s="266"/>
      <c r="I183" s="266"/>
      <c r="J183" s="266"/>
      <c r="K183" s="266"/>
      <c r="L183" s="266"/>
      <c r="M183" s="266"/>
      <c r="N183" s="266"/>
      <c r="O183" s="266"/>
      <c r="P183" s="266"/>
      <c r="Q183" s="266"/>
      <c r="R183" s="266"/>
      <c r="S183" s="266"/>
      <c r="T183" s="266"/>
      <c r="U183" s="266"/>
      <c r="V183" s="266"/>
      <c r="W183" s="266"/>
      <c r="X183" s="266"/>
      <c r="Y183" s="266"/>
      <c r="Z183" s="266"/>
      <c r="AA183" s="266"/>
      <c r="AB183" s="266"/>
      <c r="AC183" s="266"/>
      <c r="AD183" s="266"/>
      <c r="AE183" s="266"/>
      <c r="AF183" s="266"/>
      <c r="AG183" s="266"/>
    </row>
    <row r="184" spans="1:33" ht="24" customHeight="1">
      <c r="A184" s="266"/>
      <c r="B184" s="266"/>
      <c r="C184" s="266"/>
      <c r="D184" s="266"/>
      <c r="E184" s="266"/>
      <c r="F184" s="266"/>
      <c r="G184" s="266"/>
      <c r="H184" s="266"/>
      <c r="I184" s="266"/>
      <c r="J184" s="266"/>
      <c r="K184" s="266"/>
      <c r="L184" s="266"/>
      <c r="M184" s="266"/>
      <c r="N184" s="266"/>
      <c r="O184" s="266"/>
      <c r="P184" s="266"/>
      <c r="Q184" s="266"/>
      <c r="R184" s="266"/>
      <c r="S184" s="266"/>
      <c r="T184" s="266"/>
      <c r="U184" s="266"/>
      <c r="V184" s="266"/>
      <c r="W184" s="266"/>
      <c r="X184" s="266"/>
      <c r="Y184" s="266"/>
      <c r="Z184" s="266"/>
      <c r="AA184" s="266"/>
      <c r="AB184" s="266"/>
      <c r="AC184" s="266"/>
      <c r="AD184" s="266"/>
      <c r="AE184" s="266"/>
      <c r="AF184" s="266"/>
      <c r="AG184" s="266"/>
    </row>
    <row r="185" spans="1:33" ht="24" customHeight="1">
      <c r="A185" s="266"/>
      <c r="B185" s="266"/>
      <c r="C185" s="266"/>
      <c r="D185" s="266"/>
      <c r="E185" s="266"/>
      <c r="F185" s="266"/>
      <c r="G185" s="266"/>
      <c r="H185" s="266"/>
      <c r="I185" s="266"/>
      <c r="J185" s="266"/>
      <c r="K185" s="266"/>
      <c r="L185" s="266"/>
      <c r="M185" s="266"/>
      <c r="N185" s="266"/>
      <c r="O185" s="266"/>
      <c r="P185" s="266"/>
      <c r="Q185" s="266"/>
      <c r="R185" s="266"/>
      <c r="S185" s="266"/>
      <c r="T185" s="266"/>
      <c r="U185" s="266"/>
      <c r="V185" s="266"/>
      <c r="W185" s="266"/>
      <c r="X185" s="266"/>
      <c r="Y185" s="266"/>
      <c r="Z185" s="266"/>
      <c r="AA185" s="266"/>
      <c r="AB185" s="266"/>
      <c r="AC185" s="266"/>
      <c r="AD185" s="266"/>
      <c r="AE185" s="266"/>
      <c r="AF185" s="266"/>
      <c r="AG185" s="266"/>
    </row>
    <row r="186" spans="1:33" ht="24" customHeight="1">
      <c r="A186" s="266"/>
      <c r="B186" s="266"/>
      <c r="C186" s="266"/>
      <c r="D186" s="266"/>
      <c r="E186" s="266"/>
      <c r="F186" s="266"/>
      <c r="G186" s="266"/>
      <c r="H186" s="266"/>
      <c r="I186" s="266"/>
      <c r="J186" s="266"/>
      <c r="K186" s="266"/>
      <c r="L186" s="266"/>
      <c r="M186" s="266"/>
      <c r="N186" s="266"/>
      <c r="O186" s="266"/>
      <c r="P186" s="266"/>
      <c r="Q186" s="266"/>
      <c r="R186" s="266"/>
      <c r="S186" s="266"/>
      <c r="T186" s="266"/>
      <c r="U186" s="266"/>
      <c r="V186" s="266"/>
      <c r="W186" s="266"/>
      <c r="X186" s="266"/>
      <c r="Y186" s="266"/>
      <c r="Z186" s="266"/>
      <c r="AA186" s="266"/>
      <c r="AB186" s="266"/>
      <c r="AC186" s="266"/>
      <c r="AD186" s="266"/>
      <c r="AE186" s="266"/>
      <c r="AF186" s="266"/>
      <c r="AG186" s="266"/>
    </row>
    <row r="187" spans="1:33" ht="24" customHeight="1">
      <c r="A187" s="266"/>
      <c r="B187" s="266"/>
      <c r="C187" s="266"/>
      <c r="D187" s="266"/>
      <c r="E187" s="266"/>
      <c r="F187" s="266"/>
      <c r="G187" s="266"/>
      <c r="H187" s="266"/>
      <c r="I187" s="266"/>
      <c r="J187" s="266"/>
      <c r="K187" s="266"/>
      <c r="L187" s="266"/>
      <c r="M187" s="266"/>
      <c r="N187" s="266"/>
      <c r="O187" s="266"/>
      <c r="P187" s="266"/>
      <c r="Q187" s="266"/>
      <c r="R187" s="266"/>
      <c r="S187" s="266"/>
      <c r="T187" s="266"/>
      <c r="U187" s="266"/>
      <c r="V187" s="266"/>
      <c r="W187" s="266"/>
      <c r="X187" s="266"/>
      <c r="Y187" s="266"/>
      <c r="Z187" s="266"/>
      <c r="AA187" s="266"/>
      <c r="AB187" s="266"/>
      <c r="AC187" s="266"/>
      <c r="AD187" s="266"/>
      <c r="AE187" s="266"/>
      <c r="AF187" s="266"/>
      <c r="AG187" s="266"/>
    </row>
    <row r="188" spans="1:33" ht="24" customHeight="1">
      <c r="A188" s="266"/>
      <c r="B188" s="266"/>
      <c r="C188" s="266"/>
      <c r="D188" s="266"/>
      <c r="E188" s="266"/>
      <c r="F188" s="266"/>
      <c r="G188" s="266"/>
      <c r="H188" s="266"/>
      <c r="I188" s="266"/>
      <c r="J188" s="266"/>
      <c r="K188" s="266"/>
      <c r="L188" s="266"/>
      <c r="M188" s="266"/>
      <c r="N188" s="266"/>
      <c r="O188" s="266"/>
      <c r="P188" s="266"/>
      <c r="Q188" s="266"/>
      <c r="R188" s="266"/>
      <c r="S188" s="266"/>
      <c r="T188" s="266"/>
      <c r="U188" s="266"/>
      <c r="V188" s="266"/>
      <c r="W188" s="266"/>
      <c r="X188" s="266"/>
      <c r="Y188" s="266"/>
      <c r="Z188" s="266"/>
      <c r="AA188" s="266"/>
      <c r="AB188" s="266"/>
      <c r="AC188" s="266"/>
      <c r="AD188" s="266"/>
      <c r="AE188" s="266"/>
      <c r="AF188" s="266"/>
      <c r="AG188" s="266"/>
    </row>
    <row r="189" spans="1:33" ht="24" customHeight="1">
      <c r="A189" s="266"/>
      <c r="B189" s="266"/>
      <c r="C189" s="266"/>
      <c r="D189" s="266"/>
      <c r="E189" s="266"/>
      <c r="F189" s="266"/>
      <c r="G189" s="266"/>
      <c r="H189" s="266"/>
      <c r="I189" s="266"/>
      <c r="J189" s="266"/>
      <c r="K189" s="266"/>
      <c r="L189" s="266"/>
      <c r="M189" s="266"/>
      <c r="N189" s="266"/>
      <c r="O189" s="266"/>
      <c r="P189" s="266"/>
      <c r="Q189" s="266"/>
      <c r="R189" s="266"/>
      <c r="S189" s="266"/>
      <c r="T189" s="266"/>
      <c r="U189" s="266"/>
      <c r="V189" s="266"/>
      <c r="W189" s="266"/>
      <c r="X189" s="266"/>
      <c r="Y189" s="266"/>
      <c r="Z189" s="266"/>
      <c r="AA189" s="266"/>
      <c r="AB189" s="266"/>
      <c r="AC189" s="266"/>
      <c r="AD189" s="266"/>
      <c r="AE189" s="266"/>
      <c r="AF189" s="266"/>
      <c r="AG189" s="266"/>
    </row>
    <row r="190" spans="1:33" ht="24" customHeight="1">
      <c r="A190" s="266"/>
      <c r="B190" s="266"/>
      <c r="C190" s="266"/>
      <c r="D190" s="266"/>
      <c r="E190" s="266"/>
      <c r="F190" s="266"/>
      <c r="G190" s="266"/>
      <c r="H190" s="266"/>
      <c r="I190" s="266"/>
      <c r="J190" s="266"/>
      <c r="K190" s="266"/>
      <c r="L190" s="266"/>
      <c r="M190" s="266"/>
      <c r="N190" s="266"/>
      <c r="O190" s="266"/>
      <c r="P190" s="266"/>
      <c r="Q190" s="266"/>
      <c r="R190" s="266"/>
      <c r="S190" s="266"/>
      <c r="T190" s="266"/>
      <c r="U190" s="266"/>
      <c r="V190" s="266"/>
      <c r="W190" s="266"/>
      <c r="X190" s="266"/>
      <c r="Y190" s="266"/>
      <c r="Z190" s="266"/>
      <c r="AA190" s="266"/>
      <c r="AB190" s="266"/>
      <c r="AC190" s="266"/>
      <c r="AD190" s="266"/>
      <c r="AE190" s="266"/>
      <c r="AF190" s="266"/>
      <c r="AG190" s="266"/>
    </row>
    <row r="191" spans="1:33" ht="24" customHeight="1">
      <c r="A191" s="266"/>
      <c r="B191" s="266"/>
      <c r="C191" s="266"/>
      <c r="D191" s="266"/>
      <c r="E191" s="266"/>
      <c r="F191" s="266"/>
      <c r="G191" s="266"/>
      <c r="H191" s="266"/>
      <c r="I191" s="266"/>
      <c r="J191" s="266"/>
      <c r="K191" s="266"/>
      <c r="L191" s="266"/>
      <c r="M191" s="266"/>
      <c r="N191" s="266"/>
      <c r="O191" s="266"/>
      <c r="P191" s="266"/>
      <c r="Q191" s="266"/>
      <c r="R191" s="266"/>
      <c r="S191" s="266"/>
      <c r="T191" s="266"/>
      <c r="U191" s="266"/>
      <c r="V191" s="266"/>
      <c r="W191" s="266"/>
      <c r="X191" s="266"/>
      <c r="Y191" s="266"/>
      <c r="Z191" s="266"/>
      <c r="AA191" s="266"/>
      <c r="AB191" s="266"/>
      <c r="AC191" s="266"/>
      <c r="AD191" s="266"/>
      <c r="AE191" s="266"/>
      <c r="AF191" s="266"/>
      <c r="AG191" s="266"/>
    </row>
    <row r="192" spans="1:33" ht="24" customHeight="1">
      <c r="A192" s="266"/>
      <c r="B192" s="266"/>
      <c r="C192" s="266"/>
      <c r="D192" s="266"/>
      <c r="E192" s="266"/>
      <c r="F192" s="266"/>
      <c r="G192" s="266"/>
      <c r="H192" s="266"/>
      <c r="I192" s="266"/>
      <c r="J192" s="266"/>
      <c r="K192" s="266"/>
      <c r="L192" s="266"/>
      <c r="M192" s="266"/>
      <c r="N192" s="266"/>
      <c r="O192" s="266"/>
      <c r="P192" s="266"/>
      <c r="Q192" s="266"/>
      <c r="R192" s="266"/>
      <c r="S192" s="266"/>
      <c r="T192" s="266"/>
      <c r="U192" s="266"/>
      <c r="V192" s="266"/>
      <c r="W192" s="266"/>
      <c r="X192" s="266"/>
      <c r="Y192" s="266"/>
      <c r="Z192" s="266"/>
      <c r="AA192" s="266"/>
      <c r="AB192" s="266"/>
      <c r="AC192" s="266"/>
      <c r="AD192" s="266"/>
      <c r="AE192" s="266"/>
      <c r="AF192" s="266"/>
      <c r="AG192" s="266"/>
    </row>
    <row r="193" spans="1:33" ht="24" customHeight="1">
      <c r="A193" s="266"/>
      <c r="B193" s="266"/>
      <c r="C193" s="266"/>
      <c r="D193" s="266"/>
      <c r="E193" s="266"/>
      <c r="F193" s="266"/>
      <c r="G193" s="266"/>
      <c r="H193" s="266"/>
      <c r="I193" s="266"/>
      <c r="J193" s="266"/>
      <c r="K193" s="266"/>
      <c r="L193" s="266"/>
      <c r="M193" s="266"/>
      <c r="N193" s="266"/>
      <c r="O193" s="266"/>
      <c r="P193" s="266"/>
      <c r="Q193" s="266"/>
      <c r="R193" s="266"/>
      <c r="S193" s="266"/>
      <c r="T193" s="266"/>
      <c r="U193" s="266"/>
      <c r="V193" s="266"/>
      <c r="W193" s="266"/>
      <c r="X193" s="266"/>
      <c r="Y193" s="266"/>
      <c r="Z193" s="266"/>
      <c r="AA193" s="266"/>
      <c r="AB193" s="266"/>
      <c r="AC193" s="266"/>
      <c r="AD193" s="266"/>
      <c r="AE193" s="266"/>
      <c r="AF193" s="266"/>
      <c r="AG193" s="266"/>
    </row>
    <row r="194" spans="1:33" ht="24" customHeight="1">
      <c r="A194" s="266"/>
      <c r="B194" s="266"/>
      <c r="C194" s="266"/>
      <c r="D194" s="266"/>
      <c r="E194" s="266"/>
      <c r="F194" s="266"/>
      <c r="G194" s="266"/>
      <c r="H194" s="266"/>
      <c r="I194" s="266"/>
      <c r="J194" s="266"/>
      <c r="K194" s="266"/>
      <c r="L194" s="266"/>
      <c r="M194" s="266"/>
      <c r="N194" s="266"/>
      <c r="O194" s="266"/>
      <c r="P194" s="266"/>
      <c r="Q194" s="266"/>
      <c r="R194" s="266"/>
      <c r="S194" s="266"/>
      <c r="T194" s="266"/>
      <c r="U194" s="266"/>
      <c r="V194" s="266"/>
      <c r="W194" s="266"/>
      <c r="X194" s="266"/>
      <c r="Y194" s="266"/>
      <c r="Z194" s="266"/>
      <c r="AA194" s="266"/>
      <c r="AB194" s="266"/>
      <c r="AC194" s="266"/>
      <c r="AD194" s="266"/>
      <c r="AE194" s="266"/>
      <c r="AF194" s="266"/>
      <c r="AG194" s="266"/>
    </row>
    <row r="195" spans="1:33" ht="24" customHeight="1">
      <c r="A195" s="266"/>
      <c r="B195" s="266"/>
      <c r="C195" s="266"/>
      <c r="D195" s="266"/>
      <c r="E195" s="266"/>
      <c r="F195" s="266"/>
      <c r="G195" s="266"/>
      <c r="H195" s="266"/>
      <c r="I195" s="266"/>
      <c r="J195" s="266"/>
      <c r="K195" s="266"/>
      <c r="L195" s="266"/>
      <c r="M195" s="266"/>
      <c r="N195" s="266"/>
      <c r="O195" s="266"/>
      <c r="P195" s="266"/>
      <c r="Q195" s="266"/>
      <c r="R195" s="266"/>
      <c r="S195" s="266"/>
      <c r="T195" s="266"/>
      <c r="U195" s="266"/>
      <c r="V195" s="266"/>
      <c r="W195" s="266"/>
      <c r="X195" s="266"/>
      <c r="Y195" s="266"/>
      <c r="Z195" s="266"/>
      <c r="AA195" s="266"/>
      <c r="AB195" s="266"/>
      <c r="AC195" s="266"/>
      <c r="AD195" s="266"/>
      <c r="AE195" s="266"/>
      <c r="AF195" s="266"/>
      <c r="AG195" s="266"/>
    </row>
    <row r="196" spans="1:33" ht="24" customHeight="1">
      <c r="A196" s="266"/>
      <c r="B196" s="266"/>
      <c r="C196" s="266"/>
      <c r="D196" s="266"/>
      <c r="E196" s="266"/>
      <c r="F196" s="266"/>
      <c r="G196" s="266"/>
      <c r="H196" s="266"/>
      <c r="I196" s="266"/>
      <c r="J196" s="266"/>
      <c r="K196" s="266"/>
      <c r="L196" s="266"/>
      <c r="M196" s="266"/>
      <c r="N196" s="266"/>
      <c r="O196" s="266"/>
      <c r="P196" s="266"/>
      <c r="Q196" s="266"/>
      <c r="R196" s="266"/>
      <c r="S196" s="266"/>
      <c r="T196" s="266"/>
      <c r="U196" s="266"/>
      <c r="V196" s="266"/>
      <c r="W196" s="266"/>
      <c r="X196" s="266"/>
      <c r="Y196" s="266"/>
      <c r="Z196" s="266"/>
      <c r="AA196" s="266"/>
      <c r="AB196" s="266"/>
      <c r="AC196" s="266"/>
      <c r="AD196" s="266"/>
      <c r="AE196" s="266"/>
      <c r="AF196" s="266"/>
      <c r="AG196" s="266"/>
    </row>
    <row r="197" spans="1:33" ht="24" customHeight="1">
      <c r="A197" s="266"/>
      <c r="B197" s="266"/>
      <c r="C197" s="266"/>
      <c r="D197" s="266"/>
      <c r="E197" s="266"/>
      <c r="F197" s="266"/>
      <c r="G197" s="266"/>
      <c r="H197" s="266"/>
      <c r="I197" s="266"/>
      <c r="J197" s="266"/>
      <c r="K197" s="266"/>
      <c r="L197" s="266"/>
      <c r="M197" s="266"/>
      <c r="N197" s="266"/>
      <c r="O197" s="266"/>
      <c r="P197" s="266"/>
      <c r="Q197" s="266"/>
      <c r="R197" s="266"/>
      <c r="S197" s="266"/>
      <c r="T197" s="266"/>
      <c r="U197" s="266"/>
      <c r="V197" s="266"/>
      <c r="W197" s="266"/>
      <c r="X197" s="266"/>
      <c r="Y197" s="266"/>
      <c r="Z197" s="266"/>
      <c r="AA197" s="266"/>
      <c r="AB197" s="266"/>
      <c r="AC197" s="266"/>
      <c r="AD197" s="266"/>
      <c r="AE197" s="266"/>
      <c r="AF197" s="266"/>
      <c r="AG197" s="266"/>
    </row>
    <row r="198" spans="1:33" ht="24" customHeight="1">
      <c r="A198" s="266"/>
      <c r="B198" s="266"/>
      <c r="C198" s="266"/>
      <c r="D198" s="266"/>
      <c r="E198" s="266"/>
      <c r="F198" s="266"/>
      <c r="G198" s="266"/>
      <c r="H198" s="266"/>
      <c r="I198" s="266"/>
      <c r="J198" s="266"/>
      <c r="K198" s="266"/>
      <c r="L198" s="266"/>
      <c r="M198" s="266"/>
      <c r="N198" s="266"/>
      <c r="O198" s="266"/>
      <c r="P198" s="266"/>
      <c r="Q198" s="266"/>
      <c r="R198" s="266"/>
      <c r="S198" s="266"/>
      <c r="T198" s="266"/>
      <c r="U198" s="266"/>
      <c r="V198" s="266"/>
      <c r="W198" s="266"/>
      <c r="X198" s="266"/>
      <c r="Y198" s="266"/>
      <c r="Z198" s="266"/>
      <c r="AA198" s="266"/>
      <c r="AB198" s="266"/>
      <c r="AC198" s="266"/>
      <c r="AD198" s="266"/>
      <c r="AE198" s="266"/>
      <c r="AF198" s="266"/>
      <c r="AG198" s="266"/>
    </row>
    <row r="199" spans="1:33" ht="24" customHeight="1">
      <c r="A199" s="266"/>
      <c r="B199" s="266"/>
      <c r="C199" s="266"/>
      <c r="D199" s="266"/>
      <c r="E199" s="266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266"/>
      <c r="T199" s="266"/>
      <c r="U199" s="266"/>
      <c r="V199" s="266"/>
      <c r="W199" s="266"/>
      <c r="X199" s="266"/>
      <c r="Y199" s="266"/>
      <c r="Z199" s="266"/>
      <c r="AA199" s="266"/>
      <c r="AB199" s="266"/>
      <c r="AC199" s="266"/>
      <c r="AD199" s="266"/>
      <c r="AE199" s="266"/>
      <c r="AF199" s="266"/>
      <c r="AG199" s="266"/>
    </row>
    <row r="200" spans="1:33" ht="24" customHeight="1">
      <c r="A200" s="266"/>
      <c r="B200" s="266"/>
      <c r="C200" s="266"/>
      <c r="D200" s="266"/>
      <c r="E200" s="266"/>
      <c r="F200" s="266"/>
      <c r="G200" s="266"/>
      <c r="H200" s="266"/>
      <c r="I200" s="266"/>
      <c r="J200" s="266"/>
      <c r="K200" s="266"/>
      <c r="L200" s="266"/>
      <c r="M200" s="266"/>
      <c r="N200" s="266"/>
      <c r="O200" s="266"/>
      <c r="P200" s="266"/>
      <c r="Q200" s="266"/>
      <c r="R200" s="266"/>
      <c r="S200" s="266"/>
      <c r="T200" s="266"/>
      <c r="U200" s="266"/>
      <c r="V200" s="266"/>
      <c r="W200" s="266"/>
      <c r="X200" s="266"/>
      <c r="Y200" s="266"/>
      <c r="Z200" s="266"/>
      <c r="AA200" s="266"/>
      <c r="AB200" s="266"/>
      <c r="AC200" s="266"/>
      <c r="AD200" s="266"/>
      <c r="AE200" s="266"/>
      <c r="AF200" s="266"/>
      <c r="AG200" s="266"/>
    </row>
    <row r="201" spans="1:33" ht="24" customHeight="1">
      <c r="A201" s="266"/>
      <c r="B201" s="266"/>
      <c r="C201" s="266"/>
      <c r="D201" s="266"/>
      <c r="E201" s="266"/>
      <c r="F201" s="266"/>
      <c r="G201" s="266"/>
      <c r="H201" s="266"/>
      <c r="I201" s="266"/>
      <c r="J201" s="266"/>
      <c r="K201" s="266"/>
      <c r="L201" s="266"/>
      <c r="M201" s="266"/>
      <c r="N201" s="266"/>
      <c r="O201" s="266"/>
      <c r="P201" s="266"/>
      <c r="Q201" s="266"/>
      <c r="R201" s="266"/>
      <c r="S201" s="266"/>
      <c r="T201" s="266"/>
      <c r="U201" s="266"/>
      <c r="V201" s="266"/>
      <c r="W201" s="266"/>
      <c r="X201" s="266"/>
      <c r="Y201" s="266"/>
      <c r="Z201" s="266"/>
      <c r="AA201" s="266"/>
      <c r="AB201" s="266"/>
      <c r="AC201" s="266"/>
      <c r="AD201" s="266"/>
      <c r="AE201" s="266"/>
      <c r="AF201" s="266"/>
      <c r="AG201" s="266"/>
    </row>
    <row r="202" spans="1:33" ht="24" customHeight="1">
      <c r="A202" s="266"/>
      <c r="B202" s="266"/>
      <c r="C202" s="266"/>
      <c r="D202" s="266"/>
      <c r="E202" s="266"/>
      <c r="F202" s="266"/>
      <c r="G202" s="266"/>
      <c r="H202" s="266"/>
      <c r="I202" s="266"/>
      <c r="J202" s="266"/>
      <c r="K202" s="266"/>
      <c r="L202" s="266"/>
      <c r="M202" s="266"/>
      <c r="N202" s="266"/>
      <c r="O202" s="266"/>
      <c r="P202" s="266"/>
      <c r="Q202" s="266"/>
      <c r="R202" s="266"/>
      <c r="S202" s="266"/>
      <c r="T202" s="266"/>
      <c r="U202" s="266"/>
      <c r="V202" s="266"/>
      <c r="W202" s="266"/>
      <c r="X202" s="266"/>
      <c r="Y202" s="266"/>
      <c r="Z202" s="266"/>
      <c r="AA202" s="266"/>
      <c r="AB202" s="266"/>
      <c r="AC202" s="266"/>
      <c r="AD202" s="266"/>
      <c r="AE202" s="266"/>
      <c r="AF202" s="266"/>
      <c r="AG202" s="266"/>
    </row>
    <row r="203" spans="1:33" ht="24" customHeight="1">
      <c r="A203" s="266"/>
      <c r="B203" s="266"/>
      <c r="C203" s="266"/>
      <c r="D203" s="266"/>
      <c r="E203" s="266"/>
      <c r="F203" s="266"/>
      <c r="G203" s="266"/>
      <c r="H203" s="266"/>
      <c r="I203" s="266"/>
      <c r="J203" s="266"/>
      <c r="K203" s="266"/>
      <c r="L203" s="266"/>
      <c r="M203" s="266"/>
      <c r="N203" s="266"/>
      <c r="O203" s="266"/>
      <c r="P203" s="266"/>
      <c r="Q203" s="266"/>
      <c r="R203" s="266"/>
      <c r="S203" s="266"/>
      <c r="T203" s="266"/>
      <c r="U203" s="266"/>
      <c r="V203" s="266"/>
      <c r="W203" s="266"/>
      <c r="X203" s="266"/>
      <c r="Y203" s="266"/>
      <c r="Z203" s="266"/>
      <c r="AA203" s="266"/>
      <c r="AB203" s="266"/>
      <c r="AC203" s="266"/>
      <c r="AD203" s="266"/>
      <c r="AE203" s="266"/>
      <c r="AF203" s="266"/>
      <c r="AG203" s="266"/>
    </row>
    <row r="204" spans="1:33" ht="24" customHeight="1">
      <c r="A204" s="266"/>
      <c r="B204" s="266"/>
      <c r="C204" s="266"/>
      <c r="D204" s="266"/>
      <c r="E204" s="266"/>
      <c r="F204" s="266"/>
      <c r="G204" s="266"/>
      <c r="H204" s="266"/>
      <c r="I204" s="266"/>
      <c r="J204" s="266"/>
      <c r="K204" s="266"/>
      <c r="L204" s="266"/>
      <c r="M204" s="266"/>
      <c r="N204" s="266"/>
      <c r="O204" s="266"/>
      <c r="P204" s="266"/>
      <c r="Q204" s="266"/>
      <c r="R204" s="266"/>
      <c r="S204" s="266"/>
      <c r="T204" s="266"/>
      <c r="U204" s="266"/>
      <c r="V204" s="266"/>
      <c r="W204" s="266"/>
      <c r="X204" s="266"/>
      <c r="Y204" s="266"/>
      <c r="Z204" s="266"/>
      <c r="AA204" s="266"/>
      <c r="AB204" s="266"/>
      <c r="AC204" s="266"/>
      <c r="AD204" s="266"/>
      <c r="AE204" s="266"/>
      <c r="AF204" s="266"/>
      <c r="AG204" s="266"/>
    </row>
    <row r="205" spans="1:33" ht="24" customHeight="1">
      <c r="A205" s="266"/>
      <c r="B205" s="266"/>
      <c r="C205" s="266"/>
      <c r="D205" s="266"/>
      <c r="E205" s="266"/>
      <c r="F205" s="266"/>
      <c r="G205" s="266"/>
      <c r="H205" s="266"/>
      <c r="I205" s="266"/>
      <c r="J205" s="266"/>
      <c r="K205" s="266"/>
      <c r="L205" s="266"/>
      <c r="M205" s="266"/>
      <c r="N205" s="266"/>
      <c r="O205" s="266"/>
      <c r="P205" s="266"/>
      <c r="Q205" s="266"/>
      <c r="R205" s="266"/>
      <c r="S205" s="266"/>
      <c r="T205" s="266"/>
      <c r="U205" s="266"/>
      <c r="V205" s="266"/>
      <c r="W205" s="266"/>
      <c r="X205" s="266"/>
      <c r="Y205" s="266"/>
      <c r="Z205" s="266"/>
      <c r="AA205" s="266"/>
      <c r="AB205" s="266"/>
      <c r="AC205" s="266"/>
      <c r="AD205" s="266"/>
      <c r="AE205" s="266"/>
      <c r="AF205" s="266"/>
      <c r="AG205" s="266"/>
    </row>
    <row r="206" spans="1:33" ht="24" customHeight="1">
      <c r="A206" s="266"/>
      <c r="B206" s="266"/>
      <c r="C206" s="266"/>
      <c r="D206" s="266"/>
      <c r="E206" s="266"/>
      <c r="F206" s="266"/>
      <c r="G206" s="266"/>
      <c r="H206" s="266"/>
      <c r="I206" s="266"/>
      <c r="J206" s="266"/>
      <c r="K206" s="266"/>
      <c r="L206" s="266"/>
      <c r="M206" s="266"/>
      <c r="N206" s="266"/>
      <c r="O206" s="266"/>
      <c r="P206" s="266"/>
      <c r="Q206" s="266"/>
      <c r="R206" s="266"/>
      <c r="S206" s="266"/>
      <c r="T206" s="266"/>
      <c r="U206" s="266"/>
      <c r="V206" s="266"/>
      <c r="W206" s="266"/>
      <c r="X206" s="266"/>
      <c r="Y206" s="266"/>
      <c r="Z206" s="266"/>
      <c r="AA206" s="266"/>
      <c r="AB206" s="266"/>
      <c r="AC206" s="266"/>
      <c r="AD206" s="266"/>
      <c r="AE206" s="266"/>
      <c r="AF206" s="266"/>
      <c r="AG206" s="266"/>
    </row>
    <row r="207" spans="1:33" ht="24" customHeight="1">
      <c r="A207" s="266"/>
      <c r="B207" s="266"/>
      <c r="C207" s="266"/>
      <c r="D207" s="266"/>
      <c r="E207" s="266"/>
      <c r="F207" s="266"/>
      <c r="G207" s="266"/>
      <c r="H207" s="266"/>
      <c r="I207" s="266"/>
      <c r="J207" s="266"/>
      <c r="K207" s="266"/>
      <c r="L207" s="266"/>
      <c r="M207" s="266"/>
      <c r="N207" s="266"/>
      <c r="O207" s="266"/>
      <c r="P207" s="266"/>
      <c r="Q207" s="266"/>
      <c r="R207" s="266"/>
      <c r="S207" s="266"/>
      <c r="T207" s="266"/>
      <c r="U207" s="266"/>
      <c r="V207" s="266"/>
      <c r="W207" s="266"/>
      <c r="X207" s="266"/>
      <c r="Y207" s="266"/>
      <c r="Z207" s="266"/>
      <c r="AA207" s="266"/>
      <c r="AB207" s="266"/>
      <c r="AC207" s="266"/>
      <c r="AD207" s="266"/>
      <c r="AE207" s="266"/>
      <c r="AF207" s="266"/>
      <c r="AG207" s="266"/>
    </row>
    <row r="208" spans="1:33" ht="24" customHeight="1">
      <c r="A208" s="266"/>
      <c r="B208" s="266"/>
      <c r="C208" s="266"/>
      <c r="D208" s="266"/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66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  <c r="AA208" s="266"/>
      <c r="AB208" s="266"/>
      <c r="AC208" s="266"/>
      <c r="AD208" s="266"/>
      <c r="AE208" s="266"/>
      <c r="AF208" s="266"/>
      <c r="AG208" s="266"/>
    </row>
    <row r="209" spans="1:33" ht="24" customHeight="1">
      <c r="A209" s="266"/>
      <c r="B209" s="266"/>
      <c r="C209" s="266"/>
      <c r="D209" s="266"/>
      <c r="E209" s="266"/>
      <c r="F209" s="266"/>
      <c r="G209" s="266"/>
      <c r="H209" s="266"/>
      <c r="I209" s="266"/>
      <c r="J209" s="266"/>
      <c r="K209" s="266"/>
      <c r="L209" s="266"/>
      <c r="M209" s="266"/>
      <c r="N209" s="266"/>
      <c r="O209" s="266"/>
      <c r="P209" s="266"/>
      <c r="Q209" s="266"/>
      <c r="R209" s="266"/>
      <c r="S209" s="266"/>
      <c r="T209" s="266"/>
      <c r="U209" s="266"/>
      <c r="V209" s="266"/>
      <c r="W209" s="266"/>
      <c r="X209" s="266"/>
      <c r="Y209" s="266"/>
      <c r="Z209" s="266"/>
      <c r="AA209" s="266"/>
      <c r="AB209" s="266"/>
      <c r="AC209" s="266"/>
      <c r="AD209" s="266"/>
      <c r="AE209" s="266"/>
      <c r="AF209" s="266"/>
      <c r="AG209" s="266"/>
    </row>
    <row r="210" spans="1:33" ht="24" customHeight="1">
      <c r="A210" s="266"/>
      <c r="B210" s="266"/>
      <c r="C210" s="266"/>
      <c r="D210" s="266"/>
      <c r="E210" s="266"/>
      <c r="F210" s="266"/>
      <c r="G210" s="266"/>
      <c r="H210" s="266"/>
      <c r="I210" s="266"/>
      <c r="J210" s="266"/>
      <c r="K210" s="266"/>
      <c r="L210" s="266"/>
      <c r="M210" s="266"/>
      <c r="N210" s="266"/>
      <c r="O210" s="266"/>
      <c r="P210" s="266"/>
      <c r="Q210" s="266"/>
      <c r="R210" s="266"/>
      <c r="S210" s="266"/>
      <c r="T210" s="266"/>
      <c r="U210" s="266"/>
      <c r="V210" s="266"/>
      <c r="W210" s="266"/>
      <c r="X210" s="266"/>
      <c r="Y210" s="266"/>
      <c r="Z210" s="266"/>
      <c r="AA210" s="266"/>
      <c r="AB210" s="266"/>
      <c r="AC210" s="266"/>
      <c r="AD210" s="266"/>
      <c r="AE210" s="266"/>
      <c r="AF210" s="266"/>
      <c r="AG210" s="266"/>
    </row>
    <row r="211" spans="1:33" ht="24" customHeight="1">
      <c r="A211" s="266"/>
      <c r="B211" s="266"/>
      <c r="C211" s="266"/>
      <c r="D211" s="266"/>
      <c r="E211" s="266"/>
      <c r="F211" s="266"/>
      <c r="G211" s="266"/>
      <c r="H211" s="266"/>
      <c r="I211" s="266"/>
      <c r="J211" s="266"/>
      <c r="K211" s="266"/>
      <c r="L211" s="266"/>
      <c r="M211" s="266"/>
      <c r="N211" s="266"/>
      <c r="O211" s="266"/>
      <c r="P211" s="266"/>
      <c r="Q211" s="266"/>
      <c r="R211" s="266"/>
      <c r="S211" s="266"/>
      <c r="T211" s="266"/>
      <c r="U211" s="266"/>
      <c r="V211" s="266"/>
      <c r="W211" s="266"/>
      <c r="X211" s="266"/>
      <c r="Y211" s="266"/>
      <c r="Z211" s="266"/>
      <c r="AA211" s="266"/>
      <c r="AB211" s="266"/>
      <c r="AC211" s="266"/>
      <c r="AD211" s="266"/>
      <c r="AE211" s="266"/>
      <c r="AF211" s="266"/>
      <c r="AG211" s="266"/>
    </row>
    <row r="212" spans="1:33" ht="24" customHeight="1">
      <c r="A212" s="266"/>
      <c r="B212" s="266"/>
      <c r="C212" s="266"/>
      <c r="D212" s="266"/>
      <c r="E212" s="266"/>
      <c r="F212" s="266"/>
      <c r="G212" s="266"/>
      <c r="H212" s="266"/>
      <c r="I212" s="266"/>
      <c r="J212" s="266"/>
      <c r="K212" s="266"/>
      <c r="L212" s="266"/>
      <c r="M212" s="266"/>
      <c r="N212" s="266"/>
      <c r="O212" s="266"/>
      <c r="P212" s="266"/>
      <c r="Q212" s="266"/>
      <c r="R212" s="266"/>
      <c r="S212" s="266"/>
      <c r="T212" s="266"/>
      <c r="U212" s="266"/>
      <c r="V212" s="266"/>
      <c r="W212" s="266"/>
      <c r="X212" s="266"/>
      <c r="Y212" s="266"/>
      <c r="Z212" s="266"/>
      <c r="AA212" s="266"/>
      <c r="AB212" s="266"/>
      <c r="AC212" s="266"/>
      <c r="AD212" s="266"/>
      <c r="AE212" s="266"/>
      <c r="AF212" s="266"/>
      <c r="AG212" s="266"/>
    </row>
    <row r="213" spans="1:33" ht="24" customHeight="1">
      <c r="A213" s="266"/>
      <c r="B213" s="266"/>
      <c r="C213" s="266"/>
      <c r="D213" s="266"/>
      <c r="E213" s="266"/>
      <c r="F213" s="266"/>
      <c r="G213" s="266"/>
      <c r="H213" s="266"/>
      <c r="I213" s="266"/>
      <c r="J213" s="266"/>
      <c r="K213" s="266"/>
      <c r="L213" s="266"/>
      <c r="M213" s="266"/>
      <c r="N213" s="266"/>
      <c r="O213" s="266"/>
      <c r="P213" s="266"/>
      <c r="Q213" s="266"/>
      <c r="R213" s="266"/>
      <c r="S213" s="266"/>
      <c r="T213" s="266"/>
      <c r="U213" s="266"/>
      <c r="V213" s="266"/>
      <c r="W213" s="266"/>
      <c r="X213" s="266"/>
      <c r="Y213" s="266"/>
      <c r="Z213" s="266"/>
      <c r="AA213" s="266"/>
      <c r="AB213" s="266"/>
      <c r="AC213" s="266"/>
      <c r="AD213" s="266"/>
      <c r="AE213" s="266"/>
      <c r="AF213" s="266"/>
      <c r="AG213" s="266"/>
    </row>
    <row r="214" spans="1:33" ht="24" customHeight="1">
      <c r="A214" s="266"/>
      <c r="B214" s="266"/>
      <c r="C214" s="266"/>
      <c r="D214" s="266"/>
      <c r="E214" s="266"/>
      <c r="F214" s="266"/>
      <c r="G214" s="266"/>
      <c r="H214" s="266"/>
      <c r="I214" s="266"/>
      <c r="J214" s="266"/>
      <c r="K214" s="266"/>
      <c r="L214" s="266"/>
      <c r="M214" s="266"/>
      <c r="N214" s="266"/>
      <c r="O214" s="266"/>
      <c r="P214" s="266"/>
      <c r="Q214" s="266"/>
      <c r="R214" s="266"/>
      <c r="S214" s="266"/>
      <c r="T214" s="266"/>
      <c r="U214" s="266"/>
      <c r="V214" s="266"/>
      <c r="W214" s="266"/>
      <c r="X214" s="266"/>
      <c r="Y214" s="266"/>
      <c r="Z214" s="266"/>
      <c r="AA214" s="266"/>
      <c r="AB214" s="266"/>
      <c r="AC214" s="266"/>
      <c r="AD214" s="266"/>
      <c r="AE214" s="266"/>
      <c r="AF214" s="266"/>
      <c r="AG214" s="266"/>
    </row>
    <row r="215" spans="1:33" ht="24" customHeight="1">
      <c r="A215" s="266"/>
      <c r="B215" s="266"/>
      <c r="C215" s="266"/>
      <c r="D215" s="266"/>
      <c r="E215" s="266"/>
      <c r="F215" s="266"/>
      <c r="G215" s="266"/>
      <c r="H215" s="266"/>
      <c r="I215" s="266"/>
      <c r="J215" s="266"/>
      <c r="K215" s="266"/>
      <c r="L215" s="266"/>
      <c r="M215" s="266"/>
      <c r="N215" s="266"/>
      <c r="O215" s="266"/>
      <c r="P215" s="266"/>
      <c r="Q215" s="266"/>
      <c r="R215" s="266"/>
      <c r="S215" s="266"/>
      <c r="T215" s="266"/>
      <c r="U215" s="266"/>
      <c r="V215" s="266"/>
      <c r="W215" s="266"/>
      <c r="X215" s="266"/>
      <c r="Y215" s="266"/>
      <c r="Z215" s="266"/>
      <c r="AA215" s="266"/>
      <c r="AB215" s="266"/>
      <c r="AC215" s="266"/>
      <c r="AD215" s="266"/>
      <c r="AE215" s="266"/>
      <c r="AF215" s="266"/>
      <c r="AG215" s="266"/>
    </row>
    <row r="216" spans="1:33" ht="24" customHeight="1">
      <c r="A216" s="266"/>
      <c r="B216" s="266"/>
      <c r="C216" s="266"/>
      <c r="D216" s="266"/>
      <c r="E216" s="266"/>
      <c r="F216" s="266"/>
      <c r="G216" s="266"/>
      <c r="H216" s="266"/>
      <c r="I216" s="266"/>
      <c r="J216" s="266"/>
      <c r="K216" s="266"/>
      <c r="L216" s="266"/>
      <c r="M216" s="266"/>
      <c r="N216" s="266"/>
      <c r="O216" s="266"/>
      <c r="P216" s="266"/>
      <c r="Q216" s="266"/>
      <c r="R216" s="266"/>
      <c r="S216" s="266"/>
      <c r="T216" s="266"/>
      <c r="U216" s="266"/>
      <c r="V216" s="266"/>
      <c r="W216" s="266"/>
      <c r="X216" s="266"/>
      <c r="Y216" s="266"/>
      <c r="Z216" s="266"/>
      <c r="AA216" s="266"/>
      <c r="AB216" s="266"/>
      <c r="AC216" s="266"/>
      <c r="AD216" s="266"/>
      <c r="AE216" s="266"/>
      <c r="AF216" s="266"/>
      <c r="AG216" s="266"/>
    </row>
    <row r="217" spans="1:33" ht="24" customHeight="1">
      <c r="A217" s="266"/>
      <c r="B217" s="266"/>
      <c r="C217" s="266"/>
      <c r="D217" s="266"/>
      <c r="E217" s="266"/>
      <c r="F217" s="266"/>
      <c r="G217" s="266"/>
      <c r="H217" s="266"/>
      <c r="I217" s="266"/>
      <c r="J217" s="266"/>
      <c r="K217" s="266"/>
      <c r="L217" s="266"/>
      <c r="M217" s="266"/>
      <c r="N217" s="266"/>
      <c r="O217" s="266"/>
      <c r="P217" s="266"/>
      <c r="Q217" s="266"/>
      <c r="R217" s="266"/>
      <c r="S217" s="266"/>
      <c r="T217" s="266"/>
      <c r="U217" s="266"/>
      <c r="V217" s="266"/>
      <c r="W217" s="266"/>
      <c r="X217" s="266"/>
      <c r="Y217" s="266"/>
      <c r="Z217" s="266"/>
      <c r="AA217" s="266"/>
      <c r="AB217" s="266"/>
      <c r="AC217" s="266"/>
      <c r="AD217" s="266"/>
      <c r="AE217" s="266"/>
      <c r="AF217" s="266"/>
      <c r="AG217" s="266"/>
    </row>
    <row r="218" spans="1:33" ht="24" customHeight="1">
      <c r="A218" s="266"/>
      <c r="B218" s="266"/>
      <c r="C218" s="266"/>
      <c r="D218" s="266"/>
      <c r="E218" s="266"/>
      <c r="F218" s="266"/>
      <c r="G218" s="266"/>
      <c r="H218" s="266"/>
      <c r="I218" s="266"/>
      <c r="J218" s="266"/>
      <c r="K218" s="266"/>
      <c r="L218" s="266"/>
      <c r="M218" s="266"/>
      <c r="N218" s="266"/>
      <c r="O218" s="266"/>
      <c r="P218" s="266"/>
      <c r="Q218" s="266"/>
      <c r="R218" s="266"/>
      <c r="S218" s="266"/>
      <c r="T218" s="266"/>
      <c r="U218" s="266"/>
      <c r="V218" s="266"/>
      <c r="W218" s="266"/>
      <c r="X218" s="266"/>
      <c r="Y218" s="266"/>
      <c r="Z218" s="266"/>
      <c r="AA218" s="266"/>
      <c r="AB218" s="266"/>
      <c r="AC218" s="266"/>
      <c r="AD218" s="266"/>
      <c r="AE218" s="266"/>
      <c r="AF218" s="266"/>
      <c r="AG218" s="266"/>
    </row>
    <row r="219" spans="1:33" ht="24" customHeight="1">
      <c r="A219" s="266"/>
      <c r="B219" s="266"/>
      <c r="C219" s="266"/>
      <c r="D219" s="266"/>
      <c r="E219" s="266"/>
      <c r="F219" s="266"/>
      <c r="G219" s="266"/>
      <c r="H219" s="266"/>
      <c r="I219" s="266"/>
      <c r="J219" s="266"/>
      <c r="K219" s="266"/>
      <c r="L219" s="266"/>
      <c r="M219" s="266"/>
      <c r="N219" s="266"/>
      <c r="O219" s="266"/>
      <c r="P219" s="266"/>
      <c r="Q219" s="266"/>
      <c r="R219" s="266"/>
      <c r="S219" s="266"/>
      <c r="T219" s="266"/>
      <c r="U219" s="266"/>
      <c r="V219" s="266"/>
      <c r="W219" s="266"/>
      <c r="X219" s="266"/>
      <c r="Y219" s="266"/>
      <c r="Z219" s="266"/>
      <c r="AA219" s="266"/>
      <c r="AB219" s="266"/>
      <c r="AC219" s="266"/>
      <c r="AD219" s="266"/>
      <c r="AE219" s="266"/>
      <c r="AF219" s="266"/>
      <c r="AG219" s="266"/>
    </row>
    <row r="220" spans="1:33" ht="24" customHeight="1">
      <c r="A220" s="266"/>
      <c r="B220" s="266"/>
      <c r="C220" s="266"/>
      <c r="D220" s="266"/>
      <c r="E220" s="266"/>
      <c r="F220" s="266"/>
      <c r="G220" s="266"/>
      <c r="H220" s="266"/>
      <c r="I220" s="266"/>
      <c r="J220" s="266"/>
      <c r="K220" s="266"/>
      <c r="L220" s="266"/>
      <c r="M220" s="266"/>
      <c r="N220" s="266"/>
      <c r="O220" s="266"/>
      <c r="P220" s="266"/>
      <c r="Q220" s="266"/>
      <c r="R220" s="266"/>
      <c r="S220" s="266"/>
      <c r="T220" s="266"/>
      <c r="U220" s="266"/>
      <c r="V220" s="266"/>
      <c r="W220" s="266"/>
      <c r="X220" s="266"/>
      <c r="Y220" s="266"/>
      <c r="Z220" s="266"/>
      <c r="AA220" s="266"/>
      <c r="AB220" s="266"/>
      <c r="AC220" s="266"/>
      <c r="AD220" s="266"/>
      <c r="AE220" s="266"/>
      <c r="AF220" s="266"/>
      <c r="AG220" s="266"/>
    </row>
    <row r="221" spans="1:33" ht="24" customHeight="1">
      <c r="A221" s="266"/>
      <c r="B221" s="266"/>
      <c r="C221" s="266"/>
      <c r="D221" s="266"/>
      <c r="E221" s="266"/>
      <c r="F221" s="266"/>
      <c r="G221" s="266"/>
      <c r="H221" s="266"/>
      <c r="I221" s="266"/>
      <c r="J221" s="266"/>
      <c r="K221" s="266"/>
      <c r="L221" s="266"/>
      <c r="M221" s="266"/>
      <c r="N221" s="266"/>
      <c r="O221" s="266"/>
      <c r="P221" s="266"/>
      <c r="Q221" s="266"/>
      <c r="R221" s="266"/>
      <c r="S221" s="266"/>
      <c r="T221" s="266"/>
      <c r="U221" s="266"/>
      <c r="V221" s="266"/>
      <c r="W221" s="266"/>
      <c r="X221" s="266"/>
      <c r="Y221" s="266"/>
      <c r="Z221" s="266"/>
      <c r="AA221" s="266"/>
      <c r="AB221" s="266"/>
      <c r="AC221" s="266"/>
      <c r="AD221" s="266"/>
      <c r="AE221" s="266"/>
      <c r="AF221" s="266"/>
      <c r="AG221" s="266"/>
    </row>
    <row r="222" spans="1:33" ht="24" customHeight="1">
      <c r="A222" s="266"/>
      <c r="B222" s="266"/>
      <c r="C222" s="266"/>
      <c r="D222" s="266"/>
      <c r="E222" s="266"/>
      <c r="F222" s="266"/>
      <c r="G222" s="266"/>
      <c r="H222" s="266"/>
      <c r="I222" s="266"/>
      <c r="J222" s="266"/>
      <c r="K222" s="266"/>
      <c r="L222" s="266"/>
      <c r="M222" s="266"/>
      <c r="N222" s="266"/>
      <c r="O222" s="266"/>
      <c r="P222" s="266"/>
      <c r="Q222" s="266"/>
      <c r="R222" s="266"/>
      <c r="S222" s="266"/>
      <c r="T222" s="266"/>
      <c r="U222" s="266"/>
      <c r="V222" s="266"/>
      <c r="W222" s="266"/>
      <c r="X222" s="266"/>
      <c r="Y222" s="266"/>
      <c r="Z222" s="266"/>
      <c r="AA222" s="266"/>
      <c r="AB222" s="266"/>
      <c r="AC222" s="266"/>
      <c r="AD222" s="266"/>
      <c r="AE222" s="266"/>
      <c r="AF222" s="266"/>
      <c r="AG222" s="266"/>
    </row>
    <row r="223" spans="1:33" ht="24" customHeight="1">
      <c r="A223" s="266"/>
      <c r="B223" s="266"/>
      <c r="C223" s="266"/>
      <c r="D223" s="266"/>
      <c r="E223" s="266"/>
      <c r="F223" s="266"/>
      <c r="G223" s="266"/>
      <c r="H223" s="266"/>
      <c r="I223" s="266"/>
      <c r="J223" s="266"/>
      <c r="K223" s="266"/>
      <c r="L223" s="266"/>
      <c r="M223" s="266"/>
      <c r="N223" s="266"/>
      <c r="O223" s="266"/>
      <c r="P223" s="266"/>
      <c r="Q223" s="266"/>
      <c r="R223" s="266"/>
      <c r="S223" s="266"/>
      <c r="T223" s="266"/>
      <c r="U223" s="266"/>
      <c r="V223" s="266"/>
      <c r="W223" s="266"/>
      <c r="X223" s="266"/>
      <c r="Y223" s="266"/>
      <c r="Z223" s="266"/>
      <c r="AA223" s="266"/>
      <c r="AB223" s="266"/>
      <c r="AC223" s="266"/>
      <c r="AD223" s="266"/>
      <c r="AE223" s="266"/>
      <c r="AF223" s="266"/>
      <c r="AG223" s="266"/>
    </row>
    <row r="224" spans="1:33" ht="24" customHeight="1">
      <c r="A224" s="266"/>
      <c r="B224" s="266"/>
      <c r="C224" s="266"/>
      <c r="D224" s="266"/>
      <c r="E224" s="266"/>
      <c r="F224" s="266"/>
      <c r="G224" s="266"/>
      <c r="H224" s="266"/>
      <c r="I224" s="266"/>
      <c r="J224" s="266"/>
      <c r="K224" s="266"/>
      <c r="L224" s="266"/>
      <c r="M224" s="266"/>
      <c r="N224" s="266"/>
      <c r="O224" s="266"/>
      <c r="P224" s="266"/>
      <c r="Q224" s="266"/>
      <c r="R224" s="266"/>
      <c r="S224" s="266"/>
      <c r="T224" s="266"/>
      <c r="U224" s="266"/>
      <c r="V224" s="266"/>
      <c r="W224" s="266"/>
      <c r="X224" s="266"/>
      <c r="Y224" s="266"/>
      <c r="Z224" s="266"/>
      <c r="AA224" s="266"/>
      <c r="AB224" s="266"/>
      <c r="AC224" s="266"/>
      <c r="AD224" s="266"/>
      <c r="AE224" s="266"/>
      <c r="AF224" s="266"/>
      <c r="AG224" s="266"/>
    </row>
    <row r="225" spans="1:33" ht="24" customHeight="1">
      <c r="A225" s="266"/>
      <c r="B225" s="266"/>
      <c r="C225" s="266"/>
      <c r="D225" s="266"/>
      <c r="E225" s="266"/>
      <c r="F225" s="266"/>
      <c r="G225" s="266"/>
      <c r="H225" s="266"/>
      <c r="I225" s="266"/>
      <c r="J225" s="266"/>
      <c r="K225" s="266"/>
      <c r="L225" s="266"/>
      <c r="M225" s="266"/>
      <c r="N225" s="266"/>
      <c r="O225" s="266"/>
      <c r="P225" s="266"/>
      <c r="Q225" s="266"/>
      <c r="R225" s="266"/>
      <c r="S225" s="266"/>
      <c r="T225" s="266"/>
      <c r="U225" s="266"/>
      <c r="V225" s="266"/>
      <c r="W225" s="266"/>
      <c r="X225" s="266"/>
      <c r="Y225" s="266"/>
      <c r="Z225" s="266"/>
      <c r="AA225" s="266"/>
      <c r="AB225" s="266"/>
      <c r="AC225" s="266"/>
      <c r="AD225" s="266"/>
      <c r="AE225" s="266"/>
      <c r="AF225" s="266"/>
      <c r="AG225" s="266"/>
    </row>
    <row r="226" spans="1:33" ht="24" customHeight="1">
      <c r="A226" s="266"/>
      <c r="B226" s="266"/>
      <c r="C226" s="266"/>
      <c r="D226" s="266"/>
      <c r="E226" s="266"/>
      <c r="F226" s="266"/>
      <c r="G226" s="266"/>
      <c r="H226" s="266"/>
      <c r="I226" s="266"/>
      <c r="J226" s="266"/>
      <c r="K226" s="266"/>
      <c r="L226" s="266"/>
      <c r="M226" s="266"/>
      <c r="N226" s="266"/>
      <c r="O226" s="266"/>
      <c r="P226" s="266"/>
      <c r="Q226" s="266"/>
      <c r="R226" s="266"/>
      <c r="S226" s="266"/>
      <c r="T226" s="266"/>
      <c r="U226" s="266"/>
      <c r="V226" s="266"/>
      <c r="W226" s="266"/>
      <c r="X226" s="266"/>
      <c r="Y226" s="266"/>
      <c r="Z226" s="266"/>
      <c r="AA226" s="266"/>
      <c r="AB226" s="266"/>
      <c r="AC226" s="266"/>
      <c r="AD226" s="266"/>
      <c r="AE226" s="266"/>
      <c r="AF226" s="266"/>
      <c r="AG226" s="266"/>
    </row>
    <row r="227" spans="1:33" ht="24" customHeight="1">
      <c r="A227" s="266"/>
      <c r="B227" s="266"/>
      <c r="C227" s="266"/>
      <c r="D227" s="266"/>
      <c r="E227" s="266"/>
      <c r="F227" s="266"/>
      <c r="G227" s="266"/>
      <c r="H227" s="266"/>
      <c r="I227" s="266"/>
      <c r="J227" s="266"/>
      <c r="K227" s="266"/>
      <c r="L227" s="266"/>
      <c r="M227" s="266"/>
      <c r="N227" s="266"/>
      <c r="O227" s="266"/>
      <c r="P227" s="266"/>
      <c r="Q227" s="266"/>
      <c r="R227" s="266"/>
      <c r="S227" s="266"/>
      <c r="T227" s="266"/>
      <c r="U227" s="266"/>
      <c r="V227" s="266"/>
      <c r="W227" s="266"/>
      <c r="X227" s="266"/>
      <c r="Y227" s="266"/>
      <c r="Z227" s="266"/>
      <c r="AA227" s="266"/>
      <c r="AB227" s="266"/>
      <c r="AC227" s="266"/>
      <c r="AD227" s="266"/>
      <c r="AE227" s="266"/>
      <c r="AF227" s="266"/>
      <c r="AG227" s="266"/>
    </row>
    <row r="228" spans="1:33" ht="24" customHeight="1">
      <c r="A228" s="266"/>
      <c r="B228" s="266"/>
      <c r="C228" s="266"/>
      <c r="D228" s="266"/>
      <c r="E228" s="266"/>
      <c r="F228" s="266"/>
      <c r="G228" s="266"/>
      <c r="H228" s="266"/>
      <c r="I228" s="266"/>
      <c r="J228" s="266"/>
      <c r="K228" s="266"/>
      <c r="L228" s="266"/>
      <c r="M228" s="266"/>
      <c r="N228" s="266"/>
      <c r="O228" s="266"/>
      <c r="P228" s="266"/>
      <c r="Q228" s="266"/>
      <c r="R228" s="266"/>
      <c r="S228" s="266"/>
      <c r="T228" s="266"/>
      <c r="U228" s="266"/>
      <c r="V228" s="266"/>
      <c r="W228" s="266"/>
      <c r="X228" s="266"/>
      <c r="Y228" s="266"/>
      <c r="Z228" s="266"/>
      <c r="AA228" s="266"/>
      <c r="AB228" s="266"/>
      <c r="AC228" s="266"/>
      <c r="AD228" s="266"/>
      <c r="AE228" s="266"/>
      <c r="AF228" s="266"/>
      <c r="AG228" s="266"/>
    </row>
    <row r="229" spans="1:33" ht="24" customHeight="1">
      <c r="A229" s="266"/>
      <c r="B229" s="266"/>
      <c r="C229" s="266"/>
      <c r="D229" s="266"/>
      <c r="E229" s="266"/>
      <c r="F229" s="266"/>
      <c r="G229" s="266"/>
      <c r="H229" s="266"/>
      <c r="I229" s="266"/>
      <c r="J229" s="266"/>
      <c r="K229" s="266"/>
      <c r="L229" s="266"/>
      <c r="M229" s="266"/>
      <c r="N229" s="266"/>
      <c r="O229" s="266"/>
      <c r="P229" s="266"/>
      <c r="Q229" s="266"/>
      <c r="R229" s="266"/>
      <c r="S229" s="266"/>
      <c r="T229" s="266"/>
      <c r="U229" s="266"/>
      <c r="V229" s="266"/>
      <c r="W229" s="266"/>
      <c r="X229" s="266"/>
      <c r="Y229" s="266"/>
      <c r="Z229" s="266"/>
      <c r="AA229" s="266"/>
      <c r="AB229" s="266"/>
      <c r="AC229" s="266"/>
      <c r="AD229" s="266"/>
      <c r="AE229" s="266"/>
      <c r="AF229" s="266"/>
      <c r="AG229" s="266"/>
    </row>
    <row r="230" spans="1:33" ht="24" customHeight="1">
      <c r="A230" s="266"/>
      <c r="B230" s="266"/>
      <c r="C230" s="266"/>
      <c r="D230" s="266"/>
      <c r="E230" s="266"/>
      <c r="F230" s="266"/>
      <c r="G230" s="266"/>
      <c r="H230" s="266"/>
      <c r="I230" s="266"/>
      <c r="J230" s="266"/>
      <c r="K230" s="266"/>
      <c r="L230" s="266"/>
      <c r="M230" s="266"/>
      <c r="N230" s="266"/>
      <c r="O230" s="266"/>
      <c r="P230" s="266"/>
      <c r="Q230" s="266"/>
      <c r="R230" s="266"/>
      <c r="S230" s="266"/>
      <c r="T230" s="266"/>
      <c r="U230" s="266"/>
      <c r="V230" s="266"/>
      <c r="W230" s="266"/>
      <c r="X230" s="266"/>
      <c r="Y230" s="266"/>
      <c r="Z230" s="266"/>
      <c r="AA230" s="266"/>
      <c r="AB230" s="266"/>
      <c r="AC230" s="266"/>
      <c r="AD230" s="266"/>
      <c r="AE230" s="266"/>
      <c r="AF230" s="266"/>
      <c r="AG230" s="266"/>
    </row>
    <row r="231" spans="1:33" ht="24" customHeight="1">
      <c r="A231" s="266"/>
      <c r="B231" s="266"/>
      <c r="C231" s="266"/>
      <c r="D231" s="266"/>
      <c r="E231" s="266"/>
      <c r="F231" s="266"/>
      <c r="G231" s="266"/>
      <c r="H231" s="266"/>
      <c r="I231" s="266"/>
      <c r="J231" s="266"/>
      <c r="K231" s="266"/>
      <c r="L231" s="266"/>
      <c r="M231" s="266"/>
      <c r="N231" s="266"/>
      <c r="O231" s="266"/>
      <c r="P231" s="266"/>
      <c r="Q231" s="266"/>
      <c r="R231" s="266"/>
      <c r="S231" s="266"/>
      <c r="T231" s="266"/>
      <c r="U231" s="266"/>
      <c r="V231" s="266"/>
      <c r="W231" s="266"/>
      <c r="X231" s="266"/>
      <c r="Y231" s="266"/>
      <c r="Z231" s="266"/>
      <c r="AA231" s="266"/>
      <c r="AB231" s="266"/>
      <c r="AC231" s="266"/>
      <c r="AD231" s="266"/>
      <c r="AE231" s="266"/>
      <c r="AF231" s="266"/>
      <c r="AG231" s="266"/>
    </row>
    <row r="232" spans="1:33" ht="24" customHeight="1">
      <c r="A232" s="266"/>
      <c r="B232" s="266"/>
      <c r="C232" s="266"/>
      <c r="D232" s="266"/>
      <c r="E232" s="266"/>
      <c r="F232" s="266"/>
      <c r="G232" s="266"/>
      <c r="H232" s="266"/>
      <c r="I232" s="266"/>
      <c r="J232" s="266"/>
      <c r="K232" s="266"/>
      <c r="L232" s="266"/>
      <c r="M232" s="266"/>
      <c r="N232" s="266"/>
      <c r="O232" s="266"/>
      <c r="P232" s="266"/>
      <c r="Q232" s="266"/>
      <c r="R232" s="266"/>
      <c r="S232" s="266"/>
      <c r="T232" s="266"/>
      <c r="U232" s="266"/>
      <c r="V232" s="266"/>
      <c r="W232" s="266"/>
      <c r="X232" s="266"/>
      <c r="Y232" s="266"/>
      <c r="Z232" s="266"/>
      <c r="AA232" s="266"/>
      <c r="AB232" s="266"/>
      <c r="AC232" s="266"/>
      <c r="AD232" s="266"/>
      <c r="AE232" s="266"/>
      <c r="AF232" s="266"/>
      <c r="AG232" s="266"/>
    </row>
    <row r="233" spans="1:33" ht="24" customHeight="1">
      <c r="A233" s="266"/>
      <c r="B233" s="266"/>
      <c r="C233" s="266"/>
      <c r="D233" s="266"/>
      <c r="E233" s="266"/>
      <c r="F233" s="266"/>
      <c r="G233" s="266"/>
      <c r="H233" s="266"/>
      <c r="I233" s="266"/>
      <c r="J233" s="266"/>
      <c r="K233" s="266"/>
      <c r="L233" s="266"/>
      <c r="M233" s="266"/>
      <c r="N233" s="266"/>
      <c r="O233" s="266"/>
      <c r="P233" s="266"/>
      <c r="Q233" s="266"/>
      <c r="R233" s="266"/>
      <c r="S233" s="266"/>
      <c r="T233" s="266"/>
      <c r="U233" s="266"/>
      <c r="V233" s="266"/>
      <c r="W233" s="266"/>
      <c r="X233" s="266"/>
      <c r="Y233" s="266"/>
      <c r="Z233" s="266"/>
      <c r="AA233" s="266"/>
      <c r="AB233" s="266"/>
      <c r="AC233" s="266"/>
      <c r="AD233" s="266"/>
      <c r="AE233" s="266"/>
      <c r="AF233" s="266"/>
      <c r="AG233" s="266"/>
    </row>
    <row r="234" spans="1:33" ht="24" customHeight="1">
      <c r="A234" s="266"/>
      <c r="B234" s="266"/>
      <c r="C234" s="266"/>
      <c r="D234" s="266"/>
      <c r="E234" s="266"/>
      <c r="F234" s="266"/>
      <c r="G234" s="266"/>
      <c r="H234" s="266"/>
      <c r="I234" s="266"/>
      <c r="J234" s="266"/>
      <c r="K234" s="266"/>
      <c r="L234" s="266"/>
      <c r="M234" s="266"/>
      <c r="N234" s="266"/>
      <c r="O234" s="266"/>
      <c r="P234" s="266"/>
      <c r="Q234" s="266"/>
      <c r="R234" s="266"/>
      <c r="S234" s="266"/>
      <c r="T234" s="266"/>
      <c r="U234" s="266"/>
      <c r="V234" s="266"/>
      <c r="W234" s="266"/>
      <c r="X234" s="266"/>
      <c r="Y234" s="266"/>
      <c r="Z234" s="266"/>
      <c r="AA234" s="266"/>
      <c r="AB234" s="266"/>
      <c r="AC234" s="266"/>
      <c r="AD234" s="266"/>
      <c r="AE234" s="266"/>
      <c r="AF234" s="266"/>
      <c r="AG234" s="266"/>
    </row>
    <row r="235" spans="1:33" ht="24" customHeight="1">
      <c r="A235" s="266"/>
      <c r="B235" s="266"/>
      <c r="C235" s="266"/>
      <c r="D235" s="266"/>
      <c r="E235" s="266"/>
      <c r="F235" s="266"/>
      <c r="G235" s="266"/>
      <c r="H235" s="266"/>
      <c r="I235" s="266"/>
      <c r="J235" s="266"/>
      <c r="K235" s="266"/>
      <c r="L235" s="266"/>
      <c r="M235" s="266"/>
      <c r="N235" s="266"/>
      <c r="O235" s="266"/>
      <c r="P235" s="266"/>
      <c r="Q235" s="266"/>
      <c r="R235" s="266"/>
      <c r="S235" s="266"/>
      <c r="T235" s="266"/>
      <c r="U235" s="266"/>
      <c r="V235" s="266"/>
      <c r="W235" s="266"/>
      <c r="X235" s="266"/>
      <c r="Y235" s="266"/>
      <c r="Z235" s="266"/>
      <c r="AA235" s="266"/>
      <c r="AB235" s="266"/>
      <c r="AC235" s="266"/>
      <c r="AD235" s="266"/>
      <c r="AE235" s="266"/>
      <c r="AF235" s="266"/>
      <c r="AG235" s="266"/>
    </row>
    <row r="236" spans="1:33" ht="24" customHeight="1">
      <c r="A236" s="266"/>
      <c r="B236" s="266"/>
      <c r="C236" s="266"/>
      <c r="D236" s="266"/>
      <c r="E236" s="266"/>
      <c r="F236" s="266"/>
      <c r="G236" s="266"/>
      <c r="H236" s="266"/>
      <c r="I236" s="266"/>
      <c r="J236" s="266"/>
      <c r="K236" s="266"/>
      <c r="L236" s="266"/>
      <c r="M236" s="266"/>
      <c r="N236" s="266"/>
      <c r="O236" s="266"/>
      <c r="P236" s="266"/>
      <c r="Q236" s="266"/>
      <c r="R236" s="266"/>
      <c r="S236" s="266"/>
      <c r="T236" s="266"/>
      <c r="U236" s="266"/>
      <c r="V236" s="266"/>
      <c r="W236" s="266"/>
      <c r="X236" s="266"/>
      <c r="Y236" s="266"/>
      <c r="Z236" s="266"/>
      <c r="AA236" s="266"/>
      <c r="AB236" s="266"/>
      <c r="AC236" s="266"/>
      <c r="AD236" s="266"/>
      <c r="AE236" s="266"/>
      <c r="AF236" s="266"/>
      <c r="AG236" s="266"/>
    </row>
    <row r="237" spans="1:33" ht="24" customHeight="1">
      <c r="A237" s="266"/>
      <c r="B237" s="266"/>
      <c r="C237" s="266"/>
      <c r="D237" s="266"/>
      <c r="E237" s="266"/>
      <c r="F237" s="266"/>
      <c r="G237" s="266"/>
      <c r="H237" s="266"/>
      <c r="I237" s="266"/>
      <c r="J237" s="266"/>
      <c r="K237" s="266"/>
      <c r="L237" s="266"/>
      <c r="M237" s="266"/>
      <c r="N237" s="266"/>
      <c r="O237" s="266"/>
      <c r="P237" s="266"/>
      <c r="Q237" s="266"/>
      <c r="R237" s="266"/>
      <c r="S237" s="266"/>
      <c r="T237" s="266"/>
      <c r="U237" s="266"/>
      <c r="V237" s="266"/>
      <c r="W237" s="266"/>
      <c r="X237" s="266"/>
      <c r="Y237" s="266"/>
      <c r="Z237" s="266"/>
      <c r="AA237" s="266"/>
      <c r="AB237" s="266"/>
      <c r="AC237" s="266"/>
      <c r="AD237" s="266"/>
      <c r="AE237" s="266"/>
      <c r="AF237" s="266"/>
      <c r="AG237" s="266"/>
    </row>
    <row r="238" spans="1:33" ht="24" customHeight="1">
      <c r="A238" s="266"/>
      <c r="B238" s="266"/>
      <c r="C238" s="266"/>
      <c r="D238" s="266"/>
      <c r="E238" s="266"/>
      <c r="F238" s="266"/>
      <c r="G238" s="266"/>
      <c r="H238" s="266"/>
      <c r="I238" s="266"/>
      <c r="J238" s="266"/>
      <c r="K238" s="266"/>
      <c r="L238" s="266"/>
      <c r="M238" s="266"/>
      <c r="N238" s="266"/>
      <c r="O238" s="266"/>
      <c r="P238" s="266"/>
      <c r="Q238" s="266"/>
      <c r="R238" s="266"/>
      <c r="S238" s="266"/>
      <c r="T238" s="266"/>
      <c r="U238" s="266"/>
      <c r="V238" s="266"/>
      <c r="W238" s="266"/>
      <c r="X238" s="266"/>
      <c r="Y238" s="266"/>
      <c r="Z238" s="266"/>
      <c r="AA238" s="266"/>
      <c r="AB238" s="266"/>
      <c r="AC238" s="266"/>
      <c r="AD238" s="266"/>
      <c r="AE238" s="266"/>
      <c r="AF238" s="266"/>
      <c r="AG238" s="266"/>
    </row>
    <row r="239" spans="1:33" ht="24" customHeight="1">
      <c r="A239" s="266"/>
      <c r="B239" s="266"/>
      <c r="C239" s="266"/>
      <c r="D239" s="266"/>
      <c r="E239" s="266"/>
      <c r="F239" s="266"/>
      <c r="G239" s="266"/>
      <c r="H239" s="266"/>
      <c r="I239" s="266"/>
      <c r="J239" s="266"/>
      <c r="K239" s="266"/>
      <c r="L239" s="266"/>
      <c r="M239" s="266"/>
      <c r="N239" s="266"/>
      <c r="O239" s="266"/>
      <c r="P239" s="266"/>
      <c r="Q239" s="266"/>
      <c r="R239" s="266"/>
      <c r="S239" s="266"/>
      <c r="T239" s="266"/>
      <c r="U239" s="266"/>
      <c r="V239" s="266"/>
      <c r="W239" s="266"/>
      <c r="X239" s="266"/>
      <c r="Y239" s="266"/>
      <c r="Z239" s="266"/>
      <c r="AA239" s="266"/>
      <c r="AB239" s="266"/>
      <c r="AC239" s="266"/>
      <c r="AD239" s="266"/>
      <c r="AE239" s="266"/>
      <c r="AF239" s="266"/>
      <c r="AG239" s="266"/>
    </row>
    <row r="240" spans="1:33" ht="24" customHeight="1">
      <c r="A240" s="266"/>
      <c r="B240" s="266"/>
      <c r="C240" s="266"/>
      <c r="D240" s="266"/>
      <c r="E240" s="266"/>
      <c r="F240" s="266"/>
      <c r="G240" s="266"/>
      <c r="H240" s="266"/>
      <c r="I240" s="266"/>
      <c r="J240" s="266"/>
      <c r="K240" s="266"/>
      <c r="L240" s="266"/>
      <c r="M240" s="266"/>
      <c r="N240" s="266"/>
      <c r="O240" s="266"/>
      <c r="P240" s="266"/>
      <c r="Q240" s="266"/>
      <c r="R240" s="266"/>
      <c r="S240" s="266"/>
      <c r="T240" s="266"/>
      <c r="U240" s="266"/>
      <c r="V240" s="266"/>
      <c r="W240" s="266"/>
      <c r="X240" s="266"/>
      <c r="Y240" s="266"/>
      <c r="Z240" s="266"/>
      <c r="AA240" s="266"/>
      <c r="AB240" s="266"/>
      <c r="AC240" s="266"/>
      <c r="AD240" s="266"/>
      <c r="AE240" s="266"/>
      <c r="AF240" s="266"/>
      <c r="AG240" s="266"/>
    </row>
    <row r="241" spans="1:33" ht="24" customHeight="1">
      <c r="A241" s="266"/>
      <c r="B241" s="266"/>
      <c r="C241" s="266"/>
      <c r="D241" s="266"/>
      <c r="E241" s="266"/>
      <c r="F241" s="266"/>
      <c r="G241" s="266"/>
      <c r="H241" s="266"/>
      <c r="I241" s="266"/>
      <c r="J241" s="266"/>
      <c r="K241" s="266"/>
      <c r="L241" s="266"/>
      <c r="M241" s="266"/>
      <c r="N241" s="266"/>
      <c r="O241" s="266"/>
      <c r="P241" s="266"/>
      <c r="Q241" s="266"/>
      <c r="R241" s="266"/>
      <c r="S241" s="266"/>
      <c r="T241" s="266"/>
      <c r="U241" s="266"/>
      <c r="V241" s="266"/>
      <c r="W241" s="266"/>
      <c r="X241" s="266"/>
      <c r="Y241" s="266"/>
      <c r="Z241" s="266"/>
      <c r="AA241" s="266"/>
      <c r="AB241" s="266"/>
      <c r="AC241" s="266"/>
      <c r="AD241" s="266"/>
      <c r="AE241" s="266"/>
      <c r="AF241" s="266"/>
      <c r="AG241" s="266"/>
    </row>
    <row r="242" spans="1:33" ht="24" customHeight="1">
      <c r="A242" s="266"/>
      <c r="B242" s="266"/>
      <c r="C242" s="266"/>
      <c r="D242" s="266"/>
      <c r="E242" s="266"/>
      <c r="F242" s="266"/>
      <c r="G242" s="266"/>
      <c r="H242" s="266"/>
      <c r="I242" s="266"/>
      <c r="J242" s="266"/>
      <c r="K242" s="266"/>
      <c r="L242" s="266"/>
      <c r="M242" s="266"/>
      <c r="N242" s="266"/>
      <c r="O242" s="266"/>
      <c r="P242" s="266"/>
      <c r="Q242" s="266"/>
      <c r="R242" s="266"/>
      <c r="S242" s="266"/>
      <c r="T242" s="266"/>
      <c r="U242" s="266"/>
      <c r="V242" s="266"/>
      <c r="W242" s="266"/>
      <c r="X242" s="266"/>
      <c r="Y242" s="266"/>
      <c r="Z242" s="266"/>
      <c r="AA242" s="266"/>
      <c r="AB242" s="266"/>
      <c r="AC242" s="266"/>
      <c r="AD242" s="266"/>
      <c r="AE242" s="266"/>
      <c r="AF242" s="266"/>
      <c r="AG242" s="266"/>
    </row>
    <row r="243" spans="1:33" ht="24" customHeight="1">
      <c r="A243" s="266"/>
      <c r="B243" s="266"/>
      <c r="C243" s="266"/>
      <c r="D243" s="266"/>
      <c r="E243" s="266"/>
      <c r="F243" s="266"/>
      <c r="G243" s="266"/>
      <c r="H243" s="266"/>
      <c r="I243" s="266"/>
      <c r="J243" s="266"/>
      <c r="K243" s="266"/>
      <c r="L243" s="266"/>
      <c r="M243" s="266"/>
      <c r="N243" s="266"/>
      <c r="O243" s="266"/>
      <c r="P243" s="266"/>
      <c r="Q243" s="266"/>
      <c r="R243" s="266"/>
      <c r="S243" s="266"/>
      <c r="T243" s="266"/>
      <c r="U243" s="266"/>
      <c r="V243" s="266"/>
      <c r="W243" s="266"/>
      <c r="X243" s="266"/>
      <c r="Y243" s="266"/>
      <c r="Z243" s="266"/>
      <c r="AA243" s="266"/>
      <c r="AB243" s="266"/>
      <c r="AC243" s="266"/>
      <c r="AD243" s="266"/>
      <c r="AE243" s="266"/>
      <c r="AF243" s="266"/>
      <c r="AG243" s="266"/>
    </row>
    <row r="244" spans="1:33" ht="24" customHeight="1">
      <c r="A244" s="266"/>
      <c r="B244" s="266"/>
      <c r="C244" s="266"/>
      <c r="D244" s="266"/>
      <c r="E244" s="266"/>
      <c r="F244" s="266"/>
      <c r="G244" s="266"/>
      <c r="H244" s="266"/>
      <c r="I244" s="266"/>
      <c r="J244" s="266"/>
      <c r="K244" s="266"/>
      <c r="L244" s="266"/>
      <c r="M244" s="266"/>
      <c r="N244" s="266"/>
      <c r="O244" s="266"/>
      <c r="P244" s="266"/>
      <c r="Q244" s="266"/>
      <c r="R244" s="266"/>
      <c r="S244" s="266"/>
      <c r="T244" s="266"/>
      <c r="U244" s="266"/>
      <c r="V244" s="266"/>
      <c r="W244" s="266"/>
      <c r="X244" s="266"/>
      <c r="Y244" s="266"/>
      <c r="Z244" s="266"/>
      <c r="AA244" s="266"/>
      <c r="AB244" s="266"/>
      <c r="AC244" s="266"/>
      <c r="AD244" s="266"/>
      <c r="AE244" s="266"/>
      <c r="AF244" s="266"/>
      <c r="AG244" s="266"/>
    </row>
    <row r="245" spans="1:33" ht="24" customHeight="1">
      <c r="A245" s="266"/>
      <c r="B245" s="266"/>
      <c r="C245" s="266"/>
      <c r="D245" s="266"/>
      <c r="E245" s="266"/>
      <c r="F245" s="266"/>
      <c r="G245" s="266"/>
      <c r="H245" s="266"/>
      <c r="I245" s="266"/>
      <c r="J245" s="266"/>
      <c r="K245" s="266"/>
      <c r="L245" s="266"/>
      <c r="M245" s="266"/>
      <c r="N245" s="266"/>
      <c r="O245" s="266"/>
      <c r="P245" s="266"/>
      <c r="Q245" s="266"/>
      <c r="R245" s="266"/>
      <c r="S245" s="266"/>
      <c r="T245" s="266"/>
      <c r="U245" s="266"/>
      <c r="V245" s="266"/>
      <c r="W245" s="266"/>
      <c r="X245" s="266"/>
      <c r="Y245" s="266"/>
      <c r="Z245" s="266"/>
      <c r="AA245" s="266"/>
      <c r="AB245" s="266"/>
      <c r="AC245" s="266"/>
      <c r="AD245" s="266"/>
      <c r="AE245" s="266"/>
      <c r="AF245" s="266"/>
      <c r="AG245" s="266"/>
    </row>
    <row r="246" spans="1:33" ht="24" customHeight="1">
      <c r="A246" s="266"/>
      <c r="B246" s="266"/>
      <c r="C246" s="266"/>
      <c r="D246" s="266"/>
      <c r="E246" s="266"/>
      <c r="F246" s="266"/>
      <c r="G246" s="266"/>
      <c r="H246" s="266"/>
      <c r="I246" s="266"/>
      <c r="J246" s="266"/>
      <c r="K246" s="266"/>
      <c r="L246" s="266"/>
      <c r="M246" s="266"/>
      <c r="N246" s="266"/>
      <c r="O246" s="266"/>
      <c r="P246" s="266"/>
      <c r="Q246" s="266"/>
      <c r="R246" s="266"/>
      <c r="S246" s="266"/>
      <c r="T246" s="266"/>
      <c r="U246" s="266"/>
      <c r="V246" s="266"/>
      <c r="W246" s="266"/>
      <c r="X246" s="266"/>
      <c r="Y246" s="266"/>
      <c r="Z246" s="266"/>
      <c r="AA246" s="266"/>
      <c r="AB246" s="266"/>
      <c r="AC246" s="266"/>
      <c r="AD246" s="266"/>
      <c r="AE246" s="266"/>
      <c r="AF246" s="266"/>
      <c r="AG246" s="266"/>
    </row>
    <row r="247" spans="1:33" ht="24" customHeight="1">
      <c r="A247" s="266"/>
      <c r="B247" s="266"/>
      <c r="C247" s="266"/>
      <c r="D247" s="266"/>
      <c r="E247" s="266"/>
      <c r="F247" s="266"/>
      <c r="G247" s="266"/>
      <c r="H247" s="266"/>
      <c r="I247" s="266"/>
      <c r="J247" s="266"/>
      <c r="K247" s="266"/>
      <c r="L247" s="266"/>
      <c r="M247" s="266"/>
      <c r="N247" s="266"/>
      <c r="O247" s="266"/>
      <c r="P247" s="266"/>
      <c r="Q247" s="266"/>
      <c r="R247" s="266"/>
      <c r="S247" s="266"/>
      <c r="T247" s="266"/>
      <c r="U247" s="266"/>
      <c r="V247" s="266"/>
      <c r="W247" s="266"/>
      <c r="X247" s="266"/>
      <c r="Y247" s="266"/>
      <c r="Z247" s="266"/>
      <c r="AA247" s="266"/>
      <c r="AB247" s="266"/>
      <c r="AC247" s="266"/>
      <c r="AD247" s="266"/>
      <c r="AE247" s="266"/>
      <c r="AF247" s="266"/>
      <c r="AG247" s="266"/>
    </row>
    <row r="248" spans="1:33" ht="24" customHeight="1">
      <c r="A248" s="266"/>
      <c r="B248" s="266"/>
      <c r="C248" s="266"/>
      <c r="D248" s="266"/>
      <c r="E248" s="266"/>
      <c r="F248" s="266"/>
      <c r="G248" s="266"/>
      <c r="H248" s="266"/>
      <c r="I248" s="266"/>
      <c r="J248" s="266"/>
      <c r="K248" s="266"/>
      <c r="L248" s="266"/>
      <c r="M248" s="266"/>
      <c r="N248" s="266"/>
      <c r="O248" s="266"/>
      <c r="P248" s="266"/>
      <c r="Q248" s="266"/>
      <c r="R248" s="266"/>
      <c r="S248" s="266"/>
      <c r="T248" s="266"/>
      <c r="U248" s="266"/>
      <c r="V248" s="266"/>
      <c r="W248" s="266"/>
      <c r="X248" s="266"/>
      <c r="Y248" s="266"/>
      <c r="Z248" s="266"/>
      <c r="AA248" s="266"/>
      <c r="AB248" s="266"/>
      <c r="AC248" s="266"/>
      <c r="AD248" s="266"/>
      <c r="AE248" s="266"/>
      <c r="AF248" s="266"/>
      <c r="AG248" s="266"/>
    </row>
    <row r="249" spans="1:33" ht="24" customHeight="1">
      <c r="A249" s="266"/>
      <c r="B249" s="266"/>
      <c r="C249" s="266"/>
      <c r="D249" s="266"/>
      <c r="E249" s="266"/>
      <c r="F249" s="266"/>
      <c r="G249" s="266"/>
      <c r="H249" s="266"/>
      <c r="I249" s="266"/>
      <c r="J249" s="266"/>
      <c r="K249" s="266"/>
      <c r="L249" s="266"/>
      <c r="M249" s="266"/>
      <c r="N249" s="266"/>
      <c r="O249" s="266"/>
      <c r="P249" s="266"/>
      <c r="Q249" s="266"/>
      <c r="R249" s="266"/>
      <c r="S249" s="266"/>
      <c r="T249" s="266"/>
      <c r="U249" s="266"/>
      <c r="V249" s="266"/>
      <c r="W249" s="266"/>
      <c r="X249" s="266"/>
      <c r="Y249" s="266"/>
      <c r="Z249" s="266"/>
      <c r="AA249" s="266"/>
      <c r="AB249" s="266"/>
      <c r="AC249" s="266"/>
      <c r="AD249" s="266"/>
      <c r="AE249" s="266"/>
      <c r="AF249" s="266"/>
      <c r="AG249" s="266"/>
    </row>
    <row r="250" spans="1:33" ht="24" customHeight="1">
      <c r="A250" s="266"/>
      <c r="B250" s="266"/>
      <c r="C250" s="266"/>
      <c r="D250" s="266"/>
      <c r="E250" s="266"/>
      <c r="F250" s="266"/>
      <c r="G250" s="266"/>
      <c r="H250" s="266"/>
      <c r="I250" s="266"/>
      <c r="J250" s="266"/>
      <c r="K250" s="266"/>
      <c r="L250" s="266"/>
      <c r="M250" s="266"/>
      <c r="N250" s="266"/>
      <c r="O250" s="266"/>
      <c r="P250" s="266"/>
      <c r="Q250" s="266"/>
      <c r="R250" s="266"/>
      <c r="S250" s="266"/>
      <c r="T250" s="266"/>
      <c r="U250" s="266"/>
      <c r="V250" s="266"/>
      <c r="W250" s="266"/>
      <c r="X250" s="266"/>
      <c r="Y250" s="266"/>
      <c r="Z250" s="266"/>
      <c r="AA250" s="266"/>
      <c r="AB250" s="266"/>
      <c r="AC250" s="266"/>
      <c r="AD250" s="266"/>
      <c r="AE250" s="266"/>
      <c r="AF250" s="266"/>
      <c r="AG250" s="266"/>
    </row>
    <row r="251" spans="1:33" ht="24" customHeight="1">
      <c r="A251" s="266"/>
      <c r="B251" s="266"/>
      <c r="C251" s="266"/>
      <c r="D251" s="266"/>
      <c r="E251" s="266"/>
      <c r="F251" s="266"/>
      <c r="G251" s="266"/>
      <c r="H251" s="266"/>
      <c r="I251" s="266"/>
      <c r="J251" s="266"/>
      <c r="K251" s="266"/>
      <c r="L251" s="266"/>
      <c r="M251" s="266"/>
      <c r="N251" s="266"/>
      <c r="O251" s="266"/>
      <c r="P251" s="266"/>
      <c r="Q251" s="266"/>
      <c r="R251" s="266"/>
      <c r="S251" s="266"/>
      <c r="T251" s="266"/>
      <c r="U251" s="266"/>
      <c r="V251" s="266"/>
      <c r="W251" s="266"/>
      <c r="X251" s="266"/>
      <c r="Y251" s="266"/>
      <c r="Z251" s="266"/>
      <c r="AA251" s="266"/>
      <c r="AB251" s="266"/>
      <c r="AC251" s="266"/>
      <c r="AD251" s="266"/>
      <c r="AE251" s="266"/>
      <c r="AF251" s="266"/>
      <c r="AG251" s="266"/>
    </row>
    <row r="252" spans="1:33" ht="24" customHeight="1">
      <c r="A252" s="266"/>
      <c r="B252" s="266"/>
      <c r="C252" s="266"/>
      <c r="D252" s="266"/>
      <c r="E252" s="266"/>
      <c r="F252" s="266"/>
      <c r="G252" s="266"/>
      <c r="H252" s="266"/>
      <c r="I252" s="266"/>
      <c r="J252" s="266"/>
      <c r="K252" s="266"/>
      <c r="L252" s="266"/>
      <c r="M252" s="266"/>
      <c r="N252" s="266"/>
      <c r="O252" s="266"/>
      <c r="P252" s="266"/>
      <c r="Q252" s="266"/>
      <c r="R252" s="266"/>
      <c r="S252" s="266"/>
      <c r="T252" s="266"/>
      <c r="U252" s="266"/>
      <c r="V252" s="266"/>
      <c r="W252" s="266"/>
      <c r="X252" s="266"/>
      <c r="Y252" s="266"/>
      <c r="Z252" s="266"/>
      <c r="AA252" s="266"/>
      <c r="AB252" s="266"/>
      <c r="AC252" s="266"/>
      <c r="AD252" s="266"/>
      <c r="AE252" s="266"/>
      <c r="AF252" s="266"/>
      <c r="AG252" s="266"/>
    </row>
    <row r="253" spans="1:33" ht="24" customHeight="1">
      <c r="A253" s="266"/>
      <c r="B253" s="266"/>
      <c r="C253" s="266"/>
      <c r="D253" s="266"/>
      <c r="E253" s="266"/>
      <c r="F253" s="266"/>
      <c r="G253" s="266"/>
      <c r="H253" s="266"/>
      <c r="I253" s="266"/>
      <c r="J253" s="266"/>
      <c r="K253" s="266"/>
      <c r="L253" s="266"/>
      <c r="M253" s="266"/>
      <c r="N253" s="266"/>
      <c r="O253" s="266"/>
      <c r="P253" s="266"/>
      <c r="Q253" s="266"/>
      <c r="R253" s="266"/>
      <c r="S253" s="266"/>
      <c r="T253" s="266"/>
      <c r="U253" s="266"/>
      <c r="V253" s="266"/>
      <c r="W253" s="266"/>
      <c r="X253" s="266"/>
      <c r="Y253" s="266"/>
      <c r="Z253" s="266"/>
      <c r="AA253" s="266"/>
      <c r="AB253" s="266"/>
      <c r="AC253" s="266"/>
      <c r="AD253" s="266"/>
      <c r="AE253" s="266"/>
      <c r="AF253" s="266"/>
      <c r="AG253" s="266"/>
    </row>
    <row r="254" spans="1:33" ht="24" customHeight="1">
      <c r="A254" s="266"/>
      <c r="B254" s="266"/>
      <c r="C254" s="266"/>
      <c r="D254" s="266"/>
      <c r="E254" s="266"/>
      <c r="F254" s="266"/>
      <c r="G254" s="266"/>
      <c r="H254" s="266"/>
      <c r="I254" s="266"/>
      <c r="J254" s="266"/>
      <c r="K254" s="266"/>
      <c r="L254" s="266"/>
      <c r="M254" s="266"/>
      <c r="N254" s="266"/>
      <c r="O254" s="266"/>
      <c r="P254" s="266"/>
      <c r="Q254" s="266"/>
      <c r="R254" s="266"/>
      <c r="S254" s="266"/>
      <c r="T254" s="266"/>
      <c r="U254" s="266"/>
      <c r="V254" s="266"/>
      <c r="W254" s="266"/>
      <c r="X254" s="266"/>
      <c r="Y254" s="266"/>
      <c r="Z254" s="266"/>
      <c r="AA254" s="266"/>
      <c r="AB254" s="266"/>
      <c r="AC254" s="266"/>
      <c r="AD254" s="266"/>
      <c r="AE254" s="266"/>
      <c r="AF254" s="266"/>
      <c r="AG254" s="266"/>
    </row>
    <row r="255" spans="1:33" ht="24" customHeight="1">
      <c r="A255" s="266"/>
      <c r="B255" s="266"/>
      <c r="C255" s="266"/>
      <c r="D255" s="266"/>
      <c r="E255" s="266"/>
      <c r="F255" s="266"/>
      <c r="G255" s="266"/>
      <c r="H255" s="266"/>
      <c r="I255" s="266"/>
      <c r="J255" s="266"/>
      <c r="K255" s="266"/>
      <c r="L255" s="266"/>
      <c r="M255" s="266"/>
      <c r="N255" s="266"/>
      <c r="O255" s="266"/>
      <c r="P255" s="266"/>
      <c r="Q255" s="266"/>
      <c r="R255" s="266"/>
      <c r="S255" s="266"/>
      <c r="T255" s="266"/>
      <c r="U255" s="266"/>
      <c r="V255" s="266"/>
      <c r="W255" s="266"/>
      <c r="X255" s="266"/>
      <c r="Y255" s="266"/>
      <c r="Z255" s="266"/>
      <c r="AA255" s="266"/>
      <c r="AB255" s="266"/>
      <c r="AC255" s="266"/>
      <c r="AD255" s="266"/>
      <c r="AE255" s="266"/>
      <c r="AF255" s="266"/>
      <c r="AG255" s="266"/>
    </row>
    <row r="256" spans="1:33" ht="24" customHeight="1">
      <c r="A256" s="266"/>
      <c r="B256" s="266"/>
      <c r="C256" s="266"/>
      <c r="D256" s="266"/>
      <c r="E256" s="266"/>
      <c r="F256" s="266"/>
      <c r="G256" s="266"/>
      <c r="H256" s="266"/>
      <c r="I256" s="266"/>
      <c r="J256" s="266"/>
      <c r="K256" s="266"/>
      <c r="L256" s="266"/>
      <c r="M256" s="266"/>
      <c r="N256" s="266"/>
      <c r="O256" s="266"/>
      <c r="P256" s="266"/>
      <c r="Q256" s="266"/>
      <c r="R256" s="266"/>
      <c r="S256" s="266"/>
      <c r="T256" s="266"/>
      <c r="U256" s="266"/>
      <c r="V256" s="266"/>
      <c r="W256" s="266"/>
      <c r="X256" s="266"/>
      <c r="Y256" s="266"/>
      <c r="Z256" s="266"/>
      <c r="AA256" s="266"/>
      <c r="AB256" s="266"/>
      <c r="AC256" s="266"/>
      <c r="AD256" s="266"/>
      <c r="AE256" s="266"/>
      <c r="AF256" s="266"/>
      <c r="AG256" s="266"/>
    </row>
    <row r="257" spans="1:33" ht="24" customHeight="1">
      <c r="A257" s="266"/>
      <c r="B257" s="266"/>
      <c r="C257" s="266"/>
      <c r="D257" s="266"/>
      <c r="E257" s="266"/>
      <c r="F257" s="266"/>
      <c r="G257" s="266"/>
      <c r="H257" s="266"/>
      <c r="I257" s="266"/>
      <c r="J257" s="266"/>
      <c r="K257" s="266"/>
      <c r="L257" s="266"/>
      <c r="M257" s="266"/>
      <c r="N257" s="266"/>
      <c r="O257" s="266"/>
      <c r="P257" s="266"/>
      <c r="Q257" s="266"/>
      <c r="R257" s="266"/>
      <c r="S257" s="266"/>
      <c r="T257" s="266"/>
      <c r="U257" s="266"/>
      <c r="V257" s="266"/>
      <c r="W257" s="266"/>
      <c r="X257" s="266"/>
      <c r="Y257" s="266"/>
      <c r="Z257" s="266"/>
      <c r="AA257" s="266"/>
      <c r="AB257" s="266"/>
      <c r="AC257" s="266"/>
      <c r="AD257" s="266"/>
      <c r="AE257" s="266"/>
      <c r="AF257" s="266"/>
      <c r="AG257" s="266"/>
    </row>
    <row r="258" spans="1:33" ht="24" customHeight="1">
      <c r="A258" s="266"/>
      <c r="B258" s="266"/>
      <c r="C258" s="266"/>
      <c r="D258" s="266"/>
      <c r="E258" s="266"/>
      <c r="F258" s="266"/>
      <c r="G258" s="266"/>
      <c r="H258" s="266"/>
      <c r="I258" s="266"/>
      <c r="J258" s="266"/>
      <c r="K258" s="266"/>
      <c r="L258" s="266"/>
      <c r="M258" s="266"/>
      <c r="N258" s="266"/>
      <c r="O258" s="266"/>
      <c r="P258" s="266"/>
      <c r="Q258" s="266"/>
      <c r="R258" s="266"/>
      <c r="S258" s="266"/>
      <c r="T258" s="266"/>
      <c r="U258" s="266"/>
      <c r="V258" s="266"/>
      <c r="W258" s="266"/>
      <c r="X258" s="266"/>
      <c r="Y258" s="266"/>
      <c r="Z258" s="266"/>
      <c r="AA258" s="266"/>
      <c r="AB258" s="266"/>
      <c r="AC258" s="266"/>
      <c r="AD258" s="266"/>
      <c r="AE258" s="266"/>
      <c r="AF258" s="266"/>
      <c r="AG258" s="266"/>
    </row>
    <row r="259" spans="1:33" ht="24" customHeight="1">
      <c r="A259" s="266"/>
      <c r="B259" s="266"/>
      <c r="C259" s="266"/>
      <c r="D259" s="266"/>
      <c r="E259" s="266"/>
      <c r="F259" s="266"/>
      <c r="G259" s="266"/>
      <c r="H259" s="266"/>
      <c r="I259" s="266"/>
      <c r="J259" s="266"/>
      <c r="K259" s="266"/>
      <c r="L259" s="266"/>
      <c r="M259" s="266"/>
      <c r="N259" s="266"/>
      <c r="O259" s="266"/>
      <c r="P259" s="266"/>
      <c r="Q259" s="266"/>
      <c r="R259" s="266"/>
      <c r="S259" s="266"/>
      <c r="T259" s="266"/>
      <c r="U259" s="266"/>
      <c r="V259" s="266"/>
      <c r="W259" s="266"/>
      <c r="X259" s="266"/>
      <c r="Y259" s="266"/>
      <c r="Z259" s="266"/>
      <c r="AA259" s="266"/>
      <c r="AB259" s="266"/>
      <c r="AC259" s="266"/>
      <c r="AD259" s="266"/>
      <c r="AE259" s="266"/>
      <c r="AF259" s="266"/>
      <c r="AG259" s="266"/>
    </row>
    <row r="260" spans="1:33" ht="24" customHeight="1">
      <c r="A260" s="266"/>
      <c r="B260" s="266"/>
      <c r="C260" s="266"/>
      <c r="D260" s="266"/>
      <c r="E260" s="266"/>
      <c r="F260" s="266"/>
      <c r="G260" s="266"/>
      <c r="H260" s="266"/>
      <c r="I260" s="266"/>
      <c r="J260" s="266"/>
      <c r="K260" s="266"/>
      <c r="L260" s="266"/>
      <c r="M260" s="266"/>
      <c r="N260" s="266"/>
      <c r="O260" s="266"/>
      <c r="P260" s="266"/>
      <c r="Q260" s="266"/>
      <c r="R260" s="266"/>
      <c r="S260" s="266"/>
      <c r="T260" s="266"/>
      <c r="U260" s="266"/>
      <c r="V260" s="266"/>
      <c r="W260" s="266"/>
      <c r="X260" s="266"/>
      <c r="Y260" s="266"/>
      <c r="Z260" s="266"/>
      <c r="AA260" s="266"/>
      <c r="AB260" s="266"/>
      <c r="AC260" s="266"/>
      <c r="AD260" s="266"/>
      <c r="AE260" s="266"/>
      <c r="AF260" s="266"/>
      <c r="AG260" s="266"/>
    </row>
    <row r="261" spans="1:33" ht="24" customHeight="1">
      <c r="A261" s="266"/>
      <c r="B261" s="266"/>
      <c r="C261" s="266"/>
      <c r="D261" s="266"/>
      <c r="E261" s="266"/>
      <c r="F261" s="266"/>
      <c r="G261" s="266"/>
      <c r="H261" s="266"/>
      <c r="I261" s="266"/>
      <c r="J261" s="266"/>
      <c r="K261" s="266"/>
      <c r="L261" s="266"/>
      <c r="M261" s="266"/>
      <c r="N261" s="266"/>
      <c r="O261" s="266"/>
      <c r="P261" s="266"/>
      <c r="Q261" s="266"/>
      <c r="R261" s="266"/>
      <c r="S261" s="266"/>
      <c r="T261" s="266"/>
      <c r="U261" s="266"/>
      <c r="V261" s="266"/>
      <c r="W261" s="266"/>
      <c r="X261" s="266"/>
      <c r="Y261" s="266"/>
      <c r="Z261" s="266"/>
      <c r="AA261" s="266"/>
      <c r="AB261" s="266"/>
      <c r="AC261" s="266"/>
      <c r="AD261" s="266"/>
      <c r="AE261" s="266"/>
      <c r="AF261" s="266"/>
      <c r="AG261" s="266"/>
    </row>
    <row r="262" spans="1:33" ht="24" customHeight="1">
      <c r="A262" s="266"/>
      <c r="B262" s="266"/>
      <c r="C262" s="266"/>
      <c r="D262" s="266"/>
      <c r="E262" s="266"/>
      <c r="F262" s="266"/>
      <c r="G262" s="266"/>
      <c r="H262" s="266"/>
      <c r="I262" s="266"/>
      <c r="J262" s="266"/>
      <c r="K262" s="266"/>
      <c r="L262" s="266"/>
      <c r="M262" s="266"/>
      <c r="N262" s="266"/>
      <c r="O262" s="266"/>
      <c r="P262" s="266"/>
      <c r="Q262" s="266"/>
      <c r="R262" s="266"/>
      <c r="S262" s="266"/>
      <c r="T262" s="266"/>
      <c r="U262" s="266"/>
      <c r="V262" s="266"/>
      <c r="W262" s="266"/>
      <c r="X262" s="266"/>
      <c r="Y262" s="266"/>
      <c r="Z262" s="266"/>
      <c r="AA262" s="266"/>
      <c r="AB262" s="266"/>
      <c r="AC262" s="266"/>
      <c r="AD262" s="266"/>
      <c r="AE262" s="266"/>
      <c r="AF262" s="266"/>
      <c r="AG262" s="266"/>
    </row>
    <row r="263" spans="1:33" ht="24" customHeight="1">
      <c r="A263" s="266"/>
      <c r="B263" s="266"/>
      <c r="C263" s="266"/>
      <c r="D263" s="266"/>
      <c r="E263" s="266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266"/>
      <c r="T263" s="266"/>
      <c r="U263" s="266"/>
      <c r="V263" s="266"/>
      <c r="W263" s="266"/>
      <c r="X263" s="266"/>
      <c r="Y263" s="266"/>
      <c r="Z263" s="266"/>
      <c r="AA263" s="266"/>
      <c r="AB263" s="266"/>
      <c r="AC263" s="266"/>
      <c r="AD263" s="266"/>
      <c r="AE263" s="266"/>
      <c r="AF263" s="266"/>
      <c r="AG263" s="266"/>
    </row>
    <row r="264" spans="1:33" ht="24" customHeight="1">
      <c r="A264" s="266"/>
      <c r="B264" s="266"/>
      <c r="C264" s="266"/>
      <c r="D264" s="266"/>
      <c r="E264" s="266"/>
      <c r="F264" s="266"/>
      <c r="G264" s="266"/>
      <c r="H264" s="266"/>
      <c r="I264" s="266"/>
      <c r="J264" s="266"/>
      <c r="K264" s="266"/>
      <c r="L264" s="266"/>
      <c r="M264" s="266"/>
      <c r="N264" s="266"/>
      <c r="O264" s="266"/>
      <c r="P264" s="266"/>
      <c r="Q264" s="266"/>
      <c r="R264" s="266"/>
      <c r="S264" s="266"/>
      <c r="T264" s="266"/>
      <c r="U264" s="266"/>
      <c r="V264" s="266"/>
      <c r="W264" s="266"/>
      <c r="X264" s="266"/>
      <c r="Y264" s="266"/>
      <c r="Z264" s="266"/>
      <c r="AA264" s="266"/>
      <c r="AB264" s="266"/>
      <c r="AC264" s="266"/>
      <c r="AD264" s="266"/>
      <c r="AE264" s="266"/>
      <c r="AF264" s="266"/>
      <c r="AG264" s="266"/>
    </row>
    <row r="265" spans="1:33" ht="24" customHeight="1">
      <c r="A265" s="266"/>
      <c r="B265" s="266"/>
      <c r="C265" s="266"/>
      <c r="D265" s="266"/>
      <c r="E265" s="266"/>
      <c r="F265" s="266"/>
      <c r="G265" s="266"/>
      <c r="H265" s="266"/>
      <c r="I265" s="266"/>
      <c r="J265" s="266"/>
      <c r="K265" s="266"/>
      <c r="L265" s="266"/>
      <c r="M265" s="266"/>
      <c r="N265" s="266"/>
      <c r="O265" s="266"/>
      <c r="P265" s="266"/>
      <c r="Q265" s="266"/>
      <c r="R265" s="266"/>
      <c r="S265" s="266"/>
      <c r="T265" s="266"/>
      <c r="U265" s="266"/>
      <c r="V265" s="266"/>
      <c r="W265" s="266"/>
      <c r="X265" s="266"/>
      <c r="Y265" s="266"/>
      <c r="Z265" s="266"/>
      <c r="AA265" s="266"/>
      <c r="AB265" s="266"/>
      <c r="AC265" s="266"/>
      <c r="AD265" s="266"/>
      <c r="AE265" s="266"/>
      <c r="AF265" s="266"/>
      <c r="AG265" s="266"/>
    </row>
    <row r="266" spans="1:33" ht="24" customHeight="1">
      <c r="A266" s="266"/>
      <c r="B266" s="266"/>
      <c r="C266" s="266"/>
      <c r="D266" s="266"/>
      <c r="E266" s="266"/>
      <c r="F266" s="266"/>
      <c r="G266" s="266"/>
      <c r="H266" s="266"/>
      <c r="I266" s="266"/>
      <c r="J266" s="266"/>
      <c r="K266" s="266"/>
      <c r="L266" s="266"/>
      <c r="M266" s="266"/>
      <c r="N266" s="266"/>
      <c r="O266" s="266"/>
      <c r="P266" s="266"/>
      <c r="Q266" s="266"/>
      <c r="R266" s="266"/>
      <c r="S266" s="266"/>
      <c r="T266" s="266"/>
      <c r="U266" s="266"/>
      <c r="V266" s="266"/>
      <c r="W266" s="266"/>
      <c r="X266" s="266"/>
      <c r="Y266" s="266"/>
      <c r="Z266" s="266"/>
      <c r="AA266" s="266"/>
      <c r="AB266" s="266"/>
      <c r="AC266" s="266"/>
      <c r="AD266" s="266"/>
      <c r="AE266" s="266"/>
      <c r="AF266" s="266"/>
      <c r="AG266" s="266"/>
    </row>
    <row r="267" spans="1:33" ht="24" customHeight="1">
      <c r="A267" s="266"/>
      <c r="B267" s="266"/>
      <c r="C267" s="266"/>
      <c r="D267" s="266"/>
      <c r="E267" s="266"/>
      <c r="F267" s="266"/>
      <c r="G267" s="266"/>
      <c r="H267" s="266"/>
      <c r="I267" s="266"/>
      <c r="J267" s="266"/>
      <c r="K267" s="266"/>
      <c r="L267" s="266"/>
      <c r="M267" s="266"/>
      <c r="N267" s="266"/>
      <c r="O267" s="266"/>
      <c r="P267" s="266"/>
      <c r="Q267" s="266"/>
      <c r="R267" s="266"/>
      <c r="S267" s="266"/>
      <c r="T267" s="266"/>
      <c r="U267" s="266"/>
      <c r="V267" s="266"/>
      <c r="W267" s="266"/>
      <c r="X267" s="266"/>
      <c r="Y267" s="266"/>
      <c r="Z267" s="266"/>
      <c r="AA267" s="266"/>
      <c r="AB267" s="266"/>
      <c r="AC267" s="266"/>
      <c r="AD267" s="266"/>
      <c r="AE267" s="266"/>
      <c r="AF267" s="266"/>
      <c r="AG267" s="266"/>
    </row>
    <row r="268" spans="1:33" ht="24" customHeight="1">
      <c r="A268" s="266"/>
      <c r="B268" s="266"/>
      <c r="C268" s="266"/>
      <c r="D268" s="266"/>
      <c r="E268" s="266"/>
      <c r="F268" s="266"/>
      <c r="G268" s="266"/>
      <c r="H268" s="266"/>
      <c r="I268" s="266"/>
      <c r="J268" s="266"/>
      <c r="K268" s="266"/>
      <c r="L268" s="266"/>
      <c r="M268" s="266"/>
      <c r="N268" s="266"/>
      <c r="O268" s="266"/>
      <c r="P268" s="266"/>
      <c r="Q268" s="266"/>
      <c r="R268" s="266"/>
      <c r="S268" s="266"/>
      <c r="T268" s="266"/>
      <c r="U268" s="266"/>
      <c r="V268" s="266"/>
      <c r="W268" s="266"/>
      <c r="X268" s="266"/>
      <c r="Y268" s="266"/>
      <c r="Z268" s="266"/>
      <c r="AA268" s="266"/>
      <c r="AB268" s="266"/>
      <c r="AC268" s="266"/>
      <c r="AD268" s="266"/>
      <c r="AE268" s="266"/>
      <c r="AF268" s="266"/>
      <c r="AG268" s="266"/>
    </row>
    <row r="269" spans="1:33" ht="24" customHeight="1">
      <c r="A269" s="266"/>
      <c r="B269" s="266"/>
      <c r="C269" s="266"/>
      <c r="D269" s="266"/>
      <c r="E269" s="266"/>
      <c r="F269" s="266"/>
      <c r="G269" s="266"/>
      <c r="H269" s="266"/>
      <c r="I269" s="266"/>
      <c r="J269" s="266"/>
      <c r="K269" s="266"/>
      <c r="L269" s="266"/>
      <c r="M269" s="266"/>
      <c r="N269" s="266"/>
      <c r="O269" s="266"/>
      <c r="P269" s="266"/>
      <c r="Q269" s="266"/>
      <c r="R269" s="266"/>
      <c r="S269" s="266"/>
      <c r="T269" s="266"/>
      <c r="U269" s="266"/>
      <c r="V269" s="266"/>
      <c r="W269" s="266"/>
      <c r="X269" s="266"/>
      <c r="Y269" s="266"/>
      <c r="Z269" s="266"/>
      <c r="AA269" s="266"/>
      <c r="AB269" s="266"/>
      <c r="AC269" s="266"/>
      <c r="AD269" s="266"/>
      <c r="AE269" s="266"/>
      <c r="AF269" s="266"/>
      <c r="AG269" s="266"/>
    </row>
    <row r="270" spans="1:33" ht="24" customHeight="1">
      <c r="A270" s="266"/>
      <c r="B270" s="266"/>
      <c r="C270" s="266"/>
      <c r="D270" s="266"/>
      <c r="E270" s="266"/>
      <c r="F270" s="266"/>
      <c r="G270" s="266"/>
      <c r="H270" s="266"/>
      <c r="I270" s="266"/>
      <c r="J270" s="266"/>
      <c r="K270" s="266"/>
      <c r="L270" s="266"/>
      <c r="M270" s="266"/>
      <c r="N270" s="266"/>
      <c r="O270" s="266"/>
      <c r="P270" s="266"/>
      <c r="Q270" s="266"/>
      <c r="R270" s="266"/>
      <c r="S270" s="266"/>
      <c r="T270" s="266"/>
      <c r="U270" s="266"/>
      <c r="V270" s="266"/>
      <c r="W270" s="266"/>
      <c r="X270" s="266"/>
      <c r="Y270" s="266"/>
      <c r="Z270" s="266"/>
      <c r="AA270" s="266"/>
      <c r="AB270" s="266"/>
      <c r="AC270" s="266"/>
      <c r="AD270" s="266"/>
      <c r="AE270" s="266"/>
      <c r="AF270" s="266"/>
      <c r="AG270" s="266"/>
    </row>
    <row r="271" spans="1:33" ht="24" customHeight="1">
      <c r="A271" s="266"/>
      <c r="B271" s="266"/>
      <c r="C271" s="266"/>
      <c r="D271" s="266"/>
      <c r="E271" s="266"/>
      <c r="F271" s="266"/>
      <c r="G271" s="266"/>
      <c r="H271" s="266"/>
      <c r="I271" s="266"/>
      <c r="J271" s="266"/>
      <c r="K271" s="266"/>
      <c r="L271" s="266"/>
      <c r="M271" s="266"/>
      <c r="N271" s="266"/>
      <c r="O271" s="266"/>
      <c r="P271" s="266"/>
      <c r="Q271" s="266"/>
      <c r="R271" s="266"/>
      <c r="S271" s="266"/>
      <c r="T271" s="266"/>
      <c r="U271" s="266"/>
      <c r="V271" s="266"/>
      <c r="W271" s="266"/>
      <c r="X271" s="266"/>
      <c r="Y271" s="266"/>
      <c r="Z271" s="266"/>
      <c r="AA271" s="266"/>
      <c r="AB271" s="266"/>
      <c r="AC271" s="266"/>
      <c r="AD271" s="266"/>
      <c r="AE271" s="266"/>
      <c r="AF271" s="266"/>
      <c r="AG271" s="266"/>
    </row>
    <row r="272" spans="1:33" ht="24" customHeight="1">
      <c r="A272" s="266"/>
      <c r="B272" s="266"/>
      <c r="C272" s="266"/>
      <c r="D272" s="266"/>
      <c r="E272" s="266"/>
      <c r="F272" s="266"/>
      <c r="G272" s="266"/>
      <c r="H272" s="266"/>
      <c r="I272" s="266"/>
      <c r="J272" s="266"/>
      <c r="K272" s="266"/>
      <c r="L272" s="266"/>
      <c r="M272" s="266"/>
      <c r="N272" s="266"/>
      <c r="O272" s="266"/>
      <c r="P272" s="266"/>
      <c r="Q272" s="266"/>
      <c r="R272" s="266"/>
      <c r="S272" s="266"/>
      <c r="T272" s="266"/>
      <c r="U272" s="266"/>
      <c r="V272" s="266"/>
      <c r="W272" s="266"/>
      <c r="X272" s="266"/>
      <c r="Y272" s="266"/>
      <c r="Z272" s="266"/>
      <c r="AA272" s="266"/>
      <c r="AB272" s="266"/>
      <c r="AC272" s="266"/>
      <c r="AD272" s="266"/>
      <c r="AE272" s="266"/>
      <c r="AF272" s="266"/>
      <c r="AG272" s="266"/>
    </row>
    <row r="273" spans="1:33" ht="24" customHeight="1">
      <c r="A273" s="266"/>
      <c r="B273" s="266"/>
      <c r="C273" s="266"/>
      <c r="D273" s="266"/>
      <c r="E273" s="266"/>
      <c r="F273" s="266"/>
      <c r="G273" s="266"/>
      <c r="H273" s="266"/>
      <c r="I273" s="266"/>
      <c r="J273" s="266"/>
      <c r="K273" s="266"/>
      <c r="L273" s="266"/>
      <c r="M273" s="266"/>
      <c r="N273" s="266"/>
      <c r="O273" s="266"/>
      <c r="P273" s="266"/>
      <c r="Q273" s="266"/>
      <c r="R273" s="266"/>
      <c r="S273" s="266"/>
      <c r="T273" s="266"/>
      <c r="U273" s="266"/>
      <c r="V273" s="266"/>
      <c r="W273" s="266"/>
      <c r="X273" s="266"/>
      <c r="Y273" s="266"/>
      <c r="Z273" s="266"/>
      <c r="AA273" s="266"/>
      <c r="AB273" s="266"/>
      <c r="AC273" s="266"/>
      <c r="AD273" s="266"/>
      <c r="AE273" s="266"/>
      <c r="AF273" s="266"/>
      <c r="AG273" s="266"/>
    </row>
    <row r="274" spans="1:33" ht="24" customHeight="1">
      <c r="A274" s="266"/>
      <c r="B274" s="266"/>
      <c r="C274" s="266"/>
      <c r="D274" s="266"/>
      <c r="E274" s="266"/>
      <c r="F274" s="266"/>
      <c r="G274" s="266"/>
      <c r="H274" s="266"/>
      <c r="I274" s="266"/>
      <c r="J274" s="266"/>
      <c r="K274" s="266"/>
      <c r="L274" s="266"/>
      <c r="M274" s="266"/>
      <c r="N274" s="266"/>
      <c r="O274" s="266"/>
      <c r="P274" s="266"/>
      <c r="Q274" s="266"/>
      <c r="R274" s="266"/>
      <c r="S274" s="266"/>
      <c r="T274" s="266"/>
      <c r="U274" s="266"/>
      <c r="V274" s="266"/>
      <c r="W274" s="266"/>
      <c r="X274" s="266"/>
      <c r="Y274" s="266"/>
      <c r="Z274" s="266"/>
      <c r="AA274" s="266"/>
      <c r="AB274" s="266"/>
      <c r="AC274" s="266"/>
      <c r="AD274" s="266"/>
      <c r="AE274" s="266"/>
      <c r="AF274" s="266"/>
      <c r="AG274" s="266"/>
    </row>
    <row r="275" spans="1:33" ht="24" customHeight="1">
      <c r="A275" s="266"/>
      <c r="B275" s="266"/>
      <c r="C275" s="266"/>
      <c r="D275" s="266"/>
      <c r="E275" s="266"/>
      <c r="F275" s="266"/>
      <c r="G275" s="266"/>
      <c r="H275" s="266"/>
      <c r="I275" s="266"/>
      <c r="J275" s="266"/>
      <c r="K275" s="266"/>
      <c r="L275" s="266"/>
      <c r="M275" s="266"/>
      <c r="N275" s="266"/>
      <c r="O275" s="266"/>
      <c r="P275" s="266"/>
      <c r="Q275" s="266"/>
      <c r="R275" s="266"/>
      <c r="S275" s="266"/>
      <c r="T275" s="266"/>
      <c r="U275" s="266"/>
      <c r="V275" s="266"/>
      <c r="W275" s="266"/>
      <c r="X275" s="266"/>
      <c r="Y275" s="266"/>
      <c r="Z275" s="266"/>
      <c r="AA275" s="266"/>
      <c r="AB275" s="266"/>
      <c r="AC275" s="266"/>
      <c r="AD275" s="266"/>
      <c r="AE275" s="266"/>
      <c r="AF275" s="266"/>
      <c r="AG275" s="266"/>
    </row>
    <row r="276" spans="1:33" ht="24" customHeight="1">
      <c r="A276" s="266"/>
      <c r="B276" s="266"/>
      <c r="C276" s="266"/>
      <c r="D276" s="266"/>
      <c r="E276" s="266"/>
      <c r="F276" s="266"/>
      <c r="G276" s="266"/>
      <c r="H276" s="266"/>
      <c r="I276" s="266"/>
      <c r="J276" s="266"/>
      <c r="K276" s="266"/>
      <c r="L276" s="266"/>
      <c r="M276" s="266"/>
      <c r="N276" s="266"/>
      <c r="O276" s="266"/>
      <c r="P276" s="266"/>
      <c r="Q276" s="266"/>
      <c r="R276" s="266"/>
      <c r="S276" s="266"/>
      <c r="T276" s="266"/>
      <c r="U276" s="266"/>
      <c r="V276" s="266"/>
      <c r="W276" s="266"/>
      <c r="X276" s="266"/>
      <c r="Y276" s="266"/>
      <c r="Z276" s="266"/>
      <c r="AA276" s="266"/>
      <c r="AB276" s="266"/>
      <c r="AC276" s="266"/>
      <c r="AD276" s="266"/>
      <c r="AE276" s="266"/>
      <c r="AF276" s="266"/>
      <c r="AG276" s="266"/>
    </row>
    <row r="277" spans="1:33" ht="24" customHeight="1">
      <c r="A277" s="266"/>
      <c r="B277" s="266"/>
      <c r="C277" s="266"/>
      <c r="D277" s="266"/>
      <c r="E277" s="266"/>
      <c r="F277" s="266"/>
      <c r="G277" s="266"/>
      <c r="H277" s="266"/>
      <c r="I277" s="266"/>
      <c r="J277" s="266"/>
      <c r="K277" s="266"/>
      <c r="L277" s="266"/>
      <c r="M277" s="266"/>
      <c r="N277" s="266"/>
      <c r="O277" s="266"/>
      <c r="P277" s="266"/>
      <c r="Q277" s="266"/>
      <c r="R277" s="266"/>
      <c r="S277" s="266"/>
      <c r="T277" s="266"/>
      <c r="U277" s="266"/>
      <c r="V277" s="266"/>
      <c r="W277" s="266"/>
      <c r="X277" s="266"/>
      <c r="Y277" s="266"/>
      <c r="Z277" s="266"/>
      <c r="AA277" s="266"/>
      <c r="AB277" s="266"/>
      <c r="AC277" s="266"/>
      <c r="AD277" s="266"/>
      <c r="AE277" s="266"/>
      <c r="AF277" s="266"/>
      <c r="AG277" s="266"/>
    </row>
    <row r="278" spans="1:33" ht="24" customHeight="1">
      <c r="A278" s="266"/>
      <c r="B278" s="266"/>
      <c r="C278" s="266"/>
      <c r="D278" s="266"/>
      <c r="E278" s="266"/>
      <c r="F278" s="266"/>
      <c r="G278" s="266"/>
      <c r="H278" s="266"/>
      <c r="I278" s="266"/>
      <c r="J278" s="266"/>
      <c r="K278" s="266"/>
      <c r="L278" s="266"/>
      <c r="M278" s="266"/>
      <c r="N278" s="266"/>
      <c r="O278" s="266"/>
      <c r="P278" s="266"/>
      <c r="Q278" s="266"/>
      <c r="R278" s="266"/>
      <c r="S278" s="266"/>
      <c r="T278" s="266"/>
      <c r="U278" s="266"/>
      <c r="V278" s="266"/>
      <c r="W278" s="266"/>
      <c r="X278" s="266"/>
      <c r="Y278" s="266"/>
      <c r="Z278" s="266"/>
      <c r="AA278" s="266"/>
      <c r="AB278" s="266"/>
      <c r="AC278" s="266"/>
      <c r="AD278" s="266"/>
      <c r="AE278" s="266"/>
      <c r="AF278" s="266"/>
      <c r="AG278" s="266"/>
    </row>
    <row r="279" spans="1:33" ht="24" customHeight="1">
      <c r="A279" s="266"/>
      <c r="B279" s="266"/>
      <c r="C279" s="266"/>
      <c r="D279" s="266"/>
      <c r="E279" s="266"/>
      <c r="F279" s="266"/>
      <c r="G279" s="266"/>
      <c r="H279" s="266"/>
      <c r="I279" s="266"/>
      <c r="J279" s="266"/>
      <c r="K279" s="266"/>
      <c r="L279" s="266"/>
      <c r="M279" s="266"/>
      <c r="N279" s="266"/>
      <c r="O279" s="266"/>
      <c r="P279" s="266"/>
      <c r="Q279" s="266"/>
      <c r="R279" s="266"/>
      <c r="S279" s="266"/>
      <c r="T279" s="266"/>
      <c r="U279" s="266"/>
      <c r="V279" s="266"/>
      <c r="W279" s="266"/>
      <c r="X279" s="266"/>
      <c r="Y279" s="266"/>
      <c r="Z279" s="266"/>
      <c r="AA279" s="266"/>
      <c r="AB279" s="266"/>
      <c r="AC279" s="266"/>
      <c r="AD279" s="266"/>
      <c r="AE279" s="266"/>
      <c r="AF279" s="266"/>
      <c r="AG279" s="266"/>
    </row>
    <row r="280" spans="1:33" ht="24" customHeight="1">
      <c r="A280" s="266"/>
      <c r="B280" s="266"/>
      <c r="C280" s="266"/>
      <c r="D280" s="266"/>
      <c r="E280" s="266"/>
      <c r="F280" s="266"/>
      <c r="G280" s="266"/>
      <c r="H280" s="266"/>
      <c r="I280" s="266"/>
      <c r="J280" s="266"/>
      <c r="K280" s="266"/>
      <c r="L280" s="266"/>
      <c r="M280" s="266"/>
      <c r="N280" s="266"/>
      <c r="O280" s="266"/>
      <c r="P280" s="266"/>
      <c r="Q280" s="266"/>
      <c r="R280" s="266"/>
      <c r="S280" s="266"/>
      <c r="T280" s="266"/>
      <c r="U280" s="266"/>
      <c r="V280" s="266"/>
      <c r="W280" s="266"/>
      <c r="X280" s="266"/>
      <c r="Y280" s="266"/>
      <c r="Z280" s="266"/>
      <c r="AA280" s="266"/>
      <c r="AB280" s="266"/>
      <c r="AC280" s="266"/>
      <c r="AD280" s="266"/>
      <c r="AE280" s="266"/>
      <c r="AF280" s="266"/>
      <c r="AG280" s="266"/>
    </row>
    <row r="281" spans="1:33" ht="24" customHeight="1">
      <c r="A281" s="266"/>
      <c r="B281" s="266"/>
      <c r="C281" s="266"/>
      <c r="D281" s="266"/>
      <c r="E281" s="266"/>
      <c r="F281" s="266"/>
      <c r="G281" s="266"/>
      <c r="H281" s="266"/>
      <c r="I281" s="266"/>
      <c r="J281" s="266"/>
      <c r="K281" s="266"/>
      <c r="L281" s="266"/>
      <c r="M281" s="266"/>
      <c r="N281" s="266"/>
      <c r="O281" s="266"/>
      <c r="P281" s="266"/>
      <c r="Q281" s="266"/>
      <c r="R281" s="266"/>
      <c r="S281" s="266"/>
      <c r="T281" s="266"/>
      <c r="U281" s="266"/>
      <c r="V281" s="266"/>
      <c r="W281" s="266"/>
      <c r="X281" s="266"/>
      <c r="Y281" s="266"/>
      <c r="Z281" s="266"/>
      <c r="AA281" s="266"/>
      <c r="AB281" s="266"/>
      <c r="AC281" s="266"/>
      <c r="AD281" s="266"/>
      <c r="AE281" s="266"/>
      <c r="AF281" s="266"/>
      <c r="AG281" s="266"/>
    </row>
    <row r="282" spans="1:33" ht="24" customHeight="1">
      <c r="A282" s="266"/>
      <c r="B282" s="266"/>
      <c r="C282" s="266"/>
      <c r="D282" s="266"/>
      <c r="E282" s="266"/>
      <c r="F282" s="266"/>
      <c r="G282" s="266"/>
      <c r="H282" s="266"/>
      <c r="I282" s="266"/>
      <c r="J282" s="266"/>
      <c r="K282" s="266"/>
      <c r="L282" s="266"/>
      <c r="M282" s="266"/>
      <c r="N282" s="266"/>
      <c r="O282" s="266"/>
      <c r="P282" s="266"/>
      <c r="Q282" s="266"/>
      <c r="R282" s="266"/>
      <c r="S282" s="266"/>
      <c r="T282" s="266"/>
      <c r="U282" s="266"/>
      <c r="V282" s="266"/>
      <c r="W282" s="266"/>
      <c r="X282" s="266"/>
      <c r="Y282" s="266"/>
      <c r="Z282" s="266"/>
      <c r="AA282" s="266"/>
      <c r="AB282" s="266"/>
      <c r="AC282" s="266"/>
      <c r="AD282" s="266"/>
      <c r="AE282" s="266"/>
      <c r="AF282" s="266"/>
      <c r="AG282" s="266"/>
    </row>
    <row r="283" spans="1:33" ht="24" customHeight="1">
      <c r="A283" s="266"/>
      <c r="B283" s="266"/>
      <c r="C283" s="266"/>
      <c r="D283" s="266"/>
      <c r="E283" s="266"/>
      <c r="F283" s="266"/>
      <c r="G283" s="266"/>
      <c r="H283" s="266"/>
      <c r="I283" s="266"/>
      <c r="J283" s="266"/>
      <c r="K283" s="266"/>
      <c r="L283" s="266"/>
      <c r="M283" s="266"/>
      <c r="N283" s="266"/>
      <c r="O283" s="266"/>
      <c r="P283" s="266"/>
      <c r="Q283" s="266"/>
      <c r="R283" s="266"/>
      <c r="S283" s="266"/>
      <c r="T283" s="266"/>
      <c r="U283" s="266"/>
      <c r="V283" s="266"/>
      <c r="W283" s="266"/>
      <c r="X283" s="266"/>
      <c r="Y283" s="266"/>
      <c r="Z283" s="266"/>
      <c r="AA283" s="266"/>
      <c r="AB283" s="266"/>
      <c r="AC283" s="266"/>
      <c r="AD283" s="266"/>
      <c r="AE283" s="266"/>
      <c r="AF283" s="266"/>
      <c r="AG283" s="266"/>
    </row>
    <row r="284" spans="1:33" ht="24" customHeight="1">
      <c r="A284" s="266"/>
      <c r="B284" s="266"/>
      <c r="C284" s="266"/>
      <c r="D284" s="266"/>
      <c r="E284" s="266"/>
      <c r="F284" s="266"/>
      <c r="G284" s="266"/>
      <c r="H284" s="266"/>
      <c r="I284" s="266"/>
      <c r="J284" s="266"/>
      <c r="K284" s="266"/>
      <c r="L284" s="266"/>
      <c r="M284" s="266"/>
      <c r="N284" s="266"/>
      <c r="O284" s="266"/>
      <c r="P284" s="266"/>
      <c r="Q284" s="266"/>
      <c r="R284" s="266"/>
      <c r="S284" s="266"/>
      <c r="T284" s="266"/>
      <c r="U284" s="266"/>
      <c r="V284" s="266"/>
      <c r="W284" s="266"/>
      <c r="X284" s="266"/>
      <c r="Y284" s="266"/>
      <c r="Z284" s="266"/>
      <c r="AA284" s="266"/>
      <c r="AB284" s="266"/>
      <c r="AC284" s="266"/>
      <c r="AD284" s="266"/>
      <c r="AE284" s="266"/>
      <c r="AF284" s="266"/>
      <c r="AG284" s="266"/>
    </row>
    <row r="285" spans="1:33" ht="24" customHeight="1">
      <c r="A285" s="266"/>
      <c r="B285" s="266"/>
      <c r="C285" s="266"/>
      <c r="D285" s="266"/>
      <c r="E285" s="266"/>
      <c r="F285" s="266"/>
      <c r="G285" s="266"/>
      <c r="H285" s="266"/>
      <c r="I285" s="266"/>
      <c r="J285" s="266"/>
      <c r="K285" s="266"/>
      <c r="L285" s="266"/>
      <c r="M285" s="266"/>
      <c r="N285" s="266"/>
      <c r="O285" s="266"/>
      <c r="P285" s="266"/>
      <c r="Q285" s="266"/>
      <c r="R285" s="266"/>
      <c r="S285" s="266"/>
      <c r="T285" s="266"/>
      <c r="U285" s="266"/>
      <c r="V285" s="266"/>
      <c r="W285" s="266"/>
      <c r="X285" s="266"/>
      <c r="Y285" s="266"/>
      <c r="Z285" s="266"/>
      <c r="AA285" s="266"/>
      <c r="AB285" s="266"/>
      <c r="AC285" s="266"/>
      <c r="AD285" s="266"/>
      <c r="AE285" s="266"/>
      <c r="AF285" s="266"/>
      <c r="AG285" s="266"/>
    </row>
    <row r="286" spans="1:33" ht="24" customHeight="1">
      <c r="A286" s="266"/>
      <c r="B286" s="266"/>
      <c r="C286" s="266"/>
      <c r="D286" s="266"/>
      <c r="E286" s="266"/>
      <c r="F286" s="266"/>
      <c r="G286" s="266"/>
      <c r="H286" s="266"/>
      <c r="I286" s="266"/>
      <c r="J286" s="266"/>
      <c r="K286" s="266"/>
      <c r="L286" s="266"/>
      <c r="M286" s="266"/>
      <c r="N286" s="266"/>
      <c r="O286" s="266"/>
      <c r="P286" s="266"/>
      <c r="Q286" s="266"/>
      <c r="R286" s="266"/>
      <c r="S286" s="266"/>
      <c r="T286" s="266"/>
      <c r="U286" s="266"/>
      <c r="V286" s="266"/>
      <c r="W286" s="266"/>
      <c r="X286" s="266"/>
      <c r="Y286" s="266"/>
      <c r="Z286" s="266"/>
      <c r="AA286" s="266"/>
      <c r="AB286" s="266"/>
      <c r="AC286" s="266"/>
      <c r="AD286" s="266"/>
      <c r="AE286" s="266"/>
      <c r="AF286" s="266"/>
      <c r="AG286" s="266"/>
    </row>
    <row r="287" spans="1:33" ht="24" customHeight="1">
      <c r="A287" s="266"/>
      <c r="B287" s="266"/>
      <c r="C287" s="266"/>
      <c r="D287" s="266"/>
      <c r="E287" s="266"/>
      <c r="F287" s="266"/>
      <c r="G287" s="266"/>
      <c r="H287" s="266"/>
      <c r="I287" s="266"/>
      <c r="J287" s="266"/>
      <c r="K287" s="266"/>
      <c r="L287" s="266"/>
      <c r="M287" s="266"/>
      <c r="N287" s="266"/>
      <c r="O287" s="266"/>
      <c r="P287" s="266"/>
      <c r="Q287" s="266"/>
      <c r="R287" s="266"/>
      <c r="S287" s="266"/>
      <c r="T287" s="266"/>
      <c r="U287" s="266"/>
      <c r="V287" s="266"/>
      <c r="W287" s="266"/>
      <c r="X287" s="266"/>
      <c r="Y287" s="266"/>
      <c r="Z287" s="266"/>
      <c r="AA287" s="266"/>
      <c r="AB287" s="266"/>
      <c r="AC287" s="266"/>
      <c r="AD287" s="266"/>
      <c r="AE287" s="266"/>
      <c r="AF287" s="266"/>
      <c r="AG287" s="266"/>
    </row>
    <row r="288" spans="1:33" ht="24" customHeight="1">
      <c r="A288" s="266"/>
      <c r="B288" s="266"/>
      <c r="C288" s="266"/>
      <c r="D288" s="266"/>
      <c r="E288" s="266"/>
      <c r="F288" s="266"/>
      <c r="G288" s="266"/>
      <c r="H288" s="266"/>
      <c r="I288" s="266"/>
      <c r="J288" s="266"/>
      <c r="K288" s="266"/>
      <c r="L288" s="266"/>
      <c r="M288" s="266"/>
      <c r="N288" s="266"/>
      <c r="O288" s="266"/>
      <c r="P288" s="266"/>
      <c r="Q288" s="266"/>
      <c r="R288" s="266"/>
      <c r="S288" s="266"/>
      <c r="T288" s="266"/>
      <c r="U288" s="266"/>
      <c r="V288" s="266"/>
      <c r="W288" s="266"/>
      <c r="X288" s="266"/>
      <c r="Y288" s="266"/>
      <c r="Z288" s="266"/>
      <c r="AA288" s="266"/>
      <c r="AB288" s="266"/>
      <c r="AC288" s="266"/>
      <c r="AD288" s="266"/>
      <c r="AE288" s="266"/>
      <c r="AF288" s="266"/>
      <c r="AG288" s="266"/>
    </row>
    <row r="289" spans="1:33" ht="24" customHeight="1">
      <c r="A289" s="266"/>
      <c r="B289" s="266"/>
      <c r="C289" s="266"/>
      <c r="D289" s="266"/>
      <c r="E289" s="266"/>
      <c r="F289" s="266"/>
      <c r="G289" s="266"/>
      <c r="H289" s="266"/>
      <c r="I289" s="266"/>
      <c r="J289" s="266"/>
      <c r="K289" s="266"/>
      <c r="L289" s="266"/>
      <c r="M289" s="266"/>
      <c r="N289" s="266"/>
      <c r="O289" s="266"/>
      <c r="P289" s="266"/>
      <c r="Q289" s="266"/>
      <c r="R289" s="266"/>
      <c r="S289" s="266"/>
      <c r="T289" s="266"/>
      <c r="U289" s="266"/>
      <c r="V289" s="266"/>
      <c r="W289" s="266"/>
      <c r="X289" s="266"/>
      <c r="Y289" s="266"/>
      <c r="Z289" s="266"/>
      <c r="AA289" s="266"/>
      <c r="AB289" s="266"/>
      <c r="AC289" s="266"/>
      <c r="AD289" s="266"/>
      <c r="AE289" s="266"/>
      <c r="AF289" s="266"/>
      <c r="AG289" s="266"/>
    </row>
    <row r="290" spans="1:33" ht="24" customHeight="1">
      <c r="A290" s="266"/>
      <c r="B290" s="266"/>
      <c r="C290" s="266"/>
      <c r="D290" s="266"/>
      <c r="E290" s="266"/>
      <c r="F290" s="266"/>
      <c r="G290" s="266"/>
      <c r="H290" s="266"/>
      <c r="I290" s="266"/>
      <c r="J290" s="266"/>
      <c r="K290" s="266"/>
      <c r="L290" s="266"/>
      <c r="M290" s="266"/>
      <c r="N290" s="266"/>
      <c r="O290" s="266"/>
      <c r="P290" s="266"/>
      <c r="Q290" s="266"/>
      <c r="R290" s="266"/>
      <c r="S290" s="266"/>
      <c r="T290" s="266"/>
      <c r="U290" s="266"/>
      <c r="V290" s="266"/>
      <c r="W290" s="266"/>
      <c r="X290" s="266"/>
      <c r="Y290" s="266"/>
      <c r="Z290" s="266"/>
      <c r="AA290" s="266"/>
      <c r="AB290" s="266"/>
      <c r="AC290" s="266"/>
      <c r="AD290" s="266"/>
      <c r="AE290" s="266"/>
      <c r="AF290" s="266"/>
      <c r="AG290" s="266"/>
    </row>
    <row r="291" spans="1:33" ht="24" customHeight="1">
      <c r="A291" s="266"/>
      <c r="B291" s="266"/>
      <c r="C291" s="266"/>
      <c r="D291" s="266"/>
      <c r="E291" s="266"/>
      <c r="F291" s="266"/>
      <c r="G291" s="266"/>
      <c r="H291" s="266"/>
      <c r="I291" s="266"/>
      <c r="J291" s="266"/>
      <c r="K291" s="266"/>
      <c r="L291" s="266"/>
      <c r="M291" s="266"/>
      <c r="N291" s="266"/>
      <c r="O291" s="266"/>
      <c r="P291" s="266"/>
      <c r="Q291" s="266"/>
      <c r="R291" s="266"/>
      <c r="S291" s="266"/>
      <c r="T291" s="266"/>
      <c r="U291" s="266"/>
      <c r="V291" s="266"/>
      <c r="W291" s="266"/>
      <c r="X291" s="266"/>
      <c r="Y291" s="266"/>
      <c r="Z291" s="266"/>
      <c r="AA291" s="266"/>
      <c r="AB291" s="266"/>
      <c r="AC291" s="266"/>
      <c r="AD291" s="266"/>
      <c r="AE291" s="266"/>
      <c r="AF291" s="266"/>
      <c r="AG291" s="266"/>
    </row>
    <row r="292" spans="1:33" ht="24" customHeight="1">
      <c r="A292" s="266"/>
      <c r="B292" s="266"/>
      <c r="C292" s="266"/>
      <c r="D292" s="266"/>
      <c r="E292" s="266"/>
      <c r="F292" s="266"/>
      <c r="G292" s="266"/>
      <c r="H292" s="266"/>
      <c r="I292" s="266"/>
      <c r="J292" s="266"/>
      <c r="K292" s="266"/>
      <c r="L292" s="266"/>
      <c r="M292" s="266"/>
      <c r="N292" s="266"/>
      <c r="O292" s="266"/>
      <c r="P292" s="266"/>
      <c r="Q292" s="266"/>
      <c r="R292" s="266"/>
      <c r="S292" s="266"/>
      <c r="T292" s="266"/>
      <c r="U292" s="266"/>
      <c r="V292" s="266"/>
      <c r="W292" s="266"/>
      <c r="X292" s="266"/>
      <c r="Y292" s="266"/>
      <c r="Z292" s="266"/>
      <c r="AA292" s="266"/>
      <c r="AB292" s="266"/>
      <c r="AC292" s="266"/>
      <c r="AD292" s="266"/>
      <c r="AE292" s="266"/>
      <c r="AF292" s="266"/>
      <c r="AG292" s="266"/>
    </row>
    <row r="293" spans="1:33" ht="24" customHeight="1">
      <c r="A293" s="266"/>
      <c r="B293" s="266"/>
      <c r="C293" s="266"/>
      <c r="D293" s="266"/>
      <c r="E293" s="266"/>
      <c r="F293" s="266"/>
      <c r="G293" s="266"/>
      <c r="H293" s="266"/>
      <c r="I293" s="266"/>
      <c r="J293" s="266"/>
      <c r="K293" s="266"/>
      <c r="L293" s="266"/>
      <c r="M293" s="266"/>
      <c r="N293" s="266"/>
      <c r="O293" s="266"/>
      <c r="P293" s="266"/>
      <c r="Q293" s="266"/>
      <c r="R293" s="266"/>
      <c r="S293" s="266"/>
      <c r="T293" s="266"/>
      <c r="U293" s="266"/>
      <c r="V293" s="266"/>
      <c r="W293" s="266"/>
      <c r="X293" s="266"/>
      <c r="Y293" s="266"/>
      <c r="Z293" s="266"/>
      <c r="AA293" s="266"/>
      <c r="AB293" s="266"/>
      <c r="AC293" s="266"/>
      <c r="AD293" s="266"/>
      <c r="AE293" s="266"/>
      <c r="AF293" s="266"/>
      <c r="AG293" s="266"/>
    </row>
    <row r="294" spans="1:33" ht="24" customHeight="1">
      <c r="A294" s="266"/>
      <c r="B294" s="266"/>
      <c r="C294" s="266"/>
      <c r="D294" s="266"/>
      <c r="E294" s="266"/>
      <c r="F294" s="266"/>
      <c r="G294" s="266"/>
      <c r="H294" s="266"/>
      <c r="I294" s="266"/>
      <c r="J294" s="266"/>
      <c r="K294" s="266"/>
      <c r="L294" s="266"/>
      <c r="M294" s="266"/>
      <c r="N294" s="266"/>
      <c r="O294" s="266"/>
      <c r="P294" s="266"/>
      <c r="Q294" s="266"/>
      <c r="R294" s="266"/>
      <c r="S294" s="266"/>
      <c r="T294" s="266"/>
      <c r="U294" s="266"/>
      <c r="V294" s="266"/>
      <c r="W294" s="266"/>
      <c r="X294" s="266"/>
      <c r="Y294" s="266"/>
      <c r="Z294" s="266"/>
      <c r="AA294" s="266"/>
      <c r="AB294" s="266"/>
      <c r="AC294" s="266"/>
      <c r="AD294" s="266"/>
      <c r="AE294" s="266"/>
      <c r="AF294" s="266"/>
      <c r="AG294" s="266"/>
    </row>
    <row r="295" spans="1:33" ht="24" customHeight="1">
      <c r="A295" s="266"/>
      <c r="B295" s="266"/>
      <c r="C295" s="266"/>
      <c r="D295" s="266"/>
      <c r="E295" s="266"/>
      <c r="F295" s="266"/>
      <c r="G295" s="266"/>
      <c r="H295" s="266"/>
      <c r="I295" s="266"/>
      <c r="J295" s="266"/>
      <c r="K295" s="266"/>
      <c r="L295" s="266"/>
      <c r="M295" s="266"/>
      <c r="N295" s="266"/>
      <c r="O295" s="266"/>
      <c r="P295" s="266"/>
      <c r="Q295" s="266"/>
      <c r="R295" s="266"/>
      <c r="S295" s="266"/>
      <c r="T295" s="266"/>
      <c r="U295" s="266"/>
      <c r="V295" s="266"/>
      <c r="W295" s="266"/>
      <c r="X295" s="266"/>
      <c r="Y295" s="266"/>
      <c r="Z295" s="266"/>
      <c r="AA295" s="266"/>
      <c r="AB295" s="266"/>
      <c r="AC295" s="266"/>
      <c r="AD295" s="266"/>
      <c r="AE295" s="266"/>
      <c r="AF295" s="266"/>
      <c r="AG295" s="266"/>
    </row>
    <row r="296" spans="1:33" ht="24" customHeight="1">
      <c r="A296" s="266"/>
      <c r="B296" s="266"/>
      <c r="C296" s="266"/>
      <c r="D296" s="266"/>
      <c r="E296" s="266"/>
      <c r="F296" s="266"/>
      <c r="G296" s="266"/>
      <c r="H296" s="266"/>
      <c r="I296" s="266"/>
      <c r="J296" s="266"/>
      <c r="K296" s="266"/>
      <c r="L296" s="266"/>
      <c r="M296" s="266"/>
      <c r="N296" s="266"/>
      <c r="O296" s="266"/>
      <c r="P296" s="266"/>
      <c r="Q296" s="266"/>
      <c r="R296" s="266"/>
      <c r="S296" s="266"/>
      <c r="T296" s="266"/>
      <c r="U296" s="266"/>
      <c r="V296" s="266"/>
      <c r="W296" s="266"/>
      <c r="X296" s="266"/>
      <c r="Y296" s="266"/>
      <c r="Z296" s="266"/>
      <c r="AA296" s="266"/>
      <c r="AB296" s="266"/>
      <c r="AC296" s="266"/>
      <c r="AD296" s="266"/>
      <c r="AE296" s="266"/>
      <c r="AF296" s="266"/>
      <c r="AG296" s="266"/>
    </row>
    <row r="297" spans="1:33" ht="24" customHeight="1">
      <c r="A297" s="266"/>
      <c r="B297" s="266"/>
      <c r="C297" s="266"/>
      <c r="D297" s="266"/>
      <c r="E297" s="266"/>
      <c r="F297" s="266"/>
      <c r="G297" s="266"/>
      <c r="H297" s="266"/>
      <c r="I297" s="266"/>
      <c r="J297" s="266"/>
      <c r="K297" s="266"/>
      <c r="L297" s="266"/>
      <c r="M297" s="266"/>
      <c r="N297" s="266"/>
      <c r="O297" s="266"/>
      <c r="P297" s="266"/>
      <c r="Q297" s="266"/>
      <c r="R297" s="266"/>
      <c r="S297" s="266"/>
      <c r="T297" s="266"/>
      <c r="U297" s="266"/>
      <c r="V297" s="266"/>
      <c r="W297" s="266"/>
      <c r="X297" s="266"/>
      <c r="Y297" s="266"/>
      <c r="Z297" s="266"/>
      <c r="AA297" s="266"/>
      <c r="AB297" s="266"/>
      <c r="AC297" s="266"/>
      <c r="AD297" s="266"/>
      <c r="AE297" s="266"/>
      <c r="AF297" s="266"/>
      <c r="AG297" s="266"/>
    </row>
    <row r="298" spans="1:33" ht="24" customHeight="1">
      <c r="A298" s="266"/>
      <c r="B298" s="266"/>
      <c r="C298" s="266"/>
      <c r="D298" s="266"/>
      <c r="E298" s="266"/>
      <c r="F298" s="266"/>
      <c r="G298" s="266"/>
      <c r="H298" s="266"/>
      <c r="I298" s="266"/>
      <c r="J298" s="266"/>
      <c r="K298" s="266"/>
      <c r="L298" s="266"/>
      <c r="M298" s="266"/>
      <c r="N298" s="266"/>
      <c r="O298" s="266"/>
      <c r="P298" s="266"/>
      <c r="Q298" s="266"/>
      <c r="R298" s="266"/>
      <c r="S298" s="266"/>
      <c r="T298" s="266"/>
      <c r="U298" s="266"/>
      <c r="V298" s="266"/>
      <c r="W298" s="266"/>
      <c r="X298" s="266"/>
      <c r="Y298" s="266"/>
      <c r="Z298" s="266"/>
      <c r="AA298" s="266"/>
      <c r="AB298" s="266"/>
      <c r="AC298" s="266"/>
      <c r="AD298" s="266"/>
      <c r="AE298" s="266"/>
      <c r="AF298" s="266"/>
      <c r="AG298" s="266"/>
    </row>
    <row r="299" spans="1:33" ht="24" customHeight="1">
      <c r="A299" s="266"/>
      <c r="B299" s="266"/>
      <c r="C299" s="266"/>
      <c r="D299" s="266"/>
      <c r="E299" s="266"/>
      <c r="F299" s="266"/>
      <c r="G299" s="266"/>
      <c r="H299" s="266"/>
      <c r="I299" s="266"/>
      <c r="J299" s="266"/>
      <c r="K299" s="266"/>
      <c r="L299" s="266"/>
      <c r="M299" s="266"/>
      <c r="N299" s="266"/>
      <c r="O299" s="266"/>
      <c r="P299" s="266"/>
      <c r="Q299" s="266"/>
      <c r="R299" s="266"/>
      <c r="S299" s="266"/>
      <c r="T299" s="266"/>
      <c r="U299" s="266"/>
      <c r="V299" s="266"/>
      <c r="W299" s="266"/>
      <c r="X299" s="266"/>
      <c r="Y299" s="266"/>
      <c r="Z299" s="266"/>
      <c r="AA299" s="266"/>
      <c r="AB299" s="266"/>
      <c r="AC299" s="266"/>
      <c r="AD299" s="266"/>
      <c r="AE299" s="266"/>
      <c r="AF299" s="266"/>
      <c r="AG299" s="266"/>
    </row>
    <row r="300" spans="1:33" ht="24" customHeight="1">
      <c r="A300" s="266"/>
      <c r="B300" s="266"/>
      <c r="C300" s="266"/>
      <c r="D300" s="266"/>
      <c r="E300" s="266"/>
      <c r="F300" s="266"/>
      <c r="G300" s="266"/>
      <c r="H300" s="266"/>
      <c r="I300" s="266"/>
      <c r="J300" s="266"/>
      <c r="K300" s="266"/>
      <c r="L300" s="266"/>
      <c r="M300" s="266"/>
      <c r="N300" s="266"/>
      <c r="O300" s="266"/>
      <c r="P300" s="266"/>
      <c r="Q300" s="266"/>
      <c r="R300" s="266"/>
      <c r="S300" s="266"/>
      <c r="T300" s="266"/>
      <c r="U300" s="266"/>
      <c r="V300" s="266"/>
      <c r="W300" s="266"/>
      <c r="X300" s="266"/>
      <c r="Y300" s="266"/>
      <c r="Z300" s="266"/>
      <c r="AA300" s="266"/>
      <c r="AB300" s="266"/>
      <c r="AC300" s="266"/>
      <c r="AD300" s="266"/>
      <c r="AE300" s="266"/>
      <c r="AF300" s="266"/>
      <c r="AG300" s="266"/>
    </row>
    <row r="301" spans="1:33" ht="24" customHeight="1">
      <c r="A301" s="266"/>
      <c r="B301" s="266"/>
      <c r="C301" s="266"/>
      <c r="D301" s="266"/>
      <c r="E301" s="266"/>
      <c r="F301" s="266"/>
      <c r="G301" s="266"/>
      <c r="H301" s="266"/>
      <c r="I301" s="266"/>
      <c r="J301" s="266"/>
      <c r="K301" s="266"/>
      <c r="L301" s="266"/>
      <c r="M301" s="266"/>
      <c r="N301" s="266"/>
      <c r="O301" s="266"/>
      <c r="P301" s="266"/>
      <c r="Q301" s="266"/>
      <c r="R301" s="266"/>
      <c r="S301" s="266"/>
      <c r="T301" s="266"/>
      <c r="U301" s="266"/>
      <c r="V301" s="266"/>
      <c r="W301" s="266"/>
      <c r="X301" s="266"/>
      <c r="Y301" s="266"/>
      <c r="Z301" s="266"/>
      <c r="AA301" s="266"/>
      <c r="AB301" s="266"/>
      <c r="AC301" s="266"/>
      <c r="AD301" s="266"/>
      <c r="AE301" s="266"/>
      <c r="AF301" s="266"/>
      <c r="AG301" s="266"/>
    </row>
    <row r="302" spans="1:33" ht="24" customHeight="1">
      <c r="A302" s="266"/>
      <c r="B302" s="266"/>
      <c r="C302" s="266"/>
      <c r="D302" s="266"/>
      <c r="E302" s="266"/>
      <c r="F302" s="266"/>
      <c r="G302" s="266"/>
      <c r="H302" s="266"/>
      <c r="I302" s="266"/>
      <c r="J302" s="266"/>
      <c r="K302" s="266"/>
      <c r="L302" s="266"/>
      <c r="M302" s="266"/>
      <c r="N302" s="266"/>
      <c r="O302" s="266"/>
      <c r="P302" s="266"/>
      <c r="Q302" s="266"/>
      <c r="R302" s="266"/>
      <c r="S302" s="266"/>
      <c r="T302" s="266"/>
      <c r="U302" s="266"/>
      <c r="V302" s="266"/>
      <c r="W302" s="266"/>
      <c r="X302" s="266"/>
      <c r="Y302" s="266"/>
      <c r="Z302" s="266"/>
      <c r="AA302" s="266"/>
      <c r="AB302" s="266"/>
      <c r="AC302" s="266"/>
      <c r="AD302" s="266"/>
      <c r="AE302" s="266"/>
      <c r="AF302" s="266"/>
      <c r="AG302" s="266"/>
    </row>
    <row r="303" spans="1:33" ht="24" customHeight="1">
      <c r="A303" s="266"/>
      <c r="B303" s="266"/>
      <c r="C303" s="266"/>
      <c r="D303" s="266"/>
      <c r="E303" s="266"/>
      <c r="F303" s="266"/>
      <c r="G303" s="266"/>
      <c r="H303" s="266"/>
      <c r="I303" s="266"/>
      <c r="J303" s="266"/>
      <c r="K303" s="266"/>
      <c r="L303" s="266"/>
      <c r="M303" s="266"/>
      <c r="N303" s="266"/>
      <c r="O303" s="266"/>
      <c r="P303" s="266"/>
      <c r="Q303" s="266"/>
      <c r="R303" s="266"/>
      <c r="S303" s="266"/>
      <c r="T303" s="266"/>
      <c r="U303" s="266"/>
      <c r="V303" s="266"/>
      <c r="W303" s="266"/>
      <c r="X303" s="266"/>
      <c r="Y303" s="266"/>
      <c r="Z303" s="266"/>
      <c r="AA303" s="266"/>
      <c r="AB303" s="266"/>
      <c r="AC303" s="266"/>
      <c r="AD303" s="266"/>
      <c r="AE303" s="266"/>
      <c r="AF303" s="266"/>
      <c r="AG303" s="266"/>
    </row>
    <row r="304" spans="1:33" ht="24" customHeight="1">
      <c r="A304" s="266"/>
      <c r="B304" s="266"/>
      <c r="C304" s="266"/>
      <c r="D304" s="266"/>
      <c r="E304" s="266"/>
      <c r="F304" s="266"/>
      <c r="G304" s="266"/>
      <c r="H304" s="266"/>
      <c r="I304" s="266"/>
      <c r="J304" s="266"/>
      <c r="K304" s="266"/>
      <c r="L304" s="266"/>
      <c r="M304" s="266"/>
      <c r="N304" s="266"/>
      <c r="O304" s="266"/>
      <c r="P304" s="266"/>
      <c r="Q304" s="266"/>
      <c r="R304" s="266"/>
      <c r="S304" s="266"/>
      <c r="T304" s="266"/>
      <c r="U304" s="266"/>
      <c r="V304" s="266"/>
      <c r="W304" s="266"/>
      <c r="X304" s="266"/>
      <c r="Y304" s="266"/>
      <c r="Z304" s="266"/>
      <c r="AA304" s="266"/>
      <c r="AB304" s="266"/>
      <c r="AC304" s="266"/>
      <c r="AD304" s="266"/>
      <c r="AE304" s="266"/>
      <c r="AF304" s="266"/>
      <c r="AG304" s="266"/>
    </row>
    <row r="305" spans="1:33" ht="24" customHeight="1">
      <c r="A305" s="266"/>
      <c r="B305" s="266"/>
      <c r="C305" s="266"/>
      <c r="D305" s="266"/>
      <c r="E305" s="266"/>
      <c r="F305" s="266"/>
      <c r="G305" s="266"/>
      <c r="H305" s="266"/>
      <c r="I305" s="266"/>
      <c r="J305" s="266"/>
      <c r="K305" s="266"/>
      <c r="L305" s="266"/>
      <c r="M305" s="266"/>
      <c r="N305" s="266"/>
      <c r="O305" s="266"/>
      <c r="P305" s="266"/>
      <c r="Q305" s="266"/>
      <c r="R305" s="266"/>
      <c r="S305" s="266"/>
      <c r="T305" s="266"/>
      <c r="U305" s="266"/>
      <c r="V305" s="266"/>
      <c r="W305" s="266"/>
      <c r="X305" s="266"/>
      <c r="Y305" s="266"/>
      <c r="Z305" s="266"/>
      <c r="AA305" s="266"/>
      <c r="AB305" s="266"/>
      <c r="AC305" s="266"/>
      <c r="AD305" s="266"/>
      <c r="AE305" s="266"/>
      <c r="AF305" s="266"/>
      <c r="AG305" s="266"/>
    </row>
    <row r="306" spans="1:33" ht="24" customHeight="1">
      <c r="A306" s="266"/>
      <c r="B306" s="266"/>
      <c r="C306" s="266"/>
      <c r="D306" s="266"/>
      <c r="E306" s="266"/>
      <c r="F306" s="266"/>
      <c r="G306" s="266"/>
      <c r="H306" s="266"/>
      <c r="I306" s="266"/>
      <c r="J306" s="266"/>
      <c r="K306" s="266"/>
      <c r="L306" s="266"/>
      <c r="M306" s="266"/>
      <c r="N306" s="266"/>
      <c r="O306" s="266"/>
      <c r="P306" s="266"/>
      <c r="Q306" s="266"/>
      <c r="R306" s="266"/>
      <c r="S306" s="266"/>
      <c r="T306" s="266"/>
      <c r="U306" s="266"/>
      <c r="V306" s="266"/>
      <c r="W306" s="266"/>
      <c r="X306" s="266"/>
      <c r="Y306" s="266"/>
      <c r="Z306" s="266"/>
      <c r="AA306" s="266"/>
      <c r="AB306" s="266"/>
      <c r="AC306" s="266"/>
      <c r="AD306" s="266"/>
      <c r="AE306" s="266"/>
      <c r="AF306" s="266"/>
      <c r="AG306" s="266"/>
    </row>
    <row r="307" spans="1:33" ht="24" customHeight="1">
      <c r="A307" s="266"/>
      <c r="B307" s="266"/>
      <c r="C307" s="266"/>
      <c r="D307" s="266"/>
      <c r="E307" s="266"/>
      <c r="F307" s="266"/>
      <c r="G307" s="266"/>
      <c r="H307" s="266"/>
      <c r="I307" s="266"/>
      <c r="J307" s="266"/>
      <c r="K307" s="266"/>
      <c r="L307" s="266"/>
      <c r="M307" s="266"/>
      <c r="N307" s="266"/>
      <c r="O307" s="266"/>
      <c r="P307" s="266"/>
      <c r="Q307" s="266"/>
      <c r="R307" s="266"/>
      <c r="S307" s="266"/>
      <c r="T307" s="266"/>
      <c r="U307" s="266"/>
      <c r="V307" s="266"/>
      <c r="W307" s="266"/>
      <c r="X307" s="266"/>
      <c r="Y307" s="266"/>
      <c r="Z307" s="266"/>
      <c r="AA307" s="266"/>
      <c r="AB307" s="266"/>
      <c r="AC307" s="266"/>
      <c r="AD307" s="266"/>
      <c r="AE307" s="266"/>
      <c r="AF307" s="266"/>
      <c r="AG307" s="266"/>
    </row>
    <row r="308" spans="1:33" ht="24" customHeight="1">
      <c r="A308" s="266"/>
      <c r="B308" s="266"/>
      <c r="C308" s="266"/>
      <c r="D308" s="266"/>
      <c r="E308" s="266"/>
      <c r="F308" s="266"/>
      <c r="G308" s="266"/>
      <c r="H308" s="266"/>
      <c r="I308" s="266"/>
      <c r="J308" s="266"/>
      <c r="K308" s="266"/>
      <c r="L308" s="266"/>
      <c r="M308" s="266"/>
      <c r="N308" s="266"/>
      <c r="O308" s="266"/>
      <c r="P308" s="266"/>
      <c r="Q308" s="266"/>
      <c r="R308" s="266"/>
      <c r="S308" s="266"/>
      <c r="T308" s="266"/>
      <c r="U308" s="266"/>
      <c r="V308" s="266"/>
      <c r="W308" s="266"/>
      <c r="X308" s="266"/>
      <c r="Y308" s="266"/>
      <c r="Z308" s="266"/>
      <c r="AA308" s="266"/>
      <c r="AB308" s="266"/>
      <c r="AC308" s="266"/>
      <c r="AD308" s="266"/>
      <c r="AE308" s="266"/>
      <c r="AF308" s="266"/>
      <c r="AG308" s="266"/>
    </row>
    <row r="309" spans="1:33" ht="24" customHeight="1">
      <c r="A309" s="266"/>
      <c r="B309" s="266"/>
      <c r="C309" s="266"/>
      <c r="D309" s="266"/>
      <c r="E309" s="266"/>
      <c r="F309" s="266"/>
      <c r="G309" s="266"/>
      <c r="H309" s="266"/>
      <c r="I309" s="266"/>
      <c r="J309" s="266"/>
      <c r="K309" s="266"/>
      <c r="L309" s="266"/>
      <c r="M309" s="266"/>
      <c r="N309" s="266"/>
      <c r="O309" s="266"/>
      <c r="P309" s="266"/>
      <c r="Q309" s="266"/>
      <c r="R309" s="266"/>
      <c r="S309" s="266"/>
      <c r="T309" s="266"/>
      <c r="U309" s="266"/>
      <c r="V309" s="266"/>
      <c r="W309" s="266"/>
      <c r="X309" s="266"/>
      <c r="Y309" s="266"/>
      <c r="Z309" s="266"/>
      <c r="AA309" s="266"/>
      <c r="AB309" s="266"/>
      <c r="AC309" s="266"/>
      <c r="AD309" s="266"/>
      <c r="AE309" s="266"/>
      <c r="AF309" s="266"/>
      <c r="AG309" s="266"/>
    </row>
    <row r="310" spans="1:33" ht="24" customHeight="1">
      <c r="A310" s="266"/>
      <c r="B310" s="266"/>
      <c r="C310" s="266"/>
      <c r="D310" s="266"/>
      <c r="E310" s="266"/>
      <c r="F310" s="266"/>
      <c r="G310" s="266"/>
      <c r="H310" s="266"/>
      <c r="I310" s="266"/>
      <c r="J310" s="266"/>
      <c r="K310" s="266"/>
      <c r="L310" s="266"/>
      <c r="M310" s="266"/>
      <c r="N310" s="266"/>
      <c r="O310" s="266"/>
      <c r="P310" s="266"/>
      <c r="Q310" s="266"/>
      <c r="R310" s="266"/>
      <c r="S310" s="266"/>
      <c r="T310" s="266"/>
      <c r="U310" s="266"/>
      <c r="V310" s="266"/>
      <c r="W310" s="266"/>
      <c r="X310" s="266"/>
      <c r="Y310" s="266"/>
      <c r="Z310" s="266"/>
      <c r="AA310" s="266"/>
      <c r="AB310" s="266"/>
      <c r="AC310" s="266"/>
      <c r="AD310" s="266"/>
      <c r="AE310" s="266"/>
      <c r="AF310" s="266"/>
      <c r="AG310" s="266"/>
    </row>
    <row r="311" spans="1:33" ht="24" customHeight="1">
      <c r="A311" s="266"/>
      <c r="B311" s="266"/>
      <c r="C311" s="266"/>
      <c r="D311" s="266"/>
      <c r="E311" s="266"/>
      <c r="F311" s="266"/>
      <c r="G311" s="266"/>
      <c r="H311" s="266"/>
      <c r="I311" s="266"/>
      <c r="J311" s="266"/>
      <c r="K311" s="266"/>
      <c r="L311" s="266"/>
      <c r="M311" s="266"/>
      <c r="N311" s="266"/>
      <c r="O311" s="266"/>
      <c r="P311" s="266"/>
      <c r="Q311" s="266"/>
      <c r="R311" s="266"/>
      <c r="S311" s="266"/>
      <c r="T311" s="266"/>
      <c r="U311" s="266"/>
      <c r="V311" s="266"/>
      <c r="W311" s="266"/>
      <c r="X311" s="266"/>
      <c r="Y311" s="266"/>
      <c r="Z311" s="266"/>
      <c r="AA311" s="266"/>
      <c r="AB311" s="266"/>
      <c r="AC311" s="266"/>
      <c r="AD311" s="266"/>
      <c r="AE311" s="266"/>
      <c r="AF311" s="266"/>
      <c r="AG311" s="266"/>
    </row>
    <row r="312" spans="1:33" ht="24" customHeight="1">
      <c r="A312" s="266"/>
      <c r="B312" s="266"/>
      <c r="C312" s="266"/>
      <c r="D312" s="266"/>
      <c r="E312" s="266"/>
      <c r="F312" s="266"/>
      <c r="G312" s="266"/>
      <c r="H312" s="266"/>
      <c r="I312" s="266"/>
      <c r="J312" s="266"/>
      <c r="K312" s="266"/>
      <c r="L312" s="266"/>
      <c r="M312" s="266"/>
      <c r="N312" s="266"/>
      <c r="O312" s="266"/>
      <c r="P312" s="266"/>
      <c r="Q312" s="266"/>
      <c r="R312" s="266"/>
      <c r="S312" s="266"/>
      <c r="T312" s="266"/>
      <c r="U312" s="266"/>
      <c r="V312" s="266"/>
      <c r="W312" s="266"/>
      <c r="X312" s="266"/>
      <c r="Y312" s="266"/>
      <c r="Z312" s="266"/>
      <c r="AA312" s="266"/>
      <c r="AB312" s="266"/>
      <c r="AC312" s="266"/>
      <c r="AD312" s="266"/>
      <c r="AE312" s="266"/>
      <c r="AF312" s="266"/>
      <c r="AG312" s="266"/>
    </row>
    <row r="313" spans="1:33" ht="24" customHeight="1">
      <c r="A313" s="266"/>
      <c r="B313" s="266"/>
      <c r="C313" s="266"/>
      <c r="D313" s="266"/>
      <c r="E313" s="266"/>
      <c r="F313" s="266"/>
      <c r="G313" s="266"/>
      <c r="H313" s="266"/>
      <c r="I313" s="266"/>
      <c r="J313" s="266"/>
      <c r="K313" s="266"/>
      <c r="L313" s="266"/>
      <c r="M313" s="266"/>
      <c r="N313" s="266"/>
      <c r="O313" s="266"/>
      <c r="P313" s="266"/>
      <c r="Q313" s="266"/>
      <c r="R313" s="266"/>
      <c r="S313" s="266"/>
      <c r="T313" s="266"/>
      <c r="U313" s="266"/>
      <c r="V313" s="266"/>
      <c r="W313" s="266"/>
      <c r="X313" s="266"/>
      <c r="Y313" s="266"/>
      <c r="Z313" s="266"/>
      <c r="AA313" s="266"/>
      <c r="AB313" s="266"/>
      <c r="AC313" s="266"/>
      <c r="AD313" s="266"/>
      <c r="AE313" s="266"/>
      <c r="AF313" s="266"/>
      <c r="AG313" s="266"/>
    </row>
    <row r="314" spans="1:33" ht="24" customHeight="1">
      <c r="A314" s="266"/>
      <c r="B314" s="266"/>
      <c r="C314" s="266"/>
      <c r="D314" s="266"/>
      <c r="E314" s="266"/>
      <c r="F314" s="266"/>
      <c r="G314" s="266"/>
      <c r="H314" s="266"/>
      <c r="I314" s="266"/>
      <c r="J314" s="266"/>
      <c r="K314" s="266"/>
      <c r="L314" s="266"/>
      <c r="M314" s="266"/>
      <c r="N314" s="266"/>
      <c r="O314" s="266"/>
      <c r="P314" s="266"/>
      <c r="Q314" s="266"/>
      <c r="R314" s="266"/>
      <c r="S314" s="266"/>
      <c r="T314" s="266"/>
      <c r="U314" s="266"/>
      <c r="V314" s="266"/>
      <c r="W314" s="266"/>
      <c r="X314" s="266"/>
      <c r="Y314" s="266"/>
      <c r="Z314" s="266"/>
      <c r="AA314" s="266"/>
      <c r="AB314" s="266"/>
      <c r="AC314" s="266"/>
      <c r="AD314" s="266"/>
      <c r="AE314" s="266"/>
      <c r="AF314" s="266"/>
      <c r="AG314" s="266"/>
    </row>
    <row r="315" spans="1:33" ht="24" customHeight="1">
      <c r="A315" s="266"/>
      <c r="B315" s="266"/>
      <c r="C315" s="266"/>
      <c r="D315" s="266"/>
      <c r="E315" s="266"/>
      <c r="F315" s="266"/>
      <c r="G315" s="266"/>
      <c r="H315" s="266"/>
      <c r="I315" s="266"/>
      <c r="J315" s="266"/>
      <c r="K315" s="266"/>
      <c r="L315" s="266"/>
      <c r="M315" s="266"/>
      <c r="N315" s="266"/>
      <c r="O315" s="266"/>
      <c r="P315" s="266"/>
      <c r="Q315" s="266"/>
      <c r="R315" s="266"/>
      <c r="S315" s="266"/>
      <c r="T315" s="266"/>
      <c r="U315" s="266"/>
      <c r="V315" s="266"/>
      <c r="W315" s="266"/>
      <c r="X315" s="266"/>
      <c r="Y315" s="266"/>
      <c r="Z315" s="266"/>
      <c r="AA315" s="266"/>
      <c r="AB315" s="266"/>
      <c r="AC315" s="266"/>
      <c r="AD315" s="266"/>
      <c r="AE315" s="266"/>
      <c r="AF315" s="266"/>
      <c r="AG315" s="266"/>
    </row>
    <row r="316" spans="1:33" ht="24" customHeight="1">
      <c r="A316" s="266"/>
      <c r="B316" s="266"/>
      <c r="C316" s="266"/>
      <c r="D316" s="266"/>
      <c r="E316" s="266"/>
      <c r="F316" s="266"/>
      <c r="G316" s="266"/>
      <c r="H316" s="266"/>
      <c r="I316" s="266"/>
      <c r="J316" s="266"/>
      <c r="K316" s="266"/>
      <c r="L316" s="266"/>
      <c r="M316" s="266"/>
      <c r="N316" s="266"/>
      <c r="O316" s="266"/>
      <c r="P316" s="266"/>
      <c r="Q316" s="266"/>
      <c r="R316" s="266"/>
      <c r="S316" s="266"/>
      <c r="T316" s="266"/>
      <c r="U316" s="266"/>
      <c r="V316" s="266"/>
      <c r="W316" s="266"/>
      <c r="X316" s="266"/>
      <c r="Y316" s="266"/>
      <c r="Z316" s="266"/>
      <c r="AA316" s="266"/>
      <c r="AB316" s="266"/>
      <c r="AC316" s="266"/>
      <c r="AD316" s="266"/>
      <c r="AE316" s="266"/>
      <c r="AF316" s="266"/>
      <c r="AG316" s="266"/>
    </row>
    <row r="317" spans="1:33" ht="24" customHeight="1">
      <c r="A317" s="266"/>
      <c r="B317" s="266"/>
      <c r="C317" s="266"/>
      <c r="D317" s="266"/>
      <c r="E317" s="266"/>
      <c r="F317" s="266"/>
      <c r="G317" s="266"/>
      <c r="H317" s="266"/>
      <c r="I317" s="266"/>
      <c r="J317" s="266"/>
      <c r="K317" s="266"/>
      <c r="L317" s="266"/>
      <c r="M317" s="266"/>
      <c r="N317" s="266"/>
      <c r="O317" s="266"/>
      <c r="P317" s="266"/>
      <c r="Q317" s="266"/>
      <c r="R317" s="266"/>
      <c r="S317" s="266"/>
      <c r="T317" s="266"/>
      <c r="U317" s="266"/>
      <c r="V317" s="266"/>
      <c r="W317" s="266"/>
      <c r="X317" s="266"/>
      <c r="Y317" s="266"/>
      <c r="Z317" s="266"/>
      <c r="AA317" s="266"/>
      <c r="AB317" s="266"/>
      <c r="AC317" s="266"/>
      <c r="AD317" s="266"/>
      <c r="AE317" s="266"/>
      <c r="AF317" s="266"/>
      <c r="AG317" s="266"/>
    </row>
    <row r="318" spans="1:33" ht="24" customHeight="1">
      <c r="A318" s="266"/>
      <c r="B318" s="266"/>
      <c r="C318" s="266"/>
      <c r="D318" s="266"/>
      <c r="E318" s="266"/>
      <c r="F318" s="266"/>
      <c r="G318" s="266"/>
      <c r="H318" s="266"/>
      <c r="I318" s="266"/>
      <c r="J318" s="266"/>
      <c r="K318" s="266"/>
      <c r="L318" s="266"/>
      <c r="M318" s="266"/>
      <c r="N318" s="266"/>
      <c r="O318" s="266"/>
      <c r="P318" s="266"/>
      <c r="Q318" s="266"/>
      <c r="R318" s="266"/>
      <c r="S318" s="266"/>
      <c r="T318" s="266"/>
      <c r="U318" s="266"/>
      <c r="V318" s="266"/>
      <c r="W318" s="266"/>
      <c r="X318" s="266"/>
      <c r="Y318" s="266"/>
      <c r="Z318" s="266"/>
      <c r="AA318" s="266"/>
      <c r="AB318" s="266"/>
      <c r="AC318" s="266"/>
      <c r="AD318" s="266"/>
      <c r="AE318" s="266"/>
      <c r="AF318" s="266"/>
      <c r="AG318" s="266"/>
    </row>
    <row r="319" spans="1:33" ht="24" customHeight="1">
      <c r="A319" s="266"/>
      <c r="B319" s="266"/>
      <c r="C319" s="266"/>
      <c r="D319" s="266"/>
      <c r="E319" s="266"/>
      <c r="F319" s="266"/>
      <c r="G319" s="266"/>
      <c r="H319" s="266"/>
      <c r="I319" s="266"/>
      <c r="J319" s="266"/>
      <c r="K319" s="266"/>
      <c r="L319" s="266"/>
      <c r="M319" s="266"/>
      <c r="N319" s="266"/>
      <c r="O319" s="266"/>
      <c r="P319" s="266"/>
      <c r="Q319" s="266"/>
      <c r="R319" s="266"/>
      <c r="S319" s="266"/>
      <c r="T319" s="266"/>
      <c r="U319" s="266"/>
      <c r="V319" s="266"/>
      <c r="W319" s="266"/>
      <c r="X319" s="266"/>
      <c r="Y319" s="266"/>
      <c r="Z319" s="266"/>
      <c r="AA319" s="266"/>
      <c r="AB319" s="266"/>
      <c r="AC319" s="266"/>
      <c r="AD319" s="266"/>
      <c r="AE319" s="266"/>
      <c r="AF319" s="266"/>
      <c r="AG319" s="266"/>
    </row>
    <row r="320" spans="1:33" ht="24" customHeight="1">
      <c r="A320" s="266"/>
      <c r="B320" s="266"/>
      <c r="C320" s="266"/>
      <c r="D320" s="266"/>
      <c r="E320" s="266"/>
      <c r="F320" s="266"/>
      <c r="G320" s="266"/>
      <c r="H320" s="266"/>
      <c r="I320" s="266"/>
      <c r="J320" s="266"/>
      <c r="K320" s="266"/>
      <c r="L320" s="266"/>
      <c r="M320" s="266"/>
      <c r="N320" s="266"/>
      <c r="O320" s="266"/>
      <c r="P320" s="266"/>
      <c r="Q320" s="266"/>
      <c r="R320" s="266"/>
      <c r="S320" s="266"/>
      <c r="T320" s="266"/>
      <c r="U320" s="266"/>
      <c r="V320" s="266"/>
      <c r="W320" s="266"/>
      <c r="X320" s="266"/>
      <c r="Y320" s="266"/>
      <c r="Z320" s="266"/>
      <c r="AA320" s="266"/>
      <c r="AB320" s="266"/>
      <c r="AC320" s="266"/>
      <c r="AD320" s="266"/>
      <c r="AE320" s="266"/>
      <c r="AF320" s="266"/>
      <c r="AG320" s="266"/>
    </row>
    <row r="321" spans="1:33" ht="24" customHeight="1">
      <c r="A321" s="266"/>
      <c r="B321" s="266"/>
      <c r="C321" s="266"/>
      <c r="D321" s="266"/>
      <c r="E321" s="266"/>
      <c r="F321" s="266"/>
      <c r="G321" s="266"/>
      <c r="H321" s="266"/>
      <c r="I321" s="266"/>
      <c r="J321" s="266"/>
      <c r="K321" s="266"/>
      <c r="L321" s="266"/>
      <c r="M321" s="266"/>
      <c r="N321" s="266"/>
      <c r="O321" s="266"/>
      <c r="P321" s="266"/>
      <c r="Q321" s="266"/>
      <c r="R321" s="266"/>
      <c r="S321" s="266"/>
      <c r="T321" s="266"/>
      <c r="U321" s="266"/>
      <c r="V321" s="266"/>
      <c r="W321" s="266"/>
      <c r="X321" s="266"/>
      <c r="Y321" s="266"/>
      <c r="Z321" s="266"/>
      <c r="AA321" s="266"/>
      <c r="AB321" s="266"/>
      <c r="AC321" s="266"/>
      <c r="AD321" s="266"/>
      <c r="AE321" s="266"/>
      <c r="AF321" s="266"/>
      <c r="AG321" s="266"/>
    </row>
    <row r="322" spans="1:33" ht="24" customHeight="1">
      <c r="A322" s="266"/>
      <c r="B322" s="266"/>
      <c r="C322" s="266"/>
      <c r="D322" s="266"/>
      <c r="E322" s="266"/>
      <c r="F322" s="266"/>
      <c r="G322" s="266"/>
      <c r="H322" s="266"/>
      <c r="I322" s="266"/>
      <c r="J322" s="266"/>
      <c r="K322" s="266"/>
      <c r="L322" s="266"/>
      <c r="M322" s="266"/>
      <c r="N322" s="266"/>
      <c r="O322" s="266"/>
      <c r="P322" s="266"/>
      <c r="Q322" s="266"/>
      <c r="R322" s="266"/>
      <c r="S322" s="266"/>
      <c r="T322" s="266"/>
      <c r="U322" s="266"/>
      <c r="V322" s="266"/>
      <c r="W322" s="266"/>
      <c r="X322" s="266"/>
      <c r="Y322" s="266"/>
      <c r="Z322" s="266"/>
      <c r="AA322" s="266"/>
      <c r="AB322" s="266"/>
      <c r="AC322" s="266"/>
      <c r="AD322" s="266"/>
      <c r="AE322" s="266"/>
      <c r="AF322" s="266"/>
      <c r="AG322" s="266"/>
    </row>
    <row r="323" spans="1:33" ht="24" customHeight="1">
      <c r="A323" s="266"/>
      <c r="B323" s="266"/>
      <c r="C323" s="266"/>
      <c r="D323" s="266"/>
      <c r="E323" s="266"/>
      <c r="F323" s="266"/>
      <c r="G323" s="266"/>
      <c r="H323" s="266"/>
      <c r="I323" s="266"/>
      <c r="J323" s="266"/>
      <c r="K323" s="266"/>
      <c r="L323" s="266"/>
      <c r="M323" s="266"/>
      <c r="N323" s="266"/>
      <c r="O323" s="266"/>
      <c r="P323" s="266"/>
      <c r="Q323" s="266"/>
      <c r="R323" s="266"/>
      <c r="S323" s="266"/>
      <c r="T323" s="266"/>
      <c r="U323" s="266"/>
      <c r="V323" s="266"/>
      <c r="W323" s="266"/>
      <c r="X323" s="266"/>
      <c r="Y323" s="266"/>
      <c r="Z323" s="266"/>
      <c r="AA323" s="266"/>
      <c r="AB323" s="266"/>
      <c r="AC323" s="266"/>
      <c r="AD323" s="266"/>
      <c r="AE323" s="266"/>
      <c r="AF323" s="266"/>
      <c r="AG323" s="266"/>
    </row>
    <row r="324" spans="1:33" ht="24" customHeight="1">
      <c r="A324" s="266"/>
      <c r="B324" s="266"/>
      <c r="C324" s="266"/>
      <c r="D324" s="266"/>
      <c r="E324" s="266"/>
      <c r="F324" s="266"/>
      <c r="G324" s="266"/>
      <c r="H324" s="266"/>
      <c r="I324" s="266"/>
      <c r="J324" s="266"/>
      <c r="K324" s="266"/>
      <c r="L324" s="266"/>
      <c r="M324" s="266"/>
      <c r="N324" s="266"/>
      <c r="O324" s="266"/>
      <c r="P324" s="266"/>
      <c r="Q324" s="266"/>
      <c r="R324" s="266"/>
      <c r="S324" s="266"/>
      <c r="T324" s="266"/>
      <c r="U324" s="266"/>
      <c r="V324" s="266"/>
      <c r="W324" s="266"/>
      <c r="X324" s="266"/>
      <c r="Y324" s="266"/>
      <c r="Z324" s="266"/>
      <c r="AA324" s="266"/>
      <c r="AB324" s="266"/>
      <c r="AC324" s="266"/>
      <c r="AD324" s="266"/>
      <c r="AE324" s="266"/>
      <c r="AF324" s="266"/>
      <c r="AG324" s="266"/>
    </row>
    <row r="325" spans="1:33" ht="24" customHeight="1">
      <c r="A325" s="266"/>
      <c r="B325" s="266"/>
      <c r="C325" s="266"/>
      <c r="D325" s="266"/>
      <c r="E325" s="266"/>
      <c r="F325" s="266"/>
      <c r="G325" s="266"/>
      <c r="H325" s="266"/>
      <c r="I325" s="266"/>
      <c r="J325" s="266"/>
      <c r="K325" s="266"/>
      <c r="L325" s="266"/>
      <c r="M325" s="266"/>
      <c r="N325" s="266"/>
      <c r="O325" s="266"/>
      <c r="P325" s="266"/>
      <c r="Q325" s="266"/>
      <c r="R325" s="266"/>
      <c r="S325" s="266"/>
      <c r="T325" s="266"/>
      <c r="U325" s="266"/>
      <c r="V325" s="266"/>
      <c r="W325" s="266"/>
      <c r="X325" s="266"/>
      <c r="Y325" s="266"/>
      <c r="Z325" s="266"/>
      <c r="AA325" s="266"/>
      <c r="AB325" s="266"/>
      <c r="AC325" s="266"/>
      <c r="AD325" s="266"/>
      <c r="AE325" s="266"/>
      <c r="AF325" s="266"/>
      <c r="AG325" s="266"/>
    </row>
    <row r="326" spans="1:33" ht="24" customHeight="1">
      <c r="A326" s="266"/>
      <c r="B326" s="266"/>
      <c r="C326" s="266"/>
      <c r="D326" s="266"/>
      <c r="E326" s="266"/>
      <c r="F326" s="266"/>
      <c r="G326" s="266"/>
      <c r="H326" s="266"/>
      <c r="I326" s="266"/>
      <c r="J326" s="266"/>
      <c r="K326" s="266"/>
      <c r="L326" s="266"/>
      <c r="M326" s="266"/>
      <c r="N326" s="266"/>
      <c r="O326" s="266"/>
      <c r="P326" s="266"/>
      <c r="Q326" s="266"/>
      <c r="R326" s="266"/>
      <c r="S326" s="266"/>
      <c r="T326" s="266"/>
      <c r="U326" s="266"/>
      <c r="V326" s="266"/>
      <c r="W326" s="266"/>
      <c r="X326" s="266"/>
      <c r="Y326" s="266"/>
      <c r="Z326" s="266"/>
      <c r="AA326" s="266"/>
      <c r="AB326" s="266"/>
      <c r="AC326" s="266"/>
      <c r="AD326" s="266"/>
      <c r="AE326" s="266"/>
      <c r="AF326" s="266"/>
      <c r="AG326" s="266"/>
    </row>
    <row r="327" spans="1:33" ht="24" customHeight="1">
      <c r="A327" s="266"/>
      <c r="B327" s="266"/>
      <c r="C327" s="266"/>
      <c r="D327" s="266"/>
      <c r="E327" s="266"/>
      <c r="F327" s="266"/>
      <c r="G327" s="266"/>
      <c r="H327" s="266"/>
      <c r="I327" s="266"/>
      <c r="J327" s="266"/>
      <c r="K327" s="266"/>
      <c r="L327" s="266"/>
      <c r="M327" s="266"/>
      <c r="N327" s="266"/>
      <c r="O327" s="266"/>
      <c r="P327" s="266"/>
      <c r="Q327" s="266"/>
      <c r="R327" s="266"/>
      <c r="S327" s="266"/>
      <c r="T327" s="266"/>
      <c r="U327" s="266"/>
      <c r="V327" s="266"/>
      <c r="W327" s="266"/>
      <c r="X327" s="266"/>
      <c r="Y327" s="266"/>
      <c r="Z327" s="266"/>
      <c r="AA327" s="266"/>
      <c r="AB327" s="266"/>
      <c r="AC327" s="266"/>
      <c r="AD327" s="266"/>
      <c r="AE327" s="266"/>
      <c r="AF327" s="266"/>
      <c r="AG327" s="266"/>
    </row>
    <row r="328" spans="1:33" ht="24" customHeight="1">
      <c r="A328" s="266"/>
      <c r="B328" s="266"/>
      <c r="C328" s="266"/>
      <c r="D328" s="266"/>
      <c r="E328" s="266"/>
      <c r="F328" s="266"/>
      <c r="G328" s="266"/>
      <c r="H328" s="266"/>
      <c r="I328" s="266"/>
      <c r="J328" s="266"/>
      <c r="K328" s="266"/>
      <c r="L328" s="266"/>
      <c r="M328" s="266"/>
      <c r="N328" s="266"/>
      <c r="O328" s="266"/>
      <c r="P328" s="266"/>
      <c r="Q328" s="266"/>
      <c r="R328" s="266"/>
      <c r="S328" s="266"/>
      <c r="T328" s="266"/>
      <c r="U328" s="266"/>
      <c r="V328" s="266"/>
      <c r="W328" s="266"/>
      <c r="X328" s="266"/>
      <c r="Y328" s="266"/>
      <c r="Z328" s="266"/>
      <c r="AA328" s="266"/>
      <c r="AB328" s="266"/>
      <c r="AC328" s="266"/>
      <c r="AD328" s="266"/>
      <c r="AE328" s="266"/>
      <c r="AF328" s="266"/>
      <c r="AG328" s="266"/>
    </row>
    <row r="329" spans="1:33" ht="24" customHeight="1">
      <c r="A329" s="266"/>
      <c r="B329" s="266"/>
      <c r="C329" s="266"/>
      <c r="D329" s="266"/>
      <c r="E329" s="266"/>
      <c r="F329" s="266"/>
      <c r="G329" s="266"/>
      <c r="H329" s="266"/>
      <c r="I329" s="266"/>
      <c r="J329" s="266"/>
      <c r="K329" s="266"/>
      <c r="L329" s="266"/>
      <c r="M329" s="266"/>
      <c r="N329" s="266"/>
      <c r="O329" s="266"/>
      <c r="P329" s="266"/>
      <c r="Q329" s="266"/>
      <c r="R329" s="266"/>
      <c r="S329" s="266"/>
      <c r="T329" s="266"/>
      <c r="U329" s="266"/>
      <c r="V329" s="266"/>
      <c r="W329" s="266"/>
      <c r="X329" s="266"/>
      <c r="Y329" s="266"/>
      <c r="Z329" s="266"/>
      <c r="AA329" s="266"/>
      <c r="AB329" s="266"/>
      <c r="AC329" s="266"/>
      <c r="AD329" s="266"/>
      <c r="AE329" s="266"/>
      <c r="AF329" s="266"/>
      <c r="AG329" s="266"/>
    </row>
    <row r="330" spans="1:33" ht="24" customHeight="1">
      <c r="A330" s="266"/>
      <c r="B330" s="266"/>
      <c r="C330" s="266"/>
      <c r="D330" s="266"/>
      <c r="E330" s="266"/>
      <c r="F330" s="266"/>
      <c r="G330" s="266"/>
      <c r="H330" s="266"/>
      <c r="I330" s="266"/>
      <c r="J330" s="266"/>
      <c r="K330" s="266"/>
      <c r="L330" s="266"/>
      <c r="M330" s="266"/>
      <c r="N330" s="266"/>
      <c r="O330" s="266"/>
      <c r="P330" s="266"/>
      <c r="Q330" s="266"/>
      <c r="R330" s="266"/>
      <c r="S330" s="266"/>
      <c r="T330" s="266"/>
      <c r="U330" s="266"/>
      <c r="V330" s="266"/>
      <c r="W330" s="266"/>
      <c r="X330" s="266"/>
      <c r="Y330" s="266"/>
      <c r="Z330" s="266"/>
      <c r="AA330" s="266"/>
      <c r="AB330" s="266"/>
      <c r="AC330" s="266"/>
      <c r="AD330" s="266"/>
      <c r="AE330" s="266"/>
      <c r="AF330" s="266"/>
      <c r="AG330" s="266"/>
    </row>
    <row r="331" spans="1:33" ht="24" customHeight="1">
      <c r="A331" s="266"/>
      <c r="B331" s="266"/>
      <c r="C331" s="266"/>
      <c r="D331" s="266"/>
      <c r="E331" s="266"/>
      <c r="F331" s="266"/>
      <c r="G331" s="266"/>
      <c r="H331" s="266"/>
      <c r="I331" s="266"/>
      <c r="J331" s="266"/>
      <c r="K331" s="266"/>
      <c r="L331" s="266"/>
      <c r="M331" s="266"/>
      <c r="N331" s="266"/>
      <c r="O331" s="266"/>
      <c r="P331" s="266"/>
      <c r="Q331" s="266"/>
      <c r="R331" s="266"/>
      <c r="S331" s="266"/>
      <c r="T331" s="266"/>
      <c r="U331" s="266"/>
      <c r="V331" s="266"/>
      <c r="W331" s="266"/>
      <c r="X331" s="266"/>
      <c r="Y331" s="266"/>
      <c r="Z331" s="266"/>
      <c r="AA331" s="266"/>
      <c r="AB331" s="266"/>
      <c r="AC331" s="266"/>
      <c r="AD331" s="266"/>
      <c r="AE331" s="266"/>
      <c r="AF331" s="266"/>
      <c r="AG331" s="266"/>
    </row>
    <row r="332" spans="1:33" ht="24" customHeight="1">
      <c r="A332" s="266"/>
      <c r="B332" s="266"/>
      <c r="C332" s="266"/>
      <c r="D332" s="266"/>
      <c r="E332" s="266"/>
      <c r="F332" s="266"/>
      <c r="G332" s="266"/>
      <c r="H332" s="266"/>
      <c r="I332" s="266"/>
      <c r="J332" s="266"/>
      <c r="K332" s="266"/>
      <c r="L332" s="266"/>
      <c r="M332" s="266"/>
      <c r="N332" s="266"/>
      <c r="O332" s="266"/>
      <c r="P332" s="266"/>
      <c r="Q332" s="266"/>
      <c r="R332" s="266"/>
      <c r="S332" s="266"/>
      <c r="T332" s="266"/>
      <c r="U332" s="266"/>
      <c r="V332" s="266"/>
      <c r="W332" s="266"/>
      <c r="X332" s="266"/>
      <c r="Y332" s="266"/>
      <c r="Z332" s="266"/>
      <c r="AA332" s="266"/>
      <c r="AB332" s="266"/>
      <c r="AC332" s="266"/>
      <c r="AD332" s="266"/>
      <c r="AE332" s="266"/>
      <c r="AF332" s="266"/>
      <c r="AG332" s="266"/>
    </row>
    <row r="333" spans="1:33" ht="24" customHeight="1">
      <c r="A333" s="266"/>
      <c r="B333" s="266"/>
      <c r="C333" s="266"/>
      <c r="D333" s="266"/>
      <c r="E333" s="266"/>
      <c r="F333" s="266"/>
      <c r="G333" s="266"/>
      <c r="H333" s="266"/>
      <c r="I333" s="266"/>
      <c r="J333" s="266"/>
      <c r="K333" s="266"/>
      <c r="L333" s="266"/>
      <c r="M333" s="266"/>
      <c r="N333" s="266"/>
      <c r="O333" s="266"/>
      <c r="P333" s="266"/>
      <c r="Q333" s="266"/>
      <c r="R333" s="266"/>
      <c r="S333" s="266"/>
      <c r="T333" s="266"/>
      <c r="U333" s="266"/>
      <c r="V333" s="266"/>
      <c r="W333" s="266"/>
      <c r="X333" s="266"/>
      <c r="Y333" s="266"/>
      <c r="Z333" s="266"/>
      <c r="AA333" s="266"/>
      <c r="AB333" s="266"/>
      <c r="AC333" s="266"/>
      <c r="AD333" s="266"/>
      <c r="AE333" s="266"/>
      <c r="AF333" s="266"/>
      <c r="AG333" s="266"/>
    </row>
    <row r="334" spans="1:33" ht="24" customHeight="1">
      <c r="A334" s="266"/>
      <c r="B334" s="266"/>
      <c r="C334" s="266"/>
      <c r="D334" s="266"/>
      <c r="E334" s="266"/>
      <c r="F334" s="266"/>
      <c r="G334" s="266"/>
      <c r="H334" s="266"/>
      <c r="I334" s="266"/>
      <c r="J334" s="266"/>
      <c r="K334" s="266"/>
      <c r="L334" s="266"/>
      <c r="M334" s="266"/>
      <c r="N334" s="266"/>
      <c r="O334" s="266"/>
      <c r="P334" s="266"/>
      <c r="Q334" s="266"/>
      <c r="R334" s="266"/>
      <c r="S334" s="266"/>
      <c r="T334" s="266"/>
      <c r="U334" s="266"/>
      <c r="V334" s="266"/>
      <c r="W334" s="266"/>
      <c r="X334" s="266"/>
      <c r="Y334" s="266"/>
      <c r="Z334" s="266"/>
      <c r="AA334" s="266"/>
      <c r="AB334" s="266"/>
      <c r="AC334" s="266"/>
      <c r="AD334" s="266"/>
      <c r="AE334" s="266"/>
      <c r="AF334" s="266"/>
      <c r="AG334" s="266"/>
    </row>
    <row r="335" spans="1:33" ht="24" customHeight="1">
      <c r="A335" s="266"/>
      <c r="B335" s="266"/>
      <c r="C335" s="266"/>
      <c r="D335" s="266"/>
      <c r="E335" s="266"/>
      <c r="F335" s="266"/>
      <c r="G335" s="266"/>
      <c r="H335" s="266"/>
      <c r="I335" s="266"/>
      <c r="J335" s="266"/>
      <c r="K335" s="266"/>
      <c r="L335" s="266"/>
      <c r="M335" s="266"/>
      <c r="N335" s="266"/>
      <c r="O335" s="266"/>
      <c r="P335" s="266"/>
      <c r="Q335" s="266"/>
      <c r="R335" s="266"/>
      <c r="S335" s="266"/>
      <c r="T335" s="266"/>
      <c r="U335" s="266"/>
      <c r="V335" s="266"/>
      <c r="W335" s="266"/>
      <c r="X335" s="266"/>
      <c r="Y335" s="266"/>
      <c r="Z335" s="266"/>
      <c r="AA335" s="266"/>
      <c r="AB335" s="266"/>
      <c r="AC335" s="266"/>
      <c r="AD335" s="266"/>
      <c r="AE335" s="266"/>
      <c r="AF335" s="266"/>
      <c r="AG335" s="266"/>
    </row>
    <row r="336" spans="1:33" ht="24" customHeight="1">
      <c r="A336" s="266"/>
      <c r="B336" s="266"/>
      <c r="C336" s="266"/>
      <c r="D336" s="266"/>
      <c r="E336" s="266"/>
      <c r="F336" s="266"/>
      <c r="G336" s="266"/>
      <c r="H336" s="266"/>
      <c r="I336" s="266"/>
      <c r="J336" s="266"/>
      <c r="K336" s="266"/>
      <c r="L336" s="266"/>
      <c r="M336" s="266"/>
      <c r="N336" s="266"/>
      <c r="O336" s="266"/>
      <c r="P336" s="266"/>
      <c r="Q336" s="266"/>
      <c r="R336" s="266"/>
      <c r="S336" s="266"/>
      <c r="T336" s="266"/>
      <c r="U336" s="266"/>
      <c r="V336" s="266"/>
      <c r="W336" s="266"/>
      <c r="X336" s="266"/>
      <c r="Y336" s="266"/>
      <c r="Z336" s="266"/>
      <c r="AA336" s="266"/>
      <c r="AB336" s="266"/>
      <c r="AC336" s="266"/>
      <c r="AD336" s="266"/>
      <c r="AE336" s="266"/>
      <c r="AF336" s="266"/>
      <c r="AG336" s="266"/>
    </row>
    <row r="337" spans="1:33" ht="24" customHeight="1">
      <c r="A337" s="266"/>
      <c r="B337" s="266"/>
      <c r="C337" s="266"/>
      <c r="D337" s="266"/>
      <c r="E337" s="266"/>
      <c r="F337" s="266"/>
      <c r="G337" s="266"/>
      <c r="H337" s="266"/>
      <c r="I337" s="266"/>
      <c r="J337" s="266"/>
      <c r="K337" s="266"/>
      <c r="L337" s="266"/>
      <c r="M337" s="266"/>
      <c r="N337" s="266"/>
      <c r="O337" s="266"/>
      <c r="P337" s="266"/>
      <c r="Q337" s="266"/>
      <c r="R337" s="266"/>
      <c r="S337" s="266"/>
      <c r="T337" s="266"/>
      <c r="U337" s="266"/>
      <c r="V337" s="266"/>
      <c r="W337" s="266"/>
      <c r="X337" s="266"/>
      <c r="Y337" s="266"/>
      <c r="Z337" s="266"/>
      <c r="AA337" s="266"/>
      <c r="AB337" s="266"/>
      <c r="AC337" s="266"/>
      <c r="AD337" s="266"/>
      <c r="AE337" s="266"/>
      <c r="AF337" s="266"/>
      <c r="AG337" s="266"/>
    </row>
    <row r="338" spans="1:33" ht="24" customHeight="1">
      <c r="A338" s="266"/>
      <c r="B338" s="266"/>
      <c r="C338" s="266"/>
      <c r="D338" s="266"/>
      <c r="E338" s="266"/>
      <c r="F338" s="266"/>
      <c r="G338" s="266"/>
      <c r="H338" s="266"/>
      <c r="I338" s="266"/>
      <c r="J338" s="266"/>
      <c r="K338" s="266"/>
      <c r="L338" s="266"/>
      <c r="M338" s="266"/>
      <c r="N338" s="266"/>
      <c r="O338" s="266"/>
      <c r="P338" s="266"/>
      <c r="Q338" s="266"/>
      <c r="R338" s="266"/>
      <c r="S338" s="266"/>
      <c r="T338" s="266"/>
      <c r="U338" s="266"/>
      <c r="V338" s="266"/>
      <c r="W338" s="266"/>
      <c r="X338" s="266"/>
      <c r="Y338" s="266"/>
      <c r="Z338" s="266"/>
      <c r="AA338" s="266"/>
      <c r="AB338" s="266"/>
      <c r="AC338" s="266"/>
      <c r="AD338" s="266"/>
      <c r="AE338" s="266"/>
      <c r="AF338" s="266"/>
      <c r="AG338" s="266"/>
    </row>
    <row r="339" spans="1:33" ht="24" customHeight="1">
      <c r="A339" s="266"/>
      <c r="B339" s="266"/>
      <c r="C339" s="266"/>
      <c r="D339" s="266"/>
      <c r="E339" s="266"/>
      <c r="F339" s="266"/>
      <c r="G339" s="266"/>
      <c r="H339" s="266"/>
      <c r="I339" s="266"/>
      <c r="J339" s="266"/>
      <c r="K339" s="266"/>
      <c r="L339" s="266"/>
      <c r="M339" s="266"/>
      <c r="N339" s="266"/>
      <c r="O339" s="266"/>
      <c r="P339" s="266"/>
      <c r="Q339" s="266"/>
      <c r="R339" s="266"/>
      <c r="S339" s="266"/>
      <c r="T339" s="266"/>
      <c r="U339" s="266"/>
      <c r="V339" s="266"/>
      <c r="W339" s="266"/>
      <c r="X339" s="266"/>
      <c r="Y339" s="266"/>
      <c r="Z339" s="266"/>
      <c r="AA339" s="266"/>
      <c r="AB339" s="266"/>
      <c r="AC339" s="266"/>
      <c r="AD339" s="266"/>
      <c r="AE339" s="266"/>
      <c r="AF339" s="266"/>
      <c r="AG339" s="266"/>
    </row>
    <row r="340" spans="1:33" ht="24" customHeight="1">
      <c r="A340" s="266"/>
      <c r="B340" s="266"/>
      <c r="C340" s="266"/>
      <c r="D340" s="266"/>
      <c r="E340" s="266"/>
      <c r="F340" s="266"/>
      <c r="G340" s="266"/>
      <c r="H340" s="266"/>
      <c r="I340" s="266"/>
      <c r="J340" s="266"/>
      <c r="K340" s="266"/>
      <c r="L340" s="266"/>
      <c r="M340" s="266"/>
      <c r="N340" s="266"/>
      <c r="O340" s="266"/>
      <c r="P340" s="266"/>
      <c r="Q340" s="266"/>
      <c r="R340" s="266"/>
      <c r="S340" s="266"/>
      <c r="T340" s="266"/>
      <c r="U340" s="266"/>
      <c r="V340" s="266"/>
      <c r="W340" s="266"/>
      <c r="X340" s="266"/>
      <c r="Y340" s="266"/>
      <c r="Z340" s="266"/>
      <c r="AA340" s="266"/>
      <c r="AB340" s="266"/>
      <c r="AC340" s="266"/>
      <c r="AD340" s="266"/>
      <c r="AE340" s="266"/>
      <c r="AF340" s="266"/>
      <c r="AG340" s="266"/>
    </row>
    <row r="341" spans="1:33" ht="24" customHeight="1">
      <c r="A341" s="266"/>
      <c r="B341" s="266"/>
      <c r="C341" s="266"/>
      <c r="D341" s="266"/>
      <c r="E341" s="266"/>
      <c r="F341" s="266"/>
      <c r="G341" s="266"/>
      <c r="H341" s="266"/>
      <c r="I341" s="266"/>
      <c r="J341" s="266"/>
      <c r="K341" s="266"/>
      <c r="L341" s="266"/>
      <c r="M341" s="266"/>
      <c r="N341" s="266"/>
      <c r="O341" s="266"/>
      <c r="P341" s="266"/>
      <c r="Q341" s="266"/>
      <c r="R341" s="266"/>
      <c r="S341" s="266"/>
      <c r="T341" s="266"/>
      <c r="U341" s="266"/>
      <c r="V341" s="266"/>
      <c r="W341" s="266"/>
      <c r="X341" s="266"/>
      <c r="Y341" s="266"/>
      <c r="Z341" s="266"/>
      <c r="AA341" s="266"/>
      <c r="AB341" s="266"/>
      <c r="AC341" s="266"/>
      <c r="AD341" s="266"/>
      <c r="AE341" s="266"/>
      <c r="AF341" s="266"/>
      <c r="AG341" s="266"/>
    </row>
    <row r="342" spans="1:33" ht="24" customHeight="1">
      <c r="A342" s="266"/>
      <c r="B342" s="266"/>
      <c r="C342" s="266"/>
      <c r="D342" s="266"/>
      <c r="E342" s="266"/>
      <c r="F342" s="266"/>
      <c r="G342" s="266"/>
      <c r="H342" s="266"/>
      <c r="I342" s="266"/>
      <c r="J342" s="266"/>
      <c r="K342" s="266"/>
      <c r="L342" s="266"/>
      <c r="M342" s="266"/>
      <c r="N342" s="266"/>
      <c r="O342" s="266"/>
      <c r="P342" s="266"/>
      <c r="Q342" s="266"/>
      <c r="R342" s="266"/>
      <c r="S342" s="266"/>
      <c r="T342" s="266"/>
      <c r="U342" s="266"/>
      <c r="V342" s="266"/>
      <c r="W342" s="266"/>
      <c r="X342" s="266"/>
      <c r="Y342" s="266"/>
      <c r="Z342" s="266"/>
      <c r="AA342" s="266"/>
      <c r="AB342" s="266"/>
      <c r="AC342" s="266"/>
      <c r="AD342" s="266"/>
      <c r="AE342" s="266"/>
      <c r="AF342" s="266"/>
      <c r="AG342" s="266"/>
    </row>
    <row r="343" spans="1:33" ht="24" customHeight="1">
      <c r="A343" s="266"/>
      <c r="B343" s="266"/>
      <c r="C343" s="266"/>
      <c r="D343" s="266"/>
      <c r="E343" s="266"/>
      <c r="F343" s="266"/>
      <c r="G343" s="266"/>
      <c r="H343" s="266"/>
      <c r="I343" s="266"/>
      <c r="J343" s="266"/>
      <c r="K343" s="266"/>
      <c r="L343" s="266"/>
      <c r="M343" s="266"/>
      <c r="N343" s="266"/>
      <c r="O343" s="266"/>
      <c r="P343" s="266"/>
      <c r="Q343" s="266"/>
      <c r="R343" s="266"/>
      <c r="S343" s="266"/>
      <c r="T343" s="266"/>
      <c r="U343" s="266"/>
      <c r="V343" s="266"/>
      <c r="W343" s="266"/>
      <c r="X343" s="266"/>
      <c r="Y343" s="266"/>
      <c r="Z343" s="266"/>
      <c r="AA343" s="266"/>
      <c r="AB343" s="266"/>
      <c r="AC343" s="266"/>
      <c r="AD343" s="266"/>
      <c r="AE343" s="266"/>
      <c r="AF343" s="266"/>
      <c r="AG343" s="266"/>
    </row>
    <row r="344" spans="1:33" ht="24" customHeight="1">
      <c r="A344" s="266"/>
      <c r="B344" s="266"/>
      <c r="C344" s="266"/>
      <c r="D344" s="266"/>
      <c r="E344" s="266"/>
      <c r="F344" s="266"/>
      <c r="G344" s="266"/>
      <c r="H344" s="266"/>
      <c r="I344" s="266"/>
      <c r="J344" s="266"/>
      <c r="K344" s="266"/>
      <c r="L344" s="266"/>
      <c r="M344" s="266"/>
      <c r="N344" s="266"/>
      <c r="O344" s="266"/>
      <c r="P344" s="266"/>
      <c r="Q344" s="266"/>
      <c r="R344" s="266"/>
      <c r="S344" s="266"/>
      <c r="T344" s="266"/>
      <c r="U344" s="266"/>
      <c r="V344" s="266"/>
      <c r="W344" s="266"/>
      <c r="X344" s="266"/>
      <c r="Y344" s="266"/>
      <c r="Z344" s="266"/>
      <c r="AA344" s="266"/>
      <c r="AB344" s="266"/>
      <c r="AC344" s="266"/>
      <c r="AD344" s="266"/>
      <c r="AE344" s="266"/>
      <c r="AF344" s="266"/>
      <c r="AG344" s="266"/>
    </row>
    <row r="345" spans="1:33" ht="24" customHeight="1">
      <c r="A345" s="266"/>
      <c r="B345" s="266"/>
      <c r="C345" s="266"/>
      <c r="D345" s="266"/>
      <c r="E345" s="266"/>
      <c r="F345" s="266"/>
      <c r="G345" s="266"/>
      <c r="H345" s="266"/>
      <c r="I345" s="266"/>
      <c r="J345" s="266"/>
      <c r="K345" s="266"/>
      <c r="L345" s="266"/>
      <c r="M345" s="266"/>
      <c r="N345" s="266"/>
      <c r="O345" s="266"/>
      <c r="P345" s="266"/>
      <c r="Q345" s="266"/>
      <c r="R345" s="266"/>
      <c r="S345" s="266"/>
      <c r="T345" s="266"/>
      <c r="U345" s="266"/>
      <c r="V345" s="266"/>
      <c r="W345" s="266"/>
      <c r="X345" s="266"/>
      <c r="Y345" s="266"/>
      <c r="Z345" s="266"/>
      <c r="AA345" s="266"/>
      <c r="AB345" s="266"/>
      <c r="AC345" s="266"/>
      <c r="AD345" s="266"/>
      <c r="AE345" s="266"/>
      <c r="AF345" s="266"/>
      <c r="AG345" s="266"/>
    </row>
    <row r="346" spans="1:33" ht="24" customHeight="1">
      <c r="A346" s="266"/>
      <c r="B346" s="266"/>
      <c r="C346" s="266"/>
      <c r="D346" s="266"/>
      <c r="E346" s="266"/>
      <c r="F346" s="266"/>
      <c r="G346" s="266"/>
      <c r="H346" s="266"/>
      <c r="I346" s="266"/>
      <c r="J346" s="266"/>
      <c r="K346" s="266"/>
      <c r="L346" s="266"/>
      <c r="M346" s="266"/>
      <c r="N346" s="266"/>
      <c r="O346" s="266"/>
      <c r="P346" s="266"/>
      <c r="Q346" s="266"/>
      <c r="R346" s="266"/>
      <c r="S346" s="266"/>
      <c r="T346" s="266"/>
      <c r="U346" s="266"/>
      <c r="V346" s="266"/>
      <c r="W346" s="266"/>
      <c r="X346" s="266"/>
      <c r="Y346" s="266"/>
      <c r="Z346" s="266"/>
      <c r="AA346" s="266"/>
      <c r="AB346" s="266"/>
      <c r="AC346" s="266"/>
      <c r="AD346" s="266"/>
      <c r="AE346" s="266"/>
      <c r="AF346" s="266"/>
      <c r="AG346" s="266"/>
    </row>
    <row r="347" spans="1:33" ht="24" customHeight="1">
      <c r="A347" s="266"/>
      <c r="B347" s="266"/>
      <c r="C347" s="266"/>
      <c r="D347" s="266"/>
      <c r="E347" s="266"/>
      <c r="F347" s="266"/>
      <c r="G347" s="266"/>
      <c r="H347" s="266"/>
      <c r="I347" s="266"/>
      <c r="J347" s="266"/>
      <c r="K347" s="266"/>
      <c r="L347" s="266"/>
      <c r="M347" s="266"/>
      <c r="N347" s="266"/>
      <c r="O347" s="266"/>
      <c r="P347" s="266"/>
      <c r="Q347" s="266"/>
      <c r="R347" s="266"/>
      <c r="S347" s="266"/>
      <c r="T347" s="266"/>
      <c r="U347" s="266"/>
      <c r="V347" s="266"/>
      <c r="W347" s="266"/>
      <c r="X347" s="266"/>
      <c r="Y347" s="266"/>
      <c r="Z347" s="266"/>
      <c r="AA347" s="266"/>
      <c r="AB347" s="266"/>
      <c r="AC347" s="266"/>
      <c r="AD347" s="266"/>
      <c r="AE347" s="266"/>
      <c r="AF347" s="266"/>
      <c r="AG347" s="266"/>
    </row>
    <row r="348" spans="1:33" ht="24" customHeight="1">
      <c r="A348" s="266"/>
      <c r="B348" s="266"/>
      <c r="C348" s="266"/>
      <c r="D348" s="266"/>
      <c r="E348" s="266"/>
      <c r="F348" s="266"/>
      <c r="G348" s="266"/>
      <c r="H348" s="266"/>
      <c r="I348" s="266"/>
      <c r="J348" s="266"/>
      <c r="K348" s="266"/>
      <c r="L348" s="266"/>
      <c r="M348" s="266"/>
      <c r="N348" s="266"/>
      <c r="O348" s="266"/>
      <c r="P348" s="266"/>
      <c r="Q348" s="266"/>
      <c r="R348" s="266"/>
      <c r="S348" s="266"/>
      <c r="T348" s="266"/>
      <c r="U348" s="266"/>
      <c r="V348" s="266"/>
      <c r="W348" s="266"/>
      <c r="X348" s="266"/>
      <c r="Y348" s="266"/>
      <c r="Z348" s="266"/>
      <c r="AA348" s="266"/>
      <c r="AB348" s="266"/>
      <c r="AC348" s="266"/>
      <c r="AD348" s="266"/>
      <c r="AE348" s="266"/>
      <c r="AF348" s="266"/>
      <c r="AG348" s="266"/>
    </row>
    <row r="349" spans="1:33" ht="24" customHeight="1">
      <c r="A349" s="266"/>
      <c r="B349" s="266"/>
      <c r="C349" s="266"/>
      <c r="D349" s="266"/>
      <c r="E349" s="266"/>
      <c r="F349" s="266"/>
      <c r="G349" s="266"/>
      <c r="H349" s="266"/>
      <c r="I349" s="266"/>
      <c r="J349" s="266"/>
      <c r="K349" s="266"/>
      <c r="L349" s="266"/>
      <c r="M349" s="266"/>
      <c r="N349" s="266"/>
      <c r="O349" s="266"/>
      <c r="P349" s="266"/>
      <c r="Q349" s="266"/>
      <c r="R349" s="266"/>
      <c r="S349" s="266"/>
      <c r="T349" s="266"/>
      <c r="U349" s="266"/>
      <c r="V349" s="266"/>
      <c r="W349" s="266"/>
      <c r="X349" s="266"/>
      <c r="Y349" s="266"/>
      <c r="Z349" s="266"/>
      <c r="AA349" s="266"/>
      <c r="AB349" s="266"/>
      <c r="AC349" s="266"/>
      <c r="AD349" s="266"/>
      <c r="AE349" s="266"/>
      <c r="AF349" s="266"/>
      <c r="AG349" s="266"/>
    </row>
    <row r="350" spans="1:33" ht="24" customHeight="1">
      <c r="A350" s="266"/>
      <c r="B350" s="266"/>
      <c r="C350" s="266"/>
      <c r="D350" s="266"/>
      <c r="E350" s="266"/>
      <c r="F350" s="266"/>
      <c r="G350" s="266"/>
      <c r="H350" s="266"/>
      <c r="I350" s="266"/>
      <c r="J350" s="266"/>
      <c r="K350" s="266"/>
      <c r="L350" s="266"/>
      <c r="M350" s="266"/>
      <c r="N350" s="266"/>
      <c r="O350" s="266"/>
      <c r="P350" s="266"/>
      <c r="Q350" s="266"/>
      <c r="R350" s="266"/>
      <c r="S350" s="266"/>
      <c r="T350" s="266"/>
      <c r="U350" s="266"/>
      <c r="V350" s="266"/>
      <c r="W350" s="266"/>
      <c r="X350" s="266"/>
      <c r="Y350" s="266"/>
      <c r="Z350" s="266"/>
      <c r="AA350" s="266"/>
      <c r="AB350" s="266"/>
      <c r="AC350" s="266"/>
      <c r="AD350" s="266"/>
      <c r="AE350" s="266"/>
      <c r="AF350" s="266"/>
      <c r="AG350" s="266"/>
    </row>
    <row r="351" spans="1:33" ht="24" customHeight="1">
      <c r="A351" s="266"/>
      <c r="B351" s="266"/>
      <c r="C351" s="266"/>
      <c r="D351" s="266"/>
      <c r="E351" s="266"/>
      <c r="F351" s="266"/>
      <c r="G351" s="266"/>
      <c r="H351" s="266"/>
      <c r="I351" s="266"/>
      <c r="J351" s="266"/>
      <c r="K351" s="266"/>
      <c r="L351" s="266"/>
      <c r="M351" s="266"/>
      <c r="N351" s="266"/>
      <c r="O351" s="266"/>
      <c r="P351" s="266"/>
      <c r="Q351" s="266"/>
      <c r="R351" s="266"/>
      <c r="S351" s="266"/>
      <c r="T351" s="266"/>
      <c r="U351" s="266"/>
      <c r="V351" s="266"/>
      <c r="W351" s="266"/>
      <c r="X351" s="266"/>
      <c r="Y351" s="266"/>
      <c r="Z351" s="266"/>
      <c r="AA351" s="266"/>
      <c r="AB351" s="266"/>
      <c r="AC351" s="266"/>
      <c r="AD351" s="266"/>
      <c r="AE351" s="266"/>
      <c r="AF351" s="266"/>
      <c r="AG351" s="266"/>
    </row>
    <row r="352" spans="1:33" ht="24" customHeight="1">
      <c r="A352" s="266"/>
      <c r="B352" s="266"/>
      <c r="C352" s="266"/>
      <c r="D352" s="266"/>
      <c r="E352" s="266"/>
      <c r="F352" s="266"/>
      <c r="G352" s="266"/>
      <c r="H352" s="266"/>
      <c r="I352" s="266"/>
      <c r="J352" s="266"/>
      <c r="K352" s="266"/>
      <c r="L352" s="266"/>
      <c r="M352" s="266"/>
      <c r="N352" s="266"/>
      <c r="O352" s="266"/>
      <c r="P352" s="266"/>
      <c r="Q352" s="266"/>
      <c r="R352" s="266"/>
      <c r="S352" s="266"/>
      <c r="T352" s="266"/>
      <c r="U352" s="266"/>
      <c r="V352" s="266"/>
      <c r="W352" s="266"/>
      <c r="X352" s="266"/>
      <c r="Y352" s="266"/>
      <c r="Z352" s="266"/>
      <c r="AA352" s="266"/>
      <c r="AB352" s="266"/>
      <c r="AC352" s="266"/>
      <c r="AD352" s="266"/>
      <c r="AE352" s="266"/>
      <c r="AF352" s="266"/>
      <c r="AG352" s="266"/>
    </row>
    <row r="353" spans="1:33" ht="24" customHeight="1">
      <c r="A353" s="266"/>
      <c r="B353" s="266"/>
      <c r="C353" s="266"/>
      <c r="D353" s="266"/>
      <c r="E353" s="266"/>
      <c r="F353" s="266"/>
      <c r="G353" s="266"/>
      <c r="H353" s="266"/>
      <c r="I353" s="266"/>
      <c r="J353" s="266"/>
      <c r="K353" s="266"/>
      <c r="L353" s="266"/>
      <c r="M353" s="266"/>
      <c r="N353" s="266"/>
      <c r="O353" s="266"/>
      <c r="P353" s="266"/>
      <c r="Q353" s="266"/>
      <c r="R353" s="266"/>
      <c r="S353" s="266"/>
      <c r="T353" s="266"/>
      <c r="U353" s="266"/>
      <c r="V353" s="266"/>
      <c r="W353" s="266"/>
      <c r="X353" s="266"/>
      <c r="Y353" s="266"/>
      <c r="Z353" s="266"/>
      <c r="AA353" s="266"/>
      <c r="AB353" s="266"/>
      <c r="AC353" s="266"/>
      <c r="AD353" s="266"/>
      <c r="AE353" s="266"/>
      <c r="AF353" s="266"/>
      <c r="AG353" s="266"/>
    </row>
    <row r="354" spans="1:33" ht="24" customHeight="1">
      <c r="A354" s="266"/>
      <c r="B354" s="266"/>
      <c r="C354" s="266"/>
      <c r="D354" s="266"/>
      <c r="E354" s="266"/>
      <c r="F354" s="266"/>
      <c r="G354" s="266"/>
      <c r="H354" s="266"/>
      <c r="I354" s="266"/>
      <c r="J354" s="266"/>
      <c r="K354" s="266"/>
      <c r="L354" s="266"/>
      <c r="M354" s="266"/>
      <c r="N354" s="266"/>
      <c r="O354" s="266"/>
      <c r="P354" s="266"/>
      <c r="Q354" s="266"/>
      <c r="R354" s="266"/>
      <c r="S354" s="266"/>
      <c r="T354" s="266"/>
      <c r="U354" s="266"/>
      <c r="V354" s="266"/>
      <c r="W354" s="266"/>
      <c r="X354" s="266"/>
      <c r="Y354" s="266"/>
      <c r="Z354" s="266"/>
      <c r="AA354" s="266"/>
      <c r="AB354" s="266"/>
      <c r="AC354" s="266"/>
      <c r="AD354" s="266"/>
      <c r="AE354" s="266"/>
      <c r="AF354" s="266"/>
      <c r="AG354" s="266"/>
    </row>
    <row r="355" spans="1:33" ht="24" customHeight="1">
      <c r="A355" s="266"/>
      <c r="B355" s="266"/>
      <c r="C355" s="266"/>
      <c r="D355" s="266"/>
      <c r="E355" s="266"/>
      <c r="F355" s="266"/>
      <c r="G355" s="266"/>
      <c r="H355" s="266"/>
      <c r="I355" s="266"/>
      <c r="J355" s="266"/>
      <c r="K355" s="266"/>
      <c r="L355" s="266"/>
      <c r="M355" s="266"/>
      <c r="N355" s="266"/>
      <c r="O355" s="266"/>
      <c r="P355" s="266"/>
      <c r="Q355" s="266"/>
      <c r="R355" s="266"/>
      <c r="S355" s="266"/>
      <c r="T355" s="266"/>
      <c r="U355" s="266"/>
      <c r="V355" s="266"/>
      <c r="W355" s="266"/>
      <c r="X355" s="266"/>
      <c r="Y355" s="266"/>
      <c r="Z355" s="266"/>
      <c r="AA355" s="266"/>
      <c r="AB355" s="266"/>
      <c r="AC355" s="266"/>
      <c r="AD355" s="266"/>
      <c r="AE355" s="266"/>
      <c r="AF355" s="266"/>
      <c r="AG355" s="266"/>
    </row>
    <row r="356" spans="1:33" ht="24" customHeight="1">
      <c r="A356" s="266"/>
      <c r="B356" s="266"/>
      <c r="C356" s="266"/>
      <c r="D356" s="266"/>
      <c r="E356" s="266"/>
      <c r="F356" s="266"/>
      <c r="G356" s="266"/>
      <c r="H356" s="266"/>
      <c r="I356" s="266"/>
      <c r="J356" s="266"/>
      <c r="K356" s="266"/>
      <c r="L356" s="266"/>
      <c r="M356" s="266"/>
      <c r="N356" s="266"/>
      <c r="O356" s="266"/>
      <c r="P356" s="266"/>
      <c r="Q356" s="266"/>
      <c r="R356" s="266"/>
      <c r="S356" s="266"/>
      <c r="T356" s="266"/>
      <c r="U356" s="266"/>
      <c r="V356" s="266"/>
      <c r="W356" s="266"/>
      <c r="X356" s="266"/>
      <c r="Y356" s="266"/>
      <c r="Z356" s="266"/>
      <c r="AA356" s="266"/>
      <c r="AB356" s="266"/>
      <c r="AC356" s="266"/>
      <c r="AD356" s="266"/>
      <c r="AE356" s="266"/>
      <c r="AF356" s="266"/>
      <c r="AG356" s="266"/>
    </row>
    <row r="357" spans="1:33" ht="24" customHeight="1">
      <c r="A357" s="266"/>
      <c r="B357" s="266"/>
      <c r="C357" s="266"/>
      <c r="D357" s="266"/>
      <c r="E357" s="266"/>
      <c r="F357" s="266"/>
      <c r="G357" s="266"/>
      <c r="H357" s="266"/>
      <c r="I357" s="266"/>
      <c r="J357" s="266"/>
      <c r="K357" s="266"/>
      <c r="L357" s="266"/>
      <c r="M357" s="266"/>
      <c r="N357" s="266"/>
      <c r="O357" s="266"/>
      <c r="P357" s="266"/>
      <c r="Q357" s="266"/>
      <c r="R357" s="266"/>
      <c r="S357" s="266"/>
      <c r="T357" s="266"/>
      <c r="U357" s="266"/>
      <c r="V357" s="266"/>
      <c r="W357" s="266"/>
      <c r="X357" s="266"/>
      <c r="Y357" s="266"/>
      <c r="Z357" s="266"/>
      <c r="AA357" s="266"/>
      <c r="AB357" s="266"/>
      <c r="AC357" s="266"/>
      <c r="AD357" s="266"/>
      <c r="AE357" s="266"/>
      <c r="AF357" s="266"/>
      <c r="AG357" s="266"/>
    </row>
    <row r="358" spans="1:33" ht="24" customHeight="1">
      <c r="A358" s="266"/>
      <c r="B358" s="266"/>
      <c r="C358" s="266"/>
      <c r="D358" s="266"/>
      <c r="E358" s="266"/>
      <c r="F358" s="266"/>
      <c r="G358" s="266"/>
      <c r="H358" s="266"/>
      <c r="I358" s="266"/>
      <c r="J358" s="266"/>
      <c r="K358" s="266"/>
      <c r="L358" s="266"/>
      <c r="M358" s="266"/>
      <c r="N358" s="266"/>
      <c r="O358" s="266"/>
      <c r="P358" s="266"/>
      <c r="Q358" s="266"/>
      <c r="R358" s="266"/>
      <c r="S358" s="266"/>
      <c r="T358" s="266"/>
      <c r="U358" s="266"/>
      <c r="V358" s="266"/>
      <c r="W358" s="266"/>
      <c r="X358" s="266"/>
      <c r="Y358" s="266"/>
      <c r="Z358" s="266"/>
      <c r="AA358" s="266"/>
      <c r="AB358" s="266"/>
      <c r="AC358" s="266"/>
      <c r="AD358" s="266"/>
      <c r="AE358" s="266"/>
      <c r="AF358" s="266"/>
      <c r="AG358" s="266"/>
    </row>
    <row r="359" spans="1:33" ht="24" customHeight="1">
      <c r="A359" s="266"/>
      <c r="B359" s="266"/>
      <c r="C359" s="266"/>
      <c r="D359" s="266"/>
      <c r="E359" s="266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266"/>
      <c r="R359" s="266"/>
      <c r="S359" s="266"/>
      <c r="T359" s="266"/>
      <c r="U359" s="266"/>
      <c r="V359" s="266"/>
      <c r="W359" s="266"/>
      <c r="X359" s="266"/>
      <c r="Y359" s="266"/>
      <c r="Z359" s="266"/>
      <c r="AA359" s="266"/>
      <c r="AB359" s="266"/>
      <c r="AC359" s="266"/>
      <c r="AD359" s="266"/>
      <c r="AE359" s="266"/>
      <c r="AF359" s="266"/>
      <c r="AG359" s="266"/>
    </row>
    <row r="360" spans="1:33" ht="24" customHeight="1">
      <c r="A360" s="266"/>
      <c r="B360" s="266"/>
      <c r="C360" s="266"/>
      <c r="D360" s="266"/>
      <c r="E360" s="266"/>
      <c r="F360" s="266"/>
      <c r="G360" s="266"/>
      <c r="H360" s="266"/>
      <c r="I360" s="266"/>
      <c r="J360" s="266"/>
      <c r="K360" s="266"/>
      <c r="L360" s="266"/>
      <c r="M360" s="266"/>
      <c r="N360" s="266"/>
      <c r="O360" s="266"/>
      <c r="P360" s="266"/>
      <c r="Q360" s="266"/>
      <c r="R360" s="266"/>
      <c r="S360" s="266"/>
      <c r="T360" s="266"/>
      <c r="U360" s="266"/>
      <c r="V360" s="266"/>
      <c r="W360" s="266"/>
      <c r="X360" s="266"/>
      <c r="Y360" s="266"/>
      <c r="Z360" s="266"/>
      <c r="AA360" s="266"/>
      <c r="AB360" s="266"/>
      <c r="AC360" s="266"/>
      <c r="AD360" s="266"/>
      <c r="AE360" s="266"/>
      <c r="AF360" s="266"/>
      <c r="AG360" s="266"/>
    </row>
    <row r="361" spans="1:33" ht="24" customHeight="1">
      <c r="A361" s="266"/>
      <c r="B361" s="266"/>
      <c r="C361" s="266"/>
      <c r="D361" s="266"/>
      <c r="E361" s="266"/>
      <c r="F361" s="266"/>
      <c r="G361" s="266"/>
      <c r="H361" s="266"/>
      <c r="I361" s="266"/>
      <c r="J361" s="266"/>
      <c r="K361" s="266"/>
      <c r="L361" s="266"/>
      <c r="M361" s="266"/>
      <c r="N361" s="266"/>
      <c r="O361" s="266"/>
      <c r="P361" s="266"/>
      <c r="Q361" s="266"/>
      <c r="R361" s="266"/>
      <c r="S361" s="266"/>
      <c r="T361" s="266"/>
      <c r="U361" s="266"/>
      <c r="V361" s="266"/>
      <c r="W361" s="266"/>
      <c r="X361" s="266"/>
      <c r="Y361" s="266"/>
      <c r="Z361" s="266"/>
      <c r="AA361" s="266"/>
      <c r="AB361" s="266"/>
      <c r="AC361" s="266"/>
      <c r="AD361" s="266"/>
      <c r="AE361" s="266"/>
      <c r="AF361" s="266"/>
      <c r="AG361" s="266"/>
    </row>
    <row r="362" spans="1:33" ht="24" customHeight="1">
      <c r="A362" s="266"/>
      <c r="B362" s="266"/>
      <c r="C362" s="266"/>
      <c r="D362" s="266"/>
      <c r="E362" s="266"/>
      <c r="F362" s="266"/>
      <c r="G362" s="266"/>
      <c r="H362" s="266"/>
      <c r="I362" s="266"/>
      <c r="J362" s="266"/>
      <c r="K362" s="266"/>
      <c r="L362" s="266"/>
      <c r="M362" s="266"/>
      <c r="N362" s="266"/>
      <c r="O362" s="266"/>
      <c r="P362" s="266"/>
      <c r="Q362" s="266"/>
      <c r="R362" s="266"/>
      <c r="S362" s="266"/>
      <c r="T362" s="266"/>
      <c r="U362" s="266"/>
      <c r="V362" s="266"/>
      <c r="W362" s="266"/>
      <c r="X362" s="266"/>
      <c r="Y362" s="266"/>
      <c r="Z362" s="266"/>
      <c r="AA362" s="266"/>
      <c r="AB362" s="266"/>
      <c r="AC362" s="266"/>
      <c r="AD362" s="266"/>
      <c r="AE362" s="266"/>
      <c r="AF362" s="266"/>
      <c r="AG362" s="266"/>
    </row>
    <row r="363" spans="1:33" ht="24" customHeight="1">
      <c r="A363" s="266"/>
      <c r="B363" s="266"/>
      <c r="C363" s="266"/>
      <c r="D363" s="266"/>
      <c r="E363" s="266"/>
      <c r="F363" s="266"/>
      <c r="G363" s="266"/>
      <c r="H363" s="266"/>
      <c r="I363" s="266"/>
      <c r="J363" s="266"/>
      <c r="K363" s="266"/>
      <c r="L363" s="266"/>
      <c r="M363" s="266"/>
      <c r="N363" s="266"/>
      <c r="O363" s="266"/>
      <c r="P363" s="266"/>
      <c r="Q363" s="266"/>
      <c r="R363" s="266"/>
      <c r="S363" s="266"/>
      <c r="T363" s="266"/>
      <c r="U363" s="266"/>
      <c r="V363" s="266"/>
      <c r="W363" s="266"/>
      <c r="X363" s="266"/>
      <c r="Y363" s="266"/>
      <c r="Z363" s="266"/>
      <c r="AA363" s="266"/>
      <c r="AB363" s="266"/>
      <c r="AC363" s="266"/>
      <c r="AD363" s="266"/>
      <c r="AE363" s="266"/>
      <c r="AF363" s="266"/>
      <c r="AG363" s="266"/>
    </row>
    <row r="364" spans="1:33" ht="24" customHeight="1">
      <c r="A364" s="266"/>
      <c r="B364" s="266"/>
      <c r="C364" s="266"/>
      <c r="D364" s="266"/>
      <c r="E364" s="266"/>
      <c r="F364" s="266"/>
      <c r="G364" s="266"/>
      <c r="H364" s="266"/>
      <c r="I364" s="266"/>
      <c r="J364" s="266"/>
      <c r="K364" s="266"/>
      <c r="L364" s="266"/>
      <c r="M364" s="266"/>
      <c r="N364" s="266"/>
      <c r="O364" s="266"/>
      <c r="P364" s="266"/>
      <c r="Q364" s="266"/>
      <c r="R364" s="266"/>
      <c r="S364" s="266"/>
      <c r="T364" s="266"/>
      <c r="U364" s="266"/>
      <c r="V364" s="266"/>
      <c r="W364" s="266"/>
      <c r="X364" s="266"/>
      <c r="Y364" s="266"/>
      <c r="Z364" s="266"/>
      <c r="AA364" s="266"/>
      <c r="AB364" s="266"/>
      <c r="AC364" s="266"/>
      <c r="AD364" s="266"/>
      <c r="AE364" s="266"/>
      <c r="AF364" s="266"/>
      <c r="AG364" s="266"/>
    </row>
    <row r="365" spans="1:33" ht="24" customHeight="1">
      <c r="A365" s="266"/>
      <c r="B365" s="266"/>
      <c r="C365" s="266"/>
      <c r="D365" s="266"/>
      <c r="E365" s="266"/>
      <c r="F365" s="266"/>
      <c r="G365" s="266"/>
      <c r="H365" s="266"/>
      <c r="I365" s="266"/>
      <c r="J365" s="266"/>
      <c r="K365" s="266"/>
      <c r="L365" s="266"/>
      <c r="M365" s="266"/>
      <c r="N365" s="266"/>
      <c r="O365" s="266"/>
      <c r="P365" s="266"/>
      <c r="Q365" s="266"/>
      <c r="R365" s="266"/>
      <c r="S365" s="266"/>
      <c r="T365" s="266"/>
      <c r="U365" s="266"/>
      <c r="V365" s="266"/>
      <c r="W365" s="266"/>
      <c r="X365" s="266"/>
      <c r="Y365" s="266"/>
      <c r="Z365" s="266"/>
      <c r="AA365" s="266"/>
      <c r="AB365" s="266"/>
      <c r="AC365" s="266"/>
      <c r="AD365" s="266"/>
      <c r="AE365" s="266"/>
      <c r="AF365" s="266"/>
      <c r="AG365" s="266"/>
    </row>
    <row r="366" spans="1:33" ht="24" customHeight="1">
      <c r="A366" s="266"/>
      <c r="B366" s="266"/>
      <c r="C366" s="266"/>
      <c r="D366" s="266"/>
      <c r="E366" s="266"/>
      <c r="F366" s="266"/>
      <c r="G366" s="266"/>
      <c r="H366" s="266"/>
      <c r="I366" s="266"/>
      <c r="J366" s="266"/>
      <c r="K366" s="266"/>
      <c r="L366" s="266"/>
      <c r="M366" s="266"/>
      <c r="N366" s="266"/>
      <c r="O366" s="266"/>
      <c r="P366" s="266"/>
      <c r="Q366" s="266"/>
      <c r="R366" s="266"/>
      <c r="S366" s="266"/>
      <c r="T366" s="266"/>
      <c r="U366" s="266"/>
      <c r="V366" s="266"/>
      <c r="W366" s="266"/>
      <c r="X366" s="266"/>
      <c r="Y366" s="266"/>
      <c r="Z366" s="266"/>
      <c r="AA366" s="266"/>
      <c r="AB366" s="266"/>
      <c r="AC366" s="266"/>
      <c r="AD366" s="266"/>
      <c r="AE366" s="266"/>
      <c r="AF366" s="266"/>
      <c r="AG366" s="266"/>
    </row>
    <row r="367" spans="1:33" ht="24" customHeight="1">
      <c r="A367" s="266"/>
      <c r="B367" s="266"/>
      <c r="C367" s="266"/>
      <c r="D367" s="266"/>
      <c r="E367" s="266"/>
      <c r="F367" s="266"/>
      <c r="G367" s="266"/>
      <c r="H367" s="266"/>
      <c r="I367" s="266"/>
      <c r="J367" s="266"/>
      <c r="K367" s="266"/>
      <c r="L367" s="266"/>
      <c r="M367" s="266"/>
      <c r="N367" s="266"/>
      <c r="O367" s="266"/>
      <c r="P367" s="266"/>
      <c r="Q367" s="266"/>
      <c r="R367" s="266"/>
      <c r="S367" s="266"/>
      <c r="T367" s="266"/>
      <c r="U367" s="266"/>
      <c r="V367" s="266"/>
      <c r="W367" s="266"/>
      <c r="X367" s="266"/>
      <c r="Y367" s="266"/>
      <c r="Z367" s="266"/>
      <c r="AA367" s="266"/>
      <c r="AB367" s="266"/>
      <c r="AC367" s="266"/>
      <c r="AD367" s="266"/>
      <c r="AE367" s="266"/>
      <c r="AF367" s="266"/>
      <c r="AG367" s="266"/>
    </row>
    <row r="368" spans="1:33" ht="24" customHeight="1">
      <c r="A368" s="266"/>
      <c r="B368" s="266"/>
      <c r="C368" s="266"/>
      <c r="D368" s="266"/>
      <c r="E368" s="266"/>
      <c r="F368" s="266"/>
      <c r="G368" s="266"/>
      <c r="H368" s="266"/>
      <c r="I368" s="266"/>
      <c r="J368" s="266"/>
      <c r="K368" s="266"/>
      <c r="L368" s="266"/>
      <c r="M368" s="266"/>
      <c r="N368" s="266"/>
      <c r="O368" s="266"/>
      <c r="P368" s="266"/>
      <c r="Q368" s="266"/>
      <c r="R368" s="266"/>
      <c r="S368" s="266"/>
      <c r="T368" s="266"/>
      <c r="U368" s="266"/>
      <c r="V368" s="266"/>
      <c r="W368" s="266"/>
      <c r="X368" s="266"/>
      <c r="Y368" s="266"/>
      <c r="Z368" s="266"/>
      <c r="AA368" s="266"/>
      <c r="AB368" s="266"/>
      <c r="AC368" s="266"/>
      <c r="AD368" s="266"/>
      <c r="AE368" s="266"/>
      <c r="AF368" s="266"/>
      <c r="AG368" s="266"/>
    </row>
    <row r="369" spans="1:33" ht="24" customHeight="1">
      <c r="A369" s="266"/>
      <c r="B369" s="266"/>
      <c r="C369" s="266"/>
      <c r="D369" s="266"/>
      <c r="E369" s="266"/>
      <c r="F369" s="266"/>
      <c r="G369" s="266"/>
      <c r="H369" s="266"/>
      <c r="I369" s="266"/>
      <c r="J369" s="266"/>
      <c r="K369" s="266"/>
      <c r="L369" s="266"/>
      <c r="M369" s="266"/>
      <c r="N369" s="266"/>
      <c r="O369" s="266"/>
      <c r="P369" s="266"/>
      <c r="Q369" s="266"/>
      <c r="R369" s="266"/>
      <c r="S369" s="266"/>
      <c r="T369" s="266"/>
      <c r="U369" s="266"/>
      <c r="V369" s="266"/>
      <c r="W369" s="266"/>
      <c r="X369" s="266"/>
      <c r="Y369" s="266"/>
      <c r="Z369" s="266"/>
      <c r="AA369" s="266"/>
      <c r="AB369" s="266"/>
      <c r="AC369" s="266"/>
      <c r="AD369" s="266"/>
      <c r="AE369" s="266"/>
      <c r="AF369" s="266"/>
      <c r="AG369" s="266"/>
    </row>
    <row r="370" spans="1:33" ht="24" customHeight="1">
      <c r="A370" s="266"/>
      <c r="B370" s="266"/>
      <c r="C370" s="266"/>
      <c r="D370" s="266"/>
      <c r="E370" s="266"/>
      <c r="F370" s="266"/>
      <c r="G370" s="266"/>
      <c r="H370" s="266"/>
      <c r="I370" s="266"/>
      <c r="J370" s="266"/>
      <c r="K370" s="266"/>
      <c r="L370" s="266"/>
      <c r="M370" s="266"/>
      <c r="N370" s="266"/>
      <c r="O370" s="266"/>
      <c r="P370" s="266"/>
      <c r="Q370" s="266"/>
      <c r="R370" s="266"/>
      <c r="S370" s="266"/>
      <c r="T370" s="266"/>
      <c r="U370" s="266"/>
      <c r="V370" s="266"/>
      <c r="W370" s="266"/>
      <c r="X370" s="266"/>
      <c r="Y370" s="266"/>
      <c r="Z370" s="266"/>
      <c r="AA370" s="266"/>
      <c r="AB370" s="266"/>
      <c r="AC370" s="266"/>
      <c r="AD370" s="266"/>
      <c r="AE370" s="266"/>
      <c r="AF370" s="266"/>
      <c r="AG370" s="266"/>
    </row>
    <row r="371" spans="1:33" ht="24" customHeight="1">
      <c r="A371" s="266"/>
      <c r="B371" s="266"/>
      <c r="C371" s="266"/>
      <c r="D371" s="266"/>
      <c r="E371" s="266"/>
      <c r="F371" s="266"/>
      <c r="G371" s="266"/>
      <c r="H371" s="266"/>
      <c r="I371" s="266"/>
      <c r="J371" s="266"/>
      <c r="K371" s="266"/>
      <c r="L371" s="266"/>
      <c r="M371" s="266"/>
      <c r="N371" s="266"/>
      <c r="O371" s="266"/>
      <c r="P371" s="266"/>
      <c r="Q371" s="266"/>
      <c r="R371" s="266"/>
      <c r="S371" s="266"/>
      <c r="T371" s="266"/>
      <c r="U371" s="266"/>
      <c r="V371" s="266"/>
      <c r="W371" s="266"/>
      <c r="X371" s="266"/>
      <c r="Y371" s="266"/>
      <c r="Z371" s="266"/>
      <c r="AA371" s="266"/>
      <c r="AB371" s="266"/>
      <c r="AC371" s="266"/>
      <c r="AD371" s="266"/>
      <c r="AE371" s="266"/>
      <c r="AF371" s="266"/>
      <c r="AG371" s="266"/>
    </row>
    <row r="372" spans="1:33" ht="24" customHeight="1">
      <c r="A372" s="266"/>
      <c r="B372" s="266"/>
      <c r="C372" s="266"/>
      <c r="D372" s="266"/>
      <c r="E372" s="266"/>
      <c r="F372" s="266"/>
      <c r="G372" s="266"/>
      <c r="H372" s="266"/>
      <c r="I372" s="266"/>
      <c r="J372" s="266"/>
      <c r="K372" s="266"/>
      <c r="L372" s="266"/>
      <c r="M372" s="266"/>
      <c r="N372" s="266"/>
      <c r="O372" s="266"/>
      <c r="P372" s="266"/>
      <c r="Q372" s="266"/>
      <c r="R372" s="266"/>
      <c r="S372" s="266"/>
      <c r="T372" s="266"/>
      <c r="U372" s="266"/>
      <c r="V372" s="266"/>
      <c r="W372" s="266"/>
      <c r="X372" s="266"/>
      <c r="Y372" s="266"/>
      <c r="Z372" s="266"/>
      <c r="AA372" s="266"/>
      <c r="AB372" s="266"/>
      <c r="AC372" s="266"/>
      <c r="AD372" s="266"/>
      <c r="AE372" s="266"/>
      <c r="AF372" s="266"/>
      <c r="AG372" s="266"/>
    </row>
    <row r="373" spans="1:33" ht="24" customHeight="1">
      <c r="A373" s="266"/>
      <c r="B373" s="266"/>
      <c r="C373" s="266"/>
      <c r="D373" s="266"/>
      <c r="E373" s="266"/>
      <c r="F373" s="266"/>
      <c r="G373" s="266"/>
      <c r="H373" s="266"/>
      <c r="I373" s="266"/>
      <c r="J373" s="266"/>
      <c r="K373" s="266"/>
      <c r="L373" s="266"/>
      <c r="M373" s="266"/>
      <c r="N373" s="266"/>
      <c r="O373" s="266"/>
      <c r="P373" s="266"/>
      <c r="Q373" s="266"/>
      <c r="R373" s="266"/>
      <c r="S373" s="266"/>
      <c r="T373" s="266"/>
      <c r="U373" s="266"/>
      <c r="V373" s="266"/>
      <c r="W373" s="266"/>
      <c r="X373" s="266"/>
      <c r="Y373" s="266"/>
      <c r="Z373" s="266"/>
      <c r="AA373" s="266"/>
      <c r="AB373" s="266"/>
      <c r="AC373" s="266"/>
      <c r="AD373" s="266"/>
      <c r="AE373" s="266"/>
      <c r="AF373" s="266"/>
      <c r="AG373" s="266"/>
    </row>
    <row r="374" spans="1:33" ht="24" customHeight="1">
      <c r="A374" s="266"/>
      <c r="B374" s="266"/>
      <c r="C374" s="266"/>
      <c r="D374" s="266"/>
      <c r="E374" s="266"/>
      <c r="F374" s="266"/>
      <c r="G374" s="266"/>
      <c r="H374" s="266"/>
      <c r="I374" s="266"/>
      <c r="J374" s="266"/>
      <c r="K374" s="266"/>
      <c r="L374" s="266"/>
      <c r="M374" s="266"/>
      <c r="N374" s="266"/>
      <c r="O374" s="266"/>
      <c r="P374" s="266"/>
      <c r="Q374" s="266"/>
      <c r="R374" s="266"/>
      <c r="S374" s="266"/>
      <c r="T374" s="266"/>
      <c r="U374" s="266"/>
      <c r="V374" s="266"/>
      <c r="W374" s="266"/>
      <c r="X374" s="266"/>
      <c r="Y374" s="266"/>
      <c r="Z374" s="266"/>
      <c r="AA374" s="266"/>
      <c r="AB374" s="266"/>
      <c r="AC374" s="266"/>
      <c r="AD374" s="266"/>
      <c r="AE374" s="266"/>
      <c r="AF374" s="266"/>
      <c r="AG374" s="266"/>
    </row>
    <row r="375" spans="1:33" ht="24" customHeight="1">
      <c r="A375" s="266"/>
      <c r="B375" s="266"/>
      <c r="C375" s="266"/>
      <c r="D375" s="266"/>
      <c r="E375" s="266"/>
      <c r="F375" s="266"/>
      <c r="G375" s="266"/>
      <c r="H375" s="266"/>
      <c r="I375" s="266"/>
      <c r="J375" s="266"/>
      <c r="K375" s="266"/>
      <c r="L375" s="266"/>
      <c r="M375" s="266"/>
      <c r="N375" s="266"/>
      <c r="O375" s="266"/>
      <c r="P375" s="266"/>
      <c r="Q375" s="266"/>
      <c r="R375" s="266"/>
      <c r="S375" s="266"/>
      <c r="T375" s="266"/>
      <c r="U375" s="266"/>
      <c r="V375" s="266"/>
      <c r="W375" s="266"/>
      <c r="X375" s="266"/>
      <c r="Y375" s="266"/>
      <c r="Z375" s="266"/>
      <c r="AA375" s="266"/>
      <c r="AB375" s="266"/>
      <c r="AC375" s="266"/>
      <c r="AD375" s="266"/>
      <c r="AE375" s="266"/>
      <c r="AF375" s="266"/>
      <c r="AG375" s="266"/>
    </row>
    <row r="376" spans="1:33" ht="24" customHeight="1">
      <c r="A376" s="266"/>
      <c r="B376" s="266"/>
      <c r="C376" s="266"/>
      <c r="D376" s="266"/>
      <c r="E376" s="266"/>
      <c r="F376" s="266"/>
      <c r="G376" s="266"/>
      <c r="H376" s="266"/>
      <c r="I376" s="266"/>
      <c r="J376" s="266"/>
      <c r="K376" s="266"/>
      <c r="L376" s="266"/>
      <c r="M376" s="266"/>
      <c r="N376" s="266"/>
      <c r="O376" s="266"/>
      <c r="P376" s="266"/>
      <c r="Q376" s="266"/>
      <c r="R376" s="266"/>
      <c r="S376" s="266"/>
      <c r="T376" s="266"/>
      <c r="U376" s="266"/>
      <c r="V376" s="266"/>
      <c r="W376" s="266"/>
      <c r="X376" s="266"/>
      <c r="Y376" s="266"/>
      <c r="Z376" s="266"/>
      <c r="AA376" s="266"/>
      <c r="AB376" s="266"/>
      <c r="AC376" s="266"/>
      <c r="AD376" s="266"/>
      <c r="AE376" s="266"/>
      <c r="AF376" s="266"/>
      <c r="AG376" s="266"/>
    </row>
    <row r="377" spans="1:33" ht="24" customHeight="1">
      <c r="A377" s="266"/>
      <c r="B377" s="266"/>
      <c r="C377" s="266"/>
      <c r="D377" s="266"/>
      <c r="E377" s="266"/>
      <c r="F377" s="266"/>
      <c r="G377" s="266"/>
      <c r="H377" s="266"/>
      <c r="I377" s="266"/>
      <c r="J377" s="266"/>
      <c r="K377" s="266"/>
      <c r="L377" s="266"/>
      <c r="M377" s="266"/>
      <c r="N377" s="266"/>
      <c r="O377" s="266"/>
      <c r="P377" s="266"/>
      <c r="Q377" s="266"/>
      <c r="R377" s="266"/>
      <c r="S377" s="266"/>
      <c r="T377" s="266"/>
      <c r="U377" s="266"/>
      <c r="V377" s="266"/>
      <c r="W377" s="266"/>
      <c r="X377" s="266"/>
      <c r="Y377" s="266"/>
      <c r="Z377" s="266"/>
      <c r="AA377" s="266"/>
      <c r="AB377" s="266"/>
      <c r="AC377" s="266"/>
      <c r="AD377" s="266"/>
      <c r="AE377" s="266"/>
      <c r="AF377" s="266"/>
      <c r="AG377" s="266"/>
    </row>
    <row r="378" spans="1:33" ht="24" customHeight="1">
      <c r="A378" s="266"/>
      <c r="B378" s="266"/>
      <c r="C378" s="266"/>
      <c r="D378" s="266"/>
      <c r="E378" s="266"/>
      <c r="F378" s="266"/>
      <c r="G378" s="266"/>
      <c r="H378" s="266"/>
      <c r="I378" s="266"/>
      <c r="J378" s="266"/>
      <c r="K378" s="266"/>
      <c r="L378" s="266"/>
      <c r="M378" s="266"/>
      <c r="N378" s="266"/>
      <c r="O378" s="266"/>
      <c r="P378" s="266"/>
      <c r="Q378" s="266"/>
      <c r="R378" s="266"/>
      <c r="S378" s="266"/>
      <c r="T378" s="266"/>
      <c r="U378" s="266"/>
      <c r="V378" s="266"/>
      <c r="W378" s="266"/>
      <c r="X378" s="266"/>
      <c r="Y378" s="266"/>
      <c r="Z378" s="266"/>
      <c r="AA378" s="266"/>
      <c r="AB378" s="266"/>
      <c r="AC378" s="266"/>
      <c r="AD378" s="266"/>
      <c r="AE378" s="266"/>
      <c r="AF378" s="266"/>
      <c r="AG378" s="266"/>
    </row>
    <row r="379" spans="1:33" ht="24" customHeight="1">
      <c r="A379" s="266"/>
      <c r="B379" s="266"/>
      <c r="C379" s="266"/>
      <c r="D379" s="266"/>
      <c r="E379" s="266"/>
      <c r="F379" s="266"/>
      <c r="G379" s="266"/>
      <c r="H379" s="266"/>
      <c r="I379" s="266"/>
      <c r="J379" s="266"/>
      <c r="K379" s="266"/>
      <c r="L379" s="266"/>
      <c r="M379" s="266"/>
      <c r="N379" s="266"/>
      <c r="O379" s="266"/>
      <c r="P379" s="266"/>
      <c r="Q379" s="266"/>
      <c r="R379" s="266"/>
      <c r="S379" s="266"/>
      <c r="T379" s="266"/>
      <c r="U379" s="266"/>
      <c r="V379" s="266"/>
      <c r="W379" s="266"/>
      <c r="X379" s="266"/>
      <c r="Y379" s="266"/>
      <c r="Z379" s="266"/>
      <c r="AA379" s="266"/>
      <c r="AB379" s="266"/>
      <c r="AC379" s="266"/>
      <c r="AD379" s="266"/>
      <c r="AE379" s="266"/>
      <c r="AF379" s="266"/>
      <c r="AG379" s="266"/>
    </row>
    <row r="380" spans="1:33" ht="24" customHeight="1">
      <c r="A380" s="266"/>
      <c r="B380" s="266"/>
      <c r="C380" s="266"/>
      <c r="D380" s="266"/>
      <c r="E380" s="266"/>
      <c r="F380" s="266"/>
      <c r="G380" s="266"/>
      <c r="H380" s="266"/>
      <c r="I380" s="266"/>
      <c r="J380" s="266"/>
      <c r="K380" s="266"/>
      <c r="L380" s="266"/>
      <c r="M380" s="266"/>
      <c r="N380" s="266"/>
      <c r="O380" s="266"/>
      <c r="P380" s="266"/>
      <c r="Q380" s="266"/>
      <c r="R380" s="266"/>
      <c r="S380" s="266"/>
      <c r="T380" s="266"/>
      <c r="U380" s="266"/>
      <c r="V380" s="266"/>
      <c r="W380" s="266"/>
      <c r="X380" s="266"/>
      <c r="Y380" s="266"/>
      <c r="Z380" s="266"/>
      <c r="AA380" s="266"/>
      <c r="AB380" s="266"/>
      <c r="AC380" s="266"/>
      <c r="AD380" s="266"/>
      <c r="AE380" s="266"/>
      <c r="AF380" s="266"/>
      <c r="AG380" s="266"/>
    </row>
    <row r="381" spans="1:33" ht="24" customHeight="1">
      <c r="A381" s="266"/>
      <c r="B381" s="266"/>
      <c r="C381" s="266"/>
      <c r="D381" s="266"/>
      <c r="E381" s="266"/>
      <c r="F381" s="266"/>
      <c r="G381" s="266"/>
      <c r="H381" s="266"/>
      <c r="I381" s="266"/>
      <c r="J381" s="266"/>
      <c r="K381" s="266"/>
      <c r="L381" s="266"/>
      <c r="M381" s="266"/>
      <c r="N381" s="266"/>
      <c r="O381" s="266"/>
      <c r="P381" s="266"/>
      <c r="Q381" s="266"/>
      <c r="R381" s="266"/>
      <c r="S381" s="266"/>
      <c r="T381" s="266"/>
      <c r="U381" s="266"/>
      <c r="V381" s="266"/>
      <c r="W381" s="266"/>
      <c r="X381" s="266"/>
      <c r="Y381" s="266"/>
      <c r="Z381" s="266"/>
      <c r="AA381" s="266"/>
      <c r="AB381" s="266"/>
      <c r="AC381" s="266"/>
      <c r="AD381" s="266"/>
      <c r="AE381" s="266"/>
      <c r="AF381" s="266"/>
      <c r="AG381" s="266"/>
    </row>
    <row r="382" spans="1:33" ht="24" customHeight="1">
      <c r="A382" s="266"/>
      <c r="B382" s="266"/>
      <c r="C382" s="266"/>
      <c r="D382" s="266"/>
      <c r="E382" s="266"/>
      <c r="F382" s="266"/>
      <c r="G382" s="266"/>
      <c r="H382" s="266"/>
      <c r="I382" s="266"/>
      <c r="J382" s="266"/>
      <c r="K382" s="266"/>
      <c r="L382" s="266"/>
      <c r="M382" s="266"/>
      <c r="N382" s="266"/>
      <c r="O382" s="266"/>
      <c r="P382" s="266"/>
      <c r="Q382" s="266"/>
      <c r="R382" s="266"/>
      <c r="S382" s="266"/>
      <c r="T382" s="266"/>
      <c r="U382" s="266"/>
      <c r="V382" s="266"/>
      <c r="W382" s="266"/>
      <c r="X382" s="266"/>
      <c r="Y382" s="266"/>
      <c r="Z382" s="266"/>
      <c r="AA382" s="266"/>
      <c r="AB382" s="266"/>
      <c r="AC382" s="266"/>
      <c r="AD382" s="266"/>
      <c r="AE382" s="266"/>
      <c r="AF382" s="266"/>
      <c r="AG382" s="266"/>
    </row>
    <row r="383" spans="1:33" ht="24" customHeight="1">
      <c r="A383" s="266"/>
      <c r="B383" s="266"/>
      <c r="C383" s="266"/>
      <c r="D383" s="266"/>
      <c r="E383" s="266"/>
      <c r="F383" s="266"/>
      <c r="G383" s="266"/>
      <c r="H383" s="266"/>
      <c r="I383" s="266"/>
      <c r="J383" s="266"/>
      <c r="K383" s="266"/>
      <c r="L383" s="266"/>
      <c r="M383" s="266"/>
      <c r="N383" s="266"/>
      <c r="O383" s="266"/>
      <c r="P383" s="266"/>
      <c r="Q383" s="266"/>
      <c r="R383" s="266"/>
      <c r="S383" s="266"/>
      <c r="T383" s="266"/>
      <c r="U383" s="266"/>
      <c r="V383" s="266"/>
      <c r="W383" s="266"/>
      <c r="X383" s="266"/>
      <c r="Y383" s="266"/>
      <c r="Z383" s="266"/>
      <c r="AA383" s="266"/>
      <c r="AB383" s="266"/>
      <c r="AC383" s="266"/>
      <c r="AD383" s="266"/>
      <c r="AE383" s="266"/>
      <c r="AF383" s="266"/>
      <c r="AG383" s="266"/>
    </row>
    <row r="384" spans="1:33" ht="24" customHeight="1">
      <c r="A384" s="266"/>
      <c r="B384" s="266"/>
      <c r="C384" s="266"/>
      <c r="D384" s="266"/>
      <c r="E384" s="266"/>
      <c r="F384" s="266"/>
      <c r="G384" s="266"/>
      <c r="H384" s="266"/>
      <c r="I384" s="266"/>
      <c r="J384" s="266"/>
      <c r="K384" s="266"/>
      <c r="L384" s="266"/>
      <c r="M384" s="266"/>
      <c r="N384" s="266"/>
      <c r="O384" s="266"/>
      <c r="P384" s="266"/>
      <c r="Q384" s="266"/>
      <c r="R384" s="266"/>
      <c r="S384" s="266"/>
      <c r="T384" s="266"/>
      <c r="U384" s="266"/>
      <c r="V384" s="266"/>
      <c r="W384" s="266"/>
      <c r="X384" s="266"/>
      <c r="Y384" s="266"/>
      <c r="Z384" s="266"/>
      <c r="AA384" s="266"/>
      <c r="AB384" s="266"/>
      <c r="AC384" s="266"/>
      <c r="AD384" s="266"/>
      <c r="AE384" s="266"/>
      <c r="AF384" s="266"/>
      <c r="AG384" s="266"/>
    </row>
    <row r="385" spans="1:33" ht="24" customHeight="1">
      <c r="A385" s="266"/>
      <c r="B385" s="266"/>
      <c r="C385" s="266"/>
      <c r="D385" s="266"/>
      <c r="E385" s="266"/>
      <c r="F385" s="266"/>
      <c r="G385" s="266"/>
      <c r="H385" s="266"/>
      <c r="I385" s="266"/>
      <c r="J385" s="266"/>
      <c r="K385" s="266"/>
      <c r="L385" s="266"/>
      <c r="M385" s="266"/>
      <c r="N385" s="266"/>
      <c r="O385" s="266"/>
      <c r="P385" s="266"/>
      <c r="Q385" s="266"/>
      <c r="R385" s="266"/>
      <c r="S385" s="266"/>
      <c r="T385" s="266"/>
      <c r="U385" s="266"/>
      <c r="V385" s="266"/>
      <c r="W385" s="266"/>
      <c r="X385" s="266"/>
      <c r="Y385" s="266"/>
      <c r="Z385" s="266"/>
      <c r="AA385" s="266"/>
      <c r="AB385" s="266"/>
      <c r="AC385" s="266"/>
      <c r="AD385" s="266"/>
      <c r="AE385" s="266"/>
      <c r="AF385" s="266"/>
      <c r="AG385" s="266"/>
    </row>
    <row r="386" spans="1:33" ht="24" customHeight="1">
      <c r="A386" s="266"/>
      <c r="B386" s="266"/>
      <c r="C386" s="266"/>
      <c r="D386" s="266"/>
      <c r="E386" s="266"/>
      <c r="F386" s="266"/>
      <c r="G386" s="266"/>
      <c r="H386" s="266"/>
      <c r="I386" s="266"/>
      <c r="J386" s="266"/>
      <c r="K386" s="266"/>
      <c r="L386" s="266"/>
      <c r="M386" s="266"/>
      <c r="N386" s="266"/>
      <c r="O386" s="266"/>
      <c r="P386" s="266"/>
      <c r="Q386" s="266"/>
      <c r="R386" s="266"/>
      <c r="S386" s="266"/>
      <c r="T386" s="266"/>
      <c r="U386" s="266"/>
      <c r="V386" s="266"/>
      <c r="W386" s="266"/>
      <c r="X386" s="266"/>
      <c r="Y386" s="266"/>
      <c r="Z386" s="266"/>
      <c r="AA386" s="266"/>
      <c r="AB386" s="266"/>
      <c r="AC386" s="266"/>
      <c r="AD386" s="266"/>
      <c r="AE386" s="266"/>
      <c r="AF386" s="266"/>
      <c r="AG386" s="266"/>
    </row>
    <row r="387" spans="1:33" ht="24" customHeight="1">
      <c r="A387" s="266"/>
      <c r="B387" s="266"/>
      <c r="C387" s="266"/>
      <c r="D387" s="266"/>
      <c r="E387" s="266"/>
      <c r="F387" s="266"/>
      <c r="G387" s="266"/>
      <c r="H387" s="266"/>
      <c r="I387" s="266"/>
      <c r="J387" s="266"/>
      <c r="K387" s="266"/>
      <c r="L387" s="266"/>
      <c r="M387" s="266"/>
      <c r="N387" s="266"/>
      <c r="O387" s="266"/>
      <c r="P387" s="266"/>
      <c r="Q387" s="266"/>
      <c r="R387" s="266"/>
      <c r="S387" s="266"/>
      <c r="T387" s="266"/>
      <c r="U387" s="266"/>
      <c r="V387" s="266"/>
      <c r="W387" s="266"/>
      <c r="X387" s="266"/>
      <c r="Y387" s="266"/>
      <c r="Z387" s="266"/>
      <c r="AA387" s="266"/>
      <c r="AB387" s="266"/>
      <c r="AC387" s="266"/>
      <c r="AD387" s="266"/>
      <c r="AE387" s="266"/>
      <c r="AF387" s="266"/>
      <c r="AG387" s="266"/>
    </row>
    <row r="388" spans="1:33" ht="24" customHeight="1">
      <c r="A388" s="266"/>
      <c r="B388" s="266"/>
      <c r="C388" s="266"/>
      <c r="D388" s="266"/>
      <c r="E388" s="266"/>
      <c r="F388" s="266"/>
      <c r="G388" s="266"/>
      <c r="H388" s="266"/>
      <c r="I388" s="266"/>
      <c r="J388" s="266"/>
      <c r="K388" s="266"/>
      <c r="L388" s="266"/>
      <c r="M388" s="266"/>
      <c r="N388" s="266"/>
      <c r="O388" s="266"/>
      <c r="P388" s="266"/>
      <c r="Q388" s="266"/>
      <c r="R388" s="266"/>
      <c r="S388" s="266"/>
      <c r="T388" s="266"/>
      <c r="U388" s="266"/>
      <c r="V388" s="266"/>
      <c r="W388" s="266"/>
      <c r="X388" s="266"/>
      <c r="Y388" s="266"/>
      <c r="Z388" s="266"/>
      <c r="AA388" s="266"/>
      <c r="AB388" s="266"/>
      <c r="AC388" s="266"/>
      <c r="AD388" s="266"/>
      <c r="AE388" s="266"/>
      <c r="AF388" s="266"/>
      <c r="AG388" s="266"/>
    </row>
    <row r="389" spans="1:33" ht="24" customHeight="1">
      <c r="A389" s="266"/>
      <c r="B389" s="266"/>
      <c r="C389" s="266"/>
      <c r="D389" s="266"/>
      <c r="E389" s="266"/>
      <c r="F389" s="266"/>
      <c r="G389" s="266"/>
      <c r="H389" s="266"/>
      <c r="I389" s="266"/>
      <c r="J389" s="266"/>
      <c r="K389" s="266"/>
      <c r="L389" s="266"/>
      <c r="M389" s="266"/>
      <c r="N389" s="266"/>
      <c r="O389" s="266"/>
      <c r="P389" s="266"/>
      <c r="Q389" s="266"/>
      <c r="R389" s="266"/>
      <c r="S389" s="266"/>
      <c r="T389" s="266"/>
      <c r="U389" s="266"/>
      <c r="V389" s="266"/>
      <c r="W389" s="266"/>
      <c r="X389" s="266"/>
      <c r="Y389" s="266"/>
      <c r="Z389" s="266"/>
      <c r="AA389" s="266"/>
      <c r="AB389" s="266"/>
      <c r="AC389" s="266"/>
      <c r="AD389" s="266"/>
      <c r="AE389" s="266"/>
      <c r="AF389" s="266"/>
      <c r="AG389" s="266"/>
    </row>
    <row r="390" spans="1:33" ht="24" customHeight="1">
      <c r="A390" s="266"/>
      <c r="B390" s="266"/>
      <c r="C390" s="266"/>
      <c r="D390" s="266"/>
      <c r="E390" s="266"/>
      <c r="F390" s="266"/>
      <c r="G390" s="266"/>
      <c r="H390" s="266"/>
      <c r="I390" s="266"/>
      <c r="J390" s="266"/>
      <c r="K390" s="266"/>
      <c r="L390" s="266"/>
      <c r="M390" s="266"/>
      <c r="N390" s="266"/>
      <c r="O390" s="266"/>
      <c r="P390" s="266"/>
      <c r="Q390" s="266"/>
      <c r="R390" s="266"/>
      <c r="S390" s="266"/>
      <c r="T390" s="266"/>
      <c r="U390" s="266"/>
      <c r="V390" s="266"/>
      <c r="W390" s="266"/>
      <c r="X390" s="266"/>
      <c r="Y390" s="266"/>
      <c r="Z390" s="266"/>
      <c r="AA390" s="266"/>
      <c r="AB390" s="266"/>
      <c r="AC390" s="266"/>
      <c r="AD390" s="266"/>
      <c r="AE390" s="266"/>
      <c r="AF390" s="266"/>
      <c r="AG390" s="266"/>
    </row>
    <row r="391" spans="1:33" ht="24" customHeight="1">
      <c r="A391" s="266"/>
      <c r="B391" s="266"/>
      <c r="C391" s="266"/>
      <c r="D391" s="266"/>
      <c r="E391" s="266"/>
      <c r="F391" s="266"/>
      <c r="G391" s="266"/>
      <c r="H391" s="266"/>
      <c r="I391" s="266"/>
      <c r="J391" s="266"/>
      <c r="K391" s="266"/>
      <c r="L391" s="266"/>
      <c r="M391" s="266"/>
      <c r="N391" s="266"/>
      <c r="O391" s="266"/>
      <c r="P391" s="266"/>
      <c r="Q391" s="266"/>
      <c r="R391" s="266"/>
      <c r="S391" s="266"/>
      <c r="T391" s="266"/>
      <c r="U391" s="266"/>
      <c r="V391" s="266"/>
      <c r="W391" s="266"/>
      <c r="X391" s="266"/>
      <c r="Y391" s="266"/>
      <c r="Z391" s="266"/>
      <c r="AA391" s="266"/>
      <c r="AB391" s="266"/>
      <c r="AC391" s="266"/>
      <c r="AD391" s="266"/>
      <c r="AE391" s="266"/>
      <c r="AF391" s="266"/>
      <c r="AG391" s="266"/>
    </row>
    <row r="392" spans="1:33" ht="24" customHeight="1">
      <c r="A392" s="266"/>
      <c r="B392" s="266"/>
      <c r="C392" s="266"/>
      <c r="D392" s="266"/>
      <c r="E392" s="266"/>
      <c r="F392" s="266"/>
      <c r="G392" s="266"/>
      <c r="H392" s="266"/>
      <c r="I392" s="266"/>
      <c r="J392" s="266"/>
      <c r="K392" s="266"/>
      <c r="L392" s="266"/>
      <c r="M392" s="266"/>
      <c r="N392" s="266"/>
      <c r="O392" s="266"/>
      <c r="P392" s="266"/>
      <c r="Q392" s="266"/>
      <c r="R392" s="266"/>
      <c r="S392" s="266"/>
      <c r="T392" s="266"/>
      <c r="U392" s="266"/>
      <c r="V392" s="266"/>
      <c r="W392" s="266"/>
      <c r="X392" s="266"/>
      <c r="Y392" s="266"/>
      <c r="Z392" s="266"/>
      <c r="AA392" s="266"/>
      <c r="AB392" s="266"/>
      <c r="AC392" s="266"/>
      <c r="AD392" s="266"/>
      <c r="AE392" s="266"/>
      <c r="AF392" s="266"/>
      <c r="AG392" s="266"/>
    </row>
    <row r="393" spans="1:33" ht="24" customHeight="1">
      <c r="A393" s="266"/>
      <c r="B393" s="266"/>
      <c r="C393" s="266"/>
      <c r="D393" s="266"/>
      <c r="E393" s="266"/>
      <c r="F393" s="266"/>
      <c r="G393" s="266"/>
      <c r="H393" s="266"/>
      <c r="I393" s="266"/>
      <c r="J393" s="266"/>
      <c r="K393" s="266"/>
      <c r="L393" s="266"/>
      <c r="M393" s="266"/>
      <c r="N393" s="266"/>
      <c r="O393" s="266"/>
      <c r="P393" s="266"/>
      <c r="Q393" s="266"/>
      <c r="R393" s="266"/>
      <c r="S393" s="266"/>
      <c r="T393" s="266"/>
      <c r="U393" s="266"/>
      <c r="V393" s="266"/>
      <c r="W393" s="266"/>
      <c r="X393" s="266"/>
      <c r="Y393" s="266"/>
      <c r="Z393" s="266"/>
      <c r="AA393" s="266"/>
      <c r="AB393" s="266"/>
      <c r="AC393" s="266"/>
      <c r="AD393" s="266"/>
      <c r="AE393" s="266"/>
      <c r="AF393" s="266"/>
      <c r="AG393" s="266"/>
    </row>
    <row r="394" spans="1:33" ht="24" customHeight="1">
      <c r="A394" s="266"/>
      <c r="B394" s="266"/>
      <c r="C394" s="266"/>
      <c r="D394" s="266"/>
      <c r="E394" s="266"/>
      <c r="F394" s="266"/>
      <c r="G394" s="266"/>
      <c r="H394" s="266"/>
      <c r="I394" s="266"/>
      <c r="J394" s="266"/>
      <c r="K394" s="266"/>
      <c r="L394" s="266"/>
      <c r="M394" s="266"/>
      <c r="N394" s="266"/>
      <c r="O394" s="266"/>
      <c r="P394" s="266"/>
      <c r="Q394" s="266"/>
      <c r="R394" s="266"/>
      <c r="S394" s="266"/>
      <c r="T394" s="266"/>
      <c r="U394" s="266"/>
      <c r="V394" s="266"/>
      <c r="W394" s="266"/>
      <c r="X394" s="266"/>
      <c r="Y394" s="266"/>
      <c r="Z394" s="266"/>
      <c r="AA394" s="266"/>
      <c r="AB394" s="266"/>
      <c r="AC394" s="266"/>
      <c r="AD394" s="266"/>
      <c r="AE394" s="266"/>
      <c r="AF394" s="266"/>
      <c r="AG394" s="266"/>
    </row>
    <row r="395" spans="1:33" ht="24" customHeight="1">
      <c r="A395" s="266"/>
      <c r="B395" s="266"/>
      <c r="C395" s="266"/>
      <c r="D395" s="266"/>
      <c r="E395" s="266"/>
      <c r="F395" s="266"/>
      <c r="G395" s="266"/>
      <c r="H395" s="266"/>
      <c r="I395" s="266"/>
      <c r="J395" s="266"/>
      <c r="K395" s="266"/>
      <c r="L395" s="266"/>
      <c r="M395" s="266"/>
      <c r="N395" s="266"/>
      <c r="O395" s="266"/>
      <c r="P395" s="266"/>
      <c r="Q395" s="266"/>
      <c r="R395" s="266"/>
      <c r="S395" s="266"/>
      <c r="T395" s="266"/>
      <c r="U395" s="266"/>
      <c r="V395" s="266"/>
      <c r="W395" s="266"/>
      <c r="X395" s="266"/>
      <c r="Y395" s="266"/>
      <c r="Z395" s="266"/>
      <c r="AA395" s="266"/>
      <c r="AB395" s="266"/>
      <c r="AC395" s="266"/>
      <c r="AD395" s="266"/>
      <c r="AE395" s="266"/>
      <c r="AF395" s="266"/>
      <c r="AG395" s="266"/>
    </row>
    <row r="396" spans="1:33" ht="24" customHeight="1">
      <c r="A396" s="266"/>
      <c r="B396" s="266"/>
      <c r="C396" s="266"/>
      <c r="D396" s="266"/>
      <c r="E396" s="266"/>
      <c r="F396" s="266"/>
      <c r="G396" s="266"/>
      <c r="H396" s="266"/>
      <c r="I396" s="266"/>
      <c r="J396" s="266"/>
      <c r="K396" s="266"/>
      <c r="L396" s="266"/>
      <c r="M396" s="266"/>
      <c r="N396" s="266"/>
      <c r="O396" s="266"/>
      <c r="P396" s="266"/>
      <c r="Q396" s="266"/>
      <c r="R396" s="266"/>
      <c r="S396" s="266"/>
      <c r="T396" s="266"/>
      <c r="U396" s="266"/>
      <c r="V396" s="266"/>
      <c r="W396" s="266"/>
      <c r="X396" s="266"/>
      <c r="Y396" s="266"/>
      <c r="Z396" s="266"/>
      <c r="AA396" s="266"/>
      <c r="AB396" s="266"/>
      <c r="AC396" s="266"/>
      <c r="AD396" s="266"/>
      <c r="AE396" s="266"/>
      <c r="AF396" s="266"/>
      <c r="AG396" s="266"/>
    </row>
    <row r="397" spans="1:33" ht="24" customHeight="1">
      <c r="A397" s="266"/>
      <c r="B397" s="266"/>
      <c r="C397" s="266"/>
      <c r="D397" s="266"/>
      <c r="E397" s="266"/>
      <c r="F397" s="266"/>
      <c r="G397" s="266"/>
      <c r="H397" s="266"/>
      <c r="I397" s="266"/>
      <c r="J397" s="266"/>
      <c r="K397" s="266"/>
      <c r="L397" s="266"/>
      <c r="M397" s="266"/>
      <c r="N397" s="266"/>
      <c r="O397" s="266"/>
      <c r="P397" s="266"/>
      <c r="Q397" s="266"/>
      <c r="R397" s="266"/>
      <c r="S397" s="266"/>
      <c r="T397" s="266"/>
      <c r="U397" s="266"/>
      <c r="V397" s="266"/>
      <c r="W397" s="266"/>
      <c r="X397" s="266"/>
      <c r="Y397" s="266"/>
      <c r="Z397" s="266"/>
      <c r="AA397" s="266"/>
      <c r="AB397" s="266"/>
      <c r="AC397" s="266"/>
      <c r="AD397" s="266"/>
      <c r="AE397" s="266"/>
      <c r="AF397" s="266"/>
      <c r="AG397" s="266"/>
    </row>
    <row r="398" spans="1:33" ht="24" customHeight="1">
      <c r="A398" s="266"/>
      <c r="B398" s="266"/>
      <c r="C398" s="266"/>
      <c r="D398" s="266"/>
      <c r="E398" s="266"/>
      <c r="F398" s="266"/>
      <c r="G398" s="266"/>
      <c r="H398" s="266"/>
      <c r="I398" s="266"/>
      <c r="J398" s="266"/>
      <c r="K398" s="266"/>
      <c r="L398" s="266"/>
      <c r="M398" s="266"/>
      <c r="N398" s="266"/>
      <c r="O398" s="266"/>
      <c r="P398" s="266"/>
      <c r="Q398" s="266"/>
      <c r="R398" s="266"/>
      <c r="S398" s="266"/>
      <c r="T398" s="266"/>
      <c r="U398" s="266"/>
      <c r="V398" s="266"/>
      <c r="W398" s="266"/>
      <c r="X398" s="266"/>
      <c r="Y398" s="266"/>
      <c r="Z398" s="266"/>
      <c r="AA398" s="266"/>
      <c r="AB398" s="266"/>
      <c r="AC398" s="266"/>
      <c r="AD398" s="266"/>
      <c r="AE398" s="266"/>
      <c r="AF398" s="266"/>
      <c r="AG398" s="266"/>
    </row>
    <row r="399" spans="1:33" ht="24" customHeight="1">
      <c r="A399" s="266"/>
      <c r="B399" s="266"/>
      <c r="C399" s="266"/>
      <c r="D399" s="266"/>
      <c r="E399" s="266"/>
      <c r="F399" s="266"/>
      <c r="G399" s="266"/>
      <c r="H399" s="266"/>
      <c r="I399" s="266"/>
      <c r="J399" s="266"/>
      <c r="K399" s="266"/>
      <c r="L399" s="266"/>
      <c r="M399" s="266"/>
      <c r="N399" s="266"/>
      <c r="O399" s="266"/>
      <c r="P399" s="266"/>
      <c r="Q399" s="266"/>
      <c r="R399" s="266"/>
      <c r="S399" s="266"/>
      <c r="T399" s="266"/>
      <c r="U399" s="266"/>
      <c r="V399" s="266"/>
      <c r="W399" s="266"/>
      <c r="X399" s="266"/>
      <c r="Y399" s="266"/>
      <c r="Z399" s="266"/>
      <c r="AA399" s="266"/>
      <c r="AB399" s="266"/>
      <c r="AC399" s="266"/>
      <c r="AD399" s="266"/>
      <c r="AE399" s="266"/>
      <c r="AF399" s="266"/>
      <c r="AG399" s="266"/>
    </row>
    <row r="400" spans="1:33" ht="24" customHeight="1">
      <c r="A400" s="266"/>
      <c r="B400" s="266"/>
      <c r="C400" s="266"/>
      <c r="D400" s="266"/>
      <c r="E400" s="266"/>
      <c r="F400" s="266"/>
      <c r="G400" s="266"/>
      <c r="H400" s="266"/>
      <c r="I400" s="266"/>
      <c r="J400" s="266"/>
      <c r="K400" s="266"/>
      <c r="L400" s="266"/>
      <c r="M400" s="266"/>
      <c r="N400" s="266"/>
      <c r="O400" s="266"/>
      <c r="P400" s="266"/>
      <c r="Q400" s="266"/>
      <c r="R400" s="266"/>
      <c r="S400" s="266"/>
      <c r="T400" s="266"/>
      <c r="U400" s="266"/>
      <c r="V400" s="266"/>
      <c r="W400" s="266"/>
      <c r="X400" s="266"/>
      <c r="Y400" s="266"/>
      <c r="Z400" s="266"/>
      <c r="AA400" s="266"/>
      <c r="AB400" s="266"/>
      <c r="AC400" s="266"/>
      <c r="AD400" s="266"/>
      <c r="AE400" s="266"/>
      <c r="AF400" s="266"/>
      <c r="AG400" s="266"/>
    </row>
    <row r="401" spans="1:33" ht="24" customHeight="1">
      <c r="A401" s="266"/>
      <c r="B401" s="266"/>
      <c r="C401" s="266"/>
      <c r="D401" s="266"/>
      <c r="E401" s="266"/>
      <c r="F401" s="266"/>
      <c r="G401" s="266"/>
      <c r="H401" s="266"/>
      <c r="I401" s="266"/>
      <c r="J401" s="266"/>
      <c r="K401" s="266"/>
      <c r="L401" s="266"/>
      <c r="M401" s="266"/>
      <c r="N401" s="266"/>
      <c r="O401" s="266"/>
      <c r="P401" s="266"/>
      <c r="Q401" s="266"/>
      <c r="R401" s="266"/>
      <c r="S401" s="266"/>
      <c r="T401" s="266"/>
      <c r="U401" s="266"/>
      <c r="V401" s="266"/>
      <c r="W401" s="266"/>
      <c r="X401" s="266"/>
      <c r="Y401" s="266"/>
      <c r="Z401" s="266"/>
      <c r="AA401" s="266"/>
      <c r="AB401" s="266"/>
      <c r="AC401" s="266"/>
      <c r="AD401" s="266"/>
      <c r="AE401" s="266"/>
      <c r="AF401" s="266"/>
      <c r="AG401" s="266"/>
    </row>
    <row r="402" spans="1:33" ht="24" customHeight="1">
      <c r="A402" s="266"/>
      <c r="B402" s="266"/>
      <c r="C402" s="266"/>
      <c r="D402" s="266"/>
      <c r="E402" s="266"/>
      <c r="F402" s="266"/>
      <c r="G402" s="266"/>
      <c r="H402" s="266"/>
      <c r="I402" s="266"/>
      <c r="J402" s="266"/>
      <c r="K402" s="266"/>
      <c r="L402" s="266"/>
      <c r="M402" s="266"/>
      <c r="N402" s="266"/>
      <c r="O402" s="266"/>
      <c r="P402" s="266"/>
      <c r="Q402" s="266"/>
      <c r="R402" s="266"/>
      <c r="S402" s="266"/>
      <c r="T402" s="266"/>
      <c r="U402" s="266"/>
      <c r="V402" s="266"/>
      <c r="W402" s="266"/>
      <c r="X402" s="266"/>
      <c r="Y402" s="266"/>
      <c r="Z402" s="266"/>
      <c r="AA402" s="266"/>
      <c r="AB402" s="266"/>
      <c r="AC402" s="266"/>
      <c r="AD402" s="266"/>
      <c r="AE402" s="266"/>
      <c r="AF402" s="266"/>
      <c r="AG402" s="266"/>
    </row>
    <row r="403" spans="1:33" ht="24" customHeight="1">
      <c r="A403" s="266"/>
      <c r="B403" s="266"/>
      <c r="C403" s="266"/>
      <c r="D403" s="266"/>
      <c r="E403" s="266"/>
      <c r="F403" s="266"/>
      <c r="G403" s="266"/>
      <c r="H403" s="266"/>
      <c r="I403" s="266"/>
      <c r="J403" s="266"/>
      <c r="K403" s="266"/>
      <c r="L403" s="266"/>
      <c r="M403" s="266"/>
      <c r="N403" s="266"/>
      <c r="O403" s="266"/>
      <c r="P403" s="266"/>
      <c r="Q403" s="266"/>
      <c r="R403" s="266"/>
      <c r="S403" s="266"/>
      <c r="T403" s="266"/>
      <c r="U403" s="266"/>
      <c r="V403" s="266"/>
      <c r="W403" s="266"/>
      <c r="X403" s="266"/>
      <c r="Y403" s="266"/>
      <c r="Z403" s="266"/>
      <c r="AA403" s="266"/>
      <c r="AB403" s="266"/>
      <c r="AC403" s="266"/>
      <c r="AD403" s="266"/>
      <c r="AE403" s="266"/>
      <c r="AF403" s="266"/>
      <c r="AG403" s="266"/>
    </row>
    <row r="404" spans="1:33" ht="24" customHeight="1">
      <c r="A404" s="266"/>
      <c r="B404" s="266"/>
      <c r="C404" s="266"/>
      <c r="D404" s="266"/>
      <c r="E404" s="266"/>
      <c r="F404" s="266"/>
      <c r="G404" s="266"/>
      <c r="H404" s="266"/>
      <c r="I404" s="266"/>
      <c r="J404" s="266"/>
      <c r="K404" s="266"/>
      <c r="L404" s="266"/>
      <c r="M404" s="266"/>
      <c r="N404" s="266"/>
      <c r="O404" s="266"/>
      <c r="P404" s="266"/>
      <c r="Q404" s="266"/>
      <c r="R404" s="266"/>
      <c r="S404" s="266"/>
      <c r="T404" s="266"/>
      <c r="U404" s="266"/>
      <c r="V404" s="266"/>
      <c r="W404" s="266"/>
      <c r="X404" s="266"/>
      <c r="Y404" s="266"/>
      <c r="Z404" s="266"/>
      <c r="AA404" s="266"/>
      <c r="AB404" s="266"/>
      <c r="AC404" s="266"/>
      <c r="AD404" s="266"/>
      <c r="AE404" s="266"/>
      <c r="AF404" s="266"/>
      <c r="AG404" s="266"/>
    </row>
    <row r="405" spans="1:33" ht="24" customHeight="1">
      <c r="A405" s="266"/>
      <c r="B405" s="266"/>
      <c r="C405" s="266"/>
      <c r="D405" s="266"/>
      <c r="E405" s="266"/>
      <c r="F405" s="266"/>
      <c r="G405" s="266"/>
      <c r="H405" s="266"/>
      <c r="I405" s="266"/>
      <c r="J405" s="266"/>
      <c r="K405" s="266"/>
      <c r="L405" s="266"/>
      <c r="M405" s="266"/>
      <c r="N405" s="266"/>
      <c r="O405" s="266"/>
      <c r="P405" s="266"/>
      <c r="Q405" s="266"/>
      <c r="R405" s="266"/>
      <c r="S405" s="266"/>
      <c r="T405" s="266"/>
      <c r="U405" s="266"/>
      <c r="V405" s="266"/>
      <c r="W405" s="266"/>
      <c r="X405" s="266"/>
      <c r="Y405" s="266"/>
      <c r="Z405" s="266"/>
      <c r="AA405" s="266"/>
      <c r="AB405" s="266"/>
      <c r="AC405" s="266"/>
      <c r="AD405" s="266"/>
      <c r="AE405" s="266"/>
      <c r="AF405" s="266"/>
      <c r="AG405" s="266"/>
    </row>
    <row r="406" spans="1:33" ht="24" customHeight="1">
      <c r="A406" s="266"/>
      <c r="B406" s="266"/>
      <c r="C406" s="266"/>
      <c r="D406" s="266"/>
      <c r="E406" s="266"/>
      <c r="F406" s="266"/>
      <c r="G406" s="266"/>
      <c r="H406" s="266"/>
      <c r="I406" s="266"/>
      <c r="J406" s="266"/>
      <c r="K406" s="266"/>
      <c r="L406" s="266"/>
      <c r="M406" s="266"/>
      <c r="N406" s="266"/>
      <c r="O406" s="266"/>
      <c r="P406" s="266"/>
      <c r="Q406" s="266"/>
      <c r="R406" s="266"/>
      <c r="S406" s="266"/>
      <c r="T406" s="266"/>
      <c r="U406" s="266"/>
      <c r="V406" s="266"/>
      <c r="W406" s="266"/>
      <c r="X406" s="266"/>
      <c r="Y406" s="266"/>
      <c r="Z406" s="266"/>
      <c r="AA406" s="266"/>
      <c r="AB406" s="266"/>
      <c r="AC406" s="266"/>
      <c r="AD406" s="266"/>
      <c r="AE406" s="266"/>
      <c r="AF406" s="266"/>
      <c r="AG406" s="266"/>
    </row>
    <row r="407" spans="1:33" ht="24" customHeight="1">
      <c r="A407" s="266"/>
      <c r="B407" s="266"/>
      <c r="C407" s="266"/>
      <c r="D407" s="266"/>
      <c r="E407" s="266"/>
      <c r="F407" s="266"/>
      <c r="G407" s="266"/>
      <c r="H407" s="266"/>
      <c r="I407" s="266"/>
      <c r="J407" s="266"/>
      <c r="K407" s="266"/>
      <c r="L407" s="266"/>
      <c r="M407" s="266"/>
      <c r="N407" s="266"/>
      <c r="O407" s="266"/>
      <c r="P407" s="266"/>
      <c r="Q407" s="266"/>
      <c r="R407" s="266"/>
      <c r="S407" s="266"/>
      <c r="T407" s="266"/>
      <c r="U407" s="266"/>
      <c r="V407" s="266"/>
      <c r="W407" s="266"/>
      <c r="X407" s="266"/>
      <c r="Y407" s="266"/>
      <c r="Z407" s="266"/>
      <c r="AA407" s="266"/>
      <c r="AB407" s="266"/>
      <c r="AC407" s="266"/>
      <c r="AD407" s="266"/>
      <c r="AE407" s="266"/>
      <c r="AF407" s="266"/>
      <c r="AG407" s="266"/>
    </row>
    <row r="408" spans="1:33" ht="24" customHeight="1">
      <c r="A408" s="266"/>
      <c r="B408" s="266"/>
      <c r="C408" s="266"/>
      <c r="D408" s="266"/>
      <c r="E408" s="266"/>
      <c r="F408" s="266"/>
      <c r="G408" s="266"/>
      <c r="H408" s="266"/>
      <c r="I408" s="266"/>
      <c r="J408" s="266"/>
      <c r="K408" s="266"/>
      <c r="L408" s="266"/>
      <c r="M408" s="266"/>
      <c r="N408" s="266"/>
      <c r="O408" s="266"/>
      <c r="P408" s="266"/>
      <c r="Q408" s="266"/>
      <c r="R408" s="266"/>
      <c r="S408" s="266"/>
      <c r="T408" s="266"/>
      <c r="U408" s="266"/>
      <c r="V408" s="266"/>
      <c r="W408" s="266"/>
      <c r="X408" s="266"/>
      <c r="Y408" s="266"/>
      <c r="Z408" s="266"/>
      <c r="AA408" s="266"/>
      <c r="AB408" s="266"/>
      <c r="AC408" s="266"/>
      <c r="AD408" s="266"/>
      <c r="AE408" s="266"/>
      <c r="AF408" s="266"/>
      <c r="AG408" s="266"/>
    </row>
    <row r="409" spans="1:33" ht="24" customHeight="1">
      <c r="A409" s="266"/>
      <c r="B409" s="266"/>
      <c r="C409" s="266"/>
      <c r="D409" s="266"/>
      <c r="E409" s="266"/>
      <c r="F409" s="266"/>
      <c r="G409" s="266"/>
      <c r="H409" s="266"/>
      <c r="I409" s="266"/>
      <c r="J409" s="266"/>
      <c r="K409" s="266"/>
      <c r="L409" s="266"/>
      <c r="M409" s="266"/>
      <c r="N409" s="266"/>
      <c r="O409" s="266"/>
      <c r="P409" s="266"/>
      <c r="Q409" s="266"/>
      <c r="R409" s="266"/>
      <c r="S409" s="266"/>
      <c r="T409" s="266"/>
      <c r="U409" s="266"/>
      <c r="V409" s="266"/>
      <c r="W409" s="266"/>
      <c r="X409" s="266"/>
      <c r="Y409" s="266"/>
      <c r="Z409" s="266"/>
      <c r="AA409" s="266"/>
      <c r="AB409" s="266"/>
      <c r="AC409" s="266"/>
      <c r="AD409" s="266"/>
      <c r="AE409" s="266"/>
      <c r="AF409" s="266"/>
      <c r="AG409" s="266"/>
    </row>
    <row r="410" spans="1:33" ht="24" customHeight="1">
      <c r="A410" s="266"/>
      <c r="B410" s="266"/>
      <c r="C410" s="266"/>
      <c r="D410" s="266"/>
      <c r="E410" s="266"/>
      <c r="F410" s="266"/>
      <c r="G410" s="266"/>
      <c r="H410" s="266"/>
      <c r="I410" s="266"/>
      <c r="J410" s="266"/>
      <c r="K410" s="266"/>
      <c r="L410" s="266"/>
      <c r="M410" s="266"/>
      <c r="N410" s="266"/>
      <c r="O410" s="266"/>
      <c r="P410" s="266"/>
      <c r="Q410" s="266"/>
      <c r="R410" s="266"/>
      <c r="S410" s="266"/>
      <c r="T410" s="266"/>
      <c r="U410" s="266"/>
      <c r="V410" s="266"/>
      <c r="W410" s="266"/>
      <c r="X410" s="266"/>
      <c r="Y410" s="266"/>
      <c r="Z410" s="266"/>
      <c r="AA410" s="266"/>
      <c r="AB410" s="266"/>
      <c r="AC410" s="266"/>
      <c r="AD410" s="266"/>
      <c r="AE410" s="266"/>
      <c r="AF410" s="266"/>
      <c r="AG410" s="266"/>
    </row>
    <row r="411" spans="1:33" ht="24" customHeight="1">
      <c r="A411" s="266"/>
      <c r="B411" s="266"/>
      <c r="C411" s="266"/>
      <c r="D411" s="266"/>
      <c r="E411" s="266"/>
      <c r="F411" s="266"/>
      <c r="G411" s="266"/>
      <c r="H411" s="266"/>
      <c r="I411" s="266"/>
      <c r="J411" s="266"/>
      <c r="K411" s="266"/>
      <c r="L411" s="266"/>
      <c r="M411" s="266"/>
      <c r="N411" s="266"/>
      <c r="O411" s="266"/>
      <c r="P411" s="266"/>
      <c r="Q411" s="266"/>
      <c r="R411" s="266"/>
      <c r="S411" s="266"/>
      <c r="T411" s="266"/>
      <c r="U411" s="266"/>
      <c r="V411" s="266"/>
      <c r="W411" s="266"/>
      <c r="X411" s="266"/>
      <c r="Y411" s="266"/>
      <c r="Z411" s="266"/>
      <c r="AA411" s="266"/>
      <c r="AB411" s="266"/>
      <c r="AC411" s="266"/>
      <c r="AD411" s="266"/>
      <c r="AE411" s="266"/>
      <c r="AF411" s="266"/>
      <c r="AG411" s="266"/>
    </row>
    <row r="412" spans="1:33" ht="24" customHeight="1">
      <c r="A412" s="266"/>
      <c r="B412" s="266"/>
      <c r="C412" s="266"/>
      <c r="D412" s="266"/>
      <c r="E412" s="266"/>
      <c r="F412" s="266"/>
      <c r="G412" s="266"/>
      <c r="H412" s="266"/>
      <c r="I412" s="266"/>
      <c r="J412" s="266"/>
      <c r="K412" s="266"/>
      <c r="L412" s="266"/>
      <c r="M412" s="266"/>
      <c r="N412" s="266"/>
      <c r="O412" s="266"/>
      <c r="P412" s="266"/>
      <c r="Q412" s="266"/>
      <c r="R412" s="266"/>
      <c r="S412" s="266"/>
      <c r="T412" s="266"/>
      <c r="U412" s="266"/>
      <c r="V412" s="266"/>
      <c r="W412" s="266"/>
      <c r="X412" s="266"/>
      <c r="Y412" s="266"/>
      <c r="Z412" s="266"/>
      <c r="AA412" s="266"/>
      <c r="AB412" s="266"/>
      <c r="AC412" s="266"/>
      <c r="AD412" s="266"/>
      <c r="AE412" s="266"/>
      <c r="AF412" s="266"/>
      <c r="AG412" s="266"/>
    </row>
    <row r="413" spans="1:33" ht="24" customHeight="1">
      <c r="A413" s="266"/>
      <c r="B413" s="266"/>
      <c r="C413" s="266"/>
      <c r="D413" s="266"/>
      <c r="E413" s="266"/>
      <c r="F413" s="266"/>
      <c r="G413" s="266"/>
      <c r="H413" s="266"/>
      <c r="I413" s="266"/>
      <c r="J413" s="266"/>
      <c r="K413" s="266"/>
      <c r="L413" s="266"/>
      <c r="M413" s="266"/>
      <c r="N413" s="266"/>
      <c r="O413" s="266"/>
      <c r="P413" s="266"/>
      <c r="Q413" s="266"/>
      <c r="R413" s="266"/>
      <c r="S413" s="266"/>
      <c r="T413" s="266"/>
      <c r="U413" s="266"/>
      <c r="V413" s="266"/>
      <c r="W413" s="266"/>
      <c r="X413" s="266"/>
      <c r="Y413" s="266"/>
      <c r="Z413" s="266"/>
      <c r="AA413" s="266"/>
      <c r="AB413" s="266"/>
      <c r="AC413" s="266"/>
      <c r="AD413" s="266"/>
      <c r="AE413" s="266"/>
      <c r="AF413" s="266"/>
      <c r="AG413" s="266"/>
    </row>
    <row r="414" spans="1:33" ht="24" customHeight="1">
      <c r="A414" s="266"/>
      <c r="B414" s="266"/>
      <c r="C414" s="266"/>
      <c r="D414" s="266"/>
      <c r="E414" s="266"/>
      <c r="F414" s="266"/>
      <c r="G414" s="266"/>
      <c r="H414" s="266"/>
      <c r="I414" s="266"/>
      <c r="J414" s="266"/>
      <c r="K414" s="266"/>
      <c r="L414" s="266"/>
      <c r="M414" s="266"/>
      <c r="N414" s="266"/>
      <c r="O414" s="266"/>
      <c r="P414" s="266"/>
      <c r="Q414" s="266"/>
      <c r="R414" s="266"/>
      <c r="S414" s="266"/>
      <c r="T414" s="266"/>
      <c r="U414" s="266"/>
      <c r="V414" s="266"/>
      <c r="W414" s="266"/>
      <c r="X414" s="266"/>
      <c r="Y414" s="266"/>
      <c r="Z414" s="266"/>
      <c r="AA414" s="266"/>
      <c r="AB414" s="266"/>
      <c r="AC414" s="266"/>
      <c r="AD414" s="266"/>
      <c r="AE414" s="266"/>
      <c r="AF414" s="266"/>
      <c r="AG414" s="266"/>
    </row>
    <row r="415" spans="1:33" ht="24" customHeight="1">
      <c r="A415" s="266"/>
      <c r="B415" s="266"/>
      <c r="C415" s="266"/>
      <c r="D415" s="266"/>
      <c r="E415" s="266"/>
      <c r="F415" s="266"/>
      <c r="G415" s="266"/>
      <c r="H415" s="266"/>
      <c r="I415" s="266"/>
      <c r="J415" s="266"/>
      <c r="K415" s="266"/>
      <c r="L415" s="266"/>
      <c r="M415" s="266"/>
      <c r="N415" s="266"/>
      <c r="O415" s="266"/>
      <c r="P415" s="266"/>
      <c r="Q415" s="266"/>
      <c r="R415" s="266"/>
      <c r="S415" s="266"/>
      <c r="T415" s="266"/>
      <c r="U415" s="266"/>
      <c r="V415" s="266"/>
      <c r="W415" s="266"/>
      <c r="X415" s="266"/>
      <c r="Y415" s="266"/>
      <c r="Z415" s="266"/>
      <c r="AA415" s="266"/>
      <c r="AB415" s="266"/>
      <c r="AC415" s="266"/>
      <c r="AD415" s="266"/>
      <c r="AE415" s="266"/>
      <c r="AF415" s="266"/>
      <c r="AG415" s="266"/>
    </row>
    <row r="416" spans="1:33" ht="24" customHeight="1">
      <c r="A416" s="266"/>
      <c r="B416" s="266"/>
      <c r="C416" s="266"/>
      <c r="D416" s="266"/>
      <c r="E416" s="266"/>
      <c r="F416" s="266"/>
      <c r="G416" s="266"/>
      <c r="H416" s="266"/>
      <c r="I416" s="266"/>
      <c r="J416" s="266"/>
      <c r="K416" s="266"/>
      <c r="L416" s="266"/>
      <c r="M416" s="266"/>
      <c r="N416" s="266"/>
      <c r="O416" s="266"/>
      <c r="P416" s="266"/>
      <c r="Q416" s="266"/>
      <c r="R416" s="266"/>
      <c r="S416" s="266"/>
      <c r="T416" s="266"/>
      <c r="U416" s="266"/>
      <c r="V416" s="266"/>
      <c r="W416" s="266"/>
      <c r="X416" s="266"/>
      <c r="Y416" s="266"/>
      <c r="Z416" s="266"/>
      <c r="AA416" s="266"/>
      <c r="AB416" s="266"/>
      <c r="AC416" s="266"/>
      <c r="AD416" s="266"/>
      <c r="AE416" s="266"/>
      <c r="AF416" s="266"/>
      <c r="AG416" s="266"/>
    </row>
    <row r="417" spans="1:33" ht="24" customHeight="1">
      <c r="A417" s="266"/>
      <c r="B417" s="266"/>
      <c r="C417" s="266"/>
      <c r="D417" s="266"/>
      <c r="E417" s="266"/>
      <c r="F417" s="266"/>
      <c r="G417" s="266"/>
      <c r="H417" s="266"/>
      <c r="I417" s="266"/>
      <c r="J417" s="266"/>
      <c r="K417" s="266"/>
      <c r="L417" s="266"/>
      <c r="M417" s="266"/>
      <c r="N417" s="266"/>
      <c r="O417" s="266"/>
      <c r="P417" s="266"/>
      <c r="Q417" s="266"/>
      <c r="R417" s="266"/>
      <c r="S417" s="266"/>
      <c r="T417" s="266"/>
      <c r="U417" s="266"/>
      <c r="V417" s="266"/>
      <c r="W417" s="266"/>
      <c r="X417" s="266"/>
      <c r="Y417" s="266"/>
      <c r="Z417" s="266"/>
      <c r="AA417" s="266"/>
      <c r="AB417" s="266"/>
      <c r="AC417" s="266"/>
      <c r="AD417" s="266"/>
      <c r="AE417" s="266"/>
      <c r="AF417" s="266"/>
      <c r="AG417" s="266"/>
    </row>
    <row r="418" spans="1:33" ht="24" customHeight="1">
      <c r="A418" s="266"/>
      <c r="B418" s="266"/>
      <c r="C418" s="266"/>
      <c r="D418" s="266"/>
      <c r="E418" s="266"/>
      <c r="F418" s="266"/>
      <c r="G418" s="266"/>
      <c r="H418" s="266"/>
      <c r="I418" s="266"/>
      <c r="J418" s="266"/>
      <c r="K418" s="266"/>
      <c r="L418" s="266"/>
      <c r="M418" s="266"/>
      <c r="N418" s="266"/>
      <c r="O418" s="266"/>
      <c r="P418" s="266"/>
      <c r="Q418" s="266"/>
      <c r="R418" s="266"/>
      <c r="S418" s="266"/>
      <c r="T418" s="266"/>
      <c r="U418" s="266"/>
      <c r="V418" s="266"/>
      <c r="W418" s="266"/>
      <c r="X418" s="266"/>
      <c r="Y418" s="266"/>
      <c r="Z418" s="266"/>
      <c r="AA418" s="266"/>
      <c r="AB418" s="266"/>
      <c r="AC418" s="266"/>
      <c r="AD418" s="266"/>
      <c r="AE418" s="266"/>
      <c r="AF418" s="266"/>
      <c r="AG418" s="266"/>
    </row>
    <row r="419" spans="1:33" ht="24" customHeight="1">
      <c r="A419" s="266"/>
      <c r="B419" s="266"/>
      <c r="C419" s="266"/>
      <c r="D419" s="266"/>
      <c r="E419" s="266"/>
      <c r="F419" s="266"/>
      <c r="G419" s="266"/>
      <c r="H419" s="266"/>
      <c r="I419" s="266"/>
      <c r="J419" s="266"/>
      <c r="K419" s="266"/>
      <c r="L419" s="266"/>
      <c r="M419" s="266"/>
      <c r="N419" s="266"/>
      <c r="O419" s="266"/>
      <c r="P419" s="266"/>
      <c r="Q419" s="266"/>
      <c r="R419" s="266"/>
      <c r="S419" s="266"/>
      <c r="T419" s="266"/>
      <c r="U419" s="266"/>
      <c r="V419" s="266"/>
      <c r="W419" s="266"/>
      <c r="X419" s="266"/>
      <c r="Y419" s="266"/>
      <c r="Z419" s="266"/>
      <c r="AA419" s="266"/>
      <c r="AB419" s="266"/>
      <c r="AC419" s="266"/>
      <c r="AD419" s="266"/>
      <c r="AE419" s="266"/>
      <c r="AF419" s="266"/>
      <c r="AG419" s="266"/>
    </row>
    <row r="420" spans="1:33" ht="24" customHeight="1">
      <c r="A420" s="266"/>
      <c r="B420" s="266"/>
      <c r="C420" s="266"/>
      <c r="D420" s="266"/>
      <c r="E420" s="266"/>
      <c r="F420" s="266"/>
      <c r="G420" s="266"/>
      <c r="H420" s="266"/>
      <c r="I420" s="266"/>
      <c r="J420" s="266"/>
      <c r="K420" s="266"/>
      <c r="L420" s="266"/>
      <c r="M420" s="266"/>
      <c r="N420" s="266"/>
      <c r="O420" s="266"/>
      <c r="P420" s="266"/>
      <c r="Q420" s="266"/>
      <c r="R420" s="266"/>
      <c r="S420" s="266"/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6"/>
      <c r="AD420" s="266"/>
      <c r="AE420" s="266"/>
      <c r="AF420" s="266"/>
      <c r="AG420" s="266"/>
    </row>
    <row r="421" spans="1:33" ht="24" customHeight="1">
      <c r="A421" s="266"/>
      <c r="B421" s="266"/>
      <c r="C421" s="266"/>
      <c r="D421" s="266"/>
      <c r="E421" s="266"/>
      <c r="F421" s="266"/>
      <c r="G421" s="266"/>
      <c r="H421" s="266"/>
      <c r="I421" s="266"/>
      <c r="J421" s="266"/>
      <c r="K421" s="266"/>
      <c r="L421" s="266"/>
      <c r="M421" s="266"/>
      <c r="N421" s="266"/>
      <c r="O421" s="266"/>
      <c r="P421" s="266"/>
      <c r="Q421" s="266"/>
      <c r="R421" s="266"/>
      <c r="S421" s="266"/>
      <c r="T421" s="266"/>
      <c r="U421" s="266"/>
      <c r="V421" s="266"/>
      <c r="W421" s="266"/>
      <c r="X421" s="266"/>
      <c r="Y421" s="266"/>
      <c r="Z421" s="266"/>
      <c r="AA421" s="266"/>
      <c r="AB421" s="266"/>
      <c r="AC421" s="266"/>
      <c r="AD421" s="266"/>
      <c r="AE421" s="266"/>
      <c r="AF421" s="266"/>
      <c r="AG421" s="266"/>
    </row>
    <row r="422" spans="1:33" ht="24" customHeight="1">
      <c r="A422" s="266"/>
      <c r="B422" s="266"/>
      <c r="C422" s="266"/>
      <c r="D422" s="266"/>
      <c r="E422" s="266"/>
      <c r="F422" s="266"/>
      <c r="G422" s="266"/>
      <c r="H422" s="266"/>
      <c r="I422" s="266"/>
      <c r="J422" s="266"/>
      <c r="K422" s="266"/>
      <c r="L422" s="266"/>
      <c r="M422" s="266"/>
      <c r="N422" s="266"/>
      <c r="O422" s="266"/>
      <c r="P422" s="266"/>
      <c r="Q422" s="266"/>
      <c r="R422" s="266"/>
      <c r="S422" s="266"/>
      <c r="T422" s="266"/>
      <c r="U422" s="266"/>
      <c r="V422" s="266"/>
      <c r="W422" s="266"/>
      <c r="X422" s="266"/>
      <c r="Y422" s="266"/>
      <c r="Z422" s="266"/>
      <c r="AA422" s="266"/>
      <c r="AB422" s="266"/>
      <c r="AC422" s="266"/>
      <c r="AD422" s="266"/>
      <c r="AE422" s="266"/>
      <c r="AF422" s="266"/>
      <c r="AG422" s="266"/>
    </row>
    <row r="423" spans="1:33" ht="24" customHeight="1">
      <c r="A423" s="266"/>
      <c r="B423" s="266"/>
      <c r="C423" s="266"/>
      <c r="D423" s="266"/>
      <c r="E423" s="266"/>
      <c r="F423" s="266"/>
      <c r="G423" s="266"/>
      <c r="H423" s="266"/>
      <c r="I423" s="266"/>
      <c r="J423" s="266"/>
      <c r="K423" s="266"/>
      <c r="L423" s="266"/>
      <c r="M423" s="266"/>
      <c r="N423" s="266"/>
      <c r="O423" s="266"/>
      <c r="P423" s="266"/>
      <c r="Q423" s="266"/>
      <c r="R423" s="266"/>
      <c r="S423" s="266"/>
      <c r="T423" s="266"/>
      <c r="U423" s="266"/>
      <c r="V423" s="266"/>
      <c r="W423" s="266"/>
      <c r="X423" s="266"/>
      <c r="Y423" s="266"/>
      <c r="Z423" s="266"/>
      <c r="AA423" s="266"/>
      <c r="AB423" s="266"/>
      <c r="AC423" s="266"/>
      <c r="AD423" s="266"/>
      <c r="AE423" s="266"/>
      <c r="AF423" s="266"/>
      <c r="AG423" s="266"/>
    </row>
    <row r="424" spans="1:33" ht="24" customHeight="1">
      <c r="A424" s="266"/>
      <c r="B424" s="266"/>
      <c r="C424" s="266"/>
      <c r="D424" s="266"/>
      <c r="E424" s="266"/>
      <c r="F424" s="266"/>
      <c r="G424" s="266"/>
      <c r="H424" s="266"/>
      <c r="I424" s="266"/>
      <c r="J424" s="266"/>
      <c r="K424" s="266"/>
      <c r="L424" s="266"/>
      <c r="M424" s="266"/>
      <c r="N424" s="266"/>
      <c r="O424" s="266"/>
      <c r="P424" s="266"/>
      <c r="Q424" s="266"/>
      <c r="R424" s="266"/>
      <c r="S424" s="266"/>
      <c r="T424" s="266"/>
      <c r="U424" s="266"/>
      <c r="V424" s="266"/>
      <c r="W424" s="266"/>
      <c r="X424" s="266"/>
      <c r="Y424" s="266"/>
      <c r="Z424" s="266"/>
      <c r="AA424" s="266"/>
      <c r="AB424" s="266"/>
      <c r="AC424" s="266"/>
      <c r="AD424" s="266"/>
      <c r="AE424" s="266"/>
      <c r="AF424" s="266"/>
      <c r="AG424" s="266"/>
    </row>
    <row r="425" spans="1:33" ht="24" customHeight="1">
      <c r="A425" s="266"/>
      <c r="B425" s="266"/>
      <c r="C425" s="266"/>
      <c r="D425" s="266"/>
      <c r="E425" s="266"/>
      <c r="F425" s="266"/>
      <c r="G425" s="266"/>
      <c r="H425" s="266"/>
      <c r="I425" s="266"/>
      <c r="J425" s="266"/>
      <c r="K425" s="266"/>
      <c r="L425" s="266"/>
      <c r="M425" s="266"/>
      <c r="N425" s="266"/>
      <c r="O425" s="266"/>
      <c r="P425" s="266"/>
      <c r="Q425" s="266"/>
      <c r="R425" s="266"/>
      <c r="S425" s="266"/>
      <c r="T425" s="266"/>
      <c r="U425" s="266"/>
      <c r="V425" s="266"/>
      <c r="W425" s="266"/>
      <c r="X425" s="266"/>
      <c r="Y425" s="266"/>
      <c r="Z425" s="266"/>
      <c r="AA425" s="266"/>
      <c r="AB425" s="266"/>
      <c r="AC425" s="266"/>
      <c r="AD425" s="266"/>
      <c r="AE425" s="266"/>
      <c r="AF425" s="266"/>
      <c r="AG425" s="266"/>
    </row>
    <row r="426" spans="1:33" ht="24" customHeight="1">
      <c r="A426" s="266"/>
      <c r="B426" s="266"/>
      <c r="C426" s="266"/>
      <c r="D426" s="266"/>
      <c r="E426" s="266"/>
      <c r="F426" s="266"/>
      <c r="G426" s="266"/>
      <c r="H426" s="266"/>
      <c r="I426" s="266"/>
      <c r="J426" s="266"/>
      <c r="K426" s="266"/>
      <c r="L426" s="266"/>
      <c r="M426" s="266"/>
      <c r="N426" s="266"/>
      <c r="O426" s="266"/>
      <c r="P426" s="266"/>
      <c r="Q426" s="266"/>
      <c r="R426" s="266"/>
      <c r="S426" s="266"/>
      <c r="T426" s="266"/>
      <c r="U426" s="266"/>
      <c r="V426" s="266"/>
      <c r="W426" s="266"/>
      <c r="X426" s="266"/>
      <c r="Y426" s="266"/>
      <c r="Z426" s="266"/>
      <c r="AA426" s="266"/>
      <c r="AB426" s="266"/>
      <c r="AC426" s="266"/>
      <c r="AD426" s="266"/>
      <c r="AE426" s="266"/>
      <c r="AF426" s="266"/>
      <c r="AG426" s="266"/>
    </row>
    <row r="427" spans="1:33" ht="24" customHeight="1">
      <c r="A427" s="266"/>
      <c r="B427" s="266"/>
      <c r="C427" s="266"/>
      <c r="D427" s="266"/>
      <c r="E427" s="266"/>
      <c r="F427" s="266"/>
      <c r="G427" s="266"/>
      <c r="H427" s="266"/>
      <c r="I427" s="266"/>
      <c r="J427" s="266"/>
      <c r="K427" s="266"/>
      <c r="L427" s="266"/>
      <c r="M427" s="266"/>
      <c r="N427" s="266"/>
      <c r="O427" s="266"/>
      <c r="P427" s="266"/>
      <c r="Q427" s="266"/>
      <c r="R427" s="266"/>
      <c r="S427" s="266"/>
      <c r="T427" s="266"/>
      <c r="U427" s="266"/>
      <c r="V427" s="266"/>
      <c r="W427" s="266"/>
      <c r="X427" s="266"/>
      <c r="Y427" s="266"/>
      <c r="Z427" s="266"/>
      <c r="AA427" s="266"/>
      <c r="AB427" s="266"/>
      <c r="AC427" s="266"/>
      <c r="AD427" s="266"/>
      <c r="AE427" s="266"/>
      <c r="AF427" s="266"/>
      <c r="AG427" s="266"/>
    </row>
    <row r="428" spans="1:33" ht="24" customHeight="1">
      <c r="A428" s="266"/>
      <c r="B428" s="266"/>
      <c r="C428" s="266"/>
      <c r="D428" s="266"/>
      <c r="E428" s="266"/>
      <c r="F428" s="266"/>
      <c r="G428" s="266"/>
      <c r="H428" s="266"/>
      <c r="I428" s="266"/>
      <c r="J428" s="266"/>
      <c r="K428" s="266"/>
      <c r="L428" s="266"/>
      <c r="M428" s="266"/>
      <c r="N428" s="266"/>
      <c r="O428" s="266"/>
      <c r="P428" s="266"/>
      <c r="Q428" s="266"/>
      <c r="R428" s="266"/>
      <c r="S428" s="266"/>
      <c r="T428" s="266"/>
      <c r="U428" s="266"/>
      <c r="V428" s="266"/>
      <c r="W428" s="266"/>
      <c r="X428" s="266"/>
      <c r="Y428" s="266"/>
      <c r="Z428" s="266"/>
      <c r="AA428" s="266"/>
      <c r="AB428" s="266"/>
      <c r="AC428" s="266"/>
      <c r="AD428" s="266"/>
      <c r="AE428" s="266"/>
      <c r="AF428" s="266"/>
      <c r="AG428" s="266"/>
    </row>
    <row r="429" spans="1:33" ht="24" customHeight="1">
      <c r="A429" s="266"/>
      <c r="B429" s="266"/>
      <c r="C429" s="266"/>
      <c r="D429" s="266"/>
      <c r="E429" s="266"/>
      <c r="F429" s="266"/>
      <c r="G429" s="266"/>
      <c r="H429" s="266"/>
      <c r="I429" s="266"/>
      <c r="J429" s="266"/>
      <c r="K429" s="266"/>
      <c r="L429" s="266"/>
      <c r="M429" s="266"/>
      <c r="N429" s="266"/>
      <c r="O429" s="266"/>
      <c r="P429" s="266"/>
      <c r="Q429" s="266"/>
      <c r="R429" s="266"/>
      <c r="S429" s="266"/>
      <c r="T429" s="266"/>
      <c r="U429" s="266"/>
      <c r="V429" s="266"/>
      <c r="W429" s="266"/>
      <c r="X429" s="266"/>
      <c r="Y429" s="266"/>
      <c r="Z429" s="266"/>
      <c r="AA429" s="266"/>
      <c r="AB429" s="266"/>
      <c r="AC429" s="266"/>
      <c r="AD429" s="266"/>
      <c r="AE429" s="266"/>
      <c r="AF429" s="266"/>
      <c r="AG429" s="266"/>
    </row>
    <row r="430" spans="1:33" ht="24" customHeight="1">
      <c r="A430" s="266"/>
      <c r="B430" s="266"/>
      <c r="C430" s="266"/>
      <c r="D430" s="266"/>
      <c r="E430" s="266"/>
      <c r="F430" s="266"/>
      <c r="G430" s="266"/>
      <c r="H430" s="266"/>
      <c r="I430" s="266"/>
      <c r="J430" s="266"/>
      <c r="K430" s="266"/>
      <c r="L430" s="266"/>
      <c r="M430" s="266"/>
      <c r="N430" s="266"/>
      <c r="O430" s="266"/>
      <c r="P430" s="266"/>
      <c r="Q430" s="266"/>
      <c r="R430" s="266"/>
      <c r="S430" s="266"/>
      <c r="T430" s="266"/>
      <c r="U430" s="266"/>
      <c r="V430" s="266"/>
      <c r="W430" s="266"/>
      <c r="X430" s="266"/>
      <c r="Y430" s="266"/>
      <c r="Z430" s="266"/>
      <c r="AA430" s="266"/>
      <c r="AB430" s="266"/>
      <c r="AC430" s="266"/>
      <c r="AD430" s="266"/>
      <c r="AE430" s="266"/>
      <c r="AF430" s="266"/>
      <c r="AG430" s="266"/>
    </row>
    <row r="431" spans="1:33" ht="24" customHeight="1">
      <c r="A431" s="266"/>
      <c r="B431" s="266"/>
      <c r="C431" s="266"/>
      <c r="D431" s="266"/>
      <c r="E431" s="266"/>
      <c r="F431" s="266"/>
      <c r="G431" s="266"/>
      <c r="H431" s="266"/>
      <c r="I431" s="266"/>
      <c r="J431" s="266"/>
      <c r="K431" s="266"/>
      <c r="L431" s="266"/>
      <c r="M431" s="266"/>
      <c r="N431" s="266"/>
      <c r="O431" s="266"/>
      <c r="P431" s="266"/>
      <c r="Q431" s="266"/>
      <c r="R431" s="266"/>
      <c r="S431" s="266"/>
      <c r="T431" s="266"/>
      <c r="U431" s="266"/>
      <c r="V431" s="266"/>
      <c r="W431" s="266"/>
      <c r="X431" s="266"/>
      <c r="Y431" s="266"/>
      <c r="Z431" s="266"/>
      <c r="AA431" s="266"/>
      <c r="AB431" s="266"/>
      <c r="AC431" s="266"/>
      <c r="AD431" s="266"/>
      <c r="AE431" s="266"/>
      <c r="AF431" s="266"/>
      <c r="AG431" s="266"/>
    </row>
    <row r="432" spans="1:33" ht="24" customHeight="1">
      <c r="A432" s="266"/>
      <c r="B432" s="266"/>
      <c r="C432" s="266"/>
      <c r="D432" s="266"/>
      <c r="E432" s="266"/>
      <c r="F432" s="266"/>
      <c r="G432" s="266"/>
      <c r="H432" s="266"/>
      <c r="I432" s="266"/>
      <c r="J432" s="266"/>
      <c r="K432" s="266"/>
      <c r="L432" s="266"/>
      <c r="M432" s="266"/>
      <c r="N432" s="266"/>
      <c r="O432" s="266"/>
      <c r="P432" s="266"/>
      <c r="Q432" s="266"/>
      <c r="R432" s="266"/>
      <c r="S432" s="266"/>
      <c r="T432" s="266"/>
      <c r="U432" s="266"/>
      <c r="V432" s="266"/>
      <c r="W432" s="266"/>
      <c r="X432" s="266"/>
      <c r="Y432" s="266"/>
      <c r="Z432" s="266"/>
      <c r="AA432" s="266"/>
      <c r="AB432" s="266"/>
      <c r="AC432" s="266"/>
      <c r="AD432" s="266"/>
      <c r="AE432" s="266"/>
      <c r="AF432" s="266"/>
      <c r="AG432" s="266"/>
    </row>
    <row r="433" spans="1:33" ht="24" customHeight="1">
      <c r="A433" s="266"/>
      <c r="B433" s="266"/>
      <c r="C433" s="266"/>
      <c r="D433" s="266"/>
      <c r="E433" s="266"/>
      <c r="F433" s="266"/>
      <c r="G433" s="266"/>
      <c r="H433" s="266"/>
      <c r="I433" s="266"/>
      <c r="J433" s="266"/>
      <c r="K433" s="266"/>
      <c r="L433" s="266"/>
      <c r="M433" s="266"/>
      <c r="N433" s="266"/>
      <c r="O433" s="266"/>
      <c r="P433" s="266"/>
      <c r="Q433" s="266"/>
      <c r="R433" s="266"/>
      <c r="S433" s="266"/>
      <c r="T433" s="266"/>
      <c r="U433" s="266"/>
      <c r="V433" s="266"/>
      <c r="W433" s="266"/>
      <c r="X433" s="266"/>
      <c r="Y433" s="266"/>
      <c r="Z433" s="266"/>
      <c r="AA433" s="266"/>
      <c r="AB433" s="266"/>
      <c r="AC433" s="266"/>
      <c r="AD433" s="266"/>
      <c r="AE433" s="266"/>
      <c r="AF433" s="266"/>
      <c r="AG433" s="266"/>
    </row>
    <row r="434" spans="1:33" ht="24" customHeight="1">
      <c r="A434" s="266"/>
      <c r="B434" s="266"/>
      <c r="C434" s="266"/>
      <c r="D434" s="266"/>
      <c r="E434" s="266"/>
      <c r="F434" s="266"/>
      <c r="G434" s="266"/>
      <c r="H434" s="266"/>
      <c r="I434" s="266"/>
      <c r="J434" s="266"/>
      <c r="K434" s="266"/>
      <c r="L434" s="266"/>
      <c r="M434" s="266"/>
      <c r="N434" s="266"/>
      <c r="O434" s="266"/>
      <c r="P434" s="266"/>
      <c r="Q434" s="266"/>
      <c r="R434" s="266"/>
      <c r="S434" s="266"/>
      <c r="T434" s="266"/>
      <c r="U434" s="266"/>
      <c r="V434" s="266"/>
      <c r="W434" s="266"/>
      <c r="X434" s="266"/>
      <c r="Y434" s="266"/>
      <c r="Z434" s="266"/>
      <c r="AA434" s="266"/>
      <c r="AB434" s="266"/>
      <c r="AC434" s="266"/>
      <c r="AD434" s="266"/>
      <c r="AE434" s="266"/>
      <c r="AF434" s="266"/>
      <c r="AG434" s="266"/>
    </row>
    <row r="435" spans="1:33" ht="24" customHeight="1">
      <c r="A435" s="266"/>
      <c r="B435" s="266"/>
      <c r="C435" s="266"/>
      <c r="D435" s="266"/>
      <c r="E435" s="266"/>
      <c r="F435" s="266"/>
      <c r="G435" s="266"/>
      <c r="H435" s="266"/>
      <c r="I435" s="266"/>
      <c r="J435" s="266"/>
      <c r="K435" s="266"/>
      <c r="L435" s="266"/>
      <c r="M435" s="266"/>
      <c r="N435" s="266"/>
      <c r="O435" s="266"/>
      <c r="P435" s="266"/>
      <c r="Q435" s="266"/>
      <c r="R435" s="266"/>
      <c r="S435" s="266"/>
      <c r="T435" s="266"/>
      <c r="U435" s="266"/>
      <c r="V435" s="266"/>
      <c r="W435" s="266"/>
      <c r="X435" s="266"/>
      <c r="Y435" s="266"/>
      <c r="Z435" s="266"/>
      <c r="AA435" s="266"/>
      <c r="AB435" s="266"/>
      <c r="AC435" s="266"/>
      <c r="AD435" s="266"/>
      <c r="AE435" s="266"/>
      <c r="AF435" s="266"/>
      <c r="AG435" s="266"/>
    </row>
    <row r="436" spans="1:33" ht="24" customHeight="1">
      <c r="A436" s="266"/>
      <c r="B436" s="266"/>
      <c r="C436" s="266"/>
      <c r="D436" s="266"/>
      <c r="E436" s="266"/>
      <c r="F436" s="266"/>
      <c r="G436" s="266"/>
      <c r="H436" s="266"/>
      <c r="I436" s="266"/>
      <c r="J436" s="266"/>
      <c r="K436" s="266"/>
      <c r="L436" s="266"/>
      <c r="M436" s="266"/>
      <c r="N436" s="266"/>
      <c r="O436" s="266"/>
      <c r="P436" s="266"/>
      <c r="Q436" s="266"/>
      <c r="R436" s="266"/>
      <c r="S436" s="266"/>
      <c r="T436" s="266"/>
      <c r="U436" s="266"/>
      <c r="V436" s="266"/>
      <c r="W436" s="266"/>
      <c r="X436" s="266"/>
      <c r="Y436" s="266"/>
      <c r="Z436" s="266"/>
      <c r="AA436" s="266"/>
      <c r="AB436" s="266"/>
      <c r="AC436" s="266"/>
      <c r="AD436" s="266"/>
      <c r="AE436" s="266"/>
      <c r="AF436" s="266"/>
      <c r="AG436" s="266"/>
    </row>
    <row r="437" spans="1:33" ht="24" customHeight="1">
      <c r="A437" s="266"/>
      <c r="B437" s="266"/>
      <c r="C437" s="266"/>
      <c r="D437" s="266"/>
      <c r="E437" s="266"/>
      <c r="F437" s="266"/>
      <c r="G437" s="266"/>
      <c r="H437" s="266"/>
      <c r="I437" s="266"/>
      <c r="J437" s="266"/>
      <c r="K437" s="266"/>
      <c r="L437" s="266"/>
      <c r="M437" s="266"/>
      <c r="N437" s="266"/>
      <c r="O437" s="266"/>
      <c r="P437" s="266"/>
      <c r="Q437" s="266"/>
      <c r="R437" s="266"/>
      <c r="S437" s="266"/>
      <c r="T437" s="266"/>
      <c r="U437" s="266"/>
      <c r="V437" s="266"/>
      <c r="W437" s="266"/>
      <c r="X437" s="266"/>
      <c r="Y437" s="266"/>
      <c r="Z437" s="266"/>
      <c r="AA437" s="266"/>
      <c r="AB437" s="266"/>
      <c r="AC437" s="266"/>
      <c r="AD437" s="266"/>
      <c r="AE437" s="266"/>
      <c r="AF437" s="266"/>
      <c r="AG437" s="266"/>
    </row>
    <row r="438" spans="1:33" ht="24" customHeight="1">
      <c r="A438" s="266"/>
      <c r="B438" s="266"/>
      <c r="C438" s="266"/>
      <c r="D438" s="266"/>
      <c r="E438" s="266"/>
      <c r="F438" s="266"/>
      <c r="G438" s="266"/>
      <c r="H438" s="266"/>
      <c r="I438" s="266"/>
      <c r="J438" s="266"/>
      <c r="K438" s="266"/>
      <c r="L438" s="266"/>
      <c r="M438" s="266"/>
      <c r="N438" s="266"/>
      <c r="O438" s="266"/>
      <c r="P438" s="266"/>
      <c r="Q438" s="266"/>
      <c r="R438" s="266"/>
      <c r="S438" s="266"/>
      <c r="T438" s="266"/>
      <c r="U438" s="266"/>
      <c r="V438" s="266"/>
      <c r="W438" s="266"/>
      <c r="X438" s="266"/>
      <c r="Y438" s="266"/>
      <c r="Z438" s="266"/>
      <c r="AA438" s="266"/>
      <c r="AB438" s="266"/>
      <c r="AC438" s="266"/>
      <c r="AD438" s="266"/>
      <c r="AE438" s="266"/>
      <c r="AF438" s="266"/>
      <c r="AG438" s="266"/>
    </row>
    <row r="439" spans="1:33" ht="24" customHeight="1">
      <c r="A439" s="266"/>
      <c r="B439" s="266"/>
      <c r="C439" s="266"/>
      <c r="D439" s="266"/>
      <c r="E439" s="266"/>
      <c r="F439" s="266"/>
      <c r="G439" s="266"/>
      <c r="H439" s="266"/>
      <c r="I439" s="266"/>
      <c r="J439" s="266"/>
      <c r="K439" s="266"/>
      <c r="L439" s="266"/>
      <c r="M439" s="266"/>
      <c r="N439" s="266"/>
      <c r="O439" s="266"/>
      <c r="P439" s="266"/>
      <c r="Q439" s="266"/>
      <c r="R439" s="266"/>
      <c r="S439" s="266"/>
      <c r="T439" s="266"/>
      <c r="U439" s="266"/>
      <c r="V439" s="266"/>
      <c r="W439" s="266"/>
      <c r="X439" s="266"/>
      <c r="Y439" s="266"/>
      <c r="Z439" s="266"/>
      <c r="AA439" s="266"/>
      <c r="AB439" s="266"/>
      <c r="AC439" s="266"/>
      <c r="AD439" s="266"/>
      <c r="AE439" s="266"/>
      <c r="AF439" s="266"/>
      <c r="AG439" s="266"/>
    </row>
    <row r="440" spans="1:33" ht="24" customHeight="1">
      <c r="A440" s="266"/>
      <c r="B440" s="266"/>
      <c r="C440" s="266"/>
      <c r="D440" s="266"/>
      <c r="E440" s="266"/>
      <c r="F440" s="266"/>
      <c r="G440" s="266"/>
      <c r="H440" s="266"/>
      <c r="I440" s="266"/>
      <c r="J440" s="266"/>
      <c r="K440" s="266"/>
      <c r="L440" s="266"/>
      <c r="M440" s="266"/>
      <c r="N440" s="266"/>
      <c r="O440" s="266"/>
      <c r="P440" s="266"/>
      <c r="Q440" s="266"/>
      <c r="R440" s="266"/>
      <c r="S440" s="266"/>
      <c r="T440" s="266"/>
      <c r="U440" s="266"/>
      <c r="V440" s="266"/>
      <c r="W440" s="266"/>
      <c r="X440" s="266"/>
      <c r="Y440" s="266"/>
      <c r="Z440" s="266"/>
      <c r="AA440" s="266"/>
      <c r="AB440" s="266"/>
      <c r="AC440" s="266"/>
      <c r="AD440" s="266"/>
      <c r="AE440" s="266"/>
      <c r="AF440" s="266"/>
      <c r="AG440" s="266"/>
    </row>
    <row r="441" spans="1:33" ht="24" customHeight="1">
      <c r="A441" s="266"/>
      <c r="B441" s="266"/>
      <c r="C441" s="266"/>
      <c r="D441" s="266"/>
      <c r="E441" s="266"/>
      <c r="F441" s="266"/>
      <c r="G441" s="266"/>
      <c r="H441" s="266"/>
      <c r="I441" s="266"/>
      <c r="J441" s="266"/>
      <c r="K441" s="266"/>
      <c r="L441" s="266"/>
      <c r="M441" s="266"/>
      <c r="N441" s="266"/>
      <c r="O441" s="266"/>
      <c r="P441" s="266"/>
      <c r="Q441" s="266"/>
      <c r="R441" s="266"/>
      <c r="S441" s="266"/>
      <c r="T441" s="266"/>
      <c r="U441" s="266"/>
      <c r="V441" s="266"/>
      <c r="W441" s="266"/>
      <c r="X441" s="266"/>
      <c r="Y441" s="266"/>
      <c r="Z441" s="266"/>
      <c r="AA441" s="266"/>
      <c r="AB441" s="266"/>
      <c r="AC441" s="266"/>
      <c r="AD441" s="266"/>
      <c r="AE441" s="266"/>
      <c r="AF441" s="266"/>
      <c r="AG441" s="266"/>
    </row>
    <row r="442" spans="1:33" ht="24" customHeight="1">
      <c r="A442" s="266"/>
      <c r="B442" s="266"/>
      <c r="C442" s="266"/>
      <c r="D442" s="266"/>
      <c r="E442" s="266"/>
      <c r="F442" s="266"/>
      <c r="G442" s="266"/>
      <c r="H442" s="266"/>
      <c r="I442" s="266"/>
      <c r="J442" s="266"/>
      <c r="K442" s="266"/>
      <c r="L442" s="266"/>
      <c r="M442" s="266"/>
      <c r="N442" s="266"/>
      <c r="O442" s="266"/>
      <c r="P442" s="266"/>
      <c r="Q442" s="266"/>
      <c r="R442" s="266"/>
      <c r="S442" s="266"/>
      <c r="T442" s="266"/>
      <c r="U442" s="266"/>
      <c r="V442" s="266"/>
      <c r="W442" s="266"/>
      <c r="X442" s="266"/>
      <c r="Y442" s="266"/>
      <c r="Z442" s="266"/>
      <c r="AA442" s="266"/>
      <c r="AB442" s="266"/>
      <c r="AC442" s="266"/>
      <c r="AD442" s="266"/>
      <c r="AE442" s="266"/>
      <c r="AF442" s="266"/>
      <c r="AG442" s="266"/>
    </row>
    <row r="443" spans="1:33" ht="24" customHeight="1">
      <c r="A443" s="266"/>
      <c r="B443" s="266"/>
      <c r="C443" s="266"/>
      <c r="D443" s="266"/>
      <c r="E443" s="266"/>
      <c r="F443" s="266"/>
      <c r="G443" s="266"/>
      <c r="H443" s="266"/>
      <c r="I443" s="266"/>
      <c r="J443" s="266"/>
      <c r="K443" s="266"/>
      <c r="L443" s="266"/>
      <c r="M443" s="266"/>
      <c r="N443" s="266"/>
      <c r="O443" s="266"/>
      <c r="P443" s="266"/>
      <c r="Q443" s="266"/>
      <c r="R443" s="266"/>
      <c r="S443" s="266"/>
      <c r="T443" s="266"/>
      <c r="U443" s="266"/>
      <c r="V443" s="266"/>
      <c r="W443" s="266"/>
      <c r="X443" s="266"/>
      <c r="Y443" s="266"/>
      <c r="Z443" s="266"/>
      <c r="AA443" s="266"/>
      <c r="AB443" s="266"/>
      <c r="AC443" s="266"/>
      <c r="AD443" s="266"/>
      <c r="AE443" s="266"/>
      <c r="AF443" s="266"/>
      <c r="AG443" s="266"/>
    </row>
    <row r="444" spans="1:33" ht="24" customHeight="1">
      <c r="A444" s="266"/>
      <c r="B444" s="266"/>
      <c r="C444" s="266"/>
      <c r="D444" s="266"/>
      <c r="E444" s="266"/>
      <c r="F444" s="266"/>
      <c r="G444" s="266"/>
      <c r="H444" s="266"/>
      <c r="I444" s="266"/>
      <c r="J444" s="266"/>
      <c r="K444" s="266"/>
      <c r="L444" s="266"/>
      <c r="M444" s="266"/>
      <c r="N444" s="266"/>
      <c r="O444" s="266"/>
      <c r="P444" s="266"/>
      <c r="Q444" s="266"/>
      <c r="R444" s="266"/>
      <c r="S444" s="266"/>
      <c r="T444" s="266"/>
      <c r="U444" s="266"/>
      <c r="V444" s="266"/>
      <c r="W444" s="266"/>
      <c r="X444" s="266"/>
      <c r="Y444" s="266"/>
      <c r="Z444" s="266"/>
      <c r="AA444" s="266"/>
      <c r="AB444" s="266"/>
      <c r="AC444" s="266"/>
      <c r="AD444" s="266"/>
      <c r="AE444" s="266"/>
      <c r="AF444" s="266"/>
      <c r="AG444" s="266"/>
    </row>
    <row r="445" spans="1:33" ht="24" customHeight="1">
      <c r="A445" s="266"/>
      <c r="B445" s="266"/>
      <c r="C445" s="266"/>
      <c r="D445" s="266"/>
      <c r="E445" s="266"/>
      <c r="F445" s="266"/>
      <c r="G445" s="266"/>
      <c r="H445" s="266"/>
      <c r="I445" s="266"/>
      <c r="J445" s="266"/>
      <c r="K445" s="266"/>
      <c r="L445" s="266"/>
      <c r="M445" s="266"/>
      <c r="N445" s="266"/>
      <c r="O445" s="266"/>
      <c r="P445" s="266"/>
      <c r="Q445" s="266"/>
      <c r="R445" s="266"/>
      <c r="S445" s="266"/>
      <c r="T445" s="266"/>
      <c r="U445" s="266"/>
      <c r="V445" s="266"/>
      <c r="W445" s="266"/>
      <c r="X445" s="266"/>
      <c r="Y445" s="266"/>
      <c r="Z445" s="266"/>
      <c r="AA445" s="266"/>
      <c r="AB445" s="266"/>
      <c r="AC445" s="266"/>
      <c r="AD445" s="266"/>
      <c r="AE445" s="266"/>
      <c r="AF445" s="266"/>
      <c r="AG445" s="266"/>
    </row>
    <row r="446" spans="1:33" ht="24" customHeight="1">
      <c r="A446" s="266"/>
      <c r="B446" s="266"/>
      <c r="C446" s="266"/>
      <c r="D446" s="266"/>
      <c r="E446" s="266"/>
      <c r="F446" s="266"/>
      <c r="G446" s="266"/>
      <c r="H446" s="266"/>
      <c r="I446" s="266"/>
      <c r="J446" s="266"/>
      <c r="K446" s="266"/>
      <c r="L446" s="266"/>
      <c r="M446" s="266"/>
      <c r="N446" s="266"/>
      <c r="O446" s="266"/>
      <c r="P446" s="266"/>
      <c r="Q446" s="266"/>
      <c r="R446" s="266"/>
      <c r="S446" s="266"/>
      <c r="T446" s="266"/>
      <c r="U446" s="266"/>
      <c r="V446" s="266"/>
      <c r="W446" s="266"/>
      <c r="X446" s="266"/>
      <c r="Y446" s="266"/>
      <c r="Z446" s="266"/>
      <c r="AA446" s="266"/>
      <c r="AB446" s="266"/>
      <c r="AC446" s="266"/>
      <c r="AD446" s="266"/>
      <c r="AE446" s="266"/>
      <c r="AF446" s="266"/>
      <c r="AG446" s="266"/>
    </row>
    <row r="447" spans="1:33" ht="24" customHeight="1">
      <c r="A447" s="266"/>
      <c r="B447" s="266"/>
      <c r="C447" s="266"/>
      <c r="D447" s="266"/>
      <c r="E447" s="266"/>
      <c r="F447" s="266"/>
      <c r="G447" s="266"/>
      <c r="H447" s="266"/>
      <c r="I447" s="266"/>
      <c r="J447" s="266"/>
      <c r="K447" s="266"/>
      <c r="L447" s="266"/>
      <c r="M447" s="266"/>
      <c r="N447" s="266"/>
      <c r="O447" s="266"/>
      <c r="P447" s="266"/>
      <c r="Q447" s="266"/>
      <c r="R447" s="266"/>
      <c r="S447" s="266"/>
      <c r="T447" s="266"/>
      <c r="U447" s="266"/>
      <c r="V447" s="266"/>
      <c r="W447" s="266"/>
      <c r="X447" s="266"/>
      <c r="Y447" s="266"/>
      <c r="Z447" s="266"/>
      <c r="AA447" s="266"/>
      <c r="AB447" s="266"/>
      <c r="AC447" s="266"/>
      <c r="AD447" s="266"/>
      <c r="AE447" s="266"/>
      <c r="AF447" s="266"/>
      <c r="AG447" s="266"/>
    </row>
    <row r="448" spans="1:33" ht="24" customHeight="1">
      <c r="A448" s="266"/>
      <c r="B448" s="266"/>
      <c r="C448" s="266"/>
      <c r="D448" s="266"/>
      <c r="E448" s="266"/>
      <c r="F448" s="266"/>
      <c r="G448" s="266"/>
      <c r="H448" s="266"/>
      <c r="I448" s="266"/>
      <c r="J448" s="266"/>
      <c r="K448" s="266"/>
      <c r="L448" s="266"/>
      <c r="M448" s="266"/>
      <c r="N448" s="266"/>
      <c r="O448" s="266"/>
      <c r="P448" s="266"/>
      <c r="Q448" s="266"/>
      <c r="R448" s="266"/>
      <c r="S448" s="266"/>
      <c r="T448" s="266"/>
      <c r="U448" s="266"/>
      <c r="V448" s="266"/>
      <c r="W448" s="266"/>
      <c r="X448" s="266"/>
      <c r="Y448" s="266"/>
      <c r="Z448" s="266"/>
      <c r="AA448" s="266"/>
      <c r="AB448" s="266"/>
      <c r="AC448" s="266"/>
      <c r="AD448" s="266"/>
      <c r="AE448" s="266"/>
      <c r="AF448" s="266"/>
      <c r="AG448" s="266"/>
    </row>
    <row r="449" spans="1:33" ht="24" customHeight="1">
      <c r="A449" s="266"/>
      <c r="B449" s="266"/>
      <c r="C449" s="266"/>
      <c r="D449" s="266"/>
      <c r="E449" s="266"/>
      <c r="F449" s="266"/>
      <c r="G449" s="266"/>
      <c r="H449" s="266"/>
      <c r="I449" s="266"/>
      <c r="J449" s="266"/>
      <c r="K449" s="266"/>
      <c r="L449" s="266"/>
      <c r="M449" s="266"/>
      <c r="N449" s="266"/>
      <c r="O449" s="266"/>
      <c r="P449" s="266"/>
      <c r="Q449" s="266"/>
      <c r="R449" s="266"/>
      <c r="S449" s="266"/>
      <c r="T449" s="266"/>
      <c r="U449" s="266"/>
      <c r="V449" s="266"/>
      <c r="W449" s="266"/>
      <c r="X449" s="266"/>
      <c r="Y449" s="266"/>
      <c r="Z449" s="266"/>
      <c r="AA449" s="266"/>
      <c r="AB449" s="266"/>
      <c r="AC449" s="266"/>
      <c r="AD449" s="266"/>
      <c r="AE449" s="266"/>
      <c r="AF449" s="266"/>
      <c r="AG449" s="266"/>
    </row>
    <row r="450" spans="1:33" ht="24" customHeight="1">
      <c r="A450" s="266"/>
      <c r="B450" s="266"/>
      <c r="C450" s="266"/>
      <c r="D450" s="266"/>
      <c r="E450" s="266"/>
      <c r="F450" s="266"/>
      <c r="G450" s="266"/>
      <c r="H450" s="266"/>
      <c r="I450" s="266"/>
      <c r="J450" s="266"/>
      <c r="K450" s="266"/>
      <c r="L450" s="266"/>
      <c r="M450" s="266"/>
      <c r="N450" s="266"/>
      <c r="O450" s="266"/>
      <c r="P450" s="266"/>
      <c r="Q450" s="266"/>
      <c r="R450" s="266"/>
      <c r="S450" s="266"/>
      <c r="T450" s="266"/>
      <c r="U450" s="266"/>
      <c r="V450" s="266"/>
      <c r="W450" s="266"/>
      <c r="X450" s="266"/>
      <c r="Y450" s="266"/>
      <c r="Z450" s="266"/>
      <c r="AA450" s="266"/>
      <c r="AB450" s="266"/>
      <c r="AC450" s="266"/>
      <c r="AD450" s="266"/>
      <c r="AE450" s="266"/>
      <c r="AF450" s="266"/>
      <c r="AG450" s="266"/>
    </row>
    <row r="451" spans="1:33" ht="24" customHeight="1">
      <c r="A451" s="266"/>
      <c r="B451" s="266"/>
      <c r="C451" s="266"/>
      <c r="D451" s="266"/>
      <c r="E451" s="266"/>
      <c r="F451" s="266"/>
      <c r="G451" s="266"/>
      <c r="H451" s="266"/>
      <c r="I451" s="266"/>
      <c r="J451" s="266"/>
      <c r="K451" s="266"/>
      <c r="L451" s="266"/>
      <c r="M451" s="266"/>
      <c r="N451" s="266"/>
      <c r="O451" s="266"/>
      <c r="P451" s="266"/>
      <c r="Q451" s="266"/>
      <c r="R451" s="266"/>
      <c r="S451" s="266"/>
      <c r="T451" s="266"/>
      <c r="U451" s="266"/>
      <c r="V451" s="266"/>
      <c r="W451" s="266"/>
      <c r="X451" s="266"/>
      <c r="Y451" s="266"/>
      <c r="Z451" s="266"/>
      <c r="AA451" s="266"/>
      <c r="AB451" s="266"/>
      <c r="AC451" s="266"/>
      <c r="AD451" s="266"/>
      <c r="AE451" s="266"/>
      <c r="AF451" s="266"/>
      <c r="AG451" s="266"/>
    </row>
    <row r="452" spans="1:33" ht="24" customHeight="1">
      <c r="A452" s="266"/>
      <c r="B452" s="266"/>
      <c r="C452" s="266"/>
      <c r="D452" s="266"/>
      <c r="E452" s="266"/>
      <c r="F452" s="266"/>
      <c r="G452" s="266"/>
      <c r="H452" s="266"/>
      <c r="I452" s="266"/>
      <c r="J452" s="266"/>
      <c r="K452" s="266"/>
      <c r="L452" s="266"/>
      <c r="M452" s="266"/>
      <c r="N452" s="266"/>
      <c r="O452" s="266"/>
      <c r="P452" s="266"/>
      <c r="Q452" s="266"/>
      <c r="R452" s="266"/>
      <c r="S452" s="266"/>
      <c r="T452" s="266"/>
      <c r="U452" s="266"/>
      <c r="V452" s="266"/>
      <c r="W452" s="266"/>
      <c r="X452" s="266"/>
      <c r="Y452" s="266"/>
      <c r="Z452" s="266"/>
      <c r="AA452" s="266"/>
      <c r="AB452" s="266"/>
      <c r="AC452" s="266"/>
      <c r="AD452" s="266"/>
      <c r="AE452" s="266"/>
      <c r="AF452" s="266"/>
      <c r="AG452" s="266"/>
    </row>
    <row r="453" spans="1:33" ht="24" customHeight="1">
      <c r="A453" s="266"/>
      <c r="B453" s="266"/>
      <c r="C453" s="266"/>
      <c r="D453" s="266"/>
      <c r="E453" s="266"/>
      <c r="F453" s="266"/>
      <c r="G453" s="266"/>
      <c r="H453" s="266"/>
      <c r="I453" s="266"/>
      <c r="J453" s="266"/>
      <c r="K453" s="266"/>
      <c r="L453" s="266"/>
      <c r="M453" s="266"/>
      <c r="N453" s="266"/>
      <c r="O453" s="266"/>
      <c r="P453" s="266"/>
      <c r="Q453" s="266"/>
      <c r="R453" s="266"/>
      <c r="S453" s="266"/>
      <c r="T453" s="266"/>
      <c r="U453" s="266"/>
      <c r="V453" s="266"/>
      <c r="W453" s="266"/>
      <c r="X453" s="266"/>
      <c r="Y453" s="266"/>
      <c r="Z453" s="266"/>
      <c r="AA453" s="266"/>
      <c r="AB453" s="266"/>
      <c r="AC453" s="266"/>
      <c r="AD453" s="266"/>
      <c r="AE453" s="266"/>
      <c r="AF453" s="266"/>
      <c r="AG453" s="266"/>
    </row>
    <row r="454" spans="1:33" ht="24" customHeight="1">
      <c r="A454" s="266"/>
      <c r="B454" s="266"/>
      <c r="C454" s="266"/>
      <c r="D454" s="266"/>
      <c r="E454" s="266"/>
      <c r="F454" s="266"/>
      <c r="G454" s="266"/>
      <c r="H454" s="266"/>
      <c r="I454" s="266"/>
      <c r="J454" s="266"/>
      <c r="K454" s="266"/>
      <c r="L454" s="266"/>
      <c r="M454" s="266"/>
      <c r="N454" s="266"/>
      <c r="O454" s="266"/>
      <c r="P454" s="266"/>
      <c r="Q454" s="266"/>
      <c r="R454" s="266"/>
      <c r="S454" s="266"/>
      <c r="T454" s="266"/>
      <c r="U454" s="266"/>
      <c r="V454" s="266"/>
      <c r="W454" s="266"/>
      <c r="X454" s="266"/>
      <c r="Y454" s="266"/>
      <c r="Z454" s="266"/>
      <c r="AA454" s="266"/>
      <c r="AB454" s="266"/>
      <c r="AC454" s="266"/>
      <c r="AD454" s="266"/>
      <c r="AE454" s="266"/>
      <c r="AF454" s="266"/>
      <c r="AG454" s="266"/>
    </row>
    <row r="455" spans="1:33" ht="24" customHeight="1">
      <c r="A455" s="266"/>
      <c r="B455" s="266"/>
      <c r="C455" s="266"/>
      <c r="D455" s="266"/>
      <c r="E455" s="266"/>
      <c r="F455" s="266"/>
      <c r="G455" s="266"/>
      <c r="H455" s="266"/>
      <c r="I455" s="266"/>
      <c r="J455" s="266"/>
      <c r="K455" s="266"/>
      <c r="L455" s="266"/>
      <c r="M455" s="266"/>
      <c r="N455" s="266"/>
      <c r="O455" s="266"/>
      <c r="P455" s="266"/>
      <c r="Q455" s="266"/>
      <c r="R455" s="266"/>
      <c r="S455" s="266"/>
      <c r="T455" s="266"/>
      <c r="U455" s="266"/>
      <c r="V455" s="266"/>
      <c r="W455" s="266"/>
      <c r="X455" s="266"/>
      <c r="Y455" s="266"/>
      <c r="Z455" s="266"/>
      <c r="AA455" s="266"/>
      <c r="AB455" s="266"/>
      <c r="AC455" s="266"/>
      <c r="AD455" s="266"/>
      <c r="AE455" s="266"/>
      <c r="AF455" s="266"/>
      <c r="AG455" s="266"/>
    </row>
    <row r="456" spans="1:33" ht="24" customHeight="1">
      <c r="A456" s="266"/>
      <c r="B456" s="266"/>
      <c r="C456" s="266"/>
      <c r="D456" s="266"/>
      <c r="E456" s="266"/>
      <c r="F456" s="266"/>
      <c r="G456" s="266"/>
      <c r="H456" s="266"/>
      <c r="I456" s="266"/>
      <c r="J456" s="266"/>
      <c r="K456" s="266"/>
      <c r="L456" s="266"/>
      <c r="M456" s="266"/>
      <c r="N456" s="266"/>
      <c r="O456" s="266"/>
      <c r="P456" s="266"/>
      <c r="Q456" s="266"/>
      <c r="R456" s="266"/>
      <c r="S456" s="266"/>
      <c r="T456" s="266"/>
      <c r="U456" s="266"/>
      <c r="V456" s="266"/>
      <c r="W456" s="266"/>
      <c r="X456" s="266"/>
      <c r="Y456" s="266"/>
      <c r="Z456" s="266"/>
      <c r="AA456" s="266"/>
      <c r="AB456" s="266"/>
      <c r="AC456" s="266"/>
      <c r="AD456" s="266"/>
      <c r="AE456" s="266"/>
      <c r="AF456" s="266"/>
      <c r="AG456" s="266"/>
    </row>
    <row r="457" spans="1:33" ht="24" customHeight="1">
      <c r="A457" s="266"/>
      <c r="B457" s="266"/>
      <c r="C457" s="266"/>
      <c r="D457" s="266"/>
      <c r="E457" s="266"/>
      <c r="F457" s="266"/>
      <c r="G457" s="266"/>
      <c r="H457" s="266"/>
      <c r="I457" s="266"/>
      <c r="J457" s="266"/>
      <c r="K457" s="266"/>
      <c r="L457" s="266"/>
      <c r="M457" s="266"/>
      <c r="N457" s="266"/>
      <c r="O457" s="266"/>
      <c r="P457" s="266"/>
      <c r="Q457" s="266"/>
      <c r="R457" s="266"/>
      <c r="S457" s="266"/>
      <c r="T457" s="266"/>
      <c r="U457" s="266"/>
      <c r="V457" s="266"/>
      <c r="W457" s="266"/>
      <c r="X457" s="266"/>
      <c r="Y457" s="266"/>
      <c r="Z457" s="266"/>
      <c r="AA457" s="266"/>
      <c r="AB457" s="266"/>
      <c r="AC457" s="266"/>
      <c r="AD457" s="266"/>
      <c r="AE457" s="266"/>
      <c r="AF457" s="266"/>
      <c r="AG457" s="266"/>
    </row>
    <row r="458" spans="1:33" ht="24" customHeight="1">
      <c r="A458" s="266"/>
      <c r="B458" s="266"/>
      <c r="C458" s="266"/>
      <c r="D458" s="266"/>
      <c r="E458" s="266"/>
      <c r="F458" s="266"/>
      <c r="G458" s="266"/>
      <c r="H458" s="266"/>
      <c r="I458" s="266"/>
      <c r="J458" s="266"/>
      <c r="K458" s="266"/>
      <c r="L458" s="266"/>
      <c r="M458" s="266"/>
      <c r="N458" s="266"/>
      <c r="O458" s="266"/>
      <c r="P458" s="266"/>
      <c r="Q458" s="266"/>
      <c r="R458" s="266"/>
      <c r="S458" s="266"/>
      <c r="T458" s="266"/>
      <c r="U458" s="266"/>
      <c r="V458" s="266"/>
      <c r="W458" s="266"/>
      <c r="X458" s="266"/>
      <c r="Y458" s="266"/>
      <c r="Z458" s="266"/>
      <c r="AA458" s="266"/>
      <c r="AB458" s="266"/>
      <c r="AC458" s="266"/>
      <c r="AD458" s="266"/>
      <c r="AE458" s="266"/>
      <c r="AF458" s="266"/>
      <c r="AG458" s="266"/>
    </row>
    <row r="459" spans="1:33" ht="24" customHeight="1">
      <c r="A459" s="266"/>
      <c r="B459" s="266"/>
      <c r="C459" s="266"/>
      <c r="D459" s="266"/>
      <c r="E459" s="266"/>
      <c r="F459" s="266"/>
      <c r="G459" s="266"/>
      <c r="H459" s="266"/>
      <c r="I459" s="266"/>
      <c r="J459" s="266"/>
      <c r="K459" s="266"/>
      <c r="L459" s="266"/>
      <c r="M459" s="266"/>
      <c r="N459" s="266"/>
      <c r="O459" s="266"/>
      <c r="P459" s="266"/>
      <c r="Q459" s="266"/>
      <c r="R459" s="266"/>
      <c r="S459" s="266"/>
      <c r="T459" s="266"/>
      <c r="U459" s="266"/>
      <c r="V459" s="266"/>
      <c r="W459" s="266"/>
      <c r="X459" s="266"/>
      <c r="Y459" s="266"/>
      <c r="Z459" s="266"/>
      <c r="AA459" s="266"/>
      <c r="AB459" s="266"/>
      <c r="AC459" s="266"/>
      <c r="AD459" s="266"/>
      <c r="AE459" s="266"/>
      <c r="AF459" s="266"/>
      <c r="AG459" s="266"/>
    </row>
    <row r="460" spans="1:33" ht="24" customHeight="1">
      <c r="A460" s="266"/>
      <c r="B460" s="266"/>
      <c r="C460" s="266"/>
      <c r="D460" s="266"/>
      <c r="E460" s="266"/>
      <c r="F460" s="266"/>
      <c r="G460" s="266"/>
      <c r="H460" s="266"/>
      <c r="I460" s="266"/>
      <c r="J460" s="266"/>
      <c r="K460" s="266"/>
      <c r="L460" s="266"/>
      <c r="M460" s="266"/>
      <c r="N460" s="266"/>
      <c r="O460" s="266"/>
      <c r="P460" s="266"/>
      <c r="Q460" s="266"/>
      <c r="R460" s="266"/>
      <c r="S460" s="266"/>
      <c r="T460" s="266"/>
      <c r="U460" s="266"/>
      <c r="V460" s="266"/>
      <c r="W460" s="266"/>
      <c r="X460" s="266"/>
      <c r="Y460" s="266"/>
      <c r="Z460" s="266"/>
      <c r="AA460" s="266"/>
      <c r="AB460" s="266"/>
      <c r="AC460" s="266"/>
      <c r="AD460" s="266"/>
      <c r="AE460" s="266"/>
      <c r="AF460" s="266"/>
      <c r="AG460" s="266"/>
    </row>
    <row r="461" spans="1:33" ht="24" customHeight="1">
      <c r="A461" s="266"/>
      <c r="B461" s="266"/>
      <c r="C461" s="266"/>
      <c r="D461" s="266"/>
      <c r="E461" s="266"/>
      <c r="F461" s="266"/>
      <c r="G461" s="266"/>
      <c r="H461" s="266"/>
      <c r="I461" s="266"/>
      <c r="J461" s="266"/>
      <c r="K461" s="266"/>
      <c r="L461" s="266"/>
      <c r="M461" s="266"/>
      <c r="N461" s="266"/>
      <c r="O461" s="266"/>
      <c r="P461" s="266"/>
      <c r="Q461" s="266"/>
      <c r="R461" s="266"/>
      <c r="S461" s="266"/>
      <c r="T461" s="266"/>
      <c r="U461" s="266"/>
      <c r="V461" s="266"/>
      <c r="W461" s="266"/>
      <c r="X461" s="266"/>
      <c r="Y461" s="266"/>
      <c r="Z461" s="266"/>
      <c r="AA461" s="266"/>
      <c r="AB461" s="266"/>
      <c r="AC461" s="266"/>
      <c r="AD461" s="266"/>
      <c r="AE461" s="266"/>
      <c r="AF461" s="266"/>
      <c r="AG461" s="266"/>
    </row>
    <row r="462" spans="1:33" ht="24" customHeight="1">
      <c r="A462" s="266"/>
      <c r="B462" s="266"/>
      <c r="C462" s="266"/>
      <c r="D462" s="266"/>
      <c r="E462" s="266"/>
      <c r="F462" s="266"/>
      <c r="G462" s="266"/>
      <c r="H462" s="266"/>
      <c r="I462" s="266"/>
      <c r="J462" s="266"/>
      <c r="K462" s="266"/>
      <c r="L462" s="266"/>
      <c r="M462" s="266"/>
      <c r="N462" s="266"/>
      <c r="O462" s="266"/>
      <c r="P462" s="266"/>
      <c r="Q462" s="266"/>
      <c r="R462" s="266"/>
      <c r="S462" s="266"/>
      <c r="T462" s="266"/>
      <c r="U462" s="266"/>
      <c r="V462" s="266"/>
      <c r="W462" s="266"/>
      <c r="X462" s="266"/>
      <c r="Y462" s="266"/>
      <c r="Z462" s="266"/>
      <c r="AA462" s="266"/>
      <c r="AB462" s="266"/>
      <c r="AC462" s="266"/>
      <c r="AD462" s="266"/>
      <c r="AE462" s="266"/>
      <c r="AF462" s="266"/>
      <c r="AG462" s="266"/>
    </row>
    <row r="463" spans="1:33" ht="24" customHeight="1">
      <c r="A463" s="266"/>
      <c r="B463" s="266"/>
      <c r="C463" s="266"/>
      <c r="D463" s="266"/>
      <c r="E463" s="266"/>
      <c r="F463" s="266"/>
      <c r="G463" s="266"/>
      <c r="H463" s="266"/>
      <c r="I463" s="266"/>
      <c r="J463" s="266"/>
      <c r="K463" s="266"/>
      <c r="L463" s="266"/>
      <c r="M463" s="266"/>
      <c r="N463" s="266"/>
      <c r="O463" s="266"/>
      <c r="P463" s="266"/>
      <c r="Q463" s="266"/>
      <c r="R463" s="266"/>
      <c r="S463" s="266"/>
      <c r="T463" s="266"/>
      <c r="U463" s="266"/>
      <c r="V463" s="266"/>
      <c r="W463" s="266"/>
      <c r="X463" s="266"/>
      <c r="Y463" s="266"/>
      <c r="Z463" s="266"/>
      <c r="AA463" s="266"/>
      <c r="AB463" s="266"/>
      <c r="AC463" s="266"/>
      <c r="AD463" s="266"/>
      <c r="AE463" s="266"/>
      <c r="AF463" s="266"/>
      <c r="AG463" s="266"/>
    </row>
    <row r="464" spans="1:33" ht="24" customHeight="1">
      <c r="A464" s="266"/>
      <c r="B464" s="266"/>
      <c r="C464" s="266"/>
      <c r="D464" s="266"/>
      <c r="E464" s="266"/>
      <c r="F464" s="266"/>
      <c r="G464" s="266"/>
      <c r="H464" s="266"/>
      <c r="I464" s="266"/>
      <c r="J464" s="266"/>
      <c r="K464" s="266"/>
      <c r="L464" s="266"/>
      <c r="M464" s="266"/>
      <c r="N464" s="266"/>
      <c r="O464" s="266"/>
      <c r="P464" s="266"/>
      <c r="Q464" s="266"/>
      <c r="R464" s="266"/>
      <c r="S464" s="266"/>
      <c r="T464" s="266"/>
      <c r="U464" s="266"/>
      <c r="V464" s="266"/>
      <c r="W464" s="266"/>
      <c r="X464" s="266"/>
      <c r="Y464" s="266"/>
      <c r="Z464" s="266"/>
      <c r="AA464" s="266"/>
      <c r="AB464" s="266"/>
      <c r="AC464" s="266"/>
      <c r="AD464" s="266"/>
      <c r="AE464" s="266"/>
      <c r="AF464" s="266"/>
      <c r="AG464" s="266"/>
    </row>
    <row r="465" spans="1:33" ht="24" customHeight="1">
      <c r="A465" s="266"/>
      <c r="B465" s="266"/>
      <c r="C465" s="266"/>
      <c r="D465" s="266"/>
      <c r="E465" s="266"/>
      <c r="F465" s="266"/>
      <c r="G465" s="266"/>
      <c r="H465" s="266"/>
      <c r="I465" s="266"/>
      <c r="J465" s="266"/>
      <c r="K465" s="266"/>
      <c r="L465" s="266"/>
      <c r="M465" s="266"/>
      <c r="N465" s="266"/>
      <c r="O465" s="266"/>
      <c r="P465" s="266"/>
      <c r="Q465" s="266"/>
      <c r="R465" s="266"/>
      <c r="S465" s="266"/>
      <c r="T465" s="266"/>
      <c r="U465" s="266"/>
      <c r="V465" s="266"/>
      <c r="W465" s="266"/>
      <c r="X465" s="266"/>
      <c r="Y465" s="266"/>
      <c r="Z465" s="266"/>
      <c r="AA465" s="266"/>
      <c r="AB465" s="266"/>
      <c r="AC465" s="266"/>
      <c r="AD465" s="266"/>
      <c r="AE465" s="266"/>
      <c r="AF465" s="266"/>
      <c r="AG465" s="266"/>
    </row>
    <row r="466" spans="1:33" ht="24" customHeight="1">
      <c r="A466" s="266"/>
      <c r="B466" s="266"/>
      <c r="C466" s="266"/>
      <c r="D466" s="266"/>
      <c r="E466" s="266"/>
      <c r="F466" s="266"/>
      <c r="G466" s="266"/>
      <c r="H466" s="266"/>
      <c r="I466" s="266"/>
      <c r="J466" s="266"/>
      <c r="K466" s="266"/>
      <c r="L466" s="266"/>
      <c r="M466" s="266"/>
      <c r="N466" s="266"/>
      <c r="O466" s="266"/>
      <c r="P466" s="266"/>
      <c r="Q466" s="266"/>
      <c r="R466" s="266"/>
      <c r="S466" s="266"/>
      <c r="T466" s="266"/>
      <c r="U466" s="266"/>
      <c r="V466" s="266"/>
      <c r="W466" s="266"/>
      <c r="X466" s="266"/>
      <c r="Y466" s="266"/>
      <c r="Z466" s="266"/>
      <c r="AA466" s="266"/>
      <c r="AB466" s="266"/>
      <c r="AC466" s="266"/>
      <c r="AD466" s="266"/>
      <c r="AE466" s="266"/>
      <c r="AF466" s="266"/>
      <c r="AG466" s="266"/>
    </row>
    <row r="467" spans="1:33" ht="24" customHeight="1">
      <c r="A467" s="266"/>
      <c r="B467" s="266"/>
      <c r="C467" s="266"/>
      <c r="D467" s="266"/>
      <c r="E467" s="266"/>
      <c r="F467" s="266"/>
      <c r="G467" s="266"/>
      <c r="H467" s="266"/>
      <c r="I467" s="266"/>
      <c r="J467" s="266"/>
      <c r="K467" s="266"/>
      <c r="L467" s="266"/>
      <c r="M467" s="266"/>
      <c r="N467" s="266"/>
      <c r="O467" s="266"/>
      <c r="P467" s="266"/>
      <c r="Q467" s="266"/>
      <c r="R467" s="266"/>
      <c r="S467" s="266"/>
      <c r="T467" s="266"/>
      <c r="U467" s="266"/>
      <c r="V467" s="266"/>
      <c r="W467" s="266"/>
      <c r="X467" s="266"/>
      <c r="Y467" s="266"/>
      <c r="Z467" s="266"/>
      <c r="AA467" s="266"/>
      <c r="AB467" s="266"/>
      <c r="AC467" s="266"/>
      <c r="AD467" s="266"/>
      <c r="AE467" s="266"/>
      <c r="AF467" s="266"/>
      <c r="AG467" s="266"/>
    </row>
    <row r="468" spans="1:33" ht="24" customHeight="1">
      <c r="A468" s="266"/>
      <c r="B468" s="266"/>
      <c r="C468" s="266"/>
      <c r="D468" s="266"/>
      <c r="E468" s="266"/>
      <c r="F468" s="266"/>
      <c r="G468" s="266"/>
      <c r="H468" s="266"/>
      <c r="I468" s="266"/>
      <c r="J468" s="266"/>
      <c r="K468" s="266"/>
      <c r="L468" s="266"/>
      <c r="M468" s="266"/>
      <c r="N468" s="266"/>
      <c r="O468" s="266"/>
      <c r="P468" s="266"/>
      <c r="Q468" s="266"/>
      <c r="R468" s="266"/>
      <c r="S468" s="266"/>
      <c r="T468" s="266"/>
      <c r="U468" s="266"/>
      <c r="V468" s="266"/>
      <c r="W468" s="266"/>
      <c r="X468" s="266"/>
      <c r="Y468" s="266"/>
      <c r="Z468" s="266"/>
      <c r="AA468" s="266"/>
      <c r="AB468" s="266"/>
      <c r="AC468" s="266"/>
      <c r="AD468" s="266"/>
      <c r="AE468" s="266"/>
      <c r="AF468" s="266"/>
      <c r="AG468" s="266"/>
    </row>
    <row r="469" spans="1:33" ht="24" customHeight="1">
      <c r="A469" s="266"/>
      <c r="B469" s="266"/>
      <c r="C469" s="266"/>
      <c r="D469" s="266"/>
      <c r="E469" s="266"/>
      <c r="F469" s="266"/>
      <c r="G469" s="266"/>
      <c r="H469" s="266"/>
      <c r="I469" s="266"/>
      <c r="J469" s="266"/>
      <c r="K469" s="266"/>
      <c r="L469" s="266"/>
      <c r="M469" s="266"/>
      <c r="N469" s="266"/>
      <c r="O469" s="266"/>
      <c r="P469" s="266"/>
      <c r="Q469" s="266"/>
      <c r="R469" s="266"/>
      <c r="S469" s="266"/>
      <c r="T469" s="266"/>
      <c r="U469" s="266"/>
      <c r="V469" s="266"/>
      <c r="W469" s="266"/>
      <c r="X469" s="266"/>
      <c r="Y469" s="266"/>
      <c r="Z469" s="266"/>
      <c r="AA469" s="266"/>
      <c r="AB469" s="266"/>
      <c r="AC469" s="266"/>
      <c r="AD469" s="266"/>
      <c r="AE469" s="266"/>
      <c r="AF469" s="266"/>
      <c r="AG469" s="266"/>
    </row>
    <row r="470" spans="1:33" ht="24" customHeight="1">
      <c r="A470" s="266"/>
      <c r="B470" s="266"/>
      <c r="C470" s="266"/>
      <c r="D470" s="266"/>
      <c r="E470" s="266"/>
      <c r="F470" s="266"/>
      <c r="G470" s="266"/>
      <c r="H470" s="266"/>
      <c r="I470" s="266"/>
      <c r="J470" s="266"/>
      <c r="K470" s="266"/>
      <c r="L470" s="266"/>
      <c r="M470" s="266"/>
      <c r="N470" s="266"/>
      <c r="O470" s="266"/>
      <c r="P470" s="266"/>
      <c r="Q470" s="266"/>
      <c r="R470" s="266"/>
      <c r="S470" s="266"/>
      <c r="T470" s="266"/>
      <c r="U470" s="266"/>
      <c r="V470" s="266"/>
      <c r="W470" s="266"/>
      <c r="X470" s="266"/>
      <c r="Y470" s="266"/>
      <c r="Z470" s="266"/>
      <c r="AA470" s="266"/>
      <c r="AB470" s="266"/>
      <c r="AC470" s="266"/>
      <c r="AD470" s="266"/>
      <c r="AE470" s="266"/>
      <c r="AF470" s="266"/>
      <c r="AG470" s="266"/>
    </row>
    <row r="471" spans="1:33" ht="24" customHeight="1">
      <c r="A471" s="266"/>
      <c r="B471" s="266"/>
      <c r="C471" s="266"/>
      <c r="D471" s="266"/>
      <c r="E471" s="266"/>
      <c r="F471" s="266"/>
      <c r="G471" s="266"/>
      <c r="H471" s="266"/>
      <c r="I471" s="266"/>
      <c r="J471" s="266"/>
      <c r="K471" s="266"/>
      <c r="L471" s="266"/>
      <c r="M471" s="266"/>
      <c r="N471" s="266"/>
      <c r="O471" s="266"/>
      <c r="P471" s="266"/>
      <c r="Q471" s="266"/>
      <c r="R471" s="266"/>
      <c r="S471" s="266"/>
      <c r="T471" s="266"/>
      <c r="U471" s="266"/>
      <c r="V471" s="266"/>
      <c r="W471" s="266"/>
      <c r="X471" s="266"/>
      <c r="Y471" s="266"/>
      <c r="Z471" s="266"/>
      <c r="AA471" s="266"/>
      <c r="AB471" s="266"/>
      <c r="AC471" s="266"/>
      <c r="AD471" s="266"/>
      <c r="AE471" s="266"/>
      <c r="AF471" s="266"/>
      <c r="AG471" s="266"/>
    </row>
    <row r="472" spans="1:33" ht="24" customHeight="1">
      <c r="A472" s="266"/>
      <c r="B472" s="266"/>
      <c r="C472" s="266"/>
      <c r="D472" s="266"/>
      <c r="E472" s="266"/>
      <c r="F472" s="266"/>
      <c r="G472" s="266"/>
      <c r="H472" s="266"/>
      <c r="I472" s="266"/>
      <c r="J472" s="266"/>
      <c r="K472" s="266"/>
      <c r="L472" s="266"/>
      <c r="M472" s="266"/>
      <c r="N472" s="266"/>
      <c r="O472" s="266"/>
      <c r="P472" s="266"/>
      <c r="Q472" s="266"/>
      <c r="R472" s="266"/>
      <c r="S472" s="266"/>
      <c r="T472" s="266"/>
      <c r="U472" s="266"/>
      <c r="V472" s="266"/>
      <c r="W472" s="266"/>
      <c r="X472" s="266"/>
      <c r="Y472" s="266"/>
      <c r="Z472" s="266"/>
      <c r="AA472" s="266"/>
      <c r="AB472" s="266"/>
      <c r="AC472" s="266"/>
      <c r="AD472" s="266"/>
      <c r="AE472" s="266"/>
      <c r="AF472" s="266"/>
      <c r="AG472" s="266"/>
    </row>
    <row r="473" spans="1:33" ht="24" customHeight="1">
      <c r="A473" s="266"/>
      <c r="B473" s="266"/>
      <c r="C473" s="266"/>
      <c r="D473" s="266"/>
      <c r="E473" s="266"/>
      <c r="F473" s="266"/>
      <c r="G473" s="266"/>
      <c r="H473" s="266"/>
      <c r="I473" s="266"/>
      <c r="J473" s="266"/>
      <c r="K473" s="266"/>
      <c r="L473" s="266"/>
      <c r="M473" s="266"/>
      <c r="N473" s="266"/>
      <c r="O473" s="266"/>
      <c r="P473" s="266"/>
      <c r="Q473" s="266"/>
      <c r="R473" s="266"/>
      <c r="S473" s="266"/>
      <c r="T473" s="266"/>
      <c r="U473" s="266"/>
      <c r="V473" s="266"/>
      <c r="W473" s="266"/>
      <c r="X473" s="266"/>
      <c r="Y473" s="266"/>
      <c r="Z473" s="266"/>
      <c r="AA473" s="266"/>
      <c r="AB473" s="266"/>
      <c r="AC473" s="266"/>
      <c r="AD473" s="266"/>
      <c r="AE473" s="266"/>
      <c r="AF473" s="266"/>
      <c r="AG473" s="266"/>
    </row>
    <row r="474" spans="1:33" ht="24" customHeight="1">
      <c r="A474" s="266"/>
      <c r="B474" s="266"/>
      <c r="C474" s="266"/>
      <c r="D474" s="266"/>
      <c r="E474" s="266"/>
      <c r="F474" s="266"/>
      <c r="G474" s="266"/>
      <c r="H474" s="266"/>
      <c r="I474" s="266"/>
      <c r="J474" s="266"/>
      <c r="K474" s="266"/>
      <c r="L474" s="266"/>
      <c r="M474" s="266"/>
      <c r="N474" s="266"/>
      <c r="O474" s="266"/>
      <c r="P474" s="266"/>
      <c r="Q474" s="266"/>
      <c r="R474" s="266"/>
      <c r="S474" s="266"/>
      <c r="T474" s="266"/>
      <c r="U474" s="266"/>
      <c r="V474" s="266"/>
      <c r="W474" s="266"/>
      <c r="X474" s="266"/>
      <c r="Y474" s="266"/>
      <c r="Z474" s="266"/>
      <c r="AA474" s="266"/>
      <c r="AB474" s="266"/>
      <c r="AC474" s="266"/>
      <c r="AD474" s="266"/>
      <c r="AE474" s="266"/>
      <c r="AF474" s="266"/>
      <c r="AG474" s="266"/>
    </row>
    <row r="475" spans="1:33" ht="24" customHeight="1">
      <c r="A475" s="266"/>
      <c r="B475" s="266"/>
      <c r="C475" s="266"/>
      <c r="D475" s="266"/>
      <c r="E475" s="266"/>
      <c r="F475" s="266"/>
      <c r="G475" s="266"/>
      <c r="H475" s="266"/>
      <c r="I475" s="266"/>
      <c r="J475" s="266"/>
      <c r="K475" s="266"/>
      <c r="L475" s="266"/>
      <c r="M475" s="266"/>
      <c r="N475" s="266"/>
      <c r="O475" s="266"/>
      <c r="P475" s="266"/>
      <c r="Q475" s="266"/>
      <c r="R475" s="266"/>
      <c r="S475" s="266"/>
      <c r="T475" s="266"/>
      <c r="U475" s="266"/>
      <c r="V475" s="266"/>
      <c r="W475" s="266"/>
      <c r="X475" s="266"/>
      <c r="Y475" s="266"/>
      <c r="Z475" s="266"/>
      <c r="AA475" s="266"/>
      <c r="AB475" s="266"/>
      <c r="AC475" s="266"/>
      <c r="AD475" s="266"/>
      <c r="AE475" s="266"/>
      <c r="AF475" s="266"/>
      <c r="AG475" s="266"/>
    </row>
    <row r="476" spans="1:33" ht="24" customHeight="1">
      <c r="A476" s="266"/>
      <c r="B476" s="266"/>
      <c r="C476" s="266"/>
      <c r="D476" s="266"/>
      <c r="E476" s="266"/>
      <c r="F476" s="266"/>
      <c r="G476" s="266"/>
      <c r="H476" s="266"/>
      <c r="I476" s="266"/>
      <c r="J476" s="266"/>
      <c r="K476" s="266"/>
      <c r="L476" s="266"/>
      <c r="M476" s="266"/>
      <c r="N476" s="266"/>
      <c r="O476" s="266"/>
      <c r="P476" s="266"/>
      <c r="Q476" s="266"/>
      <c r="R476" s="266"/>
      <c r="S476" s="266"/>
      <c r="T476" s="266"/>
      <c r="U476" s="266"/>
      <c r="V476" s="266"/>
      <c r="W476" s="266"/>
      <c r="X476" s="266"/>
      <c r="Y476" s="266"/>
      <c r="Z476" s="266"/>
      <c r="AA476" s="266"/>
      <c r="AB476" s="266"/>
      <c r="AC476" s="266"/>
      <c r="AD476" s="266"/>
      <c r="AE476" s="266"/>
      <c r="AF476" s="266"/>
      <c r="AG476" s="266"/>
    </row>
    <row r="477" spans="1:33" ht="24" customHeight="1">
      <c r="A477" s="266"/>
      <c r="B477" s="266"/>
      <c r="C477" s="266"/>
      <c r="D477" s="266"/>
      <c r="E477" s="266"/>
      <c r="F477" s="266"/>
      <c r="G477" s="266"/>
      <c r="H477" s="266"/>
      <c r="I477" s="266"/>
      <c r="J477" s="266"/>
      <c r="K477" s="266"/>
      <c r="L477" s="266"/>
      <c r="M477" s="266"/>
      <c r="N477" s="266"/>
      <c r="O477" s="266"/>
      <c r="P477" s="266"/>
      <c r="Q477" s="266"/>
      <c r="R477" s="266"/>
      <c r="S477" s="266"/>
      <c r="T477" s="266"/>
      <c r="U477" s="266"/>
      <c r="V477" s="266"/>
      <c r="W477" s="266"/>
      <c r="X477" s="266"/>
      <c r="Y477" s="266"/>
      <c r="Z477" s="266"/>
      <c r="AA477" s="266"/>
      <c r="AB477" s="266"/>
      <c r="AC477" s="266"/>
      <c r="AD477" s="266"/>
      <c r="AE477" s="266"/>
      <c r="AF477" s="266"/>
      <c r="AG477" s="266"/>
    </row>
    <row r="478" spans="1:33" ht="24" customHeight="1">
      <c r="A478" s="266"/>
      <c r="B478" s="266"/>
      <c r="C478" s="266"/>
      <c r="D478" s="266"/>
      <c r="E478" s="266"/>
      <c r="F478" s="266"/>
      <c r="G478" s="266"/>
      <c r="H478" s="266"/>
      <c r="I478" s="266"/>
      <c r="J478" s="266"/>
      <c r="K478" s="266"/>
      <c r="L478" s="266"/>
      <c r="M478" s="266"/>
      <c r="N478" s="266"/>
      <c r="O478" s="266"/>
      <c r="P478" s="266"/>
      <c r="Q478" s="266"/>
      <c r="R478" s="266"/>
      <c r="S478" s="266"/>
      <c r="T478" s="266"/>
      <c r="U478" s="266"/>
      <c r="V478" s="266"/>
      <c r="W478" s="266"/>
      <c r="X478" s="266"/>
      <c r="Y478" s="266"/>
      <c r="Z478" s="266"/>
      <c r="AA478" s="266"/>
      <c r="AB478" s="266"/>
      <c r="AC478" s="266"/>
      <c r="AD478" s="266"/>
      <c r="AE478" s="266"/>
      <c r="AF478" s="266"/>
      <c r="AG478" s="266"/>
    </row>
    <row r="479" spans="1:33" ht="24" customHeight="1">
      <c r="A479" s="266"/>
      <c r="B479" s="266"/>
      <c r="C479" s="266"/>
      <c r="D479" s="266"/>
      <c r="E479" s="266"/>
      <c r="F479" s="266"/>
      <c r="G479" s="266"/>
      <c r="H479" s="266"/>
      <c r="I479" s="266"/>
      <c r="J479" s="266"/>
      <c r="K479" s="266"/>
      <c r="L479" s="266"/>
      <c r="M479" s="266"/>
      <c r="N479" s="266"/>
      <c r="O479" s="266"/>
      <c r="P479" s="266"/>
      <c r="Q479" s="266"/>
      <c r="R479" s="266"/>
      <c r="S479" s="266"/>
      <c r="T479" s="266"/>
      <c r="U479" s="266"/>
      <c r="V479" s="266"/>
      <c r="W479" s="266"/>
      <c r="X479" s="266"/>
      <c r="Y479" s="266"/>
      <c r="Z479" s="266"/>
      <c r="AA479" s="266"/>
      <c r="AB479" s="266"/>
      <c r="AC479" s="266"/>
      <c r="AD479" s="266"/>
      <c r="AE479" s="266"/>
      <c r="AF479" s="266"/>
      <c r="AG479" s="266"/>
    </row>
    <row r="480" spans="1:33" ht="24" customHeight="1">
      <c r="A480" s="266"/>
      <c r="B480" s="266"/>
      <c r="C480" s="266"/>
      <c r="D480" s="266"/>
      <c r="E480" s="266"/>
      <c r="F480" s="266"/>
      <c r="G480" s="266"/>
      <c r="H480" s="266"/>
      <c r="I480" s="266"/>
      <c r="J480" s="266"/>
      <c r="K480" s="266"/>
      <c r="L480" s="266"/>
      <c r="M480" s="266"/>
      <c r="N480" s="266"/>
      <c r="O480" s="266"/>
      <c r="P480" s="266"/>
      <c r="Q480" s="266"/>
      <c r="R480" s="266"/>
      <c r="S480" s="266"/>
      <c r="T480" s="266"/>
      <c r="U480" s="266"/>
      <c r="V480" s="266"/>
      <c r="W480" s="266"/>
      <c r="X480" s="266"/>
      <c r="Y480" s="266"/>
      <c r="Z480" s="266"/>
      <c r="AA480" s="266"/>
      <c r="AB480" s="266"/>
      <c r="AC480" s="266"/>
      <c r="AD480" s="266"/>
      <c r="AE480" s="266"/>
      <c r="AF480" s="266"/>
      <c r="AG480" s="266"/>
    </row>
    <row r="481" spans="1:33" ht="24" customHeight="1">
      <c r="A481" s="266"/>
      <c r="B481" s="266"/>
      <c r="C481" s="266"/>
      <c r="D481" s="266"/>
      <c r="E481" s="266"/>
      <c r="F481" s="266"/>
      <c r="G481" s="266"/>
      <c r="H481" s="266"/>
      <c r="I481" s="266"/>
      <c r="J481" s="266"/>
      <c r="K481" s="266"/>
      <c r="L481" s="266"/>
      <c r="M481" s="266"/>
      <c r="N481" s="266"/>
      <c r="O481" s="266"/>
      <c r="P481" s="266"/>
      <c r="Q481" s="266"/>
      <c r="R481" s="266"/>
      <c r="S481" s="266"/>
      <c r="T481" s="266"/>
      <c r="U481" s="266"/>
      <c r="V481" s="266"/>
      <c r="W481" s="266"/>
      <c r="X481" s="266"/>
      <c r="Y481" s="266"/>
      <c r="Z481" s="266"/>
      <c r="AA481" s="266"/>
      <c r="AB481" s="266"/>
      <c r="AC481" s="266"/>
      <c r="AD481" s="266"/>
      <c r="AE481" s="266"/>
      <c r="AF481" s="266"/>
      <c r="AG481" s="266"/>
    </row>
    <row r="482" spans="1:33" ht="24" customHeight="1">
      <c r="A482" s="266"/>
      <c r="B482" s="266"/>
      <c r="C482" s="266"/>
      <c r="D482" s="266"/>
      <c r="E482" s="266"/>
      <c r="F482" s="266"/>
      <c r="G482" s="266"/>
      <c r="H482" s="266"/>
      <c r="I482" s="266"/>
      <c r="J482" s="266"/>
      <c r="K482" s="266"/>
      <c r="L482" s="266"/>
      <c r="M482" s="266"/>
      <c r="N482" s="266"/>
      <c r="O482" s="266"/>
      <c r="P482" s="266"/>
      <c r="Q482" s="266"/>
      <c r="R482" s="266"/>
      <c r="S482" s="266"/>
      <c r="T482" s="266"/>
      <c r="U482" s="266"/>
      <c r="V482" s="266"/>
      <c r="W482" s="266"/>
      <c r="X482" s="266"/>
      <c r="Y482" s="266"/>
      <c r="Z482" s="266"/>
      <c r="AA482" s="266"/>
      <c r="AB482" s="266"/>
      <c r="AC482" s="266"/>
      <c r="AD482" s="266"/>
      <c r="AE482" s="266"/>
      <c r="AF482" s="266"/>
      <c r="AG482" s="266"/>
    </row>
    <row r="483" spans="1:33" ht="24" customHeight="1">
      <c r="A483" s="266"/>
      <c r="B483" s="266"/>
      <c r="C483" s="266"/>
      <c r="D483" s="266"/>
      <c r="E483" s="266"/>
      <c r="F483" s="266"/>
      <c r="G483" s="266"/>
      <c r="H483" s="266"/>
      <c r="I483" s="266"/>
      <c r="J483" s="266"/>
      <c r="K483" s="266"/>
      <c r="L483" s="266"/>
      <c r="M483" s="266"/>
      <c r="N483" s="266"/>
      <c r="O483" s="266"/>
      <c r="P483" s="266"/>
      <c r="Q483" s="266"/>
      <c r="R483" s="266"/>
      <c r="S483" s="266"/>
      <c r="T483" s="266"/>
      <c r="U483" s="266"/>
      <c r="V483" s="266"/>
      <c r="W483" s="266"/>
      <c r="X483" s="266"/>
      <c r="Y483" s="266"/>
      <c r="Z483" s="266"/>
      <c r="AA483" s="266"/>
      <c r="AB483" s="266"/>
      <c r="AC483" s="266"/>
      <c r="AD483" s="266"/>
      <c r="AE483" s="266"/>
      <c r="AF483" s="266"/>
      <c r="AG483" s="266"/>
    </row>
    <row r="484" spans="1:33" ht="24" customHeight="1">
      <c r="A484" s="266"/>
      <c r="B484" s="266"/>
      <c r="C484" s="266"/>
      <c r="D484" s="266"/>
      <c r="E484" s="266"/>
      <c r="F484" s="266"/>
      <c r="G484" s="266"/>
      <c r="H484" s="266"/>
      <c r="I484" s="266"/>
      <c r="J484" s="266"/>
      <c r="K484" s="266"/>
      <c r="L484" s="266"/>
      <c r="M484" s="266"/>
      <c r="N484" s="266"/>
      <c r="O484" s="266"/>
      <c r="P484" s="266"/>
      <c r="Q484" s="266"/>
      <c r="R484" s="266"/>
      <c r="S484" s="266"/>
      <c r="T484" s="266"/>
      <c r="U484" s="266"/>
      <c r="V484" s="266"/>
      <c r="W484" s="266"/>
      <c r="X484" s="266"/>
      <c r="Y484" s="266"/>
      <c r="Z484" s="266"/>
      <c r="AA484" s="266"/>
      <c r="AB484" s="266"/>
      <c r="AC484" s="266"/>
      <c r="AD484" s="266"/>
      <c r="AE484" s="266"/>
      <c r="AF484" s="266"/>
      <c r="AG484" s="266"/>
    </row>
    <row r="485" spans="1:33" ht="24" customHeight="1">
      <c r="A485" s="266"/>
      <c r="B485" s="266"/>
      <c r="C485" s="266"/>
      <c r="D485" s="266"/>
      <c r="E485" s="266"/>
      <c r="F485" s="266"/>
      <c r="G485" s="266"/>
      <c r="H485" s="266"/>
      <c r="I485" s="266"/>
      <c r="J485" s="266"/>
      <c r="K485" s="266"/>
      <c r="L485" s="266"/>
      <c r="M485" s="266"/>
      <c r="N485" s="266"/>
      <c r="O485" s="266"/>
      <c r="P485" s="266"/>
      <c r="Q485" s="266"/>
      <c r="R485" s="266"/>
      <c r="S485" s="266"/>
      <c r="T485" s="266"/>
      <c r="U485" s="266"/>
      <c r="V485" s="266"/>
      <c r="W485" s="266"/>
      <c r="X485" s="266"/>
      <c r="Y485" s="266"/>
      <c r="Z485" s="266"/>
      <c r="AA485" s="266"/>
      <c r="AB485" s="266"/>
      <c r="AC485" s="266"/>
      <c r="AD485" s="266"/>
      <c r="AE485" s="266"/>
      <c r="AF485" s="266"/>
      <c r="AG485" s="266"/>
    </row>
    <row r="486" spans="1:33" ht="24" customHeight="1">
      <c r="A486" s="266"/>
      <c r="B486" s="266"/>
      <c r="C486" s="266"/>
      <c r="D486" s="266"/>
      <c r="E486" s="266"/>
      <c r="F486" s="266"/>
      <c r="G486" s="266"/>
      <c r="H486" s="266"/>
      <c r="I486" s="266"/>
      <c r="J486" s="266"/>
      <c r="K486" s="266"/>
      <c r="L486" s="266"/>
      <c r="M486" s="266"/>
      <c r="N486" s="266"/>
      <c r="O486" s="266"/>
      <c r="P486" s="266"/>
      <c r="Q486" s="266"/>
      <c r="R486" s="266"/>
      <c r="S486" s="266"/>
      <c r="T486" s="266"/>
      <c r="U486" s="266"/>
      <c r="V486" s="266"/>
      <c r="W486" s="266"/>
      <c r="X486" s="266"/>
      <c r="Y486" s="266"/>
      <c r="Z486" s="266"/>
      <c r="AA486" s="266"/>
      <c r="AB486" s="266"/>
      <c r="AC486" s="266"/>
      <c r="AD486" s="266"/>
      <c r="AE486" s="266"/>
      <c r="AF486" s="266"/>
      <c r="AG486" s="266"/>
    </row>
    <row r="487" spans="1:33" ht="24" customHeight="1">
      <c r="A487" s="266"/>
      <c r="B487" s="266"/>
      <c r="C487" s="266"/>
      <c r="D487" s="266"/>
      <c r="E487" s="266"/>
      <c r="F487" s="266"/>
      <c r="G487" s="266"/>
      <c r="H487" s="266"/>
      <c r="I487" s="266"/>
      <c r="J487" s="266"/>
      <c r="K487" s="266"/>
      <c r="L487" s="266"/>
      <c r="M487" s="266"/>
      <c r="N487" s="266"/>
      <c r="O487" s="266"/>
      <c r="P487" s="266"/>
      <c r="Q487" s="266"/>
      <c r="R487" s="266"/>
      <c r="S487" s="266"/>
      <c r="T487" s="266"/>
      <c r="U487" s="266"/>
      <c r="V487" s="266"/>
      <c r="W487" s="266"/>
      <c r="X487" s="266"/>
      <c r="Y487" s="266"/>
      <c r="Z487" s="266"/>
      <c r="AA487" s="266"/>
      <c r="AB487" s="266"/>
      <c r="AC487" s="266"/>
      <c r="AD487" s="266"/>
      <c r="AE487" s="266"/>
      <c r="AF487" s="266"/>
      <c r="AG487" s="266"/>
    </row>
    <row r="488" spans="1:33" ht="24" customHeight="1">
      <c r="A488" s="266"/>
      <c r="B488" s="266"/>
      <c r="C488" s="266"/>
      <c r="D488" s="266"/>
      <c r="E488" s="266"/>
      <c r="F488" s="266"/>
      <c r="G488" s="266"/>
      <c r="H488" s="266"/>
      <c r="I488" s="266"/>
      <c r="J488" s="266"/>
      <c r="K488" s="266"/>
      <c r="L488" s="266"/>
      <c r="M488" s="266"/>
      <c r="N488" s="266"/>
      <c r="O488" s="266"/>
      <c r="P488" s="266"/>
      <c r="Q488" s="266"/>
      <c r="R488" s="266"/>
      <c r="S488" s="266"/>
      <c r="T488" s="266"/>
      <c r="U488" s="266"/>
      <c r="V488" s="266"/>
      <c r="W488" s="266"/>
      <c r="X488" s="266"/>
      <c r="Y488" s="266"/>
      <c r="Z488" s="266"/>
      <c r="AA488" s="266"/>
      <c r="AB488" s="266"/>
      <c r="AC488" s="266"/>
      <c r="AD488" s="266"/>
      <c r="AE488" s="266"/>
      <c r="AF488" s="266"/>
      <c r="AG488" s="266"/>
    </row>
    <row r="489" spans="1:33" ht="24" customHeight="1">
      <c r="A489" s="266"/>
      <c r="B489" s="266"/>
      <c r="C489" s="266"/>
      <c r="D489" s="266"/>
      <c r="E489" s="266"/>
      <c r="F489" s="266"/>
      <c r="G489" s="266"/>
      <c r="H489" s="266"/>
      <c r="I489" s="266"/>
      <c r="J489" s="266"/>
      <c r="K489" s="266"/>
      <c r="L489" s="266"/>
      <c r="M489" s="266"/>
      <c r="N489" s="266"/>
      <c r="O489" s="266"/>
      <c r="P489" s="266"/>
      <c r="Q489" s="266"/>
      <c r="R489" s="266"/>
      <c r="S489" s="266"/>
      <c r="T489" s="266"/>
      <c r="U489" s="266"/>
      <c r="V489" s="266"/>
      <c r="W489" s="266"/>
      <c r="X489" s="266"/>
      <c r="Y489" s="266"/>
      <c r="Z489" s="266"/>
      <c r="AA489" s="266"/>
      <c r="AB489" s="266"/>
      <c r="AC489" s="266"/>
      <c r="AD489" s="266"/>
      <c r="AE489" s="266"/>
      <c r="AF489" s="266"/>
      <c r="AG489" s="266"/>
    </row>
    <row r="490" spans="1:33" ht="24" customHeight="1">
      <c r="A490" s="266"/>
      <c r="B490" s="266"/>
      <c r="C490" s="266"/>
      <c r="D490" s="266"/>
      <c r="E490" s="266"/>
      <c r="F490" s="266"/>
      <c r="G490" s="266"/>
      <c r="H490" s="266"/>
      <c r="I490" s="266"/>
      <c r="J490" s="266"/>
      <c r="K490" s="266"/>
      <c r="L490" s="266"/>
      <c r="M490" s="266"/>
      <c r="N490" s="266"/>
      <c r="O490" s="266"/>
      <c r="P490" s="266"/>
      <c r="Q490" s="266"/>
      <c r="R490" s="266"/>
      <c r="S490" s="266"/>
      <c r="T490" s="266"/>
      <c r="U490" s="266"/>
      <c r="V490" s="266"/>
      <c r="W490" s="266"/>
      <c r="X490" s="266"/>
      <c r="Y490" s="266"/>
      <c r="Z490" s="266"/>
      <c r="AA490" s="266"/>
      <c r="AB490" s="266"/>
      <c r="AC490" s="266"/>
      <c r="AD490" s="266"/>
      <c r="AE490" s="266"/>
      <c r="AF490" s="266"/>
      <c r="AG490" s="266"/>
    </row>
    <row r="491" spans="1:33" ht="24" customHeight="1">
      <c r="A491" s="266"/>
      <c r="B491" s="266"/>
      <c r="C491" s="266"/>
      <c r="D491" s="266"/>
      <c r="E491" s="266"/>
      <c r="F491" s="266"/>
      <c r="G491" s="266"/>
      <c r="H491" s="266"/>
      <c r="I491" s="266"/>
      <c r="J491" s="266"/>
      <c r="K491" s="266"/>
      <c r="L491" s="266"/>
      <c r="M491" s="266"/>
      <c r="N491" s="266"/>
      <c r="O491" s="266"/>
      <c r="P491" s="266"/>
      <c r="Q491" s="266"/>
      <c r="R491" s="266"/>
      <c r="S491" s="266"/>
      <c r="T491" s="266"/>
      <c r="U491" s="266"/>
      <c r="V491" s="266"/>
      <c r="W491" s="266"/>
      <c r="X491" s="266"/>
      <c r="Y491" s="266"/>
      <c r="Z491" s="266"/>
      <c r="AA491" s="266"/>
      <c r="AB491" s="266"/>
      <c r="AC491" s="266"/>
      <c r="AD491" s="266"/>
      <c r="AE491" s="266"/>
      <c r="AF491" s="266"/>
      <c r="AG491" s="266"/>
    </row>
    <row r="492" spans="1:33" ht="24" customHeight="1">
      <c r="A492" s="266"/>
      <c r="B492" s="266"/>
      <c r="C492" s="266"/>
      <c r="D492" s="266"/>
      <c r="E492" s="266"/>
      <c r="F492" s="266"/>
      <c r="G492" s="266"/>
      <c r="H492" s="266"/>
      <c r="I492" s="266"/>
      <c r="J492" s="266"/>
      <c r="K492" s="266"/>
      <c r="L492" s="266"/>
      <c r="M492" s="266"/>
      <c r="N492" s="266"/>
      <c r="O492" s="266"/>
      <c r="P492" s="266"/>
      <c r="Q492" s="266"/>
      <c r="R492" s="266"/>
      <c r="S492" s="266"/>
      <c r="T492" s="266"/>
      <c r="U492" s="266"/>
      <c r="V492" s="266"/>
      <c r="W492" s="266"/>
      <c r="X492" s="266"/>
      <c r="Y492" s="266"/>
      <c r="Z492" s="266"/>
      <c r="AA492" s="266"/>
      <c r="AB492" s="266"/>
      <c r="AC492" s="266"/>
      <c r="AD492" s="266"/>
      <c r="AE492" s="266"/>
      <c r="AF492" s="266"/>
      <c r="AG492" s="266"/>
    </row>
    <row r="493" spans="1:33" ht="24" customHeight="1">
      <c r="A493" s="266"/>
      <c r="B493" s="266"/>
      <c r="C493" s="266"/>
      <c r="D493" s="266"/>
      <c r="E493" s="266"/>
      <c r="F493" s="266"/>
      <c r="G493" s="266"/>
      <c r="H493" s="266"/>
      <c r="I493" s="266"/>
      <c r="J493" s="266"/>
      <c r="K493" s="266"/>
      <c r="L493" s="266"/>
      <c r="M493" s="266"/>
      <c r="N493" s="266"/>
      <c r="O493" s="266"/>
      <c r="P493" s="266"/>
      <c r="Q493" s="266"/>
      <c r="R493" s="266"/>
      <c r="S493" s="266"/>
      <c r="T493" s="266"/>
      <c r="U493" s="266"/>
      <c r="V493" s="266"/>
      <c r="W493" s="266"/>
      <c r="X493" s="266"/>
      <c r="Y493" s="266"/>
      <c r="Z493" s="266"/>
      <c r="AA493" s="266"/>
      <c r="AB493" s="266"/>
      <c r="AC493" s="266"/>
      <c r="AD493" s="266"/>
      <c r="AE493" s="266"/>
      <c r="AF493" s="266"/>
      <c r="AG493" s="266"/>
    </row>
    <row r="494" spans="1:33" ht="24" customHeight="1">
      <c r="A494" s="266"/>
      <c r="B494" s="266"/>
      <c r="C494" s="266"/>
      <c r="D494" s="266"/>
      <c r="E494" s="266"/>
      <c r="F494" s="266"/>
      <c r="G494" s="266"/>
      <c r="H494" s="266"/>
      <c r="I494" s="266"/>
      <c r="J494" s="266"/>
      <c r="K494" s="266"/>
      <c r="L494" s="266"/>
      <c r="M494" s="266"/>
      <c r="N494" s="266"/>
      <c r="O494" s="266"/>
      <c r="P494" s="266"/>
      <c r="Q494" s="266"/>
      <c r="R494" s="266"/>
      <c r="S494" s="266"/>
      <c r="T494" s="266"/>
      <c r="U494" s="266"/>
      <c r="V494" s="266"/>
      <c r="W494" s="266"/>
      <c r="X494" s="266"/>
      <c r="Y494" s="266"/>
      <c r="Z494" s="266"/>
      <c r="AA494" s="266"/>
      <c r="AB494" s="266"/>
      <c r="AC494" s="266"/>
      <c r="AD494" s="266"/>
      <c r="AE494" s="266"/>
      <c r="AF494" s="266"/>
      <c r="AG494" s="266"/>
    </row>
    <row r="495" spans="1:33" ht="24" customHeight="1">
      <c r="A495" s="266"/>
      <c r="B495" s="266"/>
      <c r="C495" s="266"/>
      <c r="D495" s="266"/>
      <c r="E495" s="266"/>
      <c r="F495" s="266"/>
      <c r="G495" s="266"/>
      <c r="H495" s="266"/>
      <c r="I495" s="266"/>
      <c r="J495" s="266"/>
      <c r="K495" s="266"/>
      <c r="L495" s="266"/>
      <c r="M495" s="266"/>
      <c r="N495" s="266"/>
      <c r="O495" s="266"/>
      <c r="P495" s="266"/>
      <c r="Q495" s="266"/>
      <c r="R495" s="266"/>
      <c r="S495" s="266"/>
      <c r="T495" s="266"/>
      <c r="U495" s="266"/>
      <c r="V495" s="266"/>
      <c r="W495" s="266"/>
      <c r="X495" s="266"/>
      <c r="Y495" s="266"/>
      <c r="Z495" s="266"/>
      <c r="AA495" s="266"/>
      <c r="AB495" s="266"/>
      <c r="AC495" s="266"/>
      <c r="AD495" s="266"/>
      <c r="AE495" s="266"/>
      <c r="AF495" s="266"/>
      <c r="AG495" s="266"/>
    </row>
    <row r="496" spans="1:33" ht="24" customHeight="1">
      <c r="A496" s="266"/>
      <c r="B496" s="266"/>
      <c r="C496" s="266"/>
      <c r="D496" s="266"/>
      <c r="E496" s="266"/>
      <c r="F496" s="266"/>
      <c r="G496" s="266"/>
      <c r="H496" s="266"/>
      <c r="I496" s="266"/>
      <c r="J496" s="266"/>
      <c r="K496" s="266"/>
      <c r="L496" s="266"/>
      <c r="M496" s="266"/>
      <c r="N496" s="266"/>
      <c r="O496" s="266"/>
      <c r="P496" s="266"/>
      <c r="Q496" s="266"/>
      <c r="R496" s="266"/>
      <c r="S496" s="266"/>
      <c r="T496" s="266"/>
      <c r="U496" s="266"/>
      <c r="V496" s="266"/>
      <c r="W496" s="266"/>
      <c r="X496" s="266"/>
      <c r="Y496" s="266"/>
      <c r="Z496" s="266"/>
      <c r="AA496" s="266"/>
      <c r="AB496" s="266"/>
      <c r="AC496" s="266"/>
      <c r="AD496" s="266"/>
      <c r="AE496" s="266"/>
      <c r="AF496" s="266"/>
      <c r="AG496" s="266"/>
    </row>
    <row r="497" spans="1:33" ht="24" customHeight="1">
      <c r="A497" s="266"/>
      <c r="B497" s="266"/>
      <c r="C497" s="266"/>
      <c r="D497" s="266"/>
      <c r="E497" s="266"/>
      <c r="F497" s="266"/>
      <c r="G497" s="266"/>
      <c r="H497" s="266"/>
      <c r="I497" s="266"/>
      <c r="J497" s="266"/>
      <c r="K497" s="266"/>
      <c r="L497" s="266"/>
      <c r="M497" s="266"/>
      <c r="N497" s="266"/>
      <c r="O497" s="266"/>
      <c r="P497" s="266"/>
      <c r="Q497" s="266"/>
      <c r="R497" s="266"/>
      <c r="S497" s="266"/>
      <c r="T497" s="266"/>
      <c r="U497" s="266"/>
      <c r="V497" s="266"/>
      <c r="W497" s="266"/>
      <c r="X497" s="266"/>
      <c r="Y497" s="266"/>
      <c r="Z497" s="266"/>
      <c r="AA497" s="266"/>
      <c r="AB497" s="266"/>
      <c r="AC497" s="266"/>
      <c r="AD497" s="266"/>
      <c r="AE497" s="266"/>
      <c r="AF497" s="266"/>
      <c r="AG497" s="266"/>
    </row>
    <row r="498" spans="1:33" ht="24" customHeight="1">
      <c r="A498" s="266"/>
      <c r="B498" s="266"/>
      <c r="C498" s="266"/>
      <c r="D498" s="266"/>
      <c r="E498" s="266"/>
      <c r="F498" s="266"/>
      <c r="G498" s="266"/>
      <c r="H498" s="266"/>
      <c r="I498" s="266"/>
      <c r="J498" s="266"/>
      <c r="K498" s="266"/>
      <c r="L498" s="266"/>
      <c r="M498" s="266"/>
      <c r="N498" s="266"/>
      <c r="O498" s="266"/>
      <c r="P498" s="266"/>
      <c r="Q498" s="266"/>
      <c r="R498" s="266"/>
      <c r="S498" s="266"/>
      <c r="T498" s="266"/>
      <c r="U498" s="266"/>
      <c r="V498" s="266"/>
      <c r="W498" s="266"/>
      <c r="X498" s="266"/>
      <c r="Y498" s="266"/>
      <c r="Z498" s="266"/>
      <c r="AA498" s="266"/>
      <c r="AB498" s="266"/>
      <c r="AC498" s="266"/>
      <c r="AD498" s="266"/>
      <c r="AE498" s="266"/>
      <c r="AF498" s="266"/>
      <c r="AG498" s="266"/>
    </row>
    <row r="499" spans="1:33" ht="24" customHeight="1">
      <c r="A499" s="266"/>
      <c r="B499" s="266"/>
      <c r="C499" s="266"/>
      <c r="D499" s="266"/>
      <c r="E499" s="266"/>
      <c r="F499" s="266"/>
      <c r="G499" s="266"/>
      <c r="H499" s="266"/>
      <c r="I499" s="266"/>
      <c r="J499" s="266"/>
      <c r="K499" s="266"/>
      <c r="L499" s="266"/>
      <c r="M499" s="266"/>
      <c r="N499" s="266"/>
      <c r="O499" s="266"/>
      <c r="P499" s="266"/>
      <c r="Q499" s="266"/>
      <c r="R499" s="266"/>
      <c r="S499" s="266"/>
      <c r="T499" s="266"/>
      <c r="U499" s="266"/>
      <c r="V499" s="266"/>
      <c r="W499" s="266"/>
      <c r="X499" s="266"/>
      <c r="Y499" s="266"/>
      <c r="Z499" s="266"/>
      <c r="AA499" s="266"/>
      <c r="AB499" s="266"/>
      <c r="AC499" s="266"/>
      <c r="AD499" s="266"/>
      <c r="AE499" s="266"/>
      <c r="AF499" s="266"/>
      <c r="AG499" s="266"/>
    </row>
    <row r="500" spans="1:33" ht="24" customHeight="1">
      <c r="A500" s="266"/>
      <c r="B500" s="266"/>
      <c r="C500" s="266"/>
      <c r="D500" s="266"/>
      <c r="E500" s="266"/>
      <c r="F500" s="266"/>
      <c r="G500" s="266"/>
      <c r="H500" s="266"/>
      <c r="I500" s="266"/>
      <c r="J500" s="266"/>
      <c r="K500" s="266"/>
      <c r="L500" s="266"/>
      <c r="M500" s="266"/>
      <c r="N500" s="266"/>
      <c r="O500" s="266"/>
      <c r="P500" s="266"/>
      <c r="Q500" s="266"/>
      <c r="R500" s="266"/>
      <c r="S500" s="266"/>
      <c r="T500" s="266"/>
      <c r="U500" s="266"/>
      <c r="V500" s="266"/>
      <c r="W500" s="266"/>
      <c r="X500" s="266"/>
      <c r="Y500" s="266"/>
      <c r="Z500" s="266"/>
      <c r="AA500" s="266"/>
      <c r="AB500" s="266"/>
      <c r="AC500" s="266"/>
      <c r="AD500" s="266"/>
      <c r="AE500" s="266"/>
      <c r="AF500" s="266"/>
      <c r="AG500" s="266"/>
    </row>
    <row r="501" spans="1:33" ht="24" customHeight="1">
      <c r="A501" s="266"/>
      <c r="B501" s="266"/>
      <c r="C501" s="266"/>
      <c r="D501" s="266"/>
      <c r="E501" s="266"/>
      <c r="F501" s="266"/>
      <c r="G501" s="266"/>
      <c r="H501" s="266"/>
      <c r="I501" s="266"/>
      <c r="J501" s="266"/>
      <c r="K501" s="266"/>
      <c r="L501" s="266"/>
      <c r="M501" s="266"/>
      <c r="N501" s="266"/>
      <c r="O501" s="266"/>
      <c r="P501" s="266"/>
      <c r="Q501" s="266"/>
      <c r="R501" s="266"/>
      <c r="S501" s="266"/>
      <c r="T501" s="266"/>
      <c r="U501" s="266"/>
      <c r="V501" s="266"/>
      <c r="W501" s="266"/>
      <c r="X501" s="266"/>
      <c r="Y501" s="266"/>
      <c r="Z501" s="266"/>
      <c r="AA501" s="266"/>
      <c r="AB501" s="266"/>
      <c r="AC501" s="266"/>
      <c r="AD501" s="266"/>
      <c r="AE501" s="266"/>
      <c r="AF501" s="266"/>
      <c r="AG501" s="266"/>
    </row>
    <row r="502" spans="1:33" ht="24" customHeight="1">
      <c r="A502" s="266"/>
      <c r="B502" s="266"/>
      <c r="C502" s="266"/>
      <c r="D502" s="266"/>
      <c r="E502" s="266"/>
      <c r="F502" s="266"/>
      <c r="G502" s="266"/>
      <c r="H502" s="266"/>
      <c r="I502" s="266"/>
      <c r="J502" s="266"/>
      <c r="K502" s="266"/>
      <c r="L502" s="266"/>
      <c r="M502" s="266"/>
      <c r="N502" s="266"/>
      <c r="O502" s="266"/>
      <c r="P502" s="266"/>
      <c r="Q502" s="266"/>
      <c r="R502" s="266"/>
      <c r="S502" s="266"/>
      <c r="T502" s="266"/>
      <c r="U502" s="266"/>
      <c r="V502" s="266"/>
      <c r="W502" s="266"/>
      <c r="X502" s="266"/>
      <c r="Y502" s="266"/>
      <c r="Z502" s="266"/>
      <c r="AA502" s="266"/>
      <c r="AB502" s="266"/>
      <c r="AC502" s="266"/>
      <c r="AD502" s="266"/>
      <c r="AE502" s="266"/>
      <c r="AF502" s="266"/>
      <c r="AG502" s="266"/>
    </row>
    <row r="503" spans="1:33" ht="24" customHeight="1">
      <c r="A503" s="266"/>
      <c r="B503" s="266"/>
      <c r="C503" s="266"/>
      <c r="D503" s="266"/>
      <c r="E503" s="266"/>
      <c r="F503" s="266"/>
      <c r="G503" s="266"/>
      <c r="H503" s="266"/>
      <c r="I503" s="266"/>
      <c r="J503" s="266"/>
      <c r="K503" s="266"/>
      <c r="L503" s="266"/>
      <c r="M503" s="266"/>
      <c r="N503" s="266"/>
      <c r="O503" s="266"/>
      <c r="P503" s="266"/>
      <c r="Q503" s="266"/>
      <c r="R503" s="266"/>
      <c r="S503" s="266"/>
      <c r="T503" s="266"/>
      <c r="U503" s="266"/>
      <c r="V503" s="266"/>
      <c r="W503" s="266"/>
      <c r="X503" s="266"/>
      <c r="Y503" s="266"/>
      <c r="Z503" s="266"/>
      <c r="AA503" s="266"/>
      <c r="AB503" s="266"/>
      <c r="AC503" s="266"/>
      <c r="AD503" s="266"/>
      <c r="AE503" s="266"/>
      <c r="AF503" s="266"/>
      <c r="AG503" s="266"/>
    </row>
    <row r="504" spans="1:33" ht="24" customHeight="1">
      <c r="A504" s="266"/>
      <c r="B504" s="266"/>
      <c r="C504" s="266"/>
      <c r="D504" s="266"/>
      <c r="E504" s="266"/>
      <c r="F504" s="266"/>
      <c r="G504" s="266"/>
      <c r="H504" s="266"/>
      <c r="I504" s="266"/>
      <c r="J504" s="266"/>
      <c r="K504" s="266"/>
      <c r="L504" s="266"/>
      <c r="M504" s="266"/>
      <c r="N504" s="266"/>
      <c r="O504" s="266"/>
      <c r="P504" s="266"/>
      <c r="Q504" s="266"/>
      <c r="R504" s="266"/>
      <c r="S504" s="266"/>
      <c r="T504" s="266"/>
      <c r="U504" s="266"/>
      <c r="V504" s="266"/>
      <c r="W504" s="266"/>
      <c r="X504" s="266"/>
      <c r="Y504" s="266"/>
      <c r="Z504" s="266"/>
      <c r="AA504" s="266"/>
      <c r="AB504" s="266"/>
      <c r="AC504" s="266"/>
      <c r="AD504" s="266"/>
      <c r="AE504" s="266"/>
      <c r="AF504" s="266"/>
      <c r="AG504" s="266"/>
    </row>
    <row r="505" spans="1:33" ht="24" customHeight="1">
      <c r="A505" s="266"/>
      <c r="B505" s="266"/>
      <c r="C505" s="266"/>
      <c r="D505" s="266"/>
      <c r="E505" s="266"/>
      <c r="F505" s="266"/>
      <c r="G505" s="266"/>
      <c r="H505" s="266"/>
      <c r="I505" s="266"/>
      <c r="J505" s="266"/>
      <c r="K505" s="266"/>
      <c r="L505" s="266"/>
      <c r="M505" s="266"/>
      <c r="N505" s="266"/>
      <c r="O505" s="266"/>
      <c r="P505" s="266"/>
      <c r="Q505" s="266"/>
      <c r="R505" s="266"/>
      <c r="S505" s="266"/>
      <c r="T505" s="266"/>
      <c r="U505" s="266"/>
      <c r="V505" s="266"/>
      <c r="W505" s="266"/>
      <c r="X505" s="266"/>
      <c r="Y505" s="266"/>
      <c r="Z505" s="266"/>
      <c r="AA505" s="266"/>
      <c r="AB505" s="266"/>
      <c r="AC505" s="266"/>
      <c r="AD505" s="266"/>
      <c r="AE505" s="266"/>
      <c r="AF505" s="266"/>
      <c r="AG505" s="266"/>
    </row>
    <row r="506" spans="1:33" ht="24" customHeight="1">
      <c r="A506" s="266"/>
      <c r="B506" s="266"/>
      <c r="C506" s="266"/>
      <c r="D506" s="266"/>
      <c r="E506" s="266"/>
      <c r="F506" s="266"/>
      <c r="G506" s="266"/>
      <c r="H506" s="266"/>
      <c r="I506" s="266"/>
      <c r="J506" s="266"/>
      <c r="K506" s="266"/>
      <c r="L506" s="266"/>
      <c r="M506" s="266"/>
      <c r="N506" s="266"/>
      <c r="O506" s="266"/>
      <c r="P506" s="266"/>
      <c r="Q506" s="266"/>
      <c r="R506" s="266"/>
      <c r="S506" s="266"/>
      <c r="T506" s="266"/>
      <c r="U506" s="266"/>
      <c r="V506" s="266"/>
      <c r="W506" s="266"/>
      <c r="X506" s="266"/>
      <c r="Y506" s="266"/>
      <c r="Z506" s="266"/>
      <c r="AA506" s="266"/>
      <c r="AB506" s="266"/>
      <c r="AC506" s="266"/>
      <c r="AD506" s="266"/>
      <c r="AE506" s="266"/>
      <c r="AF506" s="266"/>
      <c r="AG506" s="266"/>
    </row>
    <row r="507" spans="1:33" ht="24" customHeight="1">
      <c r="A507" s="266"/>
      <c r="B507" s="266"/>
      <c r="C507" s="266"/>
      <c r="D507" s="266"/>
      <c r="E507" s="266"/>
      <c r="F507" s="266"/>
      <c r="G507" s="266"/>
      <c r="H507" s="266"/>
      <c r="I507" s="266"/>
      <c r="J507" s="266"/>
      <c r="K507" s="266"/>
      <c r="L507" s="266"/>
      <c r="M507" s="266"/>
      <c r="N507" s="266"/>
      <c r="O507" s="266"/>
      <c r="P507" s="266"/>
      <c r="Q507" s="266"/>
      <c r="R507" s="266"/>
      <c r="S507" s="266"/>
      <c r="T507" s="266"/>
      <c r="U507" s="266"/>
      <c r="V507" s="266"/>
      <c r="W507" s="266"/>
      <c r="X507" s="266"/>
      <c r="Y507" s="266"/>
      <c r="Z507" s="266"/>
      <c r="AA507" s="266"/>
      <c r="AB507" s="266"/>
      <c r="AC507" s="266"/>
      <c r="AD507" s="266"/>
      <c r="AE507" s="266"/>
      <c r="AF507" s="266"/>
      <c r="AG507" s="266"/>
    </row>
    <row r="508" spans="1:33" ht="24" customHeight="1">
      <c r="A508" s="266"/>
      <c r="B508" s="266"/>
      <c r="C508" s="266"/>
      <c r="D508" s="266"/>
      <c r="E508" s="266"/>
      <c r="F508" s="266"/>
      <c r="G508" s="266"/>
      <c r="H508" s="266"/>
      <c r="I508" s="266"/>
      <c r="J508" s="266"/>
      <c r="K508" s="266"/>
      <c r="L508" s="266"/>
      <c r="M508" s="266"/>
      <c r="N508" s="266"/>
      <c r="O508" s="266"/>
      <c r="P508" s="266"/>
      <c r="Q508" s="266"/>
      <c r="R508" s="266"/>
      <c r="S508" s="266"/>
      <c r="T508" s="266"/>
      <c r="U508" s="266"/>
      <c r="V508" s="266"/>
      <c r="W508" s="266"/>
      <c r="X508" s="266"/>
      <c r="Y508" s="266"/>
      <c r="Z508" s="266"/>
      <c r="AA508" s="266"/>
      <c r="AB508" s="266"/>
      <c r="AC508" s="266"/>
      <c r="AD508" s="266"/>
      <c r="AE508" s="266"/>
      <c r="AF508" s="266"/>
      <c r="AG508" s="266"/>
    </row>
    <row r="509" spans="1:33" ht="24" customHeight="1">
      <c r="A509" s="266"/>
      <c r="B509" s="266"/>
      <c r="C509" s="266"/>
      <c r="D509" s="266"/>
      <c r="E509" s="266"/>
      <c r="F509" s="266"/>
      <c r="G509" s="266"/>
      <c r="H509" s="266"/>
      <c r="I509" s="266"/>
      <c r="J509" s="266"/>
      <c r="K509" s="266"/>
      <c r="L509" s="266"/>
      <c r="M509" s="266"/>
      <c r="N509" s="266"/>
      <c r="O509" s="266"/>
      <c r="P509" s="266"/>
      <c r="Q509" s="266"/>
      <c r="R509" s="266"/>
      <c r="S509" s="266"/>
      <c r="T509" s="266"/>
      <c r="U509" s="266"/>
      <c r="V509" s="266"/>
      <c r="W509" s="266"/>
      <c r="X509" s="266"/>
      <c r="Y509" s="266"/>
      <c r="Z509" s="266"/>
      <c r="AA509" s="266"/>
      <c r="AB509" s="266"/>
      <c r="AC509" s="266"/>
      <c r="AD509" s="266"/>
      <c r="AE509" s="266"/>
      <c r="AF509" s="266"/>
      <c r="AG509" s="266"/>
    </row>
    <row r="510" spans="1:33" ht="24" customHeight="1">
      <c r="A510" s="266"/>
      <c r="B510" s="266"/>
      <c r="C510" s="266"/>
      <c r="D510" s="266"/>
      <c r="E510" s="266"/>
      <c r="F510" s="266"/>
      <c r="G510" s="266"/>
      <c r="H510" s="266"/>
      <c r="I510" s="266"/>
      <c r="J510" s="266"/>
      <c r="K510" s="266"/>
      <c r="L510" s="266"/>
      <c r="M510" s="266"/>
      <c r="N510" s="266"/>
      <c r="O510" s="266"/>
      <c r="P510" s="266"/>
      <c r="Q510" s="266"/>
      <c r="R510" s="266"/>
      <c r="S510" s="266"/>
      <c r="T510" s="266"/>
      <c r="U510" s="266"/>
      <c r="V510" s="266"/>
      <c r="W510" s="266"/>
      <c r="X510" s="266"/>
      <c r="Y510" s="266"/>
      <c r="Z510" s="266"/>
      <c r="AA510" s="266"/>
      <c r="AB510" s="266"/>
      <c r="AC510" s="266"/>
      <c r="AD510" s="266"/>
      <c r="AE510" s="266"/>
      <c r="AF510" s="266"/>
      <c r="AG510" s="266"/>
    </row>
    <row r="511" spans="1:33" ht="24" customHeight="1">
      <c r="A511" s="266"/>
      <c r="B511" s="266"/>
      <c r="C511" s="266"/>
      <c r="D511" s="266"/>
      <c r="E511" s="266"/>
      <c r="F511" s="266"/>
      <c r="G511" s="266"/>
      <c r="H511" s="266"/>
      <c r="I511" s="266"/>
      <c r="J511" s="266"/>
      <c r="K511" s="266"/>
      <c r="L511" s="266"/>
      <c r="M511" s="266"/>
      <c r="N511" s="266"/>
      <c r="O511" s="266"/>
      <c r="P511" s="266"/>
      <c r="Q511" s="266"/>
      <c r="R511" s="266"/>
      <c r="S511" s="266"/>
      <c r="T511" s="266"/>
      <c r="U511" s="266"/>
      <c r="V511" s="266"/>
      <c r="W511" s="266"/>
      <c r="X511" s="266"/>
      <c r="Y511" s="266"/>
      <c r="Z511" s="266"/>
      <c r="AA511" s="266"/>
      <c r="AB511" s="266"/>
      <c r="AC511" s="266"/>
      <c r="AD511" s="266"/>
      <c r="AE511" s="266"/>
      <c r="AF511" s="266"/>
      <c r="AG511" s="266"/>
    </row>
    <row r="512" spans="1:33" ht="24" customHeight="1">
      <c r="A512" s="266"/>
      <c r="B512" s="266"/>
      <c r="C512" s="266"/>
      <c r="D512" s="266"/>
      <c r="E512" s="266"/>
      <c r="F512" s="266"/>
      <c r="G512" s="266"/>
      <c r="H512" s="266"/>
      <c r="I512" s="266"/>
      <c r="J512" s="266"/>
      <c r="K512" s="266"/>
      <c r="L512" s="266"/>
      <c r="M512" s="266"/>
      <c r="N512" s="266"/>
      <c r="O512" s="266"/>
      <c r="P512" s="266"/>
      <c r="Q512" s="266"/>
      <c r="R512" s="266"/>
      <c r="S512" s="266"/>
      <c r="T512" s="266"/>
      <c r="U512" s="266"/>
      <c r="V512" s="266"/>
      <c r="W512" s="266"/>
      <c r="X512" s="266"/>
      <c r="Y512" s="266"/>
      <c r="Z512" s="266"/>
      <c r="AA512" s="266"/>
      <c r="AB512" s="266"/>
      <c r="AC512" s="266"/>
      <c r="AD512" s="266"/>
      <c r="AE512" s="266"/>
      <c r="AF512" s="266"/>
      <c r="AG512" s="266"/>
    </row>
    <row r="513" spans="1:33" ht="24" customHeight="1">
      <c r="A513" s="266"/>
      <c r="B513" s="266"/>
      <c r="C513" s="266"/>
      <c r="D513" s="266"/>
      <c r="E513" s="266"/>
      <c r="F513" s="266"/>
      <c r="G513" s="266"/>
      <c r="H513" s="266"/>
      <c r="I513" s="266"/>
      <c r="J513" s="266"/>
      <c r="K513" s="266"/>
      <c r="L513" s="266"/>
      <c r="M513" s="266"/>
      <c r="N513" s="266"/>
      <c r="O513" s="266"/>
      <c r="P513" s="266"/>
      <c r="Q513" s="266"/>
      <c r="R513" s="266"/>
      <c r="S513" s="266"/>
      <c r="T513" s="266"/>
      <c r="U513" s="266"/>
      <c r="V513" s="266"/>
      <c r="W513" s="266"/>
      <c r="X513" s="266"/>
      <c r="Y513" s="266"/>
      <c r="Z513" s="266"/>
      <c r="AA513" s="266"/>
      <c r="AB513" s="266"/>
      <c r="AC513" s="266"/>
      <c r="AD513" s="266"/>
      <c r="AE513" s="266"/>
      <c r="AF513" s="266"/>
      <c r="AG513" s="266"/>
    </row>
    <row r="514" spans="1:33" ht="24" customHeight="1">
      <c r="A514" s="266"/>
      <c r="B514" s="266"/>
      <c r="C514" s="266"/>
      <c r="D514" s="266"/>
      <c r="E514" s="266"/>
      <c r="F514" s="266"/>
      <c r="G514" s="266"/>
      <c r="H514" s="266"/>
      <c r="I514" s="266"/>
      <c r="J514" s="266"/>
      <c r="K514" s="266"/>
      <c r="L514" s="266"/>
      <c r="M514" s="266"/>
      <c r="N514" s="266"/>
      <c r="O514" s="266"/>
      <c r="P514" s="266"/>
      <c r="Q514" s="266"/>
      <c r="R514" s="266"/>
      <c r="S514" s="266"/>
      <c r="T514" s="266"/>
      <c r="U514" s="266"/>
      <c r="V514" s="266"/>
      <c r="W514" s="266"/>
      <c r="X514" s="266"/>
      <c r="Y514" s="266"/>
      <c r="Z514" s="266"/>
      <c r="AA514" s="266"/>
      <c r="AB514" s="266"/>
      <c r="AC514" s="266"/>
      <c r="AD514" s="266"/>
      <c r="AE514" s="266"/>
      <c r="AF514" s="266"/>
      <c r="AG514" s="266"/>
    </row>
    <row r="515" spans="1:33" ht="24" customHeight="1">
      <c r="A515" s="266"/>
      <c r="B515" s="266"/>
      <c r="C515" s="266"/>
      <c r="D515" s="266"/>
      <c r="E515" s="266"/>
      <c r="F515" s="266"/>
      <c r="G515" s="266"/>
      <c r="H515" s="266"/>
      <c r="I515" s="266"/>
      <c r="J515" s="266"/>
      <c r="K515" s="266"/>
      <c r="L515" s="266"/>
      <c r="M515" s="266"/>
      <c r="N515" s="266"/>
      <c r="O515" s="266"/>
      <c r="P515" s="266"/>
      <c r="Q515" s="266"/>
      <c r="R515" s="266"/>
      <c r="S515" s="266"/>
      <c r="T515" s="266"/>
      <c r="U515" s="266"/>
      <c r="V515" s="266"/>
      <c r="W515" s="266"/>
      <c r="X515" s="266"/>
      <c r="Y515" s="266"/>
      <c r="Z515" s="266"/>
      <c r="AA515" s="266"/>
      <c r="AB515" s="266"/>
      <c r="AC515" s="266"/>
      <c r="AD515" s="266"/>
      <c r="AE515" s="266"/>
      <c r="AF515" s="266"/>
      <c r="AG515" s="266"/>
    </row>
    <row r="516" spans="1:33" ht="24" customHeight="1">
      <c r="A516" s="266"/>
      <c r="B516" s="266"/>
      <c r="C516" s="266"/>
      <c r="D516" s="266"/>
      <c r="E516" s="266"/>
      <c r="F516" s="266"/>
      <c r="G516" s="266"/>
      <c r="H516" s="266"/>
      <c r="I516" s="266"/>
      <c r="J516" s="266"/>
      <c r="K516" s="266"/>
      <c r="L516" s="266"/>
      <c r="M516" s="266"/>
      <c r="N516" s="266"/>
      <c r="O516" s="266"/>
      <c r="P516" s="266"/>
      <c r="Q516" s="266"/>
      <c r="R516" s="266"/>
      <c r="S516" s="266"/>
      <c r="T516" s="266"/>
      <c r="U516" s="266"/>
      <c r="V516" s="266"/>
      <c r="W516" s="266"/>
      <c r="X516" s="266"/>
      <c r="Y516" s="266"/>
      <c r="Z516" s="266"/>
      <c r="AA516" s="266"/>
      <c r="AB516" s="266"/>
      <c r="AC516" s="266"/>
      <c r="AD516" s="266"/>
      <c r="AE516" s="266"/>
      <c r="AF516" s="266"/>
      <c r="AG516" s="266"/>
    </row>
    <row r="517" spans="1:33" ht="24" customHeight="1">
      <c r="A517" s="266"/>
      <c r="B517" s="266"/>
      <c r="C517" s="266"/>
      <c r="D517" s="266"/>
      <c r="E517" s="266"/>
      <c r="F517" s="266"/>
      <c r="G517" s="266"/>
      <c r="H517" s="266"/>
      <c r="I517" s="266"/>
      <c r="J517" s="266"/>
      <c r="K517" s="266"/>
      <c r="L517" s="266"/>
      <c r="M517" s="266"/>
      <c r="N517" s="266"/>
      <c r="O517" s="266"/>
      <c r="P517" s="266"/>
      <c r="Q517" s="266"/>
      <c r="R517" s="266"/>
      <c r="S517" s="266"/>
      <c r="T517" s="266"/>
      <c r="U517" s="266"/>
      <c r="V517" s="266"/>
      <c r="W517" s="266"/>
      <c r="X517" s="266"/>
      <c r="Y517" s="266"/>
      <c r="Z517" s="266"/>
      <c r="AA517" s="266"/>
      <c r="AB517" s="266"/>
      <c r="AC517" s="266"/>
      <c r="AD517" s="266"/>
      <c r="AE517" s="266"/>
      <c r="AF517" s="266"/>
      <c r="AG517" s="266"/>
    </row>
    <row r="518" spans="1:33" ht="24" customHeight="1">
      <c r="A518" s="266"/>
      <c r="B518" s="266"/>
      <c r="C518" s="266"/>
      <c r="D518" s="266"/>
      <c r="E518" s="266"/>
      <c r="F518" s="266"/>
      <c r="G518" s="266"/>
      <c r="H518" s="266"/>
      <c r="I518" s="266"/>
      <c r="J518" s="266"/>
      <c r="K518" s="266"/>
      <c r="L518" s="266"/>
      <c r="M518" s="266"/>
      <c r="N518" s="266"/>
      <c r="O518" s="266"/>
      <c r="P518" s="266"/>
      <c r="Q518" s="266"/>
      <c r="R518" s="266"/>
      <c r="S518" s="266"/>
      <c r="T518" s="266"/>
      <c r="U518" s="266"/>
      <c r="V518" s="266"/>
      <c r="W518" s="266"/>
      <c r="X518" s="266"/>
      <c r="Y518" s="266"/>
      <c r="Z518" s="266"/>
      <c r="AA518" s="266"/>
      <c r="AB518" s="266"/>
      <c r="AC518" s="266"/>
      <c r="AD518" s="266"/>
      <c r="AE518" s="266"/>
      <c r="AF518" s="266"/>
      <c r="AG518" s="266"/>
    </row>
    <row r="519" spans="1:33" ht="24" customHeight="1">
      <c r="A519" s="266"/>
      <c r="B519" s="266"/>
      <c r="C519" s="266"/>
      <c r="D519" s="266"/>
      <c r="E519" s="266"/>
      <c r="F519" s="266"/>
      <c r="G519" s="266"/>
      <c r="H519" s="266"/>
      <c r="I519" s="266"/>
      <c r="J519" s="266"/>
      <c r="K519" s="266"/>
      <c r="L519" s="266"/>
      <c r="M519" s="266"/>
      <c r="N519" s="266"/>
      <c r="O519" s="266"/>
      <c r="P519" s="266"/>
      <c r="Q519" s="266"/>
      <c r="R519" s="266"/>
      <c r="S519" s="266"/>
      <c r="T519" s="266"/>
      <c r="U519" s="266"/>
      <c r="V519" s="266"/>
      <c r="W519" s="266"/>
      <c r="X519" s="266"/>
      <c r="Y519" s="266"/>
      <c r="Z519" s="266"/>
      <c r="AA519" s="266"/>
      <c r="AB519" s="266"/>
      <c r="AC519" s="266"/>
      <c r="AD519" s="266"/>
      <c r="AE519" s="266"/>
      <c r="AF519" s="266"/>
      <c r="AG519" s="266"/>
    </row>
    <row r="520" spans="1:33" ht="24" customHeight="1">
      <c r="A520" s="266"/>
      <c r="B520" s="266"/>
      <c r="C520" s="266"/>
      <c r="D520" s="266"/>
      <c r="E520" s="266"/>
      <c r="F520" s="266"/>
      <c r="G520" s="266"/>
      <c r="H520" s="266"/>
      <c r="I520" s="266"/>
      <c r="J520" s="266"/>
      <c r="K520" s="266"/>
      <c r="L520" s="266"/>
      <c r="M520" s="266"/>
      <c r="N520" s="266"/>
      <c r="O520" s="266"/>
      <c r="P520" s="266"/>
      <c r="Q520" s="266"/>
      <c r="R520" s="266"/>
      <c r="S520" s="266"/>
      <c r="T520" s="266"/>
      <c r="U520" s="266"/>
      <c r="V520" s="266"/>
      <c r="W520" s="266"/>
      <c r="X520" s="266"/>
      <c r="Y520" s="266"/>
      <c r="Z520" s="266"/>
      <c r="AA520" s="266"/>
      <c r="AB520" s="266"/>
      <c r="AC520" s="266"/>
      <c r="AD520" s="266"/>
      <c r="AE520" s="266"/>
      <c r="AF520" s="266"/>
      <c r="AG520" s="266"/>
    </row>
    <row r="521" spans="1:33" ht="24" customHeight="1">
      <c r="A521" s="266"/>
      <c r="B521" s="266"/>
      <c r="C521" s="266"/>
      <c r="D521" s="266"/>
      <c r="E521" s="266"/>
      <c r="F521" s="266"/>
      <c r="G521" s="266"/>
      <c r="H521" s="266"/>
      <c r="I521" s="266"/>
      <c r="J521" s="266"/>
      <c r="K521" s="266"/>
      <c r="L521" s="266"/>
      <c r="M521" s="266"/>
      <c r="N521" s="266"/>
      <c r="O521" s="266"/>
      <c r="P521" s="266"/>
      <c r="Q521" s="266"/>
      <c r="R521" s="266"/>
      <c r="S521" s="266"/>
      <c r="T521" s="266"/>
      <c r="U521" s="266"/>
      <c r="V521" s="266"/>
      <c r="W521" s="266"/>
      <c r="X521" s="266"/>
      <c r="Y521" s="266"/>
      <c r="Z521" s="266"/>
      <c r="AA521" s="266"/>
      <c r="AB521" s="266"/>
      <c r="AC521" s="266"/>
      <c r="AD521" s="266"/>
      <c r="AE521" s="266"/>
      <c r="AF521" s="266"/>
      <c r="AG521" s="266"/>
    </row>
    <row r="522" spans="1:33" ht="24" customHeight="1">
      <c r="A522" s="266"/>
      <c r="B522" s="266"/>
      <c r="C522" s="266"/>
      <c r="D522" s="266"/>
      <c r="E522" s="266"/>
      <c r="F522" s="266"/>
      <c r="G522" s="266"/>
      <c r="H522" s="266"/>
      <c r="I522" s="266"/>
      <c r="J522" s="266"/>
      <c r="K522" s="266"/>
      <c r="L522" s="266"/>
      <c r="M522" s="266"/>
      <c r="N522" s="266"/>
      <c r="O522" s="266"/>
      <c r="P522" s="266"/>
      <c r="Q522" s="266"/>
      <c r="R522" s="266"/>
      <c r="S522" s="266"/>
      <c r="T522" s="266"/>
      <c r="U522" s="266"/>
      <c r="V522" s="266"/>
      <c r="W522" s="266"/>
      <c r="X522" s="266"/>
      <c r="Y522" s="266"/>
      <c r="Z522" s="266"/>
      <c r="AA522" s="266"/>
      <c r="AB522" s="266"/>
      <c r="AC522" s="266"/>
      <c r="AD522" s="266"/>
      <c r="AE522" s="266"/>
      <c r="AF522" s="266"/>
      <c r="AG522" s="266"/>
    </row>
    <row r="523" spans="1:33" ht="24" customHeight="1">
      <c r="A523" s="266"/>
      <c r="B523" s="266"/>
      <c r="C523" s="266"/>
      <c r="D523" s="266"/>
      <c r="E523" s="266"/>
      <c r="F523" s="266"/>
      <c r="G523" s="266"/>
      <c r="H523" s="266"/>
      <c r="I523" s="266"/>
      <c r="J523" s="266"/>
      <c r="K523" s="266"/>
      <c r="L523" s="266"/>
      <c r="M523" s="266"/>
      <c r="N523" s="266"/>
      <c r="O523" s="266"/>
      <c r="P523" s="266"/>
      <c r="Q523" s="266"/>
      <c r="R523" s="266"/>
      <c r="S523" s="266"/>
      <c r="T523" s="266"/>
      <c r="U523" s="266"/>
      <c r="V523" s="266"/>
      <c r="W523" s="266"/>
      <c r="X523" s="266"/>
      <c r="Y523" s="266"/>
      <c r="Z523" s="266"/>
      <c r="AA523" s="266"/>
      <c r="AB523" s="266"/>
      <c r="AC523" s="266"/>
      <c r="AD523" s="266"/>
      <c r="AE523" s="266"/>
      <c r="AF523" s="266"/>
      <c r="AG523" s="266"/>
    </row>
    <row r="524" spans="1:33" ht="24" customHeight="1">
      <c r="A524" s="266"/>
      <c r="B524" s="266"/>
      <c r="C524" s="266"/>
      <c r="D524" s="266"/>
      <c r="E524" s="266"/>
      <c r="F524" s="266"/>
      <c r="G524" s="266"/>
      <c r="H524" s="266"/>
      <c r="I524" s="266"/>
      <c r="J524" s="266"/>
      <c r="K524" s="266"/>
      <c r="L524" s="266"/>
      <c r="M524" s="266"/>
      <c r="N524" s="266"/>
      <c r="O524" s="266"/>
      <c r="P524" s="266"/>
      <c r="Q524" s="266"/>
      <c r="R524" s="266"/>
      <c r="S524" s="266"/>
      <c r="T524" s="266"/>
      <c r="U524" s="266"/>
      <c r="V524" s="266"/>
      <c r="W524" s="266"/>
      <c r="X524" s="266"/>
      <c r="Y524" s="266"/>
      <c r="Z524" s="266"/>
      <c r="AA524" s="266"/>
      <c r="AB524" s="266"/>
      <c r="AC524" s="266"/>
      <c r="AD524" s="266"/>
      <c r="AE524" s="266"/>
      <c r="AF524" s="266"/>
      <c r="AG524" s="266"/>
    </row>
    <row r="525" spans="1:33" ht="24" customHeight="1">
      <c r="A525" s="266"/>
      <c r="B525" s="266"/>
      <c r="C525" s="266"/>
      <c r="D525" s="266"/>
      <c r="E525" s="266"/>
      <c r="F525" s="266"/>
      <c r="G525" s="266"/>
      <c r="H525" s="266"/>
      <c r="I525" s="266"/>
      <c r="J525" s="266"/>
      <c r="K525" s="266"/>
      <c r="L525" s="266"/>
      <c r="M525" s="266"/>
      <c r="N525" s="266"/>
      <c r="O525" s="266"/>
      <c r="P525" s="266"/>
      <c r="Q525" s="266"/>
      <c r="R525" s="266"/>
      <c r="S525" s="266"/>
      <c r="T525" s="266"/>
      <c r="U525" s="266"/>
      <c r="V525" s="266"/>
      <c r="W525" s="266"/>
      <c r="X525" s="266"/>
      <c r="Y525" s="266"/>
      <c r="Z525" s="266"/>
      <c r="AA525" s="266"/>
      <c r="AB525" s="266"/>
      <c r="AC525" s="266"/>
      <c r="AD525" s="266"/>
      <c r="AE525" s="266"/>
      <c r="AF525" s="266"/>
      <c r="AG525" s="266"/>
    </row>
    <row r="526" spans="1:33" ht="24" customHeight="1">
      <c r="A526" s="266"/>
      <c r="B526" s="266"/>
      <c r="C526" s="266"/>
      <c r="D526" s="266"/>
      <c r="E526" s="266"/>
      <c r="F526" s="266"/>
      <c r="G526" s="266"/>
      <c r="H526" s="266"/>
      <c r="I526" s="266"/>
      <c r="J526" s="266"/>
      <c r="K526" s="266"/>
      <c r="L526" s="266"/>
      <c r="M526" s="266"/>
      <c r="N526" s="266"/>
      <c r="O526" s="266"/>
      <c r="P526" s="266"/>
      <c r="Q526" s="266"/>
      <c r="R526" s="266"/>
      <c r="S526" s="266"/>
      <c r="T526" s="266"/>
      <c r="U526" s="266"/>
      <c r="V526" s="266"/>
      <c r="W526" s="266"/>
      <c r="X526" s="266"/>
      <c r="Y526" s="266"/>
      <c r="Z526" s="266"/>
      <c r="AA526" s="266"/>
      <c r="AB526" s="266"/>
      <c r="AC526" s="266"/>
      <c r="AD526" s="266"/>
      <c r="AE526" s="266"/>
      <c r="AF526" s="266"/>
      <c r="AG526" s="266"/>
    </row>
    <row r="527" spans="1:33" ht="24" customHeight="1">
      <c r="A527" s="266"/>
      <c r="B527" s="266"/>
      <c r="C527" s="266"/>
      <c r="D527" s="266"/>
      <c r="E527" s="266"/>
      <c r="F527" s="266"/>
      <c r="G527" s="266"/>
      <c r="H527" s="266"/>
      <c r="I527" s="266"/>
      <c r="J527" s="266"/>
      <c r="K527" s="266"/>
      <c r="L527" s="266"/>
      <c r="M527" s="266"/>
      <c r="N527" s="266"/>
      <c r="O527" s="266"/>
      <c r="P527" s="266"/>
      <c r="Q527" s="266"/>
      <c r="R527" s="266"/>
      <c r="S527" s="266"/>
      <c r="T527" s="266"/>
      <c r="U527" s="266"/>
      <c r="V527" s="266"/>
      <c r="W527" s="266"/>
      <c r="X527" s="266"/>
      <c r="Y527" s="266"/>
      <c r="Z527" s="266"/>
      <c r="AA527" s="266"/>
      <c r="AB527" s="266"/>
      <c r="AC527" s="266"/>
      <c r="AD527" s="266"/>
      <c r="AE527" s="266"/>
      <c r="AF527" s="266"/>
      <c r="AG527" s="266"/>
    </row>
    <row r="528" spans="1:33" ht="24" customHeight="1">
      <c r="A528" s="266"/>
      <c r="B528" s="266"/>
      <c r="C528" s="266"/>
      <c r="D528" s="266"/>
      <c r="E528" s="266"/>
      <c r="F528" s="266"/>
      <c r="G528" s="266"/>
      <c r="H528" s="266"/>
      <c r="I528" s="266"/>
      <c r="J528" s="266"/>
      <c r="K528" s="266"/>
      <c r="L528" s="266"/>
      <c r="M528" s="266"/>
      <c r="N528" s="266"/>
      <c r="O528" s="266"/>
      <c r="P528" s="266"/>
      <c r="Q528" s="266"/>
      <c r="R528" s="266"/>
      <c r="S528" s="266"/>
      <c r="T528" s="266"/>
      <c r="U528" s="266"/>
      <c r="V528" s="266"/>
      <c r="W528" s="266"/>
      <c r="X528" s="266"/>
      <c r="Y528" s="266"/>
      <c r="Z528" s="266"/>
      <c r="AA528" s="266"/>
      <c r="AB528" s="266"/>
      <c r="AC528" s="266"/>
      <c r="AD528" s="266"/>
      <c r="AE528" s="266"/>
      <c r="AF528" s="266"/>
      <c r="AG528" s="266"/>
    </row>
    <row r="529" spans="1:33" ht="24" customHeight="1">
      <c r="A529" s="266"/>
      <c r="B529" s="266"/>
      <c r="C529" s="266"/>
      <c r="D529" s="266"/>
      <c r="E529" s="266"/>
      <c r="F529" s="266"/>
      <c r="G529" s="266"/>
      <c r="H529" s="266"/>
      <c r="I529" s="266"/>
      <c r="J529" s="266"/>
      <c r="K529" s="266"/>
      <c r="L529" s="266"/>
      <c r="M529" s="266"/>
      <c r="N529" s="266"/>
      <c r="O529" s="266"/>
      <c r="P529" s="266"/>
      <c r="Q529" s="266"/>
      <c r="R529" s="266"/>
      <c r="S529" s="266"/>
      <c r="T529" s="266"/>
      <c r="U529" s="266"/>
      <c r="V529" s="266"/>
      <c r="W529" s="266"/>
      <c r="X529" s="266"/>
      <c r="Y529" s="266"/>
      <c r="Z529" s="266"/>
      <c r="AA529" s="266"/>
      <c r="AB529" s="266"/>
      <c r="AC529" s="266"/>
      <c r="AD529" s="266"/>
      <c r="AE529" s="266"/>
      <c r="AF529" s="266"/>
      <c r="AG529" s="266"/>
    </row>
    <row r="530" spans="1:33" ht="24" customHeight="1">
      <c r="A530" s="266"/>
      <c r="B530" s="266"/>
      <c r="C530" s="266"/>
      <c r="D530" s="266"/>
      <c r="E530" s="266"/>
      <c r="F530" s="266"/>
      <c r="G530" s="266"/>
      <c r="H530" s="266"/>
      <c r="I530" s="266"/>
      <c r="J530" s="266"/>
      <c r="K530" s="266"/>
      <c r="L530" s="266"/>
      <c r="M530" s="266"/>
      <c r="N530" s="266"/>
      <c r="O530" s="266"/>
      <c r="P530" s="266"/>
      <c r="Q530" s="266"/>
      <c r="R530" s="266"/>
      <c r="S530" s="266"/>
      <c r="T530" s="266"/>
      <c r="U530" s="266"/>
      <c r="V530" s="266"/>
      <c r="W530" s="266"/>
      <c r="X530" s="266"/>
      <c r="Y530" s="266"/>
      <c r="Z530" s="266"/>
      <c r="AA530" s="266"/>
      <c r="AB530" s="266"/>
      <c r="AC530" s="266"/>
      <c r="AD530" s="266"/>
      <c r="AE530" s="266"/>
      <c r="AF530" s="266"/>
      <c r="AG530" s="266"/>
    </row>
    <row r="531" spans="1:33" ht="24" customHeight="1">
      <c r="A531" s="266"/>
      <c r="B531" s="266"/>
      <c r="C531" s="266"/>
      <c r="D531" s="266"/>
      <c r="E531" s="266"/>
      <c r="F531" s="266"/>
      <c r="G531" s="266"/>
      <c r="H531" s="266"/>
      <c r="I531" s="266"/>
      <c r="J531" s="266"/>
      <c r="K531" s="266"/>
      <c r="L531" s="266"/>
      <c r="M531" s="266"/>
      <c r="N531" s="266"/>
      <c r="O531" s="266"/>
      <c r="P531" s="266"/>
      <c r="Q531" s="266"/>
      <c r="R531" s="266"/>
      <c r="S531" s="266"/>
      <c r="T531" s="266"/>
      <c r="U531" s="266"/>
      <c r="V531" s="266"/>
      <c r="W531" s="266"/>
      <c r="X531" s="266"/>
      <c r="Y531" s="266"/>
      <c r="Z531" s="266"/>
      <c r="AA531" s="266"/>
      <c r="AB531" s="266"/>
      <c r="AC531" s="266"/>
      <c r="AD531" s="266"/>
      <c r="AE531" s="266"/>
      <c r="AF531" s="266"/>
      <c r="AG531" s="266"/>
    </row>
    <row r="532" spans="1:33" ht="24" customHeight="1">
      <c r="A532" s="266"/>
      <c r="B532" s="266"/>
      <c r="C532" s="266"/>
      <c r="D532" s="266"/>
      <c r="E532" s="266"/>
      <c r="F532" s="266"/>
      <c r="G532" s="266"/>
      <c r="H532" s="266"/>
      <c r="I532" s="266"/>
      <c r="J532" s="266"/>
      <c r="K532" s="266"/>
      <c r="L532" s="266"/>
      <c r="M532" s="266"/>
      <c r="N532" s="266"/>
      <c r="O532" s="266"/>
      <c r="P532" s="266"/>
      <c r="Q532" s="266"/>
      <c r="R532" s="266"/>
      <c r="S532" s="266"/>
      <c r="T532" s="266"/>
      <c r="U532" s="266"/>
      <c r="V532" s="266"/>
      <c r="W532" s="266"/>
      <c r="X532" s="266"/>
      <c r="Y532" s="266"/>
      <c r="Z532" s="266"/>
      <c r="AA532" s="266"/>
      <c r="AB532" s="266"/>
      <c r="AC532" s="266"/>
      <c r="AD532" s="266"/>
      <c r="AE532" s="266"/>
      <c r="AF532" s="266"/>
      <c r="AG532" s="266"/>
    </row>
    <row r="533" spans="1:33" ht="24" customHeight="1">
      <c r="A533" s="266"/>
      <c r="B533" s="266"/>
      <c r="C533" s="266"/>
      <c r="D533" s="266"/>
      <c r="E533" s="266"/>
      <c r="F533" s="266"/>
      <c r="G533" s="266"/>
      <c r="H533" s="266"/>
      <c r="I533" s="266"/>
      <c r="J533" s="266"/>
      <c r="K533" s="266"/>
      <c r="L533" s="266"/>
      <c r="M533" s="266"/>
      <c r="N533" s="266"/>
      <c r="O533" s="266"/>
      <c r="P533" s="266"/>
      <c r="Q533" s="266"/>
      <c r="R533" s="266"/>
      <c r="S533" s="266"/>
      <c r="T533" s="266"/>
      <c r="U533" s="266"/>
      <c r="V533" s="266"/>
      <c r="W533" s="266"/>
      <c r="X533" s="266"/>
      <c r="Y533" s="266"/>
      <c r="Z533" s="266"/>
      <c r="AA533" s="266"/>
      <c r="AB533" s="266"/>
      <c r="AC533" s="266"/>
      <c r="AD533" s="266"/>
      <c r="AE533" s="266"/>
      <c r="AF533" s="266"/>
      <c r="AG533" s="266"/>
    </row>
    <row r="534" spans="1:33" ht="24" customHeight="1">
      <c r="A534" s="266"/>
      <c r="B534" s="266"/>
      <c r="C534" s="266"/>
      <c r="D534" s="266"/>
      <c r="E534" s="266"/>
      <c r="F534" s="266"/>
      <c r="G534" s="266"/>
      <c r="H534" s="266"/>
      <c r="I534" s="266"/>
      <c r="J534" s="266"/>
      <c r="K534" s="266"/>
      <c r="L534" s="266"/>
      <c r="M534" s="266"/>
      <c r="N534" s="266"/>
      <c r="O534" s="266"/>
      <c r="P534" s="266"/>
      <c r="Q534" s="266"/>
      <c r="R534" s="266"/>
      <c r="S534" s="266"/>
      <c r="T534" s="266"/>
      <c r="U534" s="266"/>
      <c r="V534" s="266"/>
      <c r="W534" s="266"/>
      <c r="X534" s="266"/>
      <c r="Y534" s="266"/>
      <c r="Z534" s="266"/>
      <c r="AA534" s="266"/>
      <c r="AB534" s="266"/>
      <c r="AC534" s="266"/>
      <c r="AD534" s="266"/>
      <c r="AE534" s="266"/>
      <c r="AF534" s="266"/>
      <c r="AG534" s="266"/>
    </row>
    <row r="535" spans="1:33" ht="24" customHeight="1">
      <c r="A535" s="266"/>
      <c r="B535" s="266"/>
      <c r="C535" s="266"/>
      <c r="D535" s="266"/>
      <c r="E535" s="266"/>
      <c r="F535" s="266"/>
      <c r="G535" s="266"/>
      <c r="H535" s="266"/>
      <c r="I535" s="266"/>
      <c r="J535" s="266"/>
      <c r="K535" s="266"/>
      <c r="L535" s="266"/>
      <c r="M535" s="266"/>
      <c r="N535" s="266"/>
      <c r="O535" s="266"/>
      <c r="P535" s="266"/>
      <c r="Q535" s="266"/>
      <c r="R535" s="266"/>
      <c r="S535" s="266"/>
      <c r="T535" s="266"/>
      <c r="U535" s="266"/>
      <c r="V535" s="266"/>
      <c r="W535" s="266"/>
      <c r="X535" s="266"/>
      <c r="Y535" s="266"/>
      <c r="Z535" s="266"/>
      <c r="AA535" s="266"/>
      <c r="AB535" s="266"/>
      <c r="AC535" s="266"/>
      <c r="AD535" s="266"/>
      <c r="AE535" s="266"/>
      <c r="AF535" s="266"/>
      <c r="AG535" s="266"/>
    </row>
    <row r="536" spans="1:33" ht="24" customHeight="1">
      <c r="A536" s="266"/>
      <c r="B536" s="266"/>
      <c r="C536" s="266"/>
      <c r="D536" s="266"/>
      <c r="E536" s="266"/>
      <c r="F536" s="266"/>
      <c r="G536" s="266"/>
      <c r="H536" s="266"/>
      <c r="I536" s="266"/>
      <c r="J536" s="266"/>
      <c r="K536" s="266"/>
      <c r="L536" s="266"/>
      <c r="M536" s="266"/>
      <c r="N536" s="266"/>
      <c r="O536" s="266"/>
      <c r="P536" s="266"/>
      <c r="Q536" s="266"/>
      <c r="R536" s="266"/>
      <c r="S536" s="266"/>
      <c r="T536" s="266"/>
      <c r="U536" s="266"/>
      <c r="V536" s="266"/>
      <c r="W536" s="266"/>
      <c r="X536" s="266"/>
      <c r="Y536" s="266"/>
      <c r="Z536" s="266"/>
      <c r="AA536" s="266"/>
      <c r="AB536" s="266"/>
      <c r="AC536" s="266"/>
      <c r="AD536" s="266"/>
      <c r="AE536" s="266"/>
      <c r="AF536" s="266"/>
      <c r="AG536" s="266"/>
    </row>
    <row r="537" spans="1:33" ht="24" customHeight="1">
      <c r="A537" s="266"/>
      <c r="B537" s="266"/>
      <c r="C537" s="266"/>
      <c r="D537" s="266"/>
      <c r="E537" s="266"/>
      <c r="F537" s="266"/>
      <c r="G537" s="266"/>
      <c r="H537" s="266"/>
      <c r="I537" s="266"/>
      <c r="J537" s="266"/>
      <c r="K537" s="266"/>
      <c r="L537" s="266"/>
      <c r="M537" s="266"/>
      <c r="N537" s="266"/>
      <c r="O537" s="266"/>
      <c r="P537" s="266"/>
      <c r="Q537" s="266"/>
      <c r="R537" s="266"/>
      <c r="S537" s="266"/>
      <c r="T537" s="266"/>
      <c r="U537" s="266"/>
      <c r="V537" s="266"/>
      <c r="W537" s="266"/>
      <c r="X537" s="266"/>
      <c r="Y537" s="266"/>
      <c r="Z537" s="266"/>
      <c r="AA537" s="266"/>
      <c r="AB537" s="266"/>
      <c r="AC537" s="266"/>
      <c r="AD537" s="266"/>
      <c r="AE537" s="266"/>
      <c r="AF537" s="266"/>
      <c r="AG537" s="266"/>
    </row>
    <row r="538" spans="1:33" ht="24" customHeight="1">
      <c r="A538" s="266"/>
      <c r="B538" s="266"/>
      <c r="C538" s="266"/>
      <c r="D538" s="266"/>
      <c r="E538" s="266"/>
      <c r="F538" s="266"/>
      <c r="G538" s="266"/>
      <c r="H538" s="266"/>
      <c r="I538" s="266"/>
      <c r="J538" s="266"/>
      <c r="K538" s="266"/>
      <c r="L538" s="266"/>
      <c r="M538" s="266"/>
      <c r="N538" s="266"/>
      <c r="O538" s="266"/>
      <c r="P538" s="266"/>
      <c r="Q538" s="266"/>
      <c r="R538" s="266"/>
      <c r="S538" s="266"/>
      <c r="T538" s="266"/>
      <c r="U538" s="266"/>
      <c r="V538" s="266"/>
      <c r="W538" s="266"/>
      <c r="X538" s="266"/>
      <c r="Y538" s="266"/>
      <c r="Z538" s="266"/>
      <c r="AA538" s="266"/>
      <c r="AB538" s="266"/>
      <c r="AC538" s="266"/>
      <c r="AD538" s="266"/>
      <c r="AE538" s="266"/>
      <c r="AF538" s="266"/>
      <c r="AG538" s="266"/>
    </row>
    <row r="539" spans="1:33" ht="24" customHeight="1">
      <c r="A539" s="266"/>
      <c r="B539" s="266"/>
      <c r="C539" s="266"/>
      <c r="D539" s="266"/>
      <c r="E539" s="266"/>
      <c r="F539" s="266"/>
      <c r="G539" s="266"/>
      <c r="H539" s="266"/>
      <c r="I539" s="266"/>
      <c r="J539" s="266"/>
      <c r="K539" s="266"/>
      <c r="L539" s="266"/>
      <c r="M539" s="266"/>
      <c r="N539" s="266"/>
      <c r="O539" s="266"/>
      <c r="P539" s="266"/>
      <c r="Q539" s="266"/>
      <c r="R539" s="266"/>
      <c r="S539" s="266"/>
      <c r="T539" s="266"/>
      <c r="U539" s="266"/>
      <c r="V539" s="266"/>
      <c r="W539" s="266"/>
      <c r="X539" s="266"/>
      <c r="Y539" s="266"/>
      <c r="Z539" s="266"/>
      <c r="AA539" s="266"/>
      <c r="AB539" s="266"/>
      <c r="AC539" s="266"/>
      <c r="AD539" s="266"/>
      <c r="AE539" s="266"/>
      <c r="AF539" s="266"/>
      <c r="AG539" s="266"/>
    </row>
    <row r="540" spans="1:33" ht="24" customHeight="1">
      <c r="A540" s="266"/>
      <c r="B540" s="266"/>
      <c r="C540" s="266"/>
      <c r="D540" s="266"/>
      <c r="E540" s="266"/>
      <c r="F540" s="266"/>
      <c r="G540" s="266"/>
      <c r="H540" s="266"/>
      <c r="I540" s="266"/>
      <c r="J540" s="266"/>
      <c r="K540" s="266"/>
      <c r="L540" s="266"/>
      <c r="M540" s="266"/>
      <c r="N540" s="266"/>
      <c r="O540" s="266"/>
      <c r="P540" s="266"/>
      <c r="Q540" s="266"/>
      <c r="R540" s="266"/>
      <c r="S540" s="266"/>
      <c r="T540" s="266"/>
      <c r="U540" s="266"/>
      <c r="V540" s="266"/>
      <c r="W540" s="266"/>
      <c r="X540" s="266"/>
      <c r="Y540" s="266"/>
      <c r="Z540" s="266"/>
      <c r="AA540" s="266"/>
      <c r="AB540" s="266"/>
      <c r="AC540" s="266"/>
      <c r="AD540" s="266"/>
      <c r="AE540" s="266"/>
      <c r="AF540" s="266"/>
      <c r="AG540" s="266"/>
    </row>
    <row r="541" spans="1:33" ht="24" customHeight="1">
      <c r="A541" s="266"/>
      <c r="B541" s="266"/>
      <c r="C541" s="266"/>
      <c r="D541" s="266"/>
      <c r="E541" s="266"/>
      <c r="F541" s="266"/>
      <c r="G541" s="266"/>
      <c r="H541" s="266"/>
      <c r="I541" s="266"/>
      <c r="J541" s="266"/>
      <c r="K541" s="266"/>
      <c r="L541" s="266"/>
      <c r="M541" s="266"/>
      <c r="N541" s="266"/>
      <c r="O541" s="266"/>
      <c r="P541" s="266"/>
      <c r="Q541" s="266"/>
      <c r="R541" s="266"/>
      <c r="S541" s="266"/>
      <c r="T541" s="266"/>
      <c r="U541" s="266"/>
      <c r="V541" s="266"/>
      <c r="W541" s="266"/>
      <c r="X541" s="266"/>
      <c r="Y541" s="266"/>
      <c r="Z541" s="266"/>
      <c r="AA541" s="266"/>
      <c r="AB541" s="266"/>
      <c r="AC541" s="266"/>
      <c r="AD541" s="266"/>
      <c r="AE541" s="266"/>
      <c r="AF541" s="266"/>
      <c r="AG541" s="266"/>
    </row>
    <row r="542" spans="1:33" ht="24" customHeight="1">
      <c r="A542" s="266"/>
      <c r="B542" s="266"/>
      <c r="C542" s="266"/>
      <c r="D542" s="266"/>
      <c r="E542" s="266"/>
      <c r="F542" s="266"/>
      <c r="G542" s="266"/>
      <c r="H542" s="266"/>
      <c r="I542" s="266"/>
      <c r="J542" s="266"/>
      <c r="K542" s="266"/>
      <c r="L542" s="266"/>
      <c r="M542" s="266"/>
      <c r="N542" s="266"/>
      <c r="O542" s="266"/>
      <c r="P542" s="266"/>
      <c r="Q542" s="266"/>
      <c r="R542" s="266"/>
      <c r="S542" s="266"/>
      <c r="T542" s="266"/>
      <c r="U542" s="266"/>
      <c r="V542" s="266"/>
      <c r="W542" s="266"/>
      <c r="X542" s="266"/>
      <c r="Y542" s="266"/>
      <c r="Z542" s="266"/>
      <c r="AA542" s="266"/>
      <c r="AB542" s="266"/>
      <c r="AC542" s="266"/>
      <c r="AD542" s="266"/>
      <c r="AE542" s="266"/>
      <c r="AF542" s="266"/>
      <c r="AG542" s="266"/>
    </row>
    <row r="543" spans="1:33" ht="24" customHeight="1">
      <c r="A543" s="266"/>
      <c r="B543" s="266"/>
      <c r="C543" s="266"/>
      <c r="D543" s="266"/>
      <c r="E543" s="266"/>
      <c r="F543" s="266"/>
      <c r="G543" s="266"/>
      <c r="H543" s="266"/>
      <c r="I543" s="266"/>
      <c r="J543" s="266"/>
      <c r="K543" s="266"/>
      <c r="L543" s="266"/>
      <c r="M543" s="266"/>
      <c r="N543" s="266"/>
      <c r="O543" s="266"/>
      <c r="P543" s="266"/>
      <c r="Q543" s="266"/>
      <c r="R543" s="266"/>
      <c r="S543" s="266"/>
      <c r="T543" s="266"/>
      <c r="U543" s="266"/>
      <c r="V543" s="266"/>
      <c r="W543" s="266"/>
      <c r="X543" s="266"/>
      <c r="Y543" s="266"/>
      <c r="Z543" s="266"/>
      <c r="AA543" s="266"/>
      <c r="AB543" s="266"/>
      <c r="AC543" s="266"/>
      <c r="AD543" s="266"/>
      <c r="AE543" s="266"/>
      <c r="AF543" s="266"/>
      <c r="AG543" s="266"/>
    </row>
    <row r="544" spans="1:33" ht="24" customHeight="1">
      <c r="A544" s="266"/>
      <c r="B544" s="266"/>
      <c r="C544" s="266"/>
      <c r="D544" s="266"/>
      <c r="E544" s="266"/>
      <c r="F544" s="266"/>
      <c r="G544" s="266"/>
      <c r="H544" s="266"/>
      <c r="I544" s="266"/>
      <c r="J544" s="266"/>
      <c r="K544" s="266"/>
      <c r="L544" s="266"/>
      <c r="M544" s="266"/>
      <c r="N544" s="266"/>
      <c r="O544" s="266"/>
      <c r="P544" s="266"/>
      <c r="Q544" s="266"/>
      <c r="R544" s="266"/>
      <c r="S544" s="266"/>
      <c r="T544" s="266"/>
      <c r="U544" s="266"/>
      <c r="V544" s="266"/>
      <c r="W544" s="266"/>
      <c r="X544" s="266"/>
      <c r="Y544" s="266"/>
      <c r="Z544" s="266"/>
      <c r="AA544" s="266"/>
      <c r="AB544" s="266"/>
      <c r="AC544" s="266"/>
      <c r="AD544" s="266"/>
      <c r="AE544" s="266"/>
      <c r="AF544" s="266"/>
      <c r="AG544" s="266"/>
    </row>
    <row r="545" spans="1:33" ht="24" customHeight="1">
      <c r="A545" s="266"/>
      <c r="B545" s="266"/>
      <c r="C545" s="266"/>
      <c r="D545" s="266"/>
      <c r="E545" s="266"/>
      <c r="F545" s="266"/>
      <c r="G545" s="266"/>
      <c r="H545" s="266"/>
      <c r="I545" s="266"/>
      <c r="J545" s="266"/>
      <c r="K545" s="266"/>
      <c r="L545" s="266"/>
      <c r="M545" s="266"/>
      <c r="N545" s="266"/>
      <c r="O545" s="266"/>
      <c r="P545" s="266"/>
      <c r="Q545" s="266"/>
      <c r="R545" s="266"/>
      <c r="S545" s="266"/>
      <c r="T545" s="266"/>
      <c r="U545" s="266"/>
      <c r="V545" s="266"/>
      <c r="W545" s="266"/>
      <c r="X545" s="266"/>
      <c r="Y545" s="266"/>
      <c r="Z545" s="266"/>
      <c r="AA545" s="266"/>
      <c r="AB545" s="266"/>
      <c r="AC545" s="266"/>
      <c r="AD545" s="266"/>
      <c r="AE545" s="266"/>
      <c r="AF545" s="266"/>
      <c r="AG545" s="266"/>
    </row>
    <row r="546" spans="1:33" ht="24" customHeight="1">
      <c r="A546" s="266"/>
      <c r="B546" s="266"/>
      <c r="C546" s="266"/>
      <c r="D546" s="266"/>
      <c r="E546" s="266"/>
      <c r="F546" s="266"/>
      <c r="G546" s="266"/>
      <c r="H546" s="266"/>
      <c r="I546" s="266"/>
      <c r="J546" s="266"/>
      <c r="K546" s="266"/>
      <c r="L546" s="266"/>
      <c r="M546" s="266"/>
      <c r="N546" s="266"/>
      <c r="O546" s="266"/>
      <c r="P546" s="266"/>
      <c r="Q546" s="266"/>
      <c r="R546" s="266"/>
      <c r="S546" s="266"/>
      <c r="T546" s="266"/>
      <c r="U546" s="266"/>
      <c r="V546" s="266"/>
      <c r="W546" s="266"/>
      <c r="X546" s="266"/>
      <c r="Y546" s="266"/>
      <c r="Z546" s="266"/>
      <c r="AA546" s="266"/>
      <c r="AB546" s="266"/>
      <c r="AC546" s="266"/>
      <c r="AD546" s="266"/>
      <c r="AE546" s="266"/>
      <c r="AF546" s="266"/>
      <c r="AG546" s="266"/>
    </row>
    <row r="547" spans="1:33" ht="24" customHeight="1">
      <c r="A547" s="266"/>
      <c r="B547" s="266"/>
      <c r="C547" s="266"/>
      <c r="D547" s="266"/>
      <c r="E547" s="266"/>
      <c r="F547" s="266"/>
      <c r="G547" s="266"/>
      <c r="H547" s="266"/>
      <c r="I547" s="266"/>
      <c r="J547" s="266"/>
      <c r="K547" s="266"/>
      <c r="L547" s="266"/>
      <c r="M547" s="266"/>
      <c r="N547" s="266"/>
      <c r="O547" s="266"/>
      <c r="P547" s="266"/>
      <c r="Q547" s="266"/>
      <c r="R547" s="266"/>
      <c r="S547" s="266"/>
      <c r="T547" s="266"/>
      <c r="U547" s="266"/>
      <c r="V547" s="266"/>
      <c r="W547" s="266"/>
      <c r="X547" s="266"/>
      <c r="Y547" s="266"/>
      <c r="Z547" s="266"/>
      <c r="AA547" s="266"/>
      <c r="AB547" s="266"/>
      <c r="AC547" s="266"/>
      <c r="AD547" s="266"/>
      <c r="AE547" s="266"/>
      <c r="AF547" s="266"/>
      <c r="AG547" s="266"/>
    </row>
    <row r="548" spans="1:33" ht="24" customHeight="1">
      <c r="A548" s="266"/>
      <c r="B548" s="266"/>
      <c r="C548" s="266"/>
      <c r="D548" s="266"/>
      <c r="E548" s="266"/>
      <c r="F548" s="266"/>
      <c r="G548" s="266"/>
      <c r="H548" s="266"/>
      <c r="I548" s="266"/>
      <c r="J548" s="266"/>
      <c r="K548" s="266"/>
      <c r="L548" s="266"/>
      <c r="M548" s="266"/>
      <c r="N548" s="266"/>
      <c r="O548" s="266"/>
      <c r="P548" s="266"/>
      <c r="Q548" s="266"/>
      <c r="R548" s="266"/>
      <c r="S548" s="266"/>
      <c r="T548" s="266"/>
      <c r="U548" s="266"/>
      <c r="V548" s="266"/>
      <c r="W548" s="266"/>
      <c r="X548" s="266"/>
      <c r="Y548" s="266"/>
      <c r="Z548" s="266"/>
      <c r="AA548" s="266"/>
      <c r="AB548" s="266"/>
      <c r="AC548" s="266"/>
      <c r="AD548" s="266"/>
      <c r="AE548" s="266"/>
      <c r="AF548" s="266"/>
      <c r="AG548" s="266"/>
    </row>
    <row r="549" spans="1:33" ht="24" customHeight="1">
      <c r="A549" s="266"/>
      <c r="B549" s="266"/>
      <c r="C549" s="266"/>
      <c r="D549" s="266"/>
      <c r="E549" s="266"/>
      <c r="F549" s="266"/>
      <c r="G549" s="266"/>
      <c r="H549" s="266"/>
      <c r="I549" s="266"/>
      <c r="J549" s="266"/>
      <c r="K549" s="266"/>
      <c r="L549" s="266"/>
      <c r="M549" s="266"/>
      <c r="N549" s="266"/>
      <c r="O549" s="266"/>
      <c r="P549" s="266"/>
      <c r="Q549" s="266"/>
      <c r="R549" s="266"/>
      <c r="S549" s="266"/>
      <c r="T549" s="266"/>
      <c r="U549" s="266"/>
      <c r="V549" s="266"/>
      <c r="W549" s="266"/>
      <c r="X549" s="266"/>
      <c r="Y549" s="266"/>
      <c r="Z549" s="266"/>
      <c r="AA549" s="266"/>
      <c r="AB549" s="266"/>
      <c r="AC549" s="266"/>
      <c r="AD549" s="266"/>
      <c r="AE549" s="266"/>
      <c r="AF549" s="266"/>
      <c r="AG549" s="266"/>
    </row>
    <row r="550" spans="1:33" ht="24" customHeight="1">
      <c r="A550" s="266"/>
      <c r="B550" s="266"/>
      <c r="C550" s="266"/>
      <c r="D550" s="266"/>
      <c r="E550" s="266"/>
      <c r="F550" s="266"/>
      <c r="G550" s="266"/>
      <c r="H550" s="266"/>
      <c r="I550" s="266"/>
      <c r="J550" s="266"/>
      <c r="K550" s="266"/>
      <c r="L550" s="266"/>
      <c r="M550" s="266"/>
      <c r="N550" s="266"/>
      <c r="O550" s="266"/>
      <c r="P550" s="266"/>
      <c r="Q550" s="266"/>
      <c r="R550" s="266"/>
      <c r="S550" s="266"/>
      <c r="T550" s="266"/>
      <c r="U550" s="266"/>
      <c r="V550" s="266"/>
      <c r="W550" s="266"/>
      <c r="X550" s="266"/>
      <c r="Y550" s="266"/>
      <c r="Z550" s="266"/>
      <c r="AA550" s="266"/>
      <c r="AB550" s="266"/>
      <c r="AC550" s="266"/>
      <c r="AD550" s="266"/>
      <c r="AE550" s="266"/>
      <c r="AF550" s="266"/>
      <c r="AG550" s="266"/>
    </row>
    <row r="551" spans="1:33" ht="24" customHeight="1">
      <c r="A551" s="266"/>
      <c r="B551" s="266"/>
      <c r="C551" s="266"/>
      <c r="D551" s="266"/>
      <c r="E551" s="266"/>
      <c r="F551" s="266"/>
      <c r="G551" s="266"/>
      <c r="H551" s="266"/>
      <c r="I551" s="266"/>
      <c r="J551" s="266"/>
      <c r="K551" s="266"/>
      <c r="L551" s="266"/>
      <c r="M551" s="266"/>
      <c r="N551" s="266"/>
      <c r="O551" s="266"/>
      <c r="P551" s="266"/>
      <c r="Q551" s="266"/>
      <c r="R551" s="266"/>
      <c r="S551" s="266"/>
      <c r="T551" s="266"/>
      <c r="U551" s="266"/>
      <c r="V551" s="266"/>
      <c r="W551" s="266"/>
      <c r="X551" s="266"/>
      <c r="Y551" s="266"/>
      <c r="Z551" s="266"/>
      <c r="AA551" s="266"/>
      <c r="AB551" s="266"/>
      <c r="AC551" s="266"/>
      <c r="AD551" s="266"/>
      <c r="AE551" s="266"/>
      <c r="AF551" s="266"/>
      <c r="AG551" s="266"/>
    </row>
    <row r="552" spans="1:33" ht="24" customHeight="1">
      <c r="A552" s="266"/>
      <c r="B552" s="266"/>
      <c r="C552" s="266"/>
      <c r="D552" s="266"/>
      <c r="E552" s="266"/>
      <c r="F552" s="266"/>
      <c r="G552" s="266"/>
      <c r="H552" s="266"/>
      <c r="I552" s="266"/>
      <c r="J552" s="266"/>
      <c r="K552" s="266"/>
      <c r="L552" s="266"/>
      <c r="M552" s="266"/>
      <c r="N552" s="266"/>
      <c r="O552" s="266"/>
      <c r="P552" s="266"/>
      <c r="Q552" s="266"/>
      <c r="R552" s="266"/>
      <c r="S552" s="266"/>
      <c r="T552" s="266"/>
      <c r="U552" s="266"/>
      <c r="V552" s="266"/>
      <c r="W552" s="266"/>
      <c r="X552" s="266"/>
      <c r="Y552" s="266"/>
      <c r="Z552" s="266"/>
      <c r="AA552" s="266"/>
      <c r="AB552" s="266"/>
      <c r="AC552" s="266"/>
      <c r="AD552" s="266"/>
      <c r="AE552" s="266"/>
      <c r="AF552" s="266"/>
      <c r="AG552" s="266"/>
    </row>
    <row r="553" spans="1:33" ht="24" customHeight="1">
      <c r="A553" s="266"/>
      <c r="B553" s="266"/>
      <c r="C553" s="266"/>
      <c r="D553" s="266"/>
      <c r="E553" s="266"/>
      <c r="F553" s="266"/>
      <c r="G553" s="266"/>
      <c r="H553" s="266"/>
      <c r="I553" s="266"/>
      <c r="J553" s="266"/>
      <c r="K553" s="266"/>
      <c r="L553" s="266"/>
      <c r="M553" s="266"/>
      <c r="N553" s="266"/>
      <c r="O553" s="266"/>
      <c r="P553" s="266"/>
      <c r="Q553" s="266"/>
      <c r="R553" s="266"/>
      <c r="S553" s="266"/>
      <c r="T553" s="266"/>
      <c r="U553" s="266"/>
      <c r="V553" s="266"/>
      <c r="W553" s="266"/>
      <c r="X553" s="266"/>
      <c r="Y553" s="266"/>
      <c r="Z553" s="266"/>
      <c r="AA553" s="266"/>
      <c r="AB553" s="266"/>
      <c r="AC553" s="266"/>
      <c r="AD553" s="266"/>
      <c r="AE553" s="266"/>
      <c r="AF553" s="266"/>
      <c r="AG553" s="266"/>
    </row>
    <row r="554" spans="1:33" ht="24" customHeight="1">
      <c r="A554" s="266"/>
      <c r="B554" s="266"/>
      <c r="C554" s="266"/>
      <c r="D554" s="266"/>
      <c r="E554" s="266"/>
      <c r="F554" s="266"/>
      <c r="G554" s="266"/>
      <c r="H554" s="266"/>
      <c r="I554" s="266"/>
      <c r="J554" s="266"/>
      <c r="K554" s="266"/>
      <c r="L554" s="266"/>
      <c r="M554" s="266"/>
      <c r="N554" s="266"/>
      <c r="O554" s="266"/>
      <c r="P554" s="266"/>
      <c r="Q554" s="266"/>
      <c r="R554" s="266"/>
      <c r="S554" s="266"/>
      <c r="T554" s="266"/>
      <c r="U554" s="266"/>
      <c r="V554" s="266"/>
      <c r="W554" s="266"/>
      <c r="X554" s="266"/>
      <c r="Y554" s="266"/>
      <c r="Z554" s="266"/>
      <c r="AA554" s="266"/>
      <c r="AB554" s="266"/>
      <c r="AC554" s="266"/>
      <c r="AD554" s="266"/>
      <c r="AE554" s="266"/>
      <c r="AF554" s="266"/>
      <c r="AG554" s="266"/>
    </row>
    <row r="555" spans="1:33" ht="24" customHeight="1">
      <c r="A555" s="266"/>
      <c r="B555" s="266"/>
      <c r="C555" s="266"/>
      <c r="D555" s="266"/>
      <c r="E555" s="266"/>
      <c r="F555" s="266"/>
      <c r="G555" s="266"/>
      <c r="H555" s="266"/>
      <c r="I555" s="266"/>
      <c r="J555" s="266"/>
      <c r="K555" s="266"/>
      <c r="L555" s="266"/>
      <c r="M555" s="266"/>
      <c r="N555" s="266"/>
      <c r="O555" s="266"/>
      <c r="P555" s="266"/>
      <c r="Q555" s="266"/>
      <c r="R555" s="266"/>
      <c r="S555" s="266"/>
      <c r="T555" s="266"/>
      <c r="U555" s="266"/>
      <c r="V555" s="266"/>
      <c r="W555" s="266"/>
      <c r="X555" s="266"/>
      <c r="Y555" s="266"/>
      <c r="Z555" s="266"/>
      <c r="AA555" s="266"/>
      <c r="AB555" s="266"/>
      <c r="AC555" s="266"/>
      <c r="AD555" s="266"/>
      <c r="AE555" s="266"/>
      <c r="AF555" s="266"/>
      <c r="AG555" s="266"/>
    </row>
    <row r="556" spans="1:33" ht="24" customHeight="1">
      <c r="A556" s="266"/>
      <c r="B556" s="266"/>
      <c r="C556" s="266"/>
      <c r="D556" s="266"/>
      <c r="E556" s="266"/>
      <c r="F556" s="266"/>
      <c r="G556" s="266"/>
      <c r="H556" s="266"/>
      <c r="I556" s="266"/>
      <c r="J556" s="266"/>
      <c r="K556" s="266"/>
      <c r="L556" s="266"/>
      <c r="M556" s="266"/>
      <c r="N556" s="266"/>
      <c r="O556" s="266"/>
      <c r="P556" s="266"/>
      <c r="Q556" s="266"/>
      <c r="R556" s="266"/>
      <c r="S556" s="266"/>
      <c r="T556" s="266"/>
      <c r="U556" s="266"/>
      <c r="V556" s="266"/>
      <c r="W556" s="266"/>
      <c r="X556" s="266"/>
      <c r="Y556" s="266"/>
      <c r="Z556" s="266"/>
      <c r="AA556" s="266"/>
      <c r="AB556" s="266"/>
      <c r="AC556" s="266"/>
      <c r="AD556" s="266"/>
      <c r="AE556" s="266"/>
      <c r="AF556" s="266"/>
      <c r="AG556" s="266"/>
    </row>
    <row r="557" spans="1:33" ht="24" customHeight="1">
      <c r="A557" s="266"/>
      <c r="B557" s="266"/>
      <c r="C557" s="266"/>
      <c r="D557" s="266"/>
      <c r="E557" s="266"/>
      <c r="F557" s="266"/>
      <c r="G557" s="266"/>
      <c r="H557" s="266"/>
      <c r="I557" s="266"/>
      <c r="J557" s="266"/>
      <c r="K557" s="266"/>
      <c r="L557" s="266"/>
      <c r="M557" s="266"/>
      <c r="N557" s="266"/>
      <c r="O557" s="266"/>
      <c r="P557" s="266"/>
      <c r="Q557" s="266"/>
      <c r="R557" s="266"/>
      <c r="S557" s="266"/>
      <c r="T557" s="266"/>
      <c r="U557" s="266"/>
      <c r="V557" s="266"/>
      <c r="W557" s="266"/>
      <c r="X557" s="266"/>
      <c r="Y557" s="266"/>
      <c r="Z557" s="266"/>
      <c r="AA557" s="266"/>
      <c r="AB557" s="266"/>
      <c r="AC557" s="266"/>
      <c r="AD557" s="266"/>
      <c r="AE557" s="266"/>
      <c r="AF557" s="266"/>
      <c r="AG557" s="266"/>
    </row>
    <row r="558" spans="1:33" ht="24" customHeight="1">
      <c r="A558" s="266"/>
      <c r="B558" s="266"/>
      <c r="C558" s="266"/>
      <c r="D558" s="266"/>
      <c r="E558" s="266"/>
      <c r="F558" s="266"/>
      <c r="G558" s="266"/>
      <c r="H558" s="266"/>
      <c r="I558" s="266"/>
      <c r="J558" s="266"/>
      <c r="K558" s="266"/>
      <c r="L558" s="266"/>
      <c r="M558" s="266"/>
      <c r="N558" s="266"/>
      <c r="O558" s="266"/>
      <c r="P558" s="266"/>
      <c r="Q558" s="266"/>
      <c r="R558" s="266"/>
      <c r="S558" s="266"/>
      <c r="T558" s="266"/>
      <c r="U558" s="266"/>
      <c r="V558" s="266"/>
      <c r="W558" s="266"/>
      <c r="X558" s="266"/>
      <c r="Y558" s="266"/>
      <c r="Z558" s="266"/>
      <c r="AA558" s="266"/>
      <c r="AB558" s="266"/>
      <c r="AC558" s="266"/>
      <c r="AD558" s="266"/>
      <c r="AE558" s="266"/>
      <c r="AF558" s="266"/>
      <c r="AG558" s="266"/>
    </row>
    <row r="559" spans="1:33" ht="24" customHeight="1">
      <c r="A559" s="266"/>
      <c r="B559" s="266"/>
      <c r="C559" s="266"/>
      <c r="D559" s="266"/>
      <c r="E559" s="266"/>
      <c r="F559" s="266"/>
      <c r="G559" s="266"/>
      <c r="H559" s="266"/>
      <c r="I559" s="266"/>
      <c r="J559" s="266"/>
      <c r="K559" s="266"/>
      <c r="L559" s="266"/>
      <c r="M559" s="266"/>
      <c r="N559" s="266"/>
      <c r="O559" s="266"/>
      <c r="P559" s="266"/>
      <c r="Q559" s="266"/>
      <c r="R559" s="266"/>
      <c r="S559" s="266"/>
      <c r="T559" s="266"/>
      <c r="U559" s="266"/>
      <c r="V559" s="266"/>
      <c r="W559" s="266"/>
      <c r="X559" s="266"/>
      <c r="Y559" s="266"/>
      <c r="Z559" s="266"/>
      <c r="AA559" s="266"/>
      <c r="AB559" s="266"/>
      <c r="AC559" s="266"/>
      <c r="AD559" s="266"/>
      <c r="AE559" s="266"/>
      <c r="AF559" s="266"/>
      <c r="AG559" s="266"/>
    </row>
    <row r="560" spans="1:33" ht="24" customHeight="1">
      <c r="A560" s="266"/>
      <c r="B560" s="266"/>
      <c r="C560" s="266"/>
      <c r="D560" s="266"/>
      <c r="E560" s="266"/>
      <c r="F560" s="266"/>
      <c r="G560" s="266"/>
      <c r="H560" s="266"/>
      <c r="I560" s="266"/>
      <c r="J560" s="266"/>
      <c r="K560" s="266"/>
      <c r="L560" s="266"/>
      <c r="M560" s="266"/>
      <c r="N560" s="266"/>
      <c r="O560" s="266"/>
      <c r="P560" s="266"/>
      <c r="Q560" s="266"/>
      <c r="R560" s="266"/>
      <c r="S560" s="266"/>
      <c r="T560" s="266"/>
      <c r="U560" s="266"/>
      <c r="V560" s="266"/>
      <c r="W560" s="266"/>
      <c r="X560" s="266"/>
      <c r="Y560" s="266"/>
      <c r="Z560" s="266"/>
      <c r="AA560" s="266"/>
      <c r="AB560" s="266"/>
      <c r="AC560" s="266"/>
      <c r="AD560" s="266"/>
      <c r="AE560" s="266"/>
      <c r="AF560" s="266"/>
      <c r="AG560" s="266"/>
    </row>
    <row r="561" spans="1:33" ht="24" customHeight="1">
      <c r="A561" s="266"/>
      <c r="B561" s="266"/>
      <c r="C561" s="266"/>
      <c r="D561" s="266"/>
      <c r="E561" s="266"/>
      <c r="F561" s="266"/>
      <c r="G561" s="266"/>
      <c r="H561" s="266"/>
      <c r="I561" s="266"/>
      <c r="J561" s="266"/>
      <c r="K561" s="266"/>
      <c r="L561" s="266"/>
      <c r="M561" s="266"/>
      <c r="N561" s="266"/>
      <c r="O561" s="266"/>
      <c r="P561" s="266"/>
      <c r="Q561" s="266"/>
      <c r="R561" s="266"/>
      <c r="S561" s="266"/>
      <c r="T561" s="266"/>
      <c r="U561" s="266"/>
      <c r="V561" s="266"/>
      <c r="W561" s="266"/>
      <c r="X561" s="266"/>
      <c r="Y561" s="266"/>
      <c r="Z561" s="266"/>
      <c r="AA561" s="266"/>
      <c r="AB561" s="266"/>
      <c r="AC561" s="266"/>
      <c r="AD561" s="266"/>
      <c r="AE561" s="266"/>
      <c r="AF561" s="266"/>
      <c r="AG561" s="266"/>
    </row>
    <row r="562" spans="1:33" ht="24" customHeight="1">
      <c r="A562" s="266"/>
      <c r="B562" s="266"/>
      <c r="C562" s="266"/>
      <c r="D562" s="266"/>
      <c r="E562" s="266"/>
      <c r="F562" s="266"/>
      <c r="G562" s="266"/>
      <c r="H562" s="266"/>
      <c r="I562" s="266"/>
      <c r="J562" s="266"/>
      <c r="K562" s="266"/>
      <c r="L562" s="266"/>
      <c r="M562" s="266"/>
      <c r="N562" s="266"/>
      <c r="O562" s="266"/>
      <c r="P562" s="266"/>
      <c r="Q562" s="266"/>
      <c r="R562" s="266"/>
      <c r="S562" s="266"/>
      <c r="T562" s="266"/>
      <c r="U562" s="266"/>
      <c r="V562" s="266"/>
      <c r="W562" s="266"/>
      <c r="X562" s="266"/>
      <c r="Y562" s="266"/>
      <c r="Z562" s="266"/>
      <c r="AA562" s="266"/>
      <c r="AB562" s="266"/>
      <c r="AC562" s="266"/>
      <c r="AD562" s="266"/>
      <c r="AE562" s="266"/>
      <c r="AF562" s="266"/>
      <c r="AG562" s="266"/>
    </row>
    <row r="563" spans="1:33" ht="24" customHeight="1">
      <c r="A563" s="266"/>
      <c r="B563" s="266"/>
      <c r="C563" s="266"/>
      <c r="D563" s="266"/>
      <c r="E563" s="266"/>
      <c r="F563" s="266"/>
      <c r="G563" s="266"/>
      <c r="H563" s="266"/>
      <c r="I563" s="266"/>
      <c r="J563" s="266"/>
      <c r="K563" s="266"/>
      <c r="L563" s="266"/>
      <c r="M563" s="266"/>
      <c r="N563" s="266"/>
      <c r="O563" s="266"/>
      <c r="P563" s="266"/>
      <c r="Q563" s="266"/>
      <c r="R563" s="266"/>
      <c r="S563" s="266"/>
      <c r="T563" s="266"/>
      <c r="U563" s="266"/>
      <c r="V563" s="266"/>
      <c r="W563" s="266"/>
      <c r="X563" s="266"/>
      <c r="Y563" s="266"/>
      <c r="Z563" s="266"/>
      <c r="AA563" s="266"/>
      <c r="AB563" s="266"/>
      <c r="AC563" s="266"/>
      <c r="AD563" s="266"/>
      <c r="AE563" s="266"/>
      <c r="AF563" s="266"/>
      <c r="AG563" s="266"/>
    </row>
    <row r="564" spans="1:33" ht="24" customHeight="1">
      <c r="A564" s="266"/>
      <c r="B564" s="266"/>
      <c r="C564" s="266"/>
      <c r="D564" s="266"/>
      <c r="E564" s="266"/>
      <c r="F564" s="266"/>
      <c r="G564" s="266"/>
      <c r="H564" s="266"/>
      <c r="I564" s="266"/>
      <c r="J564" s="266"/>
      <c r="K564" s="266"/>
      <c r="L564" s="266"/>
      <c r="M564" s="266"/>
      <c r="N564" s="266"/>
      <c r="O564" s="266"/>
      <c r="P564" s="266"/>
      <c r="Q564" s="266"/>
      <c r="R564" s="266"/>
      <c r="S564" s="266"/>
      <c r="T564" s="266"/>
      <c r="U564" s="266"/>
      <c r="V564" s="266"/>
      <c r="W564" s="266"/>
      <c r="X564" s="266"/>
      <c r="Y564" s="266"/>
      <c r="Z564" s="266"/>
      <c r="AA564" s="266"/>
      <c r="AB564" s="266"/>
      <c r="AC564" s="266"/>
      <c r="AD564" s="266"/>
      <c r="AE564" s="266"/>
      <c r="AF564" s="266"/>
      <c r="AG564" s="266"/>
    </row>
    <row r="565" spans="1:33" ht="24" customHeight="1">
      <c r="A565" s="266"/>
      <c r="B565" s="266"/>
      <c r="C565" s="266"/>
      <c r="D565" s="266"/>
      <c r="E565" s="266"/>
      <c r="F565" s="266"/>
      <c r="G565" s="266"/>
      <c r="H565" s="266"/>
      <c r="I565" s="266"/>
      <c r="J565" s="266"/>
      <c r="K565" s="266"/>
      <c r="L565" s="266"/>
      <c r="M565" s="266"/>
      <c r="N565" s="266"/>
      <c r="O565" s="266"/>
      <c r="P565" s="266"/>
      <c r="Q565" s="266"/>
      <c r="R565" s="266"/>
      <c r="S565" s="266"/>
      <c r="T565" s="266"/>
      <c r="U565" s="266"/>
      <c r="V565" s="266"/>
      <c r="W565" s="266"/>
      <c r="X565" s="266"/>
      <c r="Y565" s="266"/>
      <c r="Z565" s="266"/>
      <c r="AA565" s="266"/>
      <c r="AB565" s="266"/>
      <c r="AC565" s="266"/>
      <c r="AD565" s="266"/>
      <c r="AE565" s="266"/>
      <c r="AF565" s="266"/>
      <c r="AG565" s="266"/>
    </row>
    <row r="566" spans="1:33" ht="24" customHeight="1">
      <c r="A566" s="266"/>
      <c r="B566" s="266"/>
      <c r="C566" s="266"/>
      <c r="D566" s="266"/>
      <c r="E566" s="266"/>
      <c r="F566" s="266"/>
      <c r="G566" s="266"/>
      <c r="H566" s="266"/>
      <c r="I566" s="266"/>
      <c r="J566" s="266"/>
      <c r="K566" s="266"/>
      <c r="L566" s="266"/>
      <c r="M566" s="266"/>
      <c r="N566" s="266"/>
      <c r="O566" s="266"/>
      <c r="P566" s="266"/>
      <c r="Q566" s="266"/>
      <c r="R566" s="266"/>
      <c r="S566" s="266"/>
      <c r="T566" s="266"/>
      <c r="U566" s="266"/>
      <c r="V566" s="266"/>
      <c r="W566" s="266"/>
      <c r="X566" s="266"/>
      <c r="Y566" s="266"/>
      <c r="Z566" s="266"/>
      <c r="AA566" s="266"/>
      <c r="AB566" s="266"/>
      <c r="AC566" s="266"/>
      <c r="AD566" s="266"/>
      <c r="AE566" s="266"/>
      <c r="AF566" s="266"/>
      <c r="AG566" s="266"/>
    </row>
    <row r="567" spans="1:33" ht="24" customHeight="1">
      <c r="A567" s="266"/>
      <c r="B567" s="266"/>
      <c r="C567" s="266"/>
      <c r="D567" s="266"/>
      <c r="E567" s="266"/>
      <c r="F567" s="266"/>
      <c r="G567" s="266"/>
      <c r="H567" s="266"/>
      <c r="I567" s="266"/>
      <c r="J567" s="266"/>
      <c r="K567" s="266"/>
      <c r="L567" s="266"/>
      <c r="M567" s="266"/>
      <c r="N567" s="266"/>
      <c r="O567" s="266"/>
      <c r="P567" s="266"/>
      <c r="Q567" s="266"/>
      <c r="R567" s="266"/>
      <c r="S567" s="266"/>
      <c r="T567" s="266"/>
      <c r="U567" s="266"/>
      <c r="V567" s="266"/>
      <c r="W567" s="266"/>
      <c r="X567" s="266"/>
      <c r="Y567" s="266"/>
      <c r="Z567" s="266"/>
      <c r="AA567" s="266"/>
      <c r="AB567" s="266"/>
      <c r="AC567" s="266"/>
      <c r="AD567" s="266"/>
      <c r="AE567" s="266"/>
      <c r="AF567" s="266"/>
      <c r="AG567" s="266"/>
    </row>
    <row r="568" spans="1:33" ht="24" customHeight="1">
      <c r="A568" s="266"/>
      <c r="B568" s="266"/>
      <c r="C568" s="266"/>
      <c r="D568" s="266"/>
      <c r="E568" s="266"/>
      <c r="F568" s="266"/>
      <c r="G568" s="266"/>
      <c r="H568" s="266"/>
      <c r="I568" s="266"/>
      <c r="J568" s="266"/>
      <c r="K568" s="266"/>
      <c r="L568" s="266"/>
      <c r="M568" s="266"/>
      <c r="N568" s="266"/>
      <c r="O568" s="266"/>
      <c r="P568" s="266"/>
      <c r="Q568" s="266"/>
      <c r="R568" s="266"/>
      <c r="S568" s="266"/>
      <c r="T568" s="266"/>
      <c r="U568" s="266"/>
      <c r="V568" s="266"/>
      <c r="W568" s="266"/>
      <c r="X568" s="266"/>
      <c r="Y568" s="266"/>
      <c r="Z568" s="266"/>
      <c r="AA568" s="266"/>
      <c r="AB568" s="266"/>
      <c r="AC568" s="266"/>
      <c r="AD568" s="266"/>
      <c r="AE568" s="266"/>
      <c r="AF568" s="266"/>
      <c r="AG568" s="266"/>
    </row>
    <row r="569" spans="1:33" ht="24" customHeight="1">
      <c r="A569" s="266"/>
      <c r="B569" s="266"/>
      <c r="C569" s="266"/>
      <c r="D569" s="266"/>
      <c r="E569" s="266"/>
      <c r="F569" s="266"/>
      <c r="G569" s="266"/>
      <c r="H569" s="266"/>
      <c r="I569" s="266"/>
      <c r="J569" s="266"/>
      <c r="K569" s="266"/>
      <c r="L569" s="266"/>
      <c r="M569" s="266"/>
      <c r="N569" s="266"/>
      <c r="O569" s="266"/>
      <c r="P569" s="266"/>
      <c r="Q569" s="266"/>
      <c r="R569" s="266"/>
      <c r="S569" s="266"/>
      <c r="T569" s="266"/>
      <c r="U569" s="266"/>
      <c r="V569" s="266"/>
      <c r="W569" s="266"/>
      <c r="X569" s="266"/>
      <c r="Y569" s="266"/>
      <c r="Z569" s="266"/>
      <c r="AA569" s="266"/>
      <c r="AB569" s="266"/>
      <c r="AC569" s="266"/>
      <c r="AD569" s="266"/>
      <c r="AE569" s="266"/>
      <c r="AF569" s="266"/>
      <c r="AG569" s="266"/>
    </row>
    <row r="570" spans="1:33" ht="24" customHeight="1">
      <c r="A570" s="266"/>
      <c r="B570" s="266"/>
      <c r="C570" s="266"/>
      <c r="D570" s="266"/>
      <c r="E570" s="266"/>
      <c r="F570" s="266"/>
      <c r="G570" s="266"/>
      <c r="H570" s="266"/>
      <c r="I570" s="266"/>
      <c r="J570" s="266"/>
      <c r="K570" s="266"/>
      <c r="L570" s="266"/>
      <c r="M570" s="266"/>
      <c r="N570" s="266"/>
      <c r="O570" s="266"/>
      <c r="P570" s="266"/>
      <c r="Q570" s="266"/>
      <c r="R570" s="266"/>
      <c r="S570" s="266"/>
      <c r="T570" s="266"/>
      <c r="U570" s="266"/>
      <c r="V570" s="266"/>
      <c r="W570" s="266"/>
      <c r="X570" s="266"/>
      <c r="Y570" s="266"/>
      <c r="Z570" s="266"/>
      <c r="AA570" s="266"/>
      <c r="AB570" s="266"/>
      <c r="AC570" s="266"/>
      <c r="AD570" s="266"/>
      <c r="AE570" s="266"/>
      <c r="AF570" s="266"/>
      <c r="AG570" s="266"/>
    </row>
    <row r="571" spans="1:33" ht="24" customHeight="1">
      <c r="A571" s="266"/>
      <c r="B571" s="266"/>
      <c r="C571" s="266"/>
      <c r="D571" s="266"/>
      <c r="E571" s="266"/>
      <c r="F571" s="266"/>
      <c r="G571" s="266"/>
      <c r="H571" s="266"/>
      <c r="I571" s="266"/>
      <c r="J571" s="266"/>
      <c r="K571" s="266"/>
      <c r="L571" s="266"/>
      <c r="M571" s="266"/>
      <c r="N571" s="266"/>
      <c r="O571" s="266"/>
      <c r="P571" s="266"/>
      <c r="Q571" s="266"/>
      <c r="R571" s="266"/>
      <c r="S571" s="266"/>
      <c r="T571" s="266"/>
      <c r="U571" s="266"/>
      <c r="V571" s="266"/>
      <c r="W571" s="266"/>
      <c r="X571" s="266"/>
      <c r="Y571" s="266"/>
      <c r="Z571" s="266"/>
      <c r="AA571" s="266"/>
      <c r="AB571" s="266"/>
      <c r="AC571" s="266"/>
      <c r="AD571" s="266"/>
      <c r="AE571" s="266"/>
      <c r="AF571" s="266"/>
      <c r="AG571" s="266"/>
    </row>
    <row r="572" spans="1:33" ht="24" customHeight="1">
      <c r="A572" s="266"/>
      <c r="B572" s="266"/>
      <c r="C572" s="266"/>
      <c r="D572" s="266"/>
      <c r="E572" s="266"/>
      <c r="F572" s="266"/>
      <c r="G572" s="266"/>
      <c r="H572" s="266"/>
      <c r="I572" s="266"/>
      <c r="J572" s="266"/>
      <c r="K572" s="266"/>
      <c r="L572" s="266"/>
      <c r="M572" s="266"/>
      <c r="N572" s="266"/>
      <c r="O572" s="266"/>
      <c r="P572" s="266"/>
      <c r="Q572" s="266"/>
      <c r="R572" s="266"/>
      <c r="S572" s="266"/>
      <c r="T572" s="266"/>
      <c r="U572" s="266"/>
      <c r="V572" s="266"/>
      <c r="W572" s="266"/>
      <c r="X572" s="266"/>
      <c r="Y572" s="266"/>
      <c r="Z572" s="266"/>
      <c r="AA572" s="266"/>
      <c r="AB572" s="266"/>
      <c r="AC572" s="266"/>
      <c r="AD572" s="266"/>
      <c r="AE572" s="266"/>
      <c r="AF572" s="266"/>
      <c r="AG572" s="266"/>
    </row>
    <row r="573" spans="1:33" ht="24" customHeight="1">
      <c r="A573" s="266"/>
      <c r="B573" s="266"/>
      <c r="C573" s="266"/>
      <c r="D573" s="266"/>
      <c r="E573" s="266"/>
      <c r="F573" s="266"/>
      <c r="G573" s="266"/>
      <c r="H573" s="266"/>
      <c r="I573" s="266"/>
      <c r="J573" s="266"/>
      <c r="K573" s="266"/>
      <c r="L573" s="266"/>
      <c r="M573" s="266"/>
      <c r="N573" s="266"/>
      <c r="O573" s="266"/>
      <c r="P573" s="266"/>
      <c r="Q573" s="266"/>
      <c r="R573" s="266"/>
      <c r="S573" s="266"/>
      <c r="T573" s="266"/>
      <c r="U573" s="266"/>
      <c r="V573" s="266"/>
      <c r="W573" s="266"/>
      <c r="X573" s="266"/>
      <c r="Y573" s="266"/>
      <c r="Z573" s="266"/>
      <c r="AA573" s="266"/>
      <c r="AB573" s="266"/>
      <c r="AC573" s="266"/>
      <c r="AD573" s="266"/>
      <c r="AE573" s="266"/>
      <c r="AF573" s="266"/>
      <c r="AG573" s="266"/>
    </row>
    <row r="574" spans="1:33" ht="24" customHeight="1">
      <c r="A574" s="266"/>
      <c r="B574" s="266"/>
      <c r="C574" s="266"/>
      <c r="D574" s="266"/>
      <c r="E574" s="266"/>
      <c r="F574" s="266"/>
      <c r="G574" s="266"/>
      <c r="H574" s="266"/>
      <c r="I574" s="266"/>
      <c r="J574" s="266"/>
      <c r="K574" s="266"/>
      <c r="L574" s="266"/>
      <c r="M574" s="266"/>
      <c r="N574" s="266"/>
      <c r="O574" s="266"/>
      <c r="P574" s="266"/>
      <c r="Q574" s="266"/>
      <c r="R574" s="266"/>
      <c r="S574" s="266"/>
      <c r="T574" s="266"/>
      <c r="U574" s="266"/>
      <c r="V574" s="266"/>
      <c r="W574" s="266"/>
      <c r="X574" s="266"/>
      <c r="Y574" s="266"/>
      <c r="Z574" s="266"/>
      <c r="AA574" s="266"/>
      <c r="AB574" s="266"/>
      <c r="AC574" s="266"/>
      <c r="AD574" s="266"/>
      <c r="AE574" s="266"/>
      <c r="AF574" s="266"/>
      <c r="AG574" s="266"/>
    </row>
    <row r="575" spans="1:33" ht="24" customHeight="1">
      <c r="A575" s="266"/>
      <c r="B575" s="266"/>
      <c r="C575" s="266"/>
      <c r="D575" s="266"/>
      <c r="E575" s="266"/>
      <c r="F575" s="266"/>
      <c r="G575" s="266"/>
      <c r="H575" s="266"/>
      <c r="I575" s="266"/>
      <c r="J575" s="266"/>
      <c r="K575" s="266"/>
      <c r="L575" s="266"/>
      <c r="M575" s="266"/>
      <c r="N575" s="266"/>
      <c r="O575" s="266"/>
      <c r="P575" s="266"/>
      <c r="Q575" s="266"/>
      <c r="R575" s="266"/>
      <c r="S575" s="266"/>
      <c r="T575" s="266"/>
      <c r="U575" s="266"/>
      <c r="V575" s="266"/>
      <c r="W575" s="266"/>
      <c r="X575" s="266"/>
      <c r="Y575" s="266"/>
      <c r="Z575" s="266"/>
      <c r="AA575" s="266"/>
      <c r="AB575" s="266"/>
      <c r="AC575" s="266"/>
      <c r="AD575" s="266"/>
      <c r="AE575" s="266"/>
      <c r="AF575" s="266"/>
      <c r="AG575" s="266"/>
    </row>
    <row r="576" spans="1:33" ht="24" customHeight="1">
      <c r="A576" s="266"/>
      <c r="B576" s="266"/>
      <c r="C576" s="266"/>
      <c r="D576" s="266"/>
      <c r="E576" s="266"/>
      <c r="F576" s="266"/>
      <c r="G576" s="266"/>
      <c r="H576" s="266"/>
      <c r="I576" s="266"/>
      <c r="J576" s="266"/>
      <c r="K576" s="266"/>
      <c r="L576" s="266"/>
      <c r="M576" s="266"/>
      <c r="N576" s="266"/>
      <c r="O576" s="266"/>
      <c r="P576" s="266"/>
      <c r="Q576" s="266"/>
      <c r="R576" s="266"/>
      <c r="S576" s="266"/>
      <c r="T576" s="266"/>
      <c r="U576" s="266"/>
      <c r="V576" s="266"/>
      <c r="W576" s="266"/>
      <c r="X576" s="266"/>
      <c r="Y576" s="266"/>
      <c r="Z576" s="266"/>
      <c r="AA576" s="266"/>
      <c r="AB576" s="266"/>
      <c r="AC576" s="266"/>
      <c r="AD576" s="266"/>
      <c r="AE576" s="266"/>
      <c r="AF576" s="266"/>
      <c r="AG576" s="266"/>
    </row>
    <row r="577" spans="1:33" ht="24" customHeight="1">
      <c r="A577" s="266"/>
      <c r="B577" s="266"/>
      <c r="C577" s="266"/>
      <c r="D577" s="266"/>
      <c r="E577" s="266"/>
      <c r="F577" s="266"/>
      <c r="G577" s="266"/>
      <c r="H577" s="266"/>
      <c r="I577" s="266"/>
      <c r="J577" s="266"/>
      <c r="K577" s="266"/>
      <c r="L577" s="266"/>
      <c r="M577" s="266"/>
      <c r="N577" s="266"/>
      <c r="O577" s="266"/>
      <c r="P577" s="266"/>
      <c r="Q577" s="266"/>
      <c r="R577" s="266"/>
      <c r="S577" s="266"/>
      <c r="T577" s="266"/>
      <c r="U577" s="266"/>
      <c r="V577" s="266"/>
      <c r="W577" s="266"/>
      <c r="X577" s="266"/>
      <c r="Y577" s="266"/>
      <c r="Z577" s="266"/>
      <c r="AA577" s="266"/>
      <c r="AB577" s="266"/>
      <c r="AC577" s="266"/>
      <c r="AD577" s="266"/>
      <c r="AE577" s="266"/>
      <c r="AF577" s="266"/>
      <c r="AG577" s="266"/>
    </row>
    <row r="578" spans="1:33" ht="24" customHeight="1">
      <c r="A578" s="266"/>
      <c r="B578" s="266"/>
      <c r="C578" s="266"/>
      <c r="D578" s="266"/>
      <c r="E578" s="266"/>
      <c r="F578" s="266"/>
      <c r="G578" s="266"/>
      <c r="H578" s="266"/>
      <c r="I578" s="266"/>
      <c r="J578" s="266"/>
      <c r="K578" s="266"/>
      <c r="L578" s="266"/>
      <c r="M578" s="266"/>
      <c r="N578" s="266"/>
      <c r="O578" s="266"/>
      <c r="P578" s="266"/>
      <c r="Q578" s="266"/>
      <c r="R578" s="266"/>
      <c r="S578" s="266"/>
      <c r="T578" s="266"/>
      <c r="U578" s="266"/>
      <c r="V578" s="266"/>
      <c r="W578" s="266"/>
      <c r="X578" s="266"/>
      <c r="Y578" s="266"/>
      <c r="Z578" s="266"/>
      <c r="AA578" s="266"/>
      <c r="AB578" s="266"/>
      <c r="AC578" s="266"/>
      <c r="AD578" s="266"/>
      <c r="AE578" s="266"/>
      <c r="AF578" s="266"/>
      <c r="AG578" s="266"/>
    </row>
    <row r="579" spans="1:33" ht="24" customHeight="1">
      <c r="A579" s="266"/>
      <c r="B579" s="266"/>
      <c r="C579" s="266"/>
      <c r="D579" s="266"/>
      <c r="E579" s="266"/>
      <c r="F579" s="266"/>
      <c r="G579" s="266"/>
      <c r="H579" s="266"/>
      <c r="I579" s="266"/>
      <c r="J579" s="266"/>
      <c r="K579" s="266"/>
      <c r="L579" s="266"/>
      <c r="M579" s="266"/>
      <c r="N579" s="266"/>
      <c r="O579" s="266"/>
      <c r="P579" s="266"/>
      <c r="Q579" s="266"/>
      <c r="R579" s="266"/>
      <c r="S579" s="266"/>
      <c r="T579" s="266"/>
      <c r="U579" s="266"/>
      <c r="V579" s="266"/>
      <c r="W579" s="266"/>
      <c r="X579" s="266"/>
      <c r="Y579" s="266"/>
      <c r="Z579" s="266"/>
      <c r="AA579" s="266"/>
      <c r="AB579" s="266"/>
      <c r="AC579" s="266"/>
      <c r="AD579" s="266"/>
      <c r="AE579" s="266"/>
      <c r="AF579" s="266"/>
      <c r="AG579" s="266"/>
    </row>
    <row r="580" spans="1:33" ht="24" customHeight="1">
      <c r="A580" s="266"/>
      <c r="B580" s="266"/>
      <c r="C580" s="266"/>
      <c r="D580" s="266"/>
      <c r="E580" s="266"/>
      <c r="F580" s="266"/>
      <c r="G580" s="266"/>
      <c r="H580" s="266"/>
      <c r="I580" s="266"/>
      <c r="J580" s="266"/>
      <c r="K580" s="266"/>
      <c r="L580" s="266"/>
      <c r="M580" s="266"/>
      <c r="N580" s="266"/>
      <c r="O580" s="266"/>
      <c r="P580" s="266"/>
      <c r="Q580" s="266"/>
      <c r="R580" s="266"/>
      <c r="S580" s="266"/>
      <c r="T580" s="266"/>
      <c r="U580" s="266"/>
      <c r="V580" s="266"/>
      <c r="W580" s="266"/>
      <c r="X580" s="266"/>
      <c r="Y580" s="266"/>
      <c r="Z580" s="266"/>
      <c r="AA580" s="266"/>
      <c r="AB580" s="266"/>
      <c r="AC580" s="266"/>
      <c r="AD580" s="266"/>
      <c r="AE580" s="266"/>
      <c r="AF580" s="266"/>
      <c r="AG580" s="266"/>
    </row>
    <row r="581" spans="1:33" ht="24" customHeight="1">
      <c r="A581" s="266"/>
      <c r="B581" s="266"/>
      <c r="C581" s="266"/>
      <c r="D581" s="266"/>
      <c r="E581" s="266"/>
      <c r="F581" s="266"/>
      <c r="G581" s="266"/>
      <c r="H581" s="266"/>
      <c r="I581" s="266"/>
      <c r="J581" s="266"/>
      <c r="K581" s="266"/>
      <c r="L581" s="266"/>
      <c r="M581" s="266"/>
      <c r="N581" s="266"/>
      <c r="O581" s="266"/>
      <c r="P581" s="266"/>
      <c r="Q581" s="266"/>
      <c r="R581" s="266"/>
      <c r="S581" s="266"/>
      <c r="T581" s="266"/>
      <c r="U581" s="266"/>
      <c r="V581" s="266"/>
      <c r="W581" s="266"/>
      <c r="X581" s="266"/>
      <c r="Y581" s="266"/>
      <c r="Z581" s="266"/>
      <c r="AA581" s="266"/>
      <c r="AB581" s="266"/>
      <c r="AC581" s="266"/>
      <c r="AD581" s="266"/>
      <c r="AE581" s="266"/>
      <c r="AF581" s="266"/>
      <c r="AG581" s="266"/>
    </row>
    <row r="582" spans="1:33" ht="24" customHeight="1">
      <c r="A582" s="266"/>
      <c r="B582" s="266"/>
      <c r="C582" s="266"/>
      <c r="D582" s="266"/>
      <c r="E582" s="266"/>
      <c r="F582" s="266"/>
      <c r="G582" s="266"/>
      <c r="H582" s="266"/>
      <c r="I582" s="266"/>
      <c r="J582" s="266"/>
      <c r="K582" s="266"/>
      <c r="L582" s="266"/>
      <c r="M582" s="266"/>
      <c r="N582" s="266"/>
      <c r="O582" s="266"/>
      <c r="P582" s="266"/>
      <c r="Q582" s="266"/>
      <c r="R582" s="266"/>
      <c r="S582" s="266"/>
      <c r="T582" s="266"/>
      <c r="U582" s="266"/>
      <c r="V582" s="266"/>
      <c r="W582" s="266"/>
      <c r="X582" s="266"/>
      <c r="Y582" s="266"/>
      <c r="Z582" s="266"/>
      <c r="AA582" s="266"/>
      <c r="AB582" s="266"/>
      <c r="AC582" s="266"/>
      <c r="AD582" s="266"/>
      <c r="AE582" s="266"/>
      <c r="AF582" s="266"/>
      <c r="AG582" s="266"/>
    </row>
    <row r="583" spans="1:33" ht="24" customHeight="1">
      <c r="A583" s="266"/>
      <c r="B583" s="266"/>
      <c r="C583" s="266"/>
      <c r="D583" s="266"/>
      <c r="E583" s="266"/>
      <c r="F583" s="266"/>
      <c r="G583" s="266"/>
      <c r="H583" s="266"/>
      <c r="I583" s="266"/>
      <c r="J583" s="266"/>
      <c r="K583" s="266"/>
      <c r="L583" s="266"/>
      <c r="M583" s="266"/>
      <c r="N583" s="266"/>
      <c r="O583" s="266"/>
      <c r="P583" s="266"/>
      <c r="Q583" s="266"/>
      <c r="R583" s="266"/>
      <c r="S583" s="266"/>
      <c r="T583" s="266"/>
      <c r="U583" s="266"/>
      <c r="V583" s="266"/>
      <c r="W583" s="266"/>
      <c r="X583" s="266"/>
      <c r="Y583" s="266"/>
      <c r="Z583" s="266"/>
      <c r="AA583" s="266"/>
      <c r="AB583" s="266"/>
      <c r="AC583" s="266"/>
      <c r="AD583" s="266"/>
      <c r="AE583" s="266"/>
      <c r="AF583" s="266"/>
      <c r="AG583" s="266"/>
    </row>
    <row r="584" spans="1:33" ht="24" customHeight="1">
      <c r="A584" s="266"/>
      <c r="B584" s="266"/>
      <c r="C584" s="266"/>
      <c r="D584" s="266"/>
      <c r="E584" s="266"/>
      <c r="F584" s="266"/>
      <c r="G584" s="266"/>
      <c r="H584" s="266"/>
      <c r="I584" s="266"/>
      <c r="J584" s="266"/>
      <c r="K584" s="266"/>
      <c r="L584" s="266"/>
      <c r="M584" s="266"/>
      <c r="N584" s="266"/>
      <c r="O584" s="266"/>
      <c r="P584" s="266"/>
      <c r="Q584" s="266"/>
      <c r="R584" s="266"/>
      <c r="S584" s="266"/>
      <c r="T584" s="266"/>
      <c r="U584" s="266"/>
      <c r="V584" s="266"/>
      <c r="W584" s="266"/>
      <c r="X584" s="266"/>
      <c r="Y584" s="266"/>
      <c r="Z584" s="266"/>
      <c r="AA584" s="266"/>
      <c r="AB584" s="266"/>
      <c r="AC584" s="266"/>
      <c r="AD584" s="266"/>
      <c r="AE584" s="266"/>
      <c r="AF584" s="266"/>
      <c r="AG584" s="266"/>
    </row>
    <row r="585" spans="1:33" ht="24" customHeight="1">
      <c r="A585" s="266"/>
      <c r="B585" s="266"/>
      <c r="C585" s="266"/>
      <c r="D585" s="266"/>
      <c r="E585" s="266"/>
      <c r="F585" s="266"/>
      <c r="G585" s="266"/>
      <c r="H585" s="266"/>
      <c r="I585" s="266"/>
      <c r="J585" s="266"/>
      <c r="K585" s="266"/>
      <c r="L585" s="266"/>
      <c r="M585" s="266"/>
      <c r="N585" s="266"/>
      <c r="O585" s="266"/>
      <c r="P585" s="266"/>
      <c r="Q585" s="266"/>
      <c r="R585" s="266"/>
      <c r="S585" s="266"/>
      <c r="T585" s="266"/>
      <c r="U585" s="266"/>
      <c r="V585" s="266"/>
      <c r="W585" s="266"/>
      <c r="X585" s="266"/>
      <c r="Y585" s="266"/>
      <c r="Z585" s="266"/>
      <c r="AA585" s="266"/>
      <c r="AB585" s="266"/>
      <c r="AC585" s="266"/>
      <c r="AD585" s="266"/>
      <c r="AE585" s="266"/>
      <c r="AF585" s="266"/>
      <c r="AG585" s="266"/>
    </row>
    <row r="586" spans="1:33" ht="24" customHeight="1">
      <c r="A586" s="266"/>
      <c r="B586" s="266"/>
      <c r="C586" s="266"/>
      <c r="D586" s="266"/>
      <c r="E586" s="266"/>
      <c r="F586" s="266"/>
      <c r="G586" s="266"/>
      <c r="H586" s="266"/>
      <c r="I586" s="266"/>
      <c r="J586" s="266"/>
      <c r="K586" s="266"/>
      <c r="L586" s="266"/>
      <c r="M586" s="266"/>
      <c r="N586" s="266"/>
      <c r="O586" s="266"/>
      <c r="P586" s="266"/>
      <c r="Q586" s="266"/>
      <c r="R586" s="266"/>
      <c r="S586" s="266"/>
      <c r="T586" s="266"/>
      <c r="U586" s="266"/>
      <c r="V586" s="266"/>
      <c r="W586" s="266"/>
      <c r="X586" s="266"/>
      <c r="Y586" s="266"/>
      <c r="Z586" s="266"/>
      <c r="AA586" s="266"/>
      <c r="AB586" s="266"/>
      <c r="AC586" s="266"/>
      <c r="AD586" s="266"/>
      <c r="AE586" s="266"/>
      <c r="AF586" s="266"/>
      <c r="AG586" s="266"/>
    </row>
    <row r="587" spans="1:33" ht="24" customHeight="1">
      <c r="A587" s="266"/>
      <c r="B587" s="266"/>
      <c r="C587" s="266"/>
      <c r="D587" s="266"/>
      <c r="E587" s="266"/>
      <c r="F587" s="266"/>
      <c r="G587" s="266"/>
      <c r="H587" s="266"/>
      <c r="I587" s="266"/>
      <c r="J587" s="266"/>
      <c r="K587" s="266"/>
      <c r="L587" s="266"/>
      <c r="M587" s="266"/>
      <c r="N587" s="266"/>
      <c r="O587" s="266"/>
      <c r="P587" s="266"/>
      <c r="Q587" s="266"/>
      <c r="R587" s="266"/>
      <c r="S587" s="266"/>
      <c r="T587" s="266"/>
      <c r="U587" s="266"/>
      <c r="V587" s="266"/>
      <c r="W587" s="266"/>
      <c r="X587" s="266"/>
      <c r="Y587" s="266"/>
      <c r="Z587" s="266"/>
      <c r="AA587" s="266"/>
      <c r="AB587" s="266"/>
      <c r="AC587" s="266"/>
      <c r="AD587" s="266"/>
      <c r="AE587" s="266"/>
      <c r="AF587" s="266"/>
      <c r="AG587" s="266"/>
    </row>
    <row r="588" spans="1:33" ht="24" customHeight="1">
      <c r="A588" s="266"/>
      <c r="B588" s="266"/>
      <c r="C588" s="266"/>
      <c r="D588" s="266"/>
      <c r="E588" s="266"/>
      <c r="F588" s="266"/>
      <c r="G588" s="266"/>
      <c r="H588" s="266"/>
      <c r="I588" s="266"/>
      <c r="J588" s="266"/>
      <c r="K588" s="266"/>
      <c r="L588" s="266"/>
      <c r="M588" s="266"/>
      <c r="N588" s="266"/>
      <c r="O588" s="266"/>
      <c r="P588" s="266"/>
      <c r="Q588" s="266"/>
      <c r="R588" s="266"/>
      <c r="S588" s="266"/>
      <c r="T588" s="266"/>
      <c r="U588" s="266"/>
      <c r="V588" s="266"/>
      <c r="W588" s="266"/>
      <c r="X588" s="266"/>
      <c r="Y588" s="266"/>
      <c r="Z588" s="266"/>
      <c r="AA588" s="266"/>
      <c r="AB588" s="266"/>
      <c r="AC588" s="266"/>
      <c r="AD588" s="266"/>
      <c r="AE588" s="266"/>
      <c r="AF588" s="266"/>
      <c r="AG588" s="266"/>
    </row>
    <row r="589" spans="1:33" ht="24" customHeight="1">
      <c r="A589" s="266"/>
      <c r="B589" s="266"/>
      <c r="C589" s="266"/>
      <c r="D589" s="266"/>
      <c r="E589" s="266"/>
      <c r="F589" s="266"/>
      <c r="G589" s="266"/>
      <c r="H589" s="266"/>
      <c r="I589" s="266"/>
      <c r="J589" s="266"/>
      <c r="K589" s="266"/>
      <c r="L589" s="266"/>
      <c r="M589" s="266"/>
      <c r="N589" s="266"/>
      <c r="O589" s="266"/>
      <c r="P589" s="266"/>
      <c r="Q589" s="266"/>
      <c r="R589" s="266"/>
      <c r="S589" s="266"/>
      <c r="T589" s="266"/>
      <c r="U589" s="266"/>
      <c r="V589" s="266"/>
      <c r="W589" s="266"/>
      <c r="X589" s="266"/>
      <c r="Y589" s="266"/>
      <c r="Z589" s="266"/>
      <c r="AA589" s="266"/>
      <c r="AB589" s="266"/>
      <c r="AC589" s="266"/>
      <c r="AD589" s="266"/>
      <c r="AE589" s="266"/>
      <c r="AF589" s="266"/>
      <c r="AG589" s="266"/>
    </row>
    <row r="590" spans="1:33" ht="24" customHeight="1">
      <c r="A590" s="266"/>
      <c r="B590" s="266"/>
      <c r="C590" s="266"/>
      <c r="D590" s="266"/>
      <c r="E590" s="266"/>
      <c r="F590" s="266"/>
      <c r="G590" s="266"/>
      <c r="H590" s="266"/>
      <c r="I590" s="266"/>
      <c r="J590" s="266"/>
      <c r="K590" s="266"/>
      <c r="L590" s="266"/>
      <c r="M590" s="266"/>
      <c r="N590" s="266"/>
      <c r="O590" s="266"/>
      <c r="P590" s="266"/>
      <c r="Q590" s="266"/>
      <c r="R590" s="266"/>
      <c r="S590" s="266"/>
      <c r="T590" s="266"/>
      <c r="U590" s="266"/>
      <c r="V590" s="266"/>
      <c r="W590" s="266"/>
      <c r="X590" s="266"/>
      <c r="Y590" s="266"/>
      <c r="Z590" s="266"/>
      <c r="AA590" s="266"/>
      <c r="AB590" s="266"/>
      <c r="AC590" s="266"/>
      <c r="AD590" s="266"/>
      <c r="AE590" s="266"/>
      <c r="AF590" s="266"/>
      <c r="AG590" s="266"/>
    </row>
    <row r="591" spans="1:33" ht="24" customHeight="1">
      <c r="A591" s="266"/>
      <c r="B591" s="266"/>
      <c r="C591" s="266"/>
      <c r="D591" s="266"/>
      <c r="E591" s="266"/>
      <c r="F591" s="266"/>
      <c r="G591" s="266"/>
      <c r="H591" s="266"/>
      <c r="I591" s="266"/>
      <c r="J591" s="266"/>
      <c r="K591" s="266"/>
      <c r="L591" s="266"/>
      <c r="M591" s="266"/>
      <c r="N591" s="266"/>
      <c r="O591" s="266"/>
      <c r="P591" s="266"/>
      <c r="Q591" s="266"/>
      <c r="R591" s="266"/>
      <c r="S591" s="266"/>
      <c r="T591" s="266"/>
      <c r="U591" s="266"/>
      <c r="V591" s="266"/>
      <c r="W591" s="266"/>
      <c r="X591" s="266"/>
      <c r="Y591" s="266"/>
      <c r="Z591" s="266"/>
      <c r="AA591" s="266"/>
      <c r="AB591" s="266"/>
      <c r="AC591" s="266"/>
      <c r="AD591" s="266"/>
      <c r="AE591" s="266"/>
      <c r="AF591" s="266"/>
      <c r="AG591" s="266"/>
    </row>
    <row r="592" spans="1:33" ht="24" customHeight="1">
      <c r="A592" s="266"/>
      <c r="B592" s="266"/>
      <c r="C592" s="266"/>
      <c r="D592" s="266"/>
      <c r="E592" s="266"/>
      <c r="F592" s="266"/>
      <c r="G592" s="266"/>
      <c r="H592" s="266"/>
      <c r="I592" s="266"/>
      <c r="J592" s="266"/>
      <c r="K592" s="266"/>
      <c r="L592" s="266"/>
      <c r="M592" s="266"/>
      <c r="N592" s="266"/>
      <c r="O592" s="266"/>
      <c r="P592" s="266"/>
      <c r="Q592" s="266"/>
      <c r="R592" s="266"/>
      <c r="S592" s="266"/>
      <c r="T592" s="266"/>
      <c r="U592" s="266"/>
      <c r="V592" s="266"/>
      <c r="W592" s="266"/>
      <c r="X592" s="266"/>
      <c r="Y592" s="266"/>
      <c r="Z592" s="266"/>
      <c r="AA592" s="266"/>
      <c r="AB592" s="266"/>
      <c r="AC592" s="266"/>
      <c r="AD592" s="266"/>
      <c r="AE592" s="266"/>
      <c r="AF592" s="266"/>
      <c r="AG592" s="266"/>
    </row>
    <row r="593" spans="1:33" ht="24" customHeight="1">
      <c r="A593" s="266"/>
      <c r="B593" s="266"/>
      <c r="C593" s="266"/>
      <c r="D593" s="266"/>
      <c r="E593" s="266"/>
      <c r="F593" s="266"/>
      <c r="G593" s="266"/>
      <c r="H593" s="266"/>
      <c r="I593" s="266"/>
      <c r="J593" s="266"/>
      <c r="K593" s="266"/>
      <c r="L593" s="266"/>
      <c r="M593" s="266"/>
      <c r="N593" s="266"/>
      <c r="O593" s="266"/>
      <c r="P593" s="266"/>
      <c r="Q593" s="266"/>
      <c r="R593" s="266"/>
      <c r="S593" s="266"/>
      <c r="T593" s="266"/>
      <c r="U593" s="266"/>
      <c r="V593" s="266"/>
      <c r="W593" s="266"/>
      <c r="X593" s="266"/>
      <c r="Y593" s="266"/>
      <c r="Z593" s="266"/>
      <c r="AA593" s="266"/>
      <c r="AB593" s="266"/>
      <c r="AC593" s="266"/>
      <c r="AD593" s="266"/>
      <c r="AE593" s="266"/>
      <c r="AF593" s="266"/>
      <c r="AG593" s="266"/>
    </row>
    <row r="594" spans="1:33" ht="24" customHeight="1">
      <c r="A594" s="266"/>
      <c r="B594" s="266"/>
      <c r="C594" s="266"/>
      <c r="D594" s="266"/>
      <c r="E594" s="266"/>
      <c r="F594" s="266"/>
      <c r="G594" s="266"/>
      <c r="H594" s="266"/>
      <c r="I594" s="266"/>
      <c r="J594" s="266"/>
      <c r="K594" s="266"/>
      <c r="L594" s="266"/>
      <c r="M594" s="266"/>
      <c r="N594" s="266"/>
      <c r="O594" s="266"/>
      <c r="P594" s="266"/>
      <c r="Q594" s="266"/>
      <c r="R594" s="266"/>
      <c r="S594" s="266"/>
      <c r="T594" s="266"/>
      <c r="U594" s="266"/>
      <c r="V594" s="266"/>
      <c r="W594" s="266"/>
      <c r="X594" s="266"/>
      <c r="Y594" s="266"/>
      <c r="Z594" s="266"/>
      <c r="AA594" s="266"/>
      <c r="AB594" s="266"/>
      <c r="AC594" s="266"/>
      <c r="AD594" s="266"/>
      <c r="AE594" s="266"/>
      <c r="AF594" s="266"/>
      <c r="AG594" s="266"/>
    </row>
    <row r="595" spans="1:33" ht="24" customHeight="1">
      <c r="A595" s="266"/>
      <c r="B595" s="266"/>
      <c r="C595" s="266"/>
      <c r="D595" s="266"/>
      <c r="E595" s="266"/>
      <c r="F595" s="266"/>
      <c r="G595" s="266"/>
      <c r="H595" s="266"/>
      <c r="I595" s="266"/>
      <c r="J595" s="266"/>
      <c r="K595" s="266"/>
      <c r="L595" s="266"/>
      <c r="M595" s="266"/>
      <c r="N595" s="266"/>
      <c r="O595" s="266"/>
      <c r="P595" s="266"/>
      <c r="Q595" s="266"/>
      <c r="R595" s="266"/>
      <c r="S595" s="266"/>
      <c r="T595" s="266"/>
      <c r="U595" s="266"/>
      <c r="V595" s="266"/>
      <c r="W595" s="266"/>
      <c r="X595" s="266"/>
      <c r="Y595" s="266"/>
      <c r="Z595" s="266"/>
      <c r="AA595" s="266"/>
      <c r="AB595" s="266"/>
      <c r="AC595" s="266"/>
      <c r="AD595" s="266"/>
      <c r="AE595" s="266"/>
      <c r="AF595" s="266"/>
      <c r="AG595" s="266"/>
    </row>
    <row r="596" spans="1:33" ht="24" customHeight="1">
      <c r="A596" s="266"/>
      <c r="B596" s="266"/>
      <c r="C596" s="266"/>
      <c r="D596" s="266"/>
      <c r="E596" s="266"/>
      <c r="F596" s="266"/>
      <c r="G596" s="266"/>
      <c r="H596" s="266"/>
      <c r="I596" s="266"/>
      <c r="J596" s="266"/>
      <c r="K596" s="266"/>
      <c r="L596" s="266"/>
      <c r="M596" s="266"/>
      <c r="N596" s="266"/>
      <c r="O596" s="266"/>
      <c r="P596" s="266"/>
      <c r="Q596" s="266"/>
      <c r="R596" s="266"/>
      <c r="S596" s="266"/>
      <c r="T596" s="266"/>
      <c r="U596" s="266"/>
      <c r="V596" s="266"/>
      <c r="W596" s="266"/>
      <c r="X596" s="266"/>
      <c r="Y596" s="266"/>
      <c r="Z596" s="266"/>
      <c r="AA596" s="266"/>
      <c r="AB596" s="266"/>
      <c r="AC596" s="266"/>
      <c r="AD596" s="266"/>
      <c r="AE596" s="266"/>
      <c r="AF596" s="266"/>
      <c r="AG596" s="266"/>
    </row>
    <row r="597" spans="1:33" ht="24" customHeight="1">
      <c r="A597" s="266"/>
      <c r="B597" s="266"/>
      <c r="C597" s="266"/>
      <c r="D597" s="266"/>
      <c r="E597" s="266"/>
      <c r="F597" s="266"/>
      <c r="G597" s="266"/>
      <c r="H597" s="266"/>
      <c r="I597" s="266"/>
      <c r="J597" s="266"/>
      <c r="K597" s="266"/>
      <c r="L597" s="266"/>
      <c r="M597" s="266"/>
      <c r="N597" s="266"/>
      <c r="O597" s="266"/>
      <c r="P597" s="266"/>
      <c r="Q597" s="266"/>
      <c r="R597" s="266"/>
      <c r="S597" s="266"/>
      <c r="T597" s="266"/>
      <c r="U597" s="266"/>
      <c r="V597" s="266"/>
      <c r="W597" s="266"/>
      <c r="X597" s="266"/>
      <c r="Y597" s="266"/>
      <c r="Z597" s="266"/>
      <c r="AA597" s="266"/>
      <c r="AB597" s="266"/>
      <c r="AC597" s="266"/>
      <c r="AD597" s="266"/>
      <c r="AE597" s="266"/>
      <c r="AF597" s="266"/>
      <c r="AG597" s="266"/>
    </row>
    <row r="598" spans="1:33" ht="24" customHeight="1">
      <c r="A598" s="266"/>
      <c r="B598" s="266"/>
      <c r="C598" s="266"/>
      <c r="D598" s="266"/>
      <c r="E598" s="266"/>
      <c r="F598" s="266"/>
      <c r="G598" s="266"/>
      <c r="H598" s="266"/>
      <c r="I598" s="266"/>
      <c r="J598" s="266"/>
      <c r="K598" s="266"/>
      <c r="L598" s="266"/>
      <c r="M598" s="266"/>
      <c r="N598" s="266"/>
      <c r="O598" s="266"/>
      <c r="P598" s="266"/>
      <c r="Q598" s="266"/>
      <c r="R598" s="266"/>
      <c r="S598" s="266"/>
      <c r="T598" s="266"/>
      <c r="U598" s="266"/>
      <c r="V598" s="266"/>
      <c r="W598" s="266"/>
      <c r="X598" s="266"/>
      <c r="Y598" s="266"/>
      <c r="Z598" s="266"/>
      <c r="AA598" s="266"/>
      <c r="AB598" s="266"/>
      <c r="AC598" s="266"/>
      <c r="AD598" s="266"/>
      <c r="AE598" s="266"/>
      <c r="AF598" s="266"/>
      <c r="AG598" s="266"/>
    </row>
    <row r="599" spans="1:33" ht="24" customHeight="1">
      <c r="A599" s="266"/>
      <c r="B599" s="266"/>
      <c r="C599" s="266"/>
      <c r="D599" s="266"/>
      <c r="E599" s="266"/>
      <c r="F599" s="266"/>
      <c r="G599" s="266"/>
      <c r="H599" s="266"/>
      <c r="I599" s="266"/>
      <c r="J599" s="266"/>
      <c r="K599" s="266"/>
      <c r="L599" s="266"/>
      <c r="M599" s="266"/>
      <c r="N599" s="266"/>
      <c r="O599" s="266"/>
      <c r="P599" s="266"/>
      <c r="Q599" s="266"/>
      <c r="R599" s="266"/>
      <c r="S599" s="266"/>
      <c r="T599" s="266"/>
      <c r="U599" s="266"/>
      <c r="V599" s="266"/>
      <c r="W599" s="266"/>
      <c r="X599" s="266"/>
      <c r="Y599" s="266"/>
      <c r="Z599" s="266"/>
      <c r="AA599" s="266"/>
      <c r="AB599" s="266"/>
      <c r="AC599" s="266"/>
      <c r="AD599" s="266"/>
      <c r="AE599" s="266"/>
      <c r="AF599" s="266"/>
      <c r="AG599" s="266"/>
    </row>
    <row r="600" spans="1:33" ht="24" customHeight="1">
      <c r="A600" s="266"/>
      <c r="B600" s="266"/>
      <c r="C600" s="266"/>
      <c r="D600" s="266"/>
      <c r="E600" s="266"/>
      <c r="F600" s="266"/>
      <c r="G600" s="266"/>
      <c r="H600" s="266"/>
      <c r="I600" s="266"/>
      <c r="J600" s="266"/>
      <c r="K600" s="266"/>
      <c r="L600" s="266"/>
      <c r="M600" s="266"/>
      <c r="N600" s="266"/>
      <c r="O600" s="266"/>
      <c r="P600" s="266"/>
      <c r="Q600" s="266"/>
      <c r="R600" s="266"/>
      <c r="S600" s="266"/>
      <c r="T600" s="266"/>
      <c r="U600" s="266"/>
      <c r="V600" s="266"/>
      <c r="W600" s="266"/>
      <c r="X600" s="266"/>
      <c r="Y600" s="266"/>
      <c r="Z600" s="266"/>
      <c r="AA600" s="266"/>
      <c r="AB600" s="266"/>
      <c r="AC600" s="266"/>
      <c r="AD600" s="266"/>
      <c r="AE600" s="266"/>
      <c r="AF600" s="266"/>
      <c r="AG600" s="266"/>
    </row>
    <row r="601" spans="1:33" ht="24" customHeight="1">
      <c r="A601" s="266"/>
      <c r="B601" s="266"/>
      <c r="C601" s="266"/>
      <c r="D601" s="266"/>
      <c r="E601" s="266"/>
      <c r="F601" s="266"/>
      <c r="G601" s="266"/>
      <c r="H601" s="266"/>
      <c r="I601" s="266"/>
      <c r="J601" s="266"/>
      <c r="K601" s="266"/>
      <c r="L601" s="266"/>
      <c r="M601" s="266"/>
      <c r="N601" s="266"/>
      <c r="O601" s="266"/>
      <c r="P601" s="266"/>
      <c r="Q601" s="266"/>
      <c r="R601" s="266"/>
      <c r="S601" s="266"/>
      <c r="T601" s="266"/>
      <c r="U601" s="266"/>
      <c r="V601" s="266"/>
      <c r="W601" s="266"/>
      <c r="X601" s="266"/>
      <c r="Y601" s="266"/>
      <c r="Z601" s="266"/>
      <c r="AA601" s="266"/>
      <c r="AB601" s="266"/>
      <c r="AC601" s="266"/>
      <c r="AD601" s="266"/>
      <c r="AE601" s="266"/>
      <c r="AF601" s="266"/>
      <c r="AG601" s="266"/>
    </row>
    <row r="602" spans="1:33" ht="24" customHeight="1">
      <c r="A602" s="266"/>
      <c r="B602" s="266"/>
      <c r="C602" s="266"/>
      <c r="D602" s="266"/>
      <c r="E602" s="266"/>
      <c r="F602" s="266"/>
      <c r="G602" s="266"/>
      <c r="H602" s="266"/>
      <c r="I602" s="266"/>
      <c r="J602" s="266"/>
      <c r="K602" s="266"/>
      <c r="L602" s="266"/>
      <c r="M602" s="266"/>
      <c r="N602" s="266"/>
      <c r="O602" s="266"/>
      <c r="P602" s="266"/>
      <c r="Q602" s="266"/>
      <c r="R602" s="266"/>
      <c r="S602" s="266"/>
      <c r="T602" s="266"/>
      <c r="U602" s="266"/>
      <c r="V602" s="266"/>
      <c r="W602" s="266"/>
      <c r="X602" s="266"/>
      <c r="Y602" s="266"/>
      <c r="Z602" s="266"/>
      <c r="AA602" s="266"/>
      <c r="AB602" s="266"/>
      <c r="AC602" s="266"/>
      <c r="AD602" s="266"/>
      <c r="AE602" s="266"/>
      <c r="AF602" s="266"/>
      <c r="AG602" s="266"/>
    </row>
    <row r="603" spans="1:33" ht="24" customHeight="1">
      <c r="A603" s="266"/>
      <c r="B603" s="266"/>
      <c r="C603" s="266"/>
      <c r="D603" s="266"/>
      <c r="E603" s="266"/>
      <c r="F603" s="266"/>
      <c r="G603" s="266"/>
      <c r="H603" s="266"/>
      <c r="I603" s="266"/>
      <c r="J603" s="266"/>
      <c r="K603" s="266"/>
      <c r="L603" s="266"/>
      <c r="M603" s="266"/>
      <c r="N603" s="266"/>
      <c r="O603" s="266"/>
      <c r="P603" s="266"/>
      <c r="Q603" s="266"/>
      <c r="R603" s="266"/>
      <c r="S603" s="266"/>
      <c r="T603" s="266"/>
      <c r="U603" s="266"/>
      <c r="V603" s="266"/>
      <c r="W603" s="266"/>
      <c r="X603" s="266"/>
      <c r="Y603" s="266"/>
      <c r="Z603" s="266"/>
      <c r="AA603" s="266"/>
      <c r="AB603" s="266"/>
      <c r="AC603" s="266"/>
      <c r="AD603" s="266"/>
      <c r="AE603" s="266"/>
      <c r="AF603" s="266"/>
      <c r="AG603" s="266"/>
    </row>
    <row r="604" spans="1:33" ht="24" customHeight="1">
      <c r="A604" s="266"/>
      <c r="B604" s="266"/>
      <c r="C604" s="266"/>
      <c r="D604" s="266"/>
      <c r="E604" s="266"/>
      <c r="F604" s="266"/>
      <c r="G604" s="266"/>
      <c r="H604" s="266"/>
      <c r="I604" s="266"/>
      <c r="J604" s="266"/>
      <c r="K604" s="266"/>
      <c r="L604" s="266"/>
      <c r="M604" s="266"/>
      <c r="N604" s="266"/>
      <c r="O604" s="266"/>
      <c r="P604" s="266"/>
      <c r="Q604" s="266"/>
      <c r="R604" s="266"/>
      <c r="S604" s="266"/>
      <c r="T604" s="266"/>
      <c r="U604" s="266"/>
      <c r="V604" s="266"/>
      <c r="W604" s="266"/>
      <c r="X604" s="266"/>
      <c r="Y604" s="266"/>
      <c r="Z604" s="266"/>
      <c r="AA604" s="266"/>
      <c r="AB604" s="266"/>
      <c r="AC604" s="266"/>
      <c r="AD604" s="266"/>
      <c r="AE604" s="266"/>
      <c r="AF604" s="266"/>
      <c r="AG604" s="266"/>
    </row>
    <row r="605" spans="1:33" ht="24" customHeight="1">
      <c r="A605" s="266"/>
      <c r="B605" s="266"/>
      <c r="C605" s="266"/>
      <c r="D605" s="266"/>
      <c r="E605" s="266"/>
      <c r="F605" s="266"/>
      <c r="G605" s="266"/>
      <c r="H605" s="266"/>
      <c r="I605" s="266"/>
      <c r="J605" s="266"/>
      <c r="K605" s="266"/>
      <c r="L605" s="266"/>
      <c r="M605" s="266"/>
      <c r="N605" s="266"/>
      <c r="O605" s="266"/>
      <c r="P605" s="266"/>
      <c r="Q605" s="266"/>
      <c r="R605" s="266"/>
      <c r="S605" s="266"/>
      <c r="T605" s="266"/>
      <c r="U605" s="266"/>
      <c r="V605" s="266"/>
      <c r="W605" s="266"/>
      <c r="X605" s="266"/>
      <c r="Y605" s="266"/>
      <c r="Z605" s="266"/>
      <c r="AA605" s="266"/>
      <c r="AB605" s="266"/>
      <c r="AC605" s="266"/>
      <c r="AD605" s="266"/>
      <c r="AE605" s="266"/>
      <c r="AF605" s="266"/>
      <c r="AG605" s="266"/>
    </row>
    <row r="606" spans="1:33" ht="24" customHeight="1">
      <c r="A606" s="266"/>
      <c r="B606" s="266"/>
      <c r="C606" s="266"/>
      <c r="D606" s="266"/>
      <c r="E606" s="266"/>
      <c r="F606" s="266"/>
      <c r="G606" s="266"/>
      <c r="H606" s="266"/>
      <c r="I606" s="266"/>
      <c r="J606" s="266"/>
      <c r="K606" s="266"/>
      <c r="L606" s="266"/>
      <c r="M606" s="266"/>
      <c r="N606" s="266"/>
      <c r="O606" s="266"/>
      <c r="P606" s="266"/>
      <c r="Q606" s="266"/>
      <c r="R606" s="266"/>
      <c r="S606" s="266"/>
      <c r="T606" s="266"/>
      <c r="U606" s="266"/>
      <c r="V606" s="266"/>
      <c r="W606" s="266"/>
      <c r="X606" s="266"/>
      <c r="Y606" s="266"/>
      <c r="Z606" s="266"/>
      <c r="AA606" s="266"/>
      <c r="AB606" s="266"/>
      <c r="AC606" s="266"/>
      <c r="AD606" s="266"/>
      <c r="AE606" s="266"/>
      <c r="AF606" s="266"/>
      <c r="AG606" s="266"/>
    </row>
    <row r="607" spans="1:33" ht="24" customHeight="1">
      <c r="A607" s="266"/>
      <c r="B607" s="266"/>
      <c r="C607" s="266"/>
      <c r="D607" s="266"/>
      <c r="E607" s="266"/>
      <c r="F607" s="266"/>
      <c r="G607" s="266"/>
      <c r="H607" s="266"/>
      <c r="I607" s="266"/>
      <c r="J607" s="266"/>
      <c r="K607" s="266"/>
      <c r="L607" s="266"/>
      <c r="M607" s="266"/>
      <c r="N607" s="266"/>
      <c r="O607" s="266"/>
      <c r="P607" s="266"/>
      <c r="Q607" s="266"/>
      <c r="R607" s="266"/>
      <c r="S607" s="266"/>
      <c r="T607" s="266"/>
      <c r="U607" s="266"/>
      <c r="V607" s="266"/>
      <c r="W607" s="266"/>
      <c r="X607" s="266"/>
      <c r="Y607" s="266"/>
      <c r="Z607" s="266"/>
      <c r="AA607" s="266"/>
      <c r="AB607" s="266"/>
      <c r="AC607" s="266"/>
      <c r="AD607" s="266"/>
      <c r="AE607" s="266"/>
      <c r="AF607" s="266"/>
      <c r="AG607" s="266"/>
    </row>
    <row r="608" spans="1:33" ht="24" customHeight="1">
      <c r="A608" s="266"/>
      <c r="B608" s="266"/>
      <c r="C608" s="266"/>
      <c r="D608" s="266"/>
      <c r="E608" s="266"/>
      <c r="F608" s="266"/>
      <c r="G608" s="266"/>
      <c r="H608" s="266"/>
      <c r="I608" s="266"/>
      <c r="J608" s="266"/>
      <c r="K608" s="266"/>
      <c r="L608" s="266"/>
      <c r="M608" s="266"/>
      <c r="N608" s="266"/>
      <c r="O608" s="266"/>
      <c r="P608" s="266"/>
      <c r="Q608" s="266"/>
      <c r="R608" s="266"/>
      <c r="S608" s="266"/>
      <c r="T608" s="266"/>
      <c r="U608" s="266"/>
      <c r="V608" s="266"/>
      <c r="W608" s="266"/>
      <c r="X608" s="266"/>
      <c r="Y608" s="266"/>
      <c r="Z608" s="266"/>
      <c r="AA608" s="266"/>
      <c r="AB608" s="266"/>
      <c r="AC608" s="266"/>
      <c r="AD608" s="266"/>
      <c r="AE608" s="266"/>
      <c r="AF608" s="266"/>
      <c r="AG608" s="266"/>
    </row>
    <row r="609" spans="1:33" ht="24" customHeight="1">
      <c r="A609" s="266"/>
      <c r="B609" s="266"/>
      <c r="C609" s="266"/>
      <c r="D609" s="266"/>
      <c r="E609" s="266"/>
      <c r="F609" s="266"/>
      <c r="G609" s="266"/>
      <c r="H609" s="266"/>
      <c r="I609" s="266"/>
      <c r="J609" s="266"/>
      <c r="K609" s="266"/>
      <c r="L609" s="266"/>
      <c r="M609" s="266"/>
      <c r="N609" s="266"/>
      <c r="O609" s="266"/>
      <c r="P609" s="266"/>
      <c r="Q609" s="266"/>
      <c r="R609" s="266"/>
      <c r="S609" s="266"/>
      <c r="T609" s="266"/>
      <c r="U609" s="266"/>
      <c r="V609" s="266"/>
      <c r="W609" s="266"/>
      <c r="X609" s="266"/>
      <c r="Y609" s="266"/>
      <c r="Z609" s="266"/>
      <c r="AA609" s="266"/>
      <c r="AB609" s="266"/>
      <c r="AC609" s="266"/>
      <c r="AD609" s="266"/>
      <c r="AE609" s="266"/>
      <c r="AF609" s="266"/>
      <c r="AG609" s="266"/>
    </row>
    <row r="610" spans="1:33" ht="24" customHeight="1">
      <c r="A610" s="266"/>
      <c r="B610" s="266"/>
      <c r="C610" s="266"/>
      <c r="D610" s="266"/>
      <c r="E610" s="266"/>
      <c r="F610" s="266"/>
      <c r="G610" s="266"/>
      <c r="H610" s="266"/>
      <c r="I610" s="266"/>
      <c r="J610" s="266"/>
      <c r="K610" s="266"/>
      <c r="L610" s="266"/>
      <c r="M610" s="266"/>
      <c r="N610" s="266"/>
      <c r="O610" s="266"/>
      <c r="P610" s="266"/>
      <c r="Q610" s="266"/>
      <c r="R610" s="266"/>
      <c r="S610" s="266"/>
      <c r="T610" s="266"/>
      <c r="U610" s="266"/>
      <c r="V610" s="266"/>
      <c r="W610" s="266"/>
      <c r="X610" s="266"/>
      <c r="Y610" s="266"/>
      <c r="Z610" s="266"/>
      <c r="AA610" s="266"/>
      <c r="AB610" s="266"/>
      <c r="AC610" s="266"/>
      <c r="AD610" s="266"/>
      <c r="AE610" s="266"/>
      <c r="AF610" s="266"/>
      <c r="AG610" s="266"/>
    </row>
    <row r="611" spans="1:33" ht="24" customHeight="1">
      <c r="A611" s="266"/>
      <c r="B611" s="266"/>
      <c r="C611" s="266"/>
      <c r="D611" s="266"/>
      <c r="E611" s="266"/>
      <c r="F611" s="266"/>
      <c r="G611" s="266"/>
      <c r="H611" s="266"/>
      <c r="I611" s="266"/>
      <c r="J611" s="266"/>
      <c r="K611" s="266"/>
      <c r="L611" s="266"/>
      <c r="M611" s="266"/>
      <c r="N611" s="266"/>
      <c r="O611" s="266"/>
      <c r="P611" s="266"/>
      <c r="Q611" s="266"/>
      <c r="R611" s="266"/>
      <c r="S611" s="266"/>
      <c r="T611" s="266"/>
      <c r="U611" s="266"/>
      <c r="V611" s="266"/>
      <c r="W611" s="266"/>
      <c r="X611" s="266"/>
      <c r="Y611" s="266"/>
      <c r="Z611" s="266"/>
      <c r="AA611" s="266"/>
      <c r="AB611" s="266"/>
      <c r="AC611" s="266"/>
      <c r="AD611" s="266"/>
      <c r="AE611" s="266"/>
      <c r="AF611" s="266"/>
      <c r="AG611" s="266"/>
    </row>
    <row r="612" spans="1:33" ht="24" customHeight="1">
      <c r="A612" s="266"/>
      <c r="B612" s="266"/>
      <c r="C612" s="266"/>
      <c r="D612" s="266"/>
      <c r="E612" s="266"/>
      <c r="F612" s="266"/>
      <c r="G612" s="266"/>
      <c r="H612" s="266"/>
      <c r="I612" s="266"/>
      <c r="J612" s="266"/>
      <c r="K612" s="266"/>
      <c r="L612" s="266"/>
      <c r="M612" s="266"/>
      <c r="N612" s="266"/>
      <c r="O612" s="266"/>
      <c r="P612" s="266"/>
      <c r="Q612" s="266"/>
      <c r="R612" s="266"/>
      <c r="S612" s="266"/>
      <c r="T612" s="266"/>
      <c r="U612" s="266"/>
      <c r="V612" s="266"/>
      <c r="W612" s="266"/>
      <c r="X612" s="266"/>
      <c r="Y612" s="266"/>
      <c r="Z612" s="266"/>
      <c r="AA612" s="266"/>
      <c r="AB612" s="266"/>
      <c r="AC612" s="266"/>
      <c r="AD612" s="266"/>
      <c r="AE612" s="266"/>
      <c r="AF612" s="266"/>
      <c r="AG612" s="266"/>
    </row>
    <row r="613" spans="1:33" ht="24" customHeight="1">
      <c r="A613" s="266"/>
      <c r="B613" s="266"/>
      <c r="C613" s="266"/>
      <c r="D613" s="266"/>
      <c r="E613" s="266"/>
      <c r="F613" s="266"/>
      <c r="G613" s="266"/>
      <c r="H613" s="266"/>
      <c r="I613" s="266"/>
      <c r="J613" s="266"/>
      <c r="K613" s="266"/>
      <c r="L613" s="266"/>
      <c r="M613" s="266"/>
      <c r="N613" s="266"/>
      <c r="O613" s="266"/>
      <c r="P613" s="266"/>
      <c r="Q613" s="266"/>
      <c r="R613" s="266"/>
      <c r="S613" s="266"/>
      <c r="T613" s="266"/>
      <c r="U613" s="266"/>
      <c r="V613" s="266"/>
      <c r="W613" s="266"/>
      <c r="X613" s="266"/>
      <c r="Y613" s="266"/>
      <c r="Z613" s="266"/>
      <c r="AA613" s="266"/>
      <c r="AB613" s="266"/>
      <c r="AC613" s="266"/>
      <c r="AD613" s="266"/>
      <c r="AE613" s="266"/>
      <c r="AF613" s="266"/>
      <c r="AG613" s="266"/>
    </row>
    <row r="614" spans="1:33" ht="24" customHeight="1">
      <c r="A614" s="266"/>
      <c r="B614" s="266"/>
      <c r="C614" s="266"/>
      <c r="D614" s="266"/>
      <c r="E614" s="266"/>
      <c r="F614" s="266"/>
      <c r="G614" s="266"/>
      <c r="H614" s="266"/>
      <c r="I614" s="266"/>
      <c r="J614" s="266"/>
      <c r="K614" s="266"/>
      <c r="L614" s="266"/>
      <c r="M614" s="266"/>
      <c r="N614" s="266"/>
      <c r="O614" s="266"/>
      <c r="P614" s="266"/>
      <c r="Q614" s="266"/>
      <c r="R614" s="266"/>
      <c r="S614" s="266"/>
      <c r="T614" s="266"/>
      <c r="U614" s="266"/>
      <c r="V614" s="266"/>
      <c r="W614" s="266"/>
      <c r="X614" s="266"/>
      <c r="Y614" s="266"/>
      <c r="Z614" s="266"/>
      <c r="AA614" s="266"/>
      <c r="AB614" s="266"/>
      <c r="AC614" s="266"/>
      <c r="AD614" s="266"/>
      <c r="AE614" s="266"/>
      <c r="AF614" s="266"/>
      <c r="AG614" s="266"/>
    </row>
    <row r="615" spans="1:33" ht="24" customHeight="1">
      <c r="A615" s="266"/>
      <c r="B615" s="266"/>
      <c r="C615" s="266"/>
      <c r="D615" s="266"/>
      <c r="E615" s="266"/>
      <c r="F615" s="266"/>
      <c r="G615" s="266"/>
      <c r="H615" s="266"/>
      <c r="I615" s="266"/>
      <c r="J615" s="266"/>
      <c r="K615" s="266"/>
      <c r="L615" s="266"/>
      <c r="M615" s="266"/>
      <c r="N615" s="266"/>
      <c r="O615" s="266"/>
      <c r="P615" s="266"/>
      <c r="Q615" s="266"/>
      <c r="R615" s="266"/>
      <c r="S615" s="266"/>
      <c r="T615" s="266"/>
      <c r="U615" s="266"/>
      <c r="V615" s="266"/>
      <c r="W615" s="266"/>
      <c r="X615" s="266"/>
      <c r="Y615" s="266"/>
      <c r="Z615" s="266"/>
      <c r="AA615" s="266"/>
      <c r="AB615" s="266"/>
      <c r="AC615" s="266"/>
      <c r="AD615" s="266"/>
      <c r="AE615" s="266"/>
      <c r="AF615" s="266"/>
      <c r="AG615" s="266"/>
    </row>
    <row r="616" spans="1:33" ht="24" customHeight="1">
      <c r="A616" s="266"/>
      <c r="B616" s="266"/>
      <c r="C616" s="266"/>
      <c r="D616" s="266"/>
      <c r="E616" s="266"/>
      <c r="F616" s="266"/>
      <c r="G616" s="266"/>
      <c r="H616" s="266"/>
      <c r="I616" s="266"/>
      <c r="J616" s="266"/>
      <c r="K616" s="266"/>
      <c r="L616" s="266"/>
      <c r="M616" s="266"/>
      <c r="N616" s="266"/>
      <c r="O616" s="266"/>
      <c r="P616" s="266"/>
      <c r="Q616" s="266"/>
      <c r="R616" s="266"/>
      <c r="S616" s="266"/>
      <c r="T616" s="266"/>
      <c r="U616" s="266"/>
      <c r="V616" s="266"/>
      <c r="W616" s="266"/>
      <c r="X616" s="266"/>
      <c r="Y616" s="266"/>
      <c r="Z616" s="266"/>
      <c r="AA616" s="266"/>
      <c r="AB616" s="266"/>
      <c r="AC616" s="266"/>
      <c r="AD616" s="266"/>
      <c r="AE616" s="266"/>
      <c r="AF616" s="266"/>
      <c r="AG616" s="266"/>
    </row>
    <row r="617" spans="1:33" ht="24" customHeight="1">
      <c r="A617" s="266"/>
      <c r="B617" s="266"/>
      <c r="C617" s="266"/>
      <c r="D617" s="266"/>
      <c r="E617" s="266"/>
      <c r="F617" s="266"/>
      <c r="G617" s="266"/>
      <c r="H617" s="266"/>
      <c r="I617" s="266"/>
      <c r="J617" s="266"/>
      <c r="K617" s="266"/>
      <c r="L617" s="266"/>
      <c r="M617" s="266"/>
      <c r="N617" s="266"/>
      <c r="O617" s="266"/>
      <c r="P617" s="266"/>
      <c r="Q617" s="266"/>
      <c r="R617" s="266"/>
      <c r="S617" s="266"/>
      <c r="T617" s="266"/>
      <c r="U617" s="266"/>
      <c r="V617" s="266"/>
      <c r="W617" s="266"/>
      <c r="X617" s="266"/>
      <c r="Y617" s="266"/>
      <c r="Z617" s="266"/>
      <c r="AA617" s="266"/>
      <c r="AB617" s="266"/>
      <c r="AC617" s="266"/>
      <c r="AD617" s="266"/>
      <c r="AE617" s="266"/>
      <c r="AF617" s="266"/>
      <c r="AG617" s="266"/>
    </row>
    <row r="618" spans="1:33" ht="24" customHeight="1">
      <c r="A618" s="266"/>
      <c r="B618" s="266"/>
      <c r="C618" s="266"/>
      <c r="D618" s="266"/>
      <c r="E618" s="266"/>
      <c r="F618" s="266"/>
      <c r="G618" s="266"/>
      <c r="H618" s="266"/>
      <c r="I618" s="266"/>
      <c r="J618" s="266"/>
      <c r="K618" s="266"/>
      <c r="L618" s="266"/>
      <c r="M618" s="266"/>
      <c r="N618" s="266"/>
      <c r="O618" s="266"/>
      <c r="P618" s="266"/>
      <c r="Q618" s="266"/>
      <c r="R618" s="266"/>
      <c r="S618" s="266"/>
      <c r="T618" s="266"/>
      <c r="U618" s="266"/>
      <c r="V618" s="266"/>
      <c r="W618" s="266"/>
      <c r="X618" s="266"/>
      <c r="Y618" s="266"/>
      <c r="Z618" s="266"/>
      <c r="AA618" s="266"/>
      <c r="AB618" s="266"/>
      <c r="AC618" s="266"/>
      <c r="AD618" s="266"/>
      <c r="AE618" s="266"/>
      <c r="AF618" s="266"/>
      <c r="AG618" s="266"/>
    </row>
    <row r="619" spans="1:33" ht="24" customHeight="1">
      <c r="A619" s="266"/>
      <c r="B619" s="266"/>
      <c r="C619" s="266"/>
      <c r="D619" s="266"/>
      <c r="E619" s="266"/>
      <c r="F619" s="266"/>
      <c r="G619" s="266"/>
      <c r="H619" s="266"/>
      <c r="I619" s="266"/>
      <c r="J619" s="266"/>
      <c r="K619" s="266"/>
      <c r="L619" s="266"/>
      <c r="M619" s="266"/>
      <c r="N619" s="266"/>
      <c r="O619" s="266"/>
      <c r="P619" s="266"/>
      <c r="Q619" s="266"/>
      <c r="R619" s="266"/>
      <c r="S619" s="266"/>
      <c r="T619" s="266"/>
      <c r="U619" s="266"/>
      <c r="V619" s="266"/>
      <c r="W619" s="266"/>
      <c r="X619" s="266"/>
      <c r="Y619" s="266"/>
      <c r="Z619" s="266"/>
      <c r="AA619" s="266"/>
      <c r="AB619" s="266"/>
      <c r="AC619" s="266"/>
      <c r="AD619" s="266"/>
      <c r="AE619" s="266"/>
      <c r="AF619" s="266"/>
      <c r="AG619" s="266"/>
    </row>
    <row r="620" spans="1:33" ht="24" customHeight="1">
      <c r="A620" s="266"/>
      <c r="B620" s="266"/>
      <c r="C620" s="266"/>
      <c r="D620" s="266"/>
      <c r="E620" s="266"/>
      <c r="F620" s="266"/>
      <c r="G620" s="266"/>
      <c r="H620" s="266"/>
      <c r="I620" s="266"/>
      <c r="J620" s="266"/>
      <c r="K620" s="266"/>
      <c r="L620" s="266"/>
      <c r="M620" s="266"/>
      <c r="N620" s="266"/>
      <c r="O620" s="266"/>
      <c r="P620" s="266"/>
      <c r="Q620" s="266"/>
      <c r="R620" s="266"/>
      <c r="S620" s="266"/>
      <c r="T620" s="266"/>
      <c r="U620" s="266"/>
      <c r="V620" s="266"/>
      <c r="W620" s="266"/>
      <c r="X620" s="266"/>
      <c r="Y620" s="266"/>
      <c r="Z620" s="266"/>
      <c r="AA620" s="266"/>
      <c r="AB620" s="266"/>
      <c r="AC620" s="266"/>
      <c r="AD620" s="266"/>
      <c r="AE620" s="266"/>
      <c r="AF620" s="266"/>
      <c r="AG620" s="266"/>
    </row>
    <row r="621" spans="1:33" ht="24" customHeight="1">
      <c r="A621" s="266"/>
      <c r="B621" s="266"/>
      <c r="C621" s="266"/>
      <c r="D621" s="266"/>
      <c r="E621" s="266"/>
      <c r="F621" s="266"/>
      <c r="G621" s="266"/>
      <c r="H621" s="266"/>
      <c r="I621" s="266"/>
      <c r="J621" s="266"/>
      <c r="K621" s="266"/>
      <c r="L621" s="266"/>
      <c r="M621" s="266"/>
      <c r="N621" s="266"/>
      <c r="O621" s="266"/>
      <c r="P621" s="266"/>
      <c r="Q621" s="266"/>
      <c r="R621" s="266"/>
      <c r="S621" s="266"/>
      <c r="T621" s="266"/>
      <c r="U621" s="266"/>
      <c r="V621" s="266"/>
      <c r="W621" s="266"/>
      <c r="X621" s="266"/>
      <c r="Y621" s="266"/>
      <c r="Z621" s="266"/>
      <c r="AA621" s="266"/>
      <c r="AB621" s="266"/>
      <c r="AC621" s="266"/>
      <c r="AD621" s="266"/>
      <c r="AE621" s="266"/>
      <c r="AF621" s="266"/>
      <c r="AG621" s="266"/>
    </row>
    <row r="622" spans="1:33" ht="24" customHeight="1">
      <c r="A622" s="266"/>
      <c r="B622" s="266"/>
      <c r="C622" s="266"/>
      <c r="D622" s="266"/>
      <c r="E622" s="266"/>
      <c r="F622" s="266"/>
      <c r="G622" s="266"/>
      <c r="H622" s="266"/>
      <c r="I622" s="266"/>
      <c r="J622" s="266"/>
      <c r="K622" s="266"/>
      <c r="L622" s="266"/>
      <c r="M622" s="266"/>
      <c r="N622" s="266"/>
      <c r="O622" s="266"/>
      <c r="P622" s="266"/>
      <c r="Q622" s="266"/>
      <c r="R622" s="266"/>
      <c r="S622" s="266"/>
      <c r="T622" s="266"/>
      <c r="U622" s="266"/>
      <c r="V622" s="266"/>
      <c r="W622" s="266"/>
      <c r="X622" s="266"/>
      <c r="Y622" s="266"/>
      <c r="Z622" s="266"/>
      <c r="AA622" s="266"/>
      <c r="AB622" s="266"/>
      <c r="AC622" s="266"/>
      <c r="AD622" s="266"/>
      <c r="AE622" s="266"/>
      <c r="AF622" s="266"/>
      <c r="AG622" s="266"/>
    </row>
    <row r="623" spans="1:33" ht="24" customHeight="1">
      <c r="A623" s="266"/>
      <c r="B623" s="266"/>
      <c r="C623" s="266"/>
      <c r="D623" s="266"/>
      <c r="E623" s="266"/>
      <c r="F623" s="266"/>
      <c r="G623" s="266"/>
      <c r="H623" s="266"/>
      <c r="I623" s="266"/>
      <c r="J623" s="266"/>
      <c r="K623" s="266"/>
      <c r="L623" s="266"/>
      <c r="M623" s="266"/>
      <c r="N623" s="266"/>
      <c r="O623" s="266"/>
      <c r="P623" s="266"/>
      <c r="Q623" s="266"/>
      <c r="R623" s="266"/>
      <c r="S623" s="266"/>
      <c r="T623" s="266"/>
      <c r="U623" s="266"/>
      <c r="V623" s="266"/>
      <c r="W623" s="266"/>
      <c r="X623" s="266"/>
      <c r="Y623" s="266"/>
      <c r="Z623" s="266"/>
      <c r="AA623" s="266"/>
      <c r="AB623" s="266"/>
      <c r="AC623" s="266"/>
      <c r="AD623" s="266"/>
      <c r="AE623" s="266"/>
      <c r="AF623" s="266"/>
      <c r="AG623" s="266"/>
    </row>
    <row r="624" spans="1:33" ht="24" customHeight="1">
      <c r="A624" s="266"/>
      <c r="B624" s="266"/>
      <c r="C624" s="266"/>
      <c r="D624" s="266"/>
      <c r="E624" s="266"/>
      <c r="F624" s="266"/>
      <c r="G624" s="266"/>
      <c r="H624" s="266"/>
      <c r="I624" s="266"/>
      <c r="J624" s="266"/>
      <c r="K624" s="266"/>
      <c r="L624" s="266"/>
      <c r="M624" s="266"/>
      <c r="N624" s="266"/>
      <c r="O624" s="266"/>
      <c r="P624" s="266"/>
      <c r="Q624" s="266"/>
      <c r="R624" s="266"/>
      <c r="S624" s="266"/>
      <c r="T624" s="266"/>
      <c r="U624" s="266"/>
      <c r="V624" s="266"/>
      <c r="W624" s="266"/>
      <c r="X624" s="266"/>
      <c r="Y624" s="266"/>
      <c r="Z624" s="266"/>
      <c r="AA624" s="266"/>
      <c r="AB624" s="266"/>
      <c r="AC624" s="266"/>
      <c r="AD624" s="266"/>
      <c r="AE624" s="266"/>
      <c r="AF624" s="266"/>
      <c r="AG624" s="266"/>
    </row>
    <row r="625" spans="1:33" ht="24" customHeight="1">
      <c r="A625" s="266"/>
      <c r="B625" s="266"/>
      <c r="C625" s="266"/>
      <c r="D625" s="266"/>
      <c r="E625" s="266"/>
      <c r="F625" s="266"/>
      <c r="G625" s="266"/>
      <c r="H625" s="266"/>
      <c r="I625" s="266"/>
      <c r="J625" s="266"/>
      <c r="K625" s="266"/>
      <c r="L625" s="266"/>
      <c r="M625" s="266"/>
      <c r="N625" s="266"/>
      <c r="O625" s="266"/>
      <c r="P625" s="266"/>
      <c r="Q625" s="266"/>
      <c r="R625" s="266"/>
      <c r="S625" s="266"/>
      <c r="T625" s="266"/>
      <c r="U625" s="266"/>
      <c r="V625" s="266"/>
      <c r="W625" s="266"/>
      <c r="X625" s="266"/>
      <c r="Y625" s="266"/>
      <c r="Z625" s="266"/>
      <c r="AA625" s="266"/>
      <c r="AB625" s="266"/>
      <c r="AC625" s="266"/>
      <c r="AD625" s="266"/>
      <c r="AE625" s="266"/>
      <c r="AF625" s="266"/>
      <c r="AG625" s="266"/>
    </row>
    <row r="626" spans="1:33" ht="24" customHeight="1">
      <c r="A626" s="266"/>
      <c r="B626" s="266"/>
      <c r="C626" s="266"/>
      <c r="D626" s="266"/>
      <c r="E626" s="266"/>
      <c r="F626" s="266"/>
      <c r="G626" s="266"/>
      <c r="H626" s="266"/>
      <c r="I626" s="266"/>
      <c r="J626" s="266"/>
      <c r="K626" s="266"/>
      <c r="L626" s="266"/>
      <c r="M626" s="266"/>
      <c r="N626" s="266"/>
      <c r="O626" s="266"/>
      <c r="P626" s="266"/>
      <c r="Q626" s="266"/>
      <c r="R626" s="266"/>
      <c r="S626" s="266"/>
      <c r="T626" s="266"/>
      <c r="U626" s="266"/>
      <c r="V626" s="266"/>
      <c r="W626" s="266"/>
      <c r="X626" s="266"/>
      <c r="Y626" s="266"/>
      <c r="Z626" s="266"/>
      <c r="AA626" s="266"/>
      <c r="AB626" s="266"/>
      <c r="AC626" s="266"/>
      <c r="AD626" s="266"/>
      <c r="AE626" s="266"/>
      <c r="AF626" s="266"/>
      <c r="AG626" s="266"/>
    </row>
    <row r="627" spans="1:33" ht="24" customHeight="1">
      <c r="A627" s="266"/>
      <c r="B627" s="266"/>
      <c r="C627" s="266"/>
      <c r="D627" s="266"/>
      <c r="E627" s="266"/>
      <c r="F627" s="266"/>
      <c r="G627" s="266"/>
      <c r="H627" s="266"/>
      <c r="I627" s="266"/>
      <c r="J627" s="266"/>
      <c r="K627" s="266"/>
      <c r="L627" s="266"/>
      <c r="M627" s="266"/>
      <c r="N627" s="266"/>
      <c r="O627" s="266"/>
      <c r="P627" s="266"/>
      <c r="Q627" s="266"/>
      <c r="R627" s="266"/>
      <c r="S627" s="266"/>
      <c r="T627" s="266"/>
      <c r="U627" s="266"/>
      <c r="V627" s="266"/>
      <c r="W627" s="266"/>
      <c r="X627" s="266"/>
      <c r="Y627" s="266"/>
      <c r="Z627" s="266"/>
      <c r="AA627" s="266"/>
      <c r="AB627" s="266"/>
      <c r="AC627" s="266"/>
      <c r="AD627" s="266"/>
      <c r="AE627" s="266"/>
      <c r="AF627" s="266"/>
      <c r="AG627" s="266"/>
    </row>
    <row r="628" spans="1:33" ht="24" customHeight="1">
      <c r="A628" s="266"/>
      <c r="B628" s="266"/>
      <c r="C628" s="266"/>
      <c r="D628" s="266"/>
      <c r="E628" s="266"/>
      <c r="F628" s="266"/>
      <c r="G628" s="266"/>
      <c r="H628" s="266"/>
      <c r="I628" s="266"/>
      <c r="J628" s="266"/>
      <c r="K628" s="266"/>
      <c r="L628" s="266"/>
      <c r="M628" s="266"/>
      <c r="N628" s="266"/>
      <c r="O628" s="266"/>
      <c r="P628" s="266"/>
      <c r="Q628" s="266"/>
      <c r="R628" s="266"/>
      <c r="S628" s="266"/>
      <c r="T628" s="266"/>
      <c r="U628" s="266"/>
      <c r="V628" s="266"/>
      <c r="W628" s="266"/>
      <c r="X628" s="266"/>
      <c r="Y628" s="266"/>
      <c r="Z628" s="266"/>
      <c r="AA628" s="266"/>
      <c r="AB628" s="266"/>
      <c r="AC628" s="266"/>
      <c r="AD628" s="266"/>
      <c r="AE628" s="266"/>
      <c r="AF628" s="266"/>
      <c r="AG628" s="266"/>
    </row>
    <row r="629" spans="1:33" ht="24" customHeight="1">
      <c r="A629" s="266"/>
      <c r="B629" s="266"/>
      <c r="C629" s="266"/>
      <c r="D629" s="266"/>
      <c r="E629" s="266"/>
      <c r="F629" s="266"/>
      <c r="G629" s="266"/>
      <c r="H629" s="266"/>
      <c r="I629" s="266"/>
      <c r="J629" s="266"/>
      <c r="K629" s="266"/>
      <c r="L629" s="266"/>
      <c r="M629" s="266"/>
      <c r="N629" s="266"/>
      <c r="O629" s="266"/>
      <c r="P629" s="266"/>
      <c r="Q629" s="266"/>
      <c r="R629" s="266"/>
      <c r="S629" s="266"/>
      <c r="T629" s="266"/>
      <c r="U629" s="266"/>
      <c r="V629" s="266"/>
      <c r="W629" s="266"/>
      <c r="X629" s="266"/>
      <c r="Y629" s="266"/>
      <c r="Z629" s="266"/>
      <c r="AA629" s="266"/>
      <c r="AB629" s="266"/>
      <c r="AC629" s="266"/>
      <c r="AD629" s="266"/>
      <c r="AE629" s="266"/>
      <c r="AF629" s="266"/>
      <c r="AG629" s="266"/>
    </row>
    <row r="630" spans="1:33" ht="24" customHeight="1">
      <c r="A630" s="266"/>
      <c r="B630" s="266"/>
      <c r="C630" s="266"/>
      <c r="D630" s="266"/>
      <c r="E630" s="266"/>
      <c r="F630" s="266"/>
      <c r="G630" s="266"/>
      <c r="H630" s="266"/>
      <c r="I630" s="266"/>
      <c r="J630" s="266"/>
      <c r="K630" s="266"/>
      <c r="L630" s="266"/>
      <c r="M630" s="266"/>
      <c r="N630" s="266"/>
      <c r="O630" s="266"/>
      <c r="P630" s="266"/>
      <c r="Q630" s="266"/>
      <c r="R630" s="266"/>
      <c r="S630" s="266"/>
      <c r="T630" s="266"/>
      <c r="U630" s="266"/>
      <c r="V630" s="266"/>
      <c r="W630" s="266"/>
      <c r="X630" s="266"/>
      <c r="Y630" s="266"/>
      <c r="Z630" s="266"/>
      <c r="AA630" s="266"/>
      <c r="AB630" s="266"/>
      <c r="AC630" s="266"/>
      <c r="AD630" s="266"/>
      <c r="AE630" s="266"/>
      <c r="AF630" s="266"/>
      <c r="AG630" s="266"/>
    </row>
    <row r="631" spans="1:33" ht="24" customHeight="1">
      <c r="A631" s="266"/>
      <c r="B631" s="266"/>
      <c r="C631" s="266"/>
      <c r="D631" s="266"/>
      <c r="E631" s="266"/>
      <c r="F631" s="266"/>
      <c r="G631" s="266"/>
      <c r="H631" s="266"/>
      <c r="I631" s="266"/>
      <c r="J631" s="266"/>
      <c r="K631" s="266"/>
      <c r="L631" s="266"/>
      <c r="M631" s="266"/>
      <c r="N631" s="266"/>
      <c r="O631" s="266"/>
      <c r="P631" s="266"/>
      <c r="Q631" s="266"/>
      <c r="R631" s="266"/>
      <c r="S631" s="266"/>
      <c r="T631" s="266"/>
      <c r="U631" s="266"/>
      <c r="V631" s="266"/>
      <c r="W631" s="266"/>
      <c r="X631" s="266"/>
      <c r="Y631" s="266"/>
      <c r="Z631" s="266"/>
      <c r="AA631" s="266"/>
      <c r="AB631" s="266"/>
      <c r="AC631" s="266"/>
      <c r="AD631" s="266"/>
      <c r="AE631" s="266"/>
      <c r="AF631" s="266"/>
      <c r="AG631" s="266"/>
    </row>
    <row r="632" spans="1:33" ht="24" customHeight="1">
      <c r="A632" s="266"/>
      <c r="B632" s="266"/>
      <c r="C632" s="266"/>
      <c r="D632" s="266"/>
      <c r="E632" s="266"/>
      <c r="F632" s="266"/>
      <c r="G632" s="266"/>
      <c r="H632" s="266"/>
      <c r="I632" s="266"/>
      <c r="J632" s="266"/>
      <c r="K632" s="266"/>
      <c r="L632" s="266"/>
      <c r="M632" s="266"/>
      <c r="N632" s="266"/>
      <c r="O632" s="266"/>
      <c r="P632" s="266"/>
      <c r="Q632" s="266"/>
      <c r="R632" s="266"/>
      <c r="S632" s="266"/>
      <c r="T632" s="266"/>
      <c r="U632" s="266"/>
      <c r="V632" s="266"/>
      <c r="W632" s="266"/>
      <c r="X632" s="266"/>
      <c r="Y632" s="266"/>
      <c r="Z632" s="266"/>
      <c r="AA632" s="266"/>
      <c r="AB632" s="266"/>
      <c r="AC632" s="266"/>
      <c r="AD632" s="266"/>
      <c r="AE632" s="266"/>
      <c r="AF632" s="266"/>
      <c r="AG632" s="266"/>
    </row>
    <row r="633" spans="1:33" ht="24" customHeight="1">
      <c r="A633" s="266"/>
      <c r="B633" s="266"/>
      <c r="C633" s="266"/>
      <c r="D633" s="266"/>
      <c r="E633" s="266"/>
      <c r="F633" s="266"/>
      <c r="G633" s="266"/>
      <c r="H633" s="266"/>
      <c r="I633" s="266"/>
      <c r="J633" s="266"/>
      <c r="K633" s="266"/>
      <c r="L633" s="266"/>
      <c r="M633" s="266"/>
      <c r="N633" s="266"/>
      <c r="O633" s="266"/>
      <c r="P633" s="266"/>
      <c r="Q633" s="266"/>
      <c r="R633" s="266"/>
      <c r="S633" s="266"/>
      <c r="T633" s="266"/>
      <c r="U633" s="266"/>
      <c r="V633" s="266"/>
      <c r="W633" s="266"/>
      <c r="X633" s="266"/>
      <c r="Y633" s="266"/>
      <c r="Z633" s="266"/>
      <c r="AA633" s="266"/>
      <c r="AB633" s="266"/>
      <c r="AC633" s="266"/>
      <c r="AD633" s="266"/>
      <c r="AE633" s="266"/>
      <c r="AF633" s="266"/>
      <c r="AG633" s="266"/>
    </row>
    <row r="634" spans="1:33" ht="24" customHeight="1">
      <c r="A634" s="266"/>
      <c r="B634" s="266"/>
      <c r="C634" s="266"/>
      <c r="D634" s="266"/>
      <c r="E634" s="266"/>
      <c r="F634" s="266"/>
      <c r="G634" s="266"/>
      <c r="H634" s="266"/>
      <c r="I634" s="266"/>
      <c r="J634" s="266"/>
      <c r="K634" s="266"/>
      <c r="L634" s="266"/>
      <c r="M634" s="266"/>
      <c r="N634" s="266"/>
      <c r="O634" s="266"/>
      <c r="P634" s="266"/>
      <c r="Q634" s="266"/>
      <c r="R634" s="266"/>
      <c r="S634" s="266"/>
      <c r="T634" s="266"/>
      <c r="U634" s="266"/>
      <c r="V634" s="266"/>
      <c r="W634" s="266"/>
      <c r="X634" s="266"/>
      <c r="Y634" s="266"/>
      <c r="Z634" s="266"/>
      <c r="AA634" s="266"/>
      <c r="AB634" s="266"/>
      <c r="AC634" s="266"/>
      <c r="AD634" s="266"/>
      <c r="AE634" s="266"/>
      <c r="AF634" s="266"/>
      <c r="AG634" s="266"/>
    </row>
    <row r="635" spans="1:33" ht="24" customHeight="1">
      <c r="A635" s="266"/>
      <c r="B635" s="266"/>
      <c r="C635" s="266"/>
      <c r="D635" s="266"/>
      <c r="E635" s="266"/>
      <c r="F635" s="266"/>
      <c r="G635" s="266"/>
      <c r="H635" s="266"/>
      <c r="I635" s="266"/>
      <c r="J635" s="266"/>
      <c r="K635" s="266"/>
      <c r="L635" s="266"/>
      <c r="M635" s="266"/>
      <c r="N635" s="266"/>
      <c r="O635" s="266"/>
      <c r="P635" s="266"/>
      <c r="Q635" s="266"/>
      <c r="R635" s="266"/>
      <c r="S635" s="266"/>
      <c r="T635" s="266"/>
      <c r="U635" s="266"/>
      <c r="V635" s="266"/>
      <c r="W635" s="266"/>
      <c r="X635" s="266"/>
      <c r="Y635" s="266"/>
      <c r="Z635" s="266"/>
      <c r="AA635" s="266"/>
      <c r="AB635" s="266"/>
      <c r="AC635" s="266"/>
      <c r="AD635" s="266"/>
      <c r="AE635" s="266"/>
      <c r="AF635" s="266"/>
      <c r="AG635" s="266"/>
    </row>
    <row r="636" spans="1:33" ht="24" customHeight="1">
      <c r="A636" s="266"/>
      <c r="B636" s="266"/>
      <c r="C636" s="266"/>
      <c r="D636" s="266"/>
      <c r="E636" s="266"/>
      <c r="F636" s="266"/>
      <c r="G636" s="266"/>
      <c r="H636" s="266"/>
      <c r="I636" s="266"/>
      <c r="J636" s="266"/>
      <c r="K636" s="266"/>
      <c r="L636" s="266"/>
      <c r="M636" s="266"/>
      <c r="N636" s="266"/>
      <c r="O636" s="266"/>
      <c r="P636" s="266"/>
      <c r="Q636" s="266"/>
      <c r="R636" s="266"/>
      <c r="S636" s="266"/>
      <c r="T636" s="266"/>
      <c r="U636" s="266"/>
      <c r="V636" s="266"/>
      <c r="W636" s="266"/>
      <c r="X636" s="266"/>
      <c r="Y636" s="266"/>
      <c r="Z636" s="266"/>
      <c r="AA636" s="266"/>
      <c r="AB636" s="266"/>
      <c r="AC636" s="266"/>
      <c r="AD636" s="266"/>
      <c r="AE636" s="266"/>
      <c r="AF636" s="266"/>
      <c r="AG636" s="266"/>
    </row>
    <row r="637" spans="1:33" ht="24" customHeight="1">
      <c r="A637" s="266"/>
      <c r="B637" s="266"/>
      <c r="C637" s="266"/>
      <c r="D637" s="266"/>
      <c r="E637" s="266"/>
      <c r="F637" s="266"/>
      <c r="G637" s="266"/>
      <c r="H637" s="266"/>
      <c r="I637" s="266"/>
      <c r="J637" s="266"/>
      <c r="K637" s="266"/>
      <c r="L637" s="266"/>
      <c r="M637" s="266"/>
      <c r="N637" s="266"/>
      <c r="O637" s="266"/>
      <c r="P637" s="266"/>
      <c r="Q637" s="266"/>
      <c r="R637" s="266"/>
      <c r="S637" s="266"/>
      <c r="T637" s="266"/>
      <c r="U637" s="266"/>
      <c r="V637" s="266"/>
      <c r="W637" s="266"/>
      <c r="X637" s="266"/>
      <c r="Y637" s="266"/>
      <c r="Z637" s="266"/>
      <c r="AA637" s="266"/>
      <c r="AB637" s="266"/>
      <c r="AC637" s="266"/>
      <c r="AD637" s="266"/>
      <c r="AE637" s="266"/>
      <c r="AF637" s="266"/>
      <c r="AG637" s="266"/>
    </row>
    <row r="638" spans="1:33" ht="24" customHeight="1">
      <c r="A638" s="266"/>
      <c r="B638" s="266"/>
      <c r="C638" s="266"/>
      <c r="D638" s="266"/>
      <c r="E638" s="266"/>
      <c r="F638" s="266"/>
      <c r="G638" s="266"/>
      <c r="H638" s="266"/>
      <c r="I638" s="266"/>
      <c r="J638" s="266"/>
      <c r="K638" s="266"/>
      <c r="L638" s="266"/>
      <c r="M638" s="266"/>
      <c r="N638" s="266"/>
      <c r="O638" s="266"/>
      <c r="P638" s="266"/>
      <c r="Q638" s="266"/>
      <c r="R638" s="266"/>
      <c r="S638" s="266"/>
      <c r="T638" s="266"/>
      <c r="U638" s="266"/>
      <c r="V638" s="266"/>
      <c r="W638" s="266"/>
      <c r="X638" s="266"/>
      <c r="Y638" s="266"/>
      <c r="Z638" s="266"/>
      <c r="AA638" s="266"/>
      <c r="AB638" s="266"/>
      <c r="AC638" s="266"/>
      <c r="AD638" s="266"/>
      <c r="AE638" s="266"/>
      <c r="AF638" s="266"/>
      <c r="AG638" s="266"/>
    </row>
    <row r="639" spans="1:33" ht="24" customHeight="1">
      <c r="A639" s="266"/>
      <c r="B639" s="266"/>
      <c r="C639" s="266"/>
      <c r="D639" s="266"/>
      <c r="E639" s="266"/>
      <c r="F639" s="266"/>
      <c r="G639" s="266"/>
      <c r="H639" s="266"/>
      <c r="I639" s="266"/>
      <c r="J639" s="266"/>
      <c r="K639" s="266"/>
      <c r="L639" s="266"/>
      <c r="M639" s="266"/>
      <c r="N639" s="266"/>
      <c r="O639" s="266"/>
      <c r="P639" s="266"/>
      <c r="Q639" s="266"/>
      <c r="R639" s="266"/>
      <c r="S639" s="266"/>
      <c r="T639" s="266"/>
      <c r="U639" s="266"/>
      <c r="V639" s="266"/>
      <c r="W639" s="266"/>
      <c r="X639" s="266"/>
      <c r="Y639" s="266"/>
      <c r="Z639" s="266"/>
      <c r="AA639" s="266"/>
      <c r="AB639" s="266"/>
      <c r="AC639" s="266"/>
      <c r="AD639" s="266"/>
      <c r="AE639" s="266"/>
      <c r="AF639" s="266"/>
      <c r="AG639" s="266"/>
    </row>
    <row r="640" spans="1:33" ht="24" customHeight="1">
      <c r="A640" s="266"/>
      <c r="B640" s="266"/>
      <c r="C640" s="266"/>
      <c r="D640" s="266"/>
      <c r="E640" s="266"/>
      <c r="F640" s="266"/>
      <c r="G640" s="266"/>
      <c r="H640" s="266"/>
      <c r="I640" s="266"/>
      <c r="J640" s="266"/>
      <c r="K640" s="266"/>
      <c r="L640" s="266"/>
      <c r="M640" s="266"/>
      <c r="N640" s="266"/>
      <c r="O640" s="266"/>
      <c r="P640" s="266"/>
      <c r="Q640" s="266"/>
      <c r="R640" s="266"/>
      <c r="S640" s="266"/>
      <c r="T640" s="266"/>
      <c r="U640" s="266"/>
      <c r="V640" s="266"/>
      <c r="W640" s="266"/>
      <c r="X640" s="266"/>
      <c r="Y640" s="266"/>
      <c r="Z640" s="266"/>
      <c r="AA640" s="266"/>
      <c r="AB640" s="266"/>
      <c r="AC640" s="266"/>
      <c r="AD640" s="266"/>
      <c r="AE640" s="266"/>
      <c r="AF640" s="266"/>
      <c r="AG640" s="266"/>
    </row>
    <row r="641" spans="1:33" ht="24" customHeight="1">
      <c r="A641" s="266"/>
      <c r="B641" s="266"/>
      <c r="C641" s="266"/>
      <c r="D641" s="266"/>
      <c r="E641" s="266"/>
      <c r="F641" s="266"/>
      <c r="G641" s="266"/>
      <c r="H641" s="266"/>
      <c r="I641" s="266"/>
      <c r="J641" s="266"/>
      <c r="K641" s="266"/>
      <c r="L641" s="266"/>
      <c r="M641" s="266"/>
      <c r="N641" s="266"/>
      <c r="O641" s="266"/>
      <c r="P641" s="266"/>
      <c r="Q641" s="266"/>
      <c r="R641" s="266"/>
      <c r="S641" s="266"/>
      <c r="T641" s="266"/>
      <c r="U641" s="266"/>
      <c r="V641" s="266"/>
      <c r="W641" s="266"/>
      <c r="X641" s="266"/>
      <c r="Y641" s="266"/>
      <c r="Z641" s="266"/>
      <c r="AA641" s="266"/>
      <c r="AB641" s="266"/>
      <c r="AC641" s="266"/>
      <c r="AD641" s="266"/>
      <c r="AE641" s="266"/>
      <c r="AF641" s="266"/>
      <c r="AG641" s="266"/>
    </row>
    <row r="642" spans="1:33" ht="24" customHeight="1">
      <c r="A642" s="266"/>
      <c r="B642" s="266"/>
      <c r="C642" s="266"/>
      <c r="D642" s="266"/>
      <c r="E642" s="266"/>
      <c r="F642" s="266"/>
      <c r="G642" s="266"/>
      <c r="H642" s="266"/>
      <c r="I642" s="266"/>
      <c r="J642" s="266"/>
      <c r="K642" s="266"/>
      <c r="L642" s="266"/>
      <c r="M642" s="266"/>
      <c r="N642" s="266"/>
      <c r="O642" s="266"/>
      <c r="P642" s="266"/>
      <c r="Q642" s="266"/>
      <c r="R642" s="266"/>
      <c r="S642" s="266"/>
      <c r="T642" s="266"/>
      <c r="U642" s="266"/>
      <c r="V642" s="266"/>
      <c r="W642" s="266"/>
      <c r="X642" s="266"/>
      <c r="Y642" s="266"/>
      <c r="Z642" s="266"/>
      <c r="AA642" s="266"/>
      <c r="AB642" s="266"/>
      <c r="AC642" s="266"/>
      <c r="AD642" s="266"/>
      <c r="AE642" s="266"/>
      <c r="AF642" s="266"/>
      <c r="AG642" s="266"/>
    </row>
    <row r="643" spans="1:33" ht="24" customHeight="1">
      <c r="A643" s="266"/>
      <c r="B643" s="266"/>
      <c r="C643" s="266"/>
      <c r="D643" s="266"/>
      <c r="E643" s="266"/>
      <c r="F643" s="266"/>
      <c r="G643" s="266"/>
      <c r="H643" s="266"/>
      <c r="I643" s="266"/>
      <c r="J643" s="266"/>
      <c r="K643" s="266"/>
      <c r="L643" s="266"/>
      <c r="M643" s="266"/>
      <c r="N643" s="266"/>
      <c r="O643" s="266"/>
      <c r="P643" s="266"/>
      <c r="Q643" s="266"/>
      <c r="R643" s="266"/>
      <c r="S643" s="266"/>
      <c r="T643" s="266"/>
      <c r="U643" s="266"/>
      <c r="V643" s="266"/>
      <c r="W643" s="266"/>
      <c r="X643" s="266"/>
      <c r="Y643" s="266"/>
      <c r="Z643" s="266"/>
      <c r="AA643" s="266"/>
      <c r="AB643" s="266"/>
      <c r="AC643" s="266"/>
      <c r="AD643" s="266"/>
      <c r="AE643" s="266"/>
      <c r="AF643" s="266"/>
      <c r="AG643" s="266"/>
    </row>
    <row r="644" spans="1:33" ht="24" customHeight="1">
      <c r="A644" s="266"/>
      <c r="B644" s="266"/>
      <c r="C644" s="266"/>
      <c r="D644" s="266"/>
      <c r="E644" s="266"/>
      <c r="F644" s="266"/>
      <c r="G644" s="266"/>
      <c r="H644" s="266"/>
      <c r="I644" s="266"/>
      <c r="J644" s="266"/>
      <c r="K644" s="266"/>
      <c r="L644" s="266"/>
      <c r="M644" s="266"/>
      <c r="N644" s="266"/>
      <c r="O644" s="266"/>
      <c r="P644" s="266"/>
      <c r="Q644" s="266"/>
      <c r="R644" s="266"/>
      <c r="S644" s="266"/>
      <c r="T644" s="266"/>
      <c r="U644" s="266"/>
      <c r="V644" s="266"/>
      <c r="W644" s="266"/>
      <c r="X644" s="266"/>
      <c r="Y644" s="266"/>
      <c r="Z644" s="266"/>
      <c r="AA644" s="266"/>
      <c r="AB644" s="266"/>
      <c r="AC644" s="266"/>
      <c r="AD644" s="266"/>
      <c r="AE644" s="266"/>
      <c r="AF644" s="266"/>
      <c r="AG644" s="266"/>
    </row>
    <row r="645" spans="1:33" ht="24" customHeight="1">
      <c r="A645" s="266"/>
      <c r="B645" s="266"/>
      <c r="C645" s="266"/>
      <c r="D645" s="266"/>
      <c r="E645" s="266"/>
      <c r="F645" s="266"/>
      <c r="G645" s="266"/>
      <c r="H645" s="266"/>
      <c r="I645" s="266"/>
      <c r="J645" s="266"/>
      <c r="K645" s="266"/>
      <c r="L645" s="266"/>
      <c r="M645" s="266"/>
      <c r="N645" s="266"/>
      <c r="O645" s="266"/>
      <c r="P645" s="266"/>
      <c r="Q645" s="266"/>
      <c r="R645" s="266"/>
      <c r="S645" s="266"/>
      <c r="T645" s="266"/>
      <c r="U645" s="266"/>
      <c r="V645" s="266"/>
      <c r="W645" s="266"/>
      <c r="X645" s="266"/>
      <c r="Y645" s="266"/>
      <c r="Z645" s="266"/>
      <c r="AA645" s="266"/>
      <c r="AB645" s="266"/>
      <c r="AC645" s="266"/>
      <c r="AD645" s="266"/>
      <c r="AE645" s="266"/>
      <c r="AF645" s="266"/>
      <c r="AG645" s="266"/>
    </row>
    <row r="646" spans="1:33" ht="24" customHeight="1">
      <c r="A646" s="266"/>
      <c r="B646" s="266"/>
      <c r="C646" s="266"/>
      <c r="D646" s="266"/>
      <c r="E646" s="266"/>
      <c r="F646" s="266"/>
      <c r="G646" s="266"/>
      <c r="H646" s="266"/>
      <c r="I646" s="266"/>
      <c r="J646" s="266"/>
      <c r="K646" s="266"/>
      <c r="L646" s="266"/>
      <c r="M646" s="266"/>
      <c r="N646" s="266"/>
      <c r="O646" s="266"/>
      <c r="P646" s="266"/>
      <c r="Q646" s="266"/>
      <c r="R646" s="266"/>
      <c r="S646" s="266"/>
      <c r="T646" s="266"/>
      <c r="U646" s="266"/>
      <c r="V646" s="266"/>
      <c r="W646" s="266"/>
      <c r="X646" s="266"/>
      <c r="Y646" s="266"/>
      <c r="Z646" s="266"/>
      <c r="AA646" s="266"/>
      <c r="AB646" s="266"/>
      <c r="AC646" s="266"/>
      <c r="AD646" s="266"/>
      <c r="AE646" s="266"/>
      <c r="AF646" s="266"/>
      <c r="AG646" s="266"/>
    </row>
    <row r="647" spans="1:33" ht="24" customHeight="1">
      <c r="A647" s="266"/>
      <c r="B647" s="266"/>
      <c r="C647" s="266"/>
      <c r="D647" s="266"/>
      <c r="E647" s="266"/>
      <c r="F647" s="266"/>
      <c r="G647" s="266"/>
      <c r="H647" s="266"/>
      <c r="I647" s="266"/>
      <c r="J647" s="266"/>
      <c r="K647" s="266"/>
      <c r="L647" s="266"/>
      <c r="M647" s="266"/>
      <c r="N647" s="266"/>
      <c r="O647" s="266"/>
      <c r="P647" s="266"/>
      <c r="Q647" s="266"/>
      <c r="R647" s="266"/>
      <c r="S647" s="266"/>
      <c r="T647" s="266"/>
      <c r="U647" s="266"/>
      <c r="V647" s="266"/>
      <c r="W647" s="266"/>
      <c r="X647" s="266"/>
      <c r="Y647" s="266"/>
      <c r="Z647" s="266"/>
      <c r="AA647" s="266"/>
      <c r="AB647" s="266"/>
      <c r="AC647" s="266"/>
      <c r="AD647" s="266"/>
      <c r="AE647" s="266"/>
      <c r="AF647" s="266"/>
      <c r="AG647" s="266"/>
    </row>
    <row r="648" spans="1:33" ht="24" customHeight="1">
      <c r="A648" s="266"/>
      <c r="B648" s="266"/>
      <c r="C648" s="266"/>
      <c r="D648" s="266"/>
      <c r="E648" s="266"/>
      <c r="F648" s="266"/>
      <c r="G648" s="266"/>
      <c r="H648" s="266"/>
      <c r="I648" s="266"/>
      <c r="J648" s="266"/>
      <c r="K648" s="266"/>
      <c r="L648" s="266"/>
      <c r="M648" s="266"/>
      <c r="N648" s="266"/>
      <c r="O648" s="266"/>
      <c r="P648" s="266"/>
      <c r="Q648" s="266"/>
      <c r="R648" s="266"/>
      <c r="S648" s="266"/>
      <c r="T648" s="266"/>
      <c r="U648" s="266"/>
      <c r="V648" s="266"/>
      <c r="W648" s="266"/>
      <c r="X648" s="266"/>
      <c r="Y648" s="266"/>
      <c r="Z648" s="266"/>
      <c r="AA648" s="266"/>
      <c r="AB648" s="266"/>
      <c r="AC648" s="266"/>
      <c r="AD648" s="266"/>
      <c r="AE648" s="266"/>
      <c r="AF648" s="266"/>
      <c r="AG648" s="266"/>
    </row>
    <row r="649" spans="1:33" ht="24" customHeight="1">
      <c r="A649" s="266"/>
      <c r="B649" s="266"/>
      <c r="C649" s="266"/>
      <c r="D649" s="266"/>
      <c r="E649" s="266"/>
      <c r="F649" s="266"/>
      <c r="G649" s="266"/>
      <c r="H649" s="266"/>
      <c r="I649" s="266"/>
      <c r="J649" s="266"/>
      <c r="K649" s="266"/>
      <c r="L649" s="266"/>
      <c r="M649" s="266"/>
      <c r="N649" s="266"/>
      <c r="O649" s="266"/>
      <c r="P649" s="266"/>
      <c r="Q649" s="266"/>
      <c r="R649" s="266"/>
      <c r="S649" s="266"/>
      <c r="T649" s="266"/>
      <c r="U649" s="266"/>
      <c r="V649" s="266"/>
      <c r="W649" s="266"/>
      <c r="X649" s="266"/>
      <c r="Y649" s="266"/>
      <c r="Z649" s="266"/>
      <c r="AA649" s="266"/>
      <c r="AB649" s="266"/>
      <c r="AC649" s="266"/>
      <c r="AD649" s="266"/>
      <c r="AE649" s="266"/>
      <c r="AF649" s="266"/>
      <c r="AG649" s="266"/>
    </row>
    <row r="650" spans="1:33" ht="24" customHeight="1">
      <c r="A650" s="266"/>
      <c r="B650" s="266"/>
      <c r="C650" s="266"/>
      <c r="D650" s="266"/>
      <c r="E650" s="266"/>
      <c r="F650" s="266"/>
      <c r="G650" s="266"/>
      <c r="H650" s="266"/>
      <c r="I650" s="266"/>
      <c r="J650" s="266"/>
      <c r="K650" s="266"/>
      <c r="L650" s="266"/>
      <c r="M650" s="266"/>
      <c r="N650" s="266"/>
      <c r="O650" s="266"/>
      <c r="P650" s="266"/>
      <c r="Q650" s="266"/>
      <c r="R650" s="266"/>
      <c r="S650" s="266"/>
      <c r="T650" s="266"/>
      <c r="U650" s="266"/>
      <c r="V650" s="266"/>
      <c r="W650" s="266"/>
      <c r="X650" s="266"/>
      <c r="Y650" s="266"/>
      <c r="Z650" s="266"/>
      <c r="AA650" s="266"/>
      <c r="AB650" s="266"/>
      <c r="AC650" s="266"/>
      <c r="AD650" s="266"/>
      <c r="AE650" s="266"/>
      <c r="AF650" s="266"/>
      <c r="AG650" s="266"/>
    </row>
    <row r="651" spans="1:33" ht="24" customHeight="1">
      <c r="A651" s="266"/>
      <c r="B651" s="266"/>
      <c r="C651" s="266"/>
      <c r="D651" s="266"/>
      <c r="E651" s="266"/>
      <c r="F651" s="266"/>
      <c r="G651" s="266"/>
      <c r="H651" s="266"/>
      <c r="I651" s="266"/>
      <c r="J651" s="266"/>
      <c r="K651" s="266"/>
      <c r="L651" s="266"/>
      <c r="M651" s="266"/>
      <c r="N651" s="266"/>
      <c r="O651" s="266"/>
      <c r="P651" s="266"/>
      <c r="Q651" s="266"/>
      <c r="R651" s="266"/>
      <c r="S651" s="266"/>
      <c r="T651" s="266"/>
      <c r="U651" s="266"/>
      <c r="V651" s="266"/>
      <c r="W651" s="266"/>
      <c r="X651" s="266"/>
      <c r="Y651" s="266"/>
      <c r="Z651" s="266"/>
      <c r="AA651" s="266"/>
      <c r="AB651" s="266"/>
      <c r="AC651" s="266"/>
      <c r="AD651" s="266"/>
      <c r="AE651" s="266"/>
      <c r="AF651" s="266"/>
      <c r="AG651" s="266"/>
    </row>
    <row r="652" spans="1:33" ht="24" customHeight="1">
      <c r="A652" s="266"/>
      <c r="B652" s="266"/>
      <c r="C652" s="266"/>
      <c r="D652" s="266"/>
      <c r="E652" s="266"/>
      <c r="F652" s="266"/>
      <c r="G652" s="266"/>
      <c r="H652" s="266"/>
      <c r="I652" s="266"/>
      <c r="J652" s="266"/>
      <c r="K652" s="266"/>
      <c r="L652" s="266"/>
      <c r="M652" s="266"/>
      <c r="N652" s="266"/>
      <c r="O652" s="266"/>
      <c r="P652" s="266"/>
      <c r="Q652" s="266"/>
      <c r="R652" s="266"/>
      <c r="S652" s="266"/>
      <c r="T652" s="266"/>
      <c r="U652" s="266"/>
      <c r="V652" s="266"/>
      <c r="W652" s="266"/>
      <c r="X652" s="266"/>
      <c r="Y652" s="266"/>
      <c r="Z652" s="266"/>
      <c r="AA652" s="266"/>
      <c r="AB652" s="266"/>
      <c r="AC652" s="266"/>
      <c r="AD652" s="266"/>
      <c r="AE652" s="266"/>
      <c r="AF652" s="266"/>
      <c r="AG652" s="266"/>
    </row>
    <row r="653" spans="1:33" ht="24" customHeight="1">
      <c r="A653" s="266"/>
      <c r="B653" s="266"/>
      <c r="C653" s="266"/>
      <c r="D653" s="266"/>
      <c r="E653" s="266"/>
      <c r="F653" s="266"/>
      <c r="G653" s="266"/>
      <c r="H653" s="266"/>
      <c r="I653" s="266"/>
      <c r="J653" s="266"/>
      <c r="K653" s="266"/>
      <c r="L653" s="266"/>
      <c r="M653" s="266"/>
      <c r="N653" s="266"/>
      <c r="O653" s="266"/>
      <c r="P653" s="266"/>
      <c r="Q653" s="266"/>
      <c r="R653" s="266"/>
      <c r="S653" s="266"/>
      <c r="T653" s="266"/>
      <c r="U653" s="266"/>
      <c r="V653" s="266"/>
      <c r="W653" s="266"/>
      <c r="X653" s="266"/>
      <c r="Y653" s="266"/>
      <c r="Z653" s="266"/>
      <c r="AA653" s="266"/>
      <c r="AB653" s="266"/>
      <c r="AC653" s="266"/>
      <c r="AD653" s="266"/>
      <c r="AE653" s="266"/>
      <c r="AF653" s="266"/>
      <c r="AG653" s="266"/>
    </row>
    <row r="654" spans="1:33" ht="24" customHeight="1">
      <c r="A654" s="266"/>
      <c r="B654" s="266"/>
      <c r="C654" s="266"/>
      <c r="D654" s="266"/>
      <c r="E654" s="266"/>
      <c r="F654" s="266"/>
      <c r="G654" s="266"/>
      <c r="H654" s="266"/>
      <c r="I654" s="266"/>
      <c r="J654" s="266"/>
      <c r="K654" s="266"/>
      <c r="L654" s="266"/>
      <c r="M654" s="266"/>
      <c r="N654" s="266"/>
      <c r="O654" s="266"/>
      <c r="P654" s="266"/>
      <c r="Q654" s="266"/>
      <c r="R654" s="266"/>
      <c r="S654" s="266"/>
      <c r="T654" s="266"/>
      <c r="U654" s="266"/>
      <c r="V654" s="266"/>
      <c r="W654" s="266"/>
      <c r="X654" s="266"/>
      <c r="Y654" s="266"/>
      <c r="Z654" s="266"/>
      <c r="AA654" s="266"/>
      <c r="AB654" s="266"/>
      <c r="AC654" s="266"/>
      <c r="AD654" s="266"/>
      <c r="AE654" s="266"/>
      <c r="AF654" s="266"/>
      <c r="AG654" s="266"/>
    </row>
    <row r="655" spans="1:33" ht="24" customHeight="1">
      <c r="A655" s="266"/>
      <c r="B655" s="266"/>
      <c r="C655" s="266"/>
      <c r="D655" s="266"/>
      <c r="E655" s="266"/>
      <c r="F655" s="266"/>
      <c r="G655" s="266"/>
      <c r="H655" s="266"/>
      <c r="I655" s="266"/>
      <c r="J655" s="266"/>
      <c r="K655" s="266"/>
      <c r="L655" s="266"/>
      <c r="M655" s="266"/>
      <c r="N655" s="266"/>
      <c r="O655" s="266"/>
      <c r="P655" s="266"/>
      <c r="Q655" s="266"/>
      <c r="R655" s="266"/>
      <c r="S655" s="266"/>
      <c r="T655" s="266"/>
      <c r="U655" s="266"/>
      <c r="V655" s="266"/>
      <c r="W655" s="266"/>
      <c r="X655" s="266"/>
      <c r="Y655" s="266"/>
      <c r="Z655" s="266"/>
      <c r="AA655" s="266"/>
      <c r="AB655" s="266"/>
      <c r="AC655" s="266"/>
      <c r="AD655" s="266"/>
      <c r="AE655" s="266"/>
      <c r="AF655" s="266"/>
      <c r="AG655" s="266"/>
    </row>
    <row r="656" spans="1:33" ht="24" customHeight="1">
      <c r="A656" s="266"/>
      <c r="B656" s="266"/>
      <c r="C656" s="266"/>
      <c r="D656" s="266"/>
      <c r="E656" s="266"/>
      <c r="F656" s="266"/>
      <c r="G656" s="266"/>
      <c r="H656" s="266"/>
      <c r="I656" s="266"/>
      <c r="J656" s="266"/>
      <c r="K656" s="266"/>
      <c r="L656" s="266"/>
      <c r="M656" s="266"/>
      <c r="N656" s="266"/>
      <c r="O656" s="266"/>
      <c r="P656" s="266"/>
      <c r="Q656" s="266"/>
      <c r="R656" s="266"/>
      <c r="S656" s="266"/>
      <c r="T656" s="266"/>
      <c r="U656" s="266"/>
      <c r="V656" s="266"/>
      <c r="W656" s="266"/>
      <c r="X656" s="266"/>
      <c r="Y656" s="266"/>
      <c r="Z656" s="266"/>
      <c r="AA656" s="266"/>
      <c r="AB656" s="266"/>
      <c r="AC656" s="266"/>
      <c r="AD656" s="266"/>
      <c r="AE656" s="266"/>
      <c r="AF656" s="266"/>
      <c r="AG656" s="266"/>
    </row>
    <row r="657" spans="1:33" ht="24" customHeight="1">
      <c r="A657" s="266"/>
      <c r="B657" s="266"/>
      <c r="C657" s="266"/>
      <c r="D657" s="266"/>
      <c r="E657" s="266"/>
      <c r="F657" s="266"/>
      <c r="G657" s="266"/>
      <c r="H657" s="266"/>
      <c r="I657" s="266"/>
      <c r="J657" s="266"/>
      <c r="K657" s="266"/>
      <c r="L657" s="266"/>
      <c r="M657" s="266"/>
      <c r="N657" s="266"/>
      <c r="O657" s="266"/>
      <c r="P657" s="266"/>
      <c r="Q657" s="266"/>
      <c r="R657" s="266"/>
      <c r="S657" s="266"/>
      <c r="T657" s="266"/>
      <c r="U657" s="266"/>
      <c r="V657" s="266"/>
      <c r="W657" s="266"/>
      <c r="X657" s="266"/>
      <c r="Y657" s="266"/>
      <c r="Z657" s="266"/>
      <c r="AA657" s="266"/>
      <c r="AB657" s="266"/>
      <c r="AC657" s="266"/>
      <c r="AD657" s="266"/>
      <c r="AE657" s="266"/>
      <c r="AF657" s="266"/>
      <c r="AG657" s="266"/>
    </row>
    <row r="658" spans="1:33" ht="24" customHeight="1">
      <c r="A658" s="266"/>
      <c r="B658" s="266"/>
      <c r="C658" s="266"/>
      <c r="D658" s="266"/>
      <c r="E658" s="266"/>
      <c r="F658" s="266"/>
      <c r="G658" s="266"/>
      <c r="H658" s="266"/>
      <c r="I658" s="266"/>
      <c r="J658" s="266"/>
      <c r="K658" s="266"/>
      <c r="L658" s="266"/>
      <c r="M658" s="266"/>
      <c r="N658" s="266"/>
      <c r="O658" s="266"/>
      <c r="P658" s="266"/>
      <c r="Q658" s="266"/>
      <c r="R658" s="266"/>
      <c r="S658" s="266"/>
      <c r="T658" s="266"/>
      <c r="U658" s="266"/>
      <c r="V658" s="266"/>
      <c r="W658" s="266"/>
      <c r="X658" s="266"/>
      <c r="Y658" s="266"/>
      <c r="Z658" s="266"/>
      <c r="AA658" s="266"/>
      <c r="AB658" s="266"/>
      <c r="AC658" s="266"/>
      <c r="AD658" s="266"/>
      <c r="AE658" s="266"/>
      <c r="AF658" s="266"/>
      <c r="AG658" s="266"/>
    </row>
    <row r="659" spans="1:33" ht="24" customHeight="1">
      <c r="A659" s="266"/>
      <c r="B659" s="266"/>
      <c r="C659" s="266"/>
      <c r="D659" s="266"/>
      <c r="E659" s="266"/>
      <c r="F659" s="266"/>
      <c r="G659" s="266"/>
      <c r="H659" s="266"/>
      <c r="I659" s="266"/>
      <c r="J659" s="266"/>
      <c r="K659" s="266"/>
      <c r="L659" s="266"/>
      <c r="M659" s="266"/>
      <c r="N659" s="266"/>
      <c r="O659" s="266"/>
      <c r="P659" s="266"/>
      <c r="Q659" s="266"/>
      <c r="R659" s="266"/>
      <c r="S659" s="266"/>
      <c r="T659" s="266"/>
      <c r="U659" s="266"/>
      <c r="V659" s="266"/>
      <c r="W659" s="266"/>
      <c r="X659" s="266"/>
      <c r="Y659" s="266"/>
      <c r="Z659" s="266"/>
      <c r="AA659" s="266"/>
      <c r="AB659" s="266"/>
      <c r="AC659" s="266"/>
      <c r="AD659" s="266"/>
      <c r="AE659" s="266"/>
      <c r="AF659" s="266"/>
      <c r="AG659" s="266"/>
    </row>
    <row r="660" spans="1:33" ht="24" customHeight="1">
      <c r="A660" s="266"/>
      <c r="B660" s="266"/>
      <c r="C660" s="266"/>
      <c r="D660" s="266"/>
      <c r="E660" s="266"/>
      <c r="F660" s="266"/>
      <c r="G660" s="266"/>
      <c r="H660" s="266"/>
      <c r="I660" s="266"/>
      <c r="J660" s="266"/>
      <c r="K660" s="266"/>
      <c r="L660" s="266"/>
      <c r="M660" s="266"/>
      <c r="N660" s="266"/>
      <c r="O660" s="266"/>
      <c r="P660" s="266"/>
      <c r="Q660" s="266"/>
      <c r="R660" s="266"/>
      <c r="S660" s="266"/>
      <c r="T660" s="266"/>
      <c r="U660" s="266"/>
      <c r="V660" s="266"/>
      <c r="W660" s="266"/>
      <c r="X660" s="266"/>
      <c r="Y660" s="266"/>
      <c r="Z660" s="266"/>
      <c r="AA660" s="266"/>
      <c r="AB660" s="266"/>
      <c r="AC660" s="266"/>
      <c r="AD660" s="266"/>
      <c r="AE660" s="266"/>
      <c r="AF660" s="266"/>
      <c r="AG660" s="266"/>
    </row>
    <row r="661" spans="1:33" ht="24" customHeight="1">
      <c r="A661" s="266"/>
      <c r="B661" s="266"/>
      <c r="C661" s="266"/>
      <c r="D661" s="266"/>
      <c r="E661" s="266"/>
      <c r="F661" s="266"/>
      <c r="G661" s="266"/>
      <c r="H661" s="266"/>
      <c r="I661" s="266"/>
      <c r="J661" s="266"/>
      <c r="K661" s="266"/>
      <c r="L661" s="266"/>
      <c r="M661" s="266"/>
      <c r="N661" s="266"/>
      <c r="O661" s="266"/>
      <c r="P661" s="266"/>
      <c r="Q661" s="266"/>
      <c r="R661" s="266"/>
      <c r="S661" s="266"/>
      <c r="T661" s="266"/>
      <c r="U661" s="266"/>
      <c r="V661" s="266"/>
      <c r="W661" s="266"/>
      <c r="X661" s="266"/>
      <c r="Y661" s="266"/>
      <c r="Z661" s="266"/>
      <c r="AA661" s="266"/>
      <c r="AB661" s="266"/>
      <c r="AC661" s="266"/>
      <c r="AD661" s="266"/>
      <c r="AE661" s="266"/>
      <c r="AF661" s="266"/>
      <c r="AG661" s="266"/>
    </row>
    <row r="662" spans="1:33" ht="24" customHeight="1">
      <c r="A662" s="266"/>
      <c r="B662" s="266"/>
      <c r="C662" s="266"/>
      <c r="D662" s="266"/>
      <c r="E662" s="266"/>
      <c r="F662" s="266"/>
      <c r="G662" s="266"/>
      <c r="H662" s="266"/>
      <c r="I662" s="266"/>
      <c r="J662" s="266"/>
      <c r="K662" s="266"/>
      <c r="L662" s="266"/>
      <c r="M662" s="266"/>
      <c r="N662" s="266"/>
      <c r="O662" s="266"/>
      <c r="P662" s="266"/>
      <c r="Q662" s="266"/>
      <c r="R662" s="266"/>
      <c r="S662" s="266"/>
      <c r="T662" s="266"/>
      <c r="U662" s="266"/>
      <c r="V662" s="266"/>
      <c r="W662" s="266"/>
      <c r="X662" s="266"/>
      <c r="Y662" s="266"/>
      <c r="Z662" s="266"/>
      <c r="AA662" s="266"/>
      <c r="AB662" s="266"/>
      <c r="AC662" s="266"/>
      <c r="AD662" s="266"/>
      <c r="AE662" s="266"/>
      <c r="AF662" s="266"/>
      <c r="AG662" s="266"/>
    </row>
    <row r="663" spans="1:33" ht="24" customHeight="1">
      <c r="A663" s="266"/>
      <c r="B663" s="266"/>
      <c r="C663" s="266"/>
      <c r="D663" s="266"/>
      <c r="E663" s="266"/>
      <c r="F663" s="266"/>
      <c r="G663" s="266"/>
      <c r="H663" s="266"/>
      <c r="I663" s="266"/>
      <c r="J663" s="266"/>
      <c r="K663" s="266"/>
      <c r="L663" s="266"/>
      <c r="M663" s="266"/>
      <c r="N663" s="266"/>
      <c r="O663" s="266"/>
      <c r="P663" s="266"/>
      <c r="Q663" s="266"/>
      <c r="R663" s="266"/>
      <c r="S663" s="266"/>
      <c r="T663" s="266"/>
      <c r="U663" s="266"/>
      <c r="V663" s="266"/>
      <c r="W663" s="266"/>
      <c r="X663" s="266"/>
      <c r="Y663" s="266"/>
      <c r="Z663" s="266"/>
      <c r="AA663" s="266"/>
      <c r="AB663" s="266"/>
      <c r="AC663" s="266"/>
      <c r="AD663" s="266"/>
      <c r="AE663" s="266"/>
      <c r="AF663" s="266"/>
      <c r="AG663" s="266"/>
    </row>
    <row r="664" spans="1:33" ht="24" customHeight="1">
      <c r="A664" s="266"/>
      <c r="B664" s="266"/>
      <c r="C664" s="266"/>
      <c r="D664" s="266"/>
      <c r="E664" s="266"/>
      <c r="F664" s="266"/>
      <c r="G664" s="266"/>
      <c r="H664" s="266"/>
      <c r="I664" s="266"/>
      <c r="J664" s="266"/>
      <c r="K664" s="266"/>
      <c r="L664" s="266"/>
      <c r="M664" s="266"/>
      <c r="N664" s="266"/>
      <c r="O664" s="266"/>
      <c r="P664" s="266"/>
      <c r="Q664" s="266"/>
      <c r="R664" s="266"/>
      <c r="S664" s="266"/>
      <c r="T664" s="266"/>
      <c r="U664" s="266"/>
      <c r="V664" s="266"/>
      <c r="W664" s="266"/>
      <c r="X664" s="266"/>
      <c r="Y664" s="266"/>
      <c r="Z664" s="266"/>
      <c r="AA664" s="266"/>
      <c r="AB664" s="266"/>
      <c r="AC664" s="266"/>
      <c r="AD664" s="266"/>
      <c r="AE664" s="266"/>
      <c r="AF664" s="266"/>
      <c r="AG664" s="266"/>
    </row>
    <row r="665" spans="1:33" ht="24" customHeight="1">
      <c r="A665" s="266"/>
      <c r="B665" s="266"/>
      <c r="C665" s="266"/>
      <c r="D665" s="266"/>
      <c r="E665" s="266"/>
      <c r="F665" s="266"/>
      <c r="G665" s="266"/>
      <c r="H665" s="266"/>
      <c r="I665" s="266"/>
      <c r="J665" s="266"/>
      <c r="K665" s="266"/>
      <c r="L665" s="266"/>
      <c r="M665" s="266"/>
      <c r="N665" s="266"/>
      <c r="O665" s="266"/>
      <c r="P665" s="266"/>
      <c r="Q665" s="266"/>
      <c r="R665" s="266"/>
      <c r="S665" s="266"/>
      <c r="T665" s="266"/>
      <c r="U665" s="266"/>
      <c r="V665" s="266"/>
      <c r="W665" s="266"/>
      <c r="X665" s="266"/>
      <c r="Y665" s="266"/>
      <c r="Z665" s="266"/>
      <c r="AA665" s="266"/>
      <c r="AB665" s="266"/>
      <c r="AC665" s="266"/>
      <c r="AD665" s="266"/>
      <c r="AE665" s="266"/>
      <c r="AF665" s="266"/>
      <c r="AG665" s="266"/>
    </row>
    <row r="666" spans="1:33" ht="24" customHeight="1">
      <c r="A666" s="266"/>
      <c r="B666" s="266"/>
      <c r="C666" s="266"/>
      <c r="D666" s="266"/>
      <c r="E666" s="266"/>
      <c r="F666" s="266"/>
      <c r="G666" s="266"/>
      <c r="H666" s="266"/>
      <c r="I666" s="266"/>
      <c r="J666" s="266"/>
      <c r="K666" s="266"/>
      <c r="L666" s="266"/>
      <c r="M666" s="266"/>
      <c r="N666" s="266"/>
      <c r="O666" s="266"/>
      <c r="P666" s="266"/>
      <c r="Q666" s="266"/>
      <c r="R666" s="266"/>
      <c r="S666" s="266"/>
      <c r="T666" s="266"/>
      <c r="U666" s="266"/>
      <c r="V666" s="266"/>
      <c r="W666" s="266"/>
      <c r="X666" s="266"/>
      <c r="Y666" s="266"/>
      <c r="Z666" s="266"/>
      <c r="AA666" s="266"/>
      <c r="AB666" s="266"/>
      <c r="AC666" s="266"/>
      <c r="AD666" s="266"/>
      <c r="AE666" s="266"/>
      <c r="AF666" s="266"/>
      <c r="AG666" s="266"/>
    </row>
    <row r="667" spans="1:33" ht="24" customHeight="1">
      <c r="A667" s="266"/>
      <c r="B667" s="266"/>
      <c r="C667" s="266"/>
      <c r="D667" s="266"/>
      <c r="E667" s="266"/>
      <c r="F667" s="266"/>
      <c r="G667" s="266"/>
      <c r="H667" s="266"/>
      <c r="I667" s="266"/>
      <c r="J667" s="266"/>
      <c r="K667" s="266"/>
      <c r="L667" s="266"/>
      <c r="M667" s="266"/>
      <c r="N667" s="266"/>
      <c r="O667" s="266"/>
      <c r="P667" s="266"/>
      <c r="Q667" s="266"/>
      <c r="R667" s="266"/>
      <c r="S667" s="266"/>
      <c r="T667" s="266"/>
      <c r="U667" s="266"/>
      <c r="V667" s="266"/>
      <c r="W667" s="266"/>
      <c r="X667" s="266"/>
      <c r="Y667" s="266"/>
      <c r="Z667" s="266"/>
      <c r="AA667" s="266"/>
      <c r="AB667" s="266"/>
      <c r="AC667" s="266"/>
      <c r="AD667" s="266"/>
      <c r="AE667" s="266"/>
      <c r="AF667" s="266"/>
      <c r="AG667" s="266"/>
    </row>
    <row r="668" spans="1:33" ht="24" customHeight="1">
      <c r="A668" s="266"/>
      <c r="B668" s="266"/>
      <c r="C668" s="266"/>
      <c r="D668" s="266"/>
      <c r="E668" s="266"/>
      <c r="F668" s="266"/>
      <c r="G668" s="266"/>
      <c r="H668" s="266"/>
      <c r="I668" s="266"/>
      <c r="J668" s="266"/>
      <c r="K668" s="266"/>
      <c r="L668" s="266"/>
      <c r="M668" s="266"/>
      <c r="N668" s="266"/>
      <c r="O668" s="266"/>
      <c r="P668" s="266"/>
      <c r="Q668" s="266"/>
      <c r="R668" s="266"/>
      <c r="S668" s="266"/>
      <c r="T668" s="266"/>
      <c r="U668" s="266"/>
      <c r="V668" s="266"/>
      <c r="W668" s="266"/>
      <c r="X668" s="266"/>
      <c r="Y668" s="266"/>
      <c r="Z668" s="266"/>
      <c r="AA668" s="266"/>
      <c r="AB668" s="266"/>
      <c r="AC668" s="266"/>
      <c r="AD668" s="266"/>
      <c r="AE668" s="266"/>
      <c r="AF668" s="266"/>
      <c r="AG668" s="266"/>
    </row>
    <row r="669" spans="1:33" ht="24" customHeight="1">
      <c r="A669" s="266"/>
      <c r="B669" s="266"/>
      <c r="C669" s="266"/>
      <c r="D669" s="266"/>
      <c r="E669" s="266"/>
      <c r="F669" s="266"/>
      <c r="G669" s="266"/>
      <c r="H669" s="266"/>
      <c r="I669" s="266"/>
      <c r="J669" s="266"/>
      <c r="K669" s="266"/>
      <c r="L669" s="266"/>
      <c r="M669" s="266"/>
      <c r="N669" s="266"/>
      <c r="O669" s="266"/>
      <c r="P669" s="266"/>
      <c r="Q669" s="266"/>
      <c r="R669" s="266"/>
      <c r="S669" s="266"/>
      <c r="T669" s="266"/>
      <c r="U669" s="266"/>
      <c r="V669" s="266"/>
      <c r="W669" s="266"/>
      <c r="X669" s="266"/>
      <c r="Y669" s="266"/>
      <c r="Z669" s="266"/>
      <c r="AA669" s="266"/>
      <c r="AB669" s="266"/>
      <c r="AC669" s="266"/>
      <c r="AD669" s="266"/>
      <c r="AE669" s="266"/>
      <c r="AF669" s="266"/>
      <c r="AG669" s="266"/>
    </row>
    <row r="670" spans="1:33" ht="24" customHeight="1">
      <c r="A670" s="266"/>
      <c r="B670" s="266"/>
      <c r="C670" s="266"/>
      <c r="D670" s="266"/>
      <c r="E670" s="266"/>
      <c r="F670" s="266"/>
      <c r="G670" s="266"/>
      <c r="H670" s="266"/>
      <c r="I670" s="266"/>
      <c r="J670" s="266"/>
      <c r="K670" s="266"/>
      <c r="L670" s="266"/>
      <c r="M670" s="266"/>
      <c r="N670" s="266"/>
      <c r="O670" s="266"/>
      <c r="P670" s="266"/>
      <c r="Q670" s="266"/>
      <c r="R670" s="266"/>
      <c r="S670" s="266"/>
      <c r="T670" s="266"/>
      <c r="U670" s="266"/>
      <c r="V670" s="266"/>
      <c r="W670" s="266"/>
      <c r="X670" s="266"/>
      <c r="Y670" s="266"/>
      <c r="Z670" s="266"/>
      <c r="AA670" s="266"/>
      <c r="AB670" s="266"/>
      <c r="AC670" s="266"/>
      <c r="AD670" s="266"/>
      <c r="AE670" s="266"/>
      <c r="AF670" s="266"/>
      <c r="AG670" s="266"/>
    </row>
    <row r="671" spans="1:33" ht="24" customHeight="1">
      <c r="A671" s="266"/>
      <c r="B671" s="266"/>
      <c r="C671" s="266"/>
      <c r="D671" s="266"/>
      <c r="E671" s="266"/>
      <c r="F671" s="266"/>
      <c r="G671" s="266"/>
      <c r="H671" s="266"/>
      <c r="I671" s="266"/>
      <c r="J671" s="266"/>
      <c r="K671" s="266"/>
      <c r="L671" s="266"/>
      <c r="M671" s="266"/>
      <c r="N671" s="266"/>
      <c r="O671" s="266"/>
      <c r="P671" s="266"/>
      <c r="Q671" s="266"/>
      <c r="R671" s="266"/>
      <c r="S671" s="266"/>
      <c r="T671" s="266"/>
      <c r="U671" s="266"/>
      <c r="V671" s="266"/>
      <c r="W671" s="266"/>
      <c r="X671" s="266"/>
      <c r="Y671" s="266"/>
      <c r="Z671" s="266"/>
      <c r="AA671" s="266"/>
      <c r="AB671" s="266"/>
      <c r="AC671" s="266"/>
      <c r="AD671" s="266"/>
      <c r="AE671" s="266"/>
      <c r="AF671" s="266"/>
      <c r="AG671" s="266"/>
    </row>
    <row r="672" spans="1:33" ht="24" customHeight="1">
      <c r="A672" s="266"/>
      <c r="B672" s="266"/>
      <c r="C672" s="266"/>
      <c r="D672" s="266"/>
      <c r="E672" s="266"/>
      <c r="F672" s="266"/>
      <c r="G672" s="266"/>
      <c r="H672" s="266"/>
      <c r="I672" s="266"/>
      <c r="J672" s="266"/>
      <c r="K672" s="266"/>
      <c r="L672" s="266"/>
      <c r="M672" s="266"/>
      <c r="N672" s="266"/>
      <c r="O672" s="266"/>
      <c r="P672" s="266"/>
      <c r="Q672" s="266"/>
      <c r="R672" s="266"/>
      <c r="S672" s="266"/>
      <c r="T672" s="266"/>
      <c r="U672" s="266"/>
      <c r="V672" s="266"/>
      <c r="W672" s="266"/>
      <c r="X672" s="266"/>
      <c r="Y672" s="266"/>
      <c r="Z672" s="266"/>
      <c r="AA672" s="266"/>
      <c r="AB672" s="266"/>
      <c r="AC672" s="266"/>
      <c r="AD672" s="266"/>
      <c r="AE672" s="266"/>
      <c r="AF672" s="266"/>
      <c r="AG672" s="266"/>
    </row>
    <row r="673" spans="1:33" ht="24" customHeight="1">
      <c r="A673" s="266"/>
      <c r="B673" s="266"/>
      <c r="C673" s="266"/>
      <c r="D673" s="266"/>
      <c r="E673" s="266"/>
      <c r="F673" s="266"/>
      <c r="G673" s="266"/>
      <c r="H673" s="266"/>
      <c r="I673" s="266"/>
      <c r="J673" s="266"/>
      <c r="K673" s="266"/>
      <c r="L673" s="266"/>
      <c r="M673" s="266"/>
      <c r="N673" s="266"/>
      <c r="O673" s="266"/>
      <c r="P673" s="266"/>
      <c r="Q673" s="266"/>
      <c r="R673" s="266"/>
      <c r="S673" s="266"/>
      <c r="T673" s="266"/>
      <c r="U673" s="266"/>
      <c r="V673" s="266"/>
      <c r="W673" s="266"/>
      <c r="X673" s="266"/>
      <c r="Y673" s="266"/>
      <c r="Z673" s="266"/>
      <c r="AA673" s="266"/>
      <c r="AB673" s="266"/>
      <c r="AC673" s="266"/>
      <c r="AD673" s="266"/>
      <c r="AE673" s="266"/>
      <c r="AF673" s="266"/>
      <c r="AG673" s="266"/>
    </row>
    <row r="674" spans="1:33" ht="24" customHeight="1">
      <c r="A674" s="266"/>
      <c r="B674" s="266"/>
      <c r="C674" s="266"/>
      <c r="D674" s="266"/>
      <c r="E674" s="266"/>
      <c r="F674" s="266"/>
      <c r="G674" s="266"/>
      <c r="H674" s="266"/>
      <c r="I674" s="266"/>
      <c r="J674" s="266"/>
      <c r="K674" s="266"/>
      <c r="L674" s="266"/>
      <c r="M674" s="266"/>
      <c r="N674" s="266"/>
      <c r="O674" s="266"/>
      <c r="P674" s="266"/>
      <c r="Q674" s="266"/>
      <c r="R674" s="266"/>
      <c r="S674" s="266"/>
      <c r="T674" s="266"/>
      <c r="U674" s="266"/>
      <c r="V674" s="266"/>
      <c r="W674" s="266"/>
      <c r="X674" s="266"/>
      <c r="Y674" s="266"/>
      <c r="Z674" s="266"/>
      <c r="AA674" s="266"/>
      <c r="AB674" s="266"/>
      <c r="AC674" s="266"/>
      <c r="AD674" s="266"/>
      <c r="AE674" s="266"/>
      <c r="AF674" s="266"/>
      <c r="AG674" s="266"/>
    </row>
    <row r="675" spans="1:33" ht="24" customHeight="1">
      <c r="A675" s="266"/>
      <c r="B675" s="266"/>
      <c r="C675" s="266"/>
      <c r="D675" s="266"/>
      <c r="E675" s="266"/>
      <c r="F675" s="266"/>
      <c r="G675" s="266"/>
      <c r="H675" s="266"/>
      <c r="I675" s="266"/>
      <c r="J675" s="266"/>
      <c r="K675" s="266"/>
      <c r="L675" s="266"/>
      <c r="M675" s="266"/>
      <c r="N675" s="266"/>
      <c r="O675" s="266"/>
      <c r="P675" s="266"/>
      <c r="Q675" s="266"/>
      <c r="R675" s="266"/>
      <c r="S675" s="266"/>
      <c r="T675" s="266"/>
      <c r="U675" s="266"/>
      <c r="V675" s="266"/>
      <c r="W675" s="266"/>
      <c r="X675" s="266"/>
      <c r="Y675" s="266"/>
      <c r="Z675" s="266"/>
      <c r="AA675" s="266"/>
      <c r="AB675" s="266"/>
      <c r="AC675" s="266"/>
      <c r="AD675" s="266"/>
      <c r="AE675" s="266"/>
      <c r="AF675" s="266"/>
      <c r="AG675" s="266"/>
    </row>
    <row r="676" spans="1:33" ht="24" customHeight="1">
      <c r="A676" s="266"/>
      <c r="B676" s="266"/>
      <c r="C676" s="266"/>
      <c r="D676" s="266"/>
      <c r="E676" s="266"/>
      <c r="F676" s="266"/>
      <c r="G676" s="266"/>
      <c r="H676" s="266"/>
      <c r="I676" s="266"/>
      <c r="J676" s="266"/>
      <c r="K676" s="266"/>
      <c r="L676" s="266"/>
      <c r="M676" s="266"/>
      <c r="N676" s="266"/>
      <c r="O676" s="266"/>
      <c r="P676" s="266"/>
      <c r="Q676" s="266"/>
      <c r="R676" s="266"/>
      <c r="S676" s="266"/>
      <c r="T676" s="266"/>
      <c r="U676" s="266"/>
      <c r="V676" s="266"/>
      <c r="W676" s="266"/>
      <c r="X676" s="266"/>
      <c r="Y676" s="266"/>
      <c r="Z676" s="266"/>
      <c r="AA676" s="266"/>
      <c r="AB676" s="266"/>
      <c r="AC676" s="266"/>
      <c r="AD676" s="266"/>
      <c r="AE676" s="266"/>
      <c r="AF676" s="266"/>
      <c r="AG676" s="266"/>
    </row>
    <row r="677" spans="1:33" ht="24" customHeight="1">
      <c r="A677" s="266"/>
      <c r="B677" s="266"/>
      <c r="C677" s="266"/>
      <c r="D677" s="266"/>
      <c r="E677" s="266"/>
      <c r="F677" s="266"/>
      <c r="G677" s="266"/>
      <c r="H677" s="266"/>
      <c r="I677" s="266"/>
      <c r="J677" s="266"/>
      <c r="K677" s="266"/>
      <c r="L677" s="266"/>
      <c r="M677" s="266"/>
      <c r="N677" s="266"/>
      <c r="O677" s="266"/>
      <c r="P677" s="266"/>
      <c r="Q677" s="266"/>
      <c r="R677" s="266"/>
      <c r="S677" s="266"/>
      <c r="T677" s="266"/>
      <c r="U677" s="266"/>
      <c r="V677" s="266"/>
      <c r="W677" s="266"/>
      <c r="X677" s="266"/>
      <c r="Y677" s="266"/>
      <c r="Z677" s="266"/>
      <c r="AA677" s="266"/>
      <c r="AB677" s="266"/>
      <c r="AC677" s="266"/>
      <c r="AD677" s="266"/>
      <c r="AE677" s="266"/>
      <c r="AF677" s="266"/>
      <c r="AG677" s="266"/>
    </row>
    <row r="678" spans="1:33" ht="24" customHeight="1">
      <c r="A678" s="266"/>
      <c r="B678" s="266"/>
      <c r="C678" s="266"/>
      <c r="D678" s="266"/>
      <c r="E678" s="266"/>
      <c r="F678" s="266"/>
      <c r="G678" s="266"/>
      <c r="H678" s="266"/>
      <c r="I678" s="266"/>
      <c r="J678" s="266"/>
      <c r="K678" s="266"/>
      <c r="L678" s="266"/>
      <c r="M678" s="266"/>
      <c r="N678" s="266"/>
      <c r="O678" s="266"/>
      <c r="P678" s="266"/>
      <c r="Q678" s="266"/>
      <c r="R678" s="266"/>
      <c r="S678" s="266"/>
      <c r="T678" s="266"/>
      <c r="U678" s="266"/>
      <c r="V678" s="266"/>
      <c r="W678" s="266"/>
      <c r="X678" s="266"/>
      <c r="Y678" s="266"/>
      <c r="Z678" s="266"/>
      <c r="AA678" s="266"/>
      <c r="AB678" s="266"/>
      <c r="AC678" s="266"/>
      <c r="AD678" s="266"/>
      <c r="AE678" s="266"/>
      <c r="AF678" s="266"/>
      <c r="AG678" s="266"/>
    </row>
    <row r="679" spans="1:33" ht="24" customHeight="1">
      <c r="A679" s="266"/>
      <c r="B679" s="266"/>
      <c r="C679" s="266"/>
      <c r="D679" s="266"/>
      <c r="E679" s="266"/>
      <c r="F679" s="266"/>
      <c r="G679" s="266"/>
      <c r="H679" s="266"/>
      <c r="I679" s="266"/>
      <c r="J679" s="266"/>
      <c r="K679" s="266"/>
      <c r="L679" s="266"/>
      <c r="M679" s="266"/>
      <c r="N679" s="266"/>
      <c r="O679" s="266"/>
      <c r="P679" s="266"/>
      <c r="Q679" s="266"/>
      <c r="R679" s="266"/>
      <c r="S679" s="266"/>
      <c r="T679" s="266"/>
      <c r="U679" s="266"/>
      <c r="V679" s="266"/>
      <c r="W679" s="266"/>
      <c r="X679" s="266"/>
      <c r="Y679" s="266"/>
      <c r="Z679" s="266"/>
      <c r="AA679" s="266"/>
      <c r="AB679" s="266"/>
      <c r="AC679" s="266"/>
      <c r="AD679" s="266"/>
      <c r="AE679" s="266"/>
      <c r="AF679" s="266"/>
      <c r="AG679" s="266"/>
    </row>
    <row r="680" spans="1:33" ht="24" customHeight="1">
      <c r="A680" s="266"/>
      <c r="B680" s="266"/>
      <c r="C680" s="266"/>
      <c r="D680" s="266"/>
      <c r="E680" s="266"/>
      <c r="F680" s="266"/>
      <c r="G680" s="266"/>
      <c r="H680" s="266"/>
      <c r="I680" s="266"/>
      <c r="J680" s="266"/>
      <c r="K680" s="266"/>
      <c r="L680" s="266"/>
      <c r="M680" s="266"/>
      <c r="N680" s="266"/>
      <c r="O680" s="266"/>
      <c r="P680" s="266"/>
      <c r="Q680" s="266"/>
      <c r="R680" s="266"/>
      <c r="S680" s="266"/>
      <c r="T680" s="266"/>
      <c r="U680" s="266"/>
      <c r="V680" s="266"/>
      <c r="W680" s="266"/>
      <c r="X680" s="266"/>
      <c r="Y680" s="266"/>
      <c r="Z680" s="266"/>
      <c r="AA680" s="266"/>
      <c r="AB680" s="266"/>
      <c r="AC680" s="266"/>
      <c r="AD680" s="266"/>
      <c r="AE680" s="266"/>
      <c r="AF680" s="266"/>
      <c r="AG680" s="266"/>
    </row>
    <row r="681" spans="1:33" ht="24" customHeight="1">
      <c r="A681" s="266"/>
      <c r="B681" s="266"/>
      <c r="C681" s="266"/>
      <c r="D681" s="266"/>
      <c r="E681" s="266"/>
      <c r="F681" s="266"/>
      <c r="G681" s="266"/>
      <c r="H681" s="266"/>
      <c r="I681" s="266"/>
      <c r="J681" s="266"/>
      <c r="K681" s="266"/>
      <c r="L681" s="266"/>
      <c r="M681" s="266"/>
      <c r="N681" s="266"/>
      <c r="O681" s="266"/>
      <c r="P681" s="266"/>
      <c r="Q681" s="266"/>
      <c r="R681" s="266"/>
      <c r="S681" s="266"/>
      <c r="T681" s="266"/>
      <c r="U681" s="266"/>
      <c r="V681" s="266"/>
      <c r="W681" s="266"/>
      <c r="X681" s="266"/>
      <c r="Y681" s="266"/>
      <c r="Z681" s="266"/>
      <c r="AA681" s="266"/>
      <c r="AB681" s="266"/>
      <c r="AC681" s="266"/>
      <c r="AD681" s="266"/>
      <c r="AE681" s="266"/>
      <c r="AF681" s="266"/>
      <c r="AG681" s="266"/>
    </row>
    <row r="682" spans="1:33" ht="24" customHeight="1">
      <c r="A682" s="266"/>
      <c r="B682" s="266"/>
      <c r="C682" s="266"/>
      <c r="D682" s="266"/>
      <c r="E682" s="266"/>
      <c r="F682" s="266"/>
      <c r="G682" s="266"/>
      <c r="H682" s="266"/>
      <c r="I682" s="266"/>
      <c r="J682" s="266"/>
      <c r="K682" s="266"/>
      <c r="L682" s="266"/>
      <c r="M682" s="266"/>
      <c r="N682" s="266"/>
      <c r="O682" s="266"/>
      <c r="P682" s="266"/>
      <c r="Q682" s="266"/>
      <c r="R682" s="266"/>
      <c r="S682" s="266"/>
      <c r="T682" s="266"/>
      <c r="U682" s="266"/>
      <c r="V682" s="266"/>
      <c r="W682" s="266"/>
      <c r="X682" s="266"/>
      <c r="Y682" s="266"/>
      <c r="Z682" s="266"/>
      <c r="AA682" s="266"/>
      <c r="AB682" s="266"/>
      <c r="AC682" s="266"/>
      <c r="AD682" s="266"/>
      <c r="AE682" s="266"/>
      <c r="AF682" s="266"/>
      <c r="AG682" s="266"/>
    </row>
    <row r="683" spans="1:33" ht="24" customHeight="1">
      <c r="A683" s="266"/>
      <c r="B683" s="266"/>
      <c r="C683" s="266"/>
      <c r="D683" s="266"/>
      <c r="E683" s="266"/>
      <c r="F683" s="266"/>
      <c r="G683" s="266"/>
      <c r="H683" s="266"/>
      <c r="I683" s="266"/>
      <c r="J683" s="266"/>
      <c r="K683" s="266"/>
      <c r="L683" s="266"/>
      <c r="M683" s="266"/>
      <c r="N683" s="266"/>
      <c r="O683" s="266"/>
      <c r="P683" s="266"/>
      <c r="Q683" s="266"/>
      <c r="R683" s="266"/>
      <c r="S683" s="266"/>
      <c r="T683" s="266"/>
      <c r="U683" s="266"/>
      <c r="V683" s="266"/>
      <c r="W683" s="266"/>
      <c r="X683" s="266"/>
      <c r="Y683" s="266"/>
      <c r="Z683" s="266"/>
      <c r="AA683" s="266"/>
      <c r="AB683" s="266"/>
      <c r="AC683" s="266"/>
      <c r="AD683" s="266"/>
      <c r="AE683" s="266"/>
      <c r="AF683" s="266"/>
      <c r="AG683" s="266"/>
    </row>
    <row r="684" spans="1:33" ht="24" customHeight="1">
      <c r="A684" s="266"/>
      <c r="B684" s="266"/>
      <c r="C684" s="266"/>
      <c r="D684" s="266"/>
      <c r="E684" s="266"/>
      <c r="F684" s="266"/>
      <c r="G684" s="266"/>
      <c r="H684" s="266"/>
      <c r="I684" s="266"/>
      <c r="J684" s="266"/>
      <c r="K684" s="266"/>
      <c r="L684" s="266"/>
      <c r="M684" s="266"/>
      <c r="N684" s="266"/>
      <c r="O684" s="266"/>
      <c r="P684" s="266"/>
      <c r="Q684" s="266"/>
      <c r="R684" s="266"/>
      <c r="S684" s="266"/>
      <c r="T684" s="266"/>
      <c r="U684" s="266"/>
      <c r="V684" s="266"/>
      <c r="W684" s="266"/>
      <c r="X684" s="266"/>
      <c r="Y684" s="266"/>
      <c r="Z684" s="266"/>
      <c r="AA684" s="266"/>
      <c r="AB684" s="266"/>
      <c r="AC684" s="266"/>
      <c r="AD684" s="266"/>
      <c r="AE684" s="266"/>
      <c r="AF684" s="266"/>
      <c r="AG684" s="266"/>
    </row>
    <row r="685" spans="1:33" ht="24" customHeight="1">
      <c r="A685" s="266"/>
      <c r="B685" s="266"/>
      <c r="C685" s="266"/>
      <c r="D685" s="266"/>
      <c r="E685" s="266"/>
      <c r="F685" s="266"/>
      <c r="G685" s="266"/>
      <c r="H685" s="266"/>
      <c r="I685" s="266"/>
      <c r="J685" s="266"/>
      <c r="K685" s="266"/>
      <c r="L685" s="266"/>
      <c r="M685" s="266"/>
      <c r="N685" s="266"/>
      <c r="O685" s="266"/>
      <c r="P685" s="266"/>
      <c r="Q685" s="266"/>
      <c r="R685" s="266"/>
      <c r="S685" s="266"/>
      <c r="T685" s="266"/>
      <c r="U685" s="266"/>
      <c r="V685" s="266"/>
      <c r="W685" s="266"/>
      <c r="X685" s="266"/>
      <c r="Y685" s="266"/>
      <c r="Z685" s="266"/>
      <c r="AA685" s="266"/>
      <c r="AB685" s="266"/>
      <c r="AC685" s="266"/>
      <c r="AD685" s="266"/>
      <c r="AE685" s="266"/>
      <c r="AF685" s="266"/>
      <c r="AG685" s="266"/>
    </row>
    <row r="686" spans="1:33" ht="24" customHeight="1">
      <c r="A686" s="266"/>
      <c r="B686" s="266"/>
      <c r="C686" s="266"/>
      <c r="D686" s="266"/>
      <c r="E686" s="266"/>
      <c r="F686" s="266"/>
      <c r="G686" s="266"/>
      <c r="H686" s="266"/>
      <c r="I686" s="266"/>
      <c r="J686" s="266"/>
      <c r="K686" s="266"/>
      <c r="L686" s="266"/>
      <c r="M686" s="266"/>
      <c r="N686" s="266"/>
      <c r="O686" s="266"/>
      <c r="P686" s="266"/>
      <c r="Q686" s="266"/>
      <c r="R686" s="266"/>
      <c r="S686" s="266"/>
      <c r="T686" s="266"/>
      <c r="U686" s="266"/>
      <c r="V686" s="266"/>
      <c r="W686" s="266"/>
      <c r="X686" s="266"/>
      <c r="Y686" s="266"/>
      <c r="Z686" s="266"/>
      <c r="AA686" s="266"/>
      <c r="AB686" s="266"/>
      <c r="AC686" s="266"/>
      <c r="AD686" s="266"/>
      <c r="AE686" s="266"/>
      <c r="AF686" s="266"/>
      <c r="AG686" s="266"/>
    </row>
    <row r="687" spans="1:33" ht="24" customHeight="1">
      <c r="A687" s="266"/>
      <c r="B687" s="266"/>
      <c r="C687" s="266"/>
      <c r="D687" s="266"/>
      <c r="E687" s="266"/>
      <c r="F687" s="266"/>
      <c r="G687" s="266"/>
      <c r="H687" s="266"/>
      <c r="I687" s="266"/>
      <c r="J687" s="266"/>
      <c r="K687" s="266"/>
      <c r="L687" s="266"/>
      <c r="M687" s="266"/>
      <c r="N687" s="266"/>
      <c r="O687" s="266"/>
      <c r="P687" s="266"/>
      <c r="Q687" s="266"/>
      <c r="R687" s="266"/>
      <c r="S687" s="266"/>
      <c r="T687" s="266"/>
      <c r="U687" s="266"/>
      <c r="V687" s="266"/>
      <c r="W687" s="266"/>
      <c r="X687" s="266"/>
      <c r="Y687" s="266"/>
      <c r="Z687" s="266"/>
      <c r="AA687" s="266"/>
      <c r="AB687" s="266"/>
      <c r="AC687" s="266"/>
      <c r="AD687" s="266"/>
      <c r="AE687" s="266"/>
      <c r="AF687" s="266"/>
      <c r="AG687" s="266"/>
    </row>
    <row r="688" spans="1:33" ht="24" customHeight="1">
      <c r="A688" s="266"/>
      <c r="B688" s="266"/>
      <c r="C688" s="266"/>
      <c r="D688" s="266"/>
      <c r="E688" s="266"/>
      <c r="F688" s="266"/>
      <c r="G688" s="266"/>
      <c r="H688" s="266"/>
      <c r="I688" s="266"/>
      <c r="J688" s="266"/>
      <c r="K688" s="266"/>
      <c r="L688" s="266"/>
      <c r="M688" s="266"/>
      <c r="N688" s="266"/>
      <c r="O688" s="266"/>
      <c r="P688" s="266"/>
      <c r="Q688" s="266"/>
      <c r="R688" s="266"/>
      <c r="S688" s="266"/>
      <c r="T688" s="266"/>
      <c r="U688" s="266"/>
      <c r="V688" s="266"/>
      <c r="W688" s="266"/>
      <c r="X688" s="266"/>
      <c r="Y688" s="266"/>
      <c r="Z688" s="266"/>
      <c r="AA688" s="266"/>
      <c r="AB688" s="266"/>
      <c r="AC688" s="266"/>
      <c r="AD688" s="266"/>
      <c r="AE688" s="266"/>
      <c r="AF688" s="266"/>
      <c r="AG688" s="266"/>
    </row>
    <row r="689" spans="1:33" ht="24" customHeight="1">
      <c r="A689" s="266"/>
      <c r="B689" s="266"/>
      <c r="C689" s="266"/>
      <c r="D689" s="266"/>
      <c r="E689" s="266"/>
      <c r="F689" s="266"/>
      <c r="G689" s="266"/>
      <c r="H689" s="266"/>
      <c r="I689" s="266"/>
      <c r="J689" s="266"/>
      <c r="K689" s="266"/>
      <c r="L689" s="266"/>
      <c r="M689" s="266"/>
      <c r="N689" s="266"/>
      <c r="O689" s="266"/>
      <c r="P689" s="266"/>
      <c r="Q689" s="266"/>
      <c r="R689" s="266"/>
      <c r="S689" s="266"/>
      <c r="T689" s="266"/>
      <c r="U689" s="266"/>
      <c r="V689" s="266"/>
      <c r="W689" s="266"/>
      <c r="X689" s="266"/>
      <c r="Y689" s="266"/>
      <c r="Z689" s="266"/>
      <c r="AA689" s="266"/>
      <c r="AB689" s="266"/>
      <c r="AC689" s="266"/>
      <c r="AD689" s="266"/>
      <c r="AE689" s="266"/>
      <c r="AF689" s="266"/>
      <c r="AG689" s="266"/>
    </row>
    <row r="690" spans="1:33" ht="24" customHeight="1">
      <c r="A690" s="266"/>
      <c r="B690" s="266"/>
      <c r="C690" s="266"/>
      <c r="D690" s="266"/>
      <c r="E690" s="266"/>
      <c r="F690" s="266"/>
      <c r="G690" s="266"/>
      <c r="H690" s="266"/>
      <c r="I690" s="266"/>
      <c r="J690" s="266"/>
      <c r="K690" s="266"/>
      <c r="L690" s="266"/>
      <c r="M690" s="266"/>
      <c r="N690" s="266"/>
      <c r="O690" s="266"/>
      <c r="P690" s="266"/>
      <c r="Q690" s="266"/>
      <c r="R690" s="266"/>
      <c r="S690" s="266"/>
      <c r="T690" s="266"/>
      <c r="U690" s="266"/>
      <c r="V690" s="266"/>
      <c r="W690" s="266"/>
      <c r="X690" s="266"/>
      <c r="Y690" s="266"/>
      <c r="Z690" s="266"/>
      <c r="AA690" s="266"/>
      <c r="AB690" s="266"/>
      <c r="AC690" s="266"/>
      <c r="AD690" s="266"/>
      <c r="AE690" s="266"/>
      <c r="AF690" s="266"/>
      <c r="AG690" s="266"/>
    </row>
    <row r="691" spans="1:33" ht="24" customHeight="1">
      <c r="A691" s="266"/>
      <c r="B691" s="266"/>
      <c r="C691" s="266"/>
      <c r="D691" s="266"/>
      <c r="E691" s="266"/>
      <c r="F691" s="266"/>
      <c r="G691" s="266"/>
      <c r="H691" s="266"/>
      <c r="I691" s="266"/>
      <c r="J691" s="266"/>
      <c r="K691" s="266"/>
      <c r="L691" s="266"/>
      <c r="M691" s="266"/>
      <c r="N691" s="266"/>
      <c r="O691" s="266"/>
      <c r="P691" s="266"/>
      <c r="Q691" s="266"/>
      <c r="R691" s="266"/>
      <c r="S691" s="266"/>
      <c r="T691" s="266"/>
      <c r="U691" s="266"/>
      <c r="V691" s="266"/>
      <c r="W691" s="266"/>
      <c r="X691" s="266"/>
      <c r="Y691" s="266"/>
      <c r="Z691" s="266"/>
      <c r="AA691" s="266"/>
      <c r="AB691" s="266"/>
      <c r="AC691" s="266"/>
      <c r="AD691" s="266"/>
      <c r="AE691" s="266"/>
      <c r="AF691" s="266"/>
      <c r="AG691" s="266"/>
    </row>
    <row r="692" spans="1:33" ht="24" customHeight="1">
      <c r="A692" s="266"/>
      <c r="B692" s="266"/>
      <c r="C692" s="266"/>
      <c r="D692" s="266"/>
      <c r="E692" s="266"/>
      <c r="F692" s="266"/>
      <c r="G692" s="266"/>
      <c r="H692" s="266"/>
      <c r="I692" s="266"/>
      <c r="J692" s="266"/>
      <c r="K692" s="266"/>
      <c r="L692" s="266"/>
      <c r="M692" s="266"/>
      <c r="N692" s="266"/>
      <c r="O692" s="266"/>
      <c r="P692" s="266"/>
      <c r="Q692" s="266"/>
      <c r="R692" s="266"/>
      <c r="S692" s="266"/>
      <c r="T692" s="266"/>
      <c r="U692" s="266"/>
      <c r="V692" s="266"/>
      <c r="W692" s="266"/>
      <c r="X692" s="266"/>
      <c r="Y692" s="266"/>
      <c r="Z692" s="266"/>
      <c r="AA692" s="266"/>
      <c r="AB692" s="266"/>
      <c r="AC692" s="266"/>
      <c r="AD692" s="266"/>
      <c r="AE692" s="266"/>
      <c r="AF692" s="266"/>
      <c r="AG692" s="266"/>
    </row>
    <row r="693" spans="1:33" ht="24" customHeight="1">
      <c r="A693" s="266"/>
      <c r="B693" s="266"/>
      <c r="C693" s="266"/>
      <c r="D693" s="266"/>
      <c r="E693" s="266"/>
      <c r="F693" s="266"/>
      <c r="G693" s="266"/>
      <c r="H693" s="266"/>
      <c r="I693" s="266"/>
      <c r="J693" s="266"/>
      <c r="K693" s="266"/>
      <c r="L693" s="266"/>
      <c r="M693" s="266"/>
      <c r="N693" s="266"/>
      <c r="O693" s="266"/>
      <c r="P693" s="266"/>
      <c r="Q693" s="266"/>
      <c r="R693" s="266"/>
      <c r="S693" s="266"/>
      <c r="T693" s="266"/>
      <c r="U693" s="266"/>
      <c r="V693" s="266"/>
      <c r="W693" s="266"/>
      <c r="X693" s="266"/>
      <c r="Y693" s="266"/>
      <c r="Z693" s="266"/>
      <c r="AA693" s="266"/>
      <c r="AB693" s="266"/>
      <c r="AC693" s="266"/>
      <c r="AD693" s="266"/>
      <c r="AE693" s="266"/>
      <c r="AF693" s="266"/>
      <c r="AG693" s="266"/>
    </row>
    <row r="694" spans="1:33" ht="24" customHeight="1">
      <c r="A694" s="266"/>
      <c r="B694" s="266"/>
      <c r="C694" s="266"/>
      <c r="D694" s="266"/>
      <c r="E694" s="266"/>
      <c r="F694" s="266"/>
      <c r="G694" s="266"/>
      <c r="H694" s="266"/>
      <c r="I694" s="266"/>
      <c r="J694" s="266"/>
      <c r="K694" s="266"/>
      <c r="L694" s="266"/>
      <c r="M694" s="266"/>
      <c r="N694" s="266"/>
      <c r="O694" s="266"/>
      <c r="P694" s="266"/>
      <c r="Q694" s="266"/>
      <c r="R694" s="266"/>
      <c r="S694" s="266"/>
      <c r="T694" s="266"/>
      <c r="U694" s="266"/>
      <c r="V694" s="266"/>
      <c r="W694" s="266"/>
      <c r="X694" s="266"/>
      <c r="Y694" s="266"/>
      <c r="Z694" s="266"/>
      <c r="AA694" s="266"/>
      <c r="AB694" s="266"/>
      <c r="AC694" s="266"/>
      <c r="AD694" s="266"/>
      <c r="AE694" s="266"/>
      <c r="AF694" s="266"/>
      <c r="AG694" s="266"/>
    </row>
    <row r="695" spans="1:33" ht="24" customHeight="1">
      <c r="A695" s="266"/>
      <c r="B695" s="266"/>
      <c r="C695" s="266"/>
      <c r="D695" s="266"/>
      <c r="E695" s="266"/>
      <c r="F695" s="266"/>
      <c r="G695" s="266"/>
      <c r="H695" s="266"/>
      <c r="I695" s="266"/>
      <c r="J695" s="266"/>
      <c r="K695" s="266"/>
      <c r="L695" s="266"/>
      <c r="M695" s="266"/>
      <c r="N695" s="266"/>
      <c r="O695" s="266"/>
      <c r="P695" s="266"/>
      <c r="Q695" s="266"/>
      <c r="R695" s="266"/>
      <c r="S695" s="266"/>
      <c r="T695" s="266"/>
      <c r="U695" s="266"/>
      <c r="V695" s="266"/>
      <c r="W695" s="266"/>
      <c r="X695" s="266"/>
      <c r="Y695" s="266"/>
      <c r="Z695" s="266"/>
      <c r="AA695" s="266"/>
      <c r="AB695" s="266"/>
      <c r="AC695" s="266"/>
      <c r="AD695" s="266"/>
      <c r="AE695" s="266"/>
      <c r="AF695" s="266"/>
      <c r="AG695" s="266"/>
    </row>
    <row r="696" spans="1:33" ht="24" customHeight="1">
      <c r="A696" s="266"/>
      <c r="B696" s="266"/>
      <c r="C696" s="266"/>
      <c r="D696" s="266"/>
      <c r="E696" s="266"/>
      <c r="F696" s="266"/>
      <c r="G696" s="266"/>
      <c r="H696" s="266"/>
      <c r="I696" s="266"/>
      <c r="J696" s="266"/>
      <c r="K696" s="266"/>
      <c r="L696" s="266"/>
      <c r="M696" s="266"/>
      <c r="N696" s="266"/>
      <c r="O696" s="266"/>
      <c r="P696" s="266"/>
      <c r="Q696" s="266"/>
      <c r="R696" s="266"/>
      <c r="S696" s="266"/>
      <c r="T696" s="266"/>
      <c r="U696" s="266"/>
      <c r="V696" s="266"/>
      <c r="W696" s="266"/>
      <c r="X696" s="266"/>
      <c r="Y696" s="266"/>
      <c r="Z696" s="266"/>
      <c r="AA696" s="266"/>
      <c r="AB696" s="266"/>
      <c r="AC696" s="266"/>
      <c r="AD696" s="266"/>
      <c r="AE696" s="266"/>
      <c r="AF696" s="266"/>
      <c r="AG696" s="266"/>
    </row>
    <row r="697" spans="1:33" ht="24" customHeight="1">
      <c r="A697" s="266"/>
      <c r="B697" s="266"/>
      <c r="C697" s="266"/>
      <c r="D697" s="266"/>
      <c r="E697" s="266"/>
      <c r="F697" s="266"/>
      <c r="G697" s="266"/>
      <c r="H697" s="266"/>
      <c r="I697" s="266"/>
      <c r="J697" s="266"/>
      <c r="K697" s="266"/>
      <c r="L697" s="266"/>
      <c r="M697" s="266"/>
      <c r="N697" s="266"/>
      <c r="O697" s="266"/>
      <c r="P697" s="266"/>
      <c r="Q697" s="266"/>
      <c r="R697" s="266"/>
      <c r="S697" s="266"/>
      <c r="T697" s="266"/>
      <c r="U697" s="266"/>
      <c r="V697" s="266"/>
      <c r="W697" s="266"/>
      <c r="X697" s="266"/>
      <c r="Y697" s="266"/>
      <c r="Z697" s="266"/>
      <c r="AA697" s="266"/>
      <c r="AB697" s="266"/>
      <c r="AC697" s="266"/>
      <c r="AD697" s="266"/>
      <c r="AE697" s="266"/>
      <c r="AF697" s="266"/>
      <c r="AG697" s="266"/>
    </row>
    <row r="698" spans="1:33" ht="24" customHeight="1">
      <c r="A698" s="266"/>
      <c r="B698" s="266"/>
      <c r="C698" s="266"/>
      <c r="D698" s="266"/>
      <c r="E698" s="266"/>
      <c r="F698" s="266"/>
      <c r="G698" s="266"/>
      <c r="H698" s="266"/>
      <c r="I698" s="266"/>
      <c r="J698" s="266"/>
      <c r="K698" s="266"/>
      <c r="L698" s="266"/>
      <c r="M698" s="266"/>
      <c r="N698" s="266"/>
      <c r="O698" s="266"/>
      <c r="P698" s="266"/>
      <c r="Q698" s="266"/>
      <c r="R698" s="266"/>
      <c r="S698" s="266"/>
      <c r="T698" s="266"/>
      <c r="U698" s="266"/>
      <c r="V698" s="266"/>
      <c r="W698" s="266"/>
      <c r="X698" s="266"/>
      <c r="Y698" s="266"/>
      <c r="Z698" s="266"/>
      <c r="AA698" s="266"/>
      <c r="AB698" s="266"/>
      <c r="AC698" s="266"/>
      <c r="AD698" s="266"/>
      <c r="AE698" s="266"/>
      <c r="AF698" s="266"/>
      <c r="AG698" s="266"/>
    </row>
    <row r="699" spans="1:33" ht="24" customHeight="1">
      <c r="A699" s="266"/>
      <c r="B699" s="266"/>
      <c r="C699" s="266"/>
      <c r="D699" s="266"/>
      <c r="E699" s="266"/>
      <c r="F699" s="266"/>
      <c r="G699" s="266"/>
      <c r="H699" s="266"/>
      <c r="I699" s="266"/>
      <c r="J699" s="266"/>
      <c r="K699" s="266"/>
      <c r="L699" s="266"/>
      <c r="M699" s="266"/>
      <c r="N699" s="266"/>
      <c r="O699" s="266"/>
      <c r="P699" s="266"/>
      <c r="Q699" s="266"/>
      <c r="R699" s="266"/>
      <c r="S699" s="266"/>
      <c r="T699" s="266"/>
      <c r="U699" s="266"/>
      <c r="V699" s="266"/>
      <c r="W699" s="266"/>
      <c r="X699" s="266"/>
      <c r="Y699" s="266"/>
      <c r="Z699" s="266"/>
      <c r="AA699" s="266"/>
      <c r="AB699" s="266"/>
      <c r="AC699" s="266"/>
      <c r="AD699" s="266"/>
      <c r="AE699" s="266"/>
      <c r="AF699" s="266"/>
      <c r="AG699" s="266"/>
    </row>
    <row r="700" spans="1:33" ht="24" customHeight="1">
      <c r="A700" s="266"/>
      <c r="B700" s="266"/>
      <c r="C700" s="266"/>
      <c r="D700" s="266"/>
      <c r="E700" s="266"/>
      <c r="F700" s="266"/>
      <c r="G700" s="266"/>
      <c r="H700" s="266"/>
      <c r="I700" s="266"/>
      <c r="J700" s="266"/>
      <c r="K700" s="266"/>
      <c r="L700" s="266"/>
      <c r="M700" s="266"/>
      <c r="N700" s="266"/>
      <c r="O700" s="266"/>
      <c r="P700" s="266"/>
      <c r="Q700" s="266"/>
      <c r="R700" s="266"/>
      <c r="S700" s="266"/>
      <c r="T700" s="266"/>
      <c r="U700" s="266"/>
      <c r="V700" s="266"/>
      <c r="W700" s="266"/>
      <c r="X700" s="266"/>
      <c r="Y700" s="266"/>
      <c r="Z700" s="266"/>
      <c r="AA700" s="266"/>
      <c r="AB700" s="266"/>
      <c r="AC700" s="266"/>
      <c r="AD700" s="266"/>
      <c r="AE700" s="266"/>
      <c r="AF700" s="266"/>
      <c r="AG700" s="266"/>
    </row>
    <row r="701" spans="1:33" ht="24" customHeight="1">
      <c r="A701" s="266"/>
      <c r="B701" s="266"/>
      <c r="C701" s="266"/>
      <c r="D701" s="266"/>
      <c r="E701" s="266"/>
      <c r="F701" s="266"/>
      <c r="G701" s="266"/>
      <c r="H701" s="266"/>
      <c r="I701" s="266"/>
      <c r="J701" s="266"/>
      <c r="K701" s="266"/>
      <c r="L701" s="266"/>
      <c r="M701" s="266"/>
      <c r="N701" s="266"/>
      <c r="O701" s="266"/>
      <c r="P701" s="266"/>
      <c r="Q701" s="266"/>
      <c r="R701" s="266"/>
      <c r="S701" s="266"/>
      <c r="T701" s="266"/>
      <c r="U701" s="266"/>
      <c r="V701" s="266"/>
      <c r="W701" s="266"/>
      <c r="X701" s="266"/>
      <c r="Y701" s="266"/>
      <c r="Z701" s="266"/>
      <c r="AA701" s="266"/>
      <c r="AB701" s="266"/>
      <c r="AC701" s="266"/>
      <c r="AD701" s="266"/>
      <c r="AE701" s="266"/>
      <c r="AF701" s="266"/>
      <c r="AG701" s="266"/>
    </row>
    <row r="702" spans="1:33" ht="24" customHeight="1">
      <c r="A702" s="266"/>
      <c r="B702" s="266"/>
      <c r="C702" s="266"/>
      <c r="D702" s="266"/>
      <c r="E702" s="266"/>
      <c r="F702" s="266"/>
      <c r="G702" s="266"/>
      <c r="H702" s="266"/>
      <c r="I702" s="266"/>
      <c r="J702" s="266"/>
      <c r="K702" s="266"/>
      <c r="L702" s="266"/>
      <c r="M702" s="266"/>
      <c r="N702" s="266"/>
      <c r="O702" s="266"/>
      <c r="P702" s="266"/>
      <c r="Q702" s="266"/>
      <c r="R702" s="266"/>
      <c r="S702" s="266"/>
      <c r="T702" s="266"/>
      <c r="U702" s="266"/>
      <c r="V702" s="266"/>
      <c r="W702" s="266"/>
      <c r="X702" s="266"/>
      <c r="Y702" s="266"/>
      <c r="Z702" s="266"/>
      <c r="AA702" s="266"/>
      <c r="AB702" s="266"/>
      <c r="AC702" s="266"/>
      <c r="AD702" s="266"/>
      <c r="AE702" s="266"/>
      <c r="AF702" s="266"/>
      <c r="AG702" s="266"/>
    </row>
    <row r="703" spans="1:33" ht="24" customHeight="1">
      <c r="A703" s="266"/>
      <c r="B703" s="266"/>
      <c r="C703" s="266"/>
      <c r="D703" s="266"/>
      <c r="E703" s="266"/>
      <c r="F703" s="266"/>
      <c r="G703" s="266"/>
      <c r="H703" s="266"/>
      <c r="I703" s="266"/>
      <c r="J703" s="266"/>
      <c r="K703" s="266"/>
      <c r="L703" s="266"/>
      <c r="M703" s="266"/>
      <c r="N703" s="266"/>
      <c r="O703" s="266"/>
      <c r="P703" s="266"/>
      <c r="Q703" s="266"/>
      <c r="R703" s="266"/>
      <c r="S703" s="266"/>
      <c r="T703" s="266"/>
      <c r="U703" s="266"/>
      <c r="V703" s="266"/>
      <c r="W703" s="266"/>
      <c r="X703" s="266"/>
      <c r="Y703" s="266"/>
      <c r="Z703" s="266"/>
      <c r="AA703" s="266"/>
      <c r="AB703" s="266"/>
      <c r="AC703" s="266"/>
      <c r="AD703" s="266"/>
      <c r="AE703" s="266"/>
      <c r="AF703" s="266"/>
      <c r="AG703" s="266"/>
    </row>
    <row r="704" spans="1:33" ht="24" customHeight="1">
      <c r="A704" s="266"/>
      <c r="B704" s="266"/>
      <c r="C704" s="266"/>
      <c r="D704" s="266"/>
      <c r="E704" s="266"/>
      <c r="F704" s="266"/>
      <c r="G704" s="266"/>
      <c r="H704" s="266"/>
      <c r="I704" s="266"/>
      <c r="J704" s="266"/>
      <c r="K704" s="266"/>
      <c r="L704" s="266"/>
      <c r="M704" s="266"/>
      <c r="N704" s="266"/>
      <c r="O704" s="266"/>
      <c r="P704" s="266"/>
      <c r="Q704" s="266"/>
      <c r="R704" s="266"/>
      <c r="S704" s="266"/>
      <c r="T704" s="266"/>
      <c r="U704" s="266"/>
      <c r="V704" s="266"/>
      <c r="W704" s="266"/>
      <c r="X704" s="266"/>
      <c r="Y704" s="266"/>
      <c r="Z704" s="266"/>
      <c r="AA704" s="266"/>
      <c r="AB704" s="266"/>
      <c r="AC704" s="266"/>
      <c r="AD704" s="266"/>
      <c r="AE704" s="266"/>
      <c r="AF704" s="266"/>
      <c r="AG704" s="266"/>
    </row>
    <row r="705" spans="1:33" ht="24" customHeight="1">
      <c r="A705" s="266"/>
      <c r="B705" s="266"/>
      <c r="C705" s="266"/>
      <c r="D705" s="266"/>
      <c r="E705" s="266"/>
      <c r="F705" s="266"/>
      <c r="G705" s="266"/>
      <c r="H705" s="266"/>
      <c r="I705" s="266"/>
      <c r="J705" s="266"/>
      <c r="K705" s="266"/>
      <c r="L705" s="266"/>
      <c r="M705" s="266"/>
      <c r="N705" s="266"/>
      <c r="O705" s="266"/>
      <c r="P705" s="266"/>
      <c r="Q705" s="266"/>
      <c r="R705" s="266"/>
      <c r="S705" s="266"/>
      <c r="T705" s="266"/>
      <c r="U705" s="266"/>
      <c r="V705" s="266"/>
      <c r="W705" s="266"/>
      <c r="X705" s="266"/>
      <c r="Y705" s="266"/>
      <c r="Z705" s="266"/>
      <c r="AA705" s="266"/>
      <c r="AB705" s="266"/>
      <c r="AC705" s="266"/>
      <c r="AD705" s="266"/>
      <c r="AE705" s="266"/>
      <c r="AF705" s="266"/>
      <c r="AG705" s="266"/>
    </row>
    <row r="706" spans="1:33" ht="24" customHeight="1">
      <c r="A706" s="266"/>
      <c r="B706" s="266"/>
      <c r="C706" s="266"/>
      <c r="D706" s="266"/>
      <c r="E706" s="266"/>
      <c r="F706" s="266"/>
      <c r="G706" s="266"/>
      <c r="H706" s="266"/>
      <c r="I706" s="266"/>
      <c r="J706" s="266"/>
      <c r="K706" s="266"/>
      <c r="L706" s="266"/>
      <c r="M706" s="266"/>
      <c r="N706" s="266"/>
      <c r="O706" s="266"/>
      <c r="P706" s="266"/>
      <c r="Q706" s="266"/>
      <c r="R706" s="266"/>
      <c r="S706" s="266"/>
      <c r="T706" s="266"/>
      <c r="U706" s="266"/>
      <c r="V706" s="266"/>
      <c r="W706" s="266"/>
      <c r="X706" s="266"/>
      <c r="Y706" s="266"/>
      <c r="Z706" s="266"/>
      <c r="AA706" s="266"/>
      <c r="AB706" s="266"/>
      <c r="AC706" s="266"/>
      <c r="AD706" s="266"/>
      <c r="AE706" s="266"/>
      <c r="AF706" s="266"/>
      <c r="AG706" s="266"/>
    </row>
    <row r="707" spans="1:33" ht="24" customHeight="1">
      <c r="A707" s="266"/>
      <c r="B707" s="266"/>
      <c r="C707" s="266"/>
      <c r="D707" s="266"/>
      <c r="E707" s="266"/>
      <c r="F707" s="266"/>
      <c r="G707" s="266"/>
      <c r="H707" s="266"/>
      <c r="I707" s="266"/>
      <c r="J707" s="266"/>
      <c r="K707" s="266"/>
      <c r="L707" s="266"/>
      <c r="M707" s="266"/>
      <c r="N707" s="266"/>
      <c r="O707" s="266"/>
      <c r="P707" s="266"/>
      <c r="Q707" s="266"/>
      <c r="R707" s="266"/>
      <c r="S707" s="266"/>
      <c r="T707" s="266"/>
      <c r="U707" s="266"/>
      <c r="V707" s="266"/>
      <c r="W707" s="266"/>
      <c r="X707" s="266"/>
      <c r="Y707" s="266"/>
      <c r="Z707" s="266"/>
      <c r="AA707" s="266"/>
      <c r="AB707" s="266"/>
      <c r="AC707" s="266"/>
      <c r="AD707" s="266"/>
      <c r="AE707" s="266"/>
      <c r="AF707" s="266"/>
      <c r="AG707" s="266"/>
    </row>
    <row r="708" spans="1:33" ht="24" customHeight="1">
      <c r="A708" s="266"/>
      <c r="B708" s="266"/>
      <c r="C708" s="266"/>
      <c r="D708" s="266"/>
      <c r="E708" s="266"/>
      <c r="F708" s="266"/>
      <c r="G708" s="266"/>
      <c r="H708" s="266"/>
      <c r="I708" s="266"/>
      <c r="J708" s="266"/>
      <c r="K708" s="266"/>
      <c r="L708" s="266"/>
      <c r="M708" s="266"/>
      <c r="N708" s="266"/>
      <c r="O708" s="266"/>
      <c r="P708" s="266"/>
      <c r="Q708" s="266"/>
      <c r="R708" s="266"/>
      <c r="S708" s="266"/>
      <c r="T708" s="266"/>
      <c r="U708" s="266"/>
      <c r="V708" s="266"/>
      <c r="W708" s="266"/>
      <c r="X708" s="266"/>
      <c r="Y708" s="266"/>
      <c r="Z708" s="266"/>
      <c r="AA708" s="266"/>
      <c r="AB708" s="266"/>
      <c r="AC708" s="266"/>
      <c r="AD708" s="266"/>
      <c r="AE708" s="266"/>
      <c r="AF708" s="266"/>
      <c r="AG708" s="266"/>
    </row>
    <row r="709" spans="1:33" ht="24" customHeight="1">
      <c r="A709" s="266"/>
      <c r="B709" s="266"/>
      <c r="C709" s="266"/>
      <c r="D709" s="266"/>
      <c r="E709" s="266"/>
      <c r="F709" s="266"/>
      <c r="G709" s="266"/>
      <c r="H709" s="266"/>
      <c r="I709" s="266"/>
      <c r="J709" s="266"/>
      <c r="K709" s="266"/>
      <c r="L709" s="266"/>
      <c r="M709" s="266"/>
      <c r="N709" s="266"/>
      <c r="O709" s="266"/>
      <c r="P709" s="266"/>
      <c r="Q709" s="266"/>
      <c r="R709" s="266"/>
      <c r="S709" s="266"/>
      <c r="T709" s="266"/>
      <c r="U709" s="266"/>
      <c r="V709" s="266"/>
      <c r="W709" s="266"/>
      <c r="X709" s="266"/>
      <c r="Y709" s="266"/>
      <c r="Z709" s="266"/>
      <c r="AA709" s="266"/>
      <c r="AB709" s="266"/>
      <c r="AC709" s="266"/>
      <c r="AD709" s="266"/>
      <c r="AE709" s="266"/>
      <c r="AF709" s="266"/>
      <c r="AG709" s="266"/>
    </row>
    <row r="710" spans="1:33" ht="24" customHeight="1">
      <c r="A710" s="266"/>
      <c r="B710" s="266"/>
      <c r="C710" s="266"/>
      <c r="D710" s="266"/>
      <c r="E710" s="266"/>
      <c r="F710" s="266"/>
      <c r="G710" s="266"/>
      <c r="H710" s="266"/>
      <c r="I710" s="266"/>
      <c r="J710" s="266"/>
      <c r="K710" s="266"/>
      <c r="L710" s="266"/>
      <c r="M710" s="266"/>
      <c r="N710" s="266"/>
      <c r="O710" s="266"/>
      <c r="P710" s="266"/>
      <c r="Q710" s="266"/>
      <c r="R710" s="266"/>
      <c r="S710" s="266"/>
      <c r="T710" s="266"/>
      <c r="U710" s="266"/>
      <c r="V710" s="266"/>
      <c r="W710" s="266"/>
      <c r="X710" s="266"/>
      <c r="Y710" s="266"/>
      <c r="Z710" s="266"/>
      <c r="AA710" s="266"/>
      <c r="AB710" s="266"/>
      <c r="AC710" s="266"/>
      <c r="AD710" s="266"/>
      <c r="AE710" s="266"/>
      <c r="AF710" s="266"/>
      <c r="AG710" s="266"/>
    </row>
    <row r="711" spans="1:33" ht="24" customHeight="1">
      <c r="A711" s="266"/>
      <c r="B711" s="266"/>
      <c r="C711" s="266"/>
      <c r="D711" s="266"/>
      <c r="E711" s="266"/>
      <c r="F711" s="266"/>
      <c r="G711" s="266"/>
      <c r="H711" s="266"/>
      <c r="I711" s="266"/>
      <c r="J711" s="266"/>
      <c r="K711" s="266"/>
      <c r="L711" s="266"/>
      <c r="M711" s="266"/>
      <c r="N711" s="266"/>
      <c r="O711" s="266"/>
      <c r="P711" s="266"/>
      <c r="Q711" s="266"/>
      <c r="R711" s="266"/>
      <c r="S711" s="266"/>
      <c r="T711" s="266"/>
      <c r="U711" s="266"/>
      <c r="V711" s="266"/>
      <c r="W711" s="266"/>
      <c r="X711" s="266"/>
      <c r="Y711" s="266"/>
      <c r="Z711" s="266"/>
      <c r="AA711" s="266"/>
      <c r="AB711" s="266"/>
      <c r="AC711" s="266"/>
      <c r="AD711" s="266"/>
      <c r="AE711" s="266"/>
      <c r="AF711" s="266"/>
      <c r="AG711" s="266"/>
    </row>
    <row r="712" spans="1:33" ht="24" customHeight="1">
      <c r="A712" s="266"/>
      <c r="B712" s="266"/>
      <c r="C712" s="266"/>
      <c r="D712" s="266"/>
      <c r="E712" s="266"/>
      <c r="F712" s="266"/>
      <c r="G712" s="266"/>
      <c r="H712" s="266"/>
      <c r="I712" s="266"/>
      <c r="J712" s="266"/>
      <c r="K712" s="266"/>
      <c r="L712" s="266"/>
      <c r="M712" s="266"/>
      <c r="N712" s="266"/>
      <c r="O712" s="266"/>
      <c r="P712" s="266"/>
      <c r="Q712" s="266"/>
      <c r="R712" s="266"/>
      <c r="S712" s="266"/>
      <c r="T712" s="266"/>
      <c r="U712" s="266"/>
      <c r="V712" s="266"/>
      <c r="W712" s="266"/>
      <c r="X712" s="266"/>
      <c r="Y712" s="266"/>
      <c r="Z712" s="266"/>
      <c r="AA712" s="266"/>
      <c r="AB712" s="266"/>
      <c r="AC712" s="266"/>
      <c r="AD712" s="266"/>
      <c r="AE712" s="266"/>
      <c r="AF712" s="266"/>
      <c r="AG712" s="266"/>
    </row>
    <row r="713" spans="1:33" ht="24" customHeight="1">
      <c r="A713" s="266"/>
      <c r="B713" s="266"/>
      <c r="C713" s="266"/>
      <c r="D713" s="266"/>
      <c r="E713" s="266"/>
      <c r="F713" s="266"/>
      <c r="G713" s="266"/>
      <c r="H713" s="266"/>
      <c r="I713" s="266"/>
      <c r="J713" s="266"/>
      <c r="K713" s="266"/>
      <c r="L713" s="266"/>
      <c r="M713" s="266"/>
      <c r="N713" s="266"/>
      <c r="O713" s="266"/>
      <c r="P713" s="266"/>
      <c r="Q713" s="266"/>
      <c r="R713" s="266"/>
      <c r="S713" s="266"/>
      <c r="T713" s="266"/>
      <c r="U713" s="266"/>
      <c r="V713" s="266"/>
      <c r="W713" s="266"/>
      <c r="X713" s="266"/>
      <c r="Y713" s="266"/>
      <c r="Z713" s="266"/>
      <c r="AA713" s="266"/>
      <c r="AB713" s="266"/>
      <c r="AC713" s="266"/>
      <c r="AD713" s="266"/>
      <c r="AE713" s="266"/>
      <c r="AF713" s="266"/>
      <c r="AG713" s="266"/>
    </row>
    <row r="714" spans="1:33" ht="24" customHeight="1">
      <c r="A714" s="266"/>
      <c r="B714" s="266"/>
      <c r="C714" s="266"/>
      <c r="D714" s="266"/>
      <c r="E714" s="266"/>
      <c r="F714" s="266"/>
      <c r="G714" s="266"/>
      <c r="H714" s="266"/>
      <c r="I714" s="266"/>
      <c r="J714" s="266"/>
      <c r="K714" s="266"/>
      <c r="L714" s="266"/>
      <c r="M714" s="266"/>
      <c r="N714" s="266"/>
      <c r="O714" s="266"/>
      <c r="P714" s="266"/>
      <c r="Q714" s="266"/>
      <c r="R714" s="266"/>
      <c r="S714" s="266"/>
      <c r="T714" s="266"/>
      <c r="U714" s="266"/>
      <c r="V714" s="266"/>
      <c r="W714" s="266"/>
      <c r="X714" s="266"/>
      <c r="Y714" s="266"/>
      <c r="Z714" s="266"/>
      <c r="AA714" s="266"/>
      <c r="AB714" s="266"/>
      <c r="AC714" s="266"/>
      <c r="AD714" s="266"/>
      <c r="AE714" s="266"/>
      <c r="AF714" s="266"/>
      <c r="AG714" s="266"/>
    </row>
    <row r="715" spans="1:33" ht="24" customHeight="1">
      <c r="A715" s="266"/>
      <c r="B715" s="266"/>
      <c r="C715" s="266"/>
      <c r="D715" s="266"/>
      <c r="E715" s="266"/>
      <c r="F715" s="266"/>
      <c r="G715" s="266"/>
      <c r="H715" s="266"/>
      <c r="I715" s="266"/>
      <c r="J715" s="266"/>
      <c r="K715" s="266"/>
      <c r="L715" s="266"/>
      <c r="M715" s="266"/>
      <c r="N715" s="266"/>
      <c r="O715" s="266"/>
      <c r="P715" s="266"/>
      <c r="Q715" s="266"/>
      <c r="R715" s="266"/>
      <c r="S715" s="266"/>
      <c r="T715" s="266"/>
      <c r="U715" s="266"/>
      <c r="V715" s="266"/>
      <c r="W715" s="266"/>
      <c r="X715" s="266"/>
      <c r="Y715" s="266"/>
      <c r="Z715" s="266"/>
      <c r="AA715" s="266"/>
      <c r="AB715" s="266"/>
      <c r="AC715" s="266"/>
      <c r="AD715" s="266"/>
      <c r="AE715" s="266"/>
      <c r="AF715" s="266"/>
      <c r="AG715" s="266"/>
    </row>
    <row r="716" spans="1:33" ht="24" customHeight="1">
      <c r="A716" s="266"/>
      <c r="B716" s="266"/>
      <c r="C716" s="266"/>
      <c r="D716" s="266"/>
      <c r="E716" s="266"/>
      <c r="F716" s="266"/>
      <c r="G716" s="266"/>
      <c r="H716" s="266"/>
      <c r="I716" s="266"/>
      <c r="J716" s="266"/>
      <c r="K716" s="266"/>
      <c r="L716" s="266"/>
      <c r="M716" s="266"/>
      <c r="N716" s="266"/>
      <c r="O716" s="266"/>
      <c r="P716" s="266"/>
      <c r="Q716" s="266"/>
      <c r="R716" s="266"/>
      <c r="S716" s="266"/>
      <c r="T716" s="266"/>
      <c r="U716" s="266"/>
      <c r="V716" s="266"/>
      <c r="W716" s="266"/>
      <c r="X716" s="266"/>
      <c r="Y716" s="266"/>
      <c r="Z716" s="266"/>
      <c r="AA716" s="266"/>
      <c r="AB716" s="266"/>
      <c r="AC716" s="266"/>
      <c r="AD716" s="266"/>
      <c r="AE716" s="266"/>
      <c r="AF716" s="266"/>
      <c r="AG716" s="266"/>
    </row>
    <row r="717" spans="1:33" ht="24" customHeight="1">
      <c r="A717" s="266"/>
      <c r="B717" s="266"/>
      <c r="C717" s="266"/>
      <c r="D717" s="266"/>
      <c r="E717" s="266"/>
      <c r="F717" s="266"/>
      <c r="G717" s="266"/>
      <c r="H717" s="266"/>
      <c r="I717" s="266"/>
      <c r="J717" s="266"/>
      <c r="K717" s="266"/>
      <c r="L717" s="266"/>
      <c r="M717" s="266"/>
      <c r="N717" s="266"/>
      <c r="O717" s="266"/>
      <c r="P717" s="266"/>
      <c r="Q717" s="266"/>
      <c r="R717" s="266"/>
      <c r="S717" s="266"/>
      <c r="T717" s="266"/>
      <c r="U717" s="266"/>
      <c r="V717" s="266"/>
      <c r="W717" s="266"/>
      <c r="X717" s="266"/>
      <c r="Y717" s="266"/>
      <c r="Z717" s="266"/>
      <c r="AA717" s="266"/>
      <c r="AB717" s="266"/>
      <c r="AC717" s="266"/>
      <c r="AD717" s="266"/>
      <c r="AE717" s="266"/>
      <c r="AF717" s="266"/>
      <c r="AG717" s="266"/>
    </row>
    <row r="718" spans="1:33" ht="24" customHeight="1">
      <c r="A718" s="266"/>
      <c r="B718" s="266"/>
      <c r="C718" s="266"/>
      <c r="D718" s="266"/>
      <c r="E718" s="266"/>
      <c r="F718" s="266"/>
      <c r="G718" s="266"/>
      <c r="H718" s="266"/>
      <c r="I718" s="266"/>
      <c r="J718" s="266"/>
      <c r="K718" s="266"/>
      <c r="L718" s="266"/>
      <c r="M718" s="266"/>
      <c r="N718" s="266"/>
      <c r="O718" s="266"/>
      <c r="P718" s="266"/>
      <c r="Q718" s="266"/>
      <c r="R718" s="266"/>
      <c r="S718" s="266"/>
      <c r="T718" s="266"/>
      <c r="U718" s="266"/>
      <c r="V718" s="266"/>
      <c r="W718" s="266"/>
      <c r="X718" s="266"/>
      <c r="Y718" s="266"/>
      <c r="Z718" s="266"/>
      <c r="AA718" s="266"/>
      <c r="AB718" s="266"/>
      <c r="AC718" s="266"/>
      <c r="AD718" s="266"/>
      <c r="AE718" s="266"/>
      <c r="AF718" s="266"/>
      <c r="AG718" s="266"/>
    </row>
    <row r="719" spans="1:33" ht="24" customHeight="1">
      <c r="A719" s="266"/>
      <c r="B719" s="266"/>
      <c r="C719" s="266"/>
      <c r="D719" s="266"/>
      <c r="E719" s="266"/>
      <c r="F719" s="266"/>
      <c r="G719" s="266"/>
      <c r="H719" s="266"/>
      <c r="I719" s="266"/>
      <c r="J719" s="266"/>
      <c r="K719" s="266"/>
      <c r="L719" s="266"/>
      <c r="M719" s="266"/>
      <c r="N719" s="266"/>
      <c r="O719" s="266"/>
      <c r="P719" s="266"/>
      <c r="Q719" s="266"/>
      <c r="R719" s="266"/>
      <c r="S719" s="266"/>
      <c r="T719" s="266"/>
      <c r="U719" s="266"/>
      <c r="V719" s="266"/>
      <c r="W719" s="266"/>
      <c r="X719" s="266"/>
      <c r="Y719" s="266"/>
      <c r="Z719" s="266"/>
      <c r="AA719" s="266"/>
      <c r="AB719" s="266"/>
      <c r="AC719" s="266"/>
      <c r="AD719" s="266"/>
      <c r="AE719" s="266"/>
      <c r="AF719" s="266"/>
      <c r="AG719" s="266"/>
    </row>
    <row r="720" spans="1:33" ht="24" customHeight="1">
      <c r="A720" s="266"/>
      <c r="B720" s="266"/>
      <c r="C720" s="266"/>
      <c r="D720" s="266"/>
      <c r="E720" s="266"/>
      <c r="F720" s="266"/>
      <c r="G720" s="266"/>
      <c r="H720" s="266"/>
      <c r="I720" s="266"/>
      <c r="J720" s="266"/>
      <c r="K720" s="266"/>
      <c r="L720" s="266"/>
      <c r="M720" s="266"/>
      <c r="N720" s="266"/>
      <c r="O720" s="266"/>
      <c r="P720" s="266"/>
      <c r="Q720" s="266"/>
      <c r="R720" s="266"/>
      <c r="S720" s="266"/>
      <c r="T720" s="266"/>
      <c r="U720" s="266"/>
      <c r="V720" s="266"/>
      <c r="W720" s="266"/>
      <c r="X720" s="266"/>
      <c r="Y720" s="266"/>
      <c r="Z720" s="266"/>
      <c r="AA720" s="266"/>
      <c r="AB720" s="266"/>
      <c r="AC720" s="266"/>
      <c r="AD720" s="266"/>
      <c r="AE720" s="266"/>
      <c r="AF720" s="266"/>
      <c r="AG720" s="266"/>
    </row>
    <row r="721" spans="1:33" ht="24" customHeight="1">
      <c r="A721" s="266"/>
      <c r="B721" s="266"/>
      <c r="C721" s="266"/>
      <c r="D721" s="266"/>
      <c r="E721" s="266"/>
      <c r="F721" s="266"/>
      <c r="G721" s="266"/>
      <c r="H721" s="266"/>
      <c r="I721" s="266"/>
      <c r="J721" s="266"/>
      <c r="K721" s="266"/>
      <c r="L721" s="266"/>
      <c r="M721" s="266"/>
      <c r="N721" s="266"/>
      <c r="O721" s="266"/>
      <c r="P721" s="266"/>
      <c r="Q721" s="266"/>
      <c r="R721" s="266"/>
      <c r="S721" s="266"/>
      <c r="T721" s="266"/>
      <c r="U721" s="266"/>
      <c r="V721" s="266"/>
      <c r="W721" s="266"/>
      <c r="X721" s="266"/>
      <c r="Y721" s="266"/>
      <c r="Z721" s="266"/>
      <c r="AA721" s="266"/>
      <c r="AB721" s="266"/>
      <c r="AC721" s="266"/>
      <c r="AD721" s="266"/>
      <c r="AE721" s="266"/>
      <c r="AF721" s="266"/>
      <c r="AG721" s="266"/>
    </row>
    <row r="722" spans="1:33" ht="24" customHeight="1">
      <c r="A722" s="266"/>
      <c r="B722" s="266"/>
      <c r="C722" s="266"/>
      <c r="D722" s="266"/>
      <c r="E722" s="266"/>
      <c r="F722" s="266"/>
      <c r="G722" s="266"/>
      <c r="H722" s="266"/>
      <c r="I722" s="266"/>
      <c r="J722" s="266"/>
      <c r="K722" s="266"/>
      <c r="L722" s="266"/>
      <c r="M722" s="266"/>
      <c r="N722" s="266"/>
      <c r="O722" s="266"/>
      <c r="P722" s="266"/>
      <c r="Q722" s="266"/>
      <c r="R722" s="266"/>
      <c r="S722" s="266"/>
      <c r="T722" s="266"/>
      <c r="U722" s="266"/>
      <c r="V722" s="266"/>
      <c r="W722" s="266"/>
      <c r="X722" s="266"/>
      <c r="Y722" s="266"/>
      <c r="Z722" s="266"/>
      <c r="AA722" s="266"/>
      <c r="AB722" s="266"/>
      <c r="AC722" s="266"/>
      <c r="AD722" s="266"/>
      <c r="AE722" s="266"/>
      <c r="AF722" s="266"/>
      <c r="AG722" s="266"/>
    </row>
    <row r="723" spans="1:33" ht="24" customHeight="1">
      <c r="A723" s="266"/>
      <c r="B723" s="266"/>
      <c r="C723" s="266"/>
      <c r="D723" s="266"/>
      <c r="E723" s="266"/>
      <c r="F723" s="266"/>
      <c r="G723" s="266"/>
      <c r="H723" s="266"/>
      <c r="I723" s="266"/>
      <c r="J723" s="266"/>
      <c r="K723" s="266"/>
      <c r="L723" s="266"/>
      <c r="M723" s="266"/>
      <c r="N723" s="266"/>
      <c r="O723" s="266"/>
      <c r="P723" s="266"/>
      <c r="Q723" s="266"/>
      <c r="R723" s="266"/>
      <c r="S723" s="266"/>
      <c r="T723" s="266"/>
      <c r="U723" s="266"/>
      <c r="V723" s="266"/>
      <c r="W723" s="266"/>
      <c r="X723" s="266"/>
      <c r="Y723" s="266"/>
      <c r="Z723" s="266"/>
      <c r="AA723" s="266"/>
      <c r="AB723" s="266"/>
      <c r="AC723" s="266"/>
      <c r="AD723" s="266"/>
      <c r="AE723" s="266"/>
      <c r="AF723" s="266"/>
      <c r="AG723" s="266"/>
    </row>
    <row r="724" spans="1:33" ht="24" customHeight="1">
      <c r="A724" s="266"/>
      <c r="B724" s="266"/>
      <c r="C724" s="266"/>
      <c r="D724" s="266"/>
      <c r="E724" s="266"/>
      <c r="F724" s="266"/>
      <c r="G724" s="266"/>
      <c r="H724" s="266"/>
      <c r="I724" s="266"/>
      <c r="J724" s="266"/>
      <c r="K724" s="266"/>
      <c r="L724" s="266"/>
      <c r="M724" s="266"/>
      <c r="N724" s="266"/>
      <c r="O724" s="266"/>
      <c r="P724" s="266"/>
      <c r="Q724" s="266"/>
      <c r="R724" s="266"/>
      <c r="S724" s="266"/>
      <c r="T724" s="266"/>
      <c r="U724" s="266"/>
      <c r="V724" s="266"/>
      <c r="W724" s="266"/>
      <c r="X724" s="266"/>
      <c r="Y724" s="266"/>
      <c r="Z724" s="266"/>
      <c r="AA724" s="266"/>
      <c r="AB724" s="266"/>
      <c r="AC724" s="266"/>
      <c r="AD724" s="266"/>
      <c r="AE724" s="266"/>
      <c r="AF724" s="266"/>
      <c r="AG724" s="266"/>
    </row>
    <row r="725" spans="1:33" ht="24" customHeight="1">
      <c r="A725" s="266"/>
      <c r="B725" s="266"/>
      <c r="C725" s="266"/>
      <c r="D725" s="266"/>
      <c r="E725" s="266"/>
      <c r="F725" s="266"/>
      <c r="G725" s="266"/>
      <c r="H725" s="266"/>
      <c r="I725" s="266"/>
      <c r="J725" s="266"/>
      <c r="K725" s="266"/>
      <c r="L725" s="266"/>
      <c r="M725" s="266"/>
      <c r="N725" s="266"/>
      <c r="O725" s="266"/>
      <c r="P725" s="266"/>
      <c r="Q725" s="266"/>
      <c r="R725" s="266"/>
      <c r="S725" s="266"/>
      <c r="T725" s="266"/>
      <c r="U725" s="266"/>
      <c r="V725" s="266"/>
      <c r="W725" s="266"/>
      <c r="X725" s="266"/>
      <c r="Y725" s="266"/>
      <c r="Z725" s="266"/>
      <c r="AA725" s="266"/>
      <c r="AB725" s="266"/>
      <c r="AC725" s="266"/>
      <c r="AD725" s="266"/>
      <c r="AE725" s="266"/>
      <c r="AF725" s="266"/>
      <c r="AG725" s="266"/>
    </row>
    <row r="726" spans="1:33" ht="24" customHeight="1">
      <c r="A726" s="266"/>
      <c r="B726" s="266"/>
      <c r="C726" s="266"/>
      <c r="D726" s="266"/>
      <c r="E726" s="266"/>
      <c r="F726" s="266"/>
      <c r="G726" s="266"/>
      <c r="H726" s="266"/>
      <c r="I726" s="266"/>
      <c r="J726" s="266"/>
      <c r="K726" s="266"/>
      <c r="L726" s="266"/>
      <c r="M726" s="266"/>
      <c r="N726" s="266"/>
      <c r="O726" s="266"/>
      <c r="P726" s="266"/>
      <c r="Q726" s="266"/>
      <c r="R726" s="266"/>
      <c r="S726" s="266"/>
      <c r="T726" s="266"/>
      <c r="U726" s="266"/>
      <c r="V726" s="266"/>
      <c r="W726" s="266"/>
      <c r="X726" s="266"/>
      <c r="Y726" s="266"/>
      <c r="Z726" s="266"/>
      <c r="AA726" s="266"/>
      <c r="AB726" s="266"/>
      <c r="AC726" s="266"/>
      <c r="AD726" s="266"/>
      <c r="AE726" s="266"/>
      <c r="AF726" s="266"/>
      <c r="AG726" s="266"/>
    </row>
    <row r="727" spans="1:33" ht="24" customHeight="1">
      <c r="A727" s="266"/>
      <c r="B727" s="266"/>
      <c r="C727" s="266"/>
      <c r="D727" s="266"/>
      <c r="E727" s="266"/>
      <c r="F727" s="266"/>
      <c r="G727" s="266"/>
      <c r="H727" s="266"/>
      <c r="I727" s="266"/>
      <c r="J727" s="266"/>
      <c r="K727" s="266"/>
      <c r="L727" s="266"/>
      <c r="M727" s="266"/>
      <c r="N727" s="266"/>
      <c r="O727" s="266"/>
      <c r="P727" s="266"/>
      <c r="Q727" s="266"/>
      <c r="R727" s="266"/>
      <c r="S727" s="266"/>
      <c r="T727" s="266"/>
      <c r="U727" s="266"/>
      <c r="V727" s="266"/>
      <c r="W727" s="266"/>
      <c r="X727" s="266"/>
      <c r="Y727" s="266"/>
      <c r="Z727" s="266"/>
      <c r="AA727" s="266"/>
      <c r="AB727" s="266"/>
      <c r="AC727" s="266"/>
      <c r="AD727" s="266"/>
      <c r="AE727" s="266"/>
      <c r="AF727" s="266"/>
      <c r="AG727" s="266"/>
    </row>
    <row r="728" spans="1:33" ht="24" customHeight="1">
      <c r="A728" s="266"/>
      <c r="B728" s="266"/>
      <c r="C728" s="266"/>
      <c r="D728" s="266"/>
      <c r="E728" s="266"/>
      <c r="F728" s="266"/>
      <c r="G728" s="266"/>
      <c r="H728" s="266"/>
      <c r="I728" s="266"/>
      <c r="J728" s="266"/>
      <c r="K728" s="266"/>
      <c r="L728" s="266"/>
      <c r="M728" s="266"/>
      <c r="N728" s="266"/>
      <c r="O728" s="266"/>
      <c r="P728" s="266"/>
      <c r="Q728" s="266"/>
      <c r="R728" s="266"/>
      <c r="S728" s="266"/>
      <c r="T728" s="266"/>
      <c r="U728" s="266"/>
      <c r="V728" s="266"/>
      <c r="W728" s="266"/>
      <c r="X728" s="266"/>
      <c r="Y728" s="266"/>
      <c r="Z728" s="266"/>
      <c r="AA728" s="266"/>
      <c r="AB728" s="266"/>
      <c r="AC728" s="266"/>
      <c r="AD728" s="266"/>
      <c r="AE728" s="266"/>
      <c r="AF728" s="266"/>
      <c r="AG728" s="266"/>
    </row>
    <row r="729" spans="1:33" ht="24" customHeight="1">
      <c r="A729" s="266"/>
      <c r="B729" s="266"/>
      <c r="C729" s="266"/>
      <c r="D729" s="266"/>
      <c r="E729" s="266"/>
      <c r="F729" s="266"/>
      <c r="G729" s="266"/>
      <c r="H729" s="266"/>
      <c r="I729" s="266"/>
      <c r="J729" s="266"/>
      <c r="K729" s="266"/>
      <c r="L729" s="266"/>
      <c r="M729" s="266"/>
      <c r="N729" s="266"/>
      <c r="O729" s="266"/>
      <c r="P729" s="266"/>
      <c r="Q729" s="266"/>
      <c r="R729" s="266"/>
      <c r="S729" s="266"/>
      <c r="T729" s="266"/>
      <c r="U729" s="266"/>
      <c r="V729" s="266"/>
      <c r="W729" s="266"/>
      <c r="X729" s="266"/>
      <c r="Y729" s="266"/>
      <c r="Z729" s="266"/>
      <c r="AA729" s="266"/>
      <c r="AB729" s="266"/>
      <c r="AC729" s="266"/>
      <c r="AD729" s="266"/>
      <c r="AE729" s="266"/>
      <c r="AF729" s="266"/>
      <c r="AG729" s="266"/>
    </row>
    <row r="730" spans="1:33" ht="24" customHeight="1">
      <c r="A730" s="266"/>
      <c r="B730" s="266"/>
      <c r="C730" s="266"/>
      <c r="D730" s="266"/>
      <c r="E730" s="266"/>
      <c r="F730" s="266"/>
      <c r="G730" s="266"/>
      <c r="H730" s="266"/>
      <c r="I730" s="266"/>
      <c r="J730" s="266"/>
      <c r="K730" s="266"/>
      <c r="L730" s="266"/>
      <c r="M730" s="266"/>
      <c r="N730" s="266"/>
      <c r="O730" s="266"/>
      <c r="P730" s="266"/>
      <c r="Q730" s="266"/>
      <c r="R730" s="266"/>
      <c r="S730" s="266"/>
      <c r="T730" s="266"/>
      <c r="U730" s="266"/>
      <c r="V730" s="266"/>
      <c r="W730" s="266"/>
      <c r="X730" s="266"/>
      <c r="Y730" s="266"/>
      <c r="Z730" s="266"/>
      <c r="AA730" s="266"/>
      <c r="AB730" s="266"/>
      <c r="AC730" s="266"/>
      <c r="AD730" s="266"/>
      <c r="AE730" s="266"/>
      <c r="AF730" s="266"/>
      <c r="AG730" s="266"/>
    </row>
    <row r="731" spans="1:33" ht="24" customHeight="1">
      <c r="A731" s="266"/>
      <c r="B731" s="266"/>
      <c r="C731" s="266"/>
      <c r="D731" s="266"/>
      <c r="E731" s="266"/>
      <c r="F731" s="266"/>
      <c r="G731" s="266"/>
      <c r="H731" s="266"/>
      <c r="I731" s="266"/>
      <c r="J731" s="266"/>
      <c r="K731" s="266"/>
      <c r="L731" s="266"/>
      <c r="M731" s="266"/>
      <c r="N731" s="266"/>
      <c r="O731" s="266"/>
      <c r="P731" s="266"/>
      <c r="Q731" s="266"/>
      <c r="R731" s="266"/>
      <c r="S731" s="266"/>
      <c r="T731" s="266"/>
      <c r="U731" s="266"/>
      <c r="V731" s="266"/>
      <c r="W731" s="266"/>
      <c r="X731" s="266"/>
      <c r="Y731" s="266"/>
      <c r="Z731" s="266"/>
      <c r="AA731" s="266"/>
      <c r="AB731" s="266"/>
      <c r="AC731" s="266"/>
      <c r="AD731" s="266"/>
      <c r="AE731" s="266"/>
      <c r="AF731" s="266"/>
      <c r="AG731" s="266"/>
    </row>
    <row r="732" spans="1:33" ht="24" customHeight="1">
      <c r="A732" s="266"/>
      <c r="B732" s="266"/>
      <c r="C732" s="266"/>
      <c r="D732" s="266"/>
      <c r="E732" s="266"/>
      <c r="F732" s="266"/>
      <c r="G732" s="266"/>
      <c r="H732" s="266"/>
      <c r="I732" s="266"/>
      <c r="J732" s="266"/>
      <c r="K732" s="266"/>
      <c r="L732" s="266"/>
      <c r="M732" s="266"/>
      <c r="N732" s="266"/>
      <c r="O732" s="266"/>
      <c r="P732" s="266"/>
      <c r="Q732" s="266"/>
      <c r="R732" s="266"/>
      <c r="S732" s="266"/>
      <c r="T732" s="266"/>
      <c r="U732" s="266"/>
      <c r="V732" s="266"/>
      <c r="W732" s="266"/>
      <c r="X732" s="266"/>
      <c r="Y732" s="266"/>
      <c r="Z732" s="266"/>
      <c r="AA732" s="266"/>
      <c r="AB732" s="266"/>
      <c r="AC732" s="266"/>
      <c r="AD732" s="266"/>
      <c r="AE732" s="266"/>
      <c r="AF732" s="266"/>
      <c r="AG732" s="266"/>
    </row>
    <row r="733" spans="1:33" ht="24" customHeight="1">
      <c r="A733" s="266"/>
      <c r="B733" s="266"/>
      <c r="C733" s="266"/>
      <c r="D733" s="266"/>
      <c r="E733" s="266"/>
      <c r="F733" s="266"/>
      <c r="G733" s="266"/>
      <c r="H733" s="266"/>
      <c r="I733" s="266"/>
      <c r="J733" s="266"/>
      <c r="K733" s="266"/>
      <c r="L733" s="266"/>
      <c r="M733" s="266"/>
      <c r="N733" s="266"/>
      <c r="O733" s="266"/>
      <c r="P733" s="266"/>
      <c r="Q733" s="266"/>
      <c r="R733" s="266"/>
      <c r="S733" s="266"/>
      <c r="T733" s="266"/>
      <c r="U733" s="266"/>
      <c r="V733" s="266"/>
      <c r="W733" s="266"/>
      <c r="X733" s="266"/>
      <c r="Y733" s="266"/>
      <c r="Z733" s="266"/>
      <c r="AA733" s="266"/>
      <c r="AB733" s="266"/>
      <c r="AC733" s="266"/>
      <c r="AD733" s="266"/>
      <c r="AE733" s="266"/>
      <c r="AF733" s="266"/>
      <c r="AG733" s="266"/>
    </row>
    <row r="734" spans="1:33" ht="24" customHeight="1">
      <c r="A734" s="266"/>
      <c r="B734" s="266"/>
      <c r="C734" s="266"/>
      <c r="D734" s="266"/>
      <c r="E734" s="266"/>
      <c r="F734" s="266"/>
      <c r="G734" s="266"/>
      <c r="H734" s="266"/>
      <c r="I734" s="266"/>
      <c r="J734" s="266"/>
      <c r="K734" s="266"/>
      <c r="L734" s="266"/>
      <c r="M734" s="266"/>
      <c r="N734" s="266"/>
      <c r="O734" s="266"/>
      <c r="P734" s="266"/>
      <c r="Q734" s="266"/>
      <c r="R734" s="266"/>
      <c r="S734" s="266"/>
      <c r="T734" s="266"/>
      <c r="U734" s="266"/>
      <c r="V734" s="266"/>
      <c r="W734" s="266"/>
      <c r="X734" s="266"/>
      <c r="Y734" s="266"/>
      <c r="Z734" s="266"/>
      <c r="AA734" s="266"/>
      <c r="AB734" s="266"/>
      <c r="AC734" s="266"/>
      <c r="AD734" s="266"/>
      <c r="AE734" s="266"/>
      <c r="AF734" s="266"/>
      <c r="AG734" s="266"/>
    </row>
    <row r="735" spans="1:33" ht="24" customHeight="1">
      <c r="A735" s="266"/>
      <c r="B735" s="266"/>
      <c r="C735" s="266"/>
      <c r="D735" s="266"/>
      <c r="E735" s="266"/>
      <c r="F735" s="266"/>
      <c r="G735" s="266"/>
      <c r="H735" s="266"/>
      <c r="I735" s="266"/>
      <c r="J735" s="266"/>
      <c r="K735" s="266"/>
      <c r="L735" s="266"/>
      <c r="M735" s="266"/>
      <c r="N735" s="266"/>
      <c r="O735" s="266"/>
      <c r="P735" s="266"/>
      <c r="Q735" s="266"/>
      <c r="R735" s="266"/>
      <c r="S735" s="266"/>
      <c r="T735" s="266"/>
      <c r="U735" s="266"/>
      <c r="V735" s="266"/>
      <c r="W735" s="266"/>
      <c r="X735" s="266"/>
      <c r="Y735" s="266"/>
      <c r="Z735" s="266"/>
      <c r="AA735" s="266"/>
      <c r="AB735" s="266"/>
      <c r="AC735" s="266"/>
      <c r="AD735" s="266"/>
      <c r="AE735" s="266"/>
      <c r="AF735" s="266"/>
      <c r="AG735" s="266"/>
    </row>
    <row r="736" spans="1:33" ht="24" customHeight="1">
      <c r="A736" s="266"/>
      <c r="B736" s="266"/>
      <c r="C736" s="266"/>
      <c r="D736" s="266"/>
      <c r="E736" s="266"/>
      <c r="F736" s="266"/>
      <c r="G736" s="266"/>
      <c r="H736" s="266"/>
      <c r="I736" s="266"/>
      <c r="J736" s="266"/>
      <c r="K736" s="266"/>
      <c r="L736" s="266"/>
      <c r="M736" s="266"/>
      <c r="N736" s="266"/>
      <c r="O736" s="266"/>
      <c r="P736" s="266"/>
      <c r="Q736" s="266"/>
      <c r="R736" s="266"/>
      <c r="S736" s="266"/>
      <c r="T736" s="266"/>
      <c r="U736" s="266"/>
      <c r="V736" s="266"/>
      <c r="W736" s="266"/>
      <c r="X736" s="266"/>
      <c r="Y736" s="266"/>
      <c r="Z736" s="266"/>
      <c r="AA736" s="266"/>
      <c r="AB736" s="266"/>
      <c r="AC736" s="266"/>
      <c r="AD736" s="266"/>
      <c r="AE736" s="266"/>
      <c r="AF736" s="266"/>
      <c r="AG736" s="266"/>
    </row>
    <row r="737" spans="1:33" ht="24" customHeight="1">
      <c r="A737" s="266"/>
      <c r="B737" s="266"/>
      <c r="C737" s="266"/>
      <c r="D737" s="266"/>
      <c r="E737" s="266"/>
      <c r="F737" s="266"/>
      <c r="G737" s="266"/>
      <c r="H737" s="266"/>
      <c r="I737" s="266"/>
      <c r="J737" s="266"/>
      <c r="K737" s="266"/>
      <c r="L737" s="266"/>
      <c r="M737" s="266"/>
      <c r="N737" s="266"/>
      <c r="O737" s="266"/>
      <c r="P737" s="266"/>
      <c r="Q737" s="266"/>
      <c r="R737" s="266"/>
      <c r="S737" s="266"/>
      <c r="T737" s="266"/>
      <c r="U737" s="266"/>
      <c r="V737" s="266"/>
      <c r="W737" s="266"/>
      <c r="X737" s="266"/>
      <c r="Y737" s="266"/>
      <c r="Z737" s="266"/>
      <c r="AA737" s="266"/>
      <c r="AB737" s="266"/>
      <c r="AC737" s="266"/>
      <c r="AD737" s="266"/>
      <c r="AE737" s="266"/>
      <c r="AF737" s="266"/>
      <c r="AG737" s="266"/>
    </row>
    <row r="738" spans="1:33" ht="24" customHeight="1">
      <c r="A738" s="266"/>
      <c r="B738" s="266"/>
      <c r="C738" s="266"/>
      <c r="D738" s="266"/>
      <c r="E738" s="266"/>
      <c r="F738" s="266"/>
      <c r="G738" s="266"/>
      <c r="H738" s="266"/>
      <c r="I738" s="266"/>
      <c r="J738" s="266"/>
      <c r="K738" s="266"/>
      <c r="L738" s="266"/>
      <c r="M738" s="266"/>
      <c r="N738" s="266"/>
      <c r="O738" s="266"/>
      <c r="P738" s="266"/>
      <c r="Q738" s="266"/>
      <c r="R738" s="266"/>
      <c r="S738" s="266"/>
      <c r="T738" s="266"/>
      <c r="U738" s="266"/>
      <c r="V738" s="266"/>
      <c r="W738" s="266"/>
      <c r="X738" s="266"/>
      <c r="Y738" s="266"/>
      <c r="Z738" s="266"/>
      <c r="AA738" s="266"/>
      <c r="AB738" s="266"/>
      <c r="AC738" s="266"/>
      <c r="AD738" s="266"/>
      <c r="AE738" s="266"/>
      <c r="AF738" s="266"/>
      <c r="AG738" s="266"/>
    </row>
    <row r="739" spans="1:33" ht="24" customHeight="1">
      <c r="A739" s="266"/>
      <c r="B739" s="266"/>
      <c r="C739" s="266"/>
      <c r="D739" s="266"/>
      <c r="E739" s="266"/>
      <c r="F739" s="266"/>
      <c r="G739" s="266"/>
      <c r="H739" s="266"/>
      <c r="I739" s="266"/>
      <c r="J739" s="266"/>
      <c r="K739" s="266"/>
      <c r="L739" s="266"/>
      <c r="M739" s="266"/>
      <c r="N739" s="266"/>
      <c r="O739" s="266"/>
      <c r="P739" s="266"/>
      <c r="Q739" s="266"/>
      <c r="R739" s="266"/>
      <c r="S739" s="266"/>
      <c r="T739" s="266"/>
      <c r="U739" s="266"/>
      <c r="V739" s="266"/>
      <c r="W739" s="266"/>
      <c r="X739" s="266"/>
      <c r="Y739" s="266"/>
      <c r="Z739" s="266"/>
      <c r="AA739" s="266"/>
      <c r="AB739" s="266"/>
      <c r="AC739" s="266"/>
      <c r="AD739" s="266"/>
      <c r="AE739" s="266"/>
      <c r="AF739" s="266"/>
      <c r="AG739" s="266"/>
    </row>
    <row r="740" spans="1:33" ht="24" customHeight="1">
      <c r="A740" s="266"/>
      <c r="B740" s="266"/>
      <c r="C740" s="266"/>
      <c r="D740" s="266"/>
      <c r="E740" s="266"/>
      <c r="F740" s="266"/>
      <c r="G740" s="266"/>
      <c r="H740" s="266"/>
      <c r="I740" s="266"/>
      <c r="J740" s="266"/>
      <c r="K740" s="266"/>
      <c r="L740" s="266"/>
      <c r="M740" s="266"/>
      <c r="N740" s="266"/>
      <c r="O740" s="266"/>
      <c r="P740" s="266"/>
      <c r="Q740" s="266"/>
      <c r="R740" s="266"/>
      <c r="S740" s="266"/>
      <c r="T740" s="266"/>
      <c r="U740" s="266"/>
      <c r="V740" s="266"/>
      <c r="W740" s="266"/>
      <c r="X740" s="266"/>
      <c r="Y740" s="266"/>
      <c r="Z740" s="266"/>
      <c r="AA740" s="266"/>
      <c r="AB740" s="266"/>
      <c r="AC740" s="266"/>
      <c r="AD740" s="266"/>
      <c r="AE740" s="266"/>
      <c r="AF740" s="266"/>
      <c r="AG740" s="266"/>
    </row>
    <row r="741" spans="1:33" ht="24" customHeight="1">
      <c r="A741" s="266"/>
      <c r="B741" s="266"/>
      <c r="C741" s="266"/>
      <c r="D741" s="266"/>
      <c r="E741" s="266"/>
      <c r="F741" s="266"/>
      <c r="G741" s="266"/>
      <c r="H741" s="266"/>
      <c r="I741" s="266"/>
      <c r="J741" s="266"/>
      <c r="K741" s="266"/>
      <c r="L741" s="266"/>
      <c r="M741" s="266"/>
      <c r="N741" s="266"/>
      <c r="O741" s="266"/>
      <c r="P741" s="266"/>
      <c r="Q741" s="266"/>
      <c r="R741" s="266"/>
      <c r="S741" s="266"/>
      <c r="T741" s="266"/>
      <c r="U741" s="266"/>
      <c r="V741" s="266"/>
      <c r="W741" s="266"/>
      <c r="X741" s="266"/>
      <c r="Y741" s="266"/>
      <c r="Z741" s="266"/>
      <c r="AA741" s="266"/>
      <c r="AB741" s="266"/>
      <c r="AC741" s="266"/>
      <c r="AD741" s="266"/>
      <c r="AE741" s="266"/>
      <c r="AF741" s="266"/>
      <c r="AG741" s="266"/>
    </row>
    <row r="742" spans="1:33" ht="24" customHeight="1">
      <c r="A742" s="266"/>
      <c r="B742" s="266"/>
      <c r="C742" s="266"/>
      <c r="D742" s="266"/>
      <c r="E742" s="266"/>
      <c r="F742" s="266"/>
      <c r="G742" s="266"/>
      <c r="H742" s="266"/>
      <c r="I742" s="266"/>
      <c r="J742" s="266"/>
      <c r="K742" s="266"/>
      <c r="L742" s="266"/>
      <c r="M742" s="266"/>
      <c r="N742" s="266"/>
      <c r="O742" s="266"/>
      <c r="P742" s="266"/>
      <c r="Q742" s="266"/>
      <c r="R742" s="266"/>
      <c r="S742" s="266"/>
      <c r="T742" s="266"/>
      <c r="U742" s="266"/>
      <c r="V742" s="266"/>
      <c r="W742" s="266"/>
      <c r="X742" s="266"/>
      <c r="Y742" s="266"/>
      <c r="Z742" s="266"/>
      <c r="AA742" s="266"/>
      <c r="AB742" s="266"/>
      <c r="AC742" s="266"/>
      <c r="AD742" s="266"/>
      <c r="AE742" s="266"/>
      <c r="AF742" s="266"/>
      <c r="AG742" s="266"/>
    </row>
    <row r="743" spans="1:33" ht="24" customHeight="1">
      <c r="A743" s="266"/>
      <c r="B743" s="266"/>
      <c r="C743" s="266"/>
      <c r="D743" s="266"/>
      <c r="E743" s="266"/>
      <c r="F743" s="266"/>
      <c r="G743" s="266"/>
      <c r="H743" s="266"/>
      <c r="I743" s="266"/>
      <c r="J743" s="266"/>
      <c r="K743" s="266"/>
      <c r="L743" s="266"/>
      <c r="M743" s="266"/>
      <c r="N743" s="266"/>
      <c r="O743" s="266"/>
      <c r="P743" s="266"/>
      <c r="Q743" s="266"/>
      <c r="R743" s="266"/>
      <c r="S743" s="266"/>
      <c r="T743" s="266"/>
      <c r="U743" s="266"/>
      <c r="V743" s="266"/>
      <c r="W743" s="266"/>
      <c r="X743" s="266"/>
      <c r="Y743" s="266"/>
      <c r="Z743" s="266"/>
      <c r="AA743" s="266"/>
      <c r="AB743" s="266"/>
      <c r="AC743" s="266"/>
      <c r="AD743" s="266"/>
      <c r="AE743" s="266"/>
      <c r="AF743" s="266"/>
      <c r="AG743" s="266"/>
    </row>
    <row r="744" spans="1:33" ht="24" customHeight="1">
      <c r="A744" s="266"/>
      <c r="B744" s="266"/>
      <c r="C744" s="266"/>
      <c r="D744" s="266"/>
      <c r="E744" s="266"/>
      <c r="F744" s="266"/>
      <c r="G744" s="266"/>
      <c r="H744" s="266"/>
      <c r="I744" s="266"/>
      <c r="J744" s="266"/>
      <c r="K744" s="266"/>
      <c r="L744" s="266"/>
      <c r="M744" s="266"/>
      <c r="N744" s="266"/>
      <c r="O744" s="266"/>
      <c r="P744" s="266"/>
      <c r="Q744" s="266"/>
      <c r="R744" s="266"/>
      <c r="S744" s="266"/>
      <c r="T744" s="266"/>
      <c r="U744" s="266"/>
      <c r="V744" s="266"/>
      <c r="W744" s="266"/>
      <c r="X744" s="266"/>
      <c r="Y744" s="266"/>
      <c r="Z744" s="266"/>
      <c r="AA744" s="266"/>
      <c r="AB744" s="266"/>
      <c r="AC744" s="266"/>
      <c r="AD744" s="266"/>
      <c r="AE744" s="266"/>
      <c r="AF744" s="266"/>
      <c r="AG744" s="266"/>
    </row>
    <row r="745" spans="1:33" ht="24" customHeight="1">
      <c r="A745" s="266"/>
      <c r="B745" s="266"/>
      <c r="C745" s="266"/>
      <c r="D745" s="266"/>
      <c r="E745" s="266"/>
      <c r="F745" s="266"/>
      <c r="G745" s="266"/>
      <c r="H745" s="266"/>
      <c r="I745" s="266"/>
      <c r="J745" s="266"/>
      <c r="K745" s="266"/>
      <c r="L745" s="266"/>
      <c r="M745" s="266"/>
      <c r="N745" s="266"/>
      <c r="O745" s="266"/>
      <c r="P745" s="266"/>
      <c r="Q745" s="266"/>
      <c r="R745" s="266"/>
      <c r="S745" s="266"/>
      <c r="T745" s="266"/>
      <c r="U745" s="266"/>
      <c r="V745" s="266"/>
      <c r="W745" s="266"/>
      <c r="X745" s="266"/>
      <c r="Y745" s="266"/>
      <c r="Z745" s="266"/>
      <c r="AA745" s="266"/>
      <c r="AB745" s="266"/>
      <c r="AC745" s="266"/>
      <c r="AD745" s="266"/>
      <c r="AE745" s="266"/>
      <c r="AF745" s="266"/>
      <c r="AG745" s="266"/>
    </row>
    <row r="746" spans="1:33" ht="24" customHeight="1">
      <c r="A746" s="266"/>
      <c r="B746" s="266"/>
      <c r="C746" s="266"/>
      <c r="D746" s="266"/>
      <c r="E746" s="266"/>
      <c r="F746" s="266"/>
      <c r="G746" s="266"/>
      <c r="H746" s="266"/>
      <c r="I746" s="266"/>
      <c r="J746" s="266"/>
      <c r="K746" s="266"/>
      <c r="L746" s="266"/>
      <c r="M746" s="266"/>
      <c r="N746" s="266"/>
      <c r="O746" s="266"/>
      <c r="P746" s="266"/>
      <c r="Q746" s="266"/>
      <c r="R746" s="266"/>
      <c r="S746" s="266"/>
      <c r="T746" s="266"/>
      <c r="U746" s="266"/>
      <c r="V746" s="266"/>
      <c r="W746" s="266"/>
      <c r="X746" s="266"/>
      <c r="Y746" s="266"/>
      <c r="Z746" s="266"/>
      <c r="AA746" s="266"/>
      <c r="AB746" s="266"/>
      <c r="AC746" s="266"/>
      <c r="AD746" s="266"/>
      <c r="AE746" s="266"/>
      <c r="AF746" s="266"/>
      <c r="AG746" s="266"/>
    </row>
    <row r="747" spans="1:33" ht="24" customHeight="1">
      <c r="A747" s="266"/>
      <c r="B747" s="266"/>
      <c r="C747" s="266"/>
      <c r="D747" s="266"/>
      <c r="E747" s="266"/>
      <c r="F747" s="266"/>
      <c r="G747" s="266"/>
      <c r="H747" s="266"/>
      <c r="I747" s="266"/>
      <c r="J747" s="266"/>
      <c r="K747" s="266"/>
      <c r="L747" s="266"/>
      <c r="M747" s="266"/>
      <c r="N747" s="266"/>
      <c r="O747" s="266"/>
      <c r="P747" s="266"/>
      <c r="Q747" s="266"/>
      <c r="R747" s="266"/>
      <c r="S747" s="266"/>
      <c r="T747" s="266"/>
      <c r="U747" s="266"/>
      <c r="V747" s="266"/>
      <c r="W747" s="266"/>
      <c r="X747" s="266"/>
      <c r="Y747" s="266"/>
      <c r="Z747" s="266"/>
      <c r="AA747" s="266"/>
      <c r="AB747" s="266"/>
      <c r="AC747" s="266"/>
      <c r="AD747" s="266"/>
      <c r="AE747" s="266"/>
      <c r="AF747" s="266"/>
      <c r="AG747" s="266"/>
    </row>
    <row r="748" spans="1:33" ht="24" customHeight="1">
      <c r="A748" s="266"/>
      <c r="B748" s="266"/>
      <c r="C748" s="266"/>
      <c r="D748" s="266"/>
      <c r="E748" s="266"/>
      <c r="F748" s="266"/>
      <c r="G748" s="266"/>
      <c r="H748" s="266"/>
      <c r="I748" s="266"/>
      <c r="J748" s="266"/>
      <c r="K748" s="266"/>
      <c r="L748" s="266"/>
      <c r="M748" s="266"/>
      <c r="N748" s="266"/>
      <c r="O748" s="266"/>
      <c r="P748" s="266"/>
      <c r="Q748" s="266"/>
      <c r="R748" s="266"/>
      <c r="S748" s="266"/>
      <c r="T748" s="266"/>
      <c r="U748" s="266"/>
      <c r="V748" s="266"/>
      <c r="W748" s="266"/>
      <c r="X748" s="266"/>
      <c r="Y748" s="266"/>
      <c r="Z748" s="266"/>
      <c r="AA748" s="266"/>
      <c r="AB748" s="266"/>
      <c r="AC748" s="266"/>
      <c r="AD748" s="266"/>
      <c r="AE748" s="266"/>
      <c r="AF748" s="266"/>
      <c r="AG748" s="266"/>
    </row>
    <row r="749" spans="1:33" ht="24" customHeight="1">
      <c r="A749" s="266"/>
      <c r="B749" s="266"/>
      <c r="C749" s="266"/>
      <c r="D749" s="266"/>
      <c r="E749" s="266"/>
      <c r="F749" s="266"/>
      <c r="G749" s="266"/>
      <c r="H749" s="266"/>
      <c r="I749" s="266"/>
      <c r="J749" s="266"/>
      <c r="K749" s="266"/>
      <c r="L749" s="266"/>
      <c r="M749" s="266"/>
      <c r="N749" s="266"/>
      <c r="O749" s="266"/>
      <c r="P749" s="266"/>
      <c r="Q749" s="266"/>
      <c r="R749" s="266"/>
      <c r="S749" s="266"/>
      <c r="T749" s="266"/>
      <c r="U749" s="266"/>
      <c r="V749" s="266"/>
      <c r="W749" s="266"/>
      <c r="X749" s="266"/>
      <c r="Y749" s="266"/>
      <c r="Z749" s="266"/>
      <c r="AA749" s="266"/>
      <c r="AB749" s="266"/>
      <c r="AC749" s="266"/>
      <c r="AD749" s="266"/>
      <c r="AE749" s="266"/>
      <c r="AF749" s="266"/>
      <c r="AG749" s="266"/>
    </row>
    <row r="750" spans="1:33" ht="24" customHeight="1">
      <c r="A750" s="266"/>
      <c r="B750" s="266"/>
      <c r="C750" s="266"/>
      <c r="D750" s="266"/>
      <c r="E750" s="266"/>
      <c r="F750" s="266"/>
      <c r="G750" s="266"/>
      <c r="H750" s="266"/>
      <c r="I750" s="266"/>
      <c r="J750" s="266"/>
      <c r="K750" s="266"/>
      <c r="L750" s="266"/>
      <c r="M750" s="266"/>
      <c r="N750" s="266"/>
      <c r="O750" s="266"/>
      <c r="P750" s="266"/>
      <c r="Q750" s="266"/>
      <c r="R750" s="266"/>
      <c r="S750" s="266"/>
      <c r="T750" s="266"/>
      <c r="U750" s="266"/>
      <c r="V750" s="266"/>
      <c r="W750" s="266"/>
      <c r="X750" s="266"/>
      <c r="Y750" s="266"/>
      <c r="Z750" s="266"/>
      <c r="AA750" s="266"/>
      <c r="AB750" s="266"/>
      <c r="AC750" s="266"/>
      <c r="AD750" s="266"/>
      <c r="AE750" s="266"/>
      <c r="AF750" s="266"/>
      <c r="AG750" s="266"/>
    </row>
    <row r="751" spans="1:33" ht="24" customHeight="1">
      <c r="A751" s="266"/>
      <c r="B751" s="266"/>
      <c r="C751" s="266"/>
      <c r="D751" s="266"/>
      <c r="E751" s="266"/>
      <c r="F751" s="266"/>
      <c r="G751" s="266"/>
      <c r="H751" s="266"/>
      <c r="I751" s="266"/>
      <c r="J751" s="266"/>
      <c r="K751" s="266"/>
      <c r="L751" s="266"/>
      <c r="M751" s="266"/>
      <c r="N751" s="266"/>
      <c r="O751" s="266"/>
      <c r="P751" s="266"/>
      <c r="Q751" s="266"/>
      <c r="R751" s="266"/>
      <c r="S751" s="266"/>
      <c r="T751" s="266"/>
      <c r="U751" s="266"/>
      <c r="V751" s="266"/>
      <c r="W751" s="266"/>
      <c r="X751" s="266"/>
      <c r="Y751" s="266"/>
      <c r="Z751" s="266"/>
      <c r="AA751" s="266"/>
      <c r="AB751" s="266"/>
      <c r="AC751" s="266"/>
      <c r="AD751" s="266"/>
      <c r="AE751" s="266"/>
      <c r="AF751" s="266"/>
      <c r="AG751" s="266"/>
    </row>
    <row r="752" spans="1:33" ht="24" customHeight="1">
      <c r="A752" s="266"/>
      <c r="B752" s="266"/>
      <c r="C752" s="266"/>
      <c r="D752" s="266"/>
      <c r="E752" s="266"/>
      <c r="F752" s="266"/>
      <c r="G752" s="266"/>
      <c r="H752" s="266"/>
      <c r="I752" s="266"/>
      <c r="J752" s="266"/>
      <c r="K752" s="266"/>
      <c r="L752" s="266"/>
      <c r="M752" s="266"/>
      <c r="N752" s="266"/>
      <c r="O752" s="266"/>
      <c r="P752" s="266"/>
      <c r="Q752" s="266"/>
      <c r="R752" s="266"/>
      <c r="S752" s="266"/>
      <c r="T752" s="266"/>
      <c r="U752" s="266"/>
      <c r="V752" s="266"/>
      <c r="W752" s="266"/>
      <c r="X752" s="266"/>
      <c r="Y752" s="266"/>
      <c r="Z752" s="266"/>
      <c r="AA752" s="266"/>
      <c r="AB752" s="266"/>
      <c r="AC752" s="266"/>
      <c r="AD752" s="266"/>
      <c r="AE752" s="266"/>
      <c r="AF752" s="266"/>
      <c r="AG752" s="266"/>
    </row>
    <row r="753" spans="1:33" ht="24" customHeight="1">
      <c r="A753" s="266"/>
      <c r="B753" s="266"/>
      <c r="C753" s="266"/>
      <c r="D753" s="266"/>
      <c r="E753" s="266"/>
      <c r="F753" s="266"/>
      <c r="G753" s="266"/>
      <c r="H753" s="266"/>
      <c r="I753" s="266"/>
      <c r="J753" s="266"/>
      <c r="K753" s="266"/>
      <c r="L753" s="266"/>
      <c r="M753" s="266"/>
      <c r="N753" s="266"/>
      <c r="O753" s="266"/>
      <c r="P753" s="266"/>
      <c r="Q753" s="266"/>
      <c r="R753" s="266"/>
      <c r="S753" s="266"/>
      <c r="T753" s="266"/>
      <c r="U753" s="266"/>
      <c r="V753" s="266"/>
      <c r="W753" s="266"/>
      <c r="X753" s="266"/>
      <c r="Y753" s="266"/>
      <c r="Z753" s="266"/>
      <c r="AA753" s="266"/>
      <c r="AB753" s="266"/>
      <c r="AC753" s="266"/>
      <c r="AD753" s="266"/>
      <c r="AE753" s="266"/>
      <c r="AF753" s="266"/>
      <c r="AG753" s="266"/>
    </row>
    <row r="754" spans="1:33" ht="24" customHeight="1">
      <c r="A754" s="266"/>
      <c r="B754" s="266"/>
      <c r="C754" s="266"/>
      <c r="D754" s="266"/>
      <c r="E754" s="266"/>
      <c r="F754" s="266"/>
      <c r="G754" s="266"/>
      <c r="H754" s="266"/>
      <c r="I754" s="266"/>
      <c r="J754" s="266"/>
      <c r="K754" s="266"/>
      <c r="L754" s="266"/>
      <c r="M754" s="266"/>
      <c r="N754" s="266"/>
      <c r="O754" s="266"/>
      <c r="P754" s="266"/>
      <c r="Q754" s="266"/>
      <c r="R754" s="266"/>
      <c r="S754" s="266"/>
      <c r="T754" s="266"/>
      <c r="U754" s="266"/>
      <c r="V754" s="266"/>
      <c r="W754" s="266"/>
      <c r="X754" s="266"/>
      <c r="Y754" s="266"/>
      <c r="Z754" s="266"/>
      <c r="AA754" s="266"/>
      <c r="AB754" s="266"/>
      <c r="AC754" s="266"/>
      <c r="AD754" s="266"/>
      <c r="AE754" s="266"/>
      <c r="AF754" s="266"/>
      <c r="AG754" s="266"/>
    </row>
    <row r="755" spans="1:33" ht="24" customHeight="1">
      <c r="A755" s="266"/>
      <c r="B755" s="266"/>
      <c r="C755" s="266"/>
      <c r="D755" s="266"/>
      <c r="E755" s="266"/>
      <c r="F755" s="266"/>
      <c r="G755" s="266"/>
      <c r="H755" s="266"/>
      <c r="I755" s="266"/>
      <c r="J755" s="266"/>
      <c r="K755" s="266"/>
      <c r="L755" s="266"/>
      <c r="M755" s="266"/>
      <c r="N755" s="266"/>
      <c r="O755" s="266"/>
      <c r="P755" s="266"/>
      <c r="Q755" s="266"/>
      <c r="R755" s="266"/>
      <c r="S755" s="266"/>
      <c r="T755" s="266"/>
      <c r="U755" s="266"/>
      <c r="V755" s="266"/>
      <c r="W755" s="266"/>
      <c r="X755" s="266"/>
      <c r="Y755" s="266"/>
      <c r="Z755" s="266"/>
      <c r="AA755" s="266"/>
      <c r="AB755" s="266"/>
      <c r="AC755" s="266"/>
      <c r="AD755" s="266"/>
      <c r="AE755" s="266"/>
      <c r="AF755" s="266"/>
      <c r="AG755" s="266"/>
    </row>
    <row r="756" spans="1:33" ht="24" customHeight="1">
      <c r="A756" s="266"/>
      <c r="B756" s="266"/>
      <c r="C756" s="266"/>
      <c r="D756" s="266"/>
      <c r="E756" s="266"/>
      <c r="F756" s="266"/>
      <c r="G756" s="266"/>
      <c r="H756" s="266"/>
      <c r="I756" s="266"/>
      <c r="J756" s="266"/>
      <c r="K756" s="266"/>
      <c r="L756" s="266"/>
      <c r="M756" s="266"/>
      <c r="N756" s="266"/>
      <c r="O756" s="266"/>
      <c r="P756" s="266"/>
      <c r="Q756" s="266"/>
      <c r="R756" s="266"/>
      <c r="S756" s="266"/>
      <c r="T756" s="266"/>
      <c r="U756" s="266"/>
      <c r="V756" s="266"/>
      <c r="W756" s="266"/>
      <c r="X756" s="266"/>
      <c r="Y756" s="266"/>
      <c r="Z756" s="266"/>
      <c r="AA756" s="266"/>
      <c r="AB756" s="266"/>
      <c r="AC756" s="266"/>
      <c r="AD756" s="266"/>
      <c r="AE756" s="266"/>
      <c r="AF756" s="266"/>
      <c r="AG756" s="266"/>
    </row>
    <row r="757" spans="1:33" ht="24" customHeight="1">
      <c r="A757" s="266"/>
      <c r="B757" s="266"/>
      <c r="C757" s="266"/>
      <c r="D757" s="266"/>
      <c r="E757" s="266"/>
      <c r="F757" s="266"/>
      <c r="G757" s="266"/>
      <c r="H757" s="266"/>
      <c r="I757" s="266"/>
      <c r="J757" s="266"/>
      <c r="K757" s="266"/>
      <c r="L757" s="266"/>
      <c r="M757" s="266"/>
      <c r="N757" s="266"/>
      <c r="O757" s="266"/>
      <c r="P757" s="266"/>
      <c r="Q757" s="266"/>
      <c r="R757" s="266"/>
      <c r="S757" s="266"/>
      <c r="T757" s="266"/>
      <c r="U757" s="266"/>
      <c r="V757" s="266"/>
      <c r="W757" s="266"/>
      <c r="X757" s="266"/>
      <c r="Y757" s="266"/>
      <c r="Z757" s="266"/>
      <c r="AA757" s="266"/>
      <c r="AB757" s="266"/>
      <c r="AC757" s="266"/>
      <c r="AD757" s="266"/>
      <c r="AE757" s="266"/>
      <c r="AF757" s="266"/>
      <c r="AG757" s="266"/>
    </row>
    <row r="758" spans="1:33" ht="24" customHeight="1">
      <c r="A758" s="266"/>
      <c r="B758" s="266"/>
      <c r="C758" s="266"/>
      <c r="D758" s="266"/>
      <c r="E758" s="266"/>
      <c r="F758" s="266"/>
      <c r="G758" s="266"/>
      <c r="H758" s="266"/>
      <c r="I758" s="266"/>
      <c r="J758" s="266"/>
      <c r="K758" s="266"/>
      <c r="L758" s="266"/>
      <c r="M758" s="266"/>
      <c r="N758" s="266"/>
      <c r="O758" s="266"/>
      <c r="P758" s="266"/>
      <c r="Q758" s="266"/>
      <c r="R758" s="266"/>
      <c r="S758" s="266"/>
      <c r="T758" s="266"/>
      <c r="U758" s="266"/>
      <c r="V758" s="266"/>
      <c r="W758" s="266"/>
      <c r="X758" s="266"/>
      <c r="Y758" s="266"/>
      <c r="Z758" s="266"/>
      <c r="AA758" s="266"/>
      <c r="AB758" s="266"/>
      <c r="AC758" s="266"/>
      <c r="AD758" s="266"/>
      <c r="AE758" s="266"/>
      <c r="AF758" s="266"/>
      <c r="AG758" s="266"/>
    </row>
    <row r="759" spans="1:33" ht="24" customHeight="1">
      <c r="A759" s="266"/>
      <c r="B759" s="266"/>
      <c r="C759" s="266"/>
      <c r="D759" s="266"/>
      <c r="E759" s="266"/>
      <c r="F759" s="266"/>
      <c r="G759" s="266"/>
      <c r="H759" s="266"/>
      <c r="I759" s="266"/>
      <c r="J759" s="266"/>
      <c r="K759" s="266"/>
      <c r="L759" s="266"/>
      <c r="M759" s="266"/>
      <c r="N759" s="266"/>
      <c r="O759" s="266"/>
      <c r="P759" s="266"/>
      <c r="Q759" s="266"/>
      <c r="R759" s="266"/>
      <c r="S759" s="266"/>
      <c r="T759" s="266"/>
      <c r="U759" s="266"/>
      <c r="V759" s="266"/>
      <c r="W759" s="266"/>
      <c r="X759" s="266"/>
      <c r="Y759" s="266"/>
      <c r="Z759" s="266"/>
      <c r="AA759" s="266"/>
      <c r="AB759" s="266"/>
      <c r="AC759" s="266"/>
      <c r="AD759" s="266"/>
      <c r="AE759" s="266"/>
      <c r="AF759" s="266"/>
      <c r="AG759" s="266"/>
    </row>
    <row r="760" spans="1:33" ht="24" customHeight="1">
      <c r="A760" s="266"/>
      <c r="B760" s="266"/>
      <c r="C760" s="266"/>
      <c r="D760" s="266"/>
      <c r="E760" s="266"/>
      <c r="F760" s="266"/>
      <c r="G760" s="266"/>
      <c r="H760" s="266"/>
      <c r="I760" s="266"/>
      <c r="J760" s="266"/>
      <c r="K760" s="266"/>
      <c r="L760" s="266"/>
      <c r="M760" s="266"/>
      <c r="N760" s="266"/>
      <c r="O760" s="266"/>
      <c r="P760" s="266"/>
      <c r="Q760" s="266"/>
      <c r="R760" s="266"/>
      <c r="S760" s="266"/>
      <c r="T760" s="266"/>
      <c r="U760" s="266"/>
      <c r="V760" s="266"/>
      <c r="W760" s="266"/>
      <c r="X760" s="266"/>
      <c r="Y760" s="266"/>
      <c r="Z760" s="266"/>
      <c r="AA760" s="266"/>
      <c r="AB760" s="266"/>
      <c r="AC760" s="266"/>
      <c r="AD760" s="266"/>
      <c r="AE760" s="266"/>
      <c r="AF760" s="266"/>
      <c r="AG760" s="266"/>
    </row>
    <row r="761" spans="1:33" ht="24" customHeight="1">
      <c r="A761" s="266"/>
      <c r="B761" s="266"/>
      <c r="C761" s="266"/>
      <c r="D761" s="266"/>
      <c r="E761" s="266"/>
      <c r="F761" s="266"/>
      <c r="G761" s="266"/>
      <c r="H761" s="266"/>
      <c r="I761" s="266"/>
      <c r="J761" s="266"/>
      <c r="K761" s="266"/>
      <c r="L761" s="266"/>
      <c r="M761" s="266"/>
      <c r="N761" s="266"/>
      <c r="O761" s="266"/>
      <c r="P761" s="266"/>
      <c r="Q761" s="266"/>
      <c r="R761" s="266"/>
      <c r="S761" s="266"/>
      <c r="T761" s="266"/>
      <c r="U761" s="266"/>
      <c r="V761" s="266"/>
      <c r="W761" s="266"/>
      <c r="X761" s="266"/>
      <c r="Y761" s="266"/>
      <c r="Z761" s="266"/>
      <c r="AA761" s="266"/>
      <c r="AB761" s="266"/>
      <c r="AC761" s="266"/>
      <c r="AD761" s="266"/>
      <c r="AE761" s="266"/>
      <c r="AF761" s="266"/>
      <c r="AG761" s="266"/>
    </row>
    <row r="762" spans="1:33" ht="24" customHeight="1">
      <c r="A762" s="266"/>
      <c r="B762" s="266"/>
      <c r="C762" s="266"/>
      <c r="D762" s="266"/>
      <c r="E762" s="266"/>
      <c r="F762" s="266"/>
      <c r="G762" s="266"/>
      <c r="H762" s="266"/>
      <c r="I762" s="266"/>
      <c r="J762" s="266"/>
      <c r="K762" s="266"/>
      <c r="L762" s="266"/>
      <c r="M762" s="266"/>
      <c r="N762" s="266"/>
      <c r="O762" s="266"/>
      <c r="P762" s="266"/>
      <c r="Q762" s="266"/>
      <c r="R762" s="266"/>
      <c r="S762" s="266"/>
      <c r="T762" s="266"/>
      <c r="U762" s="266"/>
      <c r="V762" s="266"/>
      <c r="W762" s="266"/>
      <c r="X762" s="266"/>
      <c r="Y762" s="266"/>
      <c r="Z762" s="266"/>
      <c r="AA762" s="266"/>
      <c r="AB762" s="266"/>
      <c r="AC762" s="266"/>
      <c r="AD762" s="266"/>
      <c r="AE762" s="266"/>
      <c r="AF762" s="266"/>
      <c r="AG762" s="266"/>
    </row>
    <row r="763" spans="1:33" ht="24" customHeight="1">
      <c r="A763" s="266"/>
      <c r="B763" s="266"/>
      <c r="C763" s="266"/>
      <c r="D763" s="266"/>
      <c r="E763" s="266"/>
      <c r="F763" s="266"/>
      <c r="G763" s="266"/>
      <c r="H763" s="266"/>
      <c r="I763" s="266"/>
      <c r="J763" s="266"/>
      <c r="K763" s="266"/>
      <c r="L763" s="266"/>
      <c r="M763" s="266"/>
      <c r="N763" s="266"/>
      <c r="O763" s="266"/>
      <c r="P763" s="266"/>
      <c r="Q763" s="266"/>
      <c r="R763" s="266"/>
      <c r="S763" s="266"/>
      <c r="T763" s="266"/>
      <c r="U763" s="266"/>
      <c r="V763" s="266"/>
      <c r="W763" s="266"/>
      <c r="X763" s="266"/>
      <c r="Y763" s="266"/>
      <c r="Z763" s="266"/>
      <c r="AA763" s="266"/>
      <c r="AB763" s="266"/>
      <c r="AC763" s="266"/>
      <c r="AD763" s="266"/>
      <c r="AE763" s="266"/>
      <c r="AF763" s="266"/>
      <c r="AG763" s="266"/>
    </row>
    <row r="764" spans="1:33" ht="24" customHeight="1">
      <c r="A764" s="266"/>
      <c r="B764" s="266"/>
      <c r="C764" s="266"/>
      <c r="D764" s="266"/>
      <c r="E764" s="266"/>
      <c r="F764" s="266"/>
      <c r="G764" s="266"/>
      <c r="H764" s="266"/>
      <c r="I764" s="266"/>
      <c r="J764" s="266"/>
      <c r="K764" s="266"/>
      <c r="L764" s="266"/>
      <c r="M764" s="266"/>
      <c r="N764" s="266"/>
      <c r="O764" s="266"/>
      <c r="P764" s="266"/>
      <c r="Q764" s="266"/>
      <c r="R764" s="266"/>
      <c r="S764" s="266"/>
      <c r="T764" s="266"/>
      <c r="U764" s="266"/>
      <c r="V764" s="266"/>
      <c r="W764" s="266"/>
      <c r="X764" s="266"/>
      <c r="Y764" s="266"/>
      <c r="Z764" s="266"/>
      <c r="AA764" s="266"/>
      <c r="AB764" s="266"/>
      <c r="AC764" s="266"/>
      <c r="AD764" s="266"/>
      <c r="AE764" s="266"/>
      <c r="AF764" s="266"/>
      <c r="AG764" s="266"/>
    </row>
    <row r="765" spans="1:33" ht="24" customHeight="1">
      <c r="A765" s="266"/>
      <c r="B765" s="266"/>
      <c r="C765" s="266"/>
      <c r="D765" s="266"/>
      <c r="E765" s="266"/>
      <c r="F765" s="266"/>
      <c r="G765" s="266"/>
      <c r="H765" s="266"/>
      <c r="I765" s="266"/>
      <c r="J765" s="266"/>
      <c r="K765" s="266"/>
      <c r="L765" s="266"/>
      <c r="M765" s="266"/>
      <c r="N765" s="266"/>
      <c r="O765" s="266"/>
      <c r="P765" s="266"/>
      <c r="Q765" s="266"/>
      <c r="R765" s="266"/>
      <c r="S765" s="266"/>
      <c r="T765" s="266"/>
      <c r="U765" s="266"/>
      <c r="V765" s="266"/>
      <c r="W765" s="266"/>
      <c r="X765" s="266"/>
      <c r="Y765" s="266"/>
      <c r="Z765" s="266"/>
      <c r="AA765" s="266"/>
      <c r="AB765" s="266"/>
      <c r="AC765" s="266"/>
      <c r="AD765" s="266"/>
      <c r="AE765" s="266"/>
      <c r="AF765" s="266"/>
      <c r="AG765" s="266"/>
    </row>
    <row r="766" spans="1:33" ht="24" customHeight="1">
      <c r="A766" s="266"/>
      <c r="B766" s="266"/>
      <c r="C766" s="266"/>
      <c r="D766" s="266"/>
      <c r="E766" s="266"/>
      <c r="F766" s="266"/>
      <c r="G766" s="266"/>
      <c r="H766" s="266"/>
      <c r="I766" s="266"/>
      <c r="J766" s="266"/>
      <c r="K766" s="266"/>
      <c r="L766" s="266"/>
      <c r="M766" s="266"/>
      <c r="N766" s="266"/>
      <c r="O766" s="266"/>
      <c r="P766" s="266"/>
      <c r="Q766" s="266"/>
      <c r="R766" s="266"/>
      <c r="S766" s="266"/>
      <c r="T766" s="266"/>
      <c r="U766" s="266"/>
      <c r="V766" s="266"/>
      <c r="W766" s="266"/>
      <c r="X766" s="266"/>
      <c r="Y766" s="266"/>
      <c r="Z766" s="266"/>
      <c r="AA766" s="266"/>
      <c r="AB766" s="266"/>
      <c r="AC766" s="266"/>
      <c r="AD766" s="266"/>
      <c r="AE766" s="266"/>
      <c r="AF766" s="266"/>
      <c r="AG766" s="266"/>
    </row>
    <row r="767" spans="1:33" ht="24" customHeight="1">
      <c r="A767" s="266"/>
      <c r="B767" s="266"/>
      <c r="C767" s="266"/>
      <c r="D767" s="266"/>
      <c r="E767" s="266"/>
      <c r="F767" s="266"/>
      <c r="G767" s="266"/>
      <c r="H767" s="266"/>
      <c r="I767" s="266"/>
      <c r="J767" s="266"/>
      <c r="K767" s="266"/>
      <c r="L767" s="266"/>
      <c r="M767" s="266"/>
      <c r="N767" s="266"/>
      <c r="O767" s="266"/>
      <c r="P767" s="266"/>
      <c r="Q767" s="266"/>
      <c r="R767" s="266"/>
      <c r="S767" s="266"/>
      <c r="T767" s="266"/>
      <c r="U767" s="266"/>
      <c r="V767" s="266"/>
      <c r="W767" s="266"/>
      <c r="X767" s="266"/>
      <c r="Y767" s="266"/>
      <c r="Z767" s="266"/>
      <c r="AA767" s="266"/>
      <c r="AB767" s="266"/>
      <c r="AC767" s="266"/>
      <c r="AD767" s="266"/>
      <c r="AE767" s="266"/>
      <c r="AF767" s="266"/>
      <c r="AG767" s="266"/>
    </row>
    <row r="768" spans="1:33" ht="24" customHeight="1">
      <c r="A768" s="266"/>
      <c r="B768" s="266"/>
      <c r="C768" s="266"/>
      <c r="D768" s="266"/>
      <c r="E768" s="266"/>
      <c r="F768" s="266"/>
      <c r="G768" s="266"/>
      <c r="H768" s="266"/>
      <c r="I768" s="266"/>
      <c r="J768" s="266"/>
      <c r="K768" s="266"/>
      <c r="L768" s="266"/>
      <c r="M768" s="266"/>
      <c r="N768" s="266"/>
      <c r="O768" s="266"/>
      <c r="P768" s="266"/>
      <c r="Q768" s="266"/>
      <c r="R768" s="266"/>
      <c r="S768" s="266"/>
      <c r="T768" s="266"/>
      <c r="U768" s="266"/>
      <c r="V768" s="266"/>
      <c r="W768" s="266"/>
      <c r="X768" s="266"/>
      <c r="Y768" s="266"/>
      <c r="Z768" s="266"/>
      <c r="AA768" s="266"/>
      <c r="AB768" s="266"/>
      <c r="AC768" s="266"/>
      <c r="AD768" s="266"/>
      <c r="AE768" s="266"/>
      <c r="AF768" s="266"/>
      <c r="AG768" s="266"/>
    </row>
    <row r="769" spans="1:33" ht="24" customHeight="1">
      <c r="A769" s="266"/>
      <c r="B769" s="266"/>
      <c r="C769" s="266"/>
      <c r="D769" s="266"/>
      <c r="E769" s="266"/>
      <c r="F769" s="266"/>
      <c r="G769" s="266"/>
      <c r="H769" s="266"/>
      <c r="I769" s="266"/>
      <c r="J769" s="266"/>
      <c r="K769" s="266"/>
      <c r="L769" s="266"/>
      <c r="M769" s="266"/>
      <c r="N769" s="266"/>
      <c r="O769" s="266"/>
      <c r="P769" s="266"/>
      <c r="Q769" s="266"/>
      <c r="R769" s="266"/>
      <c r="S769" s="266"/>
      <c r="T769" s="266"/>
      <c r="U769" s="266"/>
      <c r="V769" s="266"/>
      <c r="W769" s="266"/>
      <c r="X769" s="266"/>
      <c r="Y769" s="266"/>
      <c r="Z769" s="266"/>
      <c r="AA769" s="266"/>
      <c r="AB769" s="266"/>
      <c r="AC769" s="266"/>
      <c r="AD769" s="266"/>
      <c r="AE769" s="266"/>
      <c r="AF769" s="266"/>
      <c r="AG769" s="266"/>
    </row>
    <row r="770" spans="1:33" ht="24" customHeight="1">
      <c r="A770" s="266"/>
      <c r="B770" s="266"/>
      <c r="C770" s="266"/>
      <c r="D770" s="266"/>
      <c r="E770" s="266"/>
      <c r="F770" s="266"/>
      <c r="G770" s="266"/>
      <c r="H770" s="266"/>
      <c r="I770" s="266"/>
      <c r="J770" s="266"/>
      <c r="K770" s="266"/>
      <c r="L770" s="266"/>
      <c r="M770" s="266"/>
      <c r="N770" s="266"/>
      <c r="O770" s="266"/>
      <c r="P770" s="266"/>
      <c r="Q770" s="266"/>
      <c r="R770" s="266"/>
      <c r="S770" s="266"/>
      <c r="T770" s="266"/>
      <c r="U770" s="266"/>
      <c r="V770" s="266"/>
      <c r="W770" s="266"/>
      <c r="X770" s="266"/>
      <c r="Y770" s="266"/>
      <c r="Z770" s="266"/>
      <c r="AA770" s="266"/>
      <c r="AB770" s="266"/>
      <c r="AC770" s="266"/>
      <c r="AD770" s="266"/>
      <c r="AE770" s="266"/>
      <c r="AF770" s="266"/>
      <c r="AG770" s="266"/>
    </row>
    <row r="771" spans="1:33" ht="24" customHeight="1">
      <c r="A771" s="266"/>
      <c r="B771" s="266"/>
      <c r="C771" s="266"/>
      <c r="D771" s="266"/>
      <c r="E771" s="266"/>
      <c r="F771" s="266"/>
      <c r="G771" s="266"/>
      <c r="H771" s="266"/>
      <c r="I771" s="266"/>
      <c r="J771" s="266"/>
      <c r="K771" s="266"/>
      <c r="L771" s="266"/>
      <c r="M771" s="266"/>
      <c r="N771" s="266"/>
      <c r="O771" s="266"/>
      <c r="P771" s="266"/>
      <c r="Q771" s="266"/>
      <c r="R771" s="266"/>
      <c r="S771" s="266"/>
      <c r="T771" s="266"/>
      <c r="U771" s="266"/>
      <c r="V771" s="266"/>
      <c r="W771" s="266"/>
      <c r="X771" s="266"/>
      <c r="Y771" s="266"/>
      <c r="Z771" s="266"/>
      <c r="AA771" s="266"/>
      <c r="AB771" s="266"/>
      <c r="AC771" s="266"/>
      <c r="AD771" s="266"/>
      <c r="AE771" s="266"/>
      <c r="AF771" s="266"/>
      <c r="AG771" s="266"/>
    </row>
    <row r="772" spans="1:33" ht="24" customHeight="1">
      <c r="A772" s="266"/>
      <c r="B772" s="266"/>
      <c r="C772" s="266"/>
      <c r="D772" s="266"/>
      <c r="E772" s="266"/>
      <c r="F772" s="266"/>
      <c r="G772" s="266"/>
      <c r="H772" s="266"/>
      <c r="I772" s="266"/>
      <c r="J772" s="266"/>
      <c r="K772" s="266"/>
      <c r="L772" s="266"/>
      <c r="M772" s="266"/>
      <c r="N772" s="266"/>
      <c r="O772" s="266"/>
      <c r="P772" s="266"/>
      <c r="Q772" s="266"/>
      <c r="R772" s="266"/>
      <c r="S772" s="266"/>
      <c r="T772" s="266"/>
      <c r="U772" s="266"/>
      <c r="V772" s="266"/>
      <c r="W772" s="266"/>
      <c r="X772" s="266"/>
      <c r="Y772" s="266"/>
      <c r="Z772" s="266"/>
      <c r="AA772" s="266"/>
      <c r="AB772" s="266"/>
      <c r="AC772" s="266"/>
      <c r="AD772" s="266"/>
      <c r="AE772" s="266"/>
      <c r="AF772" s="266"/>
      <c r="AG772" s="266"/>
    </row>
    <row r="773" spans="1:33" ht="24" customHeight="1">
      <c r="A773" s="266"/>
      <c r="B773" s="266"/>
      <c r="C773" s="266"/>
      <c r="D773" s="266"/>
      <c r="E773" s="266"/>
      <c r="F773" s="266"/>
      <c r="G773" s="266"/>
      <c r="H773" s="266"/>
      <c r="I773" s="266"/>
      <c r="J773" s="266"/>
      <c r="K773" s="266"/>
      <c r="L773" s="266"/>
      <c r="M773" s="266"/>
      <c r="N773" s="266"/>
      <c r="O773" s="266"/>
      <c r="P773" s="266"/>
      <c r="Q773" s="266"/>
      <c r="R773" s="266"/>
      <c r="S773" s="266"/>
      <c r="T773" s="266"/>
      <c r="U773" s="266"/>
      <c r="V773" s="266"/>
      <c r="W773" s="266"/>
      <c r="X773" s="266"/>
      <c r="Y773" s="266"/>
      <c r="Z773" s="266"/>
      <c r="AA773" s="266"/>
      <c r="AB773" s="266"/>
      <c r="AC773" s="266"/>
      <c r="AD773" s="266"/>
      <c r="AE773" s="266"/>
      <c r="AF773" s="266"/>
      <c r="AG773" s="266"/>
    </row>
    <row r="774" spans="1:33" ht="24" customHeight="1">
      <c r="A774" s="266"/>
      <c r="B774" s="266"/>
      <c r="C774" s="266"/>
      <c r="D774" s="266"/>
      <c r="E774" s="266"/>
      <c r="F774" s="266"/>
      <c r="G774" s="266"/>
      <c r="H774" s="266"/>
      <c r="I774" s="266"/>
      <c r="J774" s="266"/>
      <c r="K774" s="266"/>
      <c r="L774" s="266"/>
      <c r="M774" s="266"/>
      <c r="N774" s="266"/>
      <c r="O774" s="266"/>
      <c r="P774" s="266"/>
      <c r="Q774" s="266"/>
      <c r="R774" s="266"/>
      <c r="S774" s="266"/>
      <c r="T774" s="266"/>
      <c r="U774" s="266"/>
      <c r="V774" s="266"/>
      <c r="W774" s="266"/>
      <c r="X774" s="266"/>
      <c r="Y774" s="266"/>
      <c r="Z774" s="266"/>
      <c r="AA774" s="266"/>
      <c r="AB774" s="266"/>
      <c r="AC774" s="266"/>
      <c r="AD774" s="266"/>
      <c r="AE774" s="266"/>
      <c r="AF774" s="266"/>
      <c r="AG774" s="266"/>
    </row>
    <row r="775" spans="1:33" ht="24" customHeight="1">
      <c r="A775" s="266"/>
      <c r="B775" s="266"/>
      <c r="C775" s="266"/>
      <c r="D775" s="266"/>
      <c r="E775" s="266"/>
      <c r="F775" s="266"/>
      <c r="G775" s="266"/>
      <c r="H775" s="266"/>
      <c r="I775" s="266"/>
      <c r="J775" s="266"/>
      <c r="K775" s="266"/>
      <c r="L775" s="266"/>
      <c r="M775" s="266"/>
      <c r="N775" s="266"/>
      <c r="O775" s="266"/>
      <c r="P775" s="266"/>
      <c r="Q775" s="266"/>
      <c r="R775" s="266"/>
      <c r="S775" s="266"/>
      <c r="T775" s="266"/>
      <c r="U775" s="266"/>
      <c r="V775" s="266"/>
      <c r="W775" s="266"/>
      <c r="X775" s="266"/>
      <c r="Y775" s="266"/>
      <c r="Z775" s="266"/>
      <c r="AA775" s="266"/>
      <c r="AB775" s="266"/>
      <c r="AC775" s="266"/>
      <c r="AD775" s="266"/>
      <c r="AE775" s="266"/>
      <c r="AF775" s="266"/>
      <c r="AG775" s="266"/>
    </row>
    <row r="776" spans="1:33" ht="24" customHeight="1">
      <c r="A776" s="266"/>
      <c r="B776" s="266"/>
      <c r="C776" s="266"/>
      <c r="D776" s="266"/>
      <c r="E776" s="266"/>
      <c r="F776" s="266"/>
      <c r="G776" s="266"/>
      <c r="H776" s="266"/>
      <c r="I776" s="266"/>
      <c r="J776" s="266"/>
      <c r="K776" s="266"/>
      <c r="L776" s="266"/>
      <c r="M776" s="266"/>
      <c r="N776" s="266"/>
      <c r="O776" s="266"/>
      <c r="P776" s="266"/>
      <c r="Q776" s="266"/>
      <c r="R776" s="266"/>
      <c r="S776" s="266"/>
      <c r="T776" s="266"/>
      <c r="U776" s="266"/>
      <c r="V776" s="266"/>
      <c r="W776" s="266"/>
      <c r="X776" s="266"/>
      <c r="Y776" s="266"/>
      <c r="Z776" s="266"/>
      <c r="AA776" s="266"/>
      <c r="AB776" s="266"/>
      <c r="AC776" s="266"/>
      <c r="AD776" s="266"/>
      <c r="AE776" s="266"/>
      <c r="AF776" s="266"/>
      <c r="AG776" s="266"/>
    </row>
    <row r="777" spans="1:33" ht="24" customHeight="1">
      <c r="A777" s="266"/>
      <c r="B777" s="266"/>
      <c r="C777" s="266"/>
      <c r="D777" s="266"/>
      <c r="E777" s="266"/>
      <c r="F777" s="266"/>
      <c r="G777" s="266"/>
      <c r="H777" s="266"/>
      <c r="I777" s="266"/>
      <c r="J777" s="266"/>
      <c r="K777" s="266"/>
      <c r="L777" s="266"/>
      <c r="M777" s="266"/>
      <c r="N777" s="266"/>
      <c r="O777" s="266"/>
      <c r="P777" s="266"/>
      <c r="Q777" s="266"/>
      <c r="R777" s="266"/>
      <c r="S777" s="266"/>
      <c r="T777" s="266"/>
      <c r="U777" s="266"/>
      <c r="V777" s="266"/>
      <c r="W777" s="266"/>
      <c r="X777" s="266"/>
      <c r="Y777" s="266"/>
      <c r="Z777" s="266"/>
      <c r="AA777" s="266"/>
      <c r="AB777" s="266"/>
      <c r="AC777" s="266"/>
      <c r="AD777" s="266"/>
      <c r="AE777" s="266"/>
      <c r="AF777" s="266"/>
      <c r="AG777" s="266"/>
    </row>
    <row r="778" spans="1:33" ht="24" customHeight="1">
      <c r="A778" s="266"/>
      <c r="B778" s="266"/>
      <c r="C778" s="266"/>
      <c r="D778" s="266"/>
      <c r="E778" s="266"/>
      <c r="F778" s="266"/>
      <c r="G778" s="266"/>
      <c r="H778" s="266"/>
      <c r="I778" s="266"/>
      <c r="J778" s="266"/>
      <c r="K778" s="266"/>
      <c r="L778" s="266"/>
      <c r="M778" s="266"/>
      <c r="N778" s="266"/>
      <c r="O778" s="266"/>
      <c r="P778" s="266"/>
      <c r="Q778" s="266"/>
      <c r="R778" s="266"/>
      <c r="S778" s="266"/>
      <c r="T778" s="266"/>
      <c r="U778" s="266"/>
      <c r="V778" s="266"/>
      <c r="W778" s="266"/>
      <c r="X778" s="266"/>
      <c r="Y778" s="266"/>
      <c r="Z778" s="266"/>
      <c r="AA778" s="266"/>
      <c r="AB778" s="266"/>
      <c r="AC778" s="266"/>
      <c r="AD778" s="266"/>
      <c r="AE778" s="266"/>
      <c r="AF778" s="266"/>
      <c r="AG778" s="266"/>
    </row>
    <row r="779" spans="1:33" ht="24" customHeight="1">
      <c r="A779" s="266"/>
      <c r="B779" s="266"/>
      <c r="C779" s="266"/>
      <c r="D779" s="266"/>
      <c r="E779" s="266"/>
      <c r="F779" s="266"/>
      <c r="G779" s="266"/>
      <c r="H779" s="266"/>
      <c r="I779" s="266"/>
      <c r="J779" s="266"/>
      <c r="K779" s="266"/>
      <c r="L779" s="266"/>
      <c r="M779" s="266"/>
      <c r="N779" s="266"/>
      <c r="O779" s="266"/>
      <c r="P779" s="266"/>
      <c r="Q779" s="266"/>
      <c r="R779" s="266"/>
      <c r="S779" s="266"/>
      <c r="T779" s="266"/>
      <c r="U779" s="266"/>
      <c r="V779" s="266"/>
      <c r="W779" s="266"/>
      <c r="X779" s="266"/>
      <c r="Y779" s="266"/>
      <c r="Z779" s="266"/>
      <c r="AA779" s="266"/>
      <c r="AB779" s="266"/>
      <c r="AC779" s="266"/>
      <c r="AD779" s="266"/>
      <c r="AE779" s="266"/>
      <c r="AF779" s="266"/>
      <c r="AG779" s="266"/>
    </row>
    <row r="780" spans="1:33" ht="24" customHeight="1">
      <c r="A780" s="266"/>
      <c r="B780" s="266"/>
      <c r="C780" s="266"/>
      <c r="D780" s="266"/>
      <c r="E780" s="266"/>
      <c r="F780" s="266"/>
      <c r="G780" s="266"/>
      <c r="H780" s="266"/>
      <c r="I780" s="266"/>
      <c r="J780" s="266"/>
      <c r="K780" s="266"/>
      <c r="L780" s="266"/>
      <c r="M780" s="266"/>
      <c r="N780" s="266"/>
      <c r="O780" s="266"/>
      <c r="P780" s="266"/>
      <c r="Q780" s="266"/>
      <c r="R780" s="266"/>
      <c r="S780" s="266"/>
      <c r="T780" s="266"/>
      <c r="U780" s="266"/>
      <c r="V780" s="266"/>
      <c r="W780" s="266"/>
      <c r="X780" s="266"/>
      <c r="Y780" s="266"/>
      <c r="Z780" s="266"/>
      <c r="AA780" s="266"/>
      <c r="AB780" s="266"/>
      <c r="AC780" s="266"/>
      <c r="AD780" s="266"/>
      <c r="AE780" s="266"/>
      <c r="AF780" s="266"/>
      <c r="AG780" s="266"/>
    </row>
    <row r="781" spans="1:33" ht="24" customHeight="1">
      <c r="A781" s="266"/>
      <c r="B781" s="266"/>
      <c r="C781" s="266"/>
      <c r="D781" s="266"/>
      <c r="E781" s="266"/>
      <c r="F781" s="266"/>
      <c r="G781" s="266"/>
      <c r="H781" s="266"/>
      <c r="I781" s="266"/>
      <c r="J781" s="266"/>
      <c r="K781" s="266"/>
      <c r="L781" s="266"/>
      <c r="M781" s="266"/>
      <c r="N781" s="266"/>
      <c r="O781" s="266"/>
      <c r="P781" s="266"/>
      <c r="Q781" s="266"/>
      <c r="R781" s="266"/>
      <c r="S781" s="266"/>
      <c r="T781" s="266"/>
      <c r="U781" s="266"/>
      <c r="V781" s="266"/>
      <c r="W781" s="266"/>
      <c r="X781" s="266"/>
      <c r="Y781" s="266"/>
      <c r="Z781" s="266"/>
      <c r="AA781" s="266"/>
      <c r="AB781" s="266"/>
      <c r="AC781" s="266"/>
      <c r="AD781" s="266"/>
      <c r="AE781" s="266"/>
      <c r="AF781" s="266"/>
      <c r="AG781" s="266"/>
    </row>
    <row r="782" spans="1:33" ht="24" customHeight="1">
      <c r="A782" s="266"/>
      <c r="B782" s="266"/>
      <c r="C782" s="266"/>
      <c r="D782" s="266"/>
      <c r="E782" s="266"/>
      <c r="F782" s="266"/>
      <c r="G782" s="266"/>
      <c r="H782" s="266"/>
      <c r="I782" s="266"/>
      <c r="J782" s="266"/>
      <c r="K782" s="266"/>
      <c r="L782" s="266"/>
      <c r="M782" s="266"/>
      <c r="N782" s="266"/>
      <c r="O782" s="266"/>
      <c r="P782" s="266"/>
      <c r="Q782" s="266"/>
      <c r="R782" s="266"/>
      <c r="S782" s="266"/>
      <c r="T782" s="266"/>
      <c r="U782" s="266"/>
      <c r="V782" s="266"/>
      <c r="W782" s="266"/>
      <c r="X782" s="266"/>
      <c r="Y782" s="266"/>
      <c r="Z782" s="266"/>
      <c r="AA782" s="266"/>
      <c r="AB782" s="266"/>
      <c r="AC782" s="266"/>
      <c r="AD782" s="266"/>
      <c r="AE782" s="266"/>
      <c r="AF782" s="266"/>
      <c r="AG782" s="266"/>
    </row>
    <row r="783" spans="1:33" ht="24" customHeight="1">
      <c r="A783" s="266"/>
      <c r="B783" s="266"/>
      <c r="C783" s="266"/>
      <c r="D783" s="266"/>
      <c r="E783" s="266"/>
      <c r="F783" s="266"/>
      <c r="G783" s="266"/>
      <c r="H783" s="266"/>
      <c r="I783" s="266"/>
      <c r="J783" s="266"/>
      <c r="K783" s="266"/>
      <c r="L783" s="266"/>
      <c r="M783" s="266"/>
      <c r="N783" s="266"/>
      <c r="O783" s="266"/>
      <c r="P783" s="266"/>
      <c r="Q783" s="266"/>
      <c r="R783" s="266"/>
      <c r="S783" s="266"/>
      <c r="T783" s="266"/>
      <c r="U783" s="266"/>
      <c r="V783" s="266"/>
      <c r="W783" s="266"/>
      <c r="X783" s="266"/>
      <c r="Y783" s="266"/>
      <c r="Z783" s="266"/>
      <c r="AA783" s="266"/>
      <c r="AB783" s="266"/>
      <c r="AC783" s="266"/>
      <c r="AD783" s="266"/>
      <c r="AE783" s="266"/>
      <c r="AF783" s="266"/>
      <c r="AG783" s="266"/>
    </row>
    <row r="784" spans="1:33" ht="24" customHeight="1">
      <c r="A784" s="266"/>
      <c r="B784" s="266"/>
      <c r="C784" s="266"/>
      <c r="D784" s="266"/>
      <c r="E784" s="266"/>
      <c r="F784" s="266"/>
      <c r="G784" s="266"/>
      <c r="H784" s="266"/>
      <c r="I784" s="266"/>
      <c r="J784" s="266"/>
      <c r="K784" s="266"/>
      <c r="L784" s="266"/>
      <c r="M784" s="266"/>
      <c r="N784" s="266"/>
      <c r="O784" s="266"/>
      <c r="P784" s="266"/>
      <c r="Q784" s="266"/>
      <c r="R784" s="266"/>
      <c r="S784" s="266"/>
      <c r="T784" s="266"/>
      <c r="U784" s="266"/>
      <c r="V784" s="266"/>
      <c r="W784" s="266"/>
      <c r="X784" s="266"/>
      <c r="Y784" s="266"/>
      <c r="Z784" s="266"/>
      <c r="AA784" s="266"/>
      <c r="AB784" s="266"/>
      <c r="AC784" s="266"/>
      <c r="AD784" s="266"/>
      <c r="AE784" s="266"/>
      <c r="AF784" s="266"/>
      <c r="AG784" s="266"/>
    </row>
    <row r="785" spans="1:33" ht="24" customHeight="1">
      <c r="A785" s="266"/>
      <c r="B785" s="266"/>
      <c r="C785" s="266"/>
      <c r="D785" s="266"/>
      <c r="E785" s="266"/>
      <c r="F785" s="266"/>
      <c r="G785" s="266"/>
      <c r="H785" s="266"/>
      <c r="I785" s="266"/>
      <c r="J785" s="266"/>
      <c r="K785" s="266"/>
      <c r="L785" s="266"/>
      <c r="M785" s="266"/>
      <c r="N785" s="266"/>
      <c r="O785" s="266"/>
      <c r="P785" s="266"/>
      <c r="Q785" s="266"/>
      <c r="R785" s="266"/>
      <c r="S785" s="266"/>
      <c r="T785" s="266"/>
      <c r="U785" s="266"/>
      <c r="V785" s="266"/>
      <c r="W785" s="266"/>
      <c r="X785" s="266"/>
      <c r="Y785" s="266"/>
      <c r="Z785" s="266"/>
      <c r="AA785" s="266"/>
      <c r="AB785" s="266"/>
      <c r="AC785" s="266"/>
      <c r="AD785" s="266"/>
      <c r="AE785" s="266"/>
      <c r="AF785" s="266"/>
      <c r="AG785" s="266"/>
    </row>
    <row r="786" spans="1:33" ht="24" customHeight="1">
      <c r="A786" s="266"/>
      <c r="B786" s="266"/>
      <c r="C786" s="266"/>
      <c r="D786" s="266"/>
      <c r="E786" s="266"/>
      <c r="F786" s="266"/>
      <c r="G786" s="266"/>
      <c r="H786" s="266"/>
      <c r="I786" s="266"/>
      <c r="J786" s="266"/>
      <c r="K786" s="266"/>
      <c r="L786" s="266"/>
      <c r="M786" s="266"/>
      <c r="N786" s="266"/>
      <c r="O786" s="266"/>
      <c r="P786" s="266"/>
      <c r="Q786" s="266"/>
      <c r="R786" s="266"/>
      <c r="S786" s="266"/>
      <c r="T786" s="266"/>
      <c r="U786" s="266"/>
      <c r="V786" s="266"/>
      <c r="W786" s="266"/>
      <c r="X786" s="266"/>
      <c r="Y786" s="266"/>
      <c r="Z786" s="266"/>
      <c r="AA786" s="266"/>
      <c r="AB786" s="266"/>
      <c r="AC786" s="266"/>
      <c r="AD786" s="266"/>
      <c r="AE786" s="266"/>
      <c r="AF786" s="266"/>
      <c r="AG786" s="266"/>
    </row>
    <row r="787" spans="1:33" ht="24" customHeight="1">
      <c r="A787" s="266"/>
      <c r="B787" s="266"/>
      <c r="C787" s="266"/>
      <c r="D787" s="266"/>
      <c r="E787" s="266"/>
      <c r="F787" s="266"/>
      <c r="G787" s="266"/>
      <c r="H787" s="266"/>
      <c r="I787" s="266"/>
      <c r="J787" s="266"/>
      <c r="K787" s="266"/>
      <c r="L787" s="266"/>
      <c r="M787" s="266"/>
      <c r="N787" s="266"/>
      <c r="O787" s="266"/>
      <c r="P787" s="266"/>
      <c r="Q787" s="266"/>
      <c r="R787" s="266"/>
      <c r="S787" s="266"/>
      <c r="T787" s="266"/>
      <c r="U787" s="266"/>
      <c r="V787" s="266"/>
      <c r="W787" s="266"/>
      <c r="X787" s="266"/>
      <c r="Y787" s="266"/>
      <c r="Z787" s="266"/>
      <c r="AA787" s="266"/>
      <c r="AB787" s="266"/>
      <c r="AC787" s="266"/>
      <c r="AD787" s="266"/>
      <c r="AE787" s="266"/>
      <c r="AF787" s="266"/>
      <c r="AG787" s="266"/>
    </row>
    <row r="788" spans="1:33" ht="24" customHeight="1">
      <c r="A788" s="266"/>
      <c r="B788" s="266"/>
      <c r="C788" s="266"/>
      <c r="D788" s="266"/>
      <c r="E788" s="266"/>
      <c r="F788" s="266"/>
      <c r="G788" s="266"/>
      <c r="H788" s="266"/>
      <c r="I788" s="266"/>
      <c r="J788" s="266"/>
      <c r="K788" s="266"/>
      <c r="L788" s="266"/>
      <c r="M788" s="266"/>
      <c r="N788" s="266"/>
      <c r="O788" s="266"/>
      <c r="P788" s="266"/>
      <c r="Q788" s="266"/>
      <c r="R788" s="266"/>
      <c r="S788" s="266"/>
      <c r="T788" s="266"/>
      <c r="U788" s="266"/>
      <c r="V788" s="266"/>
      <c r="W788" s="266"/>
      <c r="X788" s="266"/>
      <c r="Y788" s="266"/>
      <c r="Z788" s="266"/>
      <c r="AA788" s="266"/>
      <c r="AB788" s="266"/>
      <c r="AC788" s="266"/>
      <c r="AD788" s="266"/>
      <c r="AE788" s="266"/>
      <c r="AF788" s="266"/>
      <c r="AG788" s="266"/>
    </row>
    <row r="789" spans="1:33" ht="24" customHeight="1">
      <c r="A789" s="266"/>
      <c r="B789" s="266"/>
      <c r="C789" s="266"/>
      <c r="D789" s="266"/>
      <c r="E789" s="266"/>
      <c r="F789" s="266"/>
      <c r="G789" s="266"/>
      <c r="H789" s="266"/>
      <c r="I789" s="266"/>
      <c r="J789" s="266"/>
      <c r="K789" s="266"/>
      <c r="L789" s="266"/>
      <c r="M789" s="266"/>
      <c r="N789" s="266"/>
      <c r="O789" s="266"/>
      <c r="P789" s="266"/>
      <c r="Q789" s="266"/>
      <c r="R789" s="266"/>
      <c r="S789" s="266"/>
      <c r="T789" s="266"/>
      <c r="U789" s="266"/>
      <c r="V789" s="266"/>
      <c r="W789" s="266"/>
      <c r="X789" s="266"/>
      <c r="Y789" s="266"/>
      <c r="Z789" s="266"/>
      <c r="AA789" s="266"/>
      <c r="AB789" s="266"/>
      <c r="AC789" s="266"/>
      <c r="AD789" s="266"/>
      <c r="AE789" s="266"/>
      <c r="AF789" s="266"/>
      <c r="AG789" s="266"/>
    </row>
    <row r="790" spans="1:33" ht="24" customHeight="1">
      <c r="A790" s="266"/>
      <c r="B790" s="266"/>
      <c r="C790" s="266"/>
      <c r="D790" s="266"/>
      <c r="E790" s="266"/>
      <c r="F790" s="266"/>
      <c r="G790" s="266"/>
      <c r="H790" s="266"/>
      <c r="I790" s="266"/>
      <c r="J790" s="266"/>
      <c r="K790" s="266"/>
      <c r="L790" s="266"/>
      <c r="M790" s="266"/>
      <c r="N790" s="266"/>
      <c r="O790" s="266"/>
      <c r="P790" s="266"/>
      <c r="Q790" s="266"/>
      <c r="R790" s="266"/>
      <c r="S790" s="266"/>
      <c r="T790" s="266"/>
      <c r="U790" s="266"/>
      <c r="V790" s="266"/>
      <c r="W790" s="266"/>
      <c r="X790" s="266"/>
      <c r="Y790" s="266"/>
      <c r="Z790" s="266"/>
      <c r="AA790" s="266"/>
      <c r="AB790" s="266"/>
      <c r="AC790" s="266"/>
      <c r="AD790" s="266"/>
      <c r="AE790" s="266"/>
      <c r="AF790" s="266"/>
      <c r="AG790" s="266"/>
    </row>
    <row r="791" spans="1:33" ht="24" customHeight="1">
      <c r="A791" s="266"/>
      <c r="B791" s="266"/>
      <c r="C791" s="266"/>
      <c r="D791" s="266"/>
      <c r="E791" s="266"/>
      <c r="F791" s="266"/>
      <c r="G791" s="266"/>
      <c r="H791" s="266"/>
      <c r="I791" s="266"/>
      <c r="J791" s="266"/>
      <c r="K791" s="266"/>
      <c r="L791" s="266"/>
      <c r="M791" s="266"/>
      <c r="N791" s="266"/>
      <c r="O791" s="266"/>
      <c r="P791" s="266"/>
      <c r="Q791" s="266"/>
      <c r="R791" s="266"/>
      <c r="S791" s="266"/>
      <c r="T791" s="266"/>
      <c r="U791" s="266"/>
      <c r="V791" s="266"/>
      <c r="W791" s="266"/>
      <c r="X791" s="266"/>
      <c r="Y791" s="266"/>
      <c r="Z791" s="266"/>
      <c r="AA791" s="266"/>
      <c r="AB791" s="266"/>
      <c r="AC791" s="266"/>
      <c r="AD791" s="266"/>
      <c r="AE791" s="266"/>
      <c r="AF791" s="266"/>
      <c r="AG791" s="266"/>
    </row>
    <row r="792" spans="1:33" ht="24" customHeight="1">
      <c r="A792" s="266"/>
      <c r="B792" s="266"/>
      <c r="C792" s="266"/>
      <c r="D792" s="266"/>
      <c r="E792" s="266"/>
      <c r="F792" s="266"/>
      <c r="G792" s="266"/>
      <c r="H792" s="266"/>
      <c r="I792" s="266"/>
      <c r="J792" s="266"/>
      <c r="K792" s="266"/>
      <c r="L792" s="266"/>
      <c r="M792" s="266"/>
      <c r="N792" s="266"/>
      <c r="O792" s="266"/>
      <c r="P792" s="266"/>
      <c r="Q792" s="266"/>
      <c r="R792" s="266"/>
      <c r="S792" s="266"/>
      <c r="T792" s="266"/>
      <c r="U792" s="266"/>
      <c r="V792" s="266"/>
      <c r="W792" s="266"/>
      <c r="X792" s="266"/>
      <c r="Y792" s="266"/>
      <c r="Z792" s="266"/>
      <c r="AA792" s="266"/>
      <c r="AB792" s="266"/>
      <c r="AC792" s="266"/>
      <c r="AD792" s="266"/>
      <c r="AE792" s="266"/>
      <c r="AF792" s="266"/>
      <c r="AG792" s="266"/>
    </row>
    <row r="793" spans="1:33" ht="24" customHeight="1">
      <c r="A793" s="266"/>
      <c r="B793" s="266"/>
      <c r="C793" s="266"/>
      <c r="D793" s="266"/>
      <c r="E793" s="266"/>
      <c r="F793" s="266"/>
      <c r="G793" s="266"/>
      <c r="H793" s="266"/>
      <c r="I793" s="266"/>
      <c r="J793" s="266"/>
      <c r="K793" s="266"/>
      <c r="L793" s="266"/>
      <c r="M793" s="266"/>
      <c r="N793" s="266"/>
      <c r="O793" s="266"/>
      <c r="P793" s="266"/>
      <c r="Q793" s="266"/>
      <c r="R793" s="266"/>
      <c r="S793" s="266"/>
      <c r="T793" s="266"/>
      <c r="U793" s="266"/>
      <c r="V793" s="266"/>
      <c r="W793" s="266"/>
      <c r="X793" s="266"/>
      <c r="Y793" s="266"/>
      <c r="Z793" s="266"/>
      <c r="AA793" s="266"/>
      <c r="AB793" s="266"/>
      <c r="AC793" s="266"/>
      <c r="AD793" s="266"/>
      <c r="AE793" s="266"/>
      <c r="AF793" s="266"/>
      <c r="AG793" s="266"/>
    </row>
    <row r="794" spans="1:33" ht="24" customHeight="1">
      <c r="A794" s="266"/>
      <c r="B794" s="266"/>
      <c r="C794" s="266"/>
      <c r="D794" s="266"/>
      <c r="E794" s="266"/>
      <c r="F794" s="266"/>
      <c r="G794" s="266"/>
      <c r="H794" s="266"/>
      <c r="I794" s="266"/>
      <c r="J794" s="266"/>
      <c r="K794" s="266"/>
      <c r="L794" s="266"/>
      <c r="M794" s="266"/>
      <c r="N794" s="266"/>
      <c r="O794" s="266"/>
      <c r="P794" s="266"/>
      <c r="Q794" s="266"/>
      <c r="R794" s="266"/>
      <c r="S794" s="266"/>
      <c r="T794" s="266"/>
      <c r="U794" s="266"/>
      <c r="V794" s="266"/>
      <c r="W794" s="266"/>
      <c r="X794" s="266"/>
      <c r="Y794" s="266"/>
      <c r="Z794" s="266"/>
      <c r="AA794" s="266"/>
      <c r="AB794" s="266"/>
      <c r="AC794" s="266"/>
      <c r="AD794" s="266"/>
      <c r="AE794" s="266"/>
      <c r="AF794" s="266"/>
      <c r="AG794" s="266"/>
    </row>
    <row r="795" spans="1:33" ht="24" customHeight="1">
      <c r="A795" s="266"/>
      <c r="B795" s="266"/>
      <c r="C795" s="266"/>
      <c r="D795" s="266"/>
      <c r="E795" s="266"/>
      <c r="F795" s="266"/>
      <c r="G795" s="266"/>
      <c r="H795" s="266"/>
      <c r="I795" s="266"/>
      <c r="J795" s="266"/>
      <c r="K795" s="266"/>
      <c r="L795" s="266"/>
      <c r="M795" s="266"/>
      <c r="N795" s="266"/>
      <c r="O795" s="266"/>
      <c r="P795" s="266"/>
      <c r="Q795" s="266"/>
      <c r="R795" s="266"/>
      <c r="S795" s="266"/>
      <c r="T795" s="266"/>
      <c r="U795" s="266"/>
      <c r="V795" s="266"/>
      <c r="W795" s="266"/>
      <c r="X795" s="266"/>
      <c r="Y795" s="266"/>
      <c r="Z795" s="266"/>
      <c r="AA795" s="266"/>
      <c r="AB795" s="266"/>
      <c r="AC795" s="266"/>
      <c r="AD795" s="266"/>
      <c r="AE795" s="266"/>
      <c r="AF795" s="266"/>
      <c r="AG795" s="266"/>
    </row>
    <row r="796" spans="1:33" ht="24" customHeight="1">
      <c r="A796" s="266"/>
      <c r="B796" s="266"/>
      <c r="C796" s="266"/>
      <c r="D796" s="266"/>
      <c r="E796" s="266"/>
      <c r="F796" s="266"/>
      <c r="G796" s="266"/>
      <c r="H796" s="266"/>
      <c r="I796" s="266"/>
      <c r="J796" s="266"/>
      <c r="K796" s="266"/>
      <c r="L796" s="266"/>
      <c r="M796" s="266"/>
      <c r="N796" s="266"/>
      <c r="O796" s="266"/>
      <c r="P796" s="266"/>
      <c r="Q796" s="266"/>
      <c r="R796" s="266"/>
      <c r="S796" s="266"/>
      <c r="T796" s="266"/>
      <c r="U796" s="266"/>
      <c r="V796" s="266"/>
      <c r="W796" s="266"/>
      <c r="X796" s="266"/>
      <c r="Y796" s="266"/>
      <c r="Z796" s="266"/>
      <c r="AA796" s="266"/>
      <c r="AB796" s="266"/>
      <c r="AC796" s="266"/>
      <c r="AD796" s="266"/>
      <c r="AE796" s="266"/>
      <c r="AF796" s="266"/>
      <c r="AG796" s="266"/>
    </row>
    <row r="797" spans="1:33" ht="24" customHeight="1">
      <c r="A797" s="266"/>
      <c r="B797" s="266"/>
      <c r="C797" s="266"/>
      <c r="D797" s="266"/>
      <c r="E797" s="266"/>
      <c r="F797" s="266"/>
      <c r="G797" s="266"/>
      <c r="H797" s="266"/>
      <c r="I797" s="266"/>
      <c r="J797" s="266"/>
      <c r="K797" s="266"/>
      <c r="L797" s="266"/>
      <c r="M797" s="266"/>
      <c r="N797" s="266"/>
      <c r="O797" s="266"/>
      <c r="P797" s="266"/>
      <c r="Q797" s="266"/>
      <c r="R797" s="266"/>
      <c r="S797" s="266"/>
      <c r="T797" s="266"/>
      <c r="U797" s="266"/>
      <c r="V797" s="266"/>
      <c r="W797" s="266"/>
      <c r="X797" s="266"/>
      <c r="Y797" s="266"/>
      <c r="Z797" s="266"/>
      <c r="AA797" s="266"/>
      <c r="AB797" s="266"/>
      <c r="AC797" s="266"/>
      <c r="AD797" s="266"/>
      <c r="AE797" s="266"/>
      <c r="AF797" s="266"/>
      <c r="AG797" s="266"/>
    </row>
    <row r="798" spans="1:33" ht="24" customHeight="1">
      <c r="A798" s="266"/>
      <c r="B798" s="266"/>
      <c r="C798" s="266"/>
      <c r="D798" s="266"/>
      <c r="E798" s="266"/>
      <c r="F798" s="266"/>
      <c r="G798" s="266"/>
      <c r="H798" s="266"/>
      <c r="I798" s="266"/>
      <c r="J798" s="266"/>
      <c r="K798" s="266"/>
      <c r="L798" s="266"/>
      <c r="M798" s="266"/>
      <c r="N798" s="266"/>
      <c r="O798" s="266"/>
      <c r="P798" s="266"/>
      <c r="Q798" s="266"/>
      <c r="R798" s="266"/>
      <c r="S798" s="266"/>
      <c r="T798" s="266"/>
      <c r="U798" s="266"/>
      <c r="V798" s="266"/>
      <c r="W798" s="266"/>
      <c r="X798" s="266"/>
      <c r="Y798" s="266"/>
      <c r="Z798" s="266"/>
      <c r="AA798" s="266"/>
      <c r="AB798" s="266"/>
      <c r="AC798" s="266"/>
      <c r="AD798" s="266"/>
      <c r="AE798" s="266"/>
      <c r="AF798" s="266"/>
      <c r="AG798" s="266"/>
    </row>
    <row r="799" spans="1:33" ht="24" customHeight="1">
      <c r="A799" s="266"/>
      <c r="B799" s="266"/>
      <c r="C799" s="266"/>
      <c r="D799" s="266"/>
      <c r="E799" s="266"/>
      <c r="F799" s="266"/>
      <c r="G799" s="266"/>
      <c r="H799" s="266"/>
      <c r="I799" s="266"/>
      <c r="J799" s="266"/>
      <c r="K799" s="266"/>
      <c r="L799" s="266"/>
      <c r="M799" s="266"/>
      <c r="N799" s="266"/>
      <c r="O799" s="266"/>
      <c r="P799" s="266"/>
      <c r="Q799" s="266"/>
      <c r="R799" s="266"/>
      <c r="S799" s="266"/>
      <c r="T799" s="266"/>
      <c r="U799" s="266"/>
      <c r="V799" s="266"/>
      <c r="W799" s="266"/>
      <c r="X799" s="266"/>
      <c r="Y799" s="266"/>
      <c r="Z799" s="266"/>
      <c r="AA799" s="266"/>
      <c r="AB799" s="266"/>
      <c r="AC799" s="266"/>
      <c r="AD799" s="266"/>
      <c r="AE799" s="266"/>
      <c r="AF799" s="266"/>
      <c r="AG799" s="266"/>
    </row>
    <row r="800" spans="1:33" ht="24" customHeight="1">
      <c r="A800" s="266"/>
      <c r="B800" s="266"/>
      <c r="C800" s="266"/>
      <c r="D800" s="266"/>
      <c r="E800" s="266"/>
      <c r="F800" s="266"/>
      <c r="G800" s="266"/>
      <c r="H800" s="266"/>
      <c r="I800" s="266"/>
      <c r="J800" s="266"/>
      <c r="K800" s="266"/>
      <c r="L800" s="266"/>
      <c r="M800" s="266"/>
      <c r="N800" s="266"/>
      <c r="O800" s="266"/>
      <c r="P800" s="266"/>
      <c r="Q800" s="266"/>
      <c r="R800" s="266"/>
      <c r="S800" s="266"/>
      <c r="T800" s="266"/>
      <c r="U800" s="266"/>
      <c r="V800" s="266"/>
      <c r="W800" s="266"/>
      <c r="X800" s="266"/>
      <c r="Y800" s="266"/>
      <c r="Z800" s="266"/>
      <c r="AA800" s="266"/>
      <c r="AB800" s="266"/>
      <c r="AC800" s="266"/>
      <c r="AD800" s="266"/>
      <c r="AE800" s="266"/>
      <c r="AF800" s="266"/>
      <c r="AG800" s="266"/>
    </row>
    <row r="801" spans="1:33" ht="24" customHeight="1">
      <c r="A801" s="266"/>
      <c r="B801" s="266"/>
      <c r="C801" s="266"/>
      <c r="D801" s="266"/>
      <c r="E801" s="266"/>
      <c r="F801" s="266"/>
      <c r="G801" s="266"/>
      <c r="H801" s="266"/>
      <c r="I801" s="266"/>
      <c r="J801" s="266"/>
      <c r="K801" s="266"/>
      <c r="L801" s="266"/>
      <c r="M801" s="266"/>
      <c r="N801" s="266"/>
      <c r="O801" s="266"/>
      <c r="P801" s="266"/>
      <c r="Q801" s="266"/>
      <c r="R801" s="266"/>
      <c r="S801" s="266"/>
      <c r="T801" s="266"/>
      <c r="U801" s="266"/>
      <c r="V801" s="266"/>
      <c r="W801" s="266"/>
      <c r="X801" s="266"/>
      <c r="Y801" s="266"/>
      <c r="Z801" s="266"/>
      <c r="AA801" s="266"/>
      <c r="AB801" s="266"/>
      <c r="AC801" s="266"/>
      <c r="AD801" s="266"/>
      <c r="AE801" s="266"/>
      <c r="AF801" s="266"/>
      <c r="AG801" s="266"/>
    </row>
    <row r="802" spans="1:33" ht="24" customHeight="1">
      <c r="A802" s="266"/>
      <c r="B802" s="266"/>
      <c r="C802" s="266"/>
      <c r="D802" s="266"/>
      <c r="E802" s="266"/>
      <c r="F802" s="266"/>
      <c r="G802" s="266"/>
      <c r="H802" s="266"/>
      <c r="I802" s="266"/>
      <c r="J802" s="266"/>
      <c r="K802" s="266"/>
      <c r="L802" s="266"/>
      <c r="M802" s="266"/>
      <c r="N802" s="266"/>
      <c r="O802" s="266"/>
      <c r="P802" s="266"/>
      <c r="Q802" s="266"/>
      <c r="R802" s="266"/>
      <c r="S802" s="266"/>
      <c r="T802" s="266"/>
      <c r="U802" s="266"/>
      <c r="V802" s="266"/>
      <c r="W802" s="266"/>
      <c r="X802" s="266"/>
      <c r="Y802" s="266"/>
      <c r="Z802" s="266"/>
      <c r="AA802" s="266"/>
      <c r="AB802" s="266"/>
      <c r="AC802" s="266"/>
      <c r="AD802" s="266"/>
      <c r="AE802" s="266"/>
      <c r="AF802" s="266"/>
      <c r="AG802" s="266"/>
    </row>
    <row r="803" spans="1:33" ht="24" customHeight="1">
      <c r="A803" s="266"/>
      <c r="B803" s="266"/>
      <c r="C803" s="266"/>
      <c r="D803" s="266"/>
      <c r="E803" s="266"/>
      <c r="F803" s="266"/>
      <c r="G803" s="266"/>
      <c r="H803" s="266"/>
      <c r="I803" s="266"/>
      <c r="J803" s="266"/>
      <c r="K803" s="266"/>
      <c r="L803" s="266"/>
      <c r="M803" s="266"/>
      <c r="N803" s="266"/>
      <c r="O803" s="266"/>
      <c r="P803" s="266"/>
      <c r="Q803" s="266"/>
      <c r="R803" s="266"/>
      <c r="S803" s="266"/>
      <c r="T803" s="266"/>
      <c r="U803" s="266"/>
      <c r="V803" s="266"/>
      <c r="W803" s="266"/>
      <c r="X803" s="266"/>
      <c r="Y803" s="266"/>
      <c r="Z803" s="266"/>
      <c r="AA803" s="266"/>
      <c r="AB803" s="266"/>
      <c r="AC803" s="266"/>
      <c r="AD803" s="266"/>
      <c r="AE803" s="266"/>
      <c r="AF803" s="266"/>
      <c r="AG803" s="266"/>
    </row>
    <row r="804" spans="1:33" ht="24" customHeight="1">
      <c r="A804" s="266"/>
      <c r="B804" s="266"/>
      <c r="C804" s="266"/>
      <c r="D804" s="266"/>
      <c r="E804" s="266"/>
      <c r="F804" s="266"/>
      <c r="G804" s="266"/>
      <c r="H804" s="266"/>
      <c r="I804" s="266"/>
      <c r="J804" s="266"/>
      <c r="K804" s="266"/>
      <c r="L804" s="266"/>
      <c r="M804" s="266"/>
      <c r="N804" s="266"/>
      <c r="O804" s="266"/>
      <c r="P804" s="266"/>
      <c r="Q804" s="266"/>
      <c r="R804" s="266"/>
      <c r="S804" s="266"/>
      <c r="T804" s="266"/>
      <c r="U804" s="266"/>
      <c r="V804" s="266"/>
      <c r="W804" s="266"/>
      <c r="X804" s="266"/>
      <c r="Y804" s="266"/>
      <c r="Z804" s="266"/>
      <c r="AA804" s="266"/>
      <c r="AB804" s="266"/>
      <c r="AC804" s="266"/>
      <c r="AD804" s="266"/>
      <c r="AE804" s="266"/>
      <c r="AF804" s="266"/>
      <c r="AG804" s="266"/>
    </row>
    <row r="805" spans="1:33" ht="24" customHeight="1">
      <c r="A805" s="266"/>
      <c r="B805" s="266"/>
      <c r="C805" s="266"/>
      <c r="D805" s="266"/>
      <c r="E805" s="266"/>
      <c r="F805" s="266"/>
      <c r="G805" s="266"/>
      <c r="H805" s="266"/>
      <c r="I805" s="266"/>
      <c r="J805" s="266"/>
      <c r="K805" s="266"/>
      <c r="L805" s="266"/>
      <c r="M805" s="266"/>
      <c r="N805" s="266"/>
      <c r="O805" s="266"/>
      <c r="P805" s="266"/>
      <c r="Q805" s="266"/>
      <c r="R805" s="266"/>
      <c r="S805" s="266"/>
      <c r="T805" s="266"/>
      <c r="U805" s="266"/>
      <c r="V805" s="266"/>
      <c r="W805" s="266"/>
      <c r="X805" s="266"/>
      <c r="Y805" s="266"/>
      <c r="Z805" s="266"/>
      <c r="AA805" s="266"/>
      <c r="AB805" s="266"/>
      <c r="AC805" s="266"/>
      <c r="AD805" s="266"/>
      <c r="AE805" s="266"/>
      <c r="AF805" s="266"/>
      <c r="AG805" s="266"/>
    </row>
    <row r="806" spans="1:33" ht="24" customHeight="1">
      <c r="A806" s="266"/>
      <c r="B806" s="266"/>
      <c r="C806" s="266"/>
      <c r="D806" s="266"/>
      <c r="E806" s="266"/>
      <c r="F806" s="266"/>
      <c r="G806" s="266"/>
      <c r="H806" s="266"/>
      <c r="I806" s="266"/>
      <c r="J806" s="266"/>
      <c r="K806" s="266"/>
      <c r="L806" s="266"/>
      <c r="M806" s="266"/>
      <c r="N806" s="266"/>
      <c r="O806" s="266"/>
      <c r="P806" s="266"/>
      <c r="Q806" s="266"/>
      <c r="R806" s="266"/>
      <c r="S806" s="266"/>
      <c r="T806" s="266"/>
      <c r="U806" s="266"/>
      <c r="V806" s="266"/>
      <c r="W806" s="266"/>
      <c r="X806" s="266"/>
      <c r="Y806" s="266"/>
      <c r="Z806" s="266"/>
      <c r="AA806" s="266"/>
      <c r="AB806" s="266"/>
      <c r="AC806" s="266"/>
      <c r="AD806" s="266"/>
      <c r="AE806" s="266"/>
      <c r="AF806" s="266"/>
      <c r="AG806" s="266"/>
    </row>
    <row r="807" spans="1:33" ht="24" customHeight="1">
      <c r="A807" s="266"/>
      <c r="B807" s="266"/>
      <c r="C807" s="266"/>
      <c r="D807" s="266"/>
      <c r="E807" s="266"/>
      <c r="F807" s="266"/>
      <c r="G807" s="266"/>
      <c r="H807" s="266"/>
      <c r="I807" s="266"/>
      <c r="J807" s="266"/>
      <c r="K807" s="266"/>
      <c r="L807" s="266"/>
      <c r="M807" s="266"/>
      <c r="N807" s="266"/>
      <c r="O807" s="266"/>
      <c r="P807" s="266"/>
      <c r="Q807" s="266"/>
      <c r="R807" s="266"/>
      <c r="S807" s="266"/>
      <c r="T807" s="266"/>
      <c r="U807" s="266"/>
      <c r="V807" s="266"/>
      <c r="W807" s="266"/>
      <c r="X807" s="266"/>
      <c r="Y807" s="266"/>
      <c r="Z807" s="266"/>
      <c r="AA807" s="266"/>
      <c r="AB807" s="266"/>
      <c r="AC807" s="266"/>
      <c r="AD807" s="266"/>
      <c r="AE807" s="266"/>
      <c r="AF807" s="266"/>
      <c r="AG807" s="266"/>
    </row>
    <row r="808" spans="1:33" ht="24" customHeight="1">
      <c r="A808" s="266"/>
      <c r="B808" s="266"/>
      <c r="C808" s="266"/>
      <c r="D808" s="266"/>
      <c r="E808" s="266"/>
      <c r="F808" s="266"/>
      <c r="G808" s="266"/>
      <c r="H808" s="266"/>
      <c r="I808" s="266"/>
      <c r="J808" s="266"/>
      <c r="K808" s="266"/>
      <c r="L808" s="266"/>
      <c r="M808" s="266"/>
      <c r="N808" s="266"/>
      <c r="O808" s="266"/>
      <c r="P808" s="266"/>
      <c r="Q808" s="266"/>
      <c r="R808" s="266"/>
      <c r="S808" s="266"/>
      <c r="T808" s="266"/>
      <c r="U808" s="266"/>
      <c r="V808" s="266"/>
      <c r="W808" s="266"/>
      <c r="X808" s="266"/>
      <c r="Y808" s="266"/>
      <c r="Z808" s="266"/>
      <c r="AA808" s="266"/>
      <c r="AB808" s="266"/>
      <c r="AC808" s="266"/>
      <c r="AD808" s="266"/>
      <c r="AE808" s="266"/>
      <c r="AF808" s="266"/>
      <c r="AG808" s="266"/>
    </row>
    <row r="809" spans="1:33" ht="24" customHeight="1">
      <c r="A809" s="266"/>
      <c r="B809" s="266"/>
      <c r="C809" s="266"/>
      <c r="D809" s="266"/>
      <c r="E809" s="266"/>
      <c r="F809" s="266"/>
      <c r="G809" s="266"/>
      <c r="H809" s="266"/>
      <c r="I809" s="266"/>
      <c r="J809" s="266"/>
      <c r="K809" s="266"/>
      <c r="L809" s="266"/>
      <c r="M809" s="266"/>
      <c r="N809" s="266"/>
      <c r="O809" s="266"/>
      <c r="P809" s="266"/>
      <c r="Q809" s="266"/>
      <c r="R809" s="266"/>
      <c r="S809" s="266"/>
      <c r="T809" s="266"/>
      <c r="U809" s="266"/>
      <c r="V809" s="266"/>
      <c r="W809" s="266"/>
      <c r="X809" s="266"/>
      <c r="Y809" s="266"/>
      <c r="Z809" s="266"/>
      <c r="AA809" s="266"/>
      <c r="AB809" s="266"/>
      <c r="AC809" s="266"/>
      <c r="AD809" s="266"/>
      <c r="AE809" s="266"/>
      <c r="AF809" s="266"/>
      <c r="AG809" s="266"/>
    </row>
    <row r="810" spans="1:33" ht="24" customHeight="1">
      <c r="A810" s="266"/>
      <c r="B810" s="266"/>
      <c r="C810" s="266"/>
      <c r="D810" s="266"/>
      <c r="E810" s="266"/>
      <c r="F810" s="266"/>
      <c r="G810" s="266"/>
      <c r="H810" s="266"/>
      <c r="I810" s="266"/>
      <c r="J810" s="266"/>
      <c r="K810" s="266"/>
      <c r="L810" s="266"/>
      <c r="M810" s="266"/>
      <c r="N810" s="266"/>
      <c r="O810" s="266"/>
      <c r="P810" s="266"/>
      <c r="Q810" s="266"/>
      <c r="R810" s="266"/>
      <c r="S810" s="266"/>
      <c r="T810" s="266"/>
      <c r="U810" s="266"/>
      <c r="V810" s="266"/>
      <c r="W810" s="266"/>
      <c r="X810" s="266"/>
      <c r="Y810" s="266"/>
      <c r="Z810" s="266"/>
      <c r="AA810" s="266"/>
      <c r="AB810" s="266"/>
      <c r="AC810" s="266"/>
      <c r="AD810" s="266"/>
      <c r="AE810" s="266"/>
      <c r="AF810" s="266"/>
      <c r="AG810" s="266"/>
    </row>
    <row r="811" spans="1:33" ht="24" customHeight="1">
      <c r="A811" s="266"/>
      <c r="B811" s="266"/>
      <c r="C811" s="266"/>
      <c r="D811" s="266"/>
      <c r="E811" s="266"/>
      <c r="F811" s="266"/>
      <c r="G811" s="266"/>
      <c r="H811" s="266"/>
      <c r="I811" s="266"/>
      <c r="J811" s="266"/>
      <c r="K811" s="266"/>
      <c r="L811" s="266"/>
      <c r="M811" s="266"/>
      <c r="N811" s="266"/>
      <c r="O811" s="266"/>
      <c r="P811" s="266"/>
      <c r="Q811" s="266"/>
      <c r="R811" s="266"/>
      <c r="S811" s="266"/>
      <c r="T811" s="266"/>
      <c r="U811" s="266"/>
      <c r="V811" s="266"/>
      <c r="W811" s="266"/>
      <c r="X811" s="266"/>
      <c r="Y811" s="266"/>
      <c r="Z811" s="266"/>
      <c r="AA811" s="266"/>
      <c r="AB811" s="266"/>
      <c r="AC811" s="266"/>
      <c r="AD811" s="266"/>
      <c r="AE811" s="266"/>
      <c r="AF811" s="266"/>
      <c r="AG811" s="266"/>
    </row>
    <row r="812" spans="1:33" ht="24" customHeight="1">
      <c r="A812" s="266"/>
      <c r="B812" s="266"/>
      <c r="C812" s="266"/>
      <c r="D812" s="266"/>
      <c r="E812" s="266"/>
      <c r="F812" s="266"/>
      <c r="G812" s="266"/>
      <c r="H812" s="266"/>
      <c r="I812" s="266"/>
      <c r="J812" s="266"/>
      <c r="K812" s="266"/>
      <c r="L812" s="266"/>
      <c r="M812" s="266"/>
      <c r="N812" s="266"/>
      <c r="O812" s="266"/>
      <c r="P812" s="266"/>
      <c r="Q812" s="266"/>
      <c r="R812" s="266"/>
      <c r="S812" s="266"/>
      <c r="T812" s="266"/>
      <c r="U812" s="266"/>
      <c r="V812" s="266"/>
      <c r="W812" s="266"/>
      <c r="X812" s="266"/>
      <c r="Y812" s="266"/>
      <c r="Z812" s="266"/>
      <c r="AA812" s="266"/>
      <c r="AB812" s="266"/>
      <c r="AC812" s="266"/>
      <c r="AD812" s="266"/>
      <c r="AE812" s="266"/>
      <c r="AF812" s="266"/>
      <c r="AG812" s="266"/>
    </row>
    <row r="813" spans="1:33" ht="24" customHeight="1">
      <c r="A813" s="266"/>
      <c r="B813" s="266"/>
      <c r="C813" s="266"/>
      <c r="D813" s="266"/>
      <c r="E813" s="266"/>
      <c r="F813" s="266"/>
      <c r="G813" s="266"/>
      <c r="H813" s="266"/>
      <c r="I813" s="266"/>
      <c r="J813" s="266"/>
      <c r="K813" s="266"/>
      <c r="L813" s="266"/>
      <c r="M813" s="266"/>
      <c r="N813" s="266"/>
      <c r="O813" s="266"/>
      <c r="P813" s="266"/>
      <c r="Q813" s="266"/>
      <c r="R813" s="266"/>
      <c r="S813" s="266"/>
      <c r="T813" s="266"/>
      <c r="U813" s="266"/>
      <c r="V813" s="266"/>
      <c r="W813" s="266"/>
      <c r="X813" s="266"/>
      <c r="Y813" s="266"/>
      <c r="Z813" s="266"/>
      <c r="AA813" s="266"/>
      <c r="AB813" s="266"/>
      <c r="AC813" s="266"/>
      <c r="AD813" s="266"/>
      <c r="AE813" s="266"/>
      <c r="AF813" s="266"/>
      <c r="AG813" s="266"/>
    </row>
    <row r="814" spans="1:33" ht="24" customHeight="1">
      <c r="A814" s="266"/>
      <c r="B814" s="266"/>
      <c r="C814" s="266"/>
      <c r="D814" s="266"/>
      <c r="E814" s="266"/>
      <c r="F814" s="266"/>
      <c r="G814" s="266"/>
      <c r="H814" s="266"/>
      <c r="I814" s="266"/>
      <c r="J814" s="266"/>
      <c r="K814" s="266"/>
      <c r="L814" s="266"/>
      <c r="M814" s="266"/>
      <c r="N814" s="266"/>
      <c r="O814" s="266"/>
      <c r="P814" s="266"/>
      <c r="Q814" s="266"/>
      <c r="R814" s="266"/>
      <c r="S814" s="266"/>
      <c r="T814" s="266"/>
      <c r="U814" s="266"/>
      <c r="V814" s="266"/>
      <c r="W814" s="266"/>
      <c r="X814" s="266"/>
      <c r="Y814" s="266"/>
      <c r="Z814" s="266"/>
      <c r="AA814" s="266"/>
      <c r="AB814" s="266"/>
      <c r="AC814" s="266"/>
      <c r="AD814" s="266"/>
      <c r="AE814" s="266"/>
      <c r="AF814" s="266"/>
      <c r="AG814" s="266"/>
    </row>
    <row r="815" spans="1:33" ht="24" customHeight="1">
      <c r="A815" s="266"/>
      <c r="B815" s="266"/>
      <c r="C815" s="266"/>
      <c r="D815" s="266"/>
      <c r="E815" s="266"/>
      <c r="F815" s="266"/>
      <c r="G815" s="266"/>
      <c r="H815" s="266"/>
      <c r="I815" s="266"/>
      <c r="J815" s="266"/>
      <c r="K815" s="266"/>
      <c r="L815" s="266"/>
      <c r="M815" s="266"/>
      <c r="N815" s="266"/>
      <c r="O815" s="266"/>
      <c r="P815" s="266"/>
      <c r="Q815" s="266"/>
      <c r="R815" s="266"/>
      <c r="S815" s="266"/>
      <c r="T815" s="266"/>
      <c r="U815" s="266"/>
      <c r="V815" s="266"/>
      <c r="W815" s="266"/>
      <c r="X815" s="266"/>
      <c r="Y815" s="266"/>
      <c r="Z815" s="266"/>
      <c r="AA815" s="266"/>
      <c r="AB815" s="266"/>
      <c r="AC815" s="266"/>
      <c r="AD815" s="266"/>
      <c r="AE815" s="266"/>
      <c r="AF815" s="266"/>
      <c r="AG815" s="266"/>
    </row>
    <row r="816" spans="1:33" ht="24" customHeight="1">
      <c r="A816" s="266"/>
      <c r="B816" s="266"/>
      <c r="C816" s="266"/>
      <c r="D816" s="266"/>
      <c r="E816" s="266"/>
      <c r="F816" s="266"/>
      <c r="G816" s="266"/>
      <c r="H816" s="266"/>
      <c r="I816" s="266"/>
      <c r="J816" s="266"/>
      <c r="K816" s="266"/>
      <c r="L816" s="266"/>
      <c r="M816" s="266"/>
      <c r="N816" s="266"/>
      <c r="O816" s="266"/>
      <c r="P816" s="266"/>
      <c r="Q816" s="266"/>
      <c r="R816" s="266"/>
      <c r="S816" s="266"/>
      <c r="T816" s="266"/>
      <c r="U816" s="266"/>
      <c r="V816" s="266"/>
      <c r="W816" s="266"/>
      <c r="X816" s="266"/>
      <c r="Y816" s="266"/>
      <c r="Z816" s="266"/>
      <c r="AA816" s="266"/>
      <c r="AB816" s="266"/>
      <c r="AC816" s="266"/>
      <c r="AD816" s="266"/>
      <c r="AE816" s="266"/>
      <c r="AF816" s="266"/>
      <c r="AG816" s="266"/>
    </row>
    <row r="817" spans="1:33" ht="24" customHeight="1">
      <c r="A817" s="266"/>
      <c r="B817" s="266"/>
      <c r="C817" s="266"/>
      <c r="D817" s="266"/>
      <c r="E817" s="266"/>
      <c r="F817" s="266"/>
      <c r="G817" s="266"/>
      <c r="H817" s="266"/>
      <c r="I817" s="266"/>
      <c r="J817" s="266"/>
      <c r="K817" s="266"/>
      <c r="L817" s="266"/>
      <c r="M817" s="266"/>
      <c r="N817" s="266"/>
      <c r="O817" s="266"/>
      <c r="P817" s="266"/>
      <c r="Q817" s="266"/>
      <c r="R817" s="266"/>
      <c r="S817" s="266"/>
      <c r="T817" s="266"/>
      <c r="U817" s="266"/>
      <c r="V817" s="266"/>
      <c r="W817" s="266"/>
      <c r="X817" s="266"/>
      <c r="Y817" s="266"/>
      <c r="Z817" s="266"/>
      <c r="AA817" s="266"/>
      <c r="AB817" s="266"/>
      <c r="AC817" s="266"/>
      <c r="AD817" s="266"/>
      <c r="AE817" s="266"/>
      <c r="AF817" s="266"/>
      <c r="AG817" s="266"/>
    </row>
    <row r="818" spans="1:33" ht="24" customHeight="1">
      <c r="A818" s="266"/>
      <c r="B818" s="266"/>
      <c r="C818" s="266"/>
      <c r="D818" s="266"/>
      <c r="E818" s="266"/>
      <c r="F818" s="266"/>
      <c r="G818" s="266"/>
      <c r="H818" s="266"/>
      <c r="I818" s="266"/>
      <c r="J818" s="266"/>
      <c r="K818" s="266"/>
      <c r="L818" s="266"/>
      <c r="M818" s="266"/>
      <c r="N818" s="266"/>
      <c r="O818" s="266"/>
      <c r="P818" s="266"/>
      <c r="Q818" s="266"/>
      <c r="R818" s="266"/>
      <c r="S818" s="266"/>
      <c r="T818" s="266"/>
      <c r="U818" s="266"/>
      <c r="V818" s="266"/>
      <c r="W818" s="266"/>
      <c r="X818" s="266"/>
      <c r="Y818" s="266"/>
      <c r="Z818" s="266"/>
      <c r="AA818" s="266"/>
      <c r="AB818" s="266"/>
      <c r="AC818" s="266"/>
      <c r="AD818" s="266"/>
      <c r="AE818" s="266"/>
      <c r="AF818" s="266"/>
      <c r="AG818" s="266"/>
    </row>
    <row r="819" spans="1:33" ht="24" customHeight="1">
      <c r="A819" s="266"/>
      <c r="B819" s="266"/>
      <c r="C819" s="266"/>
      <c r="D819" s="266"/>
      <c r="E819" s="266"/>
      <c r="F819" s="266"/>
      <c r="G819" s="266"/>
      <c r="H819" s="266"/>
      <c r="I819" s="266"/>
      <c r="J819" s="266"/>
      <c r="K819" s="266"/>
      <c r="L819" s="266"/>
      <c r="M819" s="266"/>
      <c r="N819" s="266"/>
      <c r="O819" s="266"/>
      <c r="P819" s="266"/>
      <c r="Q819" s="266"/>
      <c r="R819" s="266"/>
      <c r="S819" s="266"/>
      <c r="T819" s="266"/>
      <c r="U819" s="266"/>
      <c r="V819" s="266"/>
      <c r="W819" s="266"/>
      <c r="X819" s="266"/>
      <c r="Y819" s="266"/>
      <c r="Z819" s="266"/>
      <c r="AA819" s="266"/>
      <c r="AB819" s="266"/>
      <c r="AC819" s="266"/>
      <c r="AD819" s="266"/>
      <c r="AE819" s="266"/>
      <c r="AF819" s="266"/>
      <c r="AG819" s="266"/>
    </row>
    <row r="820" spans="1:33" ht="24" customHeight="1">
      <c r="A820" s="266"/>
      <c r="B820" s="266"/>
      <c r="C820" s="266"/>
      <c r="D820" s="266"/>
      <c r="E820" s="266"/>
      <c r="F820" s="266"/>
      <c r="G820" s="266"/>
      <c r="H820" s="266"/>
      <c r="I820" s="266"/>
      <c r="J820" s="266"/>
      <c r="K820" s="266"/>
      <c r="L820" s="266"/>
      <c r="M820" s="266"/>
      <c r="N820" s="266"/>
      <c r="O820" s="266"/>
      <c r="P820" s="266"/>
      <c r="Q820" s="266"/>
      <c r="R820" s="266"/>
      <c r="S820" s="266"/>
      <c r="T820" s="266"/>
      <c r="U820" s="266"/>
      <c r="V820" s="266"/>
      <c r="W820" s="266"/>
      <c r="X820" s="266"/>
      <c r="Y820" s="266"/>
      <c r="Z820" s="266"/>
      <c r="AA820" s="266"/>
      <c r="AB820" s="266"/>
      <c r="AC820" s="266"/>
      <c r="AD820" s="266"/>
      <c r="AE820" s="266"/>
      <c r="AF820" s="266"/>
      <c r="AG820" s="266"/>
    </row>
    <row r="821" spans="1:33" ht="24" customHeight="1">
      <c r="A821" s="266"/>
      <c r="B821" s="266"/>
      <c r="C821" s="266"/>
      <c r="D821" s="266"/>
      <c r="E821" s="266"/>
      <c r="F821" s="266"/>
      <c r="G821" s="266"/>
      <c r="H821" s="266"/>
      <c r="I821" s="266"/>
      <c r="J821" s="266"/>
      <c r="K821" s="266"/>
      <c r="L821" s="266"/>
      <c r="M821" s="266"/>
      <c r="N821" s="266"/>
      <c r="O821" s="266"/>
      <c r="P821" s="266"/>
      <c r="Q821" s="266"/>
      <c r="R821" s="266"/>
      <c r="S821" s="266"/>
      <c r="T821" s="266"/>
      <c r="U821" s="266"/>
      <c r="V821" s="266"/>
      <c r="W821" s="266"/>
      <c r="X821" s="266"/>
      <c r="Y821" s="266"/>
      <c r="Z821" s="266"/>
      <c r="AA821" s="266"/>
      <c r="AB821" s="266"/>
      <c r="AC821" s="266"/>
      <c r="AD821" s="266"/>
      <c r="AE821" s="266"/>
      <c r="AF821" s="266"/>
      <c r="AG821" s="266"/>
    </row>
    <row r="822" spans="1:33" ht="24" customHeight="1">
      <c r="A822" s="266"/>
      <c r="B822" s="266"/>
      <c r="C822" s="266"/>
      <c r="D822" s="266"/>
      <c r="E822" s="266"/>
      <c r="F822" s="266"/>
      <c r="G822" s="266"/>
      <c r="H822" s="266"/>
      <c r="I822" s="266"/>
      <c r="J822" s="266"/>
      <c r="K822" s="266"/>
      <c r="L822" s="266"/>
      <c r="M822" s="266"/>
      <c r="N822" s="266"/>
      <c r="O822" s="266"/>
      <c r="P822" s="266"/>
      <c r="Q822" s="266"/>
      <c r="R822" s="266"/>
      <c r="S822" s="266"/>
      <c r="T822" s="266"/>
      <c r="U822" s="266"/>
      <c r="V822" s="266"/>
      <c r="W822" s="266"/>
      <c r="X822" s="266"/>
      <c r="Y822" s="266"/>
      <c r="Z822" s="266"/>
      <c r="AA822" s="266"/>
      <c r="AB822" s="266"/>
      <c r="AC822" s="266"/>
      <c r="AD822" s="266"/>
      <c r="AE822" s="266"/>
      <c r="AF822" s="266"/>
      <c r="AG822" s="266"/>
    </row>
    <row r="823" spans="1:33" ht="24" customHeight="1">
      <c r="A823" s="266"/>
      <c r="B823" s="266"/>
      <c r="C823" s="266"/>
      <c r="D823" s="266"/>
      <c r="E823" s="266"/>
      <c r="F823" s="266"/>
      <c r="G823" s="266"/>
      <c r="H823" s="266"/>
      <c r="I823" s="266"/>
      <c r="J823" s="266"/>
      <c r="K823" s="266"/>
      <c r="L823" s="266"/>
      <c r="M823" s="266"/>
      <c r="N823" s="266"/>
      <c r="O823" s="266"/>
      <c r="P823" s="266"/>
      <c r="Q823" s="266"/>
      <c r="R823" s="266"/>
      <c r="S823" s="266"/>
      <c r="T823" s="266"/>
      <c r="U823" s="266"/>
      <c r="V823" s="266"/>
      <c r="W823" s="266"/>
      <c r="X823" s="266"/>
      <c r="Y823" s="266"/>
      <c r="Z823" s="266"/>
      <c r="AA823" s="266"/>
      <c r="AB823" s="266"/>
      <c r="AC823" s="266"/>
      <c r="AD823" s="266"/>
      <c r="AE823" s="266"/>
      <c r="AF823" s="266"/>
      <c r="AG823" s="266"/>
    </row>
    <row r="824" spans="1:33" ht="24" customHeight="1">
      <c r="A824" s="266"/>
      <c r="B824" s="266"/>
      <c r="C824" s="266"/>
      <c r="D824" s="266"/>
      <c r="E824" s="266"/>
      <c r="F824" s="266"/>
      <c r="G824" s="266"/>
      <c r="H824" s="266"/>
      <c r="I824" s="266"/>
      <c r="J824" s="266"/>
      <c r="K824" s="266"/>
      <c r="L824" s="266"/>
      <c r="M824" s="266"/>
      <c r="N824" s="266"/>
      <c r="O824" s="266"/>
      <c r="P824" s="266"/>
      <c r="Q824" s="266"/>
      <c r="R824" s="266"/>
      <c r="S824" s="266"/>
      <c r="T824" s="266"/>
      <c r="U824" s="266"/>
      <c r="V824" s="266"/>
      <c r="W824" s="266"/>
      <c r="X824" s="266"/>
      <c r="Y824" s="266"/>
      <c r="Z824" s="266"/>
      <c r="AA824" s="266"/>
      <c r="AB824" s="266"/>
      <c r="AC824" s="266"/>
      <c r="AD824" s="266"/>
      <c r="AE824" s="266"/>
      <c r="AF824" s="266"/>
      <c r="AG824" s="266"/>
    </row>
    <row r="825" spans="1:33" ht="24" customHeight="1">
      <c r="A825" s="266"/>
      <c r="B825" s="266"/>
      <c r="C825" s="266"/>
      <c r="D825" s="266"/>
      <c r="E825" s="266"/>
      <c r="F825" s="266"/>
      <c r="G825" s="266"/>
      <c r="H825" s="266"/>
      <c r="I825" s="266"/>
      <c r="J825" s="266"/>
      <c r="K825" s="266"/>
      <c r="L825" s="266"/>
      <c r="M825" s="266"/>
      <c r="N825" s="266"/>
      <c r="O825" s="266"/>
      <c r="P825" s="266"/>
      <c r="Q825" s="266"/>
      <c r="R825" s="266"/>
      <c r="S825" s="266"/>
      <c r="T825" s="266"/>
      <c r="U825" s="266"/>
      <c r="V825" s="266"/>
      <c r="W825" s="266"/>
      <c r="X825" s="266"/>
      <c r="Y825" s="266"/>
      <c r="Z825" s="266"/>
      <c r="AA825" s="266"/>
      <c r="AB825" s="266"/>
      <c r="AC825" s="266"/>
      <c r="AD825" s="266"/>
      <c r="AE825" s="266"/>
      <c r="AF825" s="266"/>
      <c r="AG825" s="266"/>
    </row>
    <row r="826" spans="1:33" ht="24" customHeight="1">
      <c r="A826" s="266"/>
      <c r="B826" s="266"/>
      <c r="C826" s="266"/>
      <c r="D826" s="266"/>
      <c r="E826" s="266"/>
      <c r="F826" s="266"/>
      <c r="G826" s="266"/>
      <c r="H826" s="266"/>
      <c r="I826" s="266"/>
      <c r="J826" s="266"/>
      <c r="K826" s="266"/>
      <c r="L826" s="266"/>
      <c r="M826" s="266"/>
      <c r="N826" s="266"/>
      <c r="O826" s="266"/>
      <c r="P826" s="266"/>
      <c r="Q826" s="266"/>
      <c r="R826" s="266"/>
      <c r="S826" s="266"/>
      <c r="T826" s="266"/>
      <c r="U826" s="266"/>
      <c r="V826" s="266"/>
      <c r="W826" s="266"/>
      <c r="X826" s="266"/>
      <c r="Y826" s="266"/>
      <c r="Z826" s="266"/>
      <c r="AA826" s="266"/>
      <c r="AB826" s="266"/>
      <c r="AC826" s="266"/>
      <c r="AD826" s="266"/>
      <c r="AE826" s="266"/>
      <c r="AF826" s="266"/>
      <c r="AG826" s="266"/>
    </row>
    <row r="827" spans="1:33" ht="24" customHeight="1">
      <c r="A827" s="266"/>
      <c r="B827" s="266"/>
      <c r="C827" s="266"/>
      <c r="D827" s="266"/>
      <c r="E827" s="266"/>
      <c r="F827" s="266"/>
      <c r="G827" s="266"/>
      <c r="H827" s="266"/>
      <c r="I827" s="266"/>
      <c r="J827" s="266"/>
      <c r="K827" s="266"/>
      <c r="L827" s="266"/>
      <c r="M827" s="266"/>
      <c r="N827" s="266"/>
      <c r="O827" s="266"/>
      <c r="P827" s="266"/>
      <c r="Q827" s="266"/>
      <c r="R827" s="266"/>
      <c r="S827" s="266"/>
      <c r="T827" s="266"/>
      <c r="U827" s="266"/>
      <c r="V827" s="266"/>
      <c r="W827" s="266"/>
      <c r="X827" s="266"/>
      <c r="Y827" s="266"/>
      <c r="Z827" s="266"/>
      <c r="AA827" s="266"/>
      <c r="AB827" s="266"/>
      <c r="AC827" s="266"/>
      <c r="AD827" s="266"/>
      <c r="AE827" s="266"/>
      <c r="AF827" s="266"/>
      <c r="AG827" s="266"/>
    </row>
    <row r="828" spans="1:33" ht="24" customHeight="1">
      <c r="A828" s="266"/>
      <c r="B828" s="266"/>
      <c r="C828" s="266"/>
      <c r="D828" s="266"/>
      <c r="E828" s="266"/>
      <c r="F828" s="266"/>
      <c r="G828" s="266"/>
      <c r="H828" s="266"/>
      <c r="I828" s="266"/>
      <c r="J828" s="266"/>
      <c r="K828" s="266"/>
      <c r="L828" s="266"/>
      <c r="M828" s="266"/>
      <c r="N828" s="266"/>
      <c r="O828" s="266"/>
      <c r="P828" s="266"/>
      <c r="Q828" s="266"/>
      <c r="R828" s="266"/>
      <c r="S828" s="266"/>
      <c r="T828" s="266"/>
      <c r="U828" s="266"/>
      <c r="V828" s="266"/>
      <c r="W828" s="266"/>
      <c r="X828" s="266"/>
      <c r="Y828" s="266"/>
      <c r="Z828" s="266"/>
      <c r="AA828" s="266"/>
      <c r="AB828" s="266"/>
      <c r="AC828" s="266"/>
      <c r="AD828" s="266"/>
      <c r="AE828" s="266"/>
      <c r="AF828" s="266"/>
      <c r="AG828" s="266"/>
    </row>
    <row r="829" spans="1:33" ht="24" customHeight="1">
      <c r="A829" s="266"/>
      <c r="B829" s="266"/>
      <c r="C829" s="266"/>
      <c r="D829" s="266"/>
      <c r="E829" s="266"/>
      <c r="F829" s="266"/>
      <c r="G829" s="266"/>
      <c r="H829" s="266"/>
      <c r="I829" s="266"/>
      <c r="J829" s="266"/>
      <c r="K829" s="266"/>
      <c r="L829" s="266"/>
      <c r="M829" s="266"/>
      <c r="N829" s="266"/>
      <c r="O829" s="266"/>
      <c r="P829" s="266"/>
      <c r="Q829" s="266"/>
      <c r="R829" s="266"/>
      <c r="S829" s="266"/>
      <c r="T829" s="266"/>
      <c r="U829" s="266"/>
      <c r="V829" s="266"/>
      <c r="W829" s="266"/>
      <c r="X829" s="266"/>
      <c r="Y829" s="266"/>
      <c r="Z829" s="266"/>
      <c r="AA829" s="266"/>
      <c r="AB829" s="266"/>
      <c r="AC829" s="266"/>
      <c r="AD829" s="266"/>
      <c r="AE829" s="266"/>
      <c r="AF829" s="266"/>
      <c r="AG829" s="266"/>
    </row>
    <row r="830" spans="1:33" ht="24" customHeight="1">
      <c r="A830" s="266"/>
      <c r="B830" s="266"/>
      <c r="C830" s="266"/>
      <c r="D830" s="266"/>
      <c r="E830" s="266"/>
      <c r="F830" s="266"/>
      <c r="G830" s="266"/>
      <c r="H830" s="266"/>
      <c r="I830" s="266"/>
      <c r="J830" s="266"/>
      <c r="K830" s="266"/>
      <c r="L830" s="266"/>
      <c r="M830" s="266"/>
      <c r="N830" s="266"/>
      <c r="O830" s="266"/>
      <c r="P830" s="266"/>
      <c r="Q830" s="266"/>
      <c r="R830" s="266"/>
      <c r="S830" s="266"/>
      <c r="T830" s="266"/>
      <c r="U830" s="266"/>
      <c r="V830" s="266"/>
      <c r="W830" s="266"/>
      <c r="X830" s="266"/>
      <c r="Y830" s="266"/>
      <c r="Z830" s="266"/>
      <c r="AA830" s="266"/>
      <c r="AB830" s="266"/>
      <c r="AC830" s="266"/>
      <c r="AD830" s="266"/>
      <c r="AE830" s="266"/>
      <c r="AF830" s="266"/>
      <c r="AG830" s="266"/>
    </row>
    <row r="831" spans="1:33" ht="24" customHeight="1">
      <c r="A831" s="266"/>
      <c r="B831" s="266"/>
      <c r="C831" s="266"/>
      <c r="D831" s="266"/>
      <c r="E831" s="266"/>
      <c r="F831" s="266"/>
      <c r="G831" s="266"/>
      <c r="H831" s="266"/>
      <c r="I831" s="266"/>
      <c r="J831" s="266"/>
      <c r="K831" s="266"/>
      <c r="L831" s="266"/>
      <c r="M831" s="266"/>
      <c r="N831" s="266"/>
      <c r="O831" s="266"/>
      <c r="P831" s="266"/>
      <c r="Q831" s="266"/>
      <c r="R831" s="266"/>
      <c r="S831" s="266"/>
      <c r="T831" s="266"/>
      <c r="U831" s="266"/>
      <c r="V831" s="266"/>
      <c r="W831" s="266"/>
      <c r="X831" s="266"/>
      <c r="Y831" s="266"/>
      <c r="Z831" s="266"/>
      <c r="AA831" s="266"/>
      <c r="AB831" s="266"/>
      <c r="AC831" s="266"/>
      <c r="AD831" s="266"/>
      <c r="AE831" s="266"/>
      <c r="AF831" s="266"/>
      <c r="AG831" s="266"/>
    </row>
    <row r="832" spans="1:33" ht="24" customHeight="1">
      <c r="A832" s="266"/>
      <c r="B832" s="266"/>
      <c r="C832" s="266"/>
      <c r="D832" s="266"/>
      <c r="E832" s="266"/>
      <c r="F832" s="266"/>
      <c r="G832" s="266"/>
      <c r="H832" s="266"/>
      <c r="I832" s="266"/>
      <c r="J832" s="266"/>
      <c r="K832" s="266"/>
      <c r="L832" s="266"/>
      <c r="M832" s="266"/>
      <c r="N832" s="266"/>
      <c r="O832" s="266"/>
      <c r="P832" s="266"/>
      <c r="Q832" s="266"/>
      <c r="R832" s="266"/>
      <c r="S832" s="266"/>
      <c r="T832" s="266"/>
      <c r="U832" s="266"/>
      <c r="V832" s="266"/>
      <c r="W832" s="266"/>
      <c r="X832" s="266"/>
      <c r="Y832" s="266"/>
      <c r="Z832" s="266"/>
      <c r="AA832" s="266"/>
      <c r="AB832" s="266"/>
      <c r="AC832" s="266"/>
      <c r="AD832" s="266"/>
      <c r="AE832" s="266"/>
      <c r="AF832" s="266"/>
      <c r="AG832" s="266"/>
    </row>
    <row r="833" spans="1:33" ht="24" customHeight="1">
      <c r="A833" s="266"/>
      <c r="B833" s="266"/>
      <c r="C833" s="266"/>
      <c r="D833" s="266"/>
      <c r="E833" s="266"/>
      <c r="F833" s="266"/>
      <c r="G833" s="266"/>
      <c r="H833" s="266"/>
      <c r="I833" s="266"/>
      <c r="J833" s="266"/>
      <c r="K833" s="266"/>
      <c r="L833" s="266"/>
      <c r="M833" s="266"/>
      <c r="N833" s="266"/>
      <c r="O833" s="266"/>
      <c r="P833" s="266"/>
      <c r="Q833" s="266"/>
      <c r="R833" s="266"/>
      <c r="S833" s="266"/>
      <c r="T833" s="266"/>
      <c r="U833" s="266"/>
      <c r="V833" s="266"/>
      <c r="W833" s="266"/>
      <c r="X833" s="266"/>
      <c r="Y833" s="266"/>
      <c r="Z833" s="266"/>
      <c r="AA833" s="266"/>
      <c r="AB833" s="266"/>
      <c r="AC833" s="266"/>
      <c r="AD833" s="266"/>
      <c r="AE833" s="266"/>
      <c r="AF833" s="266"/>
      <c r="AG833" s="266"/>
    </row>
    <row r="834" spans="1:33" ht="24" customHeight="1">
      <c r="A834" s="266"/>
      <c r="B834" s="266"/>
      <c r="C834" s="266"/>
      <c r="D834" s="266"/>
      <c r="E834" s="266"/>
      <c r="F834" s="266"/>
      <c r="G834" s="266"/>
      <c r="H834" s="266"/>
      <c r="I834" s="266"/>
      <c r="J834" s="266"/>
      <c r="K834" s="266"/>
      <c r="L834" s="266"/>
      <c r="M834" s="266"/>
      <c r="N834" s="266"/>
      <c r="O834" s="266"/>
      <c r="P834" s="266"/>
      <c r="Q834" s="266"/>
      <c r="R834" s="266"/>
      <c r="S834" s="266"/>
      <c r="T834" s="266"/>
      <c r="U834" s="266"/>
      <c r="V834" s="266"/>
      <c r="W834" s="266"/>
      <c r="X834" s="266"/>
      <c r="Y834" s="266"/>
      <c r="Z834" s="266"/>
      <c r="AA834" s="266"/>
      <c r="AB834" s="266"/>
      <c r="AC834" s="266"/>
      <c r="AD834" s="266"/>
      <c r="AE834" s="266"/>
      <c r="AF834" s="266"/>
      <c r="AG834" s="266"/>
    </row>
    <row r="835" spans="1:33" ht="24" customHeight="1">
      <c r="A835" s="266"/>
      <c r="B835" s="266"/>
      <c r="C835" s="266"/>
      <c r="D835" s="266"/>
      <c r="E835" s="266"/>
      <c r="F835" s="266"/>
      <c r="G835" s="266"/>
      <c r="H835" s="266"/>
      <c r="I835" s="266"/>
      <c r="J835" s="266"/>
      <c r="K835" s="266"/>
      <c r="L835" s="266"/>
      <c r="M835" s="266"/>
      <c r="N835" s="266"/>
      <c r="O835" s="266"/>
      <c r="P835" s="266"/>
      <c r="Q835" s="266"/>
      <c r="R835" s="266"/>
      <c r="S835" s="266"/>
      <c r="T835" s="266"/>
      <c r="U835" s="266"/>
      <c r="V835" s="266"/>
      <c r="W835" s="266"/>
      <c r="X835" s="266"/>
      <c r="Y835" s="266"/>
      <c r="Z835" s="266"/>
      <c r="AA835" s="266"/>
      <c r="AB835" s="266"/>
      <c r="AC835" s="266"/>
      <c r="AD835" s="266"/>
      <c r="AE835" s="266"/>
      <c r="AF835" s="266"/>
      <c r="AG835" s="266"/>
    </row>
    <row r="836" spans="1:33" ht="24" customHeight="1">
      <c r="A836" s="266"/>
      <c r="B836" s="266"/>
      <c r="C836" s="266"/>
      <c r="D836" s="266"/>
      <c r="E836" s="266"/>
      <c r="F836" s="266"/>
      <c r="G836" s="266"/>
      <c r="H836" s="266"/>
      <c r="I836" s="266"/>
      <c r="J836" s="266"/>
      <c r="K836" s="266"/>
      <c r="L836" s="266"/>
      <c r="M836" s="266"/>
      <c r="N836" s="266"/>
      <c r="O836" s="266"/>
      <c r="P836" s="266"/>
      <c r="Q836" s="266"/>
      <c r="R836" s="266"/>
      <c r="S836" s="266"/>
      <c r="T836" s="266"/>
      <c r="U836" s="266"/>
      <c r="V836" s="266"/>
      <c r="W836" s="266"/>
      <c r="X836" s="266"/>
      <c r="Y836" s="266"/>
      <c r="Z836" s="266"/>
      <c r="AA836" s="266"/>
      <c r="AB836" s="266"/>
      <c r="AC836" s="266"/>
      <c r="AD836" s="266"/>
      <c r="AE836" s="266"/>
      <c r="AF836" s="266"/>
      <c r="AG836" s="266"/>
    </row>
    <row r="837" spans="1:33" ht="24" customHeight="1">
      <c r="A837" s="266"/>
      <c r="B837" s="266"/>
      <c r="C837" s="266"/>
      <c r="D837" s="266"/>
      <c r="E837" s="266"/>
      <c r="F837" s="266"/>
      <c r="G837" s="266"/>
      <c r="H837" s="266"/>
      <c r="I837" s="266"/>
      <c r="J837" s="266"/>
      <c r="K837" s="266"/>
      <c r="L837" s="266"/>
      <c r="M837" s="266"/>
      <c r="N837" s="266"/>
      <c r="O837" s="266"/>
      <c r="P837" s="266"/>
      <c r="Q837" s="266"/>
      <c r="R837" s="266"/>
      <c r="S837" s="266"/>
      <c r="T837" s="266"/>
      <c r="U837" s="266"/>
      <c r="V837" s="266"/>
      <c r="W837" s="266"/>
      <c r="X837" s="266"/>
      <c r="Y837" s="266"/>
      <c r="Z837" s="266"/>
      <c r="AA837" s="266"/>
      <c r="AB837" s="266"/>
      <c r="AC837" s="266"/>
      <c r="AD837" s="266"/>
      <c r="AE837" s="266"/>
      <c r="AF837" s="266"/>
      <c r="AG837" s="266"/>
    </row>
    <row r="838" spans="1:33" ht="24" customHeight="1">
      <c r="A838" s="266"/>
      <c r="B838" s="266"/>
      <c r="C838" s="266"/>
      <c r="D838" s="266"/>
      <c r="E838" s="266"/>
      <c r="F838" s="266"/>
      <c r="G838" s="266"/>
      <c r="H838" s="266"/>
      <c r="I838" s="266"/>
      <c r="J838" s="266"/>
      <c r="K838" s="266"/>
      <c r="L838" s="266"/>
      <c r="M838" s="266"/>
      <c r="N838" s="266"/>
      <c r="O838" s="266"/>
      <c r="P838" s="266"/>
      <c r="Q838" s="266"/>
      <c r="R838" s="266"/>
      <c r="S838" s="266"/>
      <c r="T838" s="266"/>
      <c r="U838" s="266"/>
      <c r="V838" s="266"/>
      <c r="W838" s="266"/>
      <c r="X838" s="266"/>
      <c r="Y838" s="266"/>
      <c r="Z838" s="266"/>
      <c r="AA838" s="266"/>
      <c r="AB838" s="266"/>
      <c r="AC838" s="266"/>
      <c r="AD838" s="266"/>
      <c r="AE838" s="266"/>
      <c r="AF838" s="266"/>
      <c r="AG838" s="266"/>
    </row>
    <row r="839" spans="1:33" ht="24" customHeight="1">
      <c r="A839" s="266"/>
      <c r="B839" s="266"/>
      <c r="C839" s="266"/>
      <c r="D839" s="266"/>
      <c r="E839" s="266"/>
      <c r="F839" s="266"/>
      <c r="G839" s="266"/>
      <c r="H839" s="266"/>
      <c r="I839" s="266"/>
      <c r="J839" s="266"/>
      <c r="K839" s="266"/>
      <c r="L839" s="266"/>
      <c r="M839" s="266"/>
      <c r="N839" s="266"/>
      <c r="O839" s="266"/>
      <c r="P839" s="266"/>
      <c r="Q839" s="266"/>
      <c r="R839" s="266"/>
      <c r="S839" s="266"/>
      <c r="T839" s="266"/>
      <c r="U839" s="266"/>
      <c r="V839" s="266"/>
      <c r="W839" s="266"/>
      <c r="X839" s="266"/>
      <c r="Y839" s="266"/>
      <c r="Z839" s="266"/>
      <c r="AA839" s="266"/>
      <c r="AB839" s="266"/>
      <c r="AC839" s="266"/>
      <c r="AD839" s="266"/>
      <c r="AE839" s="266"/>
      <c r="AF839" s="266"/>
      <c r="AG839" s="266"/>
    </row>
    <row r="840" spans="1:33" ht="24" customHeight="1">
      <c r="A840" s="266"/>
      <c r="B840" s="266"/>
      <c r="C840" s="266"/>
      <c r="D840" s="266"/>
      <c r="E840" s="266"/>
      <c r="F840" s="266"/>
      <c r="G840" s="266"/>
      <c r="H840" s="266"/>
      <c r="I840" s="266"/>
      <c r="J840" s="266"/>
      <c r="K840" s="266"/>
      <c r="L840" s="266"/>
      <c r="M840" s="266"/>
      <c r="N840" s="266"/>
      <c r="O840" s="266"/>
      <c r="P840" s="266"/>
      <c r="Q840" s="266"/>
      <c r="R840" s="266"/>
      <c r="S840" s="266"/>
      <c r="T840" s="266"/>
      <c r="U840" s="266"/>
      <c r="V840" s="266"/>
      <c r="W840" s="266"/>
      <c r="X840" s="266"/>
      <c r="Y840" s="266"/>
      <c r="Z840" s="266"/>
      <c r="AA840" s="266"/>
      <c r="AB840" s="266"/>
      <c r="AC840" s="266"/>
      <c r="AD840" s="266"/>
      <c r="AE840" s="266"/>
      <c r="AF840" s="266"/>
      <c r="AG840" s="266"/>
    </row>
    <row r="841" spans="1:33" ht="24" customHeight="1">
      <c r="A841" s="266"/>
      <c r="B841" s="266"/>
      <c r="C841" s="266"/>
      <c r="D841" s="266"/>
      <c r="E841" s="266"/>
      <c r="F841" s="266"/>
      <c r="G841" s="266"/>
      <c r="H841" s="266"/>
      <c r="I841" s="266"/>
      <c r="J841" s="266"/>
      <c r="K841" s="266"/>
      <c r="L841" s="266"/>
      <c r="M841" s="266"/>
      <c r="N841" s="266"/>
      <c r="O841" s="266"/>
      <c r="P841" s="266"/>
      <c r="Q841" s="266"/>
      <c r="R841" s="266"/>
      <c r="S841" s="266"/>
      <c r="T841" s="266"/>
      <c r="U841" s="266"/>
      <c r="V841" s="266"/>
      <c r="W841" s="266"/>
      <c r="X841" s="266"/>
      <c r="Y841" s="266"/>
      <c r="Z841" s="266"/>
      <c r="AA841" s="266"/>
      <c r="AB841" s="266"/>
      <c r="AC841" s="266"/>
      <c r="AD841" s="266"/>
      <c r="AE841" s="266"/>
      <c r="AF841" s="266"/>
      <c r="AG841" s="266"/>
    </row>
    <row r="842" spans="1:33" ht="24" customHeight="1">
      <c r="A842" s="266"/>
      <c r="B842" s="266"/>
      <c r="C842" s="266"/>
      <c r="D842" s="266"/>
      <c r="E842" s="266"/>
      <c r="F842" s="266"/>
      <c r="G842" s="266"/>
      <c r="H842" s="266"/>
      <c r="I842" s="266"/>
      <c r="J842" s="266"/>
      <c r="K842" s="266"/>
      <c r="L842" s="266"/>
      <c r="M842" s="266"/>
      <c r="N842" s="266"/>
      <c r="O842" s="266"/>
      <c r="P842" s="266"/>
      <c r="Q842" s="266"/>
      <c r="R842" s="266"/>
      <c r="S842" s="266"/>
      <c r="T842" s="266"/>
      <c r="U842" s="266"/>
      <c r="V842" s="266"/>
      <c r="W842" s="266"/>
      <c r="X842" s="266"/>
      <c r="Y842" s="266"/>
      <c r="Z842" s="266"/>
      <c r="AA842" s="266"/>
      <c r="AB842" s="266"/>
      <c r="AC842" s="266"/>
      <c r="AD842" s="266"/>
      <c r="AE842" s="266"/>
      <c r="AF842" s="266"/>
      <c r="AG842" s="266"/>
    </row>
    <row r="843" spans="1:33" ht="24" customHeight="1">
      <c r="A843" s="266"/>
      <c r="B843" s="266"/>
      <c r="C843" s="266"/>
      <c r="D843" s="266"/>
      <c r="E843" s="266"/>
      <c r="F843" s="266"/>
      <c r="G843" s="266"/>
      <c r="H843" s="266"/>
      <c r="I843" s="266"/>
      <c r="J843" s="266"/>
      <c r="K843" s="266"/>
      <c r="L843" s="266"/>
      <c r="M843" s="266"/>
      <c r="N843" s="266"/>
      <c r="O843" s="266"/>
      <c r="P843" s="266"/>
      <c r="Q843" s="266"/>
      <c r="R843" s="266"/>
      <c r="S843" s="266"/>
      <c r="T843" s="266"/>
      <c r="U843" s="266"/>
      <c r="V843" s="266"/>
      <c r="W843" s="266"/>
      <c r="X843" s="266"/>
      <c r="Y843" s="266"/>
      <c r="Z843" s="266"/>
      <c r="AA843" s="266"/>
      <c r="AB843" s="266"/>
      <c r="AC843" s="266"/>
      <c r="AD843" s="266"/>
      <c r="AE843" s="266"/>
      <c r="AF843" s="266"/>
      <c r="AG843" s="266"/>
    </row>
    <row r="844" spans="1:33" ht="24" customHeight="1">
      <c r="A844" s="266"/>
      <c r="B844" s="266"/>
      <c r="C844" s="266"/>
      <c r="D844" s="266"/>
      <c r="E844" s="266"/>
      <c r="F844" s="266"/>
      <c r="G844" s="266"/>
      <c r="H844" s="266"/>
      <c r="I844" s="266"/>
      <c r="J844" s="266"/>
      <c r="K844" s="266"/>
      <c r="L844" s="266"/>
      <c r="M844" s="266"/>
      <c r="N844" s="266"/>
      <c r="O844" s="266"/>
      <c r="P844" s="266"/>
      <c r="Q844" s="266"/>
      <c r="R844" s="266"/>
      <c r="S844" s="266"/>
      <c r="T844" s="266"/>
      <c r="U844" s="266"/>
      <c r="V844" s="266"/>
      <c r="W844" s="266"/>
      <c r="X844" s="266"/>
      <c r="Y844" s="266"/>
      <c r="Z844" s="266"/>
      <c r="AA844" s="266"/>
      <c r="AB844" s="266"/>
      <c r="AC844" s="266"/>
      <c r="AD844" s="266"/>
      <c r="AE844" s="266"/>
      <c r="AF844" s="266"/>
      <c r="AG844" s="266"/>
    </row>
    <row r="845" spans="1:33" ht="24" customHeight="1">
      <c r="A845" s="266"/>
      <c r="B845" s="266"/>
      <c r="C845" s="266"/>
      <c r="D845" s="266"/>
      <c r="E845" s="266"/>
      <c r="F845" s="266"/>
      <c r="G845" s="266"/>
      <c r="H845" s="266"/>
      <c r="I845" s="266"/>
      <c r="J845" s="266"/>
      <c r="K845" s="266"/>
      <c r="L845" s="266"/>
      <c r="M845" s="266"/>
      <c r="N845" s="266"/>
      <c r="O845" s="266"/>
      <c r="P845" s="266"/>
      <c r="Q845" s="266"/>
      <c r="R845" s="266"/>
      <c r="S845" s="266"/>
      <c r="T845" s="266"/>
      <c r="U845" s="266"/>
      <c r="V845" s="266"/>
      <c r="W845" s="266"/>
      <c r="X845" s="266"/>
      <c r="Y845" s="266"/>
      <c r="Z845" s="266"/>
      <c r="AA845" s="266"/>
      <c r="AB845" s="266"/>
      <c r="AC845" s="266"/>
      <c r="AD845" s="266"/>
      <c r="AE845" s="266"/>
      <c r="AF845" s="266"/>
      <c r="AG845" s="266"/>
    </row>
    <row r="846" spans="1:33" ht="24" customHeight="1">
      <c r="A846" s="266"/>
      <c r="B846" s="266"/>
      <c r="C846" s="266"/>
      <c r="D846" s="266"/>
      <c r="E846" s="266"/>
      <c r="F846" s="266"/>
      <c r="G846" s="266"/>
      <c r="H846" s="266"/>
      <c r="I846" s="266"/>
      <c r="J846" s="266"/>
      <c r="K846" s="266"/>
      <c r="L846" s="266"/>
      <c r="M846" s="266"/>
      <c r="N846" s="266"/>
      <c r="O846" s="266"/>
      <c r="P846" s="266"/>
      <c r="Q846" s="266"/>
      <c r="R846" s="266"/>
      <c r="S846" s="266"/>
      <c r="T846" s="266"/>
      <c r="U846" s="266"/>
      <c r="V846" s="266"/>
      <c r="W846" s="266"/>
      <c r="X846" s="266"/>
      <c r="Y846" s="266"/>
      <c r="Z846" s="266"/>
      <c r="AA846" s="266"/>
      <c r="AB846" s="266"/>
      <c r="AC846" s="266"/>
      <c r="AD846" s="266"/>
      <c r="AE846" s="266"/>
      <c r="AF846" s="266"/>
      <c r="AG846" s="266"/>
    </row>
    <row r="847" spans="1:33" ht="24" customHeight="1">
      <c r="A847" s="266"/>
      <c r="B847" s="266"/>
      <c r="C847" s="266"/>
      <c r="D847" s="266"/>
      <c r="E847" s="266"/>
      <c r="F847" s="266"/>
      <c r="G847" s="266"/>
      <c r="H847" s="266"/>
      <c r="I847" s="266"/>
      <c r="J847" s="266"/>
      <c r="K847" s="266"/>
      <c r="L847" s="266"/>
      <c r="M847" s="266"/>
      <c r="N847" s="266"/>
      <c r="O847" s="266"/>
      <c r="P847" s="266"/>
      <c r="Q847" s="266"/>
      <c r="R847" s="266"/>
      <c r="S847" s="266"/>
      <c r="T847" s="266"/>
      <c r="U847" s="266"/>
      <c r="V847" s="266"/>
      <c r="W847" s="266"/>
      <c r="X847" s="266"/>
      <c r="Y847" s="266"/>
      <c r="Z847" s="266"/>
      <c r="AA847" s="266"/>
      <c r="AB847" s="266"/>
      <c r="AC847" s="266"/>
      <c r="AD847" s="266"/>
      <c r="AE847" s="266"/>
      <c r="AF847" s="266"/>
      <c r="AG847" s="266"/>
    </row>
    <row r="848" spans="1:33" ht="24" customHeight="1">
      <c r="A848" s="266"/>
      <c r="B848" s="266"/>
      <c r="C848" s="266"/>
      <c r="D848" s="266"/>
      <c r="E848" s="266"/>
      <c r="F848" s="266"/>
      <c r="G848" s="266"/>
      <c r="H848" s="266"/>
      <c r="I848" s="266"/>
      <c r="J848" s="266"/>
      <c r="K848" s="266"/>
      <c r="L848" s="266"/>
      <c r="M848" s="266"/>
      <c r="N848" s="266"/>
      <c r="O848" s="266"/>
      <c r="P848" s="266"/>
      <c r="Q848" s="266"/>
      <c r="R848" s="266"/>
      <c r="S848" s="266"/>
      <c r="T848" s="266"/>
      <c r="U848" s="266"/>
      <c r="V848" s="266"/>
      <c r="W848" s="266"/>
      <c r="X848" s="266"/>
      <c r="Y848" s="266"/>
      <c r="Z848" s="266"/>
      <c r="AA848" s="266"/>
      <c r="AB848" s="266"/>
      <c r="AC848" s="266"/>
      <c r="AD848" s="266"/>
      <c r="AE848" s="266"/>
      <c r="AF848" s="266"/>
      <c r="AG848" s="266"/>
    </row>
    <row r="849" spans="1:33" ht="24" customHeight="1">
      <c r="A849" s="266"/>
      <c r="B849" s="266"/>
      <c r="C849" s="266"/>
      <c r="D849" s="266"/>
      <c r="E849" s="266"/>
      <c r="F849" s="266"/>
      <c r="G849" s="266"/>
      <c r="H849" s="266"/>
      <c r="I849" s="266"/>
      <c r="J849" s="266"/>
      <c r="K849" s="266"/>
      <c r="L849" s="266"/>
      <c r="M849" s="266"/>
      <c r="N849" s="266"/>
      <c r="O849" s="266"/>
      <c r="P849" s="266"/>
      <c r="Q849" s="266"/>
      <c r="R849" s="266"/>
      <c r="S849" s="266"/>
      <c r="T849" s="266"/>
      <c r="U849" s="266"/>
      <c r="V849" s="266"/>
      <c r="W849" s="266"/>
      <c r="X849" s="266"/>
      <c r="Y849" s="266"/>
      <c r="Z849" s="266"/>
      <c r="AA849" s="266"/>
      <c r="AB849" s="266"/>
      <c r="AC849" s="266"/>
      <c r="AD849" s="266"/>
      <c r="AE849" s="266"/>
      <c r="AF849" s="266"/>
      <c r="AG849" s="266"/>
    </row>
    <row r="850" spans="1:33" ht="24" customHeight="1">
      <c r="A850" s="266"/>
      <c r="B850" s="266"/>
      <c r="C850" s="266"/>
      <c r="D850" s="266"/>
      <c r="E850" s="266"/>
      <c r="F850" s="266"/>
      <c r="G850" s="266"/>
      <c r="H850" s="266"/>
      <c r="I850" s="266"/>
      <c r="J850" s="266"/>
      <c r="K850" s="266"/>
      <c r="L850" s="266"/>
      <c r="M850" s="266"/>
      <c r="N850" s="266"/>
      <c r="O850" s="266"/>
      <c r="P850" s="266"/>
      <c r="Q850" s="266"/>
      <c r="R850" s="266"/>
      <c r="S850" s="266"/>
      <c r="T850" s="266"/>
      <c r="U850" s="266"/>
      <c r="V850" s="266"/>
      <c r="W850" s="266"/>
      <c r="X850" s="266"/>
      <c r="Y850" s="266"/>
      <c r="Z850" s="266"/>
      <c r="AA850" s="266"/>
      <c r="AB850" s="266"/>
      <c r="AC850" s="266"/>
      <c r="AD850" s="266"/>
      <c r="AE850" s="266"/>
      <c r="AF850" s="266"/>
      <c r="AG850" s="266"/>
    </row>
    <row r="851" spans="1:33" ht="24" customHeight="1">
      <c r="A851" s="266"/>
      <c r="B851" s="266"/>
      <c r="C851" s="266"/>
      <c r="D851" s="266"/>
      <c r="E851" s="266"/>
      <c r="F851" s="266"/>
      <c r="G851" s="266"/>
      <c r="H851" s="266"/>
      <c r="I851" s="266"/>
      <c r="J851" s="266"/>
      <c r="K851" s="266"/>
      <c r="L851" s="266"/>
      <c r="M851" s="266"/>
      <c r="N851" s="266"/>
      <c r="O851" s="266"/>
      <c r="P851" s="266"/>
      <c r="Q851" s="266"/>
      <c r="R851" s="266"/>
      <c r="S851" s="266"/>
      <c r="T851" s="266"/>
      <c r="U851" s="266"/>
      <c r="V851" s="266"/>
      <c r="W851" s="266"/>
      <c r="X851" s="266"/>
      <c r="Y851" s="266"/>
      <c r="Z851" s="266"/>
      <c r="AA851" s="266"/>
      <c r="AB851" s="266"/>
      <c r="AC851" s="266"/>
      <c r="AD851" s="266"/>
      <c r="AE851" s="266"/>
      <c r="AF851" s="266"/>
      <c r="AG851" s="266"/>
    </row>
    <row r="852" spans="1:33" ht="24" customHeight="1">
      <c r="A852" s="266"/>
      <c r="B852" s="266"/>
      <c r="C852" s="266"/>
      <c r="D852" s="266"/>
      <c r="E852" s="266"/>
      <c r="F852" s="266"/>
      <c r="G852" s="266"/>
      <c r="H852" s="266"/>
      <c r="I852" s="266"/>
      <c r="J852" s="266"/>
      <c r="K852" s="266"/>
      <c r="L852" s="266"/>
      <c r="M852" s="266"/>
      <c r="N852" s="266"/>
      <c r="O852" s="266"/>
      <c r="P852" s="266"/>
      <c r="Q852" s="266"/>
      <c r="R852" s="266"/>
      <c r="S852" s="266"/>
      <c r="T852" s="266"/>
      <c r="U852" s="266"/>
      <c r="V852" s="266"/>
      <c r="W852" s="266"/>
      <c r="X852" s="266"/>
      <c r="Y852" s="266"/>
      <c r="Z852" s="266"/>
      <c r="AA852" s="266"/>
      <c r="AB852" s="266"/>
      <c r="AC852" s="266"/>
      <c r="AD852" s="266"/>
      <c r="AE852" s="266"/>
      <c r="AF852" s="266"/>
      <c r="AG852" s="266"/>
    </row>
    <row r="853" spans="1:33" ht="24" customHeight="1">
      <c r="A853" s="266"/>
      <c r="B853" s="266"/>
      <c r="C853" s="266"/>
      <c r="D853" s="266"/>
      <c r="E853" s="266"/>
      <c r="F853" s="266"/>
      <c r="G853" s="266"/>
      <c r="H853" s="266"/>
      <c r="I853" s="266"/>
      <c r="J853" s="266"/>
      <c r="K853" s="266"/>
      <c r="L853" s="266"/>
      <c r="M853" s="266"/>
      <c r="N853" s="266"/>
      <c r="O853" s="266"/>
      <c r="P853" s="266"/>
      <c r="Q853" s="266"/>
      <c r="R853" s="266"/>
      <c r="S853" s="266"/>
      <c r="T853" s="266"/>
      <c r="U853" s="266"/>
      <c r="V853" s="266"/>
      <c r="W853" s="266"/>
      <c r="X853" s="266"/>
      <c r="Y853" s="266"/>
      <c r="Z853" s="266"/>
      <c r="AA853" s="266"/>
      <c r="AB853" s="266"/>
      <c r="AC853" s="266"/>
      <c r="AD853" s="266"/>
      <c r="AE853" s="266"/>
      <c r="AF853" s="266"/>
      <c r="AG853" s="266"/>
    </row>
    <row r="854" spans="1:33" ht="24" customHeight="1">
      <c r="A854" s="266"/>
      <c r="B854" s="266"/>
      <c r="C854" s="266"/>
      <c r="D854" s="266"/>
      <c r="E854" s="266"/>
      <c r="F854" s="266"/>
      <c r="G854" s="266"/>
      <c r="H854" s="266"/>
      <c r="I854" s="266"/>
      <c r="J854" s="266"/>
      <c r="K854" s="266"/>
      <c r="L854" s="266"/>
      <c r="M854" s="266"/>
      <c r="N854" s="266"/>
      <c r="O854" s="266"/>
      <c r="P854" s="266"/>
      <c r="Q854" s="266"/>
      <c r="R854" s="266"/>
      <c r="S854" s="266"/>
      <c r="T854" s="266"/>
      <c r="U854" s="266"/>
      <c r="V854" s="266"/>
      <c r="W854" s="266"/>
      <c r="X854" s="266"/>
      <c r="Y854" s="266"/>
      <c r="Z854" s="266"/>
      <c r="AA854" s="266"/>
      <c r="AB854" s="266"/>
      <c r="AC854" s="266"/>
      <c r="AD854" s="266"/>
      <c r="AE854" s="266"/>
      <c r="AF854" s="266"/>
      <c r="AG854" s="266"/>
    </row>
    <row r="855" spans="1:33" ht="24" customHeight="1">
      <c r="A855" s="266"/>
      <c r="B855" s="266"/>
      <c r="C855" s="266"/>
      <c r="D855" s="266"/>
      <c r="E855" s="266"/>
      <c r="F855" s="266"/>
      <c r="G855" s="266"/>
      <c r="H855" s="266"/>
      <c r="I855" s="266"/>
      <c r="J855" s="266"/>
      <c r="K855" s="266"/>
      <c r="L855" s="266"/>
      <c r="M855" s="266"/>
      <c r="N855" s="266"/>
      <c r="O855" s="266"/>
      <c r="P855" s="266"/>
      <c r="Q855" s="266"/>
      <c r="R855" s="266"/>
      <c r="S855" s="266"/>
      <c r="T855" s="266"/>
      <c r="U855" s="266"/>
      <c r="V855" s="266"/>
      <c r="W855" s="266"/>
      <c r="X855" s="266"/>
      <c r="Y855" s="266"/>
      <c r="Z855" s="266"/>
      <c r="AA855" s="266"/>
      <c r="AB855" s="266"/>
      <c r="AC855" s="266"/>
      <c r="AD855" s="266"/>
      <c r="AE855" s="266"/>
      <c r="AF855" s="266"/>
      <c r="AG855" s="266"/>
    </row>
    <row r="856" spans="1:33" ht="24" customHeight="1">
      <c r="A856" s="266"/>
      <c r="B856" s="266"/>
      <c r="C856" s="266"/>
      <c r="D856" s="266"/>
      <c r="E856" s="266"/>
      <c r="F856" s="266"/>
      <c r="G856" s="266"/>
      <c r="H856" s="266"/>
      <c r="I856" s="266"/>
      <c r="J856" s="266"/>
      <c r="K856" s="266"/>
      <c r="L856" s="266"/>
      <c r="M856" s="266"/>
      <c r="N856" s="266"/>
      <c r="O856" s="266"/>
      <c r="P856" s="266"/>
      <c r="Q856" s="266"/>
      <c r="R856" s="266"/>
      <c r="S856" s="266"/>
      <c r="T856" s="266"/>
      <c r="U856" s="266"/>
      <c r="V856" s="266"/>
      <c r="W856" s="266"/>
      <c r="X856" s="266"/>
      <c r="Y856" s="266"/>
      <c r="Z856" s="266"/>
      <c r="AA856" s="266"/>
      <c r="AB856" s="266"/>
      <c r="AC856" s="266"/>
      <c r="AD856" s="266"/>
      <c r="AE856" s="266"/>
      <c r="AF856" s="266"/>
      <c r="AG856" s="266"/>
    </row>
    <row r="857" spans="1:33" ht="24" customHeight="1">
      <c r="A857" s="266"/>
      <c r="B857" s="266"/>
      <c r="C857" s="266"/>
      <c r="D857" s="266"/>
      <c r="E857" s="266"/>
      <c r="F857" s="266"/>
      <c r="G857" s="266"/>
      <c r="H857" s="266"/>
      <c r="I857" s="266"/>
      <c r="J857" s="266"/>
      <c r="K857" s="266"/>
      <c r="L857" s="266"/>
      <c r="M857" s="266"/>
      <c r="N857" s="266"/>
      <c r="O857" s="266"/>
      <c r="P857" s="266"/>
      <c r="Q857" s="266"/>
      <c r="R857" s="266"/>
      <c r="S857" s="266"/>
      <c r="T857" s="266"/>
      <c r="U857" s="266"/>
      <c r="V857" s="266"/>
      <c r="W857" s="266"/>
      <c r="X857" s="266"/>
      <c r="Y857" s="266"/>
      <c r="Z857" s="266"/>
      <c r="AA857" s="266"/>
      <c r="AB857" s="266"/>
      <c r="AC857" s="266"/>
      <c r="AD857" s="266"/>
      <c r="AE857" s="266"/>
      <c r="AF857" s="266"/>
      <c r="AG857" s="266"/>
    </row>
    <row r="858" spans="1:33" ht="24" customHeight="1">
      <c r="A858" s="266"/>
      <c r="B858" s="266"/>
      <c r="C858" s="266"/>
      <c r="D858" s="266"/>
      <c r="E858" s="266"/>
      <c r="F858" s="266"/>
      <c r="G858" s="266"/>
      <c r="H858" s="266"/>
      <c r="I858" s="266"/>
      <c r="J858" s="266"/>
      <c r="K858" s="266"/>
      <c r="L858" s="266"/>
      <c r="M858" s="266"/>
      <c r="N858" s="266"/>
      <c r="O858" s="266"/>
      <c r="P858" s="266"/>
      <c r="Q858" s="266"/>
      <c r="R858" s="266"/>
      <c r="S858" s="266"/>
      <c r="T858" s="266"/>
      <c r="U858" s="266"/>
      <c r="V858" s="266"/>
      <c r="W858" s="266"/>
      <c r="X858" s="266"/>
      <c r="Y858" s="266"/>
      <c r="Z858" s="266"/>
      <c r="AA858" s="266"/>
      <c r="AB858" s="266"/>
      <c r="AC858" s="266"/>
      <c r="AD858" s="266"/>
      <c r="AE858" s="266"/>
      <c r="AF858" s="266"/>
      <c r="AG858" s="266"/>
    </row>
    <row r="859" spans="1:33" ht="24" customHeight="1">
      <c r="A859" s="266"/>
      <c r="B859" s="266"/>
      <c r="C859" s="266"/>
      <c r="D859" s="266"/>
      <c r="E859" s="266"/>
      <c r="F859" s="266"/>
      <c r="G859" s="266"/>
      <c r="H859" s="266"/>
      <c r="I859" s="266"/>
      <c r="J859" s="266"/>
      <c r="K859" s="266"/>
      <c r="L859" s="266"/>
      <c r="M859" s="266"/>
      <c r="N859" s="266"/>
      <c r="O859" s="266"/>
      <c r="P859" s="266"/>
      <c r="Q859" s="266"/>
      <c r="R859" s="266"/>
      <c r="S859" s="266"/>
      <c r="T859" s="266"/>
      <c r="U859" s="266"/>
      <c r="V859" s="266"/>
      <c r="W859" s="266"/>
      <c r="X859" s="266"/>
      <c r="Y859" s="266"/>
      <c r="Z859" s="266"/>
      <c r="AA859" s="266"/>
      <c r="AB859" s="266"/>
      <c r="AC859" s="266"/>
      <c r="AD859" s="266"/>
      <c r="AE859" s="266"/>
      <c r="AF859" s="266"/>
      <c r="AG859" s="266"/>
    </row>
    <row r="860" spans="1:33" ht="24" customHeight="1">
      <c r="A860" s="266"/>
      <c r="B860" s="266"/>
      <c r="C860" s="266"/>
      <c r="D860" s="266"/>
      <c r="E860" s="266"/>
      <c r="F860" s="266"/>
      <c r="G860" s="266"/>
      <c r="H860" s="266"/>
      <c r="I860" s="266"/>
      <c r="J860" s="266"/>
      <c r="K860" s="266"/>
      <c r="L860" s="266"/>
      <c r="M860" s="266"/>
      <c r="N860" s="266"/>
      <c r="O860" s="266"/>
      <c r="P860" s="266"/>
      <c r="Q860" s="266"/>
      <c r="R860" s="266"/>
      <c r="S860" s="266"/>
      <c r="T860" s="266"/>
      <c r="U860" s="266"/>
      <c r="V860" s="266"/>
      <c r="W860" s="266"/>
      <c r="X860" s="266"/>
      <c r="Y860" s="266"/>
      <c r="Z860" s="266"/>
      <c r="AA860" s="266"/>
      <c r="AB860" s="266"/>
      <c r="AC860" s="266"/>
      <c r="AD860" s="266"/>
      <c r="AE860" s="266"/>
      <c r="AF860" s="266"/>
      <c r="AG860" s="266"/>
    </row>
    <row r="861" spans="1:33" ht="24" customHeight="1">
      <c r="A861" s="266"/>
      <c r="B861" s="266"/>
      <c r="C861" s="266"/>
      <c r="D861" s="266"/>
      <c r="E861" s="266"/>
      <c r="F861" s="266"/>
      <c r="G861" s="266"/>
      <c r="H861" s="266"/>
      <c r="I861" s="266"/>
      <c r="J861" s="266"/>
      <c r="K861" s="266"/>
      <c r="L861" s="266"/>
      <c r="M861" s="266"/>
      <c r="N861" s="266"/>
      <c r="O861" s="266"/>
      <c r="P861" s="266"/>
      <c r="Q861" s="266"/>
      <c r="R861" s="266"/>
      <c r="S861" s="266"/>
      <c r="T861" s="266"/>
      <c r="U861" s="266"/>
      <c r="V861" s="266"/>
      <c r="W861" s="266"/>
      <c r="X861" s="266"/>
      <c r="Y861" s="266"/>
      <c r="Z861" s="266"/>
      <c r="AA861" s="266"/>
      <c r="AB861" s="266"/>
      <c r="AC861" s="266"/>
      <c r="AD861" s="266"/>
      <c r="AE861" s="266"/>
      <c r="AF861" s="266"/>
      <c r="AG861" s="266"/>
    </row>
    <row r="862" spans="1:33" ht="24" customHeight="1">
      <c r="A862" s="266"/>
      <c r="B862" s="266"/>
      <c r="C862" s="266"/>
      <c r="D862" s="266"/>
      <c r="E862" s="266"/>
      <c r="F862" s="266"/>
      <c r="G862" s="266"/>
      <c r="H862" s="266"/>
      <c r="I862" s="266"/>
      <c r="J862" s="266"/>
      <c r="K862" s="266"/>
      <c r="L862" s="266"/>
      <c r="M862" s="266"/>
      <c r="N862" s="266"/>
      <c r="O862" s="266"/>
      <c r="P862" s="266"/>
      <c r="Q862" s="266"/>
      <c r="R862" s="266"/>
      <c r="S862" s="266"/>
      <c r="T862" s="266"/>
      <c r="U862" s="266"/>
      <c r="V862" s="266"/>
      <c r="W862" s="266"/>
      <c r="X862" s="266"/>
      <c r="Y862" s="266"/>
      <c r="Z862" s="266"/>
      <c r="AA862" s="266"/>
      <c r="AB862" s="266"/>
      <c r="AC862" s="266"/>
      <c r="AD862" s="266"/>
      <c r="AE862" s="266"/>
      <c r="AF862" s="266"/>
      <c r="AG862" s="266"/>
    </row>
    <row r="863" spans="1:33" ht="24" customHeight="1">
      <c r="A863" s="266"/>
      <c r="B863" s="266"/>
      <c r="C863" s="266"/>
      <c r="D863" s="266"/>
      <c r="E863" s="266"/>
      <c r="F863" s="266"/>
      <c r="G863" s="266"/>
      <c r="H863" s="266"/>
      <c r="I863" s="266"/>
      <c r="J863" s="266"/>
      <c r="K863" s="266"/>
      <c r="L863" s="266"/>
      <c r="M863" s="266"/>
      <c r="N863" s="266"/>
      <c r="O863" s="266"/>
      <c r="P863" s="266"/>
      <c r="Q863" s="266"/>
      <c r="R863" s="266"/>
      <c r="S863" s="266"/>
      <c r="T863" s="266"/>
      <c r="U863" s="266"/>
      <c r="V863" s="266"/>
      <c r="W863" s="266"/>
      <c r="X863" s="266"/>
      <c r="Y863" s="266"/>
      <c r="Z863" s="266"/>
      <c r="AA863" s="266"/>
      <c r="AB863" s="266"/>
      <c r="AC863" s="266"/>
      <c r="AD863" s="266"/>
      <c r="AE863" s="266"/>
      <c r="AF863" s="266"/>
      <c r="AG863" s="266"/>
    </row>
    <row r="864" spans="1:33" ht="24" customHeight="1">
      <c r="A864" s="266"/>
      <c r="B864" s="266"/>
      <c r="C864" s="266"/>
      <c r="D864" s="266"/>
      <c r="E864" s="266"/>
      <c r="F864" s="266"/>
      <c r="G864" s="266"/>
      <c r="H864" s="266"/>
      <c r="I864" s="266"/>
      <c r="J864" s="266"/>
      <c r="K864" s="266"/>
      <c r="L864" s="266"/>
      <c r="M864" s="266"/>
      <c r="N864" s="266"/>
      <c r="O864" s="266"/>
      <c r="P864" s="266"/>
      <c r="Q864" s="266"/>
      <c r="R864" s="266"/>
      <c r="S864" s="266"/>
      <c r="T864" s="266"/>
      <c r="U864" s="266"/>
      <c r="V864" s="266"/>
      <c r="W864" s="266"/>
      <c r="X864" s="266"/>
      <c r="Y864" s="266"/>
      <c r="Z864" s="266"/>
      <c r="AA864" s="266"/>
      <c r="AB864" s="266"/>
      <c r="AC864" s="266"/>
      <c r="AD864" s="266"/>
      <c r="AE864" s="266"/>
      <c r="AF864" s="266"/>
      <c r="AG864" s="266"/>
    </row>
    <row r="865" spans="1:33" ht="24" customHeight="1">
      <c r="A865" s="266"/>
      <c r="B865" s="266"/>
      <c r="C865" s="266"/>
      <c r="D865" s="266"/>
      <c r="E865" s="266"/>
      <c r="F865" s="266"/>
      <c r="G865" s="266"/>
      <c r="H865" s="266"/>
      <c r="I865" s="266"/>
      <c r="J865" s="266"/>
      <c r="K865" s="266"/>
      <c r="L865" s="266"/>
      <c r="M865" s="266"/>
      <c r="N865" s="266"/>
      <c r="O865" s="266"/>
      <c r="P865" s="266"/>
      <c r="Q865" s="266"/>
      <c r="R865" s="266"/>
      <c r="S865" s="266"/>
      <c r="T865" s="266"/>
      <c r="U865" s="266"/>
      <c r="V865" s="266"/>
      <c r="W865" s="266"/>
      <c r="X865" s="266"/>
      <c r="Y865" s="266"/>
      <c r="Z865" s="266"/>
      <c r="AA865" s="266"/>
      <c r="AB865" s="266"/>
      <c r="AC865" s="266"/>
      <c r="AD865" s="266"/>
      <c r="AE865" s="266"/>
      <c r="AF865" s="266"/>
      <c r="AG865" s="266"/>
    </row>
    <row r="866" spans="1:33" ht="24" customHeight="1">
      <c r="A866" s="266"/>
      <c r="B866" s="266"/>
      <c r="C866" s="266"/>
      <c r="D866" s="266"/>
      <c r="E866" s="266"/>
      <c r="F866" s="266"/>
      <c r="G866" s="266"/>
      <c r="H866" s="266"/>
      <c r="I866" s="266"/>
      <c r="J866" s="266"/>
      <c r="K866" s="266"/>
      <c r="L866" s="266"/>
      <c r="M866" s="266"/>
      <c r="N866" s="266"/>
      <c r="O866" s="266"/>
      <c r="P866" s="266"/>
      <c r="Q866" s="266"/>
      <c r="R866" s="266"/>
      <c r="S866" s="266"/>
      <c r="T866" s="266"/>
      <c r="U866" s="266"/>
      <c r="V866" s="266"/>
      <c r="W866" s="266"/>
      <c r="X866" s="266"/>
      <c r="Y866" s="266"/>
      <c r="Z866" s="266"/>
      <c r="AA866" s="266"/>
      <c r="AB866" s="266"/>
      <c r="AC866" s="266"/>
      <c r="AD866" s="266"/>
      <c r="AE866" s="266"/>
      <c r="AF866" s="266"/>
      <c r="AG866" s="266"/>
    </row>
    <row r="867" spans="1:33" ht="24" customHeight="1">
      <c r="A867" s="266"/>
      <c r="B867" s="266"/>
      <c r="C867" s="266"/>
      <c r="D867" s="266"/>
      <c r="E867" s="266"/>
      <c r="F867" s="266"/>
      <c r="G867" s="266"/>
      <c r="H867" s="266"/>
      <c r="I867" s="266"/>
      <c r="J867" s="266"/>
      <c r="K867" s="266"/>
      <c r="L867" s="266"/>
      <c r="M867" s="266"/>
      <c r="N867" s="266"/>
      <c r="O867" s="266"/>
      <c r="P867" s="266"/>
      <c r="Q867" s="266"/>
      <c r="R867" s="266"/>
      <c r="S867" s="266"/>
      <c r="T867" s="266"/>
      <c r="U867" s="266"/>
      <c r="V867" s="266"/>
      <c r="W867" s="266"/>
      <c r="X867" s="266"/>
      <c r="Y867" s="266"/>
      <c r="Z867" s="266"/>
      <c r="AA867" s="266"/>
      <c r="AB867" s="266"/>
      <c r="AC867" s="266"/>
      <c r="AD867" s="266"/>
      <c r="AE867" s="266"/>
      <c r="AF867" s="266"/>
      <c r="AG867" s="266"/>
    </row>
    <row r="868" spans="1:33" ht="24" customHeight="1">
      <c r="A868" s="266"/>
      <c r="B868" s="266"/>
      <c r="C868" s="266"/>
      <c r="D868" s="266"/>
      <c r="E868" s="266"/>
      <c r="F868" s="266"/>
      <c r="G868" s="266"/>
      <c r="H868" s="266"/>
      <c r="I868" s="266"/>
      <c r="J868" s="266"/>
      <c r="K868" s="266"/>
      <c r="L868" s="266"/>
      <c r="M868" s="266"/>
      <c r="N868" s="266"/>
      <c r="O868" s="266"/>
      <c r="P868" s="266"/>
      <c r="Q868" s="266"/>
      <c r="R868" s="266"/>
      <c r="S868" s="266"/>
      <c r="T868" s="266"/>
      <c r="U868" s="266"/>
      <c r="V868" s="266"/>
      <c r="W868" s="266"/>
      <c r="X868" s="266"/>
      <c r="Y868" s="266"/>
      <c r="Z868" s="266"/>
      <c r="AA868" s="266"/>
      <c r="AB868" s="266"/>
      <c r="AC868" s="266"/>
      <c r="AD868" s="266"/>
      <c r="AE868" s="266"/>
      <c r="AF868" s="266"/>
      <c r="AG868" s="266"/>
    </row>
    <row r="869" spans="1:33" ht="24" customHeight="1">
      <c r="A869" s="266"/>
      <c r="B869" s="266"/>
      <c r="C869" s="266"/>
      <c r="D869" s="266"/>
      <c r="E869" s="266"/>
      <c r="F869" s="266"/>
      <c r="G869" s="266"/>
      <c r="H869" s="266"/>
      <c r="I869" s="266"/>
      <c r="J869" s="266"/>
      <c r="K869" s="266"/>
      <c r="L869" s="266"/>
      <c r="M869" s="266"/>
      <c r="N869" s="266"/>
      <c r="O869" s="266"/>
      <c r="P869" s="266"/>
      <c r="Q869" s="266"/>
      <c r="R869" s="266"/>
      <c r="S869" s="266"/>
      <c r="T869" s="266"/>
      <c r="U869" s="266"/>
      <c r="V869" s="266"/>
      <c r="W869" s="266"/>
      <c r="X869" s="266"/>
      <c r="Y869" s="266"/>
      <c r="Z869" s="266"/>
      <c r="AA869" s="266"/>
      <c r="AB869" s="266"/>
      <c r="AC869" s="266"/>
      <c r="AD869" s="266"/>
      <c r="AE869" s="266"/>
      <c r="AF869" s="266"/>
      <c r="AG869" s="266"/>
    </row>
    <row r="870" spans="1:33" ht="24" customHeight="1">
      <c r="A870" s="266"/>
      <c r="B870" s="266"/>
      <c r="C870" s="266"/>
      <c r="D870" s="266"/>
      <c r="E870" s="266"/>
      <c r="F870" s="266"/>
      <c r="G870" s="266"/>
      <c r="H870" s="266"/>
      <c r="I870" s="266"/>
      <c r="J870" s="266"/>
      <c r="K870" s="266"/>
      <c r="L870" s="266"/>
      <c r="M870" s="266"/>
      <c r="N870" s="266"/>
      <c r="O870" s="266"/>
      <c r="P870" s="266"/>
      <c r="Q870" s="266"/>
      <c r="R870" s="266"/>
      <c r="S870" s="266"/>
      <c r="T870" s="266"/>
      <c r="U870" s="266"/>
      <c r="V870" s="266"/>
      <c r="W870" s="266"/>
      <c r="X870" s="266"/>
      <c r="Y870" s="266"/>
      <c r="Z870" s="266"/>
      <c r="AA870" s="266"/>
      <c r="AB870" s="266"/>
      <c r="AC870" s="266"/>
      <c r="AD870" s="266"/>
      <c r="AE870" s="266"/>
      <c r="AF870" s="266"/>
      <c r="AG870" s="266"/>
    </row>
    <row r="871" spans="1:33" ht="24" customHeight="1">
      <c r="A871" s="266"/>
      <c r="B871" s="266"/>
      <c r="C871" s="266"/>
      <c r="D871" s="266"/>
      <c r="E871" s="266"/>
      <c r="F871" s="266"/>
      <c r="G871" s="266"/>
      <c r="H871" s="266"/>
      <c r="I871" s="266"/>
      <c r="J871" s="266"/>
      <c r="K871" s="266"/>
      <c r="L871" s="266"/>
      <c r="M871" s="266"/>
      <c r="N871" s="266"/>
      <c r="O871" s="266"/>
      <c r="P871" s="266"/>
      <c r="Q871" s="266"/>
      <c r="R871" s="266"/>
      <c r="S871" s="266"/>
      <c r="T871" s="266"/>
      <c r="U871" s="266"/>
      <c r="V871" s="266"/>
      <c r="W871" s="266"/>
      <c r="X871" s="266"/>
      <c r="Y871" s="266"/>
      <c r="Z871" s="266"/>
      <c r="AA871" s="266"/>
      <c r="AB871" s="266"/>
      <c r="AC871" s="266"/>
      <c r="AD871" s="266"/>
      <c r="AE871" s="266"/>
      <c r="AF871" s="266"/>
      <c r="AG871" s="266"/>
    </row>
    <row r="872" spans="1:33" ht="24" customHeight="1">
      <c r="A872" s="266"/>
      <c r="B872" s="266"/>
      <c r="C872" s="266"/>
      <c r="D872" s="266"/>
      <c r="E872" s="266"/>
      <c r="F872" s="266"/>
      <c r="G872" s="266"/>
      <c r="H872" s="266"/>
      <c r="I872" s="266"/>
      <c r="J872" s="266"/>
      <c r="K872" s="266"/>
      <c r="L872" s="266"/>
      <c r="M872" s="266"/>
      <c r="N872" s="266"/>
      <c r="O872" s="266"/>
      <c r="P872" s="266"/>
      <c r="Q872" s="266"/>
      <c r="R872" s="266"/>
      <c r="S872" s="266"/>
      <c r="T872" s="266"/>
      <c r="U872" s="266"/>
      <c r="V872" s="266"/>
      <c r="W872" s="266"/>
      <c r="X872" s="266"/>
      <c r="Y872" s="266"/>
      <c r="Z872" s="266"/>
      <c r="AA872" s="266"/>
      <c r="AB872" s="266"/>
      <c r="AC872" s="266"/>
      <c r="AD872" s="266"/>
      <c r="AE872" s="266"/>
      <c r="AF872" s="266"/>
      <c r="AG872" s="266"/>
    </row>
    <row r="873" spans="1:33" ht="24" customHeight="1">
      <c r="A873" s="266"/>
      <c r="B873" s="266"/>
      <c r="C873" s="266"/>
      <c r="D873" s="266"/>
      <c r="E873" s="266"/>
      <c r="F873" s="266"/>
      <c r="G873" s="266"/>
      <c r="H873" s="266"/>
      <c r="I873" s="266"/>
      <c r="J873" s="266"/>
      <c r="K873" s="266"/>
      <c r="L873" s="266"/>
      <c r="M873" s="266"/>
      <c r="N873" s="266"/>
      <c r="O873" s="266"/>
      <c r="P873" s="266"/>
      <c r="Q873" s="266"/>
      <c r="R873" s="266"/>
      <c r="S873" s="266"/>
      <c r="T873" s="266"/>
      <c r="U873" s="266"/>
      <c r="V873" s="266"/>
      <c r="W873" s="266"/>
      <c r="X873" s="266"/>
      <c r="Y873" s="266"/>
      <c r="Z873" s="266"/>
      <c r="AA873" s="266"/>
      <c r="AB873" s="266"/>
      <c r="AC873" s="266"/>
      <c r="AD873" s="266"/>
      <c r="AE873" s="266"/>
      <c r="AF873" s="266"/>
      <c r="AG873" s="266"/>
    </row>
    <row r="874" spans="1:33" ht="24" customHeight="1">
      <c r="A874" s="266"/>
      <c r="B874" s="266"/>
      <c r="C874" s="266"/>
      <c r="D874" s="266"/>
      <c r="E874" s="266"/>
      <c r="F874" s="266"/>
      <c r="G874" s="266"/>
      <c r="H874" s="266"/>
      <c r="I874" s="266"/>
      <c r="J874" s="266"/>
      <c r="K874" s="266"/>
      <c r="L874" s="266"/>
      <c r="M874" s="266"/>
      <c r="N874" s="266"/>
      <c r="O874" s="266"/>
      <c r="P874" s="266"/>
      <c r="Q874" s="266"/>
      <c r="R874" s="266"/>
      <c r="S874" s="266"/>
      <c r="T874" s="266"/>
      <c r="U874" s="266"/>
      <c r="V874" s="266"/>
      <c r="W874" s="266"/>
      <c r="X874" s="266"/>
      <c r="Y874" s="266"/>
      <c r="Z874" s="266"/>
      <c r="AA874" s="266"/>
      <c r="AB874" s="266"/>
      <c r="AC874" s="266"/>
      <c r="AD874" s="266"/>
      <c r="AE874" s="266"/>
      <c r="AF874" s="266"/>
      <c r="AG874" s="266"/>
    </row>
    <row r="875" spans="1:33" ht="24" customHeight="1">
      <c r="A875" s="266"/>
      <c r="B875" s="266"/>
      <c r="C875" s="266"/>
      <c r="D875" s="266"/>
      <c r="E875" s="266"/>
      <c r="F875" s="266"/>
      <c r="G875" s="266"/>
      <c r="H875" s="266"/>
      <c r="I875" s="266"/>
      <c r="J875" s="266"/>
      <c r="K875" s="266"/>
      <c r="L875" s="266"/>
      <c r="M875" s="266"/>
      <c r="N875" s="266"/>
      <c r="O875" s="266"/>
      <c r="P875" s="266"/>
      <c r="Q875" s="266"/>
      <c r="R875" s="266"/>
      <c r="S875" s="266"/>
      <c r="T875" s="266"/>
      <c r="U875" s="266"/>
      <c r="V875" s="266"/>
      <c r="W875" s="266"/>
      <c r="X875" s="266"/>
      <c r="Y875" s="266"/>
      <c r="Z875" s="266"/>
      <c r="AA875" s="266"/>
      <c r="AB875" s="266"/>
      <c r="AC875" s="266"/>
      <c r="AD875" s="266"/>
      <c r="AE875" s="266"/>
      <c r="AF875" s="266"/>
      <c r="AG875" s="266"/>
    </row>
    <row r="876" spans="1:33" ht="24" customHeight="1">
      <c r="A876" s="266"/>
      <c r="B876" s="266"/>
      <c r="C876" s="266"/>
      <c r="D876" s="266"/>
      <c r="E876" s="266"/>
      <c r="F876" s="266"/>
      <c r="G876" s="266"/>
      <c r="H876" s="266"/>
      <c r="I876" s="266"/>
      <c r="J876" s="266"/>
      <c r="K876" s="266"/>
      <c r="L876" s="266"/>
      <c r="M876" s="266"/>
      <c r="N876" s="266"/>
      <c r="O876" s="266"/>
      <c r="P876" s="266"/>
      <c r="Q876" s="266"/>
      <c r="R876" s="266"/>
      <c r="S876" s="266"/>
      <c r="T876" s="266"/>
      <c r="U876" s="266"/>
      <c r="V876" s="266"/>
      <c r="W876" s="266"/>
      <c r="X876" s="266"/>
      <c r="Y876" s="266"/>
      <c r="Z876" s="266"/>
      <c r="AA876" s="266"/>
      <c r="AB876" s="266"/>
      <c r="AC876" s="266"/>
      <c r="AD876" s="266"/>
      <c r="AE876" s="266"/>
      <c r="AF876" s="266"/>
      <c r="AG876" s="266"/>
    </row>
    <row r="877" spans="1:33" ht="24" customHeight="1">
      <c r="A877" s="266"/>
      <c r="B877" s="266"/>
      <c r="C877" s="266"/>
      <c r="D877" s="266"/>
      <c r="E877" s="266"/>
      <c r="F877" s="266"/>
      <c r="G877" s="266"/>
      <c r="H877" s="266"/>
      <c r="I877" s="266"/>
      <c r="J877" s="266"/>
      <c r="K877" s="266"/>
      <c r="L877" s="266"/>
      <c r="M877" s="266"/>
      <c r="N877" s="266"/>
      <c r="O877" s="266"/>
      <c r="P877" s="266"/>
      <c r="Q877" s="266"/>
      <c r="R877" s="266"/>
      <c r="S877" s="266"/>
      <c r="T877" s="266"/>
      <c r="U877" s="266"/>
      <c r="V877" s="266"/>
      <c r="W877" s="266"/>
      <c r="X877" s="266"/>
      <c r="Y877" s="266"/>
      <c r="Z877" s="266"/>
      <c r="AA877" s="266"/>
      <c r="AB877" s="266"/>
      <c r="AC877" s="266"/>
      <c r="AD877" s="266"/>
      <c r="AE877" s="266"/>
      <c r="AF877" s="266"/>
      <c r="AG877" s="266"/>
    </row>
    <row r="878" spans="1:33" ht="24" customHeight="1">
      <c r="A878" s="266"/>
      <c r="B878" s="266"/>
      <c r="C878" s="266"/>
      <c r="D878" s="266"/>
      <c r="E878" s="266"/>
      <c r="F878" s="266"/>
      <c r="G878" s="266"/>
      <c r="H878" s="266"/>
      <c r="I878" s="266"/>
      <c r="J878" s="266"/>
      <c r="K878" s="266"/>
      <c r="L878" s="266"/>
      <c r="M878" s="266"/>
      <c r="N878" s="266"/>
      <c r="O878" s="266"/>
      <c r="P878" s="266"/>
      <c r="Q878" s="266"/>
      <c r="R878" s="266"/>
      <c r="S878" s="266"/>
      <c r="T878" s="266"/>
      <c r="U878" s="266"/>
      <c r="V878" s="266"/>
      <c r="W878" s="266"/>
      <c r="X878" s="266"/>
      <c r="Y878" s="266"/>
      <c r="Z878" s="266"/>
      <c r="AA878" s="266"/>
      <c r="AB878" s="266"/>
      <c r="AC878" s="266"/>
      <c r="AD878" s="266"/>
      <c r="AE878" s="266"/>
      <c r="AF878" s="266"/>
      <c r="AG878" s="266"/>
    </row>
    <row r="879" spans="1:33" ht="24" customHeight="1">
      <c r="A879" s="266"/>
      <c r="B879" s="266"/>
      <c r="C879" s="266"/>
      <c r="D879" s="266"/>
      <c r="E879" s="266"/>
      <c r="F879" s="266"/>
      <c r="G879" s="266"/>
      <c r="H879" s="266"/>
      <c r="I879" s="266"/>
      <c r="J879" s="266"/>
      <c r="K879" s="266"/>
      <c r="L879" s="266"/>
      <c r="M879" s="266"/>
      <c r="N879" s="266"/>
      <c r="O879" s="266"/>
      <c r="P879" s="266"/>
      <c r="Q879" s="266"/>
      <c r="R879" s="266"/>
      <c r="S879" s="266"/>
      <c r="T879" s="266"/>
      <c r="U879" s="266"/>
      <c r="V879" s="266"/>
      <c r="W879" s="266"/>
      <c r="X879" s="266"/>
      <c r="Y879" s="266"/>
      <c r="Z879" s="266"/>
      <c r="AA879" s="266"/>
      <c r="AB879" s="266"/>
      <c r="AC879" s="266"/>
      <c r="AD879" s="266"/>
      <c r="AE879" s="266"/>
      <c r="AF879" s="266"/>
      <c r="AG879" s="266"/>
    </row>
    <row r="880" spans="1:33" ht="24" customHeight="1">
      <c r="A880" s="266"/>
      <c r="B880" s="266"/>
      <c r="C880" s="266"/>
      <c r="D880" s="266"/>
      <c r="E880" s="266"/>
      <c r="F880" s="266"/>
      <c r="G880" s="266"/>
      <c r="H880" s="266"/>
      <c r="I880" s="266"/>
      <c r="J880" s="266"/>
      <c r="K880" s="266"/>
      <c r="L880" s="266"/>
      <c r="M880" s="266"/>
      <c r="N880" s="266"/>
      <c r="O880" s="266"/>
      <c r="P880" s="266"/>
      <c r="Q880" s="266"/>
      <c r="R880" s="266"/>
      <c r="S880" s="266"/>
      <c r="T880" s="266"/>
      <c r="U880" s="266"/>
      <c r="V880" s="266"/>
      <c r="W880" s="266"/>
      <c r="X880" s="266"/>
      <c r="Y880" s="266"/>
      <c r="Z880" s="266"/>
      <c r="AA880" s="266"/>
      <c r="AB880" s="266"/>
      <c r="AC880" s="266"/>
      <c r="AD880" s="266"/>
      <c r="AE880" s="266"/>
      <c r="AF880" s="266"/>
      <c r="AG880" s="266"/>
    </row>
    <row r="881" spans="1:33" ht="24" customHeight="1">
      <c r="A881" s="266"/>
      <c r="B881" s="266"/>
      <c r="C881" s="266"/>
      <c r="D881" s="266"/>
      <c r="E881" s="266"/>
      <c r="F881" s="266"/>
      <c r="G881" s="266"/>
      <c r="H881" s="266"/>
      <c r="I881" s="266"/>
      <c r="J881" s="266"/>
      <c r="K881" s="266"/>
      <c r="L881" s="266"/>
      <c r="M881" s="266"/>
      <c r="N881" s="266"/>
      <c r="O881" s="266"/>
      <c r="P881" s="266"/>
      <c r="Q881" s="266"/>
      <c r="R881" s="266"/>
      <c r="S881" s="266"/>
      <c r="T881" s="266"/>
      <c r="U881" s="266"/>
      <c r="V881" s="266"/>
      <c r="W881" s="266"/>
      <c r="X881" s="266"/>
      <c r="Y881" s="266"/>
      <c r="Z881" s="266"/>
      <c r="AA881" s="266"/>
      <c r="AB881" s="266"/>
      <c r="AC881" s="266"/>
      <c r="AD881" s="266"/>
      <c r="AE881" s="266"/>
      <c r="AF881" s="266"/>
      <c r="AG881" s="266"/>
    </row>
    <row r="882" spans="1:33" ht="24" customHeight="1">
      <c r="A882" s="266"/>
      <c r="B882" s="266"/>
      <c r="C882" s="266"/>
      <c r="D882" s="266"/>
      <c r="E882" s="266"/>
      <c r="F882" s="266"/>
      <c r="G882" s="266"/>
      <c r="H882" s="266"/>
      <c r="I882" s="266"/>
      <c r="J882" s="266"/>
      <c r="K882" s="266"/>
      <c r="L882" s="266"/>
      <c r="M882" s="266"/>
      <c r="N882" s="266"/>
      <c r="O882" s="266"/>
      <c r="P882" s="266"/>
      <c r="Q882" s="266"/>
      <c r="R882" s="266"/>
      <c r="S882" s="266"/>
      <c r="T882" s="266"/>
      <c r="U882" s="266"/>
      <c r="V882" s="266"/>
      <c r="W882" s="266"/>
      <c r="X882" s="266"/>
      <c r="Y882" s="266"/>
      <c r="Z882" s="266"/>
      <c r="AA882" s="266"/>
      <c r="AB882" s="266"/>
      <c r="AC882" s="266"/>
      <c r="AD882" s="266"/>
      <c r="AE882" s="266"/>
      <c r="AF882" s="266"/>
      <c r="AG882" s="266"/>
    </row>
    <row r="883" spans="1:33" ht="24" customHeight="1">
      <c r="A883" s="266"/>
      <c r="B883" s="266"/>
      <c r="C883" s="266"/>
      <c r="D883" s="266"/>
      <c r="E883" s="266"/>
      <c r="F883" s="266"/>
      <c r="G883" s="266"/>
      <c r="H883" s="266"/>
      <c r="I883" s="266"/>
      <c r="J883" s="266"/>
      <c r="K883" s="266"/>
      <c r="L883" s="266"/>
      <c r="M883" s="266"/>
      <c r="N883" s="266"/>
      <c r="O883" s="266"/>
      <c r="P883" s="266"/>
      <c r="Q883" s="266"/>
      <c r="R883" s="266"/>
      <c r="S883" s="266"/>
      <c r="T883" s="266"/>
      <c r="U883" s="266"/>
      <c r="V883" s="266"/>
      <c r="W883" s="266"/>
      <c r="X883" s="266"/>
      <c r="Y883" s="266"/>
      <c r="Z883" s="266"/>
      <c r="AA883" s="266"/>
      <c r="AB883" s="266"/>
      <c r="AC883" s="266"/>
      <c r="AD883" s="266"/>
      <c r="AE883" s="266"/>
      <c r="AF883" s="266"/>
      <c r="AG883" s="266"/>
    </row>
    <row r="884" spans="1:33" ht="24" customHeight="1">
      <c r="A884" s="266"/>
      <c r="B884" s="266"/>
      <c r="C884" s="266"/>
      <c r="D884" s="266"/>
      <c r="E884" s="266"/>
      <c r="F884" s="266"/>
      <c r="G884" s="266"/>
      <c r="H884" s="266"/>
      <c r="I884" s="266"/>
      <c r="J884" s="266"/>
      <c r="K884" s="266"/>
      <c r="L884" s="266"/>
      <c r="M884" s="266"/>
      <c r="N884" s="266"/>
      <c r="O884" s="266"/>
      <c r="P884" s="266"/>
      <c r="Q884" s="266"/>
      <c r="R884" s="266"/>
      <c r="S884" s="266"/>
      <c r="T884" s="266"/>
      <c r="U884" s="266"/>
      <c r="V884" s="266"/>
      <c r="W884" s="266"/>
      <c r="X884" s="266"/>
      <c r="Y884" s="266"/>
      <c r="Z884" s="266"/>
      <c r="AA884" s="266"/>
      <c r="AB884" s="266"/>
      <c r="AC884" s="266"/>
      <c r="AD884" s="266"/>
      <c r="AE884" s="266"/>
      <c r="AF884" s="266"/>
      <c r="AG884" s="266"/>
    </row>
    <row r="885" spans="1:33" ht="24" customHeight="1">
      <c r="A885" s="266"/>
      <c r="B885" s="266"/>
      <c r="C885" s="266"/>
      <c r="D885" s="266"/>
      <c r="E885" s="266"/>
      <c r="F885" s="266"/>
      <c r="G885" s="266"/>
      <c r="H885" s="266"/>
      <c r="I885" s="266"/>
      <c r="J885" s="266"/>
      <c r="K885" s="266"/>
      <c r="L885" s="266"/>
      <c r="M885" s="266"/>
      <c r="N885" s="266"/>
      <c r="O885" s="266"/>
      <c r="P885" s="266"/>
      <c r="Q885" s="266"/>
      <c r="R885" s="266"/>
      <c r="S885" s="266"/>
      <c r="T885" s="266"/>
      <c r="U885" s="266"/>
      <c r="V885" s="266"/>
      <c r="W885" s="266"/>
      <c r="X885" s="266"/>
      <c r="Y885" s="266"/>
      <c r="Z885" s="266"/>
      <c r="AA885" s="266"/>
      <c r="AB885" s="266"/>
      <c r="AC885" s="266"/>
      <c r="AD885" s="266"/>
      <c r="AE885" s="266"/>
      <c r="AF885" s="266"/>
      <c r="AG885" s="266"/>
    </row>
    <row r="886" spans="1:33" ht="24" customHeight="1">
      <c r="A886" s="266"/>
      <c r="B886" s="266"/>
      <c r="C886" s="266"/>
      <c r="D886" s="266"/>
      <c r="E886" s="266"/>
      <c r="F886" s="266"/>
      <c r="G886" s="266"/>
      <c r="H886" s="266"/>
      <c r="I886" s="266"/>
      <c r="J886" s="266"/>
      <c r="K886" s="266"/>
      <c r="L886" s="266"/>
      <c r="M886" s="266"/>
      <c r="N886" s="266"/>
      <c r="O886" s="266"/>
      <c r="P886" s="266"/>
      <c r="Q886" s="266"/>
      <c r="R886" s="266"/>
      <c r="S886" s="266"/>
      <c r="T886" s="266"/>
      <c r="U886" s="266"/>
      <c r="V886" s="266"/>
      <c r="W886" s="266"/>
      <c r="X886" s="266"/>
      <c r="Y886" s="266"/>
      <c r="Z886" s="266"/>
      <c r="AA886" s="266"/>
      <c r="AB886" s="266"/>
      <c r="AC886" s="266"/>
      <c r="AD886" s="266"/>
      <c r="AE886" s="266"/>
      <c r="AF886" s="266"/>
      <c r="AG886" s="266"/>
    </row>
    <row r="887" spans="1:33" ht="24" customHeight="1">
      <c r="A887" s="266"/>
      <c r="B887" s="266"/>
      <c r="C887" s="266"/>
      <c r="D887" s="266"/>
      <c r="E887" s="266"/>
      <c r="F887" s="266"/>
      <c r="G887" s="266"/>
      <c r="H887" s="266"/>
      <c r="I887" s="266"/>
      <c r="J887" s="266"/>
      <c r="K887" s="266"/>
      <c r="L887" s="266"/>
      <c r="M887" s="266"/>
      <c r="N887" s="266"/>
      <c r="O887" s="266"/>
      <c r="P887" s="266"/>
      <c r="Q887" s="266"/>
      <c r="R887" s="266"/>
      <c r="S887" s="266"/>
      <c r="T887" s="266"/>
      <c r="U887" s="266"/>
      <c r="V887" s="266"/>
      <c r="W887" s="266"/>
      <c r="X887" s="266"/>
      <c r="Y887" s="266"/>
      <c r="Z887" s="266"/>
      <c r="AA887" s="266"/>
      <c r="AB887" s="266"/>
      <c r="AC887" s="266"/>
      <c r="AD887" s="266"/>
      <c r="AE887" s="266"/>
      <c r="AF887" s="266"/>
      <c r="AG887" s="266"/>
    </row>
    <row r="888" spans="1:33" ht="24" customHeight="1">
      <c r="A888" s="266"/>
      <c r="B888" s="266"/>
      <c r="C888" s="266"/>
      <c r="D888" s="266"/>
      <c r="E888" s="266"/>
      <c r="F888" s="266"/>
      <c r="G888" s="266"/>
      <c r="H888" s="266"/>
      <c r="I888" s="266"/>
      <c r="J888" s="266"/>
      <c r="K888" s="266"/>
      <c r="L888" s="266"/>
      <c r="M888" s="266"/>
      <c r="N888" s="266"/>
      <c r="O888" s="266"/>
      <c r="P888" s="266"/>
      <c r="Q888" s="266"/>
      <c r="R888" s="266"/>
      <c r="S888" s="266"/>
      <c r="T888" s="266"/>
      <c r="U888" s="266"/>
      <c r="V888" s="266"/>
      <c r="W888" s="266"/>
      <c r="X888" s="266"/>
      <c r="Y888" s="266"/>
      <c r="Z888" s="266"/>
      <c r="AA888" s="266"/>
      <c r="AB888" s="266"/>
      <c r="AC888" s="266"/>
      <c r="AD888" s="266"/>
      <c r="AE888" s="266"/>
      <c r="AF888" s="266"/>
      <c r="AG888" s="266"/>
    </row>
    <row r="889" spans="1:33" ht="24" customHeight="1">
      <c r="A889" s="266"/>
      <c r="B889" s="266"/>
      <c r="C889" s="266"/>
      <c r="D889" s="266"/>
      <c r="E889" s="266"/>
      <c r="F889" s="266"/>
      <c r="G889" s="266"/>
      <c r="H889" s="266"/>
      <c r="I889" s="266"/>
      <c r="J889" s="266"/>
      <c r="K889" s="266"/>
      <c r="L889" s="266"/>
      <c r="M889" s="266"/>
      <c r="N889" s="266"/>
      <c r="O889" s="266"/>
      <c r="P889" s="266"/>
      <c r="Q889" s="266"/>
      <c r="R889" s="266"/>
      <c r="S889" s="266"/>
      <c r="T889" s="266"/>
      <c r="U889" s="266"/>
      <c r="V889" s="266"/>
      <c r="W889" s="266"/>
      <c r="X889" s="266"/>
      <c r="Y889" s="266"/>
      <c r="Z889" s="266"/>
      <c r="AA889" s="266"/>
      <c r="AB889" s="266"/>
      <c r="AC889" s="266"/>
      <c r="AD889" s="266"/>
      <c r="AE889" s="266"/>
      <c r="AF889" s="266"/>
      <c r="AG889" s="266"/>
    </row>
    <row r="890" spans="1:33" ht="24" customHeight="1">
      <c r="A890" s="266"/>
      <c r="B890" s="266"/>
      <c r="C890" s="266"/>
      <c r="D890" s="266"/>
      <c r="E890" s="266"/>
      <c r="F890" s="266"/>
      <c r="G890" s="266"/>
      <c r="H890" s="266"/>
      <c r="I890" s="266"/>
      <c r="J890" s="266"/>
      <c r="K890" s="266"/>
      <c r="L890" s="266"/>
      <c r="M890" s="266"/>
      <c r="N890" s="266"/>
      <c r="O890" s="266"/>
      <c r="P890" s="266"/>
      <c r="Q890" s="266"/>
      <c r="R890" s="266"/>
      <c r="S890" s="266"/>
      <c r="T890" s="266"/>
      <c r="U890" s="266"/>
      <c r="V890" s="266"/>
      <c r="W890" s="266"/>
      <c r="X890" s="266"/>
      <c r="Y890" s="266"/>
      <c r="Z890" s="266"/>
      <c r="AA890" s="266"/>
      <c r="AB890" s="266"/>
      <c r="AC890" s="266"/>
      <c r="AD890" s="266"/>
      <c r="AE890" s="266"/>
      <c r="AF890" s="266"/>
      <c r="AG890" s="266"/>
    </row>
    <row r="891" spans="1:33" ht="24" customHeight="1">
      <c r="A891" s="266"/>
      <c r="B891" s="266"/>
      <c r="C891" s="266"/>
      <c r="D891" s="266"/>
      <c r="E891" s="266"/>
      <c r="F891" s="266"/>
      <c r="G891" s="266"/>
      <c r="H891" s="266"/>
      <c r="I891" s="266"/>
      <c r="J891" s="266"/>
      <c r="K891" s="266"/>
      <c r="L891" s="266"/>
      <c r="M891" s="266"/>
      <c r="N891" s="266"/>
      <c r="O891" s="266"/>
      <c r="P891" s="266"/>
      <c r="Q891" s="266"/>
      <c r="R891" s="266"/>
      <c r="S891" s="266"/>
      <c r="T891" s="266"/>
      <c r="U891" s="266"/>
      <c r="V891" s="266"/>
      <c r="W891" s="266"/>
      <c r="X891" s="266"/>
      <c r="Y891" s="266"/>
      <c r="Z891" s="266"/>
      <c r="AA891" s="266"/>
      <c r="AB891" s="266"/>
      <c r="AC891" s="266"/>
      <c r="AD891" s="266"/>
      <c r="AE891" s="266"/>
      <c r="AF891" s="266"/>
      <c r="AG891" s="266"/>
    </row>
    <row r="892" spans="1:33" ht="24" customHeight="1">
      <c r="A892" s="266"/>
      <c r="B892" s="266"/>
      <c r="C892" s="266"/>
      <c r="D892" s="266"/>
      <c r="E892" s="266"/>
      <c r="F892" s="266"/>
      <c r="G892" s="266"/>
      <c r="H892" s="266"/>
      <c r="I892" s="266"/>
      <c r="J892" s="266"/>
      <c r="K892" s="266"/>
      <c r="L892" s="266"/>
      <c r="M892" s="266"/>
      <c r="N892" s="266"/>
      <c r="O892" s="266"/>
      <c r="P892" s="266"/>
      <c r="Q892" s="266"/>
      <c r="R892" s="266"/>
      <c r="S892" s="266"/>
      <c r="T892" s="266"/>
      <c r="U892" s="266"/>
      <c r="V892" s="266"/>
      <c r="W892" s="266"/>
      <c r="X892" s="266"/>
      <c r="Y892" s="266"/>
      <c r="Z892" s="266"/>
      <c r="AA892" s="266"/>
      <c r="AB892" s="266"/>
      <c r="AC892" s="266"/>
      <c r="AD892" s="266"/>
      <c r="AE892" s="266"/>
      <c r="AF892" s="266"/>
      <c r="AG892" s="266"/>
    </row>
    <row r="893" spans="1:33" ht="24" customHeight="1">
      <c r="A893" s="266"/>
      <c r="B893" s="266"/>
      <c r="C893" s="266"/>
      <c r="D893" s="266"/>
      <c r="E893" s="266"/>
      <c r="F893" s="266"/>
      <c r="G893" s="266"/>
      <c r="H893" s="266"/>
      <c r="I893" s="266"/>
      <c r="J893" s="266"/>
      <c r="K893" s="266"/>
      <c r="L893" s="266"/>
      <c r="M893" s="266"/>
      <c r="N893" s="266"/>
      <c r="O893" s="266"/>
      <c r="P893" s="266"/>
      <c r="Q893" s="266"/>
      <c r="R893" s="266"/>
      <c r="S893" s="266"/>
      <c r="T893" s="266"/>
      <c r="U893" s="266"/>
      <c r="V893" s="266"/>
      <c r="W893" s="266"/>
      <c r="X893" s="266"/>
      <c r="Y893" s="266"/>
      <c r="Z893" s="266"/>
      <c r="AA893" s="266"/>
      <c r="AB893" s="266"/>
      <c r="AC893" s="266"/>
      <c r="AD893" s="266"/>
      <c r="AE893" s="266"/>
      <c r="AF893" s="266"/>
      <c r="AG893" s="266"/>
    </row>
    <row r="894" spans="1:33" ht="24" customHeight="1">
      <c r="A894" s="266"/>
      <c r="B894" s="266"/>
      <c r="C894" s="266"/>
      <c r="D894" s="266"/>
      <c r="E894" s="266"/>
      <c r="F894" s="266"/>
      <c r="G894" s="266"/>
      <c r="H894" s="266"/>
      <c r="I894" s="266"/>
      <c r="J894" s="266"/>
      <c r="K894" s="266"/>
      <c r="L894" s="266"/>
      <c r="M894" s="266"/>
      <c r="N894" s="266"/>
      <c r="O894" s="266"/>
      <c r="P894" s="266"/>
      <c r="Q894" s="266"/>
      <c r="R894" s="266"/>
      <c r="S894" s="266"/>
      <c r="T894" s="266"/>
      <c r="U894" s="266"/>
      <c r="V894" s="266"/>
      <c r="W894" s="266"/>
      <c r="X894" s="266"/>
      <c r="Y894" s="266"/>
      <c r="Z894" s="266"/>
      <c r="AA894" s="266"/>
      <c r="AB894" s="266"/>
      <c r="AC894" s="266"/>
      <c r="AD894" s="266"/>
      <c r="AE894" s="266"/>
      <c r="AF894" s="266"/>
      <c r="AG894" s="266"/>
    </row>
    <row r="895" spans="1:33" ht="24" customHeight="1">
      <c r="A895" s="266"/>
      <c r="B895" s="266"/>
      <c r="C895" s="266"/>
      <c r="D895" s="266"/>
      <c r="E895" s="266"/>
      <c r="F895" s="266"/>
      <c r="G895" s="266"/>
      <c r="H895" s="266"/>
      <c r="I895" s="266"/>
      <c r="J895" s="266"/>
      <c r="K895" s="266"/>
      <c r="L895" s="266"/>
      <c r="M895" s="266"/>
      <c r="N895" s="266"/>
      <c r="O895" s="266"/>
      <c r="P895" s="266"/>
      <c r="Q895" s="266"/>
      <c r="R895" s="266"/>
      <c r="S895" s="266"/>
      <c r="T895" s="266"/>
      <c r="U895" s="266"/>
      <c r="V895" s="266"/>
      <c r="W895" s="266"/>
      <c r="X895" s="266"/>
      <c r="Y895" s="266"/>
      <c r="Z895" s="266"/>
      <c r="AA895" s="266"/>
      <c r="AB895" s="266"/>
      <c r="AC895" s="266"/>
      <c r="AD895" s="266"/>
      <c r="AE895" s="266"/>
      <c r="AF895" s="266"/>
      <c r="AG895" s="266"/>
    </row>
    <row r="896" spans="1:33" ht="24" customHeight="1">
      <c r="A896" s="266"/>
      <c r="B896" s="266"/>
      <c r="C896" s="266"/>
      <c r="D896" s="266"/>
      <c r="E896" s="266"/>
      <c r="F896" s="266"/>
      <c r="G896" s="266"/>
      <c r="H896" s="266"/>
      <c r="I896" s="266"/>
      <c r="J896" s="266"/>
      <c r="K896" s="266"/>
      <c r="L896" s="266"/>
      <c r="M896" s="266"/>
      <c r="N896" s="266"/>
      <c r="O896" s="266"/>
      <c r="P896" s="266"/>
      <c r="Q896" s="266"/>
      <c r="R896" s="266"/>
      <c r="S896" s="266"/>
      <c r="T896" s="266"/>
      <c r="U896" s="266"/>
      <c r="V896" s="266"/>
      <c r="W896" s="266"/>
      <c r="X896" s="266"/>
      <c r="Y896" s="266"/>
      <c r="Z896" s="266"/>
      <c r="AA896" s="266"/>
      <c r="AB896" s="266"/>
      <c r="AC896" s="266"/>
      <c r="AD896" s="266"/>
      <c r="AE896" s="266"/>
      <c r="AF896" s="266"/>
      <c r="AG896" s="266"/>
    </row>
    <row r="897" spans="1:33" ht="24" customHeight="1">
      <c r="A897" s="266"/>
      <c r="B897" s="266"/>
      <c r="C897" s="266"/>
      <c r="D897" s="266"/>
      <c r="E897" s="266"/>
      <c r="F897" s="266"/>
      <c r="G897" s="266"/>
      <c r="H897" s="266"/>
      <c r="I897" s="266"/>
      <c r="J897" s="266"/>
      <c r="K897" s="266"/>
      <c r="L897" s="266"/>
      <c r="M897" s="266"/>
      <c r="N897" s="266"/>
      <c r="O897" s="266"/>
      <c r="P897" s="266"/>
      <c r="Q897" s="266"/>
      <c r="R897" s="266"/>
      <c r="S897" s="266"/>
      <c r="T897" s="266"/>
      <c r="U897" s="266"/>
      <c r="V897" s="266"/>
      <c r="W897" s="266"/>
      <c r="X897" s="266"/>
      <c r="Y897" s="266"/>
      <c r="Z897" s="266"/>
      <c r="AA897" s="266"/>
      <c r="AB897" s="266"/>
      <c r="AC897" s="266"/>
      <c r="AD897" s="266"/>
      <c r="AE897" s="266"/>
      <c r="AF897" s="266"/>
      <c r="AG897" s="266"/>
    </row>
    <row r="898" spans="1:33" ht="24" customHeight="1">
      <c r="A898" s="266"/>
      <c r="B898" s="266"/>
      <c r="C898" s="266"/>
      <c r="D898" s="266"/>
      <c r="E898" s="266"/>
      <c r="F898" s="266"/>
      <c r="G898" s="266"/>
      <c r="H898" s="266"/>
      <c r="I898" s="266"/>
      <c r="J898" s="266"/>
      <c r="K898" s="266"/>
      <c r="L898" s="266"/>
      <c r="M898" s="266"/>
      <c r="N898" s="266"/>
      <c r="O898" s="266"/>
      <c r="P898" s="266"/>
      <c r="Q898" s="266"/>
      <c r="R898" s="266"/>
      <c r="S898" s="266"/>
      <c r="T898" s="266"/>
      <c r="U898" s="266"/>
      <c r="V898" s="266"/>
      <c r="W898" s="266"/>
      <c r="X898" s="266"/>
      <c r="Y898" s="266"/>
      <c r="Z898" s="266"/>
      <c r="AA898" s="266"/>
      <c r="AB898" s="266"/>
      <c r="AC898" s="266"/>
      <c r="AD898" s="266"/>
      <c r="AE898" s="266"/>
      <c r="AF898" s="266"/>
      <c r="AG898" s="266"/>
    </row>
    <row r="899" spans="1:33" ht="24" customHeight="1">
      <c r="A899" s="266"/>
      <c r="B899" s="266"/>
      <c r="C899" s="266"/>
      <c r="D899" s="266"/>
      <c r="E899" s="266"/>
      <c r="F899" s="266"/>
      <c r="G899" s="266"/>
      <c r="H899" s="266"/>
      <c r="I899" s="266"/>
      <c r="J899" s="266"/>
      <c r="K899" s="266"/>
      <c r="L899" s="266"/>
      <c r="M899" s="266"/>
      <c r="N899" s="266"/>
      <c r="O899" s="266"/>
      <c r="P899" s="266"/>
      <c r="Q899" s="266"/>
      <c r="R899" s="266"/>
      <c r="S899" s="266"/>
      <c r="T899" s="266"/>
      <c r="U899" s="266"/>
      <c r="V899" s="266"/>
      <c r="W899" s="266"/>
      <c r="X899" s="266"/>
      <c r="Y899" s="266"/>
      <c r="Z899" s="266"/>
      <c r="AA899" s="266"/>
      <c r="AB899" s="266"/>
      <c r="AC899" s="266"/>
      <c r="AD899" s="266"/>
      <c r="AE899" s="266"/>
      <c r="AF899" s="266"/>
      <c r="AG899" s="266"/>
    </row>
    <row r="900" spans="1:33" ht="24" customHeight="1">
      <c r="A900" s="266"/>
      <c r="B900" s="266"/>
      <c r="C900" s="266"/>
      <c r="D900" s="266"/>
      <c r="E900" s="266"/>
      <c r="F900" s="266"/>
      <c r="G900" s="266"/>
      <c r="H900" s="266"/>
      <c r="I900" s="266"/>
      <c r="J900" s="266"/>
      <c r="K900" s="266"/>
      <c r="L900" s="266"/>
      <c r="M900" s="266"/>
      <c r="N900" s="266"/>
      <c r="O900" s="266"/>
      <c r="P900" s="266"/>
      <c r="Q900" s="266"/>
      <c r="R900" s="266"/>
      <c r="S900" s="266"/>
      <c r="T900" s="266"/>
      <c r="U900" s="266"/>
      <c r="V900" s="266"/>
      <c r="W900" s="266"/>
      <c r="X900" s="266"/>
      <c r="Y900" s="266"/>
      <c r="Z900" s="266"/>
      <c r="AA900" s="266"/>
      <c r="AB900" s="266"/>
      <c r="AC900" s="266"/>
      <c r="AD900" s="266"/>
      <c r="AE900" s="266"/>
      <c r="AF900" s="266"/>
      <c r="AG900" s="266"/>
    </row>
    <row r="901" spans="1:33" ht="24" customHeight="1">
      <c r="A901" s="266"/>
      <c r="B901" s="266"/>
      <c r="C901" s="266"/>
      <c r="D901" s="266"/>
      <c r="E901" s="266"/>
      <c r="F901" s="266"/>
      <c r="G901" s="266"/>
      <c r="H901" s="266"/>
      <c r="I901" s="266"/>
      <c r="J901" s="266"/>
      <c r="K901" s="266"/>
      <c r="L901" s="266"/>
      <c r="M901" s="266"/>
      <c r="N901" s="266"/>
      <c r="O901" s="266"/>
      <c r="P901" s="266"/>
      <c r="Q901" s="266"/>
      <c r="R901" s="266"/>
      <c r="S901" s="266"/>
      <c r="T901" s="266"/>
      <c r="U901" s="266"/>
      <c r="V901" s="266"/>
      <c r="W901" s="266"/>
      <c r="X901" s="266"/>
      <c r="Y901" s="266"/>
      <c r="Z901" s="266"/>
      <c r="AA901" s="266"/>
      <c r="AB901" s="266"/>
      <c r="AC901" s="266"/>
      <c r="AD901" s="266"/>
      <c r="AE901" s="266"/>
      <c r="AF901" s="266"/>
      <c r="AG901" s="266"/>
    </row>
    <row r="902" spans="1:33" ht="24" customHeight="1">
      <c r="A902" s="266"/>
      <c r="B902" s="266"/>
      <c r="C902" s="266"/>
      <c r="D902" s="266"/>
      <c r="E902" s="266"/>
      <c r="F902" s="266"/>
      <c r="G902" s="266"/>
      <c r="H902" s="266"/>
      <c r="I902" s="266"/>
      <c r="J902" s="266"/>
      <c r="K902" s="266"/>
      <c r="L902" s="266"/>
      <c r="M902" s="266"/>
      <c r="N902" s="266"/>
      <c r="O902" s="266"/>
      <c r="P902" s="266"/>
      <c r="Q902" s="266"/>
      <c r="R902" s="266"/>
      <c r="S902" s="266"/>
      <c r="T902" s="266"/>
      <c r="U902" s="266"/>
      <c r="V902" s="266"/>
      <c r="W902" s="266"/>
      <c r="X902" s="266"/>
      <c r="Y902" s="266"/>
      <c r="Z902" s="266"/>
      <c r="AA902" s="266"/>
      <c r="AB902" s="266"/>
      <c r="AC902" s="266"/>
      <c r="AD902" s="266"/>
      <c r="AE902" s="266"/>
      <c r="AF902" s="266"/>
      <c r="AG902" s="266"/>
    </row>
    <row r="903" spans="1:33" ht="24" customHeight="1">
      <c r="A903" s="266"/>
      <c r="B903" s="266"/>
      <c r="C903" s="266"/>
      <c r="D903" s="266"/>
      <c r="E903" s="266"/>
      <c r="F903" s="266"/>
      <c r="G903" s="266"/>
      <c r="H903" s="266"/>
      <c r="I903" s="266"/>
      <c r="J903" s="266"/>
      <c r="K903" s="266"/>
      <c r="L903" s="266"/>
      <c r="M903" s="266"/>
      <c r="N903" s="266"/>
      <c r="O903" s="266"/>
      <c r="P903" s="266"/>
      <c r="Q903" s="266"/>
      <c r="R903" s="266"/>
      <c r="S903" s="266"/>
      <c r="T903" s="266"/>
      <c r="U903" s="266"/>
      <c r="V903" s="266"/>
      <c r="W903" s="266"/>
      <c r="X903" s="266"/>
      <c r="Y903" s="266"/>
      <c r="Z903" s="266"/>
      <c r="AA903" s="266"/>
      <c r="AB903" s="266"/>
      <c r="AC903" s="266"/>
      <c r="AD903" s="266"/>
      <c r="AE903" s="266"/>
      <c r="AF903" s="266"/>
      <c r="AG903" s="266"/>
    </row>
    <row r="904" spans="1:33" ht="24" customHeight="1">
      <c r="A904" s="266"/>
      <c r="B904" s="266"/>
      <c r="C904" s="266"/>
      <c r="D904" s="266"/>
      <c r="E904" s="266"/>
      <c r="F904" s="266"/>
      <c r="G904" s="266"/>
      <c r="H904" s="266"/>
      <c r="I904" s="266"/>
      <c r="J904" s="266"/>
      <c r="K904" s="266"/>
      <c r="L904" s="266"/>
      <c r="M904" s="266"/>
      <c r="N904" s="266"/>
      <c r="O904" s="266"/>
      <c r="P904" s="266"/>
      <c r="Q904" s="266"/>
      <c r="R904" s="266"/>
      <c r="S904" s="266"/>
      <c r="T904" s="266"/>
      <c r="U904" s="266"/>
      <c r="V904" s="266"/>
      <c r="W904" s="266"/>
      <c r="X904" s="266"/>
      <c r="Y904" s="266"/>
      <c r="Z904" s="266"/>
      <c r="AA904" s="266"/>
      <c r="AB904" s="266"/>
      <c r="AC904" s="266"/>
      <c r="AD904" s="266"/>
      <c r="AE904" s="266"/>
      <c r="AF904" s="266"/>
      <c r="AG904" s="266"/>
    </row>
    <row r="905" spans="1:33" ht="24" customHeight="1">
      <c r="A905" s="266"/>
      <c r="B905" s="266"/>
      <c r="C905" s="266"/>
      <c r="D905" s="266"/>
      <c r="E905" s="266"/>
      <c r="F905" s="266"/>
      <c r="G905" s="266"/>
      <c r="H905" s="266"/>
      <c r="I905" s="266"/>
      <c r="J905" s="266"/>
      <c r="K905" s="266"/>
      <c r="L905" s="266"/>
      <c r="M905" s="266"/>
      <c r="N905" s="266"/>
      <c r="O905" s="266"/>
      <c r="P905" s="266"/>
      <c r="Q905" s="266"/>
      <c r="R905" s="266"/>
      <c r="S905" s="266"/>
      <c r="T905" s="266"/>
      <c r="U905" s="266"/>
      <c r="V905" s="266"/>
      <c r="W905" s="266"/>
      <c r="X905" s="266"/>
      <c r="Y905" s="266"/>
      <c r="Z905" s="266"/>
      <c r="AA905" s="266"/>
      <c r="AB905" s="266"/>
      <c r="AC905" s="266"/>
      <c r="AD905" s="266"/>
      <c r="AE905" s="266"/>
      <c r="AF905" s="266"/>
      <c r="AG905" s="266"/>
    </row>
    <row r="906" spans="1:33" ht="24" customHeight="1">
      <c r="A906" s="266"/>
      <c r="B906" s="266"/>
      <c r="C906" s="266"/>
      <c r="D906" s="266"/>
      <c r="E906" s="266"/>
      <c r="F906" s="266"/>
      <c r="G906" s="266"/>
      <c r="H906" s="266"/>
      <c r="I906" s="266"/>
      <c r="J906" s="266"/>
      <c r="K906" s="266"/>
      <c r="L906" s="266"/>
      <c r="M906" s="266"/>
      <c r="N906" s="266"/>
      <c r="O906" s="266"/>
      <c r="P906" s="266"/>
      <c r="Q906" s="266"/>
      <c r="R906" s="266"/>
      <c r="S906" s="266"/>
      <c r="T906" s="266"/>
      <c r="U906" s="266"/>
      <c r="V906" s="266"/>
      <c r="W906" s="266"/>
      <c r="X906" s="266"/>
      <c r="Y906" s="266"/>
      <c r="Z906" s="266"/>
      <c r="AA906" s="266"/>
      <c r="AB906" s="266"/>
      <c r="AC906" s="266"/>
      <c r="AD906" s="266"/>
      <c r="AE906" s="266"/>
      <c r="AF906" s="266"/>
      <c r="AG906" s="266"/>
    </row>
    <row r="907" spans="1:33" ht="24" customHeight="1">
      <c r="A907" s="266"/>
      <c r="B907" s="266"/>
      <c r="C907" s="266"/>
      <c r="D907" s="266"/>
      <c r="E907" s="266"/>
      <c r="F907" s="266"/>
      <c r="G907" s="266"/>
      <c r="H907" s="266"/>
      <c r="I907" s="266"/>
      <c r="J907" s="266"/>
      <c r="K907" s="266"/>
      <c r="L907" s="266"/>
      <c r="M907" s="266"/>
      <c r="N907" s="266"/>
      <c r="O907" s="266"/>
      <c r="P907" s="266"/>
      <c r="Q907" s="266"/>
      <c r="R907" s="266"/>
      <c r="S907" s="266"/>
      <c r="T907" s="266"/>
      <c r="U907" s="266"/>
      <c r="V907" s="266"/>
      <c r="W907" s="266"/>
      <c r="X907" s="266"/>
      <c r="Y907" s="266"/>
      <c r="Z907" s="266"/>
      <c r="AA907" s="266"/>
      <c r="AB907" s="266"/>
      <c r="AC907" s="266"/>
      <c r="AD907" s="266"/>
      <c r="AE907" s="266"/>
      <c r="AF907" s="266"/>
      <c r="AG907" s="266"/>
    </row>
    <row r="908" spans="1:33" ht="24" customHeight="1">
      <c r="A908" s="266"/>
      <c r="B908" s="266"/>
      <c r="C908" s="266"/>
      <c r="D908" s="266"/>
      <c r="E908" s="266"/>
      <c r="F908" s="266"/>
      <c r="G908" s="266"/>
      <c r="H908" s="266"/>
      <c r="I908" s="266"/>
      <c r="J908" s="266"/>
      <c r="K908" s="266"/>
      <c r="L908" s="266"/>
      <c r="M908" s="266"/>
      <c r="N908" s="266"/>
      <c r="O908" s="266"/>
      <c r="P908" s="266"/>
      <c r="Q908" s="266"/>
      <c r="R908" s="266"/>
      <c r="S908" s="266"/>
      <c r="T908" s="266"/>
      <c r="U908" s="266"/>
      <c r="V908" s="266"/>
      <c r="W908" s="266"/>
      <c r="X908" s="266"/>
      <c r="Y908" s="266"/>
      <c r="Z908" s="266"/>
      <c r="AA908" s="266"/>
      <c r="AB908" s="266"/>
      <c r="AC908" s="266"/>
      <c r="AD908" s="266"/>
      <c r="AE908" s="266"/>
      <c r="AF908" s="266"/>
      <c r="AG908" s="266"/>
    </row>
    <row r="909" spans="1:33" ht="24" customHeight="1">
      <c r="A909" s="266"/>
      <c r="B909" s="266"/>
      <c r="C909" s="266"/>
      <c r="D909" s="266"/>
      <c r="E909" s="266"/>
      <c r="F909" s="266"/>
      <c r="G909" s="266"/>
      <c r="H909" s="266"/>
      <c r="I909" s="266"/>
      <c r="J909" s="266"/>
      <c r="K909" s="266"/>
      <c r="L909" s="266"/>
      <c r="M909" s="266"/>
      <c r="N909" s="266"/>
      <c r="O909" s="266"/>
      <c r="P909" s="266"/>
      <c r="Q909" s="266"/>
      <c r="R909" s="266"/>
      <c r="S909" s="266"/>
      <c r="T909" s="266"/>
      <c r="U909" s="266"/>
      <c r="V909" s="266"/>
      <c r="W909" s="266"/>
      <c r="X909" s="266"/>
      <c r="Y909" s="266"/>
      <c r="Z909" s="266"/>
      <c r="AA909" s="266"/>
      <c r="AB909" s="266"/>
      <c r="AC909" s="266"/>
      <c r="AD909" s="266"/>
      <c r="AE909" s="266"/>
      <c r="AF909" s="266"/>
      <c r="AG909" s="266"/>
    </row>
    <row r="910" spans="1:33" ht="24" customHeight="1">
      <c r="A910" s="266"/>
      <c r="B910" s="266"/>
      <c r="C910" s="266"/>
      <c r="D910" s="266"/>
      <c r="E910" s="266"/>
      <c r="F910" s="266"/>
      <c r="G910" s="266"/>
      <c r="H910" s="266"/>
      <c r="I910" s="266"/>
      <c r="J910" s="266"/>
      <c r="K910" s="266"/>
      <c r="L910" s="266"/>
      <c r="M910" s="266"/>
      <c r="N910" s="266"/>
      <c r="O910" s="266"/>
      <c r="P910" s="266"/>
      <c r="Q910" s="266"/>
      <c r="R910" s="266"/>
      <c r="S910" s="266"/>
      <c r="T910" s="266"/>
      <c r="U910" s="266"/>
      <c r="V910" s="266"/>
      <c r="W910" s="266"/>
      <c r="X910" s="266"/>
      <c r="Y910" s="266"/>
      <c r="Z910" s="266"/>
      <c r="AA910" s="266"/>
      <c r="AB910" s="266"/>
      <c r="AC910" s="266"/>
      <c r="AD910" s="266"/>
      <c r="AE910" s="266"/>
      <c r="AF910" s="266"/>
      <c r="AG910" s="266"/>
    </row>
    <row r="911" spans="1:33" ht="24" customHeight="1">
      <c r="A911" s="266"/>
      <c r="B911" s="266"/>
      <c r="C911" s="266"/>
      <c r="D911" s="266"/>
      <c r="E911" s="266"/>
      <c r="F911" s="266"/>
      <c r="G911" s="266"/>
      <c r="H911" s="266"/>
      <c r="I911" s="266"/>
      <c r="J911" s="266"/>
      <c r="K911" s="266"/>
      <c r="L911" s="266"/>
      <c r="M911" s="266"/>
      <c r="N911" s="266"/>
      <c r="O911" s="266"/>
      <c r="P911" s="266"/>
      <c r="Q911" s="266"/>
      <c r="R911" s="266"/>
      <c r="S911" s="266"/>
      <c r="T911" s="266"/>
      <c r="U911" s="266"/>
      <c r="V911" s="266"/>
      <c r="W911" s="266"/>
      <c r="X911" s="266"/>
      <c r="Y911" s="266"/>
      <c r="Z911" s="266"/>
      <c r="AA911" s="266"/>
      <c r="AB911" s="266"/>
      <c r="AC911" s="266"/>
      <c r="AD911" s="266"/>
      <c r="AE911" s="266"/>
      <c r="AF911" s="266"/>
      <c r="AG911" s="266"/>
    </row>
    <row r="912" spans="1:33" ht="24" customHeight="1">
      <c r="A912" s="266"/>
      <c r="B912" s="266"/>
      <c r="C912" s="266"/>
      <c r="D912" s="266"/>
      <c r="E912" s="266"/>
      <c r="F912" s="266"/>
      <c r="G912" s="266"/>
      <c r="H912" s="266"/>
      <c r="I912" s="266"/>
      <c r="J912" s="266"/>
      <c r="K912" s="266"/>
      <c r="L912" s="266"/>
      <c r="M912" s="266"/>
      <c r="N912" s="266"/>
      <c r="O912" s="266"/>
      <c r="P912" s="266"/>
      <c r="Q912" s="266"/>
      <c r="R912" s="266"/>
      <c r="S912" s="266"/>
      <c r="T912" s="266"/>
      <c r="U912" s="266"/>
      <c r="V912" s="266"/>
      <c r="W912" s="266"/>
      <c r="X912" s="266"/>
      <c r="Y912" s="266"/>
      <c r="Z912" s="266"/>
      <c r="AA912" s="266"/>
      <c r="AB912" s="266"/>
      <c r="AC912" s="266"/>
      <c r="AD912" s="266"/>
      <c r="AE912" s="266"/>
      <c r="AF912" s="266"/>
      <c r="AG912" s="266"/>
    </row>
    <row r="913" spans="1:33" ht="24" customHeight="1">
      <c r="A913" s="266"/>
      <c r="B913" s="266"/>
      <c r="C913" s="266"/>
      <c r="D913" s="266"/>
      <c r="E913" s="266"/>
      <c r="F913" s="266"/>
      <c r="G913" s="266"/>
      <c r="H913" s="266"/>
      <c r="I913" s="266"/>
      <c r="J913" s="266"/>
      <c r="K913" s="266"/>
      <c r="L913" s="266"/>
      <c r="M913" s="266"/>
      <c r="N913" s="266"/>
      <c r="O913" s="266"/>
      <c r="P913" s="266"/>
      <c r="Q913" s="266"/>
      <c r="R913" s="266"/>
      <c r="S913" s="266"/>
      <c r="T913" s="266"/>
      <c r="U913" s="266"/>
      <c r="V913" s="266"/>
      <c r="W913" s="266"/>
      <c r="X913" s="266"/>
      <c r="Y913" s="266"/>
      <c r="Z913" s="266"/>
      <c r="AA913" s="266"/>
      <c r="AB913" s="266"/>
      <c r="AC913" s="266"/>
      <c r="AD913" s="266"/>
      <c r="AE913" s="266"/>
      <c r="AF913" s="266"/>
      <c r="AG913" s="266"/>
    </row>
    <row r="914" spans="1:33" ht="24" customHeight="1">
      <c r="A914" s="266"/>
      <c r="B914" s="266"/>
      <c r="C914" s="266"/>
      <c r="D914" s="266"/>
      <c r="E914" s="266"/>
      <c r="F914" s="266"/>
      <c r="G914" s="266"/>
      <c r="H914" s="266"/>
      <c r="I914" s="266"/>
      <c r="J914" s="266"/>
      <c r="K914" s="266"/>
      <c r="L914" s="266"/>
      <c r="M914" s="266"/>
      <c r="N914" s="266"/>
      <c r="O914" s="266"/>
      <c r="P914" s="266"/>
      <c r="Q914" s="266"/>
      <c r="R914" s="266"/>
      <c r="S914" s="266"/>
      <c r="T914" s="266"/>
      <c r="U914" s="266"/>
      <c r="V914" s="266"/>
      <c r="W914" s="266"/>
      <c r="X914" s="266"/>
      <c r="Y914" s="266"/>
      <c r="Z914" s="266"/>
      <c r="AA914" s="266"/>
      <c r="AB914" s="266"/>
      <c r="AC914" s="266"/>
      <c r="AD914" s="266"/>
      <c r="AE914" s="266"/>
      <c r="AF914" s="266"/>
      <c r="AG914" s="266"/>
    </row>
    <row r="915" spans="1:33" ht="24" customHeight="1">
      <c r="A915" s="266"/>
      <c r="B915" s="266"/>
      <c r="C915" s="266"/>
      <c r="D915" s="266"/>
      <c r="E915" s="266"/>
      <c r="F915" s="266"/>
      <c r="G915" s="266"/>
      <c r="H915" s="266"/>
      <c r="I915" s="266"/>
      <c r="J915" s="266"/>
      <c r="K915" s="266"/>
      <c r="L915" s="266"/>
      <c r="M915" s="266"/>
      <c r="N915" s="266"/>
      <c r="O915" s="266"/>
      <c r="P915" s="266"/>
      <c r="Q915" s="266"/>
      <c r="R915" s="266"/>
      <c r="S915" s="266"/>
      <c r="T915" s="266"/>
      <c r="U915" s="266"/>
      <c r="V915" s="266"/>
      <c r="W915" s="266"/>
      <c r="X915" s="266"/>
      <c r="Y915" s="266"/>
      <c r="Z915" s="266"/>
      <c r="AA915" s="266"/>
      <c r="AB915" s="266"/>
      <c r="AC915" s="266"/>
      <c r="AD915" s="266"/>
      <c r="AE915" s="266"/>
      <c r="AF915" s="266"/>
      <c r="AG915" s="266"/>
    </row>
    <row r="916" spans="1:33" ht="24" customHeight="1">
      <c r="A916" s="266"/>
      <c r="B916" s="266"/>
      <c r="C916" s="266"/>
      <c r="D916" s="266"/>
      <c r="E916" s="266"/>
      <c r="F916" s="266"/>
      <c r="G916" s="266"/>
      <c r="H916" s="266"/>
      <c r="I916" s="266"/>
      <c r="J916" s="266"/>
      <c r="K916" s="266"/>
      <c r="L916" s="266"/>
      <c r="M916" s="266"/>
      <c r="N916" s="266"/>
      <c r="O916" s="266"/>
      <c r="P916" s="266"/>
      <c r="Q916" s="266"/>
      <c r="R916" s="266"/>
      <c r="S916" s="266"/>
      <c r="T916" s="266"/>
      <c r="U916" s="266"/>
      <c r="V916" s="266"/>
      <c r="W916" s="266"/>
      <c r="X916" s="266"/>
      <c r="Y916" s="266"/>
      <c r="Z916" s="266"/>
      <c r="AA916" s="266"/>
      <c r="AB916" s="266"/>
      <c r="AC916" s="266"/>
      <c r="AD916" s="266"/>
      <c r="AE916" s="266"/>
      <c r="AF916" s="266"/>
      <c r="AG916" s="266"/>
    </row>
    <row r="917" spans="1:33" ht="24" customHeight="1">
      <c r="A917" s="266"/>
      <c r="B917" s="266"/>
      <c r="C917" s="266"/>
      <c r="D917" s="266"/>
      <c r="E917" s="266"/>
      <c r="F917" s="266"/>
      <c r="G917" s="266"/>
      <c r="H917" s="266"/>
      <c r="I917" s="266"/>
      <c r="J917" s="266"/>
      <c r="K917" s="266"/>
      <c r="L917" s="266"/>
      <c r="M917" s="266"/>
      <c r="N917" s="266"/>
      <c r="O917" s="266"/>
      <c r="P917" s="266"/>
      <c r="Q917" s="266"/>
      <c r="R917" s="266"/>
      <c r="S917" s="266"/>
      <c r="T917" s="266"/>
      <c r="U917" s="266"/>
      <c r="V917" s="266"/>
      <c r="W917" s="266"/>
      <c r="X917" s="266"/>
      <c r="Y917" s="266"/>
      <c r="Z917" s="266"/>
      <c r="AA917" s="266"/>
      <c r="AB917" s="266"/>
      <c r="AC917" s="266"/>
      <c r="AD917" s="266"/>
      <c r="AE917" s="266"/>
      <c r="AF917" s="266"/>
      <c r="AG917" s="266"/>
    </row>
    <row r="918" spans="1:33" ht="24" customHeight="1">
      <c r="A918" s="266"/>
      <c r="B918" s="266"/>
      <c r="C918" s="266"/>
      <c r="D918" s="266"/>
      <c r="E918" s="266"/>
      <c r="F918" s="266"/>
      <c r="G918" s="266"/>
      <c r="H918" s="266"/>
      <c r="I918" s="266"/>
      <c r="J918" s="266"/>
      <c r="K918" s="266"/>
      <c r="L918" s="266"/>
      <c r="M918" s="266"/>
      <c r="N918" s="266"/>
      <c r="O918" s="266"/>
      <c r="P918" s="266"/>
      <c r="Q918" s="266"/>
      <c r="R918" s="266"/>
      <c r="S918" s="266"/>
      <c r="T918" s="266"/>
      <c r="U918" s="266"/>
      <c r="V918" s="266"/>
      <c r="W918" s="266"/>
      <c r="X918" s="266"/>
      <c r="Y918" s="266"/>
      <c r="Z918" s="266"/>
      <c r="AA918" s="266"/>
      <c r="AB918" s="266"/>
      <c r="AC918" s="266"/>
      <c r="AD918" s="266"/>
      <c r="AE918" s="266"/>
      <c r="AF918" s="266"/>
      <c r="AG918" s="266"/>
    </row>
    <row r="919" spans="1:33" ht="24" customHeight="1">
      <c r="A919" s="266"/>
      <c r="B919" s="266"/>
      <c r="C919" s="266"/>
      <c r="D919" s="266"/>
      <c r="E919" s="266"/>
      <c r="F919" s="266"/>
      <c r="G919" s="266"/>
      <c r="H919" s="266"/>
      <c r="I919" s="266"/>
      <c r="J919" s="266"/>
      <c r="K919" s="266"/>
      <c r="L919" s="266"/>
      <c r="M919" s="266"/>
      <c r="N919" s="266"/>
      <c r="O919" s="266"/>
      <c r="P919" s="266"/>
      <c r="Q919" s="266"/>
      <c r="R919" s="266"/>
      <c r="S919" s="266"/>
      <c r="T919" s="266"/>
      <c r="U919" s="266"/>
      <c r="V919" s="266"/>
      <c r="W919" s="266"/>
      <c r="X919" s="266"/>
      <c r="Y919" s="266"/>
      <c r="Z919" s="266"/>
      <c r="AA919" s="266"/>
      <c r="AB919" s="266"/>
      <c r="AC919" s="266"/>
      <c r="AD919" s="266"/>
      <c r="AE919" s="266"/>
      <c r="AF919" s="266"/>
      <c r="AG919" s="266"/>
    </row>
    <row r="920" spans="1:33" ht="24" customHeight="1">
      <c r="A920" s="266"/>
      <c r="B920" s="266"/>
      <c r="C920" s="266"/>
      <c r="D920" s="266"/>
      <c r="E920" s="266"/>
      <c r="F920" s="266"/>
      <c r="G920" s="266"/>
      <c r="H920" s="266"/>
      <c r="I920" s="266"/>
      <c r="J920" s="266"/>
      <c r="K920" s="266"/>
      <c r="L920" s="266"/>
      <c r="M920" s="266"/>
      <c r="N920" s="266"/>
      <c r="O920" s="266"/>
      <c r="P920" s="266"/>
      <c r="Q920" s="266"/>
      <c r="R920" s="266"/>
      <c r="S920" s="266"/>
      <c r="T920" s="266"/>
      <c r="U920" s="266"/>
      <c r="V920" s="266"/>
      <c r="W920" s="266"/>
      <c r="X920" s="266"/>
      <c r="Y920" s="266"/>
      <c r="Z920" s="266"/>
      <c r="AA920" s="266"/>
      <c r="AB920" s="266"/>
      <c r="AC920" s="266"/>
      <c r="AD920" s="266"/>
      <c r="AE920" s="266"/>
      <c r="AF920" s="266"/>
      <c r="AG920" s="266"/>
    </row>
    <row r="921" spans="1:33" ht="24" customHeight="1">
      <c r="A921" s="266"/>
      <c r="B921" s="266"/>
      <c r="C921" s="266"/>
      <c r="D921" s="266"/>
      <c r="E921" s="266"/>
      <c r="F921" s="266"/>
      <c r="G921" s="266"/>
      <c r="H921" s="266"/>
      <c r="I921" s="266"/>
      <c r="J921" s="266"/>
      <c r="K921" s="266"/>
      <c r="L921" s="266"/>
      <c r="M921" s="266"/>
      <c r="N921" s="266"/>
      <c r="O921" s="266"/>
      <c r="P921" s="266"/>
      <c r="Q921" s="266"/>
      <c r="R921" s="266"/>
      <c r="S921" s="266"/>
      <c r="T921" s="266"/>
      <c r="U921" s="266"/>
      <c r="V921" s="266"/>
      <c r="W921" s="266"/>
      <c r="X921" s="266"/>
      <c r="Y921" s="266"/>
      <c r="Z921" s="266"/>
      <c r="AA921" s="266"/>
      <c r="AB921" s="266"/>
      <c r="AC921" s="266"/>
      <c r="AD921" s="266"/>
      <c r="AE921" s="266"/>
      <c r="AF921" s="266"/>
      <c r="AG921" s="266"/>
    </row>
    <row r="922" spans="1:33" ht="24" customHeight="1">
      <c r="A922" s="266"/>
      <c r="B922" s="266"/>
      <c r="C922" s="266"/>
      <c r="D922" s="266"/>
      <c r="E922" s="266"/>
      <c r="F922" s="266"/>
      <c r="G922" s="266"/>
      <c r="H922" s="266"/>
      <c r="I922" s="266"/>
      <c r="J922" s="266"/>
      <c r="K922" s="266"/>
      <c r="L922" s="266"/>
      <c r="M922" s="266"/>
      <c r="N922" s="266"/>
      <c r="O922" s="266"/>
      <c r="P922" s="266"/>
      <c r="Q922" s="266"/>
      <c r="R922" s="266"/>
      <c r="S922" s="266"/>
      <c r="T922" s="266"/>
      <c r="U922" s="266"/>
      <c r="V922" s="266"/>
      <c r="W922" s="266"/>
      <c r="X922" s="266"/>
      <c r="Y922" s="266"/>
      <c r="Z922" s="266"/>
      <c r="AA922" s="266"/>
      <c r="AB922" s="266"/>
      <c r="AC922" s="266"/>
      <c r="AD922" s="266"/>
      <c r="AE922" s="266"/>
      <c r="AF922" s="266"/>
      <c r="AG922" s="266"/>
    </row>
    <row r="923" spans="1:33" ht="24" customHeight="1">
      <c r="A923" s="266"/>
      <c r="B923" s="266"/>
      <c r="C923" s="266"/>
      <c r="D923" s="266"/>
      <c r="E923" s="266"/>
      <c r="F923" s="266"/>
      <c r="G923" s="266"/>
      <c r="H923" s="266"/>
      <c r="I923" s="266"/>
      <c r="J923" s="266"/>
      <c r="K923" s="266"/>
      <c r="L923" s="266"/>
      <c r="M923" s="266"/>
      <c r="N923" s="266"/>
      <c r="O923" s="266"/>
      <c r="P923" s="266"/>
      <c r="Q923" s="266"/>
      <c r="R923" s="266"/>
      <c r="S923" s="266"/>
      <c r="T923" s="266"/>
      <c r="U923" s="266"/>
      <c r="V923" s="266"/>
      <c r="W923" s="266"/>
      <c r="X923" s="266"/>
      <c r="Y923" s="266"/>
      <c r="Z923" s="266"/>
      <c r="AA923" s="266"/>
      <c r="AB923" s="266"/>
      <c r="AC923" s="266"/>
      <c r="AD923" s="266"/>
      <c r="AE923" s="266"/>
      <c r="AF923" s="266"/>
      <c r="AG923" s="266"/>
    </row>
    <row r="924" spans="1:33" ht="24" customHeight="1">
      <c r="A924" s="266"/>
      <c r="B924" s="266"/>
      <c r="C924" s="266"/>
      <c r="D924" s="266"/>
      <c r="E924" s="266"/>
      <c r="F924" s="266"/>
      <c r="G924" s="266"/>
      <c r="H924" s="266"/>
      <c r="I924" s="266"/>
      <c r="J924" s="266"/>
      <c r="K924" s="266"/>
      <c r="L924" s="266"/>
      <c r="M924" s="266"/>
      <c r="N924" s="266"/>
      <c r="O924" s="266"/>
      <c r="P924" s="266"/>
      <c r="Q924" s="266"/>
      <c r="R924" s="266"/>
      <c r="S924" s="266"/>
      <c r="T924" s="266"/>
      <c r="U924" s="266"/>
      <c r="V924" s="266"/>
      <c r="W924" s="266"/>
      <c r="X924" s="266"/>
      <c r="Y924" s="266"/>
      <c r="Z924" s="266"/>
      <c r="AA924" s="266"/>
      <c r="AB924" s="266"/>
      <c r="AC924" s="266"/>
      <c r="AD924" s="266"/>
      <c r="AE924" s="266"/>
      <c r="AF924" s="266"/>
      <c r="AG924" s="266"/>
    </row>
    <row r="925" spans="1:33" ht="24" customHeight="1">
      <c r="A925" s="266"/>
      <c r="B925" s="266"/>
      <c r="C925" s="266"/>
      <c r="D925" s="266"/>
      <c r="E925" s="266"/>
      <c r="F925" s="266"/>
      <c r="G925" s="266"/>
      <c r="H925" s="266"/>
      <c r="I925" s="266"/>
      <c r="J925" s="266"/>
      <c r="K925" s="266"/>
      <c r="L925" s="266"/>
      <c r="M925" s="266"/>
      <c r="N925" s="266"/>
      <c r="O925" s="266"/>
      <c r="P925" s="266"/>
      <c r="Q925" s="266"/>
      <c r="R925" s="266"/>
      <c r="S925" s="266"/>
      <c r="T925" s="266"/>
      <c r="U925" s="266"/>
      <c r="V925" s="266"/>
      <c r="W925" s="266"/>
      <c r="X925" s="266"/>
      <c r="Y925" s="266"/>
      <c r="Z925" s="266"/>
      <c r="AA925" s="266"/>
      <c r="AB925" s="266"/>
      <c r="AC925" s="266"/>
      <c r="AD925" s="266"/>
      <c r="AE925" s="266"/>
      <c r="AF925" s="266"/>
      <c r="AG925" s="266"/>
    </row>
    <row r="926" spans="1:33" ht="24" customHeight="1">
      <c r="A926" s="266"/>
      <c r="B926" s="266"/>
      <c r="C926" s="266"/>
      <c r="D926" s="266"/>
      <c r="E926" s="266"/>
      <c r="F926" s="266"/>
      <c r="G926" s="266"/>
      <c r="H926" s="266"/>
      <c r="I926" s="266"/>
      <c r="J926" s="266"/>
      <c r="K926" s="266"/>
      <c r="L926" s="266"/>
      <c r="M926" s="266"/>
      <c r="N926" s="266"/>
      <c r="O926" s="266"/>
      <c r="P926" s="266"/>
      <c r="Q926" s="266"/>
      <c r="R926" s="266"/>
      <c r="S926" s="266"/>
      <c r="T926" s="266"/>
      <c r="U926" s="266"/>
      <c r="V926" s="266"/>
      <c r="W926" s="266"/>
      <c r="X926" s="266"/>
      <c r="Y926" s="266"/>
      <c r="Z926" s="266"/>
      <c r="AA926" s="266"/>
      <c r="AB926" s="266"/>
      <c r="AC926" s="266"/>
      <c r="AD926" s="266"/>
      <c r="AE926" s="266"/>
      <c r="AF926" s="266"/>
      <c r="AG926" s="266"/>
    </row>
    <row r="927" spans="1:33" ht="24" customHeight="1">
      <c r="A927" s="266"/>
      <c r="B927" s="266"/>
      <c r="C927" s="266"/>
      <c r="D927" s="266"/>
      <c r="E927" s="266"/>
      <c r="F927" s="266"/>
      <c r="G927" s="266"/>
      <c r="H927" s="266"/>
      <c r="I927" s="266"/>
      <c r="J927" s="266"/>
      <c r="K927" s="266"/>
      <c r="L927" s="266"/>
      <c r="M927" s="266"/>
      <c r="N927" s="266"/>
      <c r="O927" s="266"/>
      <c r="P927" s="266"/>
      <c r="Q927" s="266"/>
      <c r="R927" s="266"/>
      <c r="S927" s="266"/>
      <c r="T927" s="266"/>
      <c r="U927" s="266"/>
      <c r="V927" s="266"/>
      <c r="W927" s="266"/>
      <c r="X927" s="266"/>
      <c r="Y927" s="266"/>
      <c r="Z927" s="266"/>
      <c r="AA927" s="266"/>
      <c r="AB927" s="266"/>
      <c r="AC927" s="266"/>
      <c r="AD927" s="266"/>
      <c r="AE927" s="266"/>
      <c r="AF927" s="266"/>
      <c r="AG927" s="266"/>
    </row>
    <row r="928" spans="1:33" ht="24" customHeight="1">
      <c r="A928" s="266"/>
      <c r="B928" s="266"/>
      <c r="C928" s="266"/>
      <c r="D928" s="266"/>
      <c r="E928" s="266"/>
      <c r="F928" s="266"/>
      <c r="G928" s="266"/>
      <c r="H928" s="266"/>
      <c r="I928" s="266"/>
      <c r="J928" s="266"/>
      <c r="K928" s="266"/>
      <c r="L928" s="266"/>
      <c r="M928" s="266"/>
      <c r="N928" s="266"/>
      <c r="O928" s="266"/>
      <c r="P928" s="266"/>
      <c r="Q928" s="266"/>
      <c r="R928" s="266"/>
      <c r="S928" s="266"/>
      <c r="T928" s="266"/>
      <c r="U928" s="266"/>
      <c r="V928" s="266"/>
      <c r="W928" s="266"/>
      <c r="X928" s="266"/>
      <c r="Y928" s="266"/>
      <c r="Z928" s="266"/>
      <c r="AA928" s="266"/>
      <c r="AB928" s="266"/>
      <c r="AC928" s="266"/>
      <c r="AD928" s="266"/>
      <c r="AE928" s="266"/>
      <c r="AF928" s="266"/>
      <c r="AG928" s="266"/>
    </row>
    <row r="929" spans="1:33" ht="24" customHeight="1">
      <c r="A929" s="266"/>
      <c r="B929" s="266"/>
      <c r="C929" s="266"/>
      <c r="D929" s="266"/>
      <c r="E929" s="266"/>
      <c r="F929" s="266"/>
      <c r="G929" s="266"/>
      <c r="H929" s="266"/>
      <c r="I929" s="266"/>
      <c r="J929" s="266"/>
      <c r="K929" s="266"/>
      <c r="L929" s="266"/>
      <c r="M929" s="266"/>
      <c r="N929" s="266"/>
      <c r="O929" s="266"/>
      <c r="P929" s="266"/>
      <c r="Q929" s="266"/>
      <c r="R929" s="266"/>
      <c r="S929" s="266"/>
      <c r="T929" s="266"/>
      <c r="U929" s="266"/>
      <c r="V929" s="266"/>
      <c r="W929" s="266"/>
      <c r="X929" s="266"/>
      <c r="Y929" s="266"/>
      <c r="Z929" s="266"/>
      <c r="AA929" s="266"/>
      <c r="AB929" s="266"/>
      <c r="AC929" s="266"/>
      <c r="AD929" s="266"/>
      <c r="AE929" s="266"/>
      <c r="AF929" s="266"/>
      <c r="AG929" s="266"/>
    </row>
    <row r="930" spans="1:33" ht="24" customHeight="1">
      <c r="A930" s="266"/>
      <c r="B930" s="266"/>
      <c r="C930" s="266"/>
      <c r="D930" s="266"/>
      <c r="E930" s="266"/>
      <c r="F930" s="266"/>
      <c r="G930" s="266"/>
      <c r="H930" s="266"/>
      <c r="I930" s="266"/>
      <c r="J930" s="266"/>
      <c r="K930" s="266"/>
      <c r="L930" s="266"/>
      <c r="M930" s="266"/>
      <c r="N930" s="266"/>
      <c r="O930" s="266"/>
      <c r="P930" s="266"/>
      <c r="Q930" s="266"/>
      <c r="R930" s="266"/>
      <c r="S930" s="266"/>
      <c r="T930" s="266"/>
      <c r="U930" s="266"/>
      <c r="V930" s="266"/>
      <c r="W930" s="266"/>
      <c r="X930" s="266"/>
      <c r="Y930" s="266"/>
      <c r="Z930" s="266"/>
      <c r="AA930" s="266"/>
      <c r="AB930" s="266"/>
      <c r="AC930" s="266"/>
      <c r="AD930" s="266"/>
      <c r="AE930" s="266"/>
      <c r="AF930" s="266"/>
      <c r="AG930" s="266"/>
    </row>
    <row r="931" spans="1:33" ht="24" customHeight="1">
      <c r="A931" s="266"/>
      <c r="B931" s="266"/>
      <c r="C931" s="266"/>
      <c r="D931" s="266"/>
      <c r="E931" s="266"/>
      <c r="F931" s="266"/>
      <c r="G931" s="266"/>
      <c r="H931" s="266"/>
      <c r="I931" s="266"/>
      <c r="J931" s="266"/>
      <c r="K931" s="266"/>
      <c r="L931" s="266"/>
      <c r="M931" s="266"/>
      <c r="N931" s="266"/>
      <c r="O931" s="266"/>
      <c r="P931" s="266"/>
      <c r="Q931" s="266"/>
      <c r="R931" s="266"/>
      <c r="S931" s="266"/>
      <c r="T931" s="266"/>
      <c r="U931" s="266"/>
      <c r="V931" s="266"/>
      <c r="W931" s="266"/>
      <c r="X931" s="266"/>
      <c r="Y931" s="266"/>
      <c r="Z931" s="266"/>
      <c r="AA931" s="266"/>
      <c r="AB931" s="266"/>
      <c r="AC931" s="266"/>
      <c r="AD931" s="266"/>
      <c r="AE931" s="266"/>
      <c r="AF931" s="266"/>
      <c r="AG931" s="266"/>
    </row>
    <row r="932" spans="1:33" ht="24" customHeight="1">
      <c r="A932" s="266"/>
      <c r="B932" s="266"/>
      <c r="C932" s="266"/>
      <c r="D932" s="266"/>
      <c r="E932" s="266"/>
      <c r="F932" s="266"/>
      <c r="G932" s="266"/>
      <c r="H932" s="266"/>
      <c r="I932" s="266"/>
      <c r="J932" s="266"/>
      <c r="K932" s="266"/>
      <c r="L932" s="266"/>
      <c r="M932" s="266"/>
      <c r="N932" s="266"/>
      <c r="O932" s="266"/>
      <c r="P932" s="266"/>
      <c r="Q932" s="266"/>
      <c r="R932" s="266"/>
      <c r="S932" s="266"/>
      <c r="T932" s="266"/>
      <c r="U932" s="266"/>
      <c r="V932" s="266"/>
      <c r="W932" s="266"/>
      <c r="X932" s="266"/>
      <c r="Y932" s="266"/>
      <c r="Z932" s="266"/>
      <c r="AA932" s="266"/>
      <c r="AB932" s="266"/>
      <c r="AC932" s="266"/>
      <c r="AD932" s="266"/>
      <c r="AE932" s="266"/>
      <c r="AF932" s="266"/>
      <c r="AG932" s="266"/>
    </row>
    <row r="933" spans="1:33" ht="24" customHeight="1">
      <c r="A933" s="266"/>
      <c r="B933" s="266"/>
      <c r="C933" s="266"/>
      <c r="D933" s="266"/>
      <c r="E933" s="266"/>
      <c r="F933" s="266"/>
      <c r="G933" s="266"/>
      <c r="H933" s="266"/>
      <c r="I933" s="266"/>
      <c r="J933" s="266"/>
      <c r="K933" s="266"/>
      <c r="L933" s="266"/>
      <c r="M933" s="266"/>
      <c r="N933" s="266"/>
      <c r="O933" s="266"/>
      <c r="P933" s="266"/>
      <c r="Q933" s="266"/>
      <c r="R933" s="266"/>
      <c r="S933" s="266"/>
      <c r="T933" s="266"/>
      <c r="U933" s="266"/>
      <c r="V933" s="266"/>
      <c r="W933" s="266"/>
      <c r="X933" s="266"/>
      <c r="Y933" s="266"/>
      <c r="Z933" s="266"/>
      <c r="AA933" s="266"/>
      <c r="AB933" s="266"/>
      <c r="AC933" s="266"/>
      <c r="AD933" s="266"/>
      <c r="AE933" s="266"/>
      <c r="AF933" s="266"/>
      <c r="AG933" s="266"/>
    </row>
    <row r="934" spans="1:33" ht="24" customHeight="1">
      <c r="A934" s="266"/>
      <c r="B934" s="266"/>
      <c r="C934" s="266"/>
      <c r="D934" s="266"/>
      <c r="E934" s="266"/>
      <c r="F934" s="266"/>
      <c r="G934" s="266"/>
      <c r="H934" s="266"/>
      <c r="I934" s="266"/>
      <c r="J934" s="266"/>
      <c r="K934" s="266"/>
      <c r="L934" s="266"/>
      <c r="M934" s="266"/>
      <c r="N934" s="266"/>
      <c r="O934" s="266"/>
      <c r="P934" s="266"/>
      <c r="Q934" s="266"/>
      <c r="R934" s="266"/>
      <c r="S934" s="266"/>
      <c r="T934" s="266"/>
      <c r="U934" s="266"/>
      <c r="V934" s="266"/>
      <c r="W934" s="266"/>
      <c r="X934" s="266"/>
      <c r="Y934" s="266"/>
      <c r="Z934" s="266"/>
      <c r="AA934" s="266"/>
      <c r="AB934" s="266"/>
      <c r="AC934" s="266"/>
      <c r="AD934" s="266"/>
      <c r="AE934" s="266"/>
      <c r="AF934" s="266"/>
      <c r="AG934" s="266"/>
    </row>
    <row r="935" spans="1:33" ht="24" customHeight="1">
      <c r="A935" s="266"/>
      <c r="B935" s="266"/>
      <c r="C935" s="266"/>
      <c r="D935" s="266"/>
      <c r="E935" s="266"/>
      <c r="F935" s="266"/>
      <c r="G935" s="266"/>
      <c r="H935" s="266"/>
      <c r="I935" s="266"/>
      <c r="J935" s="266"/>
      <c r="K935" s="266"/>
      <c r="L935" s="266"/>
      <c r="M935" s="266"/>
      <c r="N935" s="266"/>
      <c r="O935" s="266"/>
      <c r="P935" s="266"/>
      <c r="Q935" s="266"/>
      <c r="R935" s="266"/>
      <c r="S935" s="266"/>
      <c r="T935" s="266"/>
      <c r="U935" s="266"/>
      <c r="V935" s="266"/>
      <c r="W935" s="266"/>
      <c r="X935" s="266"/>
      <c r="Y935" s="266"/>
      <c r="Z935" s="266"/>
      <c r="AA935" s="266"/>
      <c r="AB935" s="266"/>
      <c r="AC935" s="266"/>
      <c r="AD935" s="266"/>
      <c r="AE935" s="266"/>
      <c r="AF935" s="266"/>
      <c r="AG935" s="266"/>
    </row>
    <row r="936" spans="1:33" ht="24" customHeight="1">
      <c r="A936" s="266"/>
      <c r="B936" s="266"/>
      <c r="C936" s="266"/>
      <c r="D936" s="266"/>
      <c r="E936" s="266"/>
      <c r="F936" s="266"/>
      <c r="G936" s="266"/>
      <c r="H936" s="266"/>
      <c r="I936" s="266"/>
      <c r="J936" s="266"/>
      <c r="K936" s="266"/>
      <c r="L936" s="266"/>
      <c r="M936" s="266"/>
      <c r="N936" s="266"/>
      <c r="O936" s="266"/>
      <c r="P936" s="266"/>
      <c r="Q936" s="266"/>
      <c r="R936" s="266"/>
      <c r="S936" s="266"/>
      <c r="T936" s="266"/>
      <c r="U936" s="266"/>
      <c r="V936" s="266"/>
      <c r="W936" s="266"/>
      <c r="X936" s="266"/>
      <c r="Y936" s="266"/>
      <c r="Z936" s="266"/>
      <c r="AA936" s="266"/>
      <c r="AB936" s="266"/>
      <c r="AC936" s="266"/>
      <c r="AD936" s="266"/>
      <c r="AE936" s="266"/>
      <c r="AF936" s="266"/>
      <c r="AG936" s="266"/>
    </row>
    <row r="937" spans="1:33" ht="24" customHeight="1">
      <c r="A937" s="266"/>
      <c r="B937" s="266"/>
      <c r="C937" s="266"/>
      <c r="D937" s="266"/>
      <c r="E937" s="266"/>
      <c r="F937" s="266"/>
      <c r="G937" s="266"/>
      <c r="H937" s="266"/>
      <c r="I937" s="266"/>
      <c r="J937" s="266"/>
      <c r="K937" s="266"/>
      <c r="L937" s="266"/>
      <c r="M937" s="266"/>
      <c r="N937" s="266"/>
      <c r="O937" s="266"/>
      <c r="P937" s="266"/>
      <c r="Q937" s="266"/>
      <c r="R937" s="266"/>
      <c r="S937" s="266"/>
      <c r="T937" s="266"/>
      <c r="U937" s="266"/>
      <c r="V937" s="266"/>
      <c r="W937" s="266"/>
      <c r="X937" s="266"/>
      <c r="Y937" s="266"/>
      <c r="Z937" s="266"/>
      <c r="AA937" s="266"/>
      <c r="AB937" s="266"/>
      <c r="AC937" s="266"/>
      <c r="AD937" s="266"/>
      <c r="AE937" s="266"/>
      <c r="AF937" s="266"/>
      <c r="AG937" s="266"/>
    </row>
    <row r="938" spans="1:33" ht="24" customHeight="1">
      <c r="A938" s="266"/>
      <c r="B938" s="266"/>
      <c r="C938" s="266"/>
      <c r="D938" s="266"/>
      <c r="E938" s="266"/>
      <c r="F938" s="266"/>
      <c r="G938" s="266"/>
      <c r="H938" s="266"/>
      <c r="I938" s="266"/>
      <c r="J938" s="266"/>
      <c r="K938" s="266"/>
      <c r="L938" s="266"/>
      <c r="M938" s="266"/>
      <c r="N938" s="266"/>
      <c r="O938" s="266"/>
      <c r="P938" s="266"/>
      <c r="Q938" s="266"/>
      <c r="R938" s="266"/>
      <c r="S938" s="266"/>
      <c r="T938" s="266"/>
      <c r="U938" s="266"/>
      <c r="V938" s="266"/>
      <c r="W938" s="266"/>
      <c r="X938" s="266"/>
      <c r="Y938" s="266"/>
      <c r="Z938" s="266"/>
      <c r="AA938" s="266"/>
      <c r="AB938" s="266"/>
      <c r="AC938" s="266"/>
      <c r="AD938" s="266"/>
      <c r="AE938" s="266"/>
      <c r="AF938" s="266"/>
      <c r="AG938" s="266"/>
    </row>
    <row r="939" spans="1:33" ht="24" customHeight="1">
      <c r="A939" s="266"/>
      <c r="B939" s="266"/>
      <c r="C939" s="266"/>
      <c r="D939" s="266"/>
      <c r="E939" s="266"/>
      <c r="F939" s="266"/>
      <c r="G939" s="266"/>
      <c r="H939" s="266"/>
      <c r="I939" s="266"/>
      <c r="J939" s="266"/>
      <c r="K939" s="266"/>
      <c r="L939" s="266"/>
      <c r="M939" s="266"/>
      <c r="N939" s="266"/>
      <c r="O939" s="266"/>
      <c r="P939" s="266"/>
      <c r="Q939" s="266"/>
      <c r="R939" s="266"/>
      <c r="S939" s="266"/>
      <c r="T939" s="266"/>
      <c r="U939" s="266"/>
      <c r="V939" s="266"/>
      <c r="W939" s="266"/>
      <c r="X939" s="266"/>
      <c r="Y939" s="266"/>
      <c r="Z939" s="266"/>
      <c r="AA939" s="266"/>
      <c r="AB939" s="266"/>
      <c r="AC939" s="266"/>
      <c r="AD939" s="266"/>
      <c r="AE939" s="266"/>
      <c r="AF939" s="266"/>
      <c r="AG939" s="266"/>
    </row>
    <row r="940" spans="1:33" ht="24" customHeight="1">
      <c r="A940" s="266"/>
      <c r="B940" s="266"/>
      <c r="C940" s="266"/>
      <c r="D940" s="266"/>
      <c r="E940" s="266"/>
      <c r="F940" s="266"/>
      <c r="G940" s="266"/>
      <c r="H940" s="266"/>
      <c r="I940" s="266"/>
      <c r="J940" s="266"/>
      <c r="K940" s="266"/>
      <c r="L940" s="266"/>
      <c r="M940" s="266"/>
      <c r="N940" s="266"/>
      <c r="O940" s="266"/>
      <c r="P940" s="266"/>
      <c r="Q940" s="266"/>
      <c r="R940" s="266"/>
      <c r="S940" s="266"/>
      <c r="T940" s="266"/>
      <c r="U940" s="266"/>
      <c r="V940" s="266"/>
      <c r="W940" s="266"/>
      <c r="X940" s="266"/>
      <c r="Y940" s="266"/>
      <c r="Z940" s="266"/>
      <c r="AA940" s="266"/>
      <c r="AB940" s="266"/>
      <c r="AC940" s="266"/>
      <c r="AD940" s="266"/>
      <c r="AE940" s="266"/>
      <c r="AF940" s="266"/>
      <c r="AG940" s="266"/>
    </row>
    <row r="941" spans="1:33" ht="24" customHeight="1">
      <c r="A941" s="266"/>
      <c r="B941" s="266"/>
      <c r="C941" s="266"/>
      <c r="D941" s="266"/>
      <c r="E941" s="266"/>
      <c r="F941" s="266"/>
      <c r="G941" s="266"/>
      <c r="H941" s="266"/>
      <c r="I941" s="266"/>
      <c r="J941" s="266"/>
      <c r="K941" s="266"/>
      <c r="L941" s="266"/>
      <c r="M941" s="266"/>
      <c r="N941" s="266"/>
      <c r="O941" s="266"/>
      <c r="P941" s="266"/>
      <c r="Q941" s="266"/>
      <c r="R941" s="266"/>
      <c r="S941" s="266"/>
      <c r="T941" s="266"/>
      <c r="U941" s="266"/>
      <c r="V941" s="266"/>
      <c r="W941" s="266"/>
      <c r="X941" s="266"/>
      <c r="Y941" s="266"/>
      <c r="Z941" s="266"/>
      <c r="AA941" s="266"/>
      <c r="AB941" s="266"/>
      <c r="AC941" s="266"/>
      <c r="AD941" s="266"/>
      <c r="AE941" s="266"/>
      <c r="AF941" s="266"/>
      <c r="AG941" s="266"/>
    </row>
    <row r="942" spans="1:33" ht="24" customHeight="1">
      <c r="A942" s="266"/>
      <c r="B942" s="266"/>
      <c r="C942" s="266"/>
      <c r="D942" s="266"/>
      <c r="E942" s="266"/>
      <c r="F942" s="266"/>
      <c r="G942" s="266"/>
      <c r="H942" s="266"/>
      <c r="I942" s="266"/>
      <c r="J942" s="266"/>
      <c r="K942" s="266"/>
      <c r="L942" s="266"/>
      <c r="M942" s="266"/>
      <c r="N942" s="266"/>
      <c r="O942" s="266"/>
      <c r="P942" s="266"/>
      <c r="Q942" s="266"/>
      <c r="R942" s="266"/>
      <c r="S942" s="266"/>
      <c r="T942" s="266"/>
      <c r="U942" s="266"/>
      <c r="V942" s="266"/>
      <c r="W942" s="266"/>
      <c r="X942" s="266"/>
      <c r="Y942" s="266"/>
      <c r="Z942" s="266"/>
      <c r="AA942" s="266"/>
      <c r="AB942" s="266"/>
      <c r="AC942" s="266"/>
      <c r="AD942" s="266"/>
      <c r="AE942" s="266"/>
      <c r="AF942" s="266"/>
      <c r="AG942" s="266"/>
    </row>
    <row r="943" spans="1:33" ht="24" customHeight="1">
      <c r="A943" s="266"/>
      <c r="B943" s="266"/>
      <c r="C943" s="266"/>
      <c r="D943" s="266"/>
      <c r="E943" s="266"/>
      <c r="F943" s="266"/>
      <c r="G943" s="266"/>
      <c r="H943" s="266"/>
      <c r="I943" s="266"/>
      <c r="J943" s="266"/>
      <c r="K943" s="266"/>
      <c r="L943" s="266"/>
      <c r="M943" s="266"/>
      <c r="N943" s="266"/>
      <c r="O943" s="266"/>
      <c r="P943" s="266"/>
      <c r="Q943" s="266"/>
      <c r="R943" s="266"/>
      <c r="S943" s="266"/>
      <c r="T943" s="266"/>
      <c r="U943" s="266"/>
      <c r="V943" s="266"/>
      <c r="W943" s="266"/>
      <c r="X943" s="266"/>
      <c r="Y943" s="266"/>
      <c r="Z943" s="266"/>
      <c r="AA943" s="266"/>
      <c r="AB943" s="266"/>
      <c r="AC943" s="266"/>
      <c r="AD943" s="266"/>
      <c r="AE943" s="266"/>
      <c r="AF943" s="266"/>
      <c r="AG943" s="266"/>
    </row>
    <row r="944" spans="1:33" ht="24" customHeight="1">
      <c r="A944" s="266"/>
      <c r="B944" s="266"/>
      <c r="C944" s="266"/>
      <c r="D944" s="266"/>
      <c r="E944" s="266"/>
      <c r="F944" s="266"/>
      <c r="G944" s="266"/>
      <c r="H944" s="266"/>
      <c r="I944" s="266"/>
      <c r="J944" s="266"/>
      <c r="K944" s="266"/>
      <c r="L944" s="266"/>
      <c r="M944" s="266"/>
      <c r="N944" s="266"/>
      <c r="O944" s="266"/>
      <c r="P944" s="266"/>
      <c r="Q944" s="266"/>
      <c r="R944" s="266"/>
      <c r="S944" s="266"/>
      <c r="T944" s="266"/>
      <c r="U944" s="266"/>
      <c r="V944" s="266"/>
      <c r="W944" s="266"/>
      <c r="X944" s="266"/>
      <c r="Y944" s="266"/>
      <c r="Z944" s="266"/>
      <c r="AA944" s="266"/>
      <c r="AB944" s="266"/>
      <c r="AC944" s="266"/>
      <c r="AD944" s="266"/>
      <c r="AE944" s="266"/>
      <c r="AF944" s="266"/>
      <c r="AG944" s="266"/>
    </row>
    <row r="945" spans="1:33" ht="24" customHeight="1">
      <c r="A945" s="266"/>
      <c r="B945" s="266"/>
      <c r="C945" s="266"/>
      <c r="D945" s="266"/>
      <c r="E945" s="266"/>
      <c r="F945" s="266"/>
      <c r="G945" s="266"/>
      <c r="H945" s="266"/>
      <c r="I945" s="266"/>
      <c r="J945" s="266"/>
      <c r="K945" s="266"/>
      <c r="L945" s="266"/>
      <c r="M945" s="266"/>
      <c r="N945" s="266"/>
      <c r="O945" s="266"/>
      <c r="P945" s="266"/>
      <c r="Q945" s="266"/>
      <c r="R945" s="266"/>
      <c r="S945" s="266"/>
      <c r="T945" s="266"/>
      <c r="U945" s="266"/>
      <c r="V945" s="266"/>
      <c r="W945" s="266"/>
      <c r="X945" s="266"/>
      <c r="Y945" s="266"/>
      <c r="Z945" s="266"/>
      <c r="AA945" s="266"/>
      <c r="AB945" s="266"/>
      <c r="AC945" s="266"/>
      <c r="AD945" s="266"/>
      <c r="AE945" s="266"/>
      <c r="AF945" s="266"/>
      <c r="AG945" s="266"/>
    </row>
    <row r="946" spans="1:33" ht="24" customHeight="1">
      <c r="A946" s="266"/>
      <c r="B946" s="266"/>
      <c r="C946" s="266"/>
      <c r="D946" s="266"/>
      <c r="E946" s="266"/>
      <c r="F946" s="266"/>
      <c r="G946" s="266"/>
      <c r="H946" s="266"/>
      <c r="I946" s="266"/>
      <c r="J946" s="266"/>
      <c r="K946" s="266"/>
      <c r="L946" s="266"/>
      <c r="M946" s="266"/>
      <c r="N946" s="266"/>
      <c r="O946" s="266"/>
      <c r="P946" s="266"/>
      <c r="Q946" s="266"/>
      <c r="R946" s="266"/>
      <c r="S946" s="266"/>
      <c r="T946" s="266"/>
      <c r="U946" s="266"/>
      <c r="V946" s="266"/>
      <c r="W946" s="266"/>
      <c r="X946" s="266"/>
      <c r="Y946" s="266"/>
      <c r="Z946" s="266"/>
      <c r="AA946" s="266"/>
      <c r="AB946" s="266"/>
      <c r="AC946" s="266"/>
      <c r="AD946" s="266"/>
      <c r="AE946" s="266"/>
      <c r="AF946" s="266"/>
      <c r="AG946" s="266"/>
    </row>
    <row r="947" spans="1:33" ht="24" customHeight="1">
      <c r="A947" s="266"/>
      <c r="B947" s="266"/>
      <c r="C947" s="266"/>
      <c r="D947" s="266"/>
      <c r="E947" s="266"/>
      <c r="F947" s="266"/>
      <c r="G947" s="266"/>
      <c r="H947" s="266"/>
      <c r="I947" s="266"/>
      <c r="J947" s="266"/>
      <c r="K947" s="266"/>
      <c r="L947" s="266"/>
      <c r="M947" s="266"/>
      <c r="N947" s="266"/>
      <c r="O947" s="266"/>
      <c r="P947" s="266"/>
      <c r="Q947" s="266"/>
      <c r="R947" s="266"/>
      <c r="S947" s="266"/>
      <c r="T947" s="266"/>
      <c r="U947" s="266"/>
      <c r="V947" s="266"/>
      <c r="W947" s="266"/>
      <c r="X947" s="266"/>
      <c r="Y947" s="266"/>
      <c r="Z947" s="266"/>
      <c r="AA947" s="266"/>
      <c r="AB947" s="266"/>
      <c r="AC947" s="266"/>
      <c r="AD947" s="266"/>
      <c r="AE947" s="266"/>
      <c r="AF947" s="266"/>
      <c r="AG947" s="266"/>
    </row>
    <row r="948" spans="1:33" ht="24" customHeight="1">
      <c r="A948" s="266"/>
      <c r="B948" s="266"/>
      <c r="C948" s="266"/>
      <c r="D948" s="266"/>
      <c r="E948" s="266"/>
      <c r="F948" s="266"/>
      <c r="G948" s="266"/>
      <c r="H948" s="266"/>
      <c r="I948" s="266"/>
      <c r="J948" s="266"/>
      <c r="K948" s="266"/>
      <c r="L948" s="266"/>
      <c r="M948" s="266"/>
      <c r="N948" s="266"/>
      <c r="O948" s="266"/>
      <c r="P948" s="266"/>
      <c r="Q948" s="266"/>
      <c r="R948" s="266"/>
      <c r="S948" s="266"/>
      <c r="T948" s="266"/>
      <c r="U948" s="266"/>
      <c r="V948" s="266"/>
      <c r="W948" s="266"/>
      <c r="X948" s="266"/>
      <c r="Y948" s="266"/>
      <c r="Z948" s="266"/>
      <c r="AA948" s="266"/>
      <c r="AB948" s="266"/>
      <c r="AC948" s="266"/>
      <c r="AD948" s="266"/>
      <c r="AE948" s="266"/>
      <c r="AF948" s="266"/>
      <c r="AG948" s="266"/>
    </row>
    <row r="949" spans="1:33" ht="24" customHeight="1">
      <c r="A949" s="266"/>
      <c r="B949" s="266"/>
      <c r="C949" s="266"/>
      <c r="D949" s="266"/>
      <c r="E949" s="266"/>
      <c r="F949" s="266"/>
      <c r="G949" s="266"/>
      <c r="H949" s="266"/>
      <c r="I949" s="266"/>
      <c r="J949" s="266"/>
      <c r="K949" s="266"/>
      <c r="L949" s="266"/>
      <c r="M949" s="266"/>
      <c r="N949" s="266"/>
      <c r="O949" s="266"/>
      <c r="P949" s="266"/>
      <c r="Q949" s="266"/>
      <c r="R949" s="266"/>
      <c r="S949" s="266"/>
      <c r="T949" s="266"/>
      <c r="U949" s="266"/>
      <c r="V949" s="266"/>
      <c r="W949" s="266"/>
      <c r="X949" s="266"/>
      <c r="Y949" s="266"/>
      <c r="Z949" s="266"/>
      <c r="AA949" s="266"/>
      <c r="AB949" s="266"/>
      <c r="AC949" s="266"/>
      <c r="AD949" s="266"/>
      <c r="AE949" s="266"/>
      <c r="AF949" s="266"/>
      <c r="AG949" s="266"/>
    </row>
    <row r="950" spans="1:33" ht="24" customHeight="1">
      <c r="A950" s="266"/>
      <c r="B950" s="266"/>
      <c r="C950" s="266"/>
      <c r="D950" s="266"/>
      <c r="E950" s="266"/>
      <c r="F950" s="266"/>
      <c r="G950" s="266"/>
      <c r="H950" s="266"/>
      <c r="I950" s="266"/>
      <c r="J950" s="266"/>
      <c r="K950" s="266"/>
      <c r="L950" s="266"/>
      <c r="M950" s="266"/>
      <c r="N950" s="266"/>
      <c r="O950" s="266"/>
      <c r="P950" s="266"/>
      <c r="Q950" s="266"/>
      <c r="R950" s="266"/>
      <c r="S950" s="266"/>
      <c r="T950" s="266"/>
      <c r="U950" s="266"/>
      <c r="V950" s="266"/>
      <c r="W950" s="266"/>
      <c r="X950" s="266"/>
      <c r="Y950" s="266"/>
      <c r="Z950" s="266"/>
      <c r="AA950" s="266"/>
      <c r="AB950" s="266"/>
      <c r="AC950" s="266"/>
      <c r="AD950" s="266"/>
      <c r="AE950" s="266"/>
      <c r="AF950" s="266"/>
      <c r="AG950" s="266"/>
    </row>
    <row r="951" spans="1:33" ht="24" customHeight="1">
      <c r="A951" s="266"/>
      <c r="B951" s="266"/>
      <c r="C951" s="266"/>
      <c r="D951" s="266"/>
      <c r="E951" s="266"/>
      <c r="F951" s="266"/>
      <c r="G951" s="266"/>
      <c r="H951" s="266"/>
      <c r="I951" s="266"/>
      <c r="J951" s="266"/>
      <c r="K951" s="266"/>
      <c r="L951" s="266"/>
      <c r="M951" s="266"/>
      <c r="N951" s="266"/>
      <c r="O951" s="266"/>
      <c r="P951" s="266"/>
      <c r="Q951" s="266"/>
      <c r="R951" s="266"/>
      <c r="S951" s="266"/>
      <c r="T951" s="266"/>
      <c r="U951" s="266"/>
      <c r="V951" s="266"/>
      <c r="W951" s="266"/>
      <c r="X951" s="266"/>
      <c r="Y951" s="266"/>
      <c r="Z951" s="266"/>
      <c r="AA951" s="266"/>
      <c r="AB951" s="266"/>
      <c r="AC951" s="266"/>
      <c r="AD951" s="266"/>
      <c r="AE951" s="266"/>
      <c r="AF951" s="266"/>
      <c r="AG951" s="266"/>
    </row>
    <row r="952" spans="1:33" ht="24" customHeight="1">
      <c r="A952" s="266"/>
      <c r="B952" s="266"/>
      <c r="C952" s="266"/>
      <c r="D952" s="266"/>
      <c r="E952" s="266"/>
      <c r="F952" s="266"/>
      <c r="G952" s="266"/>
      <c r="H952" s="266"/>
      <c r="I952" s="266"/>
      <c r="J952" s="266"/>
      <c r="K952" s="266"/>
      <c r="L952" s="266"/>
      <c r="M952" s="266"/>
      <c r="N952" s="266"/>
      <c r="O952" s="266"/>
      <c r="P952" s="266"/>
      <c r="Q952" s="266"/>
      <c r="R952" s="266"/>
      <c r="S952" s="266"/>
      <c r="T952" s="266"/>
      <c r="U952" s="266"/>
      <c r="V952" s="266"/>
      <c r="W952" s="266"/>
      <c r="X952" s="266"/>
      <c r="Y952" s="266"/>
      <c r="Z952" s="266"/>
      <c r="AA952" s="266"/>
      <c r="AB952" s="266"/>
      <c r="AC952" s="266"/>
      <c r="AD952" s="266"/>
      <c r="AE952" s="266"/>
      <c r="AF952" s="266"/>
      <c r="AG952" s="266"/>
    </row>
    <row r="953" spans="1:33" ht="24" customHeight="1">
      <c r="A953" s="266"/>
      <c r="B953" s="266"/>
      <c r="C953" s="266"/>
      <c r="D953" s="266"/>
      <c r="E953" s="266"/>
      <c r="F953" s="266"/>
      <c r="G953" s="266"/>
      <c r="H953" s="266"/>
      <c r="I953" s="266"/>
      <c r="J953" s="266"/>
      <c r="K953" s="266"/>
      <c r="L953" s="266"/>
      <c r="M953" s="266"/>
      <c r="N953" s="266"/>
      <c r="O953" s="266"/>
      <c r="P953" s="266"/>
      <c r="Q953" s="266"/>
      <c r="R953" s="266"/>
      <c r="S953" s="266"/>
      <c r="T953" s="266"/>
      <c r="U953" s="266"/>
      <c r="V953" s="266"/>
      <c r="W953" s="266"/>
      <c r="X953" s="266"/>
      <c r="Y953" s="266"/>
      <c r="Z953" s="266"/>
      <c r="AA953" s="266"/>
      <c r="AB953" s="266"/>
      <c r="AC953" s="266"/>
      <c r="AD953" s="266"/>
      <c r="AE953" s="266"/>
      <c r="AF953" s="266"/>
      <c r="AG953" s="266"/>
    </row>
    <row r="954" spans="1:33" ht="24" customHeight="1">
      <c r="A954" s="266"/>
      <c r="B954" s="266"/>
      <c r="C954" s="266"/>
      <c r="D954" s="266"/>
      <c r="E954" s="266"/>
      <c r="F954" s="266"/>
      <c r="G954" s="266"/>
      <c r="H954" s="266"/>
      <c r="I954" s="266"/>
      <c r="J954" s="266"/>
      <c r="K954" s="266"/>
      <c r="L954" s="266"/>
      <c r="M954" s="266"/>
      <c r="N954" s="266"/>
      <c r="O954" s="266"/>
      <c r="P954" s="266"/>
      <c r="Q954" s="266"/>
      <c r="R954" s="266"/>
      <c r="S954" s="266"/>
      <c r="T954" s="266"/>
      <c r="U954" s="266"/>
      <c r="V954" s="266"/>
      <c r="W954" s="266"/>
      <c r="X954" s="266"/>
      <c r="Y954" s="266"/>
      <c r="Z954" s="266"/>
      <c r="AA954" s="266"/>
      <c r="AB954" s="266"/>
      <c r="AC954" s="266"/>
      <c r="AD954" s="266"/>
      <c r="AE954" s="266"/>
      <c r="AF954" s="266"/>
      <c r="AG954" s="266"/>
    </row>
    <row r="955" spans="1:33" ht="24" customHeight="1">
      <c r="A955" s="266"/>
      <c r="B955" s="266"/>
      <c r="C955" s="266"/>
      <c r="D955" s="266"/>
      <c r="E955" s="266"/>
      <c r="F955" s="266"/>
      <c r="G955" s="266"/>
      <c r="H955" s="266"/>
      <c r="I955" s="266"/>
      <c r="J955" s="266"/>
      <c r="K955" s="266"/>
      <c r="L955" s="266"/>
      <c r="M955" s="266"/>
      <c r="N955" s="266"/>
      <c r="O955" s="266"/>
      <c r="P955" s="266"/>
      <c r="Q955" s="266"/>
      <c r="R955" s="266"/>
      <c r="S955" s="266"/>
      <c r="T955" s="266"/>
      <c r="U955" s="266"/>
      <c r="V955" s="266"/>
      <c r="W955" s="266"/>
      <c r="X955" s="266"/>
      <c r="Y955" s="266"/>
      <c r="Z955" s="266"/>
      <c r="AA955" s="266"/>
      <c r="AB955" s="266"/>
      <c r="AC955" s="266"/>
      <c r="AD955" s="266"/>
      <c r="AE955" s="266"/>
      <c r="AF955" s="266"/>
      <c r="AG955" s="266"/>
    </row>
    <row r="956" spans="1:33" ht="24" customHeight="1">
      <c r="A956" s="266"/>
      <c r="B956" s="266"/>
      <c r="C956" s="266"/>
      <c r="D956" s="266"/>
      <c r="E956" s="266"/>
      <c r="F956" s="266"/>
      <c r="G956" s="266"/>
      <c r="H956" s="266"/>
      <c r="I956" s="266"/>
      <c r="J956" s="266"/>
      <c r="K956" s="266"/>
      <c r="L956" s="266"/>
      <c r="M956" s="266"/>
      <c r="N956" s="266"/>
      <c r="O956" s="266"/>
      <c r="P956" s="266"/>
      <c r="Q956" s="266"/>
      <c r="R956" s="266"/>
      <c r="S956" s="266"/>
      <c r="T956" s="266"/>
      <c r="U956" s="266"/>
      <c r="V956" s="266"/>
      <c r="W956" s="266"/>
      <c r="X956" s="266"/>
      <c r="Y956" s="266"/>
      <c r="Z956" s="266"/>
      <c r="AA956" s="266"/>
      <c r="AB956" s="266"/>
      <c r="AC956" s="266"/>
      <c r="AD956" s="266"/>
      <c r="AE956" s="266"/>
      <c r="AF956" s="266"/>
      <c r="AG956" s="266"/>
    </row>
    <row r="957" spans="1:33" ht="24" customHeight="1">
      <c r="A957" s="266"/>
      <c r="B957" s="266"/>
      <c r="C957" s="266"/>
      <c r="D957" s="266"/>
      <c r="E957" s="266"/>
      <c r="F957" s="266"/>
      <c r="G957" s="266"/>
      <c r="H957" s="266"/>
      <c r="I957" s="266"/>
      <c r="J957" s="266"/>
      <c r="K957" s="266"/>
      <c r="L957" s="266"/>
      <c r="M957" s="266"/>
      <c r="N957" s="266"/>
      <c r="O957" s="266"/>
      <c r="P957" s="266"/>
      <c r="Q957" s="266"/>
      <c r="R957" s="266"/>
      <c r="S957" s="266"/>
      <c r="T957" s="266"/>
      <c r="U957" s="266"/>
      <c r="V957" s="266"/>
      <c r="W957" s="266"/>
      <c r="X957" s="266"/>
      <c r="Y957" s="266"/>
      <c r="Z957" s="266"/>
      <c r="AA957" s="266"/>
      <c r="AB957" s="266"/>
      <c r="AC957" s="266"/>
      <c r="AD957" s="266"/>
      <c r="AE957" s="266"/>
      <c r="AF957" s="266"/>
      <c r="AG957" s="266"/>
    </row>
    <row r="958" spans="1:33" ht="24" customHeight="1">
      <c r="A958" s="266"/>
      <c r="B958" s="266"/>
      <c r="C958" s="266"/>
      <c r="D958" s="266"/>
      <c r="E958" s="266"/>
      <c r="F958" s="266"/>
      <c r="G958" s="266"/>
      <c r="H958" s="266"/>
      <c r="I958" s="266"/>
      <c r="J958" s="266"/>
      <c r="K958" s="266"/>
      <c r="L958" s="266"/>
      <c r="M958" s="266"/>
      <c r="N958" s="266"/>
      <c r="O958" s="266"/>
      <c r="P958" s="266"/>
      <c r="Q958" s="266"/>
      <c r="R958" s="266"/>
      <c r="S958" s="266"/>
      <c r="T958" s="266"/>
      <c r="U958" s="266"/>
      <c r="V958" s="266"/>
      <c r="W958" s="266"/>
      <c r="X958" s="266"/>
      <c r="Y958" s="266"/>
      <c r="Z958" s="266"/>
      <c r="AA958" s="266"/>
      <c r="AB958" s="266"/>
      <c r="AC958" s="266"/>
      <c r="AD958" s="266"/>
      <c r="AE958" s="266"/>
      <c r="AF958" s="266"/>
      <c r="AG958" s="266"/>
    </row>
    <row r="959" spans="1:33" ht="24" customHeight="1">
      <c r="A959" s="266"/>
      <c r="B959" s="266"/>
      <c r="C959" s="266"/>
      <c r="D959" s="266"/>
      <c r="E959" s="266"/>
      <c r="F959" s="266"/>
      <c r="G959" s="266"/>
      <c r="H959" s="266"/>
      <c r="I959" s="266"/>
      <c r="J959" s="266"/>
      <c r="K959" s="266"/>
      <c r="L959" s="266"/>
      <c r="M959" s="266"/>
      <c r="N959" s="266"/>
      <c r="O959" s="266"/>
      <c r="P959" s="266"/>
      <c r="Q959" s="266"/>
      <c r="R959" s="266"/>
      <c r="S959" s="266"/>
      <c r="T959" s="266"/>
      <c r="U959" s="266"/>
      <c r="V959" s="266"/>
      <c r="W959" s="266"/>
      <c r="X959" s="266"/>
      <c r="Y959" s="266"/>
      <c r="Z959" s="266"/>
      <c r="AA959" s="266"/>
      <c r="AB959" s="266"/>
      <c r="AC959" s="266"/>
      <c r="AD959" s="266"/>
      <c r="AE959" s="266"/>
      <c r="AF959" s="266"/>
      <c r="AG959" s="266"/>
    </row>
    <row r="960" spans="1:33" ht="24" customHeight="1">
      <c r="A960" s="266"/>
      <c r="B960" s="266"/>
      <c r="C960" s="266"/>
      <c r="D960" s="266"/>
      <c r="E960" s="266"/>
      <c r="F960" s="266"/>
      <c r="G960" s="266"/>
      <c r="H960" s="266"/>
      <c r="I960" s="266"/>
      <c r="J960" s="266"/>
      <c r="K960" s="266"/>
      <c r="L960" s="266"/>
      <c r="M960" s="266"/>
      <c r="N960" s="266"/>
      <c r="O960" s="266"/>
      <c r="P960" s="266"/>
      <c r="Q960" s="266"/>
      <c r="R960" s="266"/>
      <c r="S960" s="266"/>
      <c r="T960" s="266"/>
      <c r="U960" s="266"/>
      <c r="V960" s="266"/>
      <c r="W960" s="266"/>
      <c r="X960" s="266"/>
      <c r="Y960" s="266"/>
      <c r="Z960" s="266"/>
      <c r="AA960" s="266"/>
      <c r="AB960" s="266"/>
      <c r="AC960" s="266"/>
      <c r="AD960" s="266"/>
      <c r="AE960" s="266"/>
      <c r="AF960" s="266"/>
      <c r="AG960" s="266"/>
    </row>
    <row r="961" spans="1:33" ht="24" customHeight="1">
      <c r="A961" s="266"/>
      <c r="B961" s="266"/>
      <c r="C961" s="266"/>
      <c r="D961" s="266"/>
      <c r="E961" s="266"/>
      <c r="F961" s="266"/>
      <c r="G961" s="266"/>
      <c r="H961" s="266"/>
      <c r="I961" s="266"/>
      <c r="J961" s="266"/>
      <c r="K961" s="266"/>
      <c r="L961" s="266"/>
      <c r="M961" s="266"/>
      <c r="N961" s="266"/>
      <c r="O961" s="266"/>
      <c r="P961" s="266"/>
      <c r="Q961" s="266"/>
      <c r="R961" s="266"/>
      <c r="S961" s="266"/>
      <c r="T961" s="266"/>
      <c r="U961" s="266"/>
      <c r="V961" s="266"/>
      <c r="W961" s="266"/>
      <c r="X961" s="266"/>
      <c r="Y961" s="266"/>
      <c r="Z961" s="266"/>
      <c r="AA961" s="266"/>
      <c r="AB961" s="266"/>
      <c r="AC961" s="266"/>
      <c r="AD961" s="266"/>
      <c r="AE961" s="266"/>
      <c r="AF961" s="266"/>
      <c r="AG961" s="266"/>
    </row>
    <row r="962" spans="1:33" ht="24" customHeight="1">
      <c r="A962" s="266"/>
      <c r="B962" s="266"/>
      <c r="C962" s="266"/>
      <c r="D962" s="266"/>
      <c r="E962" s="266"/>
      <c r="F962" s="266"/>
      <c r="G962" s="266"/>
      <c r="H962" s="266"/>
      <c r="I962" s="266"/>
      <c r="J962" s="266"/>
      <c r="K962" s="266"/>
      <c r="L962" s="266"/>
      <c r="M962" s="266"/>
      <c r="N962" s="266"/>
      <c r="O962" s="266"/>
      <c r="P962" s="266"/>
      <c r="Q962" s="266"/>
      <c r="R962" s="266"/>
      <c r="S962" s="266"/>
      <c r="T962" s="266"/>
      <c r="U962" s="266"/>
      <c r="V962" s="266"/>
      <c r="W962" s="266"/>
      <c r="X962" s="266"/>
      <c r="Y962" s="266"/>
      <c r="Z962" s="266"/>
      <c r="AA962" s="266"/>
      <c r="AB962" s="266"/>
      <c r="AC962" s="266"/>
      <c r="AD962" s="266"/>
      <c r="AE962" s="266"/>
      <c r="AF962" s="266"/>
      <c r="AG962" s="266"/>
    </row>
    <row r="963" spans="1:33" ht="24" customHeight="1">
      <c r="A963" s="266"/>
      <c r="B963" s="266"/>
      <c r="C963" s="266"/>
      <c r="D963" s="266"/>
      <c r="E963" s="266"/>
      <c r="F963" s="266"/>
      <c r="G963" s="266"/>
      <c r="H963" s="266"/>
      <c r="I963" s="266"/>
      <c r="J963" s="266"/>
      <c r="K963" s="266"/>
      <c r="L963" s="266"/>
      <c r="M963" s="266"/>
      <c r="N963" s="266"/>
      <c r="O963" s="266"/>
      <c r="P963" s="266"/>
      <c r="Q963" s="266"/>
      <c r="R963" s="266"/>
      <c r="S963" s="266"/>
      <c r="T963" s="266"/>
      <c r="U963" s="266"/>
      <c r="V963" s="266"/>
      <c r="W963" s="266"/>
      <c r="X963" s="266"/>
      <c r="Y963" s="266"/>
      <c r="Z963" s="266"/>
      <c r="AA963" s="266"/>
      <c r="AB963" s="266"/>
      <c r="AC963" s="266"/>
      <c r="AD963" s="266"/>
      <c r="AE963" s="266"/>
      <c r="AF963" s="266"/>
      <c r="AG963" s="266"/>
    </row>
    <row r="964" spans="1:33" ht="24" customHeight="1">
      <c r="A964" s="266"/>
      <c r="B964" s="266"/>
      <c r="C964" s="266"/>
      <c r="D964" s="266"/>
      <c r="E964" s="266"/>
      <c r="F964" s="266"/>
      <c r="G964" s="266"/>
      <c r="H964" s="266"/>
      <c r="I964" s="266"/>
      <c r="J964" s="266"/>
      <c r="K964" s="266"/>
      <c r="L964" s="266"/>
      <c r="M964" s="266"/>
      <c r="N964" s="266"/>
      <c r="O964" s="266"/>
      <c r="P964" s="266"/>
      <c r="Q964" s="266"/>
      <c r="R964" s="266"/>
      <c r="S964" s="266"/>
      <c r="T964" s="266"/>
      <c r="U964" s="266"/>
      <c r="V964" s="266"/>
      <c r="W964" s="266"/>
      <c r="X964" s="266"/>
      <c r="Y964" s="266"/>
      <c r="Z964" s="266"/>
      <c r="AA964" s="266"/>
      <c r="AB964" s="266"/>
      <c r="AC964" s="266"/>
      <c r="AD964" s="266"/>
      <c r="AE964" s="266"/>
      <c r="AF964" s="266"/>
      <c r="AG964" s="266"/>
    </row>
    <row r="965" spans="1:33" ht="24" customHeight="1">
      <c r="A965" s="266"/>
      <c r="B965" s="266"/>
      <c r="C965" s="266"/>
      <c r="D965" s="266"/>
      <c r="E965" s="266"/>
      <c r="F965" s="266"/>
      <c r="G965" s="266"/>
      <c r="H965" s="266"/>
      <c r="I965" s="266"/>
      <c r="J965" s="266"/>
      <c r="K965" s="266"/>
      <c r="L965" s="266"/>
      <c r="M965" s="266"/>
      <c r="N965" s="266"/>
      <c r="O965" s="266"/>
      <c r="P965" s="266"/>
      <c r="Q965" s="266"/>
      <c r="R965" s="266"/>
      <c r="S965" s="266"/>
      <c r="T965" s="266"/>
      <c r="U965" s="266"/>
      <c r="V965" s="266"/>
      <c r="W965" s="266"/>
      <c r="X965" s="266"/>
      <c r="Y965" s="266"/>
      <c r="Z965" s="266"/>
      <c r="AA965" s="266"/>
      <c r="AB965" s="266"/>
      <c r="AC965" s="266"/>
      <c r="AD965" s="266"/>
      <c r="AE965" s="266"/>
      <c r="AF965" s="266"/>
      <c r="AG965" s="266"/>
    </row>
    <row r="966" spans="1:33" ht="24" customHeight="1">
      <c r="A966" s="266"/>
      <c r="B966" s="266"/>
      <c r="C966" s="266"/>
      <c r="D966" s="266"/>
      <c r="E966" s="266"/>
      <c r="F966" s="266"/>
      <c r="G966" s="266"/>
      <c r="H966" s="266"/>
      <c r="I966" s="266"/>
      <c r="J966" s="266"/>
      <c r="K966" s="266"/>
      <c r="L966" s="266"/>
      <c r="M966" s="266"/>
      <c r="N966" s="266"/>
      <c r="O966" s="266"/>
      <c r="P966" s="266"/>
      <c r="Q966" s="266"/>
      <c r="R966" s="266"/>
      <c r="S966" s="266"/>
      <c r="T966" s="266"/>
      <c r="U966" s="266"/>
      <c r="V966" s="266"/>
      <c r="W966" s="266"/>
      <c r="X966" s="266"/>
      <c r="Y966" s="266"/>
      <c r="Z966" s="266"/>
      <c r="AA966" s="266"/>
      <c r="AB966" s="266"/>
      <c r="AC966" s="266"/>
      <c r="AD966" s="266"/>
      <c r="AE966" s="266"/>
      <c r="AF966" s="266"/>
      <c r="AG966" s="266"/>
    </row>
    <row r="967" spans="1:33" ht="24" customHeight="1">
      <c r="A967" s="266"/>
      <c r="B967" s="266"/>
      <c r="C967" s="266"/>
      <c r="D967" s="266"/>
      <c r="E967" s="266"/>
      <c r="F967" s="266"/>
      <c r="G967" s="266"/>
      <c r="H967" s="266"/>
      <c r="I967" s="266"/>
      <c r="J967" s="266"/>
      <c r="K967" s="266"/>
      <c r="L967" s="266"/>
      <c r="M967" s="266"/>
      <c r="N967" s="266"/>
      <c r="O967" s="266"/>
      <c r="P967" s="266"/>
      <c r="Q967" s="266"/>
      <c r="R967" s="266"/>
      <c r="S967" s="266"/>
      <c r="T967" s="266"/>
      <c r="U967" s="266"/>
      <c r="V967" s="266"/>
      <c r="W967" s="266"/>
      <c r="X967" s="266"/>
      <c r="Y967" s="266"/>
      <c r="Z967" s="266"/>
      <c r="AA967" s="266"/>
      <c r="AB967" s="266"/>
      <c r="AC967" s="266"/>
      <c r="AD967" s="266"/>
      <c r="AE967" s="266"/>
      <c r="AF967" s="266"/>
      <c r="AG967" s="266"/>
    </row>
    <row r="968" spans="1:33" ht="24" customHeight="1">
      <c r="A968" s="266"/>
      <c r="B968" s="266"/>
      <c r="C968" s="266"/>
      <c r="D968" s="266"/>
      <c r="E968" s="266"/>
      <c r="F968" s="266"/>
      <c r="G968" s="266"/>
      <c r="H968" s="266"/>
      <c r="I968" s="266"/>
      <c r="J968" s="266"/>
      <c r="K968" s="266"/>
      <c r="L968" s="266"/>
      <c r="M968" s="266"/>
      <c r="N968" s="266"/>
      <c r="O968" s="266"/>
      <c r="P968" s="266"/>
      <c r="Q968" s="266"/>
      <c r="R968" s="266"/>
      <c r="S968" s="266"/>
      <c r="T968" s="266"/>
      <c r="U968" s="266"/>
      <c r="V968" s="266"/>
      <c r="W968" s="266"/>
      <c r="X968" s="266"/>
      <c r="Y968" s="266"/>
      <c r="Z968" s="266"/>
      <c r="AA968" s="266"/>
      <c r="AB968" s="266"/>
      <c r="AC968" s="266"/>
      <c r="AD968" s="266"/>
      <c r="AE968" s="266"/>
      <c r="AF968" s="266"/>
      <c r="AG968" s="266"/>
    </row>
    <row r="969" spans="1:33" ht="24" customHeight="1">
      <c r="A969" s="266"/>
      <c r="B969" s="266"/>
      <c r="C969" s="266"/>
      <c r="D969" s="266"/>
      <c r="E969" s="266"/>
      <c r="F969" s="266"/>
      <c r="G969" s="266"/>
      <c r="H969" s="266"/>
      <c r="I969" s="266"/>
      <c r="J969" s="266"/>
      <c r="K969" s="266"/>
      <c r="L969" s="266"/>
      <c r="M969" s="266"/>
      <c r="N969" s="266"/>
      <c r="O969" s="266"/>
      <c r="P969" s="266"/>
      <c r="Q969" s="266"/>
      <c r="R969" s="266"/>
      <c r="S969" s="266"/>
      <c r="T969" s="266"/>
      <c r="U969" s="266"/>
      <c r="V969" s="266"/>
      <c r="W969" s="266"/>
      <c r="X969" s="266"/>
      <c r="Y969" s="266"/>
      <c r="Z969" s="266"/>
      <c r="AA969" s="266"/>
      <c r="AB969" s="266"/>
      <c r="AC969" s="266"/>
      <c r="AD969" s="266"/>
      <c r="AE969" s="266"/>
      <c r="AF969" s="266"/>
      <c r="AG969" s="266"/>
    </row>
    <row r="970" spans="1:33" ht="24" customHeight="1">
      <c r="A970" s="266"/>
      <c r="B970" s="266"/>
      <c r="C970" s="266"/>
      <c r="D970" s="266"/>
      <c r="E970" s="266"/>
      <c r="F970" s="266"/>
      <c r="G970" s="266"/>
      <c r="H970" s="266"/>
      <c r="I970" s="266"/>
      <c r="J970" s="266"/>
      <c r="K970" s="266"/>
      <c r="L970" s="266"/>
      <c r="M970" s="266"/>
      <c r="N970" s="266"/>
      <c r="O970" s="266"/>
      <c r="P970" s="266"/>
      <c r="Q970" s="266"/>
      <c r="R970" s="266"/>
      <c r="S970" s="266"/>
      <c r="T970" s="266"/>
      <c r="U970" s="266"/>
      <c r="V970" s="266"/>
      <c r="W970" s="266"/>
      <c r="X970" s="266"/>
      <c r="Y970" s="266"/>
      <c r="Z970" s="266"/>
      <c r="AA970" s="266"/>
      <c r="AB970" s="266"/>
      <c r="AC970" s="266"/>
      <c r="AD970" s="266"/>
      <c r="AE970" s="266"/>
      <c r="AF970" s="266"/>
      <c r="AG970" s="266"/>
    </row>
    <row r="971" spans="1:33" ht="24" customHeight="1">
      <c r="A971" s="266"/>
      <c r="B971" s="266"/>
      <c r="C971" s="266"/>
      <c r="D971" s="266"/>
      <c r="E971" s="266"/>
      <c r="F971" s="266"/>
      <c r="G971" s="266"/>
      <c r="H971" s="266"/>
      <c r="I971" s="266"/>
      <c r="J971" s="266"/>
      <c r="K971" s="266"/>
      <c r="L971" s="266"/>
      <c r="M971" s="266"/>
      <c r="N971" s="266"/>
      <c r="O971" s="266"/>
      <c r="P971" s="266"/>
      <c r="Q971" s="266"/>
      <c r="R971" s="266"/>
      <c r="S971" s="266"/>
      <c r="T971" s="266"/>
      <c r="U971" s="266"/>
      <c r="V971" s="266"/>
      <c r="W971" s="266"/>
      <c r="X971" s="266"/>
      <c r="Y971" s="266"/>
      <c r="Z971" s="266"/>
      <c r="AA971" s="266"/>
      <c r="AB971" s="266"/>
      <c r="AC971" s="266"/>
      <c r="AD971" s="266"/>
      <c r="AE971" s="266"/>
      <c r="AF971" s="266"/>
      <c r="AG971" s="266"/>
    </row>
    <row r="972" spans="1:33" ht="24" customHeight="1">
      <c r="A972" s="266"/>
      <c r="B972" s="266"/>
      <c r="C972" s="266"/>
      <c r="D972" s="266"/>
      <c r="E972" s="266"/>
      <c r="F972" s="266"/>
      <c r="G972" s="266"/>
      <c r="H972" s="266"/>
      <c r="I972" s="266"/>
      <c r="J972" s="266"/>
      <c r="K972" s="266"/>
      <c r="L972" s="266"/>
      <c r="M972" s="266"/>
      <c r="N972" s="266"/>
      <c r="O972" s="266"/>
      <c r="P972" s="266"/>
      <c r="Q972" s="266"/>
      <c r="R972" s="266"/>
      <c r="S972" s="266"/>
      <c r="T972" s="266"/>
      <c r="U972" s="266"/>
      <c r="V972" s="266"/>
      <c r="W972" s="266"/>
      <c r="X972" s="266"/>
      <c r="Y972" s="266"/>
      <c r="Z972" s="266"/>
      <c r="AA972" s="266"/>
      <c r="AB972" s="266"/>
      <c r="AC972" s="266"/>
      <c r="AD972" s="266"/>
      <c r="AE972" s="266"/>
      <c r="AF972" s="266"/>
      <c r="AG972" s="266"/>
    </row>
    <row r="973" spans="1:33" ht="24" customHeight="1">
      <c r="A973" s="266"/>
      <c r="B973" s="266"/>
      <c r="C973" s="266"/>
      <c r="D973" s="266"/>
      <c r="E973" s="266"/>
      <c r="F973" s="266"/>
      <c r="G973" s="266"/>
      <c r="H973" s="266"/>
      <c r="I973" s="266"/>
      <c r="J973" s="266"/>
      <c r="K973" s="266"/>
      <c r="L973" s="266"/>
      <c r="M973" s="266"/>
      <c r="N973" s="266"/>
      <c r="O973" s="266"/>
      <c r="P973" s="266"/>
      <c r="Q973" s="266"/>
      <c r="R973" s="266"/>
      <c r="S973" s="266"/>
      <c r="T973" s="266"/>
      <c r="U973" s="266"/>
      <c r="V973" s="266"/>
      <c r="W973" s="266"/>
      <c r="X973" s="266"/>
      <c r="Y973" s="266"/>
      <c r="Z973" s="266"/>
      <c r="AA973" s="266"/>
      <c r="AB973" s="266"/>
      <c r="AC973" s="266"/>
      <c r="AD973" s="266"/>
      <c r="AE973" s="266"/>
      <c r="AF973" s="266"/>
      <c r="AG973" s="266"/>
    </row>
    <row r="974" spans="1:33" ht="24" customHeight="1">
      <c r="A974" s="266"/>
      <c r="B974" s="266"/>
      <c r="C974" s="266"/>
      <c r="D974" s="266"/>
      <c r="E974" s="266"/>
      <c r="F974" s="266"/>
      <c r="G974" s="266"/>
      <c r="H974" s="266"/>
      <c r="I974" s="266"/>
      <c r="J974" s="266"/>
      <c r="K974" s="266"/>
      <c r="L974" s="266"/>
      <c r="M974" s="266"/>
      <c r="N974" s="266"/>
      <c r="O974" s="266"/>
      <c r="P974" s="266"/>
      <c r="Q974" s="266"/>
      <c r="R974" s="266"/>
      <c r="S974" s="266"/>
      <c r="T974" s="266"/>
      <c r="U974" s="266"/>
      <c r="V974" s="266"/>
      <c r="W974" s="266"/>
      <c r="X974" s="266"/>
      <c r="Y974" s="266"/>
      <c r="Z974" s="266"/>
      <c r="AA974" s="266"/>
      <c r="AB974" s="266"/>
      <c r="AC974" s="266"/>
      <c r="AD974" s="266"/>
      <c r="AE974" s="266"/>
      <c r="AF974" s="266"/>
      <c r="AG974" s="266"/>
    </row>
    <row r="975" spans="1:33" ht="24" customHeight="1">
      <c r="A975" s="266"/>
      <c r="B975" s="266"/>
      <c r="C975" s="266"/>
      <c r="D975" s="266"/>
      <c r="E975" s="266"/>
      <c r="F975" s="266"/>
      <c r="G975" s="266"/>
      <c r="H975" s="266"/>
      <c r="I975" s="266"/>
      <c r="J975" s="266"/>
      <c r="K975" s="266"/>
      <c r="L975" s="266"/>
      <c r="M975" s="266"/>
      <c r="N975" s="266"/>
      <c r="O975" s="266"/>
      <c r="P975" s="266"/>
      <c r="Q975" s="266"/>
      <c r="R975" s="266"/>
      <c r="S975" s="266"/>
      <c r="T975" s="266"/>
      <c r="U975" s="266"/>
      <c r="V975" s="266"/>
      <c r="W975" s="266"/>
      <c r="X975" s="266"/>
      <c r="Y975" s="266"/>
      <c r="Z975" s="266"/>
      <c r="AA975" s="266"/>
      <c r="AB975" s="266"/>
      <c r="AC975" s="266"/>
      <c r="AD975" s="266"/>
      <c r="AE975" s="266"/>
      <c r="AF975" s="266"/>
      <c r="AG975" s="266"/>
    </row>
    <row r="976" spans="1:33" ht="24" customHeight="1">
      <c r="A976" s="266"/>
      <c r="B976" s="266"/>
      <c r="C976" s="266"/>
      <c r="D976" s="266"/>
      <c r="E976" s="266"/>
      <c r="F976" s="266"/>
      <c r="G976" s="266"/>
      <c r="H976" s="266"/>
      <c r="I976" s="266"/>
      <c r="J976" s="266"/>
      <c r="K976" s="266"/>
      <c r="L976" s="266"/>
      <c r="M976" s="266"/>
      <c r="N976" s="266"/>
      <c r="O976" s="266"/>
      <c r="P976" s="266"/>
      <c r="Q976" s="266"/>
      <c r="R976" s="266"/>
      <c r="S976" s="266"/>
      <c r="T976" s="266"/>
      <c r="U976" s="266"/>
      <c r="V976" s="266"/>
      <c r="W976" s="266"/>
      <c r="X976" s="266"/>
      <c r="Y976" s="266"/>
      <c r="Z976" s="266"/>
      <c r="AA976" s="266"/>
      <c r="AB976" s="266"/>
      <c r="AC976" s="266"/>
      <c r="AD976" s="266"/>
      <c r="AE976" s="266"/>
      <c r="AF976" s="266"/>
      <c r="AG976" s="266"/>
    </row>
    <row r="977" spans="1:33" ht="24" customHeight="1">
      <c r="A977" s="266"/>
      <c r="B977" s="266"/>
      <c r="C977" s="266"/>
      <c r="D977" s="266"/>
      <c r="E977" s="266"/>
      <c r="F977" s="266"/>
      <c r="G977" s="266"/>
      <c r="H977" s="266"/>
      <c r="I977" s="266"/>
      <c r="J977" s="266"/>
      <c r="K977" s="266"/>
      <c r="L977" s="266"/>
      <c r="M977" s="266"/>
      <c r="N977" s="266"/>
      <c r="O977" s="266"/>
      <c r="P977" s="266"/>
      <c r="Q977" s="266"/>
      <c r="R977" s="266"/>
      <c r="S977" s="266"/>
      <c r="T977" s="266"/>
      <c r="U977" s="266"/>
      <c r="V977" s="266"/>
      <c r="W977" s="266"/>
      <c r="X977" s="266"/>
      <c r="Y977" s="266"/>
      <c r="Z977" s="266"/>
      <c r="AA977" s="266"/>
      <c r="AB977" s="266"/>
      <c r="AC977" s="266"/>
      <c r="AD977" s="266"/>
      <c r="AE977" s="266"/>
      <c r="AF977" s="266"/>
      <c r="AG977" s="266"/>
    </row>
    <row r="978" spans="1:33" ht="24" customHeight="1">
      <c r="A978" s="266"/>
      <c r="B978" s="266"/>
      <c r="C978" s="266"/>
      <c r="D978" s="266"/>
      <c r="E978" s="266"/>
      <c r="F978" s="266"/>
      <c r="G978" s="266"/>
      <c r="H978" s="266"/>
      <c r="I978" s="266"/>
      <c r="J978" s="266"/>
      <c r="K978" s="266"/>
      <c r="L978" s="266"/>
      <c r="M978" s="266"/>
      <c r="N978" s="266"/>
      <c r="O978" s="266"/>
      <c r="P978" s="266"/>
      <c r="Q978" s="266"/>
      <c r="R978" s="266"/>
      <c r="S978" s="266"/>
      <c r="T978" s="266"/>
      <c r="U978" s="266"/>
      <c r="V978" s="266"/>
      <c r="W978" s="266"/>
      <c r="X978" s="266"/>
      <c r="Y978" s="266"/>
      <c r="Z978" s="266"/>
      <c r="AA978" s="266"/>
      <c r="AB978" s="266"/>
      <c r="AC978" s="266"/>
      <c r="AD978" s="266"/>
      <c r="AE978" s="266"/>
      <c r="AF978" s="266"/>
      <c r="AG978" s="266"/>
    </row>
    <row r="979" spans="1:33" ht="24" customHeight="1">
      <c r="A979" s="266"/>
      <c r="B979" s="266"/>
      <c r="C979" s="266"/>
      <c r="D979" s="266"/>
      <c r="E979" s="266"/>
      <c r="F979" s="266"/>
      <c r="G979" s="266"/>
      <c r="H979" s="266"/>
      <c r="I979" s="266"/>
      <c r="J979" s="266"/>
      <c r="K979" s="266"/>
      <c r="L979" s="266"/>
      <c r="M979" s="266"/>
      <c r="N979" s="266"/>
      <c r="O979" s="266"/>
      <c r="P979" s="266"/>
      <c r="Q979" s="266"/>
      <c r="R979" s="266"/>
      <c r="S979" s="266"/>
      <c r="T979" s="266"/>
      <c r="U979" s="266"/>
      <c r="V979" s="266"/>
      <c r="W979" s="266"/>
      <c r="X979" s="266"/>
      <c r="Y979" s="266"/>
      <c r="Z979" s="266"/>
      <c r="AA979" s="266"/>
      <c r="AB979" s="266"/>
      <c r="AC979" s="266"/>
      <c r="AD979" s="266"/>
      <c r="AE979" s="266"/>
      <c r="AF979" s="266"/>
      <c r="AG979" s="266"/>
    </row>
    <row r="980" spans="1:33" ht="24" customHeight="1">
      <c r="A980" s="266"/>
      <c r="B980" s="266"/>
      <c r="C980" s="266"/>
      <c r="D980" s="266"/>
      <c r="E980" s="266"/>
      <c r="F980" s="266"/>
      <c r="G980" s="266"/>
      <c r="H980" s="266"/>
      <c r="I980" s="266"/>
      <c r="J980" s="266"/>
      <c r="K980" s="266"/>
      <c r="L980" s="266"/>
      <c r="M980" s="266"/>
      <c r="N980" s="266"/>
      <c r="O980" s="266"/>
      <c r="P980" s="266"/>
      <c r="Q980" s="266"/>
      <c r="R980" s="266"/>
      <c r="S980" s="266"/>
      <c r="T980" s="266"/>
      <c r="U980" s="266"/>
      <c r="V980" s="266"/>
      <c r="W980" s="266"/>
      <c r="X980" s="266"/>
      <c r="Y980" s="266"/>
      <c r="Z980" s="266"/>
      <c r="AA980" s="266"/>
      <c r="AB980" s="266"/>
      <c r="AC980" s="266"/>
      <c r="AD980" s="266"/>
      <c r="AE980" s="266"/>
      <c r="AF980" s="266"/>
      <c r="AG980" s="266"/>
    </row>
    <row r="981" spans="1:33" ht="24" customHeight="1">
      <c r="A981" s="266"/>
      <c r="B981" s="266"/>
      <c r="C981" s="266"/>
      <c r="D981" s="266"/>
      <c r="E981" s="266"/>
      <c r="F981" s="266"/>
      <c r="G981" s="266"/>
      <c r="H981" s="266"/>
      <c r="I981" s="266"/>
      <c r="J981" s="266"/>
      <c r="K981" s="266"/>
      <c r="L981" s="266"/>
      <c r="M981" s="266"/>
      <c r="N981" s="266"/>
      <c r="O981" s="266"/>
      <c r="P981" s="266"/>
      <c r="Q981" s="266"/>
      <c r="R981" s="266"/>
      <c r="S981" s="266"/>
      <c r="T981" s="266"/>
      <c r="U981" s="266"/>
      <c r="V981" s="266"/>
      <c r="W981" s="266"/>
      <c r="X981" s="266"/>
      <c r="Y981" s="266"/>
      <c r="Z981" s="266"/>
      <c r="AA981" s="266"/>
      <c r="AB981" s="266"/>
      <c r="AC981" s="266"/>
      <c r="AD981" s="266"/>
      <c r="AE981" s="266"/>
      <c r="AF981" s="266"/>
      <c r="AG981" s="266"/>
    </row>
    <row r="982" spans="1:33" ht="24" customHeight="1">
      <c r="A982" s="266"/>
      <c r="B982" s="266"/>
      <c r="C982" s="266"/>
      <c r="D982" s="266"/>
      <c r="E982" s="266"/>
      <c r="F982" s="266"/>
      <c r="G982" s="266"/>
      <c r="H982" s="266"/>
      <c r="I982" s="266"/>
      <c r="J982" s="266"/>
      <c r="K982" s="266"/>
      <c r="L982" s="266"/>
      <c r="M982" s="266"/>
      <c r="N982" s="266"/>
      <c r="O982" s="266"/>
      <c r="P982" s="266"/>
      <c r="Q982" s="266"/>
      <c r="R982" s="266"/>
      <c r="S982" s="266"/>
      <c r="T982" s="266"/>
      <c r="U982" s="266"/>
      <c r="V982" s="266"/>
      <c r="W982" s="266"/>
      <c r="X982" s="266"/>
      <c r="Y982" s="266"/>
      <c r="Z982" s="266"/>
      <c r="AA982" s="266"/>
      <c r="AB982" s="266"/>
      <c r="AC982" s="266"/>
      <c r="AD982" s="266"/>
      <c r="AE982" s="266"/>
      <c r="AF982" s="266"/>
      <c r="AG982" s="266"/>
    </row>
    <row r="983" spans="1:33" ht="24" customHeight="1">
      <c r="A983" s="266"/>
      <c r="B983" s="266"/>
      <c r="C983" s="266"/>
      <c r="D983" s="266"/>
      <c r="E983" s="266"/>
      <c r="F983" s="266"/>
      <c r="G983" s="266"/>
      <c r="H983" s="266"/>
      <c r="I983" s="266"/>
      <c r="J983" s="266"/>
      <c r="K983" s="266"/>
      <c r="L983" s="266"/>
      <c r="M983" s="266"/>
      <c r="N983" s="266"/>
      <c r="O983" s="266"/>
      <c r="P983" s="266"/>
      <c r="Q983" s="266"/>
      <c r="R983" s="266"/>
      <c r="S983" s="266"/>
      <c r="T983" s="266"/>
      <c r="U983" s="266"/>
      <c r="V983" s="266"/>
      <c r="W983" s="266"/>
      <c r="X983" s="266"/>
      <c r="Y983" s="266"/>
      <c r="Z983" s="266"/>
      <c r="AA983" s="266"/>
      <c r="AB983" s="266"/>
      <c r="AC983" s="266"/>
      <c r="AD983" s="266"/>
      <c r="AE983" s="266"/>
      <c r="AF983" s="266"/>
      <c r="AG983" s="266"/>
    </row>
    <row r="984" spans="1:33" ht="24" customHeight="1">
      <c r="A984" s="266"/>
      <c r="B984" s="266"/>
      <c r="C984" s="266"/>
      <c r="D984" s="266"/>
      <c r="E984" s="266"/>
      <c r="F984" s="266"/>
      <c r="G984" s="266"/>
      <c r="H984" s="266"/>
      <c r="I984" s="266"/>
      <c r="J984" s="266"/>
      <c r="K984" s="266"/>
      <c r="L984" s="266"/>
      <c r="M984" s="266"/>
      <c r="N984" s="266"/>
      <c r="O984" s="266"/>
      <c r="P984" s="266"/>
      <c r="Q984" s="266"/>
      <c r="R984" s="266"/>
      <c r="S984" s="266"/>
      <c r="T984" s="266"/>
      <c r="U984" s="266"/>
      <c r="V984" s="266"/>
      <c r="W984" s="266"/>
      <c r="X984" s="266"/>
      <c r="Y984" s="266"/>
      <c r="Z984" s="266"/>
      <c r="AA984" s="266"/>
      <c r="AB984" s="266"/>
      <c r="AC984" s="266"/>
      <c r="AD984" s="266"/>
      <c r="AE984" s="266"/>
      <c r="AF984" s="266"/>
      <c r="AG984" s="266"/>
    </row>
    <row r="985" spans="1:33" ht="24" customHeight="1">
      <c r="A985" s="266"/>
      <c r="B985" s="266"/>
      <c r="C985" s="266"/>
      <c r="D985" s="266"/>
      <c r="E985" s="266"/>
      <c r="F985" s="266"/>
      <c r="G985" s="266"/>
      <c r="H985" s="266"/>
      <c r="I985" s="266"/>
      <c r="J985" s="266"/>
      <c r="K985" s="266"/>
      <c r="L985" s="266"/>
      <c r="M985" s="266"/>
      <c r="N985" s="266"/>
      <c r="O985" s="266"/>
      <c r="P985" s="266"/>
      <c r="Q985" s="266"/>
      <c r="R985" s="266"/>
      <c r="S985" s="266"/>
      <c r="T985" s="266"/>
      <c r="U985" s="266"/>
      <c r="V985" s="266"/>
      <c r="W985" s="266"/>
      <c r="X985" s="266"/>
      <c r="Y985" s="266"/>
      <c r="Z985" s="266"/>
      <c r="AA985" s="266"/>
      <c r="AB985" s="266"/>
      <c r="AC985" s="266"/>
      <c r="AD985" s="266"/>
      <c r="AE985" s="266"/>
      <c r="AF985" s="266"/>
      <c r="AG985" s="266"/>
    </row>
    <row r="986" spans="1:33" ht="24" customHeight="1">
      <c r="A986" s="266"/>
      <c r="B986" s="266"/>
      <c r="C986" s="266"/>
      <c r="D986" s="266"/>
      <c r="E986" s="266"/>
      <c r="F986" s="266"/>
      <c r="G986" s="266"/>
      <c r="H986" s="266"/>
      <c r="I986" s="266"/>
      <c r="J986" s="266"/>
      <c r="K986" s="266"/>
      <c r="L986" s="266"/>
      <c r="M986" s="266"/>
      <c r="N986" s="266"/>
      <c r="O986" s="266"/>
      <c r="P986" s="266"/>
      <c r="Q986" s="266"/>
      <c r="R986" s="266"/>
      <c r="S986" s="266"/>
      <c r="T986" s="266"/>
      <c r="U986" s="266"/>
      <c r="V986" s="266"/>
      <c r="W986" s="266"/>
      <c r="X986" s="266"/>
      <c r="Y986" s="266"/>
      <c r="Z986" s="266"/>
      <c r="AA986" s="266"/>
      <c r="AB986" s="266"/>
      <c r="AC986" s="266"/>
      <c r="AD986" s="266"/>
      <c r="AE986" s="266"/>
      <c r="AF986" s="266"/>
      <c r="AG986" s="266"/>
    </row>
    <row r="987" spans="1:33" ht="24" customHeight="1">
      <c r="A987" s="266"/>
      <c r="B987" s="266"/>
      <c r="C987" s="266"/>
      <c r="D987" s="266"/>
      <c r="E987" s="266"/>
      <c r="F987" s="266"/>
      <c r="G987" s="266"/>
      <c r="H987" s="266"/>
      <c r="I987" s="266"/>
      <c r="J987" s="266"/>
      <c r="K987" s="266"/>
      <c r="L987" s="266"/>
      <c r="M987" s="266"/>
      <c r="N987" s="266"/>
      <c r="O987" s="266"/>
      <c r="P987" s="266"/>
      <c r="Q987" s="266"/>
      <c r="R987" s="266"/>
      <c r="S987" s="266"/>
      <c r="T987" s="266"/>
      <c r="U987" s="266"/>
      <c r="V987" s="266"/>
      <c r="W987" s="266"/>
      <c r="X987" s="266"/>
      <c r="Y987" s="266"/>
      <c r="Z987" s="266"/>
      <c r="AA987" s="266"/>
      <c r="AB987" s="266"/>
      <c r="AC987" s="266"/>
      <c r="AD987" s="266"/>
      <c r="AE987" s="266"/>
      <c r="AF987" s="266"/>
      <c r="AG987" s="266"/>
    </row>
    <row r="988" spans="1:33" ht="24" customHeight="1">
      <c r="A988" s="266"/>
      <c r="B988" s="266"/>
      <c r="C988" s="266"/>
      <c r="D988" s="266"/>
      <c r="E988" s="266"/>
      <c r="F988" s="266"/>
      <c r="G988" s="266"/>
      <c r="H988" s="266"/>
      <c r="I988" s="266"/>
      <c r="J988" s="266"/>
      <c r="K988" s="266"/>
      <c r="L988" s="266"/>
      <c r="M988" s="266"/>
      <c r="N988" s="266"/>
      <c r="O988" s="266"/>
      <c r="P988" s="266"/>
      <c r="Q988" s="266"/>
      <c r="R988" s="266"/>
      <c r="S988" s="266"/>
      <c r="T988" s="266"/>
      <c r="U988" s="266"/>
      <c r="V988" s="266"/>
      <c r="W988" s="266"/>
      <c r="X988" s="266"/>
      <c r="Y988" s="266"/>
      <c r="Z988" s="266"/>
      <c r="AA988" s="266"/>
      <c r="AB988" s="266"/>
      <c r="AC988" s="266"/>
      <c r="AD988" s="266"/>
      <c r="AE988" s="266"/>
      <c r="AF988" s="266"/>
      <c r="AG988" s="266"/>
    </row>
    <row r="989" spans="1:33" ht="24" customHeight="1">
      <c r="A989" s="266"/>
      <c r="B989" s="266"/>
      <c r="C989" s="266"/>
      <c r="D989" s="266"/>
      <c r="E989" s="266"/>
      <c r="F989" s="266"/>
      <c r="G989" s="266"/>
      <c r="H989" s="266"/>
      <c r="I989" s="266"/>
      <c r="J989" s="266"/>
      <c r="K989" s="266"/>
      <c r="L989" s="266"/>
      <c r="M989" s="266"/>
      <c r="N989" s="266"/>
      <c r="O989" s="266"/>
      <c r="P989" s="266"/>
      <c r="Q989" s="266"/>
      <c r="R989" s="266"/>
      <c r="S989" s="266"/>
      <c r="T989" s="266"/>
      <c r="U989" s="266"/>
      <c r="V989" s="266"/>
      <c r="W989" s="266"/>
      <c r="X989" s="266"/>
      <c r="Y989" s="266"/>
      <c r="Z989" s="266"/>
      <c r="AA989" s="266"/>
      <c r="AB989" s="266"/>
      <c r="AC989" s="266"/>
      <c r="AD989" s="266"/>
      <c r="AE989" s="266"/>
      <c r="AF989" s="266"/>
      <c r="AG989" s="266"/>
    </row>
    <row r="990" spans="1:33" ht="24" customHeight="1">
      <c r="A990" s="266"/>
      <c r="B990" s="266"/>
      <c r="C990" s="266"/>
      <c r="D990" s="266"/>
      <c r="E990" s="266"/>
      <c r="F990" s="266"/>
      <c r="G990" s="266"/>
      <c r="H990" s="266"/>
      <c r="I990" s="266"/>
      <c r="J990" s="266"/>
      <c r="K990" s="266"/>
      <c r="L990" s="266"/>
      <c r="M990" s="266"/>
      <c r="N990" s="266"/>
      <c r="O990" s="266"/>
      <c r="P990" s="266"/>
      <c r="Q990" s="266"/>
      <c r="R990" s="266"/>
      <c r="S990" s="266"/>
      <c r="T990" s="266"/>
      <c r="U990" s="266"/>
      <c r="V990" s="266"/>
      <c r="W990" s="266"/>
      <c r="X990" s="266"/>
      <c r="Y990" s="266"/>
      <c r="Z990" s="266"/>
      <c r="AA990" s="266"/>
      <c r="AB990" s="266"/>
      <c r="AC990" s="266"/>
      <c r="AD990" s="266"/>
      <c r="AE990" s="266"/>
      <c r="AF990" s="266"/>
      <c r="AG990" s="266"/>
    </row>
    <row r="991" spans="1:33" ht="24" customHeight="1">
      <c r="A991" s="266"/>
      <c r="B991" s="266"/>
      <c r="C991" s="266"/>
      <c r="D991" s="266"/>
      <c r="E991" s="266"/>
      <c r="F991" s="266"/>
      <c r="G991" s="266"/>
      <c r="H991" s="266"/>
      <c r="I991" s="266"/>
      <c r="J991" s="266"/>
      <c r="K991" s="266"/>
      <c r="L991" s="266"/>
      <c r="M991" s="266"/>
      <c r="N991" s="266"/>
      <c r="O991" s="266"/>
      <c r="P991" s="266"/>
      <c r="Q991" s="266"/>
      <c r="R991" s="266"/>
      <c r="S991" s="266"/>
      <c r="T991" s="266"/>
      <c r="U991" s="266"/>
      <c r="V991" s="266"/>
      <c r="W991" s="266"/>
      <c r="X991" s="266"/>
      <c r="Y991" s="266"/>
      <c r="Z991" s="266"/>
      <c r="AA991" s="266"/>
      <c r="AB991" s="266"/>
      <c r="AC991" s="266"/>
      <c r="AD991" s="266"/>
      <c r="AE991" s="266"/>
      <c r="AF991" s="266"/>
      <c r="AG991" s="266"/>
    </row>
    <row r="992" spans="1:33" ht="24" customHeight="1">
      <c r="A992" s="266"/>
      <c r="B992" s="266"/>
      <c r="C992" s="266"/>
      <c r="D992" s="266"/>
      <c r="E992" s="266"/>
      <c r="F992" s="266"/>
      <c r="G992" s="266"/>
      <c r="H992" s="266"/>
      <c r="I992" s="266"/>
      <c r="J992" s="266"/>
      <c r="K992" s="266"/>
      <c r="L992" s="266"/>
      <c r="M992" s="266"/>
      <c r="N992" s="266"/>
      <c r="O992" s="266"/>
      <c r="P992" s="266"/>
      <c r="Q992" s="266"/>
      <c r="R992" s="266"/>
      <c r="S992" s="266"/>
      <c r="T992" s="266"/>
      <c r="U992" s="266"/>
      <c r="V992" s="266"/>
      <c r="W992" s="266"/>
      <c r="X992" s="266"/>
      <c r="Y992" s="266"/>
      <c r="Z992" s="266"/>
      <c r="AA992" s="266"/>
      <c r="AB992" s="266"/>
      <c r="AC992" s="266"/>
      <c r="AD992" s="266"/>
      <c r="AE992" s="266"/>
      <c r="AF992" s="266"/>
      <c r="AG992" s="266"/>
    </row>
    <row r="993" spans="1:33" ht="24" customHeight="1">
      <c r="A993" s="266"/>
      <c r="B993" s="266"/>
      <c r="C993" s="266"/>
      <c r="D993" s="266"/>
      <c r="E993" s="266"/>
      <c r="F993" s="266"/>
      <c r="G993" s="266"/>
      <c r="H993" s="266"/>
      <c r="I993" s="266"/>
      <c r="J993" s="266"/>
      <c r="K993" s="266"/>
      <c r="L993" s="266"/>
      <c r="M993" s="266"/>
      <c r="N993" s="266"/>
      <c r="O993" s="266"/>
      <c r="P993" s="266"/>
      <c r="Q993" s="266"/>
      <c r="R993" s="266"/>
      <c r="S993" s="266"/>
      <c r="T993" s="266"/>
      <c r="U993" s="266"/>
      <c r="V993" s="266"/>
      <c r="W993" s="266"/>
      <c r="X993" s="266"/>
      <c r="Y993" s="266"/>
      <c r="Z993" s="266"/>
      <c r="AA993" s="266"/>
      <c r="AB993" s="266"/>
      <c r="AC993" s="266"/>
      <c r="AD993" s="266"/>
      <c r="AE993" s="266"/>
      <c r="AF993" s="266"/>
      <c r="AG993" s="266"/>
    </row>
    <row r="994" spans="1:33" ht="24" customHeight="1">
      <c r="A994" s="266"/>
      <c r="B994" s="266"/>
      <c r="C994" s="266"/>
      <c r="D994" s="266"/>
      <c r="E994" s="266"/>
      <c r="F994" s="266"/>
      <c r="G994" s="266"/>
      <c r="H994" s="266"/>
      <c r="I994" s="266"/>
      <c r="J994" s="266"/>
      <c r="K994" s="266"/>
      <c r="L994" s="266"/>
      <c r="M994" s="266"/>
      <c r="N994" s="266"/>
      <c r="O994" s="266"/>
      <c r="P994" s="266"/>
      <c r="Q994" s="266"/>
      <c r="R994" s="266"/>
      <c r="S994" s="266"/>
      <c r="T994" s="266"/>
      <c r="U994" s="266"/>
      <c r="V994" s="266"/>
      <c r="W994" s="266"/>
      <c r="X994" s="266"/>
      <c r="Y994" s="266"/>
      <c r="Z994" s="266"/>
      <c r="AA994" s="266"/>
      <c r="AB994" s="266"/>
      <c r="AC994" s="266"/>
      <c r="AD994" s="266"/>
      <c r="AE994" s="266"/>
      <c r="AF994" s="266"/>
      <c r="AG994" s="266"/>
    </row>
    <row r="995" spans="1:33" ht="24" customHeight="1">
      <c r="A995" s="266"/>
      <c r="B995" s="266"/>
      <c r="C995" s="266"/>
      <c r="D995" s="266"/>
      <c r="E995" s="266"/>
      <c r="F995" s="266"/>
      <c r="G995" s="266"/>
      <c r="H995" s="266"/>
      <c r="I995" s="266"/>
      <c r="J995" s="266"/>
      <c r="K995" s="266"/>
      <c r="L995" s="266"/>
      <c r="M995" s="266"/>
      <c r="N995" s="266"/>
      <c r="O995" s="266"/>
      <c r="P995" s="266"/>
      <c r="Q995" s="266"/>
      <c r="R995" s="266"/>
      <c r="S995" s="266"/>
      <c r="T995" s="266"/>
      <c r="U995" s="266"/>
      <c r="V995" s="266"/>
      <c r="W995" s="266"/>
      <c r="X995" s="266"/>
      <c r="Y995" s="266"/>
      <c r="Z995" s="266"/>
      <c r="AA995" s="266"/>
      <c r="AB995" s="266"/>
      <c r="AC995" s="266"/>
      <c r="AD995" s="266"/>
      <c r="AE995" s="266"/>
      <c r="AF995" s="266"/>
      <c r="AG995" s="266"/>
    </row>
    <row r="996" spans="1:33" ht="24" customHeight="1">
      <c r="A996" s="266"/>
      <c r="B996" s="266"/>
      <c r="C996" s="266"/>
      <c r="D996" s="266"/>
      <c r="E996" s="266"/>
      <c r="F996" s="266"/>
      <c r="G996" s="266"/>
      <c r="H996" s="266"/>
      <c r="I996" s="266"/>
      <c r="J996" s="266"/>
      <c r="K996" s="266"/>
      <c r="L996" s="266"/>
      <c r="M996" s="266"/>
      <c r="N996" s="266"/>
      <c r="O996" s="266"/>
      <c r="P996" s="266"/>
      <c r="Q996" s="266"/>
      <c r="R996" s="266"/>
      <c r="S996" s="266"/>
      <c r="T996" s="266"/>
      <c r="U996" s="266"/>
      <c r="V996" s="266"/>
      <c r="W996" s="266"/>
      <c r="X996" s="266"/>
      <c r="Y996" s="266"/>
      <c r="Z996" s="266"/>
      <c r="AA996" s="266"/>
      <c r="AB996" s="266"/>
      <c r="AC996" s="266"/>
      <c r="AD996" s="266"/>
      <c r="AE996" s="266"/>
      <c r="AF996" s="266"/>
      <c r="AG996" s="266"/>
    </row>
    <row r="997" spans="1:33" ht="24" customHeight="1">
      <c r="A997" s="266"/>
      <c r="B997" s="266"/>
      <c r="C997" s="266"/>
      <c r="D997" s="266"/>
      <c r="E997" s="266"/>
      <c r="F997" s="266"/>
      <c r="G997" s="266"/>
      <c r="H997" s="266"/>
      <c r="I997" s="266"/>
      <c r="J997" s="266"/>
      <c r="K997" s="266"/>
      <c r="L997" s="266"/>
      <c r="M997" s="266"/>
      <c r="N997" s="266"/>
      <c r="O997" s="266"/>
      <c r="P997" s="266"/>
      <c r="Q997" s="266"/>
      <c r="R997" s="266"/>
      <c r="S997" s="266"/>
      <c r="T997" s="266"/>
      <c r="U997" s="266"/>
      <c r="V997" s="266"/>
      <c r="W997" s="266"/>
      <c r="X997" s="266"/>
      <c r="Y997" s="266"/>
      <c r="Z997" s="266"/>
      <c r="AA997" s="266"/>
      <c r="AB997" s="266"/>
      <c r="AC997" s="266"/>
      <c r="AD997" s="266"/>
      <c r="AE997" s="266"/>
      <c r="AF997" s="266"/>
      <c r="AG997" s="266"/>
    </row>
    <row r="998" spans="1:33" ht="24" customHeight="1">
      <c r="A998" s="266"/>
      <c r="B998" s="266"/>
      <c r="C998" s="266"/>
      <c r="D998" s="266"/>
      <c r="E998" s="266"/>
      <c r="F998" s="266"/>
      <c r="G998" s="266"/>
      <c r="H998" s="266"/>
      <c r="I998" s="266"/>
      <c r="J998" s="266"/>
      <c r="K998" s="266"/>
      <c r="L998" s="266"/>
      <c r="M998" s="266"/>
      <c r="N998" s="266"/>
      <c r="O998" s="266"/>
      <c r="P998" s="266"/>
      <c r="Q998" s="266"/>
      <c r="R998" s="266"/>
      <c r="S998" s="266"/>
      <c r="T998" s="266"/>
      <c r="U998" s="266"/>
      <c r="V998" s="266"/>
      <c r="W998" s="266"/>
      <c r="X998" s="266"/>
      <c r="Y998" s="266"/>
      <c r="Z998" s="266"/>
      <c r="AA998" s="266"/>
      <c r="AB998" s="266"/>
      <c r="AC998" s="266"/>
      <c r="AD998" s="266"/>
      <c r="AE998" s="266"/>
      <c r="AF998" s="266"/>
      <c r="AG998" s="266"/>
    </row>
    <row r="999" spans="1:33" ht="24" customHeight="1">
      <c r="A999" s="266"/>
      <c r="B999" s="266"/>
      <c r="C999" s="266"/>
      <c r="D999" s="266"/>
      <c r="E999" s="266"/>
      <c r="F999" s="266"/>
      <c r="G999" s="266"/>
      <c r="H999" s="266"/>
      <c r="I999" s="266"/>
      <c r="J999" s="266"/>
      <c r="K999" s="266"/>
      <c r="L999" s="266"/>
      <c r="M999" s="266"/>
      <c r="N999" s="266"/>
      <c r="O999" s="266"/>
      <c r="P999" s="266"/>
      <c r="Q999" s="266"/>
      <c r="R999" s="266"/>
      <c r="S999" s="266"/>
      <c r="T999" s="266"/>
      <c r="U999" s="266"/>
      <c r="V999" s="266"/>
      <c r="W999" s="266"/>
      <c r="X999" s="266"/>
      <c r="Y999" s="266"/>
      <c r="Z999" s="266"/>
      <c r="AA999" s="266"/>
      <c r="AB999" s="266"/>
      <c r="AC999" s="266"/>
      <c r="AD999" s="266"/>
      <c r="AE999" s="266"/>
      <c r="AF999" s="266"/>
      <c r="AG999" s="266"/>
    </row>
    <row r="1000" spans="1:33" ht="24" customHeight="1">
      <c r="A1000" s="266"/>
      <c r="B1000" s="266"/>
      <c r="C1000" s="266"/>
      <c r="D1000" s="266"/>
      <c r="E1000" s="266"/>
      <c r="F1000" s="266"/>
      <c r="G1000" s="266"/>
      <c r="H1000" s="266"/>
      <c r="I1000" s="266"/>
      <c r="J1000" s="266"/>
      <c r="K1000" s="266"/>
      <c r="L1000" s="266"/>
      <c r="M1000" s="266"/>
      <c r="N1000" s="266"/>
      <c r="O1000" s="266"/>
      <c r="P1000" s="266"/>
      <c r="Q1000" s="266"/>
      <c r="R1000" s="266"/>
      <c r="S1000" s="266"/>
      <c r="T1000" s="266"/>
      <c r="U1000" s="266"/>
      <c r="V1000" s="266"/>
      <c r="W1000" s="266"/>
      <c r="X1000" s="266"/>
      <c r="Y1000" s="266"/>
      <c r="Z1000" s="266"/>
      <c r="AA1000" s="266"/>
      <c r="AB1000" s="266"/>
      <c r="AC1000" s="266"/>
      <c r="AD1000" s="266"/>
      <c r="AE1000" s="266"/>
      <c r="AF1000" s="266"/>
      <c r="AG1000" s="266"/>
    </row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AG1000"/>
  <sheetViews>
    <sheetView workbookViewId="0">
      <pane ySplit="8" topLeftCell="A9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7.7109375" customWidth="1"/>
    <col min="7" max="7" width="7.9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215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68.400000000000006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67800000</v>
      </c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0</v>
      </c>
      <c r="AE11" s="111">
        <f t="shared" ref="AE11:AE19" si="1">+AD11*100/E11</f>
        <v>0</v>
      </c>
      <c r="AF11" s="110">
        <f t="shared" ref="AF11:AF19" si="2">+E11-AD11</f>
        <v>67800000</v>
      </c>
      <c r="AG11" s="111">
        <f>+AF11*100/E11</f>
        <v>100</v>
      </c>
    </row>
    <row r="12" spans="1:33" ht="24" customHeight="1">
      <c r="B12" s="109"/>
      <c r="C12" s="109"/>
      <c r="D12" s="109" t="s">
        <v>7</v>
      </c>
      <c r="E12" s="110">
        <v>2685920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2685920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110000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110000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12245000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0</v>
      </c>
      <c r="AE14" s="111">
        <f t="shared" si="1"/>
        <v>0</v>
      </c>
      <c r="AF14" s="110">
        <f t="shared" si="2"/>
        <v>12245000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50000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50000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1600000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0</v>
      </c>
      <c r="AE16" s="111">
        <f t="shared" si="1"/>
        <v>0</v>
      </c>
      <c r="AF16" s="110">
        <f t="shared" si="2"/>
        <v>1600000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1500000</v>
      </c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0</v>
      </c>
      <c r="AE17" s="111">
        <f t="shared" si="1"/>
        <v>0</v>
      </c>
      <c r="AF17" s="110">
        <f t="shared" si="2"/>
        <v>1500000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9000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9000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3200000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0</v>
      </c>
      <c r="AE19" s="111">
        <f t="shared" si="1"/>
        <v>0</v>
      </c>
      <c r="AF19" s="110">
        <f t="shared" si="2"/>
        <v>3200000</v>
      </c>
      <c r="AG19" s="111" t="e">
        <f t="shared" si="3"/>
        <v>#DIV/0!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3000000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3000000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500000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0</v>
      </c>
      <c r="AE23" s="111">
        <f t="shared" si="5"/>
        <v>0</v>
      </c>
      <c r="AF23" s="110">
        <f t="shared" si="6"/>
        <v>500000</v>
      </c>
      <c r="AG23" s="111">
        <f t="shared" si="7"/>
        <v>100</v>
      </c>
    </row>
    <row r="24" spans="2:33" ht="24" customHeight="1">
      <c r="B24" s="109"/>
      <c r="C24" s="109"/>
      <c r="D24" s="109" t="s">
        <v>30</v>
      </c>
      <c r="E24" s="110">
        <v>160000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160000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1352000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0</v>
      </c>
      <c r="AE25" s="111">
        <f t="shared" si="5"/>
        <v>0</v>
      </c>
      <c r="AF25" s="110">
        <f t="shared" si="6"/>
        <v>1352000</v>
      </c>
      <c r="AG25" s="111">
        <f t="shared" si="7"/>
        <v>100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94211920</v>
      </c>
      <c r="F27" s="115">
        <f t="shared" si="8"/>
        <v>0</v>
      </c>
      <c r="G27" s="115">
        <f t="shared" si="8"/>
        <v>0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0</v>
      </c>
      <c r="AE27" s="116">
        <f t="shared" si="5"/>
        <v>0</v>
      </c>
      <c r="AF27" s="115">
        <f>SUM(AF10:AF26)</f>
        <v>94211920</v>
      </c>
      <c r="AG27" s="116">
        <f t="shared" si="7"/>
        <v>100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13753680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0</v>
      </c>
      <c r="AE30" s="111">
        <f t="shared" ref="AE30:AE41" si="10">+AD30*100/E30</f>
        <v>0</v>
      </c>
      <c r="AF30" s="110">
        <f t="shared" ref="AF30:AF41" si="11">+E30-AD30</f>
        <v>13753680</v>
      </c>
      <c r="AG30" s="111">
        <f t="shared" ref="AG30:AG41" si="12">+AF30*100/E30</f>
        <v>100</v>
      </c>
    </row>
    <row r="31" spans="2:33" ht="24" customHeight="1">
      <c r="B31" s="109"/>
      <c r="C31" s="109"/>
      <c r="D31" s="109" t="s">
        <v>124</v>
      </c>
      <c r="E31" s="110">
        <v>292800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0</v>
      </c>
      <c r="AE31" s="111">
        <f t="shared" si="10"/>
        <v>0</v>
      </c>
      <c r="AF31" s="110">
        <f t="shared" si="11"/>
        <v>292800</v>
      </c>
      <c r="AG31" s="111">
        <f t="shared" si="12"/>
        <v>100</v>
      </c>
    </row>
    <row r="32" spans="2:33" ht="24" customHeight="1">
      <c r="B32" s="109"/>
      <c r="C32" s="109"/>
      <c r="D32" s="109" t="s">
        <v>40</v>
      </c>
      <c r="E32" s="110">
        <v>617760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0</v>
      </c>
      <c r="AE32" s="111">
        <f t="shared" si="10"/>
        <v>0</v>
      </c>
      <c r="AF32" s="110">
        <f t="shared" si="11"/>
        <v>617760</v>
      </c>
      <c r="AG32" s="111">
        <f t="shared" si="12"/>
        <v>100</v>
      </c>
    </row>
    <row r="33" spans="2:33" ht="24" customHeight="1">
      <c r="B33" s="109"/>
      <c r="C33" s="109"/>
      <c r="D33" s="109" t="s">
        <v>42</v>
      </c>
      <c r="E33" s="110">
        <v>720000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0</v>
      </c>
      <c r="AE33" s="111">
        <f t="shared" si="10"/>
        <v>0</v>
      </c>
      <c r="AF33" s="110">
        <f t="shared" si="11"/>
        <v>720000</v>
      </c>
      <c r="AG33" s="111">
        <f t="shared" si="12"/>
        <v>100</v>
      </c>
    </row>
    <row r="34" spans="2:33" ht="24" customHeight="1">
      <c r="B34" s="109"/>
      <c r="C34" s="109"/>
      <c r="D34" s="109" t="s">
        <v>44</v>
      </c>
      <c r="E34" s="110">
        <v>3553343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0</v>
      </c>
      <c r="AE34" s="111">
        <f t="shared" si="10"/>
        <v>0</v>
      </c>
      <c r="AF34" s="110">
        <f t="shared" si="11"/>
        <v>3553343</v>
      </c>
      <c r="AG34" s="111">
        <f t="shared" si="12"/>
        <v>100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78000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0</v>
      </c>
      <c r="AE36" s="111">
        <f t="shared" si="10"/>
        <v>0</v>
      </c>
      <c r="AF36" s="110">
        <f t="shared" si="11"/>
        <v>78000</v>
      </c>
      <c r="AG36" s="111">
        <f t="shared" si="12"/>
        <v>100</v>
      </c>
    </row>
    <row r="37" spans="2:33" ht="24" customHeight="1">
      <c r="B37" s="109"/>
      <c r="C37" s="109"/>
      <c r="D37" s="109" t="s">
        <v>50</v>
      </c>
      <c r="E37" s="110">
        <v>10272015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0</v>
      </c>
      <c r="AE37" s="111">
        <f t="shared" si="10"/>
        <v>0</v>
      </c>
      <c r="AF37" s="110">
        <f t="shared" si="11"/>
        <v>10272015</v>
      </c>
      <c r="AG37" s="111">
        <f t="shared" si="12"/>
        <v>100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962055</v>
      </c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>
        <f t="shared" si="10"/>
        <v>0</v>
      </c>
      <c r="AF39" s="110">
        <f t="shared" si="11"/>
        <v>962055</v>
      </c>
      <c r="AG39" s="111">
        <f t="shared" si="12"/>
        <v>100</v>
      </c>
    </row>
    <row r="40" spans="2:33" ht="24" customHeight="1">
      <c r="B40" s="109"/>
      <c r="C40" s="109"/>
      <c r="D40" s="109" t="s">
        <v>56</v>
      </c>
      <c r="E40" s="110">
        <v>606489.59999999998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0</v>
      </c>
      <c r="AE40" s="111">
        <f t="shared" si="10"/>
        <v>0</v>
      </c>
      <c r="AF40" s="110">
        <f t="shared" si="11"/>
        <v>606489.59999999998</v>
      </c>
      <c r="AG40" s="111">
        <f t="shared" si="12"/>
        <v>100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13000000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0</v>
      </c>
      <c r="AE43" s="111">
        <f>+AD43*100/E43</f>
        <v>0</v>
      </c>
      <c r="AF43" s="110">
        <f>+E43-AD43</f>
        <v>13000000</v>
      </c>
      <c r="AG43" s="111">
        <f>+AF43*100/E43</f>
        <v>100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5800000</v>
      </c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0</v>
      </c>
      <c r="AE45" s="111">
        <f t="shared" ref="AE45:AE53" si="14">+AD45*100/E45</f>
        <v>0</v>
      </c>
      <c r="AF45" s="110">
        <f t="shared" ref="AF45:AF53" si="15">+E45-AD45</f>
        <v>5800000</v>
      </c>
      <c r="AG45" s="111">
        <f t="shared" ref="AG45:AG53" si="16">+AF45*100/E45</f>
        <v>100</v>
      </c>
    </row>
    <row r="46" spans="2:33" ht="24" customHeight="1">
      <c r="B46" s="109"/>
      <c r="C46" s="109"/>
      <c r="D46" s="109" t="s">
        <v>131</v>
      </c>
      <c r="E46" s="110">
        <v>5800000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0</v>
      </c>
      <c r="AE46" s="111">
        <f t="shared" si="14"/>
        <v>0</v>
      </c>
      <c r="AF46" s="110">
        <f t="shared" si="15"/>
        <v>5800000</v>
      </c>
      <c r="AG46" s="111">
        <f t="shared" si="16"/>
        <v>100</v>
      </c>
    </row>
    <row r="47" spans="2:33" ht="24" customHeight="1">
      <c r="B47" s="109"/>
      <c r="C47" s="109"/>
      <c r="D47" s="109" t="s">
        <v>132</v>
      </c>
      <c r="E47" s="110">
        <v>14710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14710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468187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468187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5252727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0</v>
      </c>
      <c r="AE50" s="111">
        <f t="shared" si="14"/>
        <v>0</v>
      </c>
      <c r="AF50" s="110">
        <f t="shared" si="15"/>
        <v>5252727</v>
      </c>
      <c r="AG50" s="111">
        <f t="shared" si="16"/>
        <v>100</v>
      </c>
    </row>
    <row r="51" spans="2:33" ht="24" customHeight="1">
      <c r="B51" s="109"/>
      <c r="C51" s="109"/>
      <c r="D51" s="109" t="s">
        <v>65</v>
      </c>
      <c r="E51" s="110">
        <v>2436286</v>
      </c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0</v>
      </c>
      <c r="AE51" s="111">
        <f t="shared" si="14"/>
        <v>0</v>
      </c>
      <c r="AF51" s="110">
        <f t="shared" si="15"/>
        <v>2436286</v>
      </c>
      <c r="AG51" s="111">
        <f t="shared" si="16"/>
        <v>100</v>
      </c>
    </row>
    <row r="52" spans="2:33" ht="24" customHeight="1">
      <c r="B52" s="109"/>
      <c r="C52" s="109"/>
      <c r="D52" s="109" t="s">
        <v>67</v>
      </c>
      <c r="E52" s="110">
        <v>7306402</v>
      </c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0</v>
      </c>
      <c r="AE52" s="111">
        <f t="shared" si="14"/>
        <v>0</v>
      </c>
      <c r="AF52" s="110">
        <f t="shared" si="15"/>
        <v>7306402</v>
      </c>
      <c r="AG52" s="111">
        <f t="shared" si="16"/>
        <v>100</v>
      </c>
    </row>
    <row r="53" spans="2:33" ht="24" customHeight="1">
      <c r="B53" s="109"/>
      <c r="C53" s="109"/>
      <c r="D53" s="109" t="s">
        <v>135</v>
      </c>
      <c r="E53" s="110">
        <v>2048856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>
        <f t="shared" si="14"/>
        <v>0</v>
      </c>
      <c r="AF53" s="110">
        <f t="shared" si="15"/>
        <v>2048856</v>
      </c>
      <c r="AG53" s="111">
        <f t="shared" si="16"/>
        <v>100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1531551.41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1531551.41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3041200</v>
      </c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>
        <f t="shared" si="18"/>
        <v>0</v>
      </c>
      <c r="AF58" s="110">
        <f t="shared" si="19"/>
        <v>3041200</v>
      </c>
      <c r="AG58" s="111">
        <f t="shared" si="20"/>
        <v>100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2500000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>
        <f t="shared" si="22"/>
        <v>0</v>
      </c>
      <c r="AF61" s="110">
        <f t="shared" si="23"/>
        <v>2500000</v>
      </c>
      <c r="AG61" s="111">
        <f t="shared" si="24"/>
        <v>100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9390733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9390733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3777320.5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3777320.5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93224115.50999999</v>
      </c>
      <c r="F66" s="115">
        <f t="shared" si="29"/>
        <v>0</v>
      </c>
      <c r="G66" s="115">
        <f t="shared" si="29"/>
        <v>0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0</v>
      </c>
      <c r="AE66" s="116">
        <f t="shared" si="26"/>
        <v>0</v>
      </c>
      <c r="AF66" s="115">
        <f t="shared" si="27"/>
        <v>93224115.50999999</v>
      </c>
      <c r="AG66" s="116">
        <f t="shared" si="28"/>
        <v>100.00000000000001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987804.49000000954</v>
      </c>
      <c r="F67" s="115">
        <f t="shared" si="30"/>
        <v>0</v>
      </c>
      <c r="G67" s="115">
        <f t="shared" si="30"/>
        <v>0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0</v>
      </c>
      <c r="AE67" s="116">
        <f t="shared" si="26"/>
        <v>0</v>
      </c>
      <c r="AF67" s="115">
        <f t="shared" si="27"/>
        <v>987804.49000000954</v>
      </c>
      <c r="AG67" s="116">
        <f t="shared" si="28"/>
        <v>100</v>
      </c>
    </row>
    <row r="68" spans="1:33" ht="24" customHeight="1">
      <c r="B68" s="109"/>
      <c r="C68" s="109"/>
      <c r="D68" s="119" t="s">
        <v>145</v>
      </c>
      <c r="E68" s="110">
        <v>2875341.09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>
        <f t="shared" si="26"/>
        <v>0</v>
      </c>
      <c r="AF68" s="110">
        <f t="shared" si="27"/>
        <v>2875341.09</v>
      </c>
      <c r="AG68" s="111">
        <f t="shared" si="28"/>
        <v>100</v>
      </c>
    </row>
    <row r="69" spans="1:33" ht="24" customHeight="1">
      <c r="B69" s="109"/>
      <c r="C69" s="109"/>
      <c r="D69" s="119" t="s">
        <v>146</v>
      </c>
      <c r="E69" s="110">
        <v>5616465.3499999996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5616465.3499999996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-7504001.9499999899</v>
      </c>
      <c r="F71" s="123">
        <f t="shared" si="31"/>
        <v>0</v>
      </c>
      <c r="G71" s="123">
        <f t="shared" si="31"/>
        <v>0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0</v>
      </c>
      <c r="AE71" s="116">
        <f t="shared" si="26"/>
        <v>0</v>
      </c>
      <c r="AF71" s="115">
        <f t="shared" si="27"/>
        <v>-7504001.9499999899</v>
      </c>
      <c r="AG71" s="116">
        <f t="shared" si="28"/>
        <v>100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500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347860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10722090.529999999</v>
      </c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11070450.529999999</v>
      </c>
      <c r="F80" s="115">
        <f t="shared" si="32"/>
        <v>0</v>
      </c>
      <c r="G80" s="115">
        <f t="shared" si="32"/>
        <v>0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5" ht="24" customHeight="1"/>
    <row r="82" spans="4:5" ht="24" customHeight="1">
      <c r="D82" s="95" t="s">
        <v>157</v>
      </c>
      <c r="E82" s="125">
        <v>500000</v>
      </c>
    </row>
    <row r="83" spans="4:5" ht="24" customHeight="1"/>
    <row r="84" spans="4:5" ht="24" customHeight="1"/>
    <row r="85" spans="4:5" ht="24" customHeight="1"/>
    <row r="86" spans="4:5" ht="24" customHeight="1"/>
    <row r="87" spans="4:5" ht="24" customHeight="1"/>
    <row r="88" spans="4:5" ht="24" customHeight="1"/>
    <row r="89" spans="4:5" ht="24" customHeight="1"/>
    <row r="90" spans="4:5" ht="24" customHeight="1"/>
    <row r="91" spans="4:5" ht="24" customHeight="1"/>
    <row r="92" spans="4:5" ht="24" customHeight="1"/>
    <row r="93" spans="4:5" ht="24" customHeight="1"/>
    <row r="94" spans="4:5" ht="24" customHeight="1"/>
    <row r="95" spans="4:5" ht="24" customHeight="1"/>
    <row r="96" spans="4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G1000"/>
  <sheetViews>
    <sheetView workbookViewId="0">
      <pane ySplit="8" topLeftCell="A63" activePane="bottomLeft" state="frozen"/>
      <selection pane="bottomLeft" activeCell="E69" sqref="E69"/>
    </sheetView>
  </sheetViews>
  <sheetFormatPr defaultColWidth="9.2109375" defaultRowHeight="15" customHeight="1"/>
  <cols>
    <col min="1" max="3" width="1.28515625" customWidth="1"/>
    <col min="4" max="4" width="52.42578125" customWidth="1"/>
    <col min="5" max="5" width="13.2109375" customWidth="1"/>
    <col min="6" max="6" width="12.35546875" customWidth="1"/>
    <col min="7" max="7" width="10.4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50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295"/>
      <c r="AG1" s="295"/>
    </row>
    <row r="2" spans="1:33" ht="24" customHeight="1">
      <c r="A2" s="450" t="s">
        <v>216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  <c r="AF2" s="295"/>
      <c r="AG2" s="295"/>
    </row>
    <row r="3" spans="1:33" ht="1.5" customHeight="1">
      <c r="A3" s="450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295"/>
      <c r="AG3" s="295"/>
    </row>
    <row r="4" spans="1:33" ht="24" customHeight="1">
      <c r="A4" s="294"/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  <c r="N4" s="294"/>
      <c r="O4" s="294"/>
      <c r="P4" s="294"/>
      <c r="Q4" s="294"/>
      <c r="R4" s="294"/>
      <c r="S4" s="294"/>
      <c r="T4" s="294"/>
      <c r="U4" s="294"/>
      <c r="V4" s="294"/>
      <c r="W4" s="294"/>
      <c r="X4" s="294"/>
      <c r="Y4" s="294"/>
      <c r="Z4" s="294"/>
      <c r="AA4" s="294"/>
      <c r="AB4" s="294"/>
      <c r="AC4" s="294"/>
      <c r="AD4" s="294"/>
      <c r="AE4" s="294"/>
      <c r="AF4" s="294"/>
      <c r="AG4" s="294"/>
    </row>
    <row r="5" spans="1:33" ht="1.5" customHeight="1">
      <c r="A5" s="294"/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450"/>
      <c r="AE5" s="380"/>
      <c r="AF5" s="450" t="s">
        <v>98</v>
      </c>
      <c r="AG5" s="380"/>
    </row>
    <row r="6" spans="1:33" ht="67.5" customHeight="1">
      <c r="A6" s="296"/>
      <c r="B6" s="445" t="s">
        <v>1</v>
      </c>
      <c r="C6" s="377"/>
      <c r="D6" s="378"/>
      <c r="E6" s="297" t="s">
        <v>99</v>
      </c>
      <c r="F6" s="447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89" t="s">
        <v>101</v>
      </c>
      <c r="AG6" s="371"/>
    </row>
    <row r="7" spans="1:33" ht="24" customHeight="1">
      <c r="A7" s="296"/>
      <c r="B7" s="379"/>
      <c r="C7" s="380"/>
      <c r="D7" s="381"/>
      <c r="E7" s="446" t="s">
        <v>102</v>
      </c>
      <c r="F7" s="447" t="s">
        <v>103</v>
      </c>
      <c r="G7" s="371"/>
      <c r="H7" s="447" t="s">
        <v>104</v>
      </c>
      <c r="I7" s="371"/>
      <c r="J7" s="447" t="s">
        <v>105</v>
      </c>
      <c r="K7" s="371"/>
      <c r="L7" s="447" t="s">
        <v>106</v>
      </c>
      <c r="M7" s="371"/>
      <c r="N7" s="447" t="s">
        <v>107</v>
      </c>
      <c r="O7" s="371"/>
      <c r="P7" s="447" t="s">
        <v>108</v>
      </c>
      <c r="Q7" s="371"/>
      <c r="R7" s="447" t="s">
        <v>109</v>
      </c>
      <c r="S7" s="371"/>
      <c r="T7" s="447" t="s">
        <v>110</v>
      </c>
      <c r="U7" s="371"/>
      <c r="V7" s="447" t="s">
        <v>111</v>
      </c>
      <c r="W7" s="371"/>
      <c r="X7" s="447" t="s">
        <v>112</v>
      </c>
      <c r="Y7" s="371"/>
      <c r="Z7" s="447" t="s">
        <v>113</v>
      </c>
      <c r="AA7" s="371"/>
      <c r="AB7" s="447" t="s">
        <v>114</v>
      </c>
      <c r="AC7" s="371"/>
      <c r="AD7" s="298" t="s">
        <v>115</v>
      </c>
      <c r="AE7" s="448" t="s">
        <v>116</v>
      </c>
      <c r="AF7" s="299" t="s">
        <v>115</v>
      </c>
      <c r="AG7" s="449" t="s">
        <v>116</v>
      </c>
    </row>
    <row r="8" spans="1:33" ht="24" customHeight="1">
      <c r="A8" s="296"/>
      <c r="B8" s="382"/>
      <c r="C8" s="383"/>
      <c r="D8" s="384"/>
      <c r="E8" s="386"/>
      <c r="F8" s="298">
        <v>2568</v>
      </c>
      <c r="G8" s="298">
        <v>2569</v>
      </c>
      <c r="H8" s="298">
        <v>2568</v>
      </c>
      <c r="I8" s="298">
        <v>2569</v>
      </c>
      <c r="J8" s="298">
        <v>2568</v>
      </c>
      <c r="K8" s="298">
        <v>2569</v>
      </c>
      <c r="L8" s="298">
        <v>2568</v>
      </c>
      <c r="M8" s="298">
        <v>2569</v>
      </c>
      <c r="N8" s="298">
        <v>2568</v>
      </c>
      <c r="O8" s="298">
        <v>2569</v>
      </c>
      <c r="P8" s="298">
        <v>2568</v>
      </c>
      <c r="Q8" s="298">
        <v>2569</v>
      </c>
      <c r="R8" s="298">
        <v>2568</v>
      </c>
      <c r="S8" s="298">
        <v>2569</v>
      </c>
      <c r="T8" s="298">
        <v>2568</v>
      </c>
      <c r="U8" s="298">
        <v>2569</v>
      </c>
      <c r="V8" s="298">
        <v>2568</v>
      </c>
      <c r="W8" s="298">
        <v>2569</v>
      </c>
      <c r="X8" s="298">
        <v>2568</v>
      </c>
      <c r="Y8" s="298">
        <v>2569</v>
      </c>
      <c r="Z8" s="298">
        <v>2568</v>
      </c>
      <c r="AA8" s="298">
        <v>2569</v>
      </c>
      <c r="AB8" s="298">
        <v>2568</v>
      </c>
      <c r="AC8" s="298">
        <v>2569</v>
      </c>
      <c r="AD8" s="298" t="s">
        <v>117</v>
      </c>
      <c r="AE8" s="386"/>
      <c r="AF8" s="300" t="s">
        <v>118</v>
      </c>
      <c r="AG8" s="386"/>
    </row>
    <row r="9" spans="1:33" ht="24" customHeight="1">
      <c r="A9" s="295"/>
      <c r="B9" s="52" t="s">
        <v>119</v>
      </c>
      <c r="C9" s="52"/>
      <c r="D9" s="52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5"/>
      <c r="AF9" s="56"/>
      <c r="AG9" s="55"/>
    </row>
    <row r="10" spans="1:33" ht="24" customHeight="1">
      <c r="A10" s="295"/>
      <c r="B10" s="55"/>
      <c r="C10" s="370" t="s">
        <v>4</v>
      </c>
      <c r="D10" s="371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5"/>
      <c r="AF10" s="57"/>
      <c r="AG10" s="55"/>
    </row>
    <row r="11" spans="1:33" ht="24" customHeight="1">
      <c r="A11" s="295"/>
      <c r="B11" s="59"/>
      <c r="C11" s="59"/>
      <c r="D11" s="59" t="s">
        <v>5</v>
      </c>
      <c r="E11" s="62">
        <v>96309971.766109109</v>
      </c>
      <c r="F11" s="301">
        <v>6153293.9299999997</v>
      </c>
      <c r="G11" s="60">
        <v>25080669.559999999</v>
      </c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>
        <f t="shared" ref="AD11:AD19" si="0">SUM(F11:AC11)</f>
        <v>31233963.489999998</v>
      </c>
      <c r="AE11" s="63">
        <f t="shared" ref="AE11:AE19" si="1">+AD11*100/E11</f>
        <v>32.430664153710239</v>
      </c>
      <c r="AF11" s="62">
        <f t="shared" ref="AF11:AF19" si="2">+E11-AD11</f>
        <v>65076008.276109114</v>
      </c>
      <c r="AG11" s="63">
        <f>+AF11*100/E11</f>
        <v>67.569335846289761</v>
      </c>
    </row>
    <row r="12" spans="1:33" ht="24" customHeight="1">
      <c r="A12" s="295"/>
      <c r="B12" s="59"/>
      <c r="C12" s="59"/>
      <c r="D12" s="59" t="s">
        <v>7</v>
      </c>
      <c r="E12" s="62">
        <v>5028500</v>
      </c>
      <c r="F12" s="60" t="s">
        <v>173</v>
      </c>
      <c r="G12" s="60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>
        <f t="shared" si="0"/>
        <v>0</v>
      </c>
      <c r="AE12" s="63">
        <f t="shared" si="1"/>
        <v>0</v>
      </c>
      <c r="AF12" s="62">
        <f t="shared" si="2"/>
        <v>5028500</v>
      </c>
      <c r="AG12" s="63" t="e">
        <f t="shared" ref="AG12:AG19" si="3">+AF12*100/G12</f>
        <v>#DIV/0!</v>
      </c>
    </row>
    <row r="13" spans="1:33" ht="24" customHeight="1">
      <c r="A13" s="295"/>
      <c r="B13" s="59"/>
      <c r="C13" s="59"/>
      <c r="D13" s="59" t="s">
        <v>9</v>
      </c>
      <c r="E13" s="62">
        <v>155650.90909090909</v>
      </c>
      <c r="F13" s="60" t="s">
        <v>173</v>
      </c>
      <c r="G13" s="60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>
        <f t="shared" si="0"/>
        <v>0</v>
      </c>
      <c r="AE13" s="63">
        <f t="shared" si="1"/>
        <v>0</v>
      </c>
      <c r="AF13" s="62">
        <f t="shared" si="2"/>
        <v>155650.90909090909</v>
      </c>
      <c r="AG13" s="63" t="e">
        <f t="shared" si="3"/>
        <v>#DIV/0!</v>
      </c>
    </row>
    <row r="14" spans="1:33" ht="24" customHeight="1">
      <c r="A14" s="295"/>
      <c r="B14" s="59"/>
      <c r="C14" s="59"/>
      <c r="D14" s="59" t="s">
        <v>11</v>
      </c>
      <c r="E14" s="62">
        <v>9948227.0758181829</v>
      </c>
      <c r="F14" s="60">
        <v>975906.06</v>
      </c>
      <c r="G14" s="30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>
        <f t="shared" si="0"/>
        <v>975906.06</v>
      </c>
      <c r="AE14" s="63">
        <f t="shared" si="1"/>
        <v>9.8098490571470744</v>
      </c>
      <c r="AF14" s="62">
        <f t="shared" si="2"/>
        <v>8972321.0158181824</v>
      </c>
      <c r="AG14" s="63" t="e">
        <f t="shared" si="3"/>
        <v>#DIV/0!</v>
      </c>
    </row>
    <row r="15" spans="1:33" ht="24" customHeight="1">
      <c r="A15" s="295"/>
      <c r="B15" s="59"/>
      <c r="C15" s="59"/>
      <c r="D15" s="59" t="s">
        <v>13</v>
      </c>
      <c r="E15" s="62">
        <v>0</v>
      </c>
      <c r="F15" s="60" t="s">
        <v>173</v>
      </c>
      <c r="G15" s="60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>
        <f t="shared" si="0"/>
        <v>0</v>
      </c>
      <c r="AE15" s="63" t="e">
        <f t="shared" si="1"/>
        <v>#DIV/0!</v>
      </c>
      <c r="AF15" s="62">
        <f t="shared" si="2"/>
        <v>0</v>
      </c>
      <c r="AG15" s="63" t="e">
        <f t="shared" si="3"/>
        <v>#DIV/0!</v>
      </c>
    </row>
    <row r="16" spans="1:33" ht="24" customHeight="1">
      <c r="A16" s="295"/>
      <c r="B16" s="59"/>
      <c r="C16" s="59"/>
      <c r="D16" s="59" t="s">
        <v>15</v>
      </c>
      <c r="E16" s="62">
        <v>1956260.5323636369</v>
      </c>
      <c r="F16" s="60"/>
      <c r="G16" s="60">
        <v>22316.25</v>
      </c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>
        <f t="shared" si="0"/>
        <v>22316.25</v>
      </c>
      <c r="AE16" s="63">
        <f t="shared" si="1"/>
        <v>1.1407606313580616</v>
      </c>
      <c r="AF16" s="62">
        <f t="shared" si="2"/>
        <v>1933944.2823636369</v>
      </c>
      <c r="AG16" s="63">
        <f t="shared" si="3"/>
        <v>8666.0809157615495</v>
      </c>
    </row>
    <row r="17" spans="1:33" ht="24" customHeight="1">
      <c r="A17" s="295"/>
      <c r="B17" s="59"/>
      <c r="C17" s="59"/>
      <c r="D17" s="59" t="s">
        <v>17</v>
      </c>
      <c r="E17" s="62">
        <v>3466071.784727274</v>
      </c>
      <c r="F17" s="60">
        <v>473000.82</v>
      </c>
      <c r="G17" s="60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>
        <f t="shared" si="0"/>
        <v>473000.82</v>
      </c>
      <c r="AE17" s="63">
        <f t="shared" si="1"/>
        <v>13.646596186617002</v>
      </c>
      <c r="AF17" s="62">
        <f t="shared" si="2"/>
        <v>2993070.9647272741</v>
      </c>
      <c r="AG17" s="63" t="e">
        <f t="shared" si="3"/>
        <v>#DIV/0!</v>
      </c>
    </row>
    <row r="18" spans="1:33" ht="24" customHeight="1">
      <c r="A18" s="295"/>
      <c r="B18" s="59"/>
      <c r="C18" s="59"/>
      <c r="D18" s="59" t="s">
        <v>19</v>
      </c>
      <c r="E18" s="62">
        <v>50136</v>
      </c>
      <c r="F18" s="60"/>
      <c r="G18" s="60">
        <v>8400</v>
      </c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>
        <f t="shared" si="0"/>
        <v>8400</v>
      </c>
      <c r="AE18" s="63">
        <f t="shared" si="1"/>
        <v>16.754427955959791</v>
      </c>
      <c r="AF18" s="62">
        <f t="shared" si="2"/>
        <v>41736</v>
      </c>
      <c r="AG18" s="63">
        <f t="shared" si="3"/>
        <v>496.85714285714283</v>
      </c>
    </row>
    <row r="19" spans="1:33" ht="24" customHeight="1">
      <c r="A19" s="295"/>
      <c r="B19" s="59"/>
      <c r="C19" s="59"/>
      <c r="D19" s="59" t="s">
        <v>21</v>
      </c>
      <c r="E19" s="62">
        <v>4560931.2546000006</v>
      </c>
      <c r="F19" s="60"/>
      <c r="G19" s="60">
        <v>295529.5</v>
      </c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>
        <f t="shared" si="0"/>
        <v>295529.5</v>
      </c>
      <c r="AE19" s="63">
        <f t="shared" si="1"/>
        <v>6.4795868103019307</v>
      </c>
      <c r="AF19" s="62">
        <f t="shared" si="2"/>
        <v>4265401.7546000006</v>
      </c>
      <c r="AG19" s="63">
        <f t="shared" si="3"/>
        <v>1443.3082838092307</v>
      </c>
    </row>
    <row r="20" spans="1:33" ht="24" customHeight="1">
      <c r="A20" s="295"/>
      <c r="B20" s="55"/>
      <c r="C20" s="370" t="s">
        <v>120</v>
      </c>
      <c r="D20" s="371"/>
      <c r="E20" s="57"/>
      <c r="F20" s="60" t="s">
        <v>173</v>
      </c>
      <c r="G20" s="58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64"/>
      <c r="AF20" s="57"/>
      <c r="AG20" s="64"/>
    </row>
    <row r="21" spans="1:33" ht="24" customHeight="1">
      <c r="A21" s="295"/>
      <c r="B21" s="59"/>
      <c r="C21" s="59"/>
      <c r="D21" s="59" t="s">
        <v>24</v>
      </c>
      <c r="E21" s="62">
        <v>0</v>
      </c>
      <c r="F21" s="60" t="s">
        <v>173</v>
      </c>
      <c r="G21" s="60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>
        <f t="shared" ref="AD21:AD26" si="4">SUM(F21:AC21)</f>
        <v>0</v>
      </c>
      <c r="AE21" s="63" t="e">
        <f t="shared" ref="AE21:AE27" si="5">+AD21*100/E21</f>
        <v>#DIV/0!</v>
      </c>
      <c r="AF21" s="62">
        <f t="shared" ref="AF21:AF26" si="6">+E21-AD21</f>
        <v>0</v>
      </c>
      <c r="AG21" s="63" t="e">
        <f t="shared" ref="AG21:AG27" si="7">+AF21*100/E21</f>
        <v>#DIV/0!</v>
      </c>
    </row>
    <row r="22" spans="1:33" ht="24" customHeight="1">
      <c r="A22" s="295"/>
      <c r="B22" s="59"/>
      <c r="C22" s="59"/>
      <c r="D22" s="59" t="s">
        <v>26</v>
      </c>
      <c r="E22" s="62">
        <v>568920.5</v>
      </c>
      <c r="F22" s="60" t="s">
        <v>173</v>
      </c>
      <c r="G22" s="60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>
        <f t="shared" si="4"/>
        <v>0</v>
      </c>
      <c r="AE22" s="63">
        <f t="shared" si="5"/>
        <v>0</v>
      </c>
      <c r="AF22" s="62">
        <f t="shared" si="6"/>
        <v>568920.5</v>
      </c>
      <c r="AG22" s="63">
        <f t="shared" si="7"/>
        <v>100</v>
      </c>
    </row>
    <row r="23" spans="1:33" ht="24" customHeight="1">
      <c r="A23" s="295"/>
      <c r="B23" s="59"/>
      <c r="C23" s="59"/>
      <c r="D23" s="59" t="s">
        <v>28</v>
      </c>
      <c r="E23" s="62">
        <v>114400</v>
      </c>
      <c r="F23" s="60" t="s">
        <v>173</v>
      </c>
      <c r="G23" s="60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>
        <f t="shared" si="4"/>
        <v>0</v>
      </c>
      <c r="AE23" s="63">
        <f t="shared" si="5"/>
        <v>0</v>
      </c>
      <c r="AF23" s="62">
        <f t="shared" si="6"/>
        <v>114400</v>
      </c>
      <c r="AG23" s="63">
        <f t="shared" si="7"/>
        <v>100</v>
      </c>
    </row>
    <row r="24" spans="1:33" ht="24" customHeight="1">
      <c r="A24" s="295"/>
      <c r="B24" s="59"/>
      <c r="C24" s="59"/>
      <c r="D24" s="59" t="s">
        <v>30</v>
      </c>
      <c r="E24" s="62">
        <v>68119.069090909092</v>
      </c>
      <c r="F24" s="60" t="s">
        <v>173</v>
      </c>
      <c r="G24" s="60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>
        <f t="shared" si="4"/>
        <v>0</v>
      </c>
      <c r="AE24" s="63">
        <f t="shared" si="5"/>
        <v>0</v>
      </c>
      <c r="AF24" s="62">
        <f t="shared" si="6"/>
        <v>68119.069090909092</v>
      </c>
      <c r="AG24" s="63">
        <f t="shared" si="7"/>
        <v>100</v>
      </c>
    </row>
    <row r="25" spans="1:33" ht="24" customHeight="1">
      <c r="A25" s="295"/>
      <c r="B25" s="59"/>
      <c r="C25" s="59"/>
      <c r="D25" s="59" t="s">
        <v>120</v>
      </c>
      <c r="E25" s="62">
        <v>6923982.0846000006</v>
      </c>
      <c r="F25" s="60"/>
      <c r="G25" s="60">
        <v>569763.53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>
        <f t="shared" si="4"/>
        <v>569763.53</v>
      </c>
      <c r="AE25" s="63">
        <f t="shared" si="5"/>
        <v>8.2288417710849018</v>
      </c>
      <c r="AF25" s="62">
        <f t="shared" si="6"/>
        <v>6354218.5546000004</v>
      </c>
      <c r="AG25" s="63">
        <f t="shared" si="7"/>
        <v>91.771158228915098</v>
      </c>
    </row>
    <row r="26" spans="1:33" ht="24" customHeight="1">
      <c r="A26" s="295"/>
      <c r="B26" s="59"/>
      <c r="C26" s="59"/>
      <c r="D26" s="59" t="s">
        <v>121</v>
      </c>
      <c r="E26" s="62">
        <v>0</v>
      </c>
      <c r="F26" s="60"/>
      <c r="G26" s="60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>
        <f t="shared" si="4"/>
        <v>0</v>
      </c>
      <c r="AE26" s="63" t="e">
        <f t="shared" si="5"/>
        <v>#DIV/0!</v>
      </c>
      <c r="AF26" s="62">
        <f t="shared" si="6"/>
        <v>0</v>
      </c>
      <c r="AG26" s="63" t="e">
        <f t="shared" si="7"/>
        <v>#DIV/0!</v>
      </c>
    </row>
    <row r="27" spans="1:33" ht="24" customHeight="1">
      <c r="A27" s="295"/>
      <c r="B27" s="66"/>
      <c r="C27" s="66"/>
      <c r="D27" s="67" t="s">
        <v>122</v>
      </c>
      <c r="E27" s="68">
        <f t="shared" ref="E27:AD27" si="8">SUM(E10:E26)</f>
        <v>129151170.97640002</v>
      </c>
      <c r="F27" s="68">
        <f t="shared" si="8"/>
        <v>7602200.8100000005</v>
      </c>
      <c r="G27" s="68">
        <f t="shared" si="8"/>
        <v>25976678.84</v>
      </c>
      <c r="H27" s="68">
        <f t="shared" si="8"/>
        <v>0</v>
      </c>
      <c r="I27" s="68">
        <f t="shared" si="8"/>
        <v>0</v>
      </c>
      <c r="J27" s="68">
        <f t="shared" si="8"/>
        <v>0</v>
      </c>
      <c r="K27" s="68">
        <f t="shared" si="8"/>
        <v>0</v>
      </c>
      <c r="L27" s="68">
        <f t="shared" si="8"/>
        <v>0</v>
      </c>
      <c r="M27" s="68">
        <f t="shared" si="8"/>
        <v>0</v>
      </c>
      <c r="N27" s="68">
        <f t="shared" si="8"/>
        <v>0</v>
      </c>
      <c r="O27" s="68">
        <f t="shared" si="8"/>
        <v>0</v>
      </c>
      <c r="P27" s="68">
        <f t="shared" si="8"/>
        <v>0</v>
      </c>
      <c r="Q27" s="68">
        <f t="shared" si="8"/>
        <v>0</v>
      </c>
      <c r="R27" s="68">
        <f t="shared" si="8"/>
        <v>0</v>
      </c>
      <c r="S27" s="68">
        <f t="shared" si="8"/>
        <v>0</v>
      </c>
      <c r="T27" s="68">
        <f t="shared" si="8"/>
        <v>0</v>
      </c>
      <c r="U27" s="68">
        <f t="shared" si="8"/>
        <v>0</v>
      </c>
      <c r="V27" s="68">
        <f t="shared" si="8"/>
        <v>0</v>
      </c>
      <c r="W27" s="68">
        <f t="shared" si="8"/>
        <v>0</v>
      </c>
      <c r="X27" s="68">
        <f t="shared" si="8"/>
        <v>0</v>
      </c>
      <c r="Y27" s="68">
        <f t="shared" si="8"/>
        <v>0</v>
      </c>
      <c r="Z27" s="68">
        <f t="shared" si="8"/>
        <v>0</v>
      </c>
      <c r="AA27" s="68">
        <f t="shared" si="8"/>
        <v>0</v>
      </c>
      <c r="AB27" s="68">
        <f t="shared" si="8"/>
        <v>0</v>
      </c>
      <c r="AC27" s="68">
        <f t="shared" si="8"/>
        <v>0</v>
      </c>
      <c r="AD27" s="68">
        <f t="shared" si="8"/>
        <v>33578879.649999999</v>
      </c>
      <c r="AE27" s="70">
        <f t="shared" si="5"/>
        <v>25.999671080129747</v>
      </c>
      <c r="AF27" s="68">
        <f>SUM(AF10:AF26)</f>
        <v>95572291.326400012</v>
      </c>
      <c r="AG27" s="70">
        <f t="shared" si="7"/>
        <v>74.000328919870242</v>
      </c>
    </row>
    <row r="28" spans="1:33" ht="24" customHeight="1">
      <c r="A28" s="295"/>
      <c r="B28" s="372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64"/>
      <c r="AF28" s="295"/>
      <c r="AG28" s="64"/>
    </row>
    <row r="29" spans="1:33" ht="24" customHeight="1">
      <c r="A29" s="295"/>
      <c r="B29" s="55"/>
      <c r="C29" s="370" t="s">
        <v>35</v>
      </c>
      <c r="D29" s="371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64"/>
      <c r="AF29" s="57"/>
      <c r="AG29" s="64"/>
    </row>
    <row r="30" spans="1:33" ht="24" customHeight="1">
      <c r="A30" s="295"/>
      <c r="B30" s="59"/>
      <c r="C30" s="59"/>
      <c r="D30" s="59" t="s">
        <v>36</v>
      </c>
      <c r="E30" s="62">
        <v>18810852</v>
      </c>
      <c r="F30" s="60"/>
      <c r="G30" s="60">
        <v>1703287</v>
      </c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>
        <f t="shared" ref="AD30:AD41" si="9">SUM(F30:AC30)</f>
        <v>1703287</v>
      </c>
      <c r="AE30" s="63">
        <f t="shared" ref="AE30:AE41" si="10">+AD30*100/E30</f>
        <v>9.0548104891793315</v>
      </c>
      <c r="AF30" s="62">
        <f t="shared" ref="AF30:AF41" si="11">+E30-AD30</f>
        <v>17107565</v>
      </c>
      <c r="AG30" s="63">
        <f t="shared" ref="AG30:AG41" si="12">+AF30*100/E30</f>
        <v>90.945189510820668</v>
      </c>
    </row>
    <row r="31" spans="1:33" ht="24" customHeight="1">
      <c r="A31" s="295"/>
      <c r="B31" s="59"/>
      <c r="C31" s="59"/>
      <c r="D31" s="59" t="s">
        <v>124</v>
      </c>
      <c r="E31" s="62">
        <v>147540</v>
      </c>
      <c r="F31" s="60">
        <v>17300</v>
      </c>
      <c r="G31" s="60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>
        <f t="shared" si="9"/>
        <v>17300</v>
      </c>
      <c r="AE31" s="63">
        <f t="shared" si="10"/>
        <v>11.725633726447064</v>
      </c>
      <c r="AF31" s="62">
        <f t="shared" si="11"/>
        <v>130240</v>
      </c>
      <c r="AG31" s="63">
        <f t="shared" si="12"/>
        <v>88.274366273552928</v>
      </c>
    </row>
    <row r="32" spans="1:33" ht="24" customHeight="1">
      <c r="A32" s="295"/>
      <c r="B32" s="59"/>
      <c r="C32" s="59"/>
      <c r="D32" s="59" t="s">
        <v>40</v>
      </c>
      <c r="E32" s="62">
        <v>1643670</v>
      </c>
      <c r="F32" s="60">
        <v>166680</v>
      </c>
      <c r="G32" s="60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>
        <f t="shared" si="9"/>
        <v>166680</v>
      </c>
      <c r="AE32" s="63">
        <f t="shared" si="10"/>
        <v>10.140721677709029</v>
      </c>
      <c r="AF32" s="62">
        <f t="shared" si="11"/>
        <v>1476990</v>
      </c>
      <c r="AG32" s="63">
        <f t="shared" si="12"/>
        <v>89.859278322290976</v>
      </c>
    </row>
    <row r="33" spans="1:33" ht="24" customHeight="1">
      <c r="A33" s="295"/>
      <c r="B33" s="59"/>
      <c r="C33" s="59"/>
      <c r="D33" s="59" t="s">
        <v>42</v>
      </c>
      <c r="E33" s="62">
        <v>1140000</v>
      </c>
      <c r="F33" s="60">
        <v>95000</v>
      </c>
      <c r="G33" s="60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>
        <f t="shared" si="9"/>
        <v>95000</v>
      </c>
      <c r="AE33" s="63">
        <f t="shared" si="10"/>
        <v>8.3333333333333339</v>
      </c>
      <c r="AF33" s="62">
        <f t="shared" si="11"/>
        <v>1045000</v>
      </c>
      <c r="AG33" s="63">
        <f t="shared" si="12"/>
        <v>91.666666666666671</v>
      </c>
    </row>
    <row r="34" spans="1:33" ht="24" customHeight="1">
      <c r="A34" s="295"/>
      <c r="B34" s="59"/>
      <c r="C34" s="59"/>
      <c r="D34" s="59" t="s">
        <v>44</v>
      </c>
      <c r="E34" s="62">
        <v>4918500</v>
      </c>
      <c r="F34" s="60">
        <v>620600</v>
      </c>
      <c r="G34" s="60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>
        <f t="shared" si="9"/>
        <v>620600</v>
      </c>
      <c r="AE34" s="63">
        <f t="shared" si="10"/>
        <v>12.617667988207787</v>
      </c>
      <c r="AF34" s="62">
        <f t="shared" si="11"/>
        <v>4297900</v>
      </c>
      <c r="AG34" s="63">
        <f t="shared" si="12"/>
        <v>87.382332011792215</v>
      </c>
    </row>
    <row r="35" spans="1:33" ht="24" customHeight="1">
      <c r="A35" s="295"/>
      <c r="B35" s="59"/>
      <c r="C35" s="59"/>
      <c r="D35" s="59" t="s">
        <v>46</v>
      </c>
      <c r="E35" s="62">
        <v>0</v>
      </c>
      <c r="F35" s="60" t="s">
        <v>173</v>
      </c>
      <c r="G35" s="60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>
        <f t="shared" si="9"/>
        <v>0</v>
      </c>
      <c r="AE35" s="63" t="e">
        <f t="shared" si="10"/>
        <v>#DIV/0!</v>
      </c>
      <c r="AF35" s="62">
        <f t="shared" si="11"/>
        <v>0</v>
      </c>
      <c r="AG35" s="63" t="e">
        <f t="shared" si="12"/>
        <v>#DIV/0!</v>
      </c>
    </row>
    <row r="36" spans="1:33" ht="24" customHeight="1">
      <c r="A36" s="295"/>
      <c r="B36" s="59"/>
      <c r="C36" s="59"/>
      <c r="D36" s="59" t="s">
        <v>48</v>
      </c>
      <c r="E36" s="62">
        <v>348000</v>
      </c>
      <c r="F36" s="60">
        <v>30000</v>
      </c>
      <c r="G36" s="60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>
        <f t="shared" si="9"/>
        <v>30000</v>
      </c>
      <c r="AE36" s="63">
        <f t="shared" si="10"/>
        <v>8.6206896551724146</v>
      </c>
      <c r="AF36" s="62">
        <f t="shared" si="11"/>
        <v>318000</v>
      </c>
      <c r="AG36" s="63">
        <f t="shared" si="12"/>
        <v>91.379310344827587</v>
      </c>
    </row>
    <row r="37" spans="1:33" ht="24" customHeight="1">
      <c r="A37" s="295"/>
      <c r="B37" s="59"/>
      <c r="C37" s="59"/>
      <c r="D37" s="59" t="s">
        <v>50</v>
      </c>
      <c r="E37" s="62">
        <v>13650946.380000001</v>
      </c>
      <c r="F37" s="60">
        <v>1031496.25</v>
      </c>
      <c r="G37" s="60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>
        <f t="shared" si="9"/>
        <v>1031496.25</v>
      </c>
      <c r="AE37" s="63">
        <f t="shared" si="10"/>
        <v>7.5562251970401482</v>
      </c>
      <c r="AF37" s="62">
        <f t="shared" si="11"/>
        <v>12619450.130000001</v>
      </c>
      <c r="AG37" s="63">
        <f t="shared" si="12"/>
        <v>92.443774802959851</v>
      </c>
    </row>
    <row r="38" spans="1:33" ht="24" customHeight="1">
      <c r="A38" s="295"/>
      <c r="B38" s="59"/>
      <c r="C38" s="59"/>
      <c r="D38" s="59" t="s">
        <v>52</v>
      </c>
      <c r="E38" s="62">
        <v>0</v>
      </c>
      <c r="F38" s="60" t="s">
        <v>173</v>
      </c>
      <c r="G38" s="60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>
        <f t="shared" si="9"/>
        <v>0</v>
      </c>
      <c r="AE38" s="63" t="e">
        <f t="shared" si="10"/>
        <v>#DIV/0!</v>
      </c>
      <c r="AF38" s="62">
        <f t="shared" si="11"/>
        <v>0</v>
      </c>
      <c r="AG38" s="63" t="e">
        <f t="shared" si="12"/>
        <v>#DIV/0!</v>
      </c>
    </row>
    <row r="39" spans="1:33" ht="24" customHeight="1">
      <c r="A39" s="295"/>
      <c r="B39" s="59"/>
      <c r="C39" s="59"/>
      <c r="D39" s="59" t="s">
        <v>125</v>
      </c>
      <c r="E39" s="62">
        <v>427286.37454545457</v>
      </c>
      <c r="F39" s="60">
        <v>34128.75</v>
      </c>
      <c r="G39" s="60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>
        <f t="shared" si="9"/>
        <v>34128.75</v>
      </c>
      <c r="AE39" s="63">
        <f t="shared" si="10"/>
        <v>7.9873246686852628</v>
      </c>
      <c r="AF39" s="62">
        <f t="shared" si="11"/>
        <v>393157.62454545457</v>
      </c>
      <c r="AG39" s="63">
        <f t="shared" si="12"/>
        <v>92.012675331314739</v>
      </c>
    </row>
    <row r="40" spans="1:33" ht="24" customHeight="1">
      <c r="A40" s="295"/>
      <c r="B40" s="59"/>
      <c r="C40" s="59"/>
      <c r="D40" s="59" t="s">
        <v>56</v>
      </c>
      <c r="E40" s="62">
        <v>980543</v>
      </c>
      <c r="F40" s="60"/>
      <c r="G40" s="60">
        <v>69539</v>
      </c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>
        <f t="shared" si="9"/>
        <v>69539</v>
      </c>
      <c r="AE40" s="63">
        <f t="shared" si="10"/>
        <v>7.0918868422904451</v>
      </c>
      <c r="AF40" s="62">
        <f t="shared" si="11"/>
        <v>911004</v>
      </c>
      <c r="AG40" s="63">
        <f t="shared" si="12"/>
        <v>92.90811315770955</v>
      </c>
    </row>
    <row r="41" spans="1:33" ht="24" customHeight="1">
      <c r="A41" s="295"/>
      <c r="B41" s="59"/>
      <c r="C41" s="59"/>
      <c r="D41" s="59" t="s">
        <v>126</v>
      </c>
      <c r="E41" s="62">
        <v>0</v>
      </c>
      <c r="F41" s="60"/>
      <c r="G41" s="60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>
        <f t="shared" si="9"/>
        <v>0</v>
      </c>
      <c r="AE41" s="63" t="e">
        <f t="shared" si="10"/>
        <v>#DIV/0!</v>
      </c>
      <c r="AF41" s="62">
        <f t="shared" si="11"/>
        <v>0</v>
      </c>
      <c r="AG41" s="63" t="e">
        <f t="shared" si="12"/>
        <v>#DIV/0!</v>
      </c>
    </row>
    <row r="42" spans="1:33" ht="24" customHeight="1">
      <c r="A42" s="295"/>
      <c r="B42" s="55"/>
      <c r="C42" s="370" t="s">
        <v>127</v>
      </c>
      <c r="D42" s="371"/>
      <c r="E42" s="57"/>
      <c r="F42" s="58"/>
      <c r="G42" s="58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64"/>
      <c r="AF42" s="57"/>
      <c r="AG42" s="64"/>
    </row>
    <row r="43" spans="1:33" ht="24" customHeight="1">
      <c r="A43" s="295"/>
      <c r="B43" s="59"/>
      <c r="C43" s="59"/>
      <c r="D43" s="59" t="s">
        <v>128</v>
      </c>
      <c r="E43" s="62">
        <v>17990084.723549999</v>
      </c>
      <c r="F43" s="60" t="s">
        <v>173</v>
      </c>
      <c r="G43" s="60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>
        <f>SUM(F43:AC43)</f>
        <v>0</v>
      </c>
      <c r="AE43" s="63">
        <f>+AD43*100/E43</f>
        <v>0</v>
      </c>
      <c r="AF43" s="62">
        <f>+E43-AD43</f>
        <v>17990084.723549999</v>
      </c>
      <c r="AG43" s="63">
        <f>+AF43*100/E43</f>
        <v>100</v>
      </c>
    </row>
    <row r="44" spans="1:33" ht="24" customHeight="1">
      <c r="A44" s="295"/>
      <c r="B44" s="59"/>
      <c r="C44" s="59"/>
      <c r="D44" s="59" t="s">
        <v>129</v>
      </c>
      <c r="E44" s="57"/>
      <c r="F44" s="60" t="s">
        <v>173</v>
      </c>
      <c r="G44" s="58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64"/>
      <c r="AF44" s="57"/>
      <c r="AG44" s="64"/>
    </row>
    <row r="45" spans="1:33" ht="24" customHeight="1">
      <c r="A45" s="295"/>
      <c r="B45" s="59"/>
      <c r="C45" s="59"/>
      <c r="D45" s="59" t="s">
        <v>130</v>
      </c>
      <c r="E45" s="62">
        <v>5851502.0250000004</v>
      </c>
      <c r="F45" s="60" t="s">
        <v>173</v>
      </c>
      <c r="G45" s="60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>
        <f t="shared" ref="AD45:AD53" si="13">SUM(F45:AC45)</f>
        <v>0</v>
      </c>
      <c r="AE45" s="63">
        <f t="shared" ref="AE45:AE53" si="14">+AD45*100/E45</f>
        <v>0</v>
      </c>
      <c r="AF45" s="62">
        <f t="shared" ref="AF45:AF53" si="15">+E45-AD45</f>
        <v>5851502.0250000004</v>
      </c>
      <c r="AG45" s="63">
        <f t="shared" ref="AG45:AG53" si="16">+AF45*100/E45</f>
        <v>100</v>
      </c>
    </row>
    <row r="46" spans="1:33" ht="24" customHeight="1">
      <c r="A46" s="295"/>
      <c r="B46" s="59"/>
      <c r="C46" s="59"/>
      <c r="D46" s="59" t="s">
        <v>131</v>
      </c>
      <c r="E46" s="62">
        <v>8767645.6199999992</v>
      </c>
      <c r="F46" s="60" t="s">
        <v>173</v>
      </c>
      <c r="G46" s="60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>
        <f t="shared" si="13"/>
        <v>0</v>
      </c>
      <c r="AE46" s="63">
        <f t="shared" si="14"/>
        <v>0</v>
      </c>
      <c r="AF46" s="62">
        <f t="shared" si="15"/>
        <v>8767645.6199999992</v>
      </c>
      <c r="AG46" s="63">
        <f t="shared" si="16"/>
        <v>100</v>
      </c>
    </row>
    <row r="47" spans="1:33" ht="24" customHeight="1">
      <c r="A47" s="295"/>
      <c r="B47" s="59"/>
      <c r="C47" s="59"/>
      <c r="D47" s="59" t="s">
        <v>132</v>
      </c>
      <c r="E47" s="62">
        <v>299013</v>
      </c>
      <c r="F47" s="60" t="s">
        <v>173</v>
      </c>
      <c r="G47" s="60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>
        <f t="shared" si="13"/>
        <v>0</v>
      </c>
      <c r="AE47" s="63">
        <f t="shared" si="14"/>
        <v>0</v>
      </c>
      <c r="AF47" s="62">
        <f t="shared" si="15"/>
        <v>299013</v>
      </c>
      <c r="AG47" s="63">
        <f t="shared" si="16"/>
        <v>100</v>
      </c>
    </row>
    <row r="48" spans="1:33" ht="24" customHeight="1">
      <c r="A48" s="295"/>
      <c r="B48" s="59"/>
      <c r="C48" s="59"/>
      <c r="D48" s="59" t="s">
        <v>133</v>
      </c>
      <c r="E48" s="62">
        <v>484700.34839999996</v>
      </c>
      <c r="F48" s="60" t="s">
        <v>173</v>
      </c>
      <c r="G48" s="60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>
        <f t="shared" si="13"/>
        <v>0</v>
      </c>
      <c r="AE48" s="63">
        <f t="shared" si="14"/>
        <v>0</v>
      </c>
      <c r="AF48" s="62">
        <f t="shared" si="15"/>
        <v>484700.34839999996</v>
      </c>
      <c r="AG48" s="63">
        <f t="shared" si="16"/>
        <v>100</v>
      </c>
    </row>
    <row r="49" spans="1:33" ht="24" customHeight="1">
      <c r="A49" s="295"/>
      <c r="B49" s="59"/>
      <c r="C49" s="59"/>
      <c r="D49" s="59" t="s">
        <v>134</v>
      </c>
      <c r="E49" s="62">
        <v>0</v>
      </c>
      <c r="F49" s="60" t="s">
        <v>173</v>
      </c>
      <c r="G49" s="60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>
        <f t="shared" si="13"/>
        <v>0</v>
      </c>
      <c r="AE49" s="63" t="e">
        <f t="shared" si="14"/>
        <v>#DIV/0!</v>
      </c>
      <c r="AF49" s="62">
        <f t="shared" si="15"/>
        <v>0</v>
      </c>
      <c r="AG49" s="63" t="e">
        <f t="shared" si="16"/>
        <v>#DIV/0!</v>
      </c>
    </row>
    <row r="50" spans="1:33" ht="24" customHeight="1">
      <c r="A50" s="295"/>
      <c r="B50" s="59"/>
      <c r="C50" s="59"/>
      <c r="D50" s="59" t="s">
        <v>63</v>
      </c>
      <c r="E50" s="62">
        <v>5629022.370600001</v>
      </c>
      <c r="F50" s="60">
        <v>203294</v>
      </c>
      <c r="G50" s="60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>
        <f t="shared" si="13"/>
        <v>203294</v>
      </c>
      <c r="AE50" s="63">
        <f t="shared" si="14"/>
        <v>3.611532991266666</v>
      </c>
      <c r="AF50" s="62">
        <f t="shared" si="15"/>
        <v>5425728.370600001</v>
      </c>
      <c r="AG50" s="63">
        <f t="shared" si="16"/>
        <v>96.388467008733329</v>
      </c>
    </row>
    <row r="51" spans="1:33" ht="24" customHeight="1">
      <c r="A51" s="295"/>
      <c r="B51" s="59"/>
      <c r="C51" s="59"/>
      <c r="D51" s="59" t="s">
        <v>65</v>
      </c>
      <c r="E51" s="62">
        <v>3694515.1</v>
      </c>
      <c r="F51" s="60" t="s">
        <v>173</v>
      </c>
      <c r="G51" s="60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>
        <f t="shared" si="13"/>
        <v>0</v>
      </c>
      <c r="AE51" s="63">
        <f t="shared" si="14"/>
        <v>0</v>
      </c>
      <c r="AF51" s="62">
        <f t="shared" si="15"/>
        <v>3694515.1</v>
      </c>
      <c r="AG51" s="63">
        <f t="shared" si="16"/>
        <v>100</v>
      </c>
    </row>
    <row r="52" spans="1:33" ht="24" customHeight="1">
      <c r="A52" s="295"/>
      <c r="B52" s="59"/>
      <c r="C52" s="59"/>
      <c r="D52" s="59" t="s">
        <v>67</v>
      </c>
      <c r="E52" s="62">
        <v>16956418.869999997</v>
      </c>
      <c r="F52" s="60">
        <v>534037</v>
      </c>
      <c r="G52" s="60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>
        <f t="shared" si="13"/>
        <v>534037</v>
      </c>
      <c r="AE52" s="63">
        <f t="shared" si="14"/>
        <v>3.1494680810512441</v>
      </c>
      <c r="AF52" s="62">
        <f t="shared" si="15"/>
        <v>16422381.869999997</v>
      </c>
      <c r="AG52" s="63">
        <f t="shared" si="16"/>
        <v>96.850531918948761</v>
      </c>
    </row>
    <row r="53" spans="1:33" ht="24" customHeight="1">
      <c r="A53" s="295"/>
      <c r="B53" s="59"/>
      <c r="C53" s="59"/>
      <c r="D53" s="59" t="s">
        <v>135</v>
      </c>
      <c r="E53" s="62">
        <v>2155359.5</v>
      </c>
      <c r="F53" s="60">
        <v>16525</v>
      </c>
      <c r="G53" s="60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>
        <f t="shared" si="13"/>
        <v>16525</v>
      </c>
      <c r="AE53" s="63">
        <f t="shared" si="14"/>
        <v>0.76669344487543722</v>
      </c>
      <c r="AF53" s="62">
        <f t="shared" si="15"/>
        <v>2138834.5</v>
      </c>
      <c r="AG53" s="63">
        <f t="shared" si="16"/>
        <v>99.233306555124557</v>
      </c>
    </row>
    <row r="54" spans="1:33" ht="24" customHeight="1">
      <c r="A54" s="295"/>
      <c r="B54" s="55"/>
      <c r="C54" s="370" t="s">
        <v>71</v>
      </c>
      <c r="D54" s="371"/>
      <c r="E54" s="57"/>
      <c r="F54" s="58"/>
      <c r="G54" s="58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64"/>
      <c r="AF54" s="57"/>
      <c r="AG54" s="64"/>
    </row>
    <row r="55" spans="1:33" ht="24" customHeight="1">
      <c r="A55" s="295"/>
      <c r="B55" s="71"/>
      <c r="C55" s="71"/>
      <c r="D55" s="71" t="s">
        <v>72</v>
      </c>
      <c r="E55" s="57"/>
      <c r="F55" s="58"/>
      <c r="G55" s="58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64"/>
      <c r="AF55" s="57"/>
      <c r="AG55" s="64"/>
    </row>
    <row r="56" spans="1:33" ht="24" customHeight="1">
      <c r="A56" s="295"/>
      <c r="B56" s="59"/>
      <c r="C56" s="59"/>
      <c r="D56" s="59" t="s">
        <v>136</v>
      </c>
      <c r="E56" s="62">
        <v>1456000</v>
      </c>
      <c r="F56" s="60" t="s">
        <v>173</v>
      </c>
      <c r="G56" s="60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>
        <f t="shared" ref="AD56:AD58" si="17">SUM(F56:AC56)</f>
        <v>0</v>
      </c>
      <c r="AE56" s="63">
        <f t="shared" ref="AE56:AE58" si="18">+AD56*100/E56</f>
        <v>0</v>
      </c>
      <c r="AF56" s="62">
        <f t="shared" ref="AF56:AF58" si="19">+E56-AD56</f>
        <v>1456000</v>
      </c>
      <c r="AG56" s="63">
        <f t="shared" ref="AG56:AG58" si="20">+AF56*100/E56</f>
        <v>100</v>
      </c>
    </row>
    <row r="57" spans="1:33" ht="24" customHeight="1">
      <c r="A57" s="295"/>
      <c r="B57" s="59"/>
      <c r="C57" s="59"/>
      <c r="D57" s="59" t="s">
        <v>137</v>
      </c>
      <c r="E57" s="62">
        <v>0</v>
      </c>
      <c r="F57" s="60" t="s">
        <v>173</v>
      </c>
      <c r="G57" s="60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>
        <f t="shared" si="17"/>
        <v>0</v>
      </c>
      <c r="AE57" s="63" t="e">
        <f t="shared" si="18"/>
        <v>#DIV/0!</v>
      </c>
      <c r="AF57" s="62">
        <f t="shared" si="19"/>
        <v>0</v>
      </c>
      <c r="AG57" s="63" t="e">
        <f t="shared" si="20"/>
        <v>#DIV/0!</v>
      </c>
    </row>
    <row r="58" spans="1:33" ht="24" customHeight="1">
      <c r="A58" s="295"/>
      <c r="B58" s="59"/>
      <c r="C58" s="59"/>
      <c r="D58" s="59" t="s">
        <v>138</v>
      </c>
      <c r="E58" s="62">
        <v>648400</v>
      </c>
      <c r="F58" s="60">
        <v>13000</v>
      </c>
      <c r="G58" s="60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>
        <f t="shared" si="17"/>
        <v>13000</v>
      </c>
      <c r="AE58" s="63">
        <f t="shared" si="18"/>
        <v>2.0049352251696484</v>
      </c>
      <c r="AF58" s="62">
        <f t="shared" si="19"/>
        <v>635400</v>
      </c>
      <c r="AG58" s="63">
        <f t="shared" si="20"/>
        <v>97.995064774830354</v>
      </c>
    </row>
    <row r="59" spans="1:33" ht="24" customHeight="1">
      <c r="A59" s="295"/>
      <c r="B59" s="59"/>
      <c r="C59" s="59"/>
      <c r="D59" s="59" t="s">
        <v>79</v>
      </c>
      <c r="E59" s="57"/>
      <c r="F59" s="60" t="s">
        <v>173</v>
      </c>
      <c r="G59" s="58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64"/>
      <c r="AF59" s="57"/>
      <c r="AG59" s="64"/>
    </row>
    <row r="60" spans="1:33" ht="24" customHeight="1">
      <c r="A60" s="295"/>
      <c r="B60" s="59"/>
      <c r="C60" s="59"/>
      <c r="D60" s="59" t="s">
        <v>139</v>
      </c>
      <c r="E60" s="62">
        <v>0</v>
      </c>
      <c r="F60" s="60" t="s">
        <v>173</v>
      </c>
      <c r="G60" s="60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>
        <f t="shared" ref="AD60:AD62" si="21">SUM(F60:AC60)</f>
        <v>0</v>
      </c>
      <c r="AE60" s="63" t="e">
        <f t="shared" ref="AE60:AE62" si="22">+AD60*100/E60</f>
        <v>#DIV/0!</v>
      </c>
      <c r="AF60" s="62">
        <f t="shared" ref="AF60:AF62" si="23">+E60-AD60</f>
        <v>0</v>
      </c>
      <c r="AG60" s="63" t="e">
        <f t="shared" ref="AG60:AG62" si="24">+AF60*100/E60</f>
        <v>#DIV/0!</v>
      </c>
    </row>
    <row r="61" spans="1:33" ht="24" customHeight="1">
      <c r="A61" s="295"/>
      <c r="B61" s="59"/>
      <c r="C61" s="59"/>
      <c r="D61" s="59" t="s">
        <v>140</v>
      </c>
      <c r="E61" s="62">
        <v>0</v>
      </c>
      <c r="F61" s="60" t="s">
        <v>173</v>
      </c>
      <c r="G61" s="60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>
        <f t="shared" si="21"/>
        <v>0</v>
      </c>
      <c r="AE61" s="63" t="e">
        <f t="shared" si="22"/>
        <v>#DIV/0!</v>
      </c>
      <c r="AF61" s="62">
        <f t="shared" si="23"/>
        <v>0</v>
      </c>
      <c r="AG61" s="63" t="e">
        <f t="shared" si="24"/>
        <v>#DIV/0!</v>
      </c>
    </row>
    <row r="62" spans="1:33" ht="24" customHeight="1">
      <c r="A62" s="295"/>
      <c r="B62" s="59"/>
      <c r="C62" s="59"/>
      <c r="D62" s="59" t="s">
        <v>141</v>
      </c>
      <c r="E62" s="62">
        <v>681200</v>
      </c>
      <c r="F62" s="60" t="s">
        <v>173</v>
      </c>
      <c r="G62" s="60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>
        <f t="shared" si="21"/>
        <v>0</v>
      </c>
      <c r="AE62" s="63">
        <f t="shared" si="22"/>
        <v>0</v>
      </c>
      <c r="AF62" s="62">
        <f t="shared" si="23"/>
        <v>681200</v>
      </c>
      <c r="AG62" s="63">
        <f t="shared" si="24"/>
        <v>100</v>
      </c>
    </row>
    <row r="63" spans="1:33" ht="24" customHeight="1">
      <c r="A63" s="295"/>
      <c r="B63" s="55"/>
      <c r="C63" s="370" t="s">
        <v>86</v>
      </c>
      <c r="D63" s="371"/>
      <c r="E63" s="57"/>
      <c r="F63" s="58"/>
      <c r="G63" s="58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64"/>
      <c r="AF63" s="57"/>
      <c r="AG63" s="64"/>
    </row>
    <row r="64" spans="1:33" ht="24" customHeight="1">
      <c r="A64" s="295"/>
      <c r="B64" s="59"/>
      <c r="C64" s="59"/>
      <c r="D64" s="59" t="s">
        <v>87</v>
      </c>
      <c r="E64" s="62">
        <v>16563902.695</v>
      </c>
      <c r="F64" s="60">
        <v>2468328.06</v>
      </c>
      <c r="G64" s="60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>
        <f t="shared" ref="AD64:AD71" si="25">SUM(F64:AC64)</f>
        <v>2468328.06</v>
      </c>
      <c r="AE64" s="63">
        <f t="shared" ref="AE64:AE71" si="26">+AD64*100/E64</f>
        <v>14.901850762170273</v>
      </c>
      <c r="AF64" s="62">
        <f t="shared" ref="AF64:AF71" si="27">+E64-AD64</f>
        <v>14095574.635</v>
      </c>
      <c r="AG64" s="63">
        <f t="shared" ref="AG64:AG71" si="28">+AF64*100/E64</f>
        <v>85.09814923782973</v>
      </c>
    </row>
    <row r="65" spans="1:33" ht="24" customHeight="1">
      <c r="A65" s="295"/>
      <c r="B65" s="59"/>
      <c r="C65" s="59"/>
      <c r="D65" s="59" t="s">
        <v>142</v>
      </c>
      <c r="E65" s="62">
        <v>5148566.866200001</v>
      </c>
      <c r="F65" s="60">
        <v>536230.23</v>
      </c>
      <c r="G65" s="60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>
        <f t="shared" si="25"/>
        <v>536230.23</v>
      </c>
      <c r="AE65" s="63">
        <f t="shared" si="26"/>
        <v>10.415135783130561</v>
      </c>
      <c r="AF65" s="62">
        <f t="shared" si="27"/>
        <v>4612336.6362000015</v>
      </c>
      <c r="AG65" s="63">
        <f t="shared" si="28"/>
        <v>89.584864216869448</v>
      </c>
    </row>
    <row r="66" spans="1:33" ht="24" customHeight="1">
      <c r="A66" s="73"/>
      <c r="B66" s="66"/>
      <c r="C66" s="66"/>
      <c r="D66" s="67" t="s">
        <v>143</v>
      </c>
      <c r="E66" s="68">
        <f t="shared" ref="E66:AC66" si="29">SUM(E29:E65)</f>
        <v>128393668.87329543</v>
      </c>
      <c r="F66" s="69">
        <f t="shared" si="29"/>
        <v>5766619.290000001</v>
      </c>
      <c r="G66" s="69">
        <f t="shared" si="29"/>
        <v>1772826</v>
      </c>
      <c r="H66" s="68">
        <f t="shared" si="29"/>
        <v>0</v>
      </c>
      <c r="I66" s="68">
        <f t="shared" si="29"/>
        <v>0</v>
      </c>
      <c r="J66" s="68">
        <f t="shared" si="29"/>
        <v>0</v>
      </c>
      <c r="K66" s="68">
        <f t="shared" si="29"/>
        <v>0</v>
      </c>
      <c r="L66" s="68">
        <f t="shared" si="29"/>
        <v>0</v>
      </c>
      <c r="M66" s="68">
        <f t="shared" si="29"/>
        <v>0</v>
      </c>
      <c r="N66" s="68">
        <f t="shared" si="29"/>
        <v>0</v>
      </c>
      <c r="O66" s="68">
        <f t="shared" si="29"/>
        <v>0</v>
      </c>
      <c r="P66" s="68">
        <f t="shared" si="29"/>
        <v>0</v>
      </c>
      <c r="Q66" s="68">
        <f t="shared" si="29"/>
        <v>0</v>
      </c>
      <c r="R66" s="68">
        <f t="shared" si="29"/>
        <v>0</v>
      </c>
      <c r="S66" s="68">
        <f t="shared" si="29"/>
        <v>0</v>
      </c>
      <c r="T66" s="68">
        <f t="shared" si="29"/>
        <v>0</v>
      </c>
      <c r="U66" s="68">
        <f t="shared" si="29"/>
        <v>0</v>
      </c>
      <c r="V66" s="68">
        <f t="shared" si="29"/>
        <v>0</v>
      </c>
      <c r="W66" s="68">
        <f t="shared" si="29"/>
        <v>0</v>
      </c>
      <c r="X66" s="68">
        <f t="shared" si="29"/>
        <v>0</v>
      </c>
      <c r="Y66" s="68">
        <f t="shared" si="29"/>
        <v>0</v>
      </c>
      <c r="Z66" s="68">
        <f t="shared" si="29"/>
        <v>0</v>
      </c>
      <c r="AA66" s="68">
        <f t="shared" si="29"/>
        <v>0</v>
      </c>
      <c r="AB66" s="68">
        <f t="shared" si="29"/>
        <v>0</v>
      </c>
      <c r="AC66" s="68">
        <f t="shared" si="29"/>
        <v>0</v>
      </c>
      <c r="AD66" s="68">
        <f t="shared" si="25"/>
        <v>7539445.290000001</v>
      </c>
      <c r="AE66" s="70">
        <f t="shared" si="26"/>
        <v>5.8721316682992057</v>
      </c>
      <c r="AF66" s="68">
        <f t="shared" si="27"/>
        <v>120854223.58329542</v>
      </c>
      <c r="AG66" s="70">
        <f t="shared" si="28"/>
        <v>94.127868331700796</v>
      </c>
    </row>
    <row r="67" spans="1:33" ht="24" customHeight="1">
      <c r="A67" s="73"/>
      <c r="B67" s="66"/>
      <c r="C67" s="66"/>
      <c r="D67" s="67" t="s">
        <v>144</v>
      </c>
      <c r="E67" s="68">
        <f t="shared" ref="E67:AC67" si="30">E27-E66</f>
        <v>757502.10310459137</v>
      </c>
      <c r="F67" s="69">
        <f t="shared" si="30"/>
        <v>1835581.5199999996</v>
      </c>
      <c r="G67" s="69">
        <f t="shared" si="30"/>
        <v>24203852.84</v>
      </c>
      <c r="H67" s="68">
        <f t="shared" si="30"/>
        <v>0</v>
      </c>
      <c r="I67" s="68">
        <f t="shared" si="30"/>
        <v>0</v>
      </c>
      <c r="J67" s="68">
        <f t="shared" si="30"/>
        <v>0</v>
      </c>
      <c r="K67" s="68">
        <f t="shared" si="30"/>
        <v>0</v>
      </c>
      <c r="L67" s="68">
        <f t="shared" si="30"/>
        <v>0</v>
      </c>
      <c r="M67" s="68">
        <f t="shared" si="30"/>
        <v>0</v>
      </c>
      <c r="N67" s="68">
        <f t="shared" si="30"/>
        <v>0</v>
      </c>
      <c r="O67" s="68">
        <f t="shared" si="30"/>
        <v>0</v>
      </c>
      <c r="P67" s="68">
        <f t="shared" si="30"/>
        <v>0</v>
      </c>
      <c r="Q67" s="68">
        <f t="shared" si="30"/>
        <v>0</v>
      </c>
      <c r="R67" s="68">
        <f t="shared" si="30"/>
        <v>0</v>
      </c>
      <c r="S67" s="68">
        <f t="shared" si="30"/>
        <v>0</v>
      </c>
      <c r="T67" s="68">
        <f t="shared" si="30"/>
        <v>0</v>
      </c>
      <c r="U67" s="68">
        <f t="shared" si="30"/>
        <v>0</v>
      </c>
      <c r="V67" s="68">
        <f t="shared" si="30"/>
        <v>0</v>
      </c>
      <c r="W67" s="68">
        <f t="shared" si="30"/>
        <v>0</v>
      </c>
      <c r="X67" s="68">
        <f t="shared" si="30"/>
        <v>0</v>
      </c>
      <c r="Y67" s="68">
        <f t="shared" si="30"/>
        <v>0</v>
      </c>
      <c r="Z67" s="68">
        <f t="shared" si="30"/>
        <v>0</v>
      </c>
      <c r="AA67" s="68">
        <f t="shared" si="30"/>
        <v>0</v>
      </c>
      <c r="AB67" s="68">
        <f t="shared" si="30"/>
        <v>0</v>
      </c>
      <c r="AC67" s="68">
        <f t="shared" si="30"/>
        <v>0</v>
      </c>
      <c r="AD67" s="68">
        <f t="shared" si="25"/>
        <v>26039434.359999999</v>
      </c>
      <c r="AE67" s="70">
        <f t="shared" si="26"/>
        <v>3437.5395465277843</v>
      </c>
      <c r="AF67" s="68">
        <f t="shared" si="27"/>
        <v>-25281932.256895408</v>
      </c>
      <c r="AG67" s="70">
        <f t="shared" si="28"/>
        <v>-3337.5395465277843</v>
      </c>
    </row>
    <row r="68" spans="1:33" ht="24" customHeight="1">
      <c r="A68" s="295"/>
      <c r="B68" s="59"/>
      <c r="C68" s="59"/>
      <c r="D68" s="74" t="s">
        <v>145</v>
      </c>
      <c r="E68" s="62">
        <v>0</v>
      </c>
      <c r="F68" s="60">
        <v>0</v>
      </c>
      <c r="G68" s="60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>
        <f t="shared" si="25"/>
        <v>0</v>
      </c>
      <c r="AE68" s="63" t="e">
        <f t="shared" si="26"/>
        <v>#DIV/0!</v>
      </c>
      <c r="AF68" s="62">
        <f t="shared" si="27"/>
        <v>0</v>
      </c>
      <c r="AG68" s="63" t="e">
        <f t="shared" si="28"/>
        <v>#DIV/0!</v>
      </c>
    </row>
    <row r="69" spans="1:33" ht="24" customHeight="1">
      <c r="A69" s="295"/>
      <c r="B69" s="59"/>
      <c r="C69" s="59"/>
      <c r="D69" s="74" t="s">
        <v>146</v>
      </c>
      <c r="E69" s="62">
        <v>30302290.081449997</v>
      </c>
      <c r="F69" s="303">
        <v>33768077.280000001</v>
      </c>
      <c r="G69" s="302">
        <v>12062398.35</v>
      </c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>
        <f t="shared" si="25"/>
        <v>45830475.630000003</v>
      </c>
      <c r="AE69" s="63">
        <f t="shared" si="26"/>
        <v>151.24426406984935</v>
      </c>
      <c r="AF69" s="62">
        <f t="shared" si="27"/>
        <v>-15528185.548550006</v>
      </c>
      <c r="AG69" s="63">
        <f t="shared" si="28"/>
        <v>-51.244264069849351</v>
      </c>
    </row>
    <row r="70" spans="1:33" ht="24" customHeight="1">
      <c r="A70" s="295"/>
      <c r="B70" s="59"/>
      <c r="C70" s="59"/>
      <c r="D70" s="74" t="s">
        <v>147</v>
      </c>
      <c r="E70" s="62">
        <v>0</v>
      </c>
      <c r="F70" s="60"/>
      <c r="G70" s="60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>
        <f t="shared" si="25"/>
        <v>0</v>
      </c>
      <c r="AE70" s="63" t="e">
        <f t="shared" si="26"/>
        <v>#DIV/0!</v>
      </c>
      <c r="AF70" s="62">
        <f t="shared" si="27"/>
        <v>0</v>
      </c>
      <c r="AG70" s="63" t="e">
        <f t="shared" si="28"/>
        <v>#DIV/0!</v>
      </c>
    </row>
    <row r="71" spans="1:33" ht="24" customHeight="1">
      <c r="A71" s="75"/>
      <c r="B71" s="76"/>
      <c r="C71" s="76"/>
      <c r="D71" s="77" t="s">
        <v>148</v>
      </c>
      <c r="E71" s="78">
        <f t="shared" ref="E71:AC71" si="31">E27-E66-E70-E69-E68</f>
        <v>-29544787.978345405</v>
      </c>
      <c r="F71" s="78">
        <f t="shared" si="31"/>
        <v>-31932495.760000002</v>
      </c>
      <c r="G71" s="78">
        <f t="shared" si="31"/>
        <v>12141454.49</v>
      </c>
      <c r="H71" s="78">
        <f t="shared" si="31"/>
        <v>0</v>
      </c>
      <c r="I71" s="78">
        <f t="shared" si="31"/>
        <v>0</v>
      </c>
      <c r="J71" s="78">
        <f t="shared" si="31"/>
        <v>0</v>
      </c>
      <c r="K71" s="78">
        <f t="shared" si="31"/>
        <v>0</v>
      </c>
      <c r="L71" s="78">
        <f t="shared" si="31"/>
        <v>0</v>
      </c>
      <c r="M71" s="78">
        <f t="shared" si="31"/>
        <v>0</v>
      </c>
      <c r="N71" s="78">
        <f t="shared" si="31"/>
        <v>0</v>
      </c>
      <c r="O71" s="78">
        <f t="shared" si="31"/>
        <v>0</v>
      </c>
      <c r="P71" s="78">
        <f t="shared" si="31"/>
        <v>0</v>
      </c>
      <c r="Q71" s="78">
        <f t="shared" si="31"/>
        <v>0</v>
      </c>
      <c r="R71" s="78">
        <f t="shared" si="31"/>
        <v>0</v>
      </c>
      <c r="S71" s="78">
        <f t="shared" si="31"/>
        <v>0</v>
      </c>
      <c r="T71" s="78">
        <f t="shared" si="31"/>
        <v>0</v>
      </c>
      <c r="U71" s="78">
        <f t="shared" si="31"/>
        <v>0</v>
      </c>
      <c r="V71" s="78">
        <f t="shared" si="31"/>
        <v>0</v>
      </c>
      <c r="W71" s="78">
        <f t="shared" si="31"/>
        <v>0</v>
      </c>
      <c r="X71" s="78">
        <f t="shared" si="31"/>
        <v>0</v>
      </c>
      <c r="Y71" s="78">
        <f t="shared" si="31"/>
        <v>0</v>
      </c>
      <c r="Z71" s="78">
        <f t="shared" si="31"/>
        <v>0</v>
      </c>
      <c r="AA71" s="78">
        <f t="shared" si="31"/>
        <v>0</v>
      </c>
      <c r="AB71" s="78">
        <f t="shared" si="31"/>
        <v>0</v>
      </c>
      <c r="AC71" s="78">
        <f t="shared" si="31"/>
        <v>0</v>
      </c>
      <c r="AD71" s="68">
        <f t="shared" si="25"/>
        <v>-19791041.270000003</v>
      </c>
      <c r="AE71" s="70">
        <f t="shared" si="26"/>
        <v>66.986574026206156</v>
      </c>
      <c r="AF71" s="68">
        <f t="shared" si="27"/>
        <v>-9753746.708345402</v>
      </c>
      <c r="AG71" s="70">
        <f t="shared" si="28"/>
        <v>33.013425973793844</v>
      </c>
    </row>
    <row r="72" spans="1:33" ht="24" customHeight="1">
      <c r="A72" s="295"/>
      <c r="B72" s="59"/>
      <c r="C72" s="59"/>
      <c r="D72" s="59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3"/>
      <c r="AF72" s="62"/>
      <c r="AG72" s="63"/>
    </row>
    <row r="73" spans="1:33" ht="24" customHeight="1">
      <c r="A73" s="295"/>
      <c r="B73" s="372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64"/>
      <c r="AF73" s="56"/>
      <c r="AG73" s="64"/>
    </row>
    <row r="74" spans="1:33" ht="24" customHeight="1">
      <c r="A74" s="295"/>
      <c r="B74" s="59"/>
      <c r="C74" s="374" t="s">
        <v>150</v>
      </c>
      <c r="D74" s="371"/>
      <c r="E74" s="62">
        <v>450</v>
      </c>
      <c r="F74" s="60">
        <v>460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57"/>
      <c r="AE74" s="64"/>
      <c r="AF74" s="57"/>
      <c r="AG74" s="64"/>
    </row>
    <row r="75" spans="1:33" ht="24" customHeight="1">
      <c r="A75" s="295"/>
      <c r="B75" s="59"/>
      <c r="C75" s="374" t="s">
        <v>151</v>
      </c>
      <c r="D75" s="371"/>
      <c r="E75" s="62">
        <v>445350.42</v>
      </c>
      <c r="F75" s="60">
        <v>199162.72</v>
      </c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57"/>
      <c r="AE75" s="64"/>
      <c r="AF75" s="57"/>
      <c r="AG75" s="64"/>
    </row>
    <row r="76" spans="1:33" ht="24" customHeight="1">
      <c r="A76" s="295"/>
      <c r="B76" s="59"/>
      <c r="C76" s="374" t="s">
        <v>152</v>
      </c>
      <c r="D76" s="371"/>
      <c r="E76" s="57"/>
      <c r="F76" s="60" t="s">
        <v>173</v>
      </c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64"/>
      <c r="AF76" s="57"/>
      <c r="AG76" s="64"/>
    </row>
    <row r="77" spans="1:33" ht="24" customHeight="1">
      <c r="A77" s="295"/>
      <c r="B77" s="59"/>
      <c r="C77" s="59"/>
      <c r="D77" s="59" t="s">
        <v>153</v>
      </c>
      <c r="E77" s="62">
        <v>0</v>
      </c>
      <c r="F77" s="60" t="s">
        <v>173</v>
      </c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57"/>
      <c r="AE77" s="64"/>
      <c r="AF77" s="57"/>
      <c r="AG77" s="64"/>
    </row>
    <row r="78" spans="1:33" ht="24" customHeight="1">
      <c r="A78" s="295"/>
      <c r="B78" s="59"/>
      <c r="C78" s="59"/>
      <c r="D78" s="59" t="s">
        <v>154</v>
      </c>
      <c r="E78" s="62">
        <v>12067722.82</v>
      </c>
      <c r="F78" s="60">
        <v>35269054.060000002</v>
      </c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57"/>
      <c r="AE78" s="64"/>
      <c r="AF78" s="57"/>
      <c r="AG78" s="64"/>
    </row>
    <row r="79" spans="1:33" ht="24" customHeight="1">
      <c r="A79" s="295"/>
      <c r="B79" s="59"/>
      <c r="C79" s="59"/>
      <c r="D79" s="59" t="s">
        <v>155</v>
      </c>
      <c r="E79" s="62">
        <v>0</v>
      </c>
      <c r="F79" s="304" t="s">
        <v>173</v>
      </c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57"/>
      <c r="AE79" s="64"/>
      <c r="AF79" s="57"/>
      <c r="AG79" s="64"/>
    </row>
    <row r="80" spans="1:33" ht="24" customHeight="1">
      <c r="A80" s="295"/>
      <c r="B80" s="375" t="s">
        <v>156</v>
      </c>
      <c r="C80" s="373"/>
      <c r="D80" s="371"/>
      <c r="E80" s="68">
        <f t="shared" ref="E80:AC80" si="32">SUM(E74:E79)</f>
        <v>12513523.24</v>
      </c>
      <c r="F80" s="68">
        <f t="shared" si="32"/>
        <v>35468676.780000001</v>
      </c>
      <c r="G80" s="68">
        <f t="shared" si="32"/>
        <v>0</v>
      </c>
      <c r="H80" s="68">
        <f t="shared" si="32"/>
        <v>0</v>
      </c>
      <c r="I80" s="68">
        <f t="shared" si="32"/>
        <v>0</v>
      </c>
      <c r="J80" s="68">
        <f t="shared" si="32"/>
        <v>0</v>
      </c>
      <c r="K80" s="68">
        <f t="shared" si="32"/>
        <v>0</v>
      </c>
      <c r="L80" s="68">
        <f t="shared" si="32"/>
        <v>0</v>
      </c>
      <c r="M80" s="68">
        <f t="shared" si="32"/>
        <v>0</v>
      </c>
      <c r="N80" s="68">
        <f t="shared" si="32"/>
        <v>0</v>
      </c>
      <c r="O80" s="68">
        <f t="shared" si="32"/>
        <v>0</v>
      </c>
      <c r="P80" s="68">
        <f t="shared" si="32"/>
        <v>0</v>
      </c>
      <c r="Q80" s="68">
        <f t="shared" si="32"/>
        <v>0</v>
      </c>
      <c r="R80" s="68">
        <f t="shared" si="32"/>
        <v>0</v>
      </c>
      <c r="S80" s="68">
        <f t="shared" si="32"/>
        <v>0</v>
      </c>
      <c r="T80" s="68">
        <f t="shared" si="32"/>
        <v>0</v>
      </c>
      <c r="U80" s="68">
        <f t="shared" si="32"/>
        <v>0</v>
      </c>
      <c r="V80" s="68">
        <f t="shared" si="32"/>
        <v>0</v>
      </c>
      <c r="W80" s="68">
        <f t="shared" si="32"/>
        <v>0</v>
      </c>
      <c r="X80" s="68">
        <f t="shared" si="32"/>
        <v>0</v>
      </c>
      <c r="Y80" s="68">
        <f t="shared" si="32"/>
        <v>0</v>
      </c>
      <c r="Z80" s="68">
        <f t="shared" si="32"/>
        <v>0</v>
      </c>
      <c r="AA80" s="68">
        <f t="shared" si="32"/>
        <v>0</v>
      </c>
      <c r="AB80" s="68">
        <f t="shared" si="32"/>
        <v>0</v>
      </c>
      <c r="AC80" s="68">
        <f t="shared" si="32"/>
        <v>0</v>
      </c>
      <c r="AD80" s="68"/>
      <c r="AE80" s="80"/>
      <c r="AF80" s="68"/>
      <c r="AG80" s="80"/>
    </row>
    <row r="81" spans="1:33" ht="24" customHeight="1">
      <c r="A81" s="295"/>
      <c r="B81" s="295"/>
      <c r="C81" s="295"/>
      <c r="D81" s="295"/>
      <c r="E81" s="295"/>
      <c r="F81" s="295"/>
      <c r="G81" s="295"/>
      <c r="H81" s="295"/>
      <c r="I81" s="295"/>
      <c r="J81" s="295"/>
      <c r="K81" s="295"/>
      <c r="L81" s="295"/>
      <c r="M81" s="295"/>
      <c r="N81" s="295"/>
      <c r="O81" s="295"/>
      <c r="P81" s="295"/>
      <c r="Q81" s="295"/>
      <c r="R81" s="295"/>
      <c r="S81" s="295"/>
      <c r="T81" s="295"/>
      <c r="U81" s="295"/>
      <c r="V81" s="295"/>
      <c r="W81" s="295"/>
      <c r="X81" s="295"/>
      <c r="Y81" s="295"/>
      <c r="Z81" s="295"/>
      <c r="AA81" s="295"/>
      <c r="AB81" s="295"/>
      <c r="AC81" s="295"/>
      <c r="AD81" s="295"/>
      <c r="AE81" s="295"/>
      <c r="AF81" s="295"/>
      <c r="AG81" s="295"/>
    </row>
    <row r="82" spans="1:33" ht="24" customHeight="1">
      <c r="A82" s="295"/>
      <c r="B82" s="295"/>
      <c r="C82" s="295"/>
      <c r="D82" s="295"/>
      <c r="E82" s="295"/>
      <c r="F82" s="295"/>
      <c r="G82" s="295"/>
      <c r="H82" s="295"/>
      <c r="I82" s="295"/>
      <c r="J82" s="295"/>
      <c r="K82" s="295"/>
      <c r="L82" s="295"/>
      <c r="M82" s="295"/>
      <c r="N82" s="295"/>
      <c r="O82" s="295"/>
      <c r="P82" s="295"/>
      <c r="Q82" s="295"/>
      <c r="R82" s="295"/>
      <c r="S82" s="295"/>
      <c r="T82" s="295"/>
      <c r="U82" s="295"/>
      <c r="V82" s="295"/>
      <c r="W82" s="295"/>
      <c r="X82" s="295"/>
      <c r="Y82" s="295"/>
      <c r="Z82" s="295"/>
      <c r="AA82" s="295"/>
      <c r="AB82" s="295"/>
      <c r="AC82" s="295"/>
      <c r="AD82" s="295"/>
      <c r="AE82" s="295"/>
      <c r="AF82" s="295"/>
      <c r="AG82" s="295"/>
    </row>
    <row r="83" spans="1:33" ht="24" customHeight="1">
      <c r="A83" s="295"/>
      <c r="B83" s="295"/>
      <c r="C83" s="295"/>
      <c r="D83" s="295" t="s">
        <v>157</v>
      </c>
      <c r="E83" s="82">
        <v>200000</v>
      </c>
      <c r="F83" s="295"/>
      <c r="G83" s="295"/>
      <c r="H83" s="295"/>
      <c r="I83" s="295"/>
      <c r="J83" s="295"/>
      <c r="K83" s="295"/>
      <c r="L83" s="295"/>
      <c r="M83" s="295"/>
      <c r="N83" s="295"/>
      <c r="O83" s="295"/>
      <c r="P83" s="295"/>
      <c r="Q83" s="295"/>
      <c r="R83" s="295"/>
      <c r="S83" s="295"/>
      <c r="T83" s="295"/>
      <c r="U83" s="295"/>
      <c r="V83" s="295"/>
      <c r="W83" s="295"/>
      <c r="X83" s="295"/>
      <c r="Y83" s="295"/>
      <c r="Z83" s="295"/>
      <c r="AA83" s="295"/>
      <c r="AB83" s="295"/>
      <c r="AC83" s="295"/>
      <c r="AD83" s="295"/>
      <c r="AE83" s="295"/>
      <c r="AF83" s="295"/>
      <c r="AG83" s="295"/>
    </row>
    <row r="84" spans="1:33" ht="24" customHeight="1">
      <c r="A84" s="295"/>
      <c r="B84" s="295"/>
      <c r="C84" s="295"/>
      <c r="D84" s="295"/>
      <c r="E84" s="295"/>
      <c r="F84" s="295"/>
      <c r="G84" s="295"/>
      <c r="H84" s="295"/>
      <c r="I84" s="295"/>
      <c r="J84" s="295"/>
      <c r="K84" s="295"/>
      <c r="L84" s="295"/>
      <c r="M84" s="295"/>
      <c r="N84" s="295"/>
      <c r="O84" s="295"/>
      <c r="P84" s="295"/>
      <c r="Q84" s="295"/>
      <c r="R84" s="295"/>
      <c r="S84" s="295"/>
      <c r="T84" s="295"/>
      <c r="U84" s="295"/>
      <c r="V84" s="295"/>
      <c r="W84" s="295"/>
      <c r="X84" s="295"/>
      <c r="Y84" s="295"/>
      <c r="Z84" s="295"/>
      <c r="AA84" s="295"/>
      <c r="AB84" s="295"/>
      <c r="AC84" s="295"/>
      <c r="AD84" s="295"/>
      <c r="AE84" s="295"/>
      <c r="AF84" s="295"/>
      <c r="AG84" s="295"/>
    </row>
    <row r="85" spans="1:33" ht="24" customHeight="1">
      <c r="A85" s="295"/>
      <c r="B85" s="295"/>
      <c r="C85" s="295"/>
      <c r="D85" s="295"/>
      <c r="E85" s="295"/>
      <c r="F85" s="295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5"/>
      <c r="W85" s="295"/>
      <c r="X85" s="295"/>
      <c r="Y85" s="295"/>
      <c r="Z85" s="295"/>
      <c r="AA85" s="295"/>
      <c r="AB85" s="295"/>
      <c r="AC85" s="295"/>
      <c r="AD85" s="295"/>
      <c r="AE85" s="295"/>
      <c r="AF85" s="295"/>
      <c r="AG85" s="295"/>
    </row>
    <row r="86" spans="1:33" ht="24" customHeight="1">
      <c r="A86" s="295"/>
      <c r="B86" s="295"/>
      <c r="C86" s="295"/>
      <c r="D86" s="295"/>
      <c r="E86" s="295"/>
      <c r="F86" s="295"/>
      <c r="G86" s="295"/>
      <c r="H86" s="295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5"/>
      <c r="Y86" s="295"/>
      <c r="Z86" s="295"/>
      <c r="AA86" s="295"/>
      <c r="AB86" s="295"/>
      <c r="AC86" s="295"/>
      <c r="AD86" s="295"/>
      <c r="AE86" s="295"/>
      <c r="AF86" s="295"/>
      <c r="AG86" s="295"/>
    </row>
    <row r="87" spans="1:33" ht="24" customHeight="1">
      <c r="A87" s="295"/>
      <c r="B87" s="295"/>
      <c r="C87" s="295"/>
      <c r="D87" s="295"/>
      <c r="E87" s="295"/>
      <c r="F87" s="295"/>
      <c r="G87" s="295"/>
      <c r="H87" s="295"/>
      <c r="I87" s="295"/>
      <c r="J87" s="295"/>
      <c r="K87" s="295"/>
      <c r="L87" s="295"/>
      <c r="M87" s="295"/>
      <c r="N87" s="295"/>
      <c r="O87" s="295"/>
      <c r="P87" s="295"/>
      <c r="Q87" s="295"/>
      <c r="R87" s="295"/>
      <c r="S87" s="295"/>
      <c r="T87" s="295"/>
      <c r="U87" s="295"/>
      <c r="V87" s="295"/>
      <c r="W87" s="295"/>
      <c r="X87" s="295"/>
      <c r="Y87" s="295"/>
      <c r="Z87" s="295"/>
      <c r="AA87" s="295"/>
      <c r="AB87" s="295"/>
      <c r="AC87" s="295"/>
      <c r="AD87" s="295"/>
      <c r="AE87" s="295"/>
      <c r="AF87" s="295"/>
      <c r="AG87" s="295"/>
    </row>
    <row r="88" spans="1:33" ht="24" customHeight="1">
      <c r="A88" s="295"/>
      <c r="B88" s="295"/>
      <c r="C88" s="295"/>
      <c r="D88" s="295"/>
      <c r="E88" s="295"/>
      <c r="F88" s="295"/>
      <c r="G88" s="295"/>
      <c r="H88" s="295"/>
      <c r="I88" s="295"/>
      <c r="J88" s="295"/>
      <c r="K88" s="295"/>
      <c r="L88" s="295"/>
      <c r="M88" s="295"/>
      <c r="N88" s="295"/>
      <c r="O88" s="295"/>
      <c r="P88" s="295"/>
      <c r="Q88" s="295"/>
      <c r="R88" s="295"/>
      <c r="S88" s="295"/>
      <c r="T88" s="295"/>
      <c r="U88" s="295"/>
      <c r="V88" s="295"/>
      <c r="W88" s="295"/>
      <c r="X88" s="295"/>
      <c r="Y88" s="295"/>
      <c r="Z88" s="295"/>
      <c r="AA88" s="295"/>
      <c r="AB88" s="295"/>
      <c r="AC88" s="295"/>
      <c r="AD88" s="295"/>
      <c r="AE88" s="295"/>
      <c r="AF88" s="295"/>
      <c r="AG88" s="295"/>
    </row>
    <row r="89" spans="1:33" ht="24" customHeight="1">
      <c r="A89" s="295"/>
      <c r="B89" s="295"/>
      <c r="C89" s="295"/>
      <c r="D89" s="295"/>
      <c r="E89" s="295"/>
      <c r="F89" s="295"/>
      <c r="G89" s="295"/>
      <c r="H89" s="295"/>
      <c r="I89" s="295"/>
      <c r="J89" s="295"/>
      <c r="K89" s="295"/>
      <c r="L89" s="295"/>
      <c r="M89" s="295"/>
      <c r="N89" s="295"/>
      <c r="O89" s="295"/>
      <c r="P89" s="295"/>
      <c r="Q89" s="295"/>
      <c r="R89" s="295"/>
      <c r="S89" s="295"/>
      <c r="T89" s="295"/>
      <c r="U89" s="295"/>
      <c r="V89" s="295"/>
      <c r="W89" s="295"/>
      <c r="X89" s="295"/>
      <c r="Y89" s="295"/>
      <c r="Z89" s="295"/>
      <c r="AA89" s="295"/>
      <c r="AB89" s="295"/>
      <c r="AC89" s="295"/>
      <c r="AD89" s="295"/>
      <c r="AE89" s="295"/>
      <c r="AF89" s="295"/>
      <c r="AG89" s="295"/>
    </row>
    <row r="90" spans="1:33" ht="24" customHeight="1">
      <c r="A90" s="295"/>
      <c r="B90" s="295"/>
      <c r="C90" s="295"/>
      <c r="D90" s="295"/>
      <c r="E90" s="295"/>
      <c r="F90" s="295"/>
      <c r="G90" s="295"/>
      <c r="H90" s="295"/>
      <c r="I90" s="295"/>
      <c r="J90" s="295"/>
      <c r="K90" s="295"/>
      <c r="L90" s="295"/>
      <c r="M90" s="295"/>
      <c r="N90" s="295"/>
      <c r="O90" s="295"/>
      <c r="P90" s="295"/>
      <c r="Q90" s="295"/>
      <c r="R90" s="295"/>
      <c r="S90" s="295"/>
      <c r="T90" s="295"/>
      <c r="U90" s="295"/>
      <c r="V90" s="295"/>
      <c r="W90" s="295"/>
      <c r="X90" s="295"/>
      <c r="Y90" s="295"/>
      <c r="Z90" s="295"/>
      <c r="AA90" s="295"/>
      <c r="AB90" s="295"/>
      <c r="AC90" s="295"/>
      <c r="AD90" s="295"/>
      <c r="AE90" s="295"/>
      <c r="AF90" s="295"/>
      <c r="AG90" s="295"/>
    </row>
    <row r="91" spans="1:33" ht="24" customHeight="1">
      <c r="A91" s="295"/>
      <c r="B91" s="295"/>
      <c r="C91" s="295"/>
      <c r="D91" s="295"/>
      <c r="E91" s="295"/>
      <c r="F91" s="295"/>
      <c r="G91" s="295"/>
      <c r="H91" s="295"/>
      <c r="I91" s="295"/>
      <c r="J91" s="295"/>
      <c r="K91" s="295"/>
      <c r="L91" s="295"/>
      <c r="M91" s="295"/>
      <c r="N91" s="295"/>
      <c r="O91" s="295"/>
      <c r="P91" s="295"/>
      <c r="Q91" s="295"/>
      <c r="R91" s="295"/>
      <c r="S91" s="295"/>
      <c r="T91" s="295"/>
      <c r="U91" s="295"/>
      <c r="V91" s="295"/>
      <c r="W91" s="295"/>
      <c r="X91" s="295"/>
      <c r="Y91" s="295"/>
      <c r="Z91" s="295"/>
      <c r="AA91" s="295"/>
      <c r="AB91" s="295"/>
      <c r="AC91" s="295"/>
      <c r="AD91" s="295"/>
      <c r="AE91" s="295"/>
      <c r="AF91" s="295"/>
      <c r="AG91" s="295"/>
    </row>
    <row r="92" spans="1:33" ht="24" customHeight="1">
      <c r="A92" s="295"/>
      <c r="B92" s="295"/>
      <c r="C92" s="295"/>
      <c r="D92" s="295"/>
      <c r="E92" s="295"/>
      <c r="F92" s="295"/>
      <c r="G92" s="295"/>
      <c r="H92" s="295"/>
      <c r="I92" s="295"/>
      <c r="J92" s="295"/>
      <c r="K92" s="295"/>
      <c r="L92" s="295"/>
      <c r="M92" s="295"/>
      <c r="N92" s="295"/>
      <c r="O92" s="295"/>
      <c r="P92" s="295"/>
      <c r="Q92" s="295"/>
      <c r="R92" s="295"/>
      <c r="S92" s="295"/>
      <c r="T92" s="295"/>
      <c r="U92" s="295"/>
      <c r="V92" s="295"/>
      <c r="W92" s="295"/>
      <c r="X92" s="295"/>
      <c r="Y92" s="295"/>
      <c r="Z92" s="295"/>
      <c r="AA92" s="295"/>
      <c r="AB92" s="295"/>
      <c r="AC92" s="295"/>
      <c r="AD92" s="295"/>
      <c r="AE92" s="295"/>
      <c r="AF92" s="295"/>
      <c r="AG92" s="295"/>
    </row>
    <row r="93" spans="1:33" ht="24" customHeight="1">
      <c r="A93" s="295"/>
      <c r="B93" s="295"/>
      <c r="C93" s="295"/>
      <c r="D93" s="295"/>
      <c r="E93" s="295"/>
      <c r="F93" s="295"/>
      <c r="G93" s="295"/>
      <c r="H93" s="295"/>
      <c r="I93" s="295"/>
      <c r="J93" s="295"/>
      <c r="K93" s="295"/>
      <c r="L93" s="295"/>
      <c r="M93" s="295"/>
      <c r="N93" s="295"/>
      <c r="O93" s="295"/>
      <c r="P93" s="295"/>
      <c r="Q93" s="295"/>
      <c r="R93" s="295"/>
      <c r="S93" s="295"/>
      <c r="T93" s="295"/>
      <c r="U93" s="295"/>
      <c r="V93" s="295"/>
      <c r="W93" s="295"/>
      <c r="X93" s="295"/>
      <c r="Y93" s="295"/>
      <c r="Z93" s="295"/>
      <c r="AA93" s="295"/>
      <c r="AB93" s="295"/>
      <c r="AC93" s="295"/>
      <c r="AD93" s="295"/>
      <c r="AE93" s="295"/>
      <c r="AF93" s="295"/>
      <c r="AG93" s="295"/>
    </row>
    <row r="94" spans="1:33" ht="24" customHeight="1">
      <c r="A94" s="295"/>
      <c r="B94" s="295"/>
      <c r="C94" s="295"/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  <c r="O94" s="295"/>
      <c r="P94" s="295"/>
      <c r="Q94" s="295"/>
      <c r="R94" s="295"/>
      <c r="S94" s="295"/>
      <c r="T94" s="295"/>
      <c r="U94" s="295"/>
      <c r="V94" s="295"/>
      <c r="W94" s="295"/>
      <c r="X94" s="295"/>
      <c r="Y94" s="295"/>
      <c r="Z94" s="295"/>
      <c r="AA94" s="295"/>
      <c r="AB94" s="295"/>
      <c r="AC94" s="295"/>
      <c r="AD94" s="295"/>
      <c r="AE94" s="295"/>
      <c r="AF94" s="295"/>
      <c r="AG94" s="295"/>
    </row>
    <row r="95" spans="1:33" ht="24" customHeight="1">
      <c r="A95" s="295"/>
      <c r="B95" s="295"/>
      <c r="C95" s="295"/>
      <c r="D95" s="295"/>
      <c r="E95" s="295"/>
      <c r="F95" s="295"/>
      <c r="G95" s="295"/>
      <c r="H95" s="295"/>
      <c r="I95" s="295"/>
      <c r="J95" s="295"/>
      <c r="K95" s="295"/>
      <c r="L95" s="295"/>
      <c r="M95" s="295"/>
      <c r="N95" s="295"/>
      <c r="O95" s="295"/>
      <c r="P95" s="295"/>
      <c r="Q95" s="295"/>
      <c r="R95" s="295"/>
      <c r="S95" s="295"/>
      <c r="T95" s="295"/>
      <c r="U95" s="295"/>
      <c r="V95" s="295"/>
      <c r="W95" s="295"/>
      <c r="X95" s="295"/>
      <c r="Y95" s="295"/>
      <c r="Z95" s="295"/>
      <c r="AA95" s="295"/>
      <c r="AB95" s="295"/>
      <c r="AC95" s="295"/>
      <c r="AD95" s="295"/>
      <c r="AE95" s="295"/>
      <c r="AF95" s="295"/>
      <c r="AG95" s="295"/>
    </row>
    <row r="96" spans="1:33" ht="24" customHeight="1">
      <c r="A96" s="295"/>
      <c r="B96" s="295"/>
      <c r="C96" s="295"/>
      <c r="D96" s="295"/>
      <c r="E96" s="295"/>
      <c r="F96" s="295"/>
      <c r="G96" s="295"/>
      <c r="H96" s="295"/>
      <c r="I96" s="295"/>
      <c r="J96" s="295"/>
      <c r="K96" s="295"/>
      <c r="L96" s="295"/>
      <c r="M96" s="295"/>
      <c r="N96" s="295"/>
      <c r="O96" s="295"/>
      <c r="P96" s="295"/>
      <c r="Q96" s="295"/>
      <c r="R96" s="295"/>
      <c r="S96" s="295"/>
      <c r="T96" s="295"/>
      <c r="U96" s="295"/>
      <c r="V96" s="295"/>
      <c r="W96" s="295"/>
      <c r="X96" s="295"/>
      <c r="Y96" s="295"/>
      <c r="Z96" s="295"/>
      <c r="AA96" s="295"/>
      <c r="AB96" s="295"/>
      <c r="AC96" s="295"/>
      <c r="AD96" s="295"/>
      <c r="AE96" s="295"/>
      <c r="AF96" s="295"/>
      <c r="AG96" s="295"/>
    </row>
    <row r="97" spans="1:33" ht="24" customHeight="1">
      <c r="A97" s="295"/>
      <c r="B97" s="295"/>
      <c r="C97" s="295"/>
      <c r="D97" s="295"/>
      <c r="E97" s="295"/>
      <c r="F97" s="295"/>
      <c r="G97" s="295"/>
      <c r="H97" s="295"/>
      <c r="I97" s="295"/>
      <c r="J97" s="295"/>
      <c r="K97" s="295"/>
      <c r="L97" s="295"/>
      <c r="M97" s="295"/>
      <c r="N97" s="295"/>
      <c r="O97" s="295"/>
      <c r="P97" s="295"/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</row>
    <row r="98" spans="1:33" ht="24" customHeight="1">
      <c r="A98" s="295"/>
      <c r="B98" s="295"/>
      <c r="C98" s="295"/>
      <c r="D98" s="295"/>
      <c r="E98" s="295"/>
      <c r="F98" s="295"/>
      <c r="G98" s="295"/>
      <c r="H98" s="295"/>
      <c r="I98" s="295"/>
      <c r="J98" s="295"/>
      <c r="K98" s="295"/>
      <c r="L98" s="295"/>
      <c r="M98" s="295"/>
      <c r="N98" s="295"/>
      <c r="O98" s="295"/>
      <c r="P98" s="295"/>
      <c r="Q98" s="295"/>
      <c r="R98" s="295"/>
      <c r="S98" s="295"/>
      <c r="T98" s="295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</row>
    <row r="99" spans="1:33" ht="24" customHeight="1">
      <c r="A99" s="295"/>
      <c r="B99" s="295"/>
      <c r="C99" s="295"/>
      <c r="D99" s="295"/>
      <c r="E99" s="295"/>
      <c r="F99" s="295"/>
      <c r="G99" s="295"/>
      <c r="H99" s="295"/>
      <c r="I99" s="295"/>
      <c r="J99" s="295"/>
      <c r="K99" s="295"/>
      <c r="L99" s="295"/>
      <c r="M99" s="295"/>
      <c r="N99" s="295"/>
      <c r="O99" s="295"/>
      <c r="P99" s="295"/>
      <c r="Q99" s="295"/>
      <c r="R99" s="295"/>
      <c r="S99" s="295"/>
      <c r="T99" s="295"/>
      <c r="U99" s="295"/>
      <c r="V99" s="295"/>
      <c r="W99" s="295"/>
      <c r="X99" s="295"/>
      <c r="Y99" s="295"/>
      <c r="Z99" s="295"/>
      <c r="AA99" s="295"/>
      <c r="AB99" s="295"/>
      <c r="AC99" s="295"/>
      <c r="AD99" s="295"/>
      <c r="AE99" s="295"/>
      <c r="AF99" s="295"/>
      <c r="AG99" s="295"/>
    </row>
    <row r="100" spans="1:33" ht="24" customHeight="1">
      <c r="A100" s="295"/>
      <c r="B100" s="295"/>
      <c r="C100" s="295"/>
      <c r="D100" s="295"/>
      <c r="E100" s="295"/>
      <c r="F100" s="295"/>
      <c r="G100" s="295"/>
      <c r="H100" s="295"/>
      <c r="I100" s="295"/>
      <c r="J100" s="295"/>
      <c r="K100" s="295"/>
      <c r="L100" s="295"/>
      <c r="M100" s="295"/>
      <c r="N100" s="295"/>
      <c r="O100" s="295"/>
      <c r="P100" s="295"/>
      <c r="Q100" s="295"/>
      <c r="R100" s="295"/>
      <c r="S100" s="295"/>
      <c r="T100" s="295"/>
      <c r="U100" s="295"/>
      <c r="V100" s="295"/>
      <c r="W100" s="295"/>
      <c r="X100" s="295"/>
      <c r="Y100" s="295"/>
      <c r="Z100" s="295"/>
      <c r="AA100" s="295"/>
      <c r="AB100" s="295"/>
      <c r="AC100" s="295"/>
      <c r="AD100" s="295"/>
      <c r="AE100" s="295"/>
      <c r="AF100" s="295"/>
      <c r="AG100" s="295"/>
    </row>
    <row r="101" spans="1:33" ht="24" customHeight="1">
      <c r="A101" s="295"/>
      <c r="B101" s="295"/>
      <c r="C101" s="295"/>
      <c r="D101" s="295"/>
      <c r="E101" s="295"/>
      <c r="F101" s="295"/>
      <c r="G101" s="295"/>
      <c r="H101" s="295"/>
      <c r="I101" s="295"/>
      <c r="J101" s="295"/>
      <c r="K101" s="295"/>
      <c r="L101" s="295"/>
      <c r="M101" s="295"/>
      <c r="N101" s="295"/>
      <c r="O101" s="295"/>
      <c r="P101" s="295"/>
      <c r="Q101" s="295"/>
      <c r="R101" s="295"/>
      <c r="S101" s="295"/>
      <c r="T101" s="295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5"/>
      <c r="AE101" s="295"/>
      <c r="AF101" s="295"/>
      <c r="AG101" s="295"/>
    </row>
    <row r="102" spans="1:33" ht="24" customHeight="1">
      <c r="A102" s="295"/>
      <c r="B102" s="295"/>
      <c r="C102" s="295"/>
      <c r="D102" s="295"/>
      <c r="E102" s="295"/>
      <c r="F102" s="295"/>
      <c r="G102" s="295"/>
      <c r="H102" s="295"/>
      <c r="I102" s="295"/>
      <c r="J102" s="295"/>
      <c r="K102" s="295"/>
      <c r="L102" s="295"/>
      <c r="M102" s="295"/>
      <c r="N102" s="295"/>
      <c r="O102" s="295"/>
      <c r="P102" s="295"/>
      <c r="Q102" s="295"/>
      <c r="R102" s="295"/>
      <c r="S102" s="295"/>
      <c r="T102" s="295"/>
      <c r="U102" s="295"/>
      <c r="V102" s="295"/>
      <c r="W102" s="295"/>
      <c r="X102" s="295"/>
      <c r="Y102" s="295"/>
      <c r="Z102" s="295"/>
      <c r="AA102" s="295"/>
      <c r="AB102" s="295"/>
      <c r="AC102" s="295"/>
      <c r="AD102" s="295"/>
      <c r="AE102" s="295"/>
      <c r="AF102" s="295"/>
      <c r="AG102" s="295"/>
    </row>
    <row r="103" spans="1:33" ht="24" customHeight="1">
      <c r="A103" s="295"/>
      <c r="B103" s="295"/>
      <c r="C103" s="295"/>
      <c r="D103" s="295"/>
      <c r="E103" s="295"/>
      <c r="F103" s="295"/>
      <c r="G103" s="295"/>
      <c r="H103" s="295"/>
      <c r="I103" s="295"/>
      <c r="J103" s="295"/>
      <c r="K103" s="295"/>
      <c r="L103" s="295"/>
      <c r="M103" s="295"/>
      <c r="N103" s="295"/>
      <c r="O103" s="295"/>
      <c r="P103" s="295"/>
      <c r="Q103" s="295"/>
      <c r="R103" s="295"/>
      <c r="S103" s="295"/>
      <c r="T103" s="295"/>
      <c r="U103" s="295"/>
      <c r="V103" s="295"/>
      <c r="W103" s="295"/>
      <c r="X103" s="295"/>
      <c r="Y103" s="295"/>
      <c r="Z103" s="295"/>
      <c r="AA103" s="295"/>
      <c r="AB103" s="295"/>
      <c r="AC103" s="295"/>
      <c r="AD103" s="295"/>
      <c r="AE103" s="295"/>
      <c r="AF103" s="295"/>
      <c r="AG103" s="295"/>
    </row>
    <row r="104" spans="1:33" ht="24" customHeight="1">
      <c r="A104" s="295"/>
      <c r="B104" s="295"/>
      <c r="C104" s="295"/>
      <c r="D104" s="295"/>
      <c r="E104" s="295"/>
      <c r="F104" s="295"/>
      <c r="G104" s="295"/>
      <c r="H104" s="295"/>
      <c r="I104" s="295"/>
      <c r="J104" s="295"/>
      <c r="K104" s="295"/>
      <c r="L104" s="295"/>
      <c r="M104" s="295"/>
      <c r="N104" s="295"/>
      <c r="O104" s="295"/>
      <c r="P104" s="295"/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  <c r="AA104" s="295"/>
      <c r="AB104" s="295"/>
      <c r="AC104" s="295"/>
      <c r="AD104" s="295"/>
      <c r="AE104" s="295"/>
      <c r="AF104" s="295"/>
      <c r="AG104" s="295"/>
    </row>
    <row r="105" spans="1:33" ht="24" customHeight="1">
      <c r="A105" s="295"/>
      <c r="B105" s="295"/>
      <c r="C105" s="295"/>
      <c r="D105" s="295"/>
      <c r="E105" s="295"/>
      <c r="F105" s="295"/>
      <c r="G105" s="295"/>
      <c r="H105" s="295"/>
      <c r="I105" s="295"/>
      <c r="J105" s="295"/>
      <c r="K105" s="295"/>
      <c r="L105" s="295"/>
      <c r="M105" s="295"/>
      <c r="N105" s="295"/>
      <c r="O105" s="295"/>
      <c r="P105" s="295"/>
      <c r="Q105" s="295"/>
      <c r="R105" s="295"/>
      <c r="S105" s="295"/>
      <c r="T105" s="295"/>
      <c r="U105" s="295"/>
      <c r="V105" s="295"/>
      <c r="W105" s="295"/>
      <c r="X105" s="295"/>
      <c r="Y105" s="295"/>
      <c r="Z105" s="295"/>
      <c r="AA105" s="295"/>
      <c r="AB105" s="295"/>
      <c r="AC105" s="295"/>
      <c r="AD105" s="295"/>
      <c r="AE105" s="295"/>
      <c r="AF105" s="295"/>
      <c r="AG105" s="295"/>
    </row>
    <row r="106" spans="1:33" ht="24" customHeight="1">
      <c r="A106" s="295"/>
      <c r="B106" s="295"/>
      <c r="C106" s="295"/>
      <c r="D106" s="295"/>
      <c r="E106" s="295"/>
      <c r="F106" s="295"/>
      <c r="G106" s="295"/>
      <c r="H106" s="295"/>
      <c r="I106" s="295"/>
      <c r="J106" s="295"/>
      <c r="K106" s="295"/>
      <c r="L106" s="295"/>
      <c r="M106" s="295"/>
      <c r="N106" s="295"/>
      <c r="O106" s="295"/>
      <c r="P106" s="295"/>
      <c r="Q106" s="295"/>
      <c r="R106" s="295"/>
      <c r="S106" s="295"/>
      <c r="T106" s="295"/>
      <c r="U106" s="295"/>
      <c r="V106" s="295"/>
      <c r="W106" s="295"/>
      <c r="X106" s="295"/>
      <c r="Y106" s="295"/>
      <c r="Z106" s="295"/>
      <c r="AA106" s="295"/>
      <c r="AB106" s="295"/>
      <c r="AC106" s="295"/>
      <c r="AD106" s="295"/>
      <c r="AE106" s="295"/>
      <c r="AF106" s="295"/>
      <c r="AG106" s="295"/>
    </row>
    <row r="107" spans="1:33" ht="24" customHeight="1">
      <c r="A107" s="295"/>
      <c r="B107" s="295"/>
      <c r="C107" s="295"/>
      <c r="D107" s="295"/>
      <c r="E107" s="295"/>
      <c r="F107" s="295"/>
      <c r="G107" s="295"/>
      <c r="H107" s="295"/>
      <c r="I107" s="295"/>
      <c r="J107" s="295"/>
      <c r="K107" s="295"/>
      <c r="L107" s="295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295"/>
      <c r="X107" s="295"/>
      <c r="Y107" s="295"/>
      <c r="Z107" s="295"/>
      <c r="AA107" s="295"/>
      <c r="AB107" s="295"/>
      <c r="AC107" s="295"/>
      <c r="AD107" s="295"/>
      <c r="AE107" s="295"/>
      <c r="AF107" s="295"/>
      <c r="AG107" s="295"/>
    </row>
    <row r="108" spans="1:33" ht="24" customHeight="1">
      <c r="A108" s="295"/>
      <c r="B108" s="295"/>
      <c r="C108" s="295"/>
      <c r="D108" s="295"/>
      <c r="E108" s="295"/>
      <c r="F108" s="295"/>
      <c r="G108" s="295"/>
      <c r="H108" s="295"/>
      <c r="I108" s="295"/>
      <c r="J108" s="295"/>
      <c r="K108" s="295"/>
      <c r="L108" s="295"/>
      <c r="M108" s="295"/>
      <c r="N108" s="295"/>
      <c r="O108" s="295"/>
      <c r="P108" s="295"/>
      <c r="Q108" s="295"/>
      <c r="R108" s="295"/>
      <c r="S108" s="295"/>
      <c r="T108" s="295"/>
      <c r="U108" s="295"/>
      <c r="V108" s="295"/>
      <c r="W108" s="295"/>
      <c r="X108" s="295"/>
      <c r="Y108" s="295"/>
      <c r="Z108" s="295"/>
      <c r="AA108" s="295"/>
      <c r="AB108" s="295"/>
      <c r="AC108" s="295"/>
      <c r="AD108" s="295"/>
      <c r="AE108" s="295"/>
      <c r="AF108" s="295"/>
      <c r="AG108" s="295"/>
    </row>
    <row r="109" spans="1:33" ht="24" customHeight="1">
      <c r="A109" s="295"/>
      <c r="B109" s="295"/>
      <c r="C109" s="295"/>
      <c r="D109" s="295"/>
      <c r="E109" s="295"/>
      <c r="F109" s="295"/>
      <c r="G109" s="295"/>
      <c r="H109" s="295"/>
      <c r="I109" s="295"/>
      <c r="J109" s="295"/>
      <c r="K109" s="295"/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5"/>
      <c r="Y109" s="295"/>
      <c r="Z109" s="295"/>
      <c r="AA109" s="295"/>
      <c r="AB109" s="295"/>
      <c r="AC109" s="295"/>
      <c r="AD109" s="295"/>
      <c r="AE109" s="295"/>
      <c r="AF109" s="295"/>
      <c r="AG109" s="295"/>
    </row>
    <row r="110" spans="1:33" ht="24" customHeight="1">
      <c r="A110" s="295"/>
      <c r="B110" s="295"/>
      <c r="C110" s="295"/>
      <c r="D110" s="295"/>
      <c r="E110" s="295"/>
      <c r="F110" s="295"/>
      <c r="G110" s="295"/>
      <c r="H110" s="295"/>
      <c r="I110" s="295"/>
      <c r="J110" s="295"/>
      <c r="K110" s="295"/>
      <c r="L110" s="295"/>
      <c r="M110" s="295"/>
      <c r="N110" s="295"/>
      <c r="O110" s="295"/>
      <c r="P110" s="295"/>
      <c r="Q110" s="295"/>
      <c r="R110" s="295"/>
      <c r="S110" s="295"/>
      <c r="T110" s="295"/>
      <c r="U110" s="295"/>
      <c r="V110" s="295"/>
      <c r="W110" s="295"/>
      <c r="X110" s="295"/>
      <c r="Y110" s="295"/>
      <c r="Z110" s="295"/>
      <c r="AA110" s="295"/>
      <c r="AB110" s="295"/>
      <c r="AC110" s="295"/>
      <c r="AD110" s="295"/>
      <c r="AE110" s="295"/>
      <c r="AF110" s="295"/>
      <c r="AG110" s="295"/>
    </row>
    <row r="111" spans="1:33" ht="24" customHeight="1">
      <c r="A111" s="295"/>
      <c r="B111" s="295"/>
      <c r="C111" s="295"/>
      <c r="D111" s="295"/>
      <c r="E111" s="295"/>
      <c r="F111" s="295"/>
      <c r="G111" s="295"/>
      <c r="H111" s="295"/>
      <c r="I111" s="295"/>
      <c r="J111" s="295"/>
      <c r="K111" s="295"/>
      <c r="L111" s="295"/>
      <c r="M111" s="295"/>
      <c r="N111" s="295"/>
      <c r="O111" s="295"/>
      <c r="P111" s="295"/>
      <c r="Q111" s="295"/>
      <c r="R111" s="295"/>
      <c r="S111" s="295"/>
      <c r="T111" s="295"/>
      <c r="U111" s="295"/>
      <c r="V111" s="295"/>
      <c r="W111" s="295"/>
      <c r="X111" s="295"/>
      <c r="Y111" s="295"/>
      <c r="Z111" s="295"/>
      <c r="AA111" s="295"/>
      <c r="AB111" s="295"/>
      <c r="AC111" s="295"/>
      <c r="AD111" s="295"/>
      <c r="AE111" s="295"/>
      <c r="AF111" s="295"/>
      <c r="AG111" s="295"/>
    </row>
    <row r="112" spans="1:33" ht="24" customHeight="1">
      <c r="A112" s="295"/>
      <c r="B112" s="295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</row>
    <row r="113" spans="1:33" ht="24" customHeight="1">
      <c r="A113" s="295"/>
      <c r="B113" s="295"/>
      <c r="C113" s="295"/>
      <c r="D113" s="295"/>
      <c r="E113" s="295"/>
      <c r="F113" s="295"/>
      <c r="G113" s="295"/>
      <c r="H113" s="295"/>
      <c r="I113" s="295"/>
      <c r="J113" s="295"/>
      <c r="K113" s="295"/>
      <c r="L113" s="295"/>
      <c r="M113" s="295"/>
      <c r="N113" s="295"/>
      <c r="O113" s="295"/>
      <c r="P113" s="295"/>
      <c r="Q113" s="295"/>
      <c r="R113" s="295"/>
      <c r="S113" s="295"/>
      <c r="T113" s="295"/>
      <c r="U113" s="295"/>
      <c r="V113" s="295"/>
      <c r="W113" s="295"/>
      <c r="X113" s="295"/>
      <c r="Y113" s="295"/>
      <c r="Z113" s="295"/>
      <c r="AA113" s="295"/>
      <c r="AB113" s="295"/>
      <c r="AC113" s="295"/>
      <c r="AD113" s="295"/>
      <c r="AE113" s="295"/>
      <c r="AF113" s="295"/>
      <c r="AG113" s="295"/>
    </row>
    <row r="114" spans="1:33" ht="24" customHeight="1">
      <c r="A114" s="295"/>
      <c r="B114" s="295"/>
      <c r="C114" s="295"/>
      <c r="D114" s="295"/>
      <c r="E114" s="295"/>
      <c r="F114" s="295"/>
      <c r="G114" s="295"/>
      <c r="H114" s="295"/>
      <c r="I114" s="295"/>
      <c r="J114" s="295"/>
      <c r="K114" s="295"/>
      <c r="L114" s="295"/>
      <c r="M114" s="295"/>
      <c r="N114" s="295"/>
      <c r="O114" s="295"/>
      <c r="P114" s="295"/>
      <c r="Q114" s="295"/>
      <c r="R114" s="295"/>
      <c r="S114" s="295"/>
      <c r="T114" s="295"/>
      <c r="U114" s="295"/>
      <c r="V114" s="295"/>
      <c r="W114" s="295"/>
      <c r="X114" s="295"/>
      <c r="Y114" s="295"/>
      <c r="Z114" s="295"/>
      <c r="AA114" s="295"/>
      <c r="AB114" s="295"/>
      <c r="AC114" s="295"/>
      <c r="AD114" s="295"/>
      <c r="AE114" s="295"/>
      <c r="AF114" s="295"/>
      <c r="AG114" s="295"/>
    </row>
    <row r="115" spans="1:33" ht="24" customHeight="1">
      <c r="A115" s="295"/>
      <c r="B115" s="295"/>
      <c r="C115" s="295"/>
      <c r="D115" s="295"/>
      <c r="E115" s="295"/>
      <c r="F115" s="295"/>
      <c r="G115" s="295"/>
      <c r="H115" s="295"/>
      <c r="I115" s="295"/>
      <c r="J115" s="295"/>
      <c r="K115" s="295"/>
      <c r="L115" s="295"/>
      <c r="M115" s="295"/>
      <c r="N115" s="295"/>
      <c r="O115" s="295"/>
      <c r="P115" s="295"/>
      <c r="Q115" s="295"/>
      <c r="R115" s="295"/>
      <c r="S115" s="295"/>
      <c r="T115" s="295"/>
      <c r="U115" s="295"/>
      <c r="V115" s="295"/>
      <c r="W115" s="295"/>
      <c r="X115" s="295"/>
      <c r="Y115" s="295"/>
      <c r="Z115" s="295"/>
      <c r="AA115" s="295"/>
      <c r="AB115" s="295"/>
      <c r="AC115" s="295"/>
      <c r="AD115" s="295"/>
      <c r="AE115" s="295"/>
      <c r="AF115" s="295"/>
      <c r="AG115" s="295"/>
    </row>
    <row r="116" spans="1:33" ht="24" customHeight="1">
      <c r="A116" s="295"/>
      <c r="B116" s="295"/>
      <c r="C116" s="295"/>
      <c r="D116" s="295"/>
      <c r="E116" s="295"/>
      <c r="F116" s="295"/>
      <c r="G116" s="295"/>
      <c r="H116" s="295"/>
      <c r="I116" s="295"/>
      <c r="J116" s="295"/>
      <c r="K116" s="295"/>
      <c r="L116" s="295"/>
      <c r="M116" s="295"/>
      <c r="N116" s="295"/>
      <c r="O116" s="295"/>
      <c r="P116" s="295"/>
      <c r="Q116" s="295"/>
      <c r="R116" s="295"/>
      <c r="S116" s="295"/>
      <c r="T116" s="295"/>
      <c r="U116" s="295"/>
      <c r="V116" s="295"/>
      <c r="W116" s="295"/>
      <c r="X116" s="295"/>
      <c r="Y116" s="295"/>
      <c r="Z116" s="295"/>
      <c r="AA116" s="295"/>
      <c r="AB116" s="295"/>
      <c r="AC116" s="295"/>
      <c r="AD116" s="295"/>
      <c r="AE116" s="295"/>
      <c r="AF116" s="295"/>
      <c r="AG116" s="295"/>
    </row>
    <row r="117" spans="1:33" ht="24" customHeight="1">
      <c r="A117" s="295"/>
      <c r="B117" s="295"/>
      <c r="C117" s="295"/>
      <c r="D117" s="295"/>
      <c r="E117" s="295"/>
      <c r="F117" s="295"/>
      <c r="G117" s="295"/>
      <c r="H117" s="295"/>
      <c r="I117" s="295"/>
      <c r="J117" s="295"/>
      <c r="K117" s="295"/>
      <c r="L117" s="295"/>
      <c r="M117" s="295"/>
      <c r="N117" s="295"/>
      <c r="O117" s="295"/>
      <c r="P117" s="295"/>
      <c r="Q117" s="295"/>
      <c r="R117" s="295"/>
      <c r="S117" s="295"/>
      <c r="T117" s="295"/>
      <c r="U117" s="295"/>
      <c r="V117" s="295"/>
      <c r="W117" s="295"/>
      <c r="X117" s="295"/>
      <c r="Y117" s="295"/>
      <c r="Z117" s="295"/>
      <c r="AA117" s="295"/>
      <c r="AB117" s="295"/>
      <c r="AC117" s="295"/>
      <c r="AD117" s="295"/>
      <c r="AE117" s="295"/>
      <c r="AF117" s="295"/>
      <c r="AG117" s="295"/>
    </row>
    <row r="118" spans="1:33" ht="24" customHeight="1">
      <c r="A118" s="295"/>
      <c r="B118" s="295"/>
      <c r="C118" s="295"/>
      <c r="D118" s="295"/>
      <c r="E118" s="295"/>
      <c r="F118" s="295"/>
      <c r="G118" s="295"/>
      <c r="H118" s="295"/>
      <c r="I118" s="295"/>
      <c r="J118" s="295"/>
      <c r="K118" s="295"/>
      <c r="L118" s="295"/>
      <c r="M118" s="295"/>
      <c r="N118" s="295"/>
      <c r="O118" s="295"/>
      <c r="P118" s="295"/>
      <c r="Q118" s="295"/>
      <c r="R118" s="295"/>
      <c r="S118" s="295"/>
      <c r="T118" s="295"/>
      <c r="U118" s="295"/>
      <c r="V118" s="295"/>
      <c r="W118" s="295"/>
      <c r="X118" s="295"/>
      <c r="Y118" s="295"/>
      <c r="Z118" s="295"/>
      <c r="AA118" s="295"/>
      <c r="AB118" s="295"/>
      <c r="AC118" s="295"/>
      <c r="AD118" s="295"/>
      <c r="AE118" s="295"/>
      <c r="AF118" s="295"/>
      <c r="AG118" s="295"/>
    </row>
    <row r="119" spans="1:33" ht="24" customHeight="1">
      <c r="A119" s="295"/>
      <c r="B119" s="295"/>
      <c r="C119" s="295"/>
      <c r="D119" s="295"/>
      <c r="E119" s="295"/>
      <c r="F119" s="295"/>
      <c r="G119" s="295"/>
      <c r="H119" s="295"/>
      <c r="I119" s="295"/>
      <c r="J119" s="295"/>
      <c r="K119" s="295"/>
      <c r="L119" s="295"/>
      <c r="M119" s="295"/>
      <c r="N119" s="295"/>
      <c r="O119" s="295"/>
      <c r="P119" s="295"/>
      <c r="Q119" s="295"/>
      <c r="R119" s="295"/>
      <c r="S119" s="295"/>
      <c r="T119" s="295"/>
      <c r="U119" s="295"/>
      <c r="V119" s="295"/>
      <c r="W119" s="295"/>
      <c r="X119" s="295"/>
      <c r="Y119" s="295"/>
      <c r="Z119" s="295"/>
      <c r="AA119" s="295"/>
      <c r="AB119" s="295"/>
      <c r="AC119" s="295"/>
      <c r="AD119" s="295"/>
      <c r="AE119" s="295"/>
      <c r="AF119" s="295"/>
      <c r="AG119" s="295"/>
    </row>
    <row r="120" spans="1:33" ht="24" customHeight="1">
      <c r="A120" s="295"/>
      <c r="B120" s="295"/>
      <c r="C120" s="295"/>
      <c r="D120" s="295"/>
      <c r="E120" s="295"/>
      <c r="F120" s="295"/>
      <c r="G120" s="295"/>
      <c r="H120" s="295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5"/>
      <c r="Y120" s="295"/>
      <c r="Z120" s="295"/>
      <c r="AA120" s="295"/>
      <c r="AB120" s="295"/>
      <c r="AC120" s="295"/>
      <c r="AD120" s="295"/>
      <c r="AE120" s="295"/>
      <c r="AF120" s="295"/>
      <c r="AG120" s="295"/>
    </row>
    <row r="121" spans="1:33" ht="24" customHeight="1">
      <c r="A121" s="295"/>
      <c r="B121" s="295"/>
      <c r="C121" s="295"/>
      <c r="D121" s="295"/>
      <c r="E121" s="295"/>
      <c r="F121" s="295"/>
      <c r="G121" s="295"/>
      <c r="H121" s="295"/>
      <c r="I121" s="295"/>
      <c r="J121" s="295"/>
      <c r="K121" s="295"/>
      <c r="L121" s="295"/>
      <c r="M121" s="295"/>
      <c r="N121" s="295"/>
      <c r="O121" s="295"/>
      <c r="P121" s="295"/>
      <c r="Q121" s="295"/>
      <c r="R121" s="295"/>
      <c r="S121" s="295"/>
      <c r="T121" s="295"/>
      <c r="U121" s="295"/>
      <c r="V121" s="295"/>
      <c r="W121" s="295"/>
      <c r="X121" s="295"/>
      <c r="Y121" s="295"/>
      <c r="Z121" s="295"/>
      <c r="AA121" s="295"/>
      <c r="AB121" s="295"/>
      <c r="AC121" s="295"/>
      <c r="AD121" s="295"/>
      <c r="AE121" s="295"/>
      <c r="AF121" s="295"/>
      <c r="AG121" s="295"/>
    </row>
    <row r="122" spans="1:33" ht="24" customHeight="1">
      <c r="A122" s="295"/>
      <c r="B122" s="295"/>
      <c r="C122" s="295"/>
      <c r="D122" s="295"/>
      <c r="E122" s="295"/>
      <c r="F122" s="295"/>
      <c r="G122" s="295"/>
      <c r="H122" s="295"/>
      <c r="I122" s="295"/>
      <c r="J122" s="295"/>
      <c r="K122" s="295"/>
      <c r="L122" s="295"/>
      <c r="M122" s="295"/>
      <c r="N122" s="295"/>
      <c r="O122" s="295"/>
      <c r="P122" s="295"/>
      <c r="Q122" s="295"/>
      <c r="R122" s="295"/>
      <c r="S122" s="295"/>
      <c r="T122" s="295"/>
      <c r="U122" s="295"/>
      <c r="V122" s="295"/>
      <c r="W122" s="295"/>
      <c r="X122" s="295"/>
      <c r="Y122" s="295"/>
      <c r="Z122" s="295"/>
      <c r="AA122" s="295"/>
      <c r="AB122" s="295"/>
      <c r="AC122" s="295"/>
      <c r="AD122" s="295"/>
      <c r="AE122" s="295"/>
      <c r="AF122" s="295"/>
      <c r="AG122" s="295"/>
    </row>
    <row r="123" spans="1:33" ht="24" customHeight="1">
      <c r="A123" s="295"/>
      <c r="B123" s="295"/>
      <c r="C123" s="295"/>
      <c r="D123" s="295"/>
      <c r="E123" s="295"/>
      <c r="F123" s="295"/>
      <c r="G123" s="295"/>
      <c r="H123" s="295"/>
      <c r="I123" s="295"/>
      <c r="J123" s="295"/>
      <c r="K123" s="295"/>
      <c r="L123" s="295"/>
      <c r="M123" s="295"/>
      <c r="N123" s="295"/>
      <c r="O123" s="295"/>
      <c r="P123" s="295"/>
      <c r="Q123" s="295"/>
      <c r="R123" s="295"/>
      <c r="S123" s="295"/>
      <c r="T123" s="295"/>
      <c r="U123" s="295"/>
      <c r="V123" s="295"/>
      <c r="W123" s="295"/>
      <c r="X123" s="295"/>
      <c r="Y123" s="295"/>
      <c r="Z123" s="295"/>
      <c r="AA123" s="295"/>
      <c r="AB123" s="295"/>
      <c r="AC123" s="295"/>
      <c r="AD123" s="295"/>
      <c r="AE123" s="295"/>
      <c r="AF123" s="295"/>
      <c r="AG123" s="295"/>
    </row>
    <row r="124" spans="1:33" ht="24" customHeight="1">
      <c r="A124" s="295"/>
      <c r="B124" s="295"/>
      <c r="C124" s="295"/>
      <c r="D124" s="295"/>
      <c r="E124" s="295"/>
      <c r="F124" s="295"/>
      <c r="G124" s="295"/>
      <c r="H124" s="295"/>
      <c r="I124" s="295"/>
      <c r="J124" s="295"/>
      <c r="K124" s="295"/>
      <c r="L124" s="295"/>
      <c r="M124" s="295"/>
      <c r="N124" s="295"/>
      <c r="O124" s="295"/>
      <c r="P124" s="295"/>
      <c r="Q124" s="295"/>
      <c r="R124" s="295"/>
      <c r="S124" s="295"/>
      <c r="T124" s="295"/>
      <c r="U124" s="295"/>
      <c r="V124" s="295"/>
      <c r="W124" s="295"/>
      <c r="X124" s="295"/>
      <c r="Y124" s="295"/>
      <c r="Z124" s="295"/>
      <c r="AA124" s="295"/>
      <c r="AB124" s="295"/>
      <c r="AC124" s="295"/>
      <c r="AD124" s="295"/>
      <c r="AE124" s="295"/>
      <c r="AF124" s="295"/>
      <c r="AG124" s="295"/>
    </row>
    <row r="125" spans="1:33" ht="24" customHeight="1">
      <c r="A125" s="295"/>
      <c r="B125" s="295"/>
      <c r="C125" s="295"/>
      <c r="D125" s="295"/>
      <c r="E125" s="295"/>
      <c r="F125" s="295"/>
      <c r="G125" s="295"/>
      <c r="H125" s="295"/>
      <c r="I125" s="295"/>
      <c r="J125" s="295"/>
      <c r="K125" s="295"/>
      <c r="L125" s="295"/>
      <c r="M125" s="295"/>
      <c r="N125" s="295"/>
      <c r="O125" s="295"/>
      <c r="P125" s="295"/>
      <c r="Q125" s="295"/>
      <c r="R125" s="295"/>
      <c r="S125" s="295"/>
      <c r="T125" s="295"/>
      <c r="U125" s="295"/>
      <c r="V125" s="295"/>
      <c r="W125" s="295"/>
      <c r="X125" s="295"/>
      <c r="Y125" s="295"/>
      <c r="Z125" s="295"/>
      <c r="AA125" s="295"/>
      <c r="AB125" s="295"/>
      <c r="AC125" s="295"/>
      <c r="AD125" s="295"/>
      <c r="AE125" s="295"/>
      <c r="AF125" s="295"/>
      <c r="AG125" s="295"/>
    </row>
    <row r="126" spans="1:33" ht="24" customHeight="1">
      <c r="A126" s="295"/>
      <c r="B126" s="295"/>
      <c r="C126" s="295"/>
      <c r="D126" s="295"/>
      <c r="E126" s="295"/>
      <c r="F126" s="295"/>
      <c r="G126" s="295"/>
      <c r="H126" s="295"/>
      <c r="I126" s="295"/>
      <c r="J126" s="295"/>
      <c r="K126" s="295"/>
      <c r="L126" s="295"/>
      <c r="M126" s="295"/>
      <c r="N126" s="295"/>
      <c r="O126" s="295"/>
      <c r="P126" s="295"/>
      <c r="Q126" s="295"/>
      <c r="R126" s="295"/>
      <c r="S126" s="295"/>
      <c r="T126" s="295"/>
      <c r="U126" s="295"/>
      <c r="V126" s="295"/>
      <c r="W126" s="295"/>
      <c r="X126" s="295"/>
      <c r="Y126" s="295"/>
      <c r="Z126" s="295"/>
      <c r="AA126" s="295"/>
      <c r="AB126" s="295"/>
      <c r="AC126" s="295"/>
      <c r="AD126" s="295"/>
      <c r="AE126" s="295"/>
      <c r="AF126" s="295"/>
      <c r="AG126" s="295"/>
    </row>
    <row r="127" spans="1:33" ht="24" customHeight="1">
      <c r="A127" s="295"/>
      <c r="B127" s="295"/>
      <c r="C127" s="295"/>
      <c r="D127" s="295"/>
      <c r="E127" s="295"/>
      <c r="F127" s="295"/>
      <c r="G127" s="295"/>
      <c r="H127" s="295"/>
      <c r="I127" s="295"/>
      <c r="J127" s="295"/>
      <c r="K127" s="295"/>
      <c r="L127" s="295"/>
      <c r="M127" s="295"/>
      <c r="N127" s="295"/>
      <c r="O127" s="295"/>
      <c r="P127" s="295"/>
      <c r="Q127" s="295"/>
      <c r="R127" s="295"/>
      <c r="S127" s="295"/>
      <c r="T127" s="295"/>
      <c r="U127" s="295"/>
      <c r="V127" s="295"/>
      <c r="W127" s="295"/>
      <c r="X127" s="295"/>
      <c r="Y127" s="295"/>
      <c r="Z127" s="295"/>
      <c r="AA127" s="295"/>
      <c r="AB127" s="295"/>
      <c r="AC127" s="295"/>
      <c r="AD127" s="295"/>
      <c r="AE127" s="295"/>
      <c r="AF127" s="295"/>
      <c r="AG127" s="295"/>
    </row>
    <row r="128" spans="1:33" ht="24" customHeight="1">
      <c r="A128" s="295"/>
      <c r="B128" s="295"/>
      <c r="C128" s="295"/>
      <c r="D128" s="295"/>
      <c r="E128" s="295"/>
      <c r="F128" s="295"/>
      <c r="G128" s="295"/>
      <c r="H128" s="295"/>
      <c r="I128" s="295"/>
      <c r="J128" s="295"/>
      <c r="K128" s="295"/>
      <c r="L128" s="295"/>
      <c r="M128" s="295"/>
      <c r="N128" s="295"/>
      <c r="O128" s="295"/>
      <c r="P128" s="295"/>
      <c r="Q128" s="295"/>
      <c r="R128" s="295"/>
      <c r="S128" s="295"/>
      <c r="T128" s="295"/>
      <c r="U128" s="295"/>
      <c r="V128" s="295"/>
      <c r="W128" s="295"/>
      <c r="X128" s="295"/>
      <c r="Y128" s="295"/>
      <c r="Z128" s="295"/>
      <c r="AA128" s="295"/>
      <c r="AB128" s="295"/>
      <c r="AC128" s="295"/>
      <c r="AD128" s="295"/>
      <c r="AE128" s="295"/>
      <c r="AF128" s="295"/>
      <c r="AG128" s="295"/>
    </row>
    <row r="129" spans="1:33" ht="24" customHeight="1">
      <c r="A129" s="295"/>
      <c r="B129" s="295"/>
      <c r="C129" s="295"/>
      <c r="D129" s="295"/>
      <c r="E129" s="295"/>
      <c r="F129" s="295"/>
      <c r="G129" s="295"/>
      <c r="H129" s="295"/>
      <c r="I129" s="295"/>
      <c r="J129" s="295"/>
      <c r="K129" s="295"/>
      <c r="L129" s="295"/>
      <c r="M129" s="295"/>
      <c r="N129" s="295"/>
      <c r="O129" s="295"/>
      <c r="P129" s="295"/>
      <c r="Q129" s="295"/>
      <c r="R129" s="295"/>
      <c r="S129" s="295"/>
      <c r="T129" s="295"/>
      <c r="U129" s="295"/>
      <c r="V129" s="295"/>
      <c r="W129" s="295"/>
      <c r="X129" s="295"/>
      <c r="Y129" s="295"/>
      <c r="Z129" s="295"/>
      <c r="AA129" s="295"/>
      <c r="AB129" s="295"/>
      <c r="AC129" s="295"/>
      <c r="AD129" s="295"/>
      <c r="AE129" s="295"/>
      <c r="AF129" s="295"/>
      <c r="AG129" s="295"/>
    </row>
    <row r="130" spans="1:33" ht="24" customHeight="1">
      <c r="A130" s="295"/>
      <c r="B130" s="295"/>
      <c r="C130" s="295"/>
      <c r="D130" s="295"/>
      <c r="E130" s="295"/>
      <c r="F130" s="295"/>
      <c r="G130" s="295"/>
      <c r="H130" s="295"/>
      <c r="I130" s="295"/>
      <c r="J130" s="295"/>
      <c r="K130" s="295"/>
      <c r="L130" s="295"/>
      <c r="M130" s="295"/>
      <c r="N130" s="295"/>
      <c r="O130" s="295"/>
      <c r="P130" s="295"/>
      <c r="Q130" s="295"/>
      <c r="R130" s="295"/>
      <c r="S130" s="295"/>
      <c r="T130" s="295"/>
      <c r="U130" s="295"/>
      <c r="V130" s="295"/>
      <c r="W130" s="295"/>
      <c r="X130" s="295"/>
      <c r="Y130" s="295"/>
      <c r="Z130" s="295"/>
      <c r="AA130" s="295"/>
      <c r="AB130" s="295"/>
      <c r="AC130" s="295"/>
      <c r="AD130" s="295"/>
      <c r="AE130" s="295"/>
      <c r="AF130" s="295"/>
      <c r="AG130" s="295"/>
    </row>
    <row r="131" spans="1:33" ht="24" customHeight="1">
      <c r="A131" s="295"/>
      <c r="B131" s="295"/>
      <c r="C131" s="295"/>
      <c r="D131" s="295"/>
      <c r="E131" s="295"/>
      <c r="F131" s="295"/>
      <c r="G131" s="295"/>
      <c r="H131" s="295"/>
      <c r="I131" s="295"/>
      <c r="J131" s="295"/>
      <c r="K131" s="295"/>
      <c r="L131" s="295"/>
      <c r="M131" s="295"/>
      <c r="N131" s="295"/>
      <c r="O131" s="295"/>
      <c r="P131" s="295"/>
      <c r="Q131" s="295"/>
      <c r="R131" s="295"/>
      <c r="S131" s="295"/>
      <c r="T131" s="295"/>
      <c r="U131" s="295"/>
      <c r="V131" s="295"/>
      <c r="W131" s="295"/>
      <c r="X131" s="295"/>
      <c r="Y131" s="295"/>
      <c r="Z131" s="295"/>
      <c r="AA131" s="295"/>
      <c r="AB131" s="295"/>
      <c r="AC131" s="295"/>
      <c r="AD131" s="295"/>
      <c r="AE131" s="295"/>
      <c r="AF131" s="295"/>
      <c r="AG131" s="295"/>
    </row>
    <row r="132" spans="1:33" ht="24" customHeight="1">
      <c r="A132" s="295"/>
      <c r="B132" s="295"/>
      <c r="C132" s="295"/>
      <c r="D132" s="295"/>
      <c r="E132" s="295"/>
      <c r="F132" s="295"/>
      <c r="G132" s="295"/>
      <c r="H132" s="295"/>
      <c r="I132" s="295"/>
      <c r="J132" s="295"/>
      <c r="K132" s="295"/>
      <c r="L132" s="295"/>
      <c r="M132" s="295"/>
      <c r="N132" s="295"/>
      <c r="O132" s="295"/>
      <c r="P132" s="295"/>
      <c r="Q132" s="295"/>
      <c r="R132" s="295"/>
      <c r="S132" s="295"/>
      <c r="T132" s="295"/>
      <c r="U132" s="295"/>
      <c r="V132" s="295"/>
      <c r="W132" s="295"/>
      <c r="X132" s="295"/>
      <c r="Y132" s="295"/>
      <c r="Z132" s="295"/>
      <c r="AA132" s="295"/>
      <c r="AB132" s="295"/>
      <c r="AC132" s="295"/>
      <c r="AD132" s="295"/>
      <c r="AE132" s="295"/>
      <c r="AF132" s="295"/>
      <c r="AG132" s="295"/>
    </row>
    <row r="133" spans="1:33" ht="24" customHeight="1">
      <c r="A133" s="295"/>
      <c r="B133" s="295"/>
      <c r="C133" s="295"/>
      <c r="D133" s="295"/>
      <c r="E133" s="295"/>
      <c r="F133" s="295"/>
      <c r="G133" s="295"/>
      <c r="H133" s="295"/>
      <c r="I133" s="295"/>
      <c r="J133" s="295"/>
      <c r="K133" s="295"/>
      <c r="L133" s="295"/>
      <c r="M133" s="295"/>
      <c r="N133" s="295"/>
      <c r="O133" s="295"/>
      <c r="P133" s="295"/>
      <c r="Q133" s="295"/>
      <c r="R133" s="295"/>
      <c r="S133" s="295"/>
      <c r="T133" s="295"/>
      <c r="U133" s="295"/>
      <c r="V133" s="295"/>
      <c r="W133" s="295"/>
      <c r="X133" s="295"/>
      <c r="Y133" s="295"/>
      <c r="Z133" s="295"/>
      <c r="AA133" s="295"/>
      <c r="AB133" s="295"/>
      <c r="AC133" s="295"/>
      <c r="AD133" s="295"/>
      <c r="AE133" s="295"/>
      <c r="AF133" s="295"/>
      <c r="AG133" s="295"/>
    </row>
    <row r="134" spans="1:33" ht="24" customHeight="1">
      <c r="A134" s="295"/>
      <c r="B134" s="295"/>
      <c r="C134" s="295"/>
      <c r="D134" s="295"/>
      <c r="E134" s="295"/>
      <c r="F134" s="295"/>
      <c r="G134" s="295"/>
      <c r="H134" s="295"/>
      <c r="I134" s="295"/>
      <c r="J134" s="295"/>
      <c r="K134" s="295"/>
      <c r="L134" s="295"/>
      <c r="M134" s="295"/>
      <c r="N134" s="295"/>
      <c r="O134" s="295"/>
      <c r="P134" s="295"/>
      <c r="Q134" s="295"/>
      <c r="R134" s="295"/>
      <c r="S134" s="295"/>
      <c r="T134" s="295"/>
      <c r="U134" s="295"/>
      <c r="V134" s="295"/>
      <c r="W134" s="295"/>
      <c r="X134" s="295"/>
      <c r="Y134" s="295"/>
      <c r="Z134" s="295"/>
      <c r="AA134" s="295"/>
      <c r="AB134" s="295"/>
      <c r="AC134" s="295"/>
      <c r="AD134" s="295"/>
      <c r="AE134" s="295"/>
      <c r="AF134" s="295"/>
      <c r="AG134" s="295"/>
    </row>
    <row r="135" spans="1:33" ht="24" customHeight="1">
      <c r="A135" s="295"/>
      <c r="B135" s="295"/>
      <c r="C135" s="295"/>
      <c r="D135" s="295"/>
      <c r="E135" s="295"/>
      <c r="F135" s="295"/>
      <c r="G135" s="295"/>
      <c r="H135" s="295"/>
      <c r="I135" s="295"/>
      <c r="J135" s="295"/>
      <c r="K135" s="295"/>
      <c r="L135" s="295"/>
      <c r="M135" s="295"/>
      <c r="N135" s="295"/>
      <c r="O135" s="295"/>
      <c r="P135" s="295"/>
      <c r="Q135" s="295"/>
      <c r="R135" s="295"/>
      <c r="S135" s="295"/>
      <c r="T135" s="295"/>
      <c r="U135" s="295"/>
      <c r="V135" s="295"/>
      <c r="W135" s="295"/>
      <c r="X135" s="295"/>
      <c r="Y135" s="295"/>
      <c r="Z135" s="295"/>
      <c r="AA135" s="295"/>
      <c r="AB135" s="295"/>
      <c r="AC135" s="295"/>
      <c r="AD135" s="295"/>
      <c r="AE135" s="295"/>
      <c r="AF135" s="295"/>
      <c r="AG135" s="295"/>
    </row>
    <row r="136" spans="1:33" ht="24" customHeight="1">
      <c r="A136" s="295"/>
      <c r="B136" s="295"/>
      <c r="C136" s="295"/>
      <c r="D136" s="295"/>
      <c r="E136" s="295"/>
      <c r="F136" s="295"/>
      <c r="G136" s="295"/>
      <c r="H136" s="295"/>
      <c r="I136" s="295"/>
      <c r="J136" s="295"/>
      <c r="K136" s="295"/>
      <c r="L136" s="295"/>
      <c r="M136" s="295"/>
      <c r="N136" s="295"/>
      <c r="O136" s="295"/>
      <c r="P136" s="295"/>
      <c r="Q136" s="295"/>
      <c r="R136" s="295"/>
      <c r="S136" s="295"/>
      <c r="T136" s="295"/>
      <c r="U136" s="295"/>
      <c r="V136" s="295"/>
      <c r="W136" s="295"/>
      <c r="X136" s="295"/>
      <c r="Y136" s="295"/>
      <c r="Z136" s="295"/>
      <c r="AA136" s="295"/>
      <c r="AB136" s="295"/>
      <c r="AC136" s="295"/>
      <c r="AD136" s="295"/>
      <c r="AE136" s="295"/>
      <c r="AF136" s="295"/>
      <c r="AG136" s="295"/>
    </row>
    <row r="137" spans="1:33" ht="24" customHeight="1">
      <c r="A137" s="295"/>
      <c r="B137" s="295"/>
      <c r="C137" s="295"/>
      <c r="D137" s="295"/>
      <c r="E137" s="295"/>
      <c r="F137" s="295"/>
      <c r="G137" s="295"/>
      <c r="H137" s="295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5"/>
      <c r="Y137" s="295"/>
      <c r="Z137" s="295"/>
      <c r="AA137" s="295"/>
      <c r="AB137" s="295"/>
      <c r="AC137" s="295"/>
      <c r="AD137" s="295"/>
      <c r="AE137" s="295"/>
      <c r="AF137" s="295"/>
      <c r="AG137" s="295"/>
    </row>
    <row r="138" spans="1:33" ht="24" customHeight="1">
      <c r="A138" s="295"/>
      <c r="B138" s="295"/>
      <c r="C138" s="295"/>
      <c r="D138" s="295"/>
      <c r="E138" s="295"/>
      <c r="F138" s="295"/>
      <c r="G138" s="295"/>
      <c r="H138" s="295"/>
      <c r="I138" s="295"/>
      <c r="J138" s="295"/>
      <c r="K138" s="295"/>
      <c r="L138" s="295"/>
      <c r="M138" s="295"/>
      <c r="N138" s="295"/>
      <c r="O138" s="295"/>
      <c r="P138" s="295"/>
      <c r="Q138" s="295"/>
      <c r="R138" s="295"/>
      <c r="S138" s="295"/>
      <c r="T138" s="295"/>
      <c r="U138" s="295"/>
      <c r="V138" s="295"/>
      <c r="W138" s="295"/>
      <c r="X138" s="295"/>
      <c r="Y138" s="295"/>
      <c r="Z138" s="295"/>
      <c r="AA138" s="295"/>
      <c r="AB138" s="295"/>
      <c r="AC138" s="295"/>
      <c r="AD138" s="295"/>
      <c r="AE138" s="295"/>
      <c r="AF138" s="295"/>
      <c r="AG138" s="295"/>
    </row>
    <row r="139" spans="1:33" ht="24" customHeight="1">
      <c r="A139" s="295"/>
      <c r="B139" s="295"/>
      <c r="C139" s="295"/>
      <c r="D139" s="295"/>
      <c r="E139" s="295"/>
      <c r="F139" s="295"/>
      <c r="G139" s="295"/>
      <c r="H139" s="295"/>
      <c r="I139" s="295"/>
      <c r="J139" s="295"/>
      <c r="K139" s="295"/>
      <c r="L139" s="295"/>
      <c r="M139" s="295"/>
      <c r="N139" s="295"/>
      <c r="O139" s="295"/>
      <c r="P139" s="295"/>
      <c r="Q139" s="295"/>
      <c r="R139" s="295"/>
      <c r="S139" s="295"/>
      <c r="T139" s="295"/>
      <c r="U139" s="295"/>
      <c r="V139" s="295"/>
      <c r="W139" s="295"/>
      <c r="X139" s="295"/>
      <c r="Y139" s="295"/>
      <c r="Z139" s="295"/>
      <c r="AA139" s="295"/>
      <c r="AB139" s="295"/>
      <c r="AC139" s="295"/>
      <c r="AD139" s="295"/>
      <c r="AE139" s="295"/>
      <c r="AF139" s="295"/>
      <c r="AG139" s="295"/>
    </row>
    <row r="140" spans="1:33" ht="24" customHeight="1">
      <c r="A140" s="295"/>
      <c r="B140" s="295"/>
      <c r="C140" s="295"/>
      <c r="D140" s="295"/>
      <c r="E140" s="295"/>
      <c r="F140" s="295"/>
      <c r="G140" s="295"/>
      <c r="H140" s="295"/>
      <c r="I140" s="295"/>
      <c r="J140" s="295"/>
      <c r="K140" s="295"/>
      <c r="L140" s="295"/>
      <c r="M140" s="295"/>
      <c r="N140" s="295"/>
      <c r="O140" s="295"/>
      <c r="P140" s="295"/>
      <c r="Q140" s="295"/>
      <c r="R140" s="295"/>
      <c r="S140" s="295"/>
      <c r="T140" s="295"/>
      <c r="U140" s="295"/>
      <c r="V140" s="295"/>
      <c r="W140" s="295"/>
      <c r="X140" s="295"/>
      <c r="Y140" s="295"/>
      <c r="Z140" s="295"/>
      <c r="AA140" s="295"/>
      <c r="AB140" s="295"/>
      <c r="AC140" s="295"/>
      <c r="AD140" s="295"/>
      <c r="AE140" s="295"/>
      <c r="AF140" s="295"/>
      <c r="AG140" s="295"/>
    </row>
    <row r="141" spans="1:33" ht="24" customHeight="1">
      <c r="A141" s="295"/>
      <c r="B141" s="295"/>
      <c r="C141" s="295"/>
      <c r="D141" s="295"/>
      <c r="E141" s="295"/>
      <c r="F141" s="295"/>
      <c r="G141" s="295"/>
      <c r="H141" s="295"/>
      <c r="I141" s="295"/>
      <c r="J141" s="295"/>
      <c r="K141" s="295"/>
      <c r="L141" s="295"/>
      <c r="M141" s="295"/>
      <c r="N141" s="295"/>
      <c r="O141" s="295"/>
      <c r="P141" s="295"/>
      <c r="Q141" s="295"/>
      <c r="R141" s="295"/>
      <c r="S141" s="295"/>
      <c r="T141" s="295"/>
      <c r="U141" s="295"/>
      <c r="V141" s="295"/>
      <c r="W141" s="295"/>
      <c r="X141" s="295"/>
      <c r="Y141" s="295"/>
      <c r="Z141" s="295"/>
      <c r="AA141" s="295"/>
      <c r="AB141" s="295"/>
      <c r="AC141" s="295"/>
      <c r="AD141" s="295"/>
      <c r="AE141" s="295"/>
      <c r="AF141" s="295"/>
      <c r="AG141" s="295"/>
    </row>
    <row r="142" spans="1:33" ht="24" customHeight="1">
      <c r="A142" s="295"/>
      <c r="B142" s="295"/>
      <c r="C142" s="295"/>
      <c r="D142" s="295"/>
      <c r="E142" s="295"/>
      <c r="F142" s="295"/>
      <c r="G142" s="295"/>
      <c r="H142" s="295"/>
      <c r="I142" s="295"/>
      <c r="J142" s="295"/>
      <c r="K142" s="295"/>
      <c r="L142" s="295"/>
      <c r="M142" s="295"/>
      <c r="N142" s="295"/>
      <c r="O142" s="295"/>
      <c r="P142" s="295"/>
      <c r="Q142" s="295"/>
      <c r="R142" s="295"/>
      <c r="S142" s="295"/>
      <c r="T142" s="295"/>
      <c r="U142" s="295"/>
      <c r="V142" s="295"/>
      <c r="W142" s="295"/>
      <c r="X142" s="295"/>
      <c r="Y142" s="295"/>
      <c r="Z142" s="295"/>
      <c r="AA142" s="295"/>
      <c r="AB142" s="295"/>
      <c r="AC142" s="295"/>
      <c r="AD142" s="295"/>
      <c r="AE142" s="295"/>
      <c r="AF142" s="295"/>
      <c r="AG142" s="295"/>
    </row>
    <row r="143" spans="1:33" ht="24" customHeight="1">
      <c r="A143" s="295"/>
      <c r="B143" s="295"/>
      <c r="C143" s="295"/>
      <c r="D143" s="295"/>
      <c r="E143" s="295"/>
      <c r="F143" s="295"/>
      <c r="G143" s="295"/>
      <c r="H143" s="295"/>
      <c r="I143" s="295"/>
      <c r="J143" s="295"/>
      <c r="K143" s="295"/>
      <c r="L143" s="295"/>
      <c r="M143" s="295"/>
      <c r="N143" s="295"/>
      <c r="O143" s="295"/>
      <c r="P143" s="295"/>
      <c r="Q143" s="295"/>
      <c r="R143" s="295"/>
      <c r="S143" s="295"/>
      <c r="T143" s="295"/>
      <c r="U143" s="295"/>
      <c r="V143" s="295"/>
      <c r="W143" s="295"/>
      <c r="X143" s="295"/>
      <c r="Y143" s="295"/>
      <c r="Z143" s="295"/>
      <c r="AA143" s="295"/>
      <c r="AB143" s="295"/>
      <c r="AC143" s="295"/>
      <c r="AD143" s="295"/>
      <c r="AE143" s="295"/>
      <c r="AF143" s="295"/>
      <c r="AG143" s="295"/>
    </row>
    <row r="144" spans="1:33" ht="24" customHeight="1">
      <c r="A144" s="295"/>
      <c r="B144" s="295"/>
      <c r="C144" s="295"/>
      <c r="D144" s="295"/>
      <c r="E144" s="295"/>
      <c r="F144" s="295"/>
      <c r="G144" s="295"/>
      <c r="H144" s="295"/>
      <c r="I144" s="295"/>
      <c r="J144" s="295"/>
      <c r="K144" s="295"/>
      <c r="L144" s="295"/>
      <c r="M144" s="295"/>
      <c r="N144" s="295"/>
      <c r="O144" s="295"/>
      <c r="P144" s="295"/>
      <c r="Q144" s="295"/>
      <c r="R144" s="295"/>
      <c r="S144" s="295"/>
      <c r="T144" s="295"/>
      <c r="U144" s="295"/>
      <c r="V144" s="295"/>
      <c r="W144" s="295"/>
      <c r="X144" s="295"/>
      <c r="Y144" s="295"/>
      <c r="Z144" s="295"/>
      <c r="AA144" s="295"/>
      <c r="AB144" s="295"/>
      <c r="AC144" s="295"/>
      <c r="AD144" s="295"/>
      <c r="AE144" s="295"/>
      <c r="AF144" s="295"/>
      <c r="AG144" s="295"/>
    </row>
    <row r="145" spans="1:33" ht="24" customHeight="1">
      <c r="A145" s="295"/>
      <c r="B145" s="295"/>
      <c r="C145" s="295"/>
      <c r="D145" s="295"/>
      <c r="E145" s="295"/>
      <c r="F145" s="295"/>
      <c r="G145" s="295"/>
      <c r="H145" s="295"/>
      <c r="I145" s="295"/>
      <c r="J145" s="295"/>
      <c r="K145" s="295"/>
      <c r="L145" s="295"/>
      <c r="M145" s="295"/>
      <c r="N145" s="295"/>
      <c r="O145" s="295"/>
      <c r="P145" s="295"/>
      <c r="Q145" s="295"/>
      <c r="R145" s="295"/>
      <c r="S145" s="295"/>
      <c r="T145" s="295"/>
      <c r="U145" s="295"/>
      <c r="V145" s="295"/>
      <c r="W145" s="295"/>
      <c r="X145" s="295"/>
      <c r="Y145" s="295"/>
      <c r="Z145" s="295"/>
      <c r="AA145" s="295"/>
      <c r="AB145" s="295"/>
      <c r="AC145" s="295"/>
      <c r="AD145" s="295"/>
      <c r="AE145" s="295"/>
      <c r="AF145" s="295"/>
      <c r="AG145" s="295"/>
    </row>
    <row r="146" spans="1:33" ht="24" customHeight="1">
      <c r="A146" s="295"/>
      <c r="B146" s="295"/>
      <c r="C146" s="295"/>
      <c r="D146" s="295"/>
      <c r="E146" s="295"/>
      <c r="F146" s="295"/>
      <c r="G146" s="295"/>
      <c r="H146" s="295"/>
      <c r="I146" s="295"/>
      <c r="J146" s="295"/>
      <c r="K146" s="295"/>
      <c r="L146" s="295"/>
      <c r="M146" s="295"/>
      <c r="N146" s="295"/>
      <c r="O146" s="295"/>
      <c r="P146" s="295"/>
      <c r="Q146" s="295"/>
      <c r="R146" s="295"/>
      <c r="S146" s="295"/>
      <c r="T146" s="295"/>
      <c r="U146" s="295"/>
      <c r="V146" s="295"/>
      <c r="W146" s="295"/>
      <c r="X146" s="295"/>
      <c r="Y146" s="295"/>
      <c r="Z146" s="295"/>
      <c r="AA146" s="295"/>
      <c r="AB146" s="295"/>
      <c r="AC146" s="295"/>
      <c r="AD146" s="295"/>
      <c r="AE146" s="295"/>
      <c r="AF146" s="295"/>
      <c r="AG146" s="295"/>
    </row>
    <row r="147" spans="1:33" ht="24" customHeight="1">
      <c r="A147" s="295"/>
      <c r="B147" s="295"/>
      <c r="C147" s="295"/>
      <c r="D147" s="295"/>
      <c r="E147" s="295"/>
      <c r="F147" s="295"/>
      <c r="G147" s="295"/>
      <c r="H147" s="295"/>
      <c r="I147" s="295"/>
      <c r="J147" s="295"/>
      <c r="K147" s="295"/>
      <c r="L147" s="295"/>
      <c r="M147" s="295"/>
      <c r="N147" s="295"/>
      <c r="O147" s="295"/>
      <c r="P147" s="295"/>
      <c r="Q147" s="295"/>
      <c r="R147" s="295"/>
      <c r="S147" s="295"/>
      <c r="T147" s="295"/>
      <c r="U147" s="295"/>
      <c r="V147" s="295"/>
      <c r="W147" s="295"/>
      <c r="X147" s="295"/>
      <c r="Y147" s="295"/>
      <c r="Z147" s="295"/>
      <c r="AA147" s="295"/>
      <c r="AB147" s="295"/>
      <c r="AC147" s="295"/>
      <c r="AD147" s="295"/>
      <c r="AE147" s="295"/>
      <c r="AF147" s="295"/>
      <c r="AG147" s="295"/>
    </row>
    <row r="148" spans="1:33" ht="24" customHeight="1">
      <c r="A148" s="295"/>
      <c r="B148" s="295"/>
      <c r="C148" s="295"/>
      <c r="D148" s="295"/>
      <c r="E148" s="295"/>
      <c r="F148" s="295"/>
      <c r="G148" s="295"/>
      <c r="H148" s="295"/>
      <c r="I148" s="295"/>
      <c r="J148" s="295"/>
      <c r="K148" s="295"/>
      <c r="L148" s="295"/>
      <c r="M148" s="295"/>
      <c r="N148" s="295"/>
      <c r="O148" s="295"/>
      <c r="P148" s="295"/>
      <c r="Q148" s="295"/>
      <c r="R148" s="295"/>
      <c r="S148" s="295"/>
      <c r="T148" s="295"/>
      <c r="U148" s="295"/>
      <c r="V148" s="295"/>
      <c r="W148" s="295"/>
      <c r="X148" s="295"/>
      <c r="Y148" s="295"/>
      <c r="Z148" s="295"/>
      <c r="AA148" s="295"/>
      <c r="AB148" s="295"/>
      <c r="AC148" s="295"/>
      <c r="AD148" s="295"/>
      <c r="AE148" s="295"/>
      <c r="AF148" s="295"/>
      <c r="AG148" s="295"/>
    </row>
    <row r="149" spans="1:33" ht="24" customHeight="1">
      <c r="A149" s="295"/>
      <c r="B149" s="295"/>
      <c r="C149" s="295"/>
      <c r="D149" s="295"/>
      <c r="E149" s="295"/>
      <c r="F149" s="295"/>
      <c r="G149" s="295"/>
      <c r="H149" s="295"/>
      <c r="I149" s="295"/>
      <c r="J149" s="295"/>
      <c r="K149" s="295"/>
      <c r="L149" s="295"/>
      <c r="M149" s="295"/>
      <c r="N149" s="295"/>
      <c r="O149" s="295"/>
      <c r="P149" s="295"/>
      <c r="Q149" s="295"/>
      <c r="R149" s="295"/>
      <c r="S149" s="295"/>
      <c r="T149" s="295"/>
      <c r="U149" s="295"/>
      <c r="V149" s="295"/>
      <c r="W149" s="295"/>
      <c r="X149" s="295"/>
      <c r="Y149" s="295"/>
      <c r="Z149" s="295"/>
      <c r="AA149" s="295"/>
      <c r="AB149" s="295"/>
      <c r="AC149" s="295"/>
      <c r="AD149" s="295"/>
      <c r="AE149" s="295"/>
      <c r="AF149" s="295"/>
      <c r="AG149" s="295"/>
    </row>
    <row r="150" spans="1:33" ht="24" customHeight="1">
      <c r="A150" s="295"/>
      <c r="B150" s="295"/>
      <c r="C150" s="295"/>
      <c r="D150" s="295"/>
      <c r="E150" s="295"/>
      <c r="F150" s="295"/>
      <c r="G150" s="295"/>
      <c r="H150" s="295"/>
      <c r="I150" s="295"/>
      <c r="J150" s="295"/>
      <c r="K150" s="295"/>
      <c r="L150" s="295"/>
      <c r="M150" s="295"/>
      <c r="N150" s="295"/>
      <c r="O150" s="295"/>
      <c r="P150" s="295"/>
      <c r="Q150" s="295"/>
      <c r="R150" s="295"/>
      <c r="S150" s="295"/>
      <c r="T150" s="295"/>
      <c r="U150" s="295"/>
      <c r="V150" s="295"/>
      <c r="W150" s="295"/>
      <c r="X150" s="295"/>
      <c r="Y150" s="295"/>
      <c r="Z150" s="295"/>
      <c r="AA150" s="295"/>
      <c r="AB150" s="295"/>
      <c r="AC150" s="295"/>
      <c r="AD150" s="295"/>
      <c r="AE150" s="295"/>
      <c r="AF150" s="295"/>
      <c r="AG150" s="295"/>
    </row>
    <row r="151" spans="1:33" ht="24" customHeight="1">
      <c r="A151" s="295"/>
      <c r="B151" s="295"/>
      <c r="C151" s="295"/>
      <c r="D151" s="295"/>
      <c r="E151" s="295"/>
      <c r="F151" s="295"/>
      <c r="G151" s="295"/>
      <c r="H151" s="295"/>
      <c r="I151" s="295"/>
      <c r="J151" s="295"/>
      <c r="K151" s="295"/>
      <c r="L151" s="295"/>
      <c r="M151" s="295"/>
      <c r="N151" s="295"/>
      <c r="O151" s="295"/>
      <c r="P151" s="295"/>
      <c r="Q151" s="295"/>
      <c r="R151" s="295"/>
      <c r="S151" s="295"/>
      <c r="T151" s="295"/>
      <c r="U151" s="295"/>
      <c r="V151" s="295"/>
      <c r="W151" s="295"/>
      <c r="X151" s="295"/>
      <c r="Y151" s="295"/>
      <c r="Z151" s="295"/>
      <c r="AA151" s="295"/>
      <c r="AB151" s="295"/>
      <c r="AC151" s="295"/>
      <c r="AD151" s="295"/>
      <c r="AE151" s="295"/>
      <c r="AF151" s="295"/>
      <c r="AG151" s="295"/>
    </row>
    <row r="152" spans="1:33" ht="24" customHeight="1">
      <c r="A152" s="295"/>
      <c r="B152" s="295"/>
      <c r="C152" s="295"/>
      <c r="D152" s="295"/>
      <c r="E152" s="295"/>
      <c r="F152" s="295"/>
      <c r="G152" s="295"/>
      <c r="H152" s="295"/>
      <c r="I152" s="295"/>
      <c r="J152" s="295"/>
      <c r="K152" s="295"/>
      <c r="L152" s="295"/>
      <c r="M152" s="295"/>
      <c r="N152" s="295"/>
      <c r="O152" s="295"/>
      <c r="P152" s="295"/>
      <c r="Q152" s="295"/>
      <c r="R152" s="295"/>
      <c r="S152" s="295"/>
      <c r="T152" s="295"/>
      <c r="U152" s="295"/>
      <c r="V152" s="295"/>
      <c r="W152" s="295"/>
      <c r="X152" s="295"/>
      <c r="Y152" s="295"/>
      <c r="Z152" s="295"/>
      <c r="AA152" s="295"/>
      <c r="AB152" s="295"/>
      <c r="AC152" s="295"/>
      <c r="AD152" s="295"/>
      <c r="AE152" s="295"/>
      <c r="AF152" s="295"/>
      <c r="AG152" s="295"/>
    </row>
    <row r="153" spans="1:33" ht="24" customHeight="1">
      <c r="A153" s="295"/>
      <c r="B153" s="295"/>
      <c r="C153" s="295"/>
      <c r="D153" s="295"/>
      <c r="E153" s="295"/>
      <c r="F153" s="295"/>
      <c r="G153" s="295"/>
      <c r="H153" s="295"/>
      <c r="I153" s="295"/>
      <c r="J153" s="295"/>
      <c r="K153" s="295"/>
      <c r="L153" s="295"/>
      <c r="M153" s="295"/>
      <c r="N153" s="295"/>
      <c r="O153" s="295"/>
      <c r="P153" s="295"/>
      <c r="Q153" s="295"/>
      <c r="R153" s="295"/>
      <c r="S153" s="295"/>
      <c r="T153" s="295"/>
      <c r="U153" s="295"/>
      <c r="V153" s="295"/>
      <c r="W153" s="295"/>
      <c r="X153" s="295"/>
      <c r="Y153" s="295"/>
      <c r="Z153" s="295"/>
      <c r="AA153" s="295"/>
      <c r="AB153" s="295"/>
      <c r="AC153" s="295"/>
      <c r="AD153" s="295"/>
      <c r="AE153" s="295"/>
      <c r="AF153" s="295"/>
      <c r="AG153" s="295"/>
    </row>
    <row r="154" spans="1:33" ht="24" customHeight="1">
      <c r="A154" s="295"/>
      <c r="B154" s="295"/>
      <c r="C154" s="295"/>
      <c r="D154" s="295"/>
      <c r="E154" s="295"/>
      <c r="F154" s="295"/>
      <c r="G154" s="295"/>
      <c r="H154" s="295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5"/>
      <c r="Y154" s="295"/>
      <c r="Z154" s="295"/>
      <c r="AA154" s="295"/>
      <c r="AB154" s="295"/>
      <c r="AC154" s="295"/>
      <c r="AD154" s="295"/>
      <c r="AE154" s="295"/>
      <c r="AF154" s="295"/>
      <c r="AG154" s="295"/>
    </row>
    <row r="155" spans="1:33" ht="24" customHeight="1">
      <c r="A155" s="295"/>
      <c r="B155" s="295"/>
      <c r="C155" s="295"/>
      <c r="D155" s="295"/>
      <c r="E155" s="295"/>
      <c r="F155" s="295"/>
      <c r="G155" s="295"/>
      <c r="H155" s="295"/>
      <c r="I155" s="295"/>
      <c r="J155" s="295"/>
      <c r="K155" s="295"/>
      <c r="L155" s="295"/>
      <c r="M155" s="295"/>
      <c r="N155" s="295"/>
      <c r="O155" s="295"/>
      <c r="P155" s="295"/>
      <c r="Q155" s="295"/>
      <c r="R155" s="295"/>
      <c r="S155" s="295"/>
      <c r="T155" s="295"/>
      <c r="U155" s="295"/>
      <c r="V155" s="295"/>
      <c r="W155" s="295"/>
      <c r="X155" s="295"/>
      <c r="Y155" s="295"/>
      <c r="Z155" s="295"/>
      <c r="AA155" s="295"/>
      <c r="AB155" s="295"/>
      <c r="AC155" s="295"/>
      <c r="AD155" s="295"/>
      <c r="AE155" s="295"/>
      <c r="AF155" s="295"/>
      <c r="AG155" s="295"/>
    </row>
    <row r="156" spans="1:33" ht="24" customHeight="1">
      <c r="A156" s="295"/>
      <c r="B156" s="295"/>
      <c r="C156" s="295"/>
      <c r="D156" s="295"/>
      <c r="E156" s="295"/>
      <c r="F156" s="295"/>
      <c r="G156" s="295"/>
      <c r="H156" s="295"/>
      <c r="I156" s="295"/>
      <c r="J156" s="295"/>
      <c r="K156" s="295"/>
      <c r="L156" s="295"/>
      <c r="M156" s="295"/>
      <c r="N156" s="295"/>
      <c r="O156" s="295"/>
      <c r="P156" s="295"/>
      <c r="Q156" s="295"/>
      <c r="R156" s="295"/>
      <c r="S156" s="295"/>
      <c r="T156" s="295"/>
      <c r="U156" s="295"/>
      <c r="V156" s="295"/>
      <c r="W156" s="295"/>
      <c r="X156" s="295"/>
      <c r="Y156" s="295"/>
      <c r="Z156" s="295"/>
      <c r="AA156" s="295"/>
      <c r="AB156" s="295"/>
      <c r="AC156" s="295"/>
      <c r="AD156" s="295"/>
      <c r="AE156" s="295"/>
      <c r="AF156" s="295"/>
      <c r="AG156" s="295"/>
    </row>
    <row r="157" spans="1:33" ht="24" customHeight="1">
      <c r="A157" s="295"/>
      <c r="B157" s="295"/>
      <c r="C157" s="295"/>
      <c r="D157" s="295"/>
      <c r="E157" s="295"/>
      <c r="F157" s="295"/>
      <c r="G157" s="295"/>
      <c r="H157" s="295"/>
      <c r="I157" s="295"/>
      <c r="J157" s="295"/>
      <c r="K157" s="295"/>
      <c r="L157" s="295"/>
      <c r="M157" s="295"/>
      <c r="N157" s="295"/>
      <c r="O157" s="295"/>
      <c r="P157" s="295"/>
      <c r="Q157" s="295"/>
      <c r="R157" s="295"/>
      <c r="S157" s="295"/>
      <c r="T157" s="295"/>
      <c r="U157" s="295"/>
      <c r="V157" s="295"/>
      <c r="W157" s="295"/>
      <c r="X157" s="295"/>
      <c r="Y157" s="295"/>
      <c r="Z157" s="295"/>
      <c r="AA157" s="295"/>
      <c r="AB157" s="295"/>
      <c r="AC157" s="295"/>
      <c r="AD157" s="295"/>
      <c r="AE157" s="295"/>
      <c r="AF157" s="295"/>
      <c r="AG157" s="295"/>
    </row>
    <row r="158" spans="1:33" ht="24" customHeight="1">
      <c r="A158" s="295"/>
      <c r="B158" s="295"/>
      <c r="C158" s="295"/>
      <c r="D158" s="295"/>
      <c r="E158" s="295"/>
      <c r="F158" s="295"/>
      <c r="G158" s="295"/>
      <c r="H158" s="295"/>
      <c r="I158" s="295"/>
      <c r="J158" s="295"/>
      <c r="K158" s="295"/>
      <c r="L158" s="295"/>
      <c r="M158" s="295"/>
      <c r="N158" s="295"/>
      <c r="O158" s="295"/>
      <c r="P158" s="295"/>
      <c r="Q158" s="295"/>
      <c r="R158" s="295"/>
      <c r="S158" s="295"/>
      <c r="T158" s="295"/>
      <c r="U158" s="295"/>
      <c r="V158" s="295"/>
      <c r="W158" s="295"/>
      <c r="X158" s="295"/>
      <c r="Y158" s="295"/>
      <c r="Z158" s="295"/>
      <c r="AA158" s="295"/>
      <c r="AB158" s="295"/>
      <c r="AC158" s="295"/>
      <c r="AD158" s="295"/>
      <c r="AE158" s="295"/>
      <c r="AF158" s="295"/>
      <c r="AG158" s="295"/>
    </row>
    <row r="159" spans="1:33" ht="24" customHeight="1">
      <c r="A159" s="295"/>
      <c r="B159" s="295"/>
      <c r="C159" s="295"/>
      <c r="D159" s="295"/>
      <c r="E159" s="295"/>
      <c r="F159" s="295"/>
      <c r="G159" s="295"/>
      <c r="H159" s="295"/>
      <c r="I159" s="295"/>
      <c r="J159" s="295"/>
      <c r="K159" s="295"/>
      <c r="L159" s="295"/>
      <c r="M159" s="295"/>
      <c r="N159" s="295"/>
      <c r="O159" s="295"/>
      <c r="P159" s="295"/>
      <c r="Q159" s="295"/>
      <c r="R159" s="295"/>
      <c r="S159" s="295"/>
      <c r="T159" s="295"/>
      <c r="U159" s="295"/>
      <c r="V159" s="295"/>
      <c r="W159" s="295"/>
      <c r="X159" s="295"/>
      <c r="Y159" s="295"/>
      <c r="Z159" s="295"/>
      <c r="AA159" s="295"/>
      <c r="AB159" s="295"/>
      <c r="AC159" s="295"/>
      <c r="AD159" s="295"/>
      <c r="AE159" s="295"/>
      <c r="AF159" s="295"/>
      <c r="AG159" s="295"/>
    </row>
    <row r="160" spans="1:33" ht="24" customHeight="1">
      <c r="A160" s="295"/>
      <c r="B160" s="295"/>
      <c r="C160" s="295"/>
      <c r="D160" s="295"/>
      <c r="E160" s="295"/>
      <c r="F160" s="295"/>
      <c r="G160" s="295"/>
      <c r="H160" s="295"/>
      <c r="I160" s="295"/>
      <c r="J160" s="295"/>
      <c r="K160" s="295"/>
      <c r="L160" s="295"/>
      <c r="M160" s="295"/>
      <c r="N160" s="295"/>
      <c r="O160" s="295"/>
      <c r="P160" s="295"/>
      <c r="Q160" s="295"/>
      <c r="R160" s="295"/>
      <c r="S160" s="295"/>
      <c r="T160" s="295"/>
      <c r="U160" s="295"/>
      <c r="V160" s="295"/>
      <c r="W160" s="295"/>
      <c r="X160" s="295"/>
      <c r="Y160" s="295"/>
      <c r="Z160" s="295"/>
      <c r="AA160" s="295"/>
      <c r="AB160" s="295"/>
      <c r="AC160" s="295"/>
      <c r="AD160" s="295"/>
      <c r="AE160" s="295"/>
      <c r="AF160" s="295"/>
      <c r="AG160" s="295"/>
    </row>
    <row r="161" spans="1:33" ht="24" customHeight="1">
      <c r="A161" s="295"/>
      <c r="B161" s="295"/>
      <c r="C161" s="295"/>
      <c r="D161" s="295"/>
      <c r="E161" s="295"/>
      <c r="F161" s="295"/>
      <c r="G161" s="295"/>
      <c r="H161" s="295"/>
      <c r="I161" s="295"/>
      <c r="J161" s="295"/>
      <c r="K161" s="295"/>
      <c r="L161" s="295"/>
      <c r="M161" s="295"/>
      <c r="N161" s="295"/>
      <c r="O161" s="295"/>
      <c r="P161" s="295"/>
      <c r="Q161" s="295"/>
      <c r="R161" s="295"/>
      <c r="S161" s="295"/>
      <c r="T161" s="295"/>
      <c r="U161" s="295"/>
      <c r="V161" s="295"/>
      <c r="W161" s="295"/>
      <c r="X161" s="295"/>
      <c r="Y161" s="295"/>
      <c r="Z161" s="295"/>
      <c r="AA161" s="295"/>
      <c r="AB161" s="295"/>
      <c r="AC161" s="295"/>
      <c r="AD161" s="295"/>
      <c r="AE161" s="295"/>
      <c r="AF161" s="295"/>
      <c r="AG161" s="295"/>
    </row>
    <row r="162" spans="1:33" ht="24" customHeight="1">
      <c r="A162" s="295"/>
      <c r="B162" s="295"/>
      <c r="C162" s="295"/>
      <c r="D162" s="295"/>
      <c r="E162" s="295"/>
      <c r="F162" s="295"/>
      <c r="G162" s="295"/>
      <c r="H162" s="295"/>
      <c r="I162" s="295"/>
      <c r="J162" s="295"/>
      <c r="K162" s="295"/>
      <c r="L162" s="295"/>
      <c r="M162" s="295"/>
      <c r="N162" s="295"/>
      <c r="O162" s="295"/>
      <c r="P162" s="295"/>
      <c r="Q162" s="295"/>
      <c r="R162" s="295"/>
      <c r="S162" s="295"/>
      <c r="T162" s="295"/>
      <c r="U162" s="295"/>
      <c r="V162" s="295"/>
      <c r="W162" s="295"/>
      <c r="X162" s="295"/>
      <c r="Y162" s="295"/>
      <c r="Z162" s="295"/>
      <c r="AA162" s="295"/>
      <c r="AB162" s="295"/>
      <c r="AC162" s="295"/>
      <c r="AD162" s="295"/>
      <c r="AE162" s="295"/>
      <c r="AF162" s="295"/>
      <c r="AG162" s="295"/>
    </row>
    <row r="163" spans="1:33" ht="24" customHeight="1">
      <c r="A163" s="295"/>
      <c r="B163" s="295"/>
      <c r="C163" s="295"/>
      <c r="D163" s="295"/>
      <c r="E163" s="295"/>
      <c r="F163" s="295"/>
      <c r="G163" s="295"/>
      <c r="H163" s="295"/>
      <c r="I163" s="295"/>
      <c r="J163" s="295"/>
      <c r="K163" s="295"/>
      <c r="L163" s="295"/>
      <c r="M163" s="295"/>
      <c r="N163" s="295"/>
      <c r="O163" s="295"/>
      <c r="P163" s="295"/>
      <c r="Q163" s="295"/>
      <c r="R163" s="295"/>
      <c r="S163" s="295"/>
      <c r="T163" s="295"/>
      <c r="U163" s="295"/>
      <c r="V163" s="295"/>
      <c r="W163" s="295"/>
      <c r="X163" s="295"/>
      <c r="Y163" s="295"/>
      <c r="Z163" s="295"/>
      <c r="AA163" s="295"/>
      <c r="AB163" s="295"/>
      <c r="AC163" s="295"/>
      <c r="AD163" s="295"/>
      <c r="AE163" s="295"/>
      <c r="AF163" s="295"/>
      <c r="AG163" s="295"/>
    </row>
    <row r="164" spans="1:33" ht="24" customHeight="1">
      <c r="A164" s="295"/>
      <c r="B164" s="295"/>
      <c r="C164" s="295"/>
      <c r="D164" s="295"/>
      <c r="E164" s="295"/>
      <c r="F164" s="295"/>
      <c r="G164" s="295"/>
      <c r="H164" s="295"/>
      <c r="I164" s="295"/>
      <c r="J164" s="295"/>
      <c r="K164" s="295"/>
      <c r="L164" s="295"/>
      <c r="M164" s="295"/>
      <c r="N164" s="295"/>
      <c r="O164" s="295"/>
      <c r="P164" s="295"/>
      <c r="Q164" s="295"/>
      <c r="R164" s="295"/>
      <c r="S164" s="295"/>
      <c r="T164" s="295"/>
      <c r="U164" s="295"/>
      <c r="V164" s="295"/>
      <c r="W164" s="295"/>
      <c r="X164" s="295"/>
      <c r="Y164" s="295"/>
      <c r="Z164" s="295"/>
      <c r="AA164" s="295"/>
      <c r="AB164" s="295"/>
      <c r="AC164" s="295"/>
      <c r="AD164" s="295"/>
      <c r="AE164" s="295"/>
      <c r="AF164" s="295"/>
      <c r="AG164" s="295"/>
    </row>
    <row r="165" spans="1:33" ht="24" customHeight="1">
      <c r="A165" s="295"/>
      <c r="B165" s="295"/>
      <c r="C165" s="295"/>
      <c r="D165" s="295"/>
      <c r="E165" s="295"/>
      <c r="F165" s="295"/>
      <c r="G165" s="295"/>
      <c r="H165" s="295"/>
      <c r="I165" s="295"/>
      <c r="J165" s="295"/>
      <c r="K165" s="295"/>
      <c r="L165" s="295"/>
      <c r="M165" s="295"/>
      <c r="N165" s="295"/>
      <c r="O165" s="295"/>
      <c r="P165" s="295"/>
      <c r="Q165" s="295"/>
      <c r="R165" s="295"/>
      <c r="S165" s="295"/>
      <c r="T165" s="295"/>
      <c r="U165" s="295"/>
      <c r="V165" s="295"/>
      <c r="W165" s="295"/>
      <c r="X165" s="295"/>
      <c r="Y165" s="295"/>
      <c r="Z165" s="295"/>
      <c r="AA165" s="295"/>
      <c r="AB165" s="295"/>
      <c r="AC165" s="295"/>
      <c r="AD165" s="295"/>
      <c r="AE165" s="295"/>
      <c r="AF165" s="295"/>
      <c r="AG165" s="295"/>
    </row>
    <row r="166" spans="1:33" ht="24" customHeight="1">
      <c r="A166" s="295"/>
      <c r="B166" s="295"/>
      <c r="C166" s="295"/>
      <c r="D166" s="295"/>
      <c r="E166" s="295"/>
      <c r="F166" s="295"/>
      <c r="G166" s="295"/>
      <c r="H166" s="295"/>
      <c r="I166" s="295"/>
      <c r="J166" s="295"/>
      <c r="K166" s="295"/>
      <c r="L166" s="295"/>
      <c r="M166" s="295"/>
      <c r="N166" s="295"/>
      <c r="O166" s="295"/>
      <c r="P166" s="295"/>
      <c r="Q166" s="295"/>
      <c r="R166" s="295"/>
      <c r="S166" s="295"/>
      <c r="T166" s="295"/>
      <c r="U166" s="295"/>
      <c r="V166" s="295"/>
      <c r="W166" s="295"/>
      <c r="X166" s="295"/>
      <c r="Y166" s="295"/>
      <c r="Z166" s="295"/>
      <c r="AA166" s="295"/>
      <c r="AB166" s="295"/>
      <c r="AC166" s="295"/>
      <c r="AD166" s="295"/>
      <c r="AE166" s="295"/>
      <c r="AF166" s="295"/>
      <c r="AG166" s="295"/>
    </row>
    <row r="167" spans="1:33" ht="24" customHeight="1">
      <c r="A167" s="295"/>
      <c r="B167" s="295"/>
      <c r="C167" s="295"/>
      <c r="D167" s="295"/>
      <c r="E167" s="295"/>
      <c r="F167" s="295"/>
      <c r="G167" s="295"/>
      <c r="H167" s="295"/>
      <c r="I167" s="295"/>
      <c r="J167" s="295"/>
      <c r="K167" s="295"/>
      <c r="L167" s="295"/>
      <c r="M167" s="295"/>
      <c r="N167" s="295"/>
      <c r="O167" s="295"/>
      <c r="P167" s="295"/>
      <c r="Q167" s="295"/>
      <c r="R167" s="295"/>
      <c r="S167" s="295"/>
      <c r="T167" s="295"/>
      <c r="U167" s="295"/>
      <c r="V167" s="295"/>
      <c r="W167" s="295"/>
      <c r="X167" s="295"/>
      <c r="Y167" s="295"/>
      <c r="Z167" s="295"/>
      <c r="AA167" s="295"/>
      <c r="AB167" s="295"/>
      <c r="AC167" s="295"/>
      <c r="AD167" s="295"/>
      <c r="AE167" s="295"/>
      <c r="AF167" s="295"/>
      <c r="AG167" s="295"/>
    </row>
    <row r="168" spans="1:33" ht="24" customHeight="1">
      <c r="A168" s="295"/>
      <c r="B168" s="295"/>
      <c r="C168" s="295"/>
      <c r="D168" s="295"/>
      <c r="E168" s="295"/>
      <c r="F168" s="295"/>
      <c r="G168" s="295"/>
      <c r="H168" s="295"/>
      <c r="I168" s="295"/>
      <c r="J168" s="295"/>
      <c r="K168" s="295"/>
      <c r="L168" s="295"/>
      <c r="M168" s="295"/>
      <c r="N168" s="295"/>
      <c r="O168" s="295"/>
      <c r="P168" s="295"/>
      <c r="Q168" s="295"/>
      <c r="R168" s="295"/>
      <c r="S168" s="295"/>
      <c r="T168" s="295"/>
      <c r="U168" s="295"/>
      <c r="V168" s="295"/>
      <c r="W168" s="295"/>
      <c r="X168" s="295"/>
      <c r="Y168" s="295"/>
      <c r="Z168" s="295"/>
      <c r="AA168" s="295"/>
      <c r="AB168" s="295"/>
      <c r="AC168" s="295"/>
      <c r="AD168" s="295"/>
      <c r="AE168" s="295"/>
      <c r="AF168" s="295"/>
      <c r="AG168" s="295"/>
    </row>
    <row r="169" spans="1:33" ht="24" customHeight="1">
      <c r="A169" s="295"/>
      <c r="B169" s="295"/>
      <c r="C169" s="295"/>
      <c r="D169" s="295"/>
      <c r="E169" s="295"/>
      <c r="F169" s="295"/>
      <c r="G169" s="295"/>
      <c r="H169" s="295"/>
      <c r="I169" s="295"/>
      <c r="J169" s="295"/>
      <c r="K169" s="295"/>
      <c r="L169" s="295"/>
      <c r="M169" s="295"/>
      <c r="N169" s="295"/>
      <c r="O169" s="295"/>
      <c r="P169" s="295"/>
      <c r="Q169" s="295"/>
      <c r="R169" s="295"/>
      <c r="S169" s="295"/>
      <c r="T169" s="295"/>
      <c r="U169" s="295"/>
      <c r="V169" s="295"/>
      <c r="W169" s="295"/>
      <c r="X169" s="295"/>
      <c r="Y169" s="295"/>
      <c r="Z169" s="295"/>
      <c r="AA169" s="295"/>
      <c r="AB169" s="295"/>
      <c r="AC169" s="295"/>
      <c r="AD169" s="295"/>
      <c r="AE169" s="295"/>
      <c r="AF169" s="295"/>
      <c r="AG169" s="295"/>
    </row>
    <row r="170" spans="1:33" ht="24" customHeight="1">
      <c r="A170" s="295"/>
      <c r="B170" s="295"/>
      <c r="C170" s="295"/>
      <c r="D170" s="295"/>
      <c r="E170" s="295"/>
      <c r="F170" s="295"/>
      <c r="G170" s="295"/>
      <c r="H170" s="295"/>
      <c r="I170" s="295"/>
      <c r="J170" s="295"/>
      <c r="K170" s="295"/>
      <c r="L170" s="295"/>
      <c r="M170" s="295"/>
      <c r="N170" s="295"/>
      <c r="O170" s="295"/>
      <c r="P170" s="295"/>
      <c r="Q170" s="295"/>
      <c r="R170" s="295"/>
      <c r="S170" s="295"/>
      <c r="T170" s="295"/>
      <c r="U170" s="295"/>
      <c r="V170" s="295"/>
      <c r="W170" s="295"/>
      <c r="X170" s="295"/>
      <c r="Y170" s="295"/>
      <c r="Z170" s="295"/>
      <c r="AA170" s="295"/>
      <c r="AB170" s="295"/>
      <c r="AC170" s="295"/>
      <c r="AD170" s="295"/>
      <c r="AE170" s="295"/>
      <c r="AF170" s="295"/>
      <c r="AG170" s="295"/>
    </row>
    <row r="171" spans="1:33" ht="24" customHeight="1">
      <c r="A171" s="295"/>
      <c r="B171" s="295"/>
      <c r="C171" s="295"/>
      <c r="D171" s="295"/>
      <c r="E171" s="295"/>
      <c r="F171" s="295"/>
      <c r="G171" s="295"/>
      <c r="H171" s="295"/>
      <c r="I171" s="295"/>
      <c r="J171" s="295"/>
      <c r="K171" s="295"/>
      <c r="L171" s="295"/>
      <c r="M171" s="295"/>
      <c r="N171" s="295"/>
      <c r="O171" s="295"/>
      <c r="P171" s="295"/>
      <c r="Q171" s="295"/>
      <c r="R171" s="295"/>
      <c r="S171" s="295"/>
      <c r="T171" s="295"/>
      <c r="U171" s="295"/>
      <c r="V171" s="295"/>
      <c r="W171" s="295"/>
      <c r="X171" s="295"/>
      <c r="Y171" s="295"/>
      <c r="Z171" s="295"/>
      <c r="AA171" s="295"/>
      <c r="AB171" s="295"/>
      <c r="AC171" s="295"/>
      <c r="AD171" s="295"/>
      <c r="AE171" s="295"/>
      <c r="AF171" s="295"/>
      <c r="AG171" s="295"/>
    </row>
    <row r="172" spans="1:33" ht="24" customHeight="1">
      <c r="A172" s="295"/>
      <c r="B172" s="295"/>
      <c r="C172" s="295"/>
      <c r="D172" s="295"/>
      <c r="E172" s="295"/>
      <c r="F172" s="295"/>
      <c r="G172" s="295"/>
      <c r="H172" s="295"/>
      <c r="I172" s="295"/>
      <c r="J172" s="295"/>
      <c r="K172" s="295"/>
      <c r="L172" s="295"/>
      <c r="M172" s="295"/>
      <c r="N172" s="295"/>
      <c r="O172" s="295"/>
      <c r="P172" s="295"/>
      <c r="Q172" s="295"/>
      <c r="R172" s="295"/>
      <c r="S172" s="295"/>
      <c r="T172" s="295"/>
      <c r="U172" s="295"/>
      <c r="V172" s="295"/>
      <c r="W172" s="295"/>
      <c r="X172" s="295"/>
      <c r="Y172" s="295"/>
      <c r="Z172" s="295"/>
      <c r="AA172" s="295"/>
      <c r="AB172" s="295"/>
      <c r="AC172" s="295"/>
      <c r="AD172" s="295"/>
      <c r="AE172" s="295"/>
      <c r="AF172" s="295"/>
      <c r="AG172" s="295"/>
    </row>
    <row r="173" spans="1:33" ht="24" customHeight="1">
      <c r="A173" s="295"/>
      <c r="B173" s="295"/>
      <c r="C173" s="295"/>
      <c r="D173" s="295"/>
      <c r="E173" s="295"/>
      <c r="F173" s="295"/>
      <c r="G173" s="295"/>
      <c r="H173" s="295"/>
      <c r="I173" s="295"/>
      <c r="J173" s="295"/>
      <c r="K173" s="295"/>
      <c r="L173" s="295"/>
      <c r="M173" s="295"/>
      <c r="N173" s="295"/>
      <c r="O173" s="295"/>
      <c r="P173" s="295"/>
      <c r="Q173" s="295"/>
      <c r="R173" s="295"/>
      <c r="S173" s="295"/>
      <c r="T173" s="295"/>
      <c r="U173" s="295"/>
      <c r="V173" s="295"/>
      <c r="W173" s="295"/>
      <c r="X173" s="295"/>
      <c r="Y173" s="295"/>
      <c r="Z173" s="295"/>
      <c r="AA173" s="295"/>
      <c r="AB173" s="295"/>
      <c r="AC173" s="295"/>
      <c r="AD173" s="295"/>
      <c r="AE173" s="295"/>
      <c r="AF173" s="295"/>
      <c r="AG173" s="295"/>
    </row>
    <row r="174" spans="1:33" ht="24" customHeight="1">
      <c r="A174" s="295"/>
      <c r="B174" s="295"/>
      <c r="C174" s="295"/>
      <c r="D174" s="295"/>
      <c r="E174" s="295"/>
      <c r="F174" s="295"/>
      <c r="G174" s="295"/>
      <c r="H174" s="295"/>
      <c r="I174" s="295"/>
      <c r="J174" s="295"/>
      <c r="K174" s="295"/>
      <c r="L174" s="295"/>
      <c r="M174" s="295"/>
      <c r="N174" s="295"/>
      <c r="O174" s="295"/>
      <c r="P174" s="295"/>
      <c r="Q174" s="295"/>
      <c r="R174" s="295"/>
      <c r="S174" s="295"/>
      <c r="T174" s="295"/>
      <c r="U174" s="295"/>
      <c r="V174" s="295"/>
      <c r="W174" s="295"/>
      <c r="X174" s="295"/>
      <c r="Y174" s="295"/>
      <c r="Z174" s="295"/>
      <c r="AA174" s="295"/>
      <c r="AB174" s="295"/>
      <c r="AC174" s="295"/>
      <c r="AD174" s="295"/>
      <c r="AE174" s="295"/>
      <c r="AF174" s="295"/>
      <c r="AG174" s="295"/>
    </row>
    <row r="175" spans="1:33" ht="24" customHeight="1">
      <c r="A175" s="295"/>
      <c r="B175" s="295"/>
      <c r="C175" s="295"/>
      <c r="D175" s="295"/>
      <c r="E175" s="295"/>
      <c r="F175" s="295"/>
      <c r="G175" s="295"/>
      <c r="H175" s="295"/>
      <c r="I175" s="295"/>
      <c r="J175" s="295"/>
      <c r="K175" s="295"/>
      <c r="L175" s="295"/>
      <c r="M175" s="295"/>
      <c r="N175" s="295"/>
      <c r="O175" s="295"/>
      <c r="P175" s="295"/>
      <c r="Q175" s="295"/>
      <c r="R175" s="295"/>
      <c r="S175" s="295"/>
      <c r="T175" s="295"/>
      <c r="U175" s="295"/>
      <c r="V175" s="295"/>
      <c r="W175" s="295"/>
      <c r="X175" s="295"/>
      <c r="Y175" s="295"/>
      <c r="Z175" s="295"/>
      <c r="AA175" s="295"/>
      <c r="AB175" s="295"/>
      <c r="AC175" s="295"/>
      <c r="AD175" s="295"/>
      <c r="AE175" s="295"/>
      <c r="AF175" s="295"/>
      <c r="AG175" s="295"/>
    </row>
    <row r="176" spans="1:33" ht="24" customHeight="1">
      <c r="A176" s="295"/>
      <c r="B176" s="295"/>
      <c r="C176" s="295"/>
      <c r="D176" s="295"/>
      <c r="E176" s="295"/>
      <c r="F176" s="295"/>
      <c r="G176" s="295"/>
      <c r="H176" s="295"/>
      <c r="I176" s="295"/>
      <c r="J176" s="295"/>
      <c r="K176" s="295"/>
      <c r="L176" s="295"/>
      <c r="M176" s="295"/>
      <c r="N176" s="295"/>
      <c r="O176" s="295"/>
      <c r="P176" s="295"/>
      <c r="Q176" s="295"/>
      <c r="R176" s="295"/>
      <c r="S176" s="295"/>
      <c r="T176" s="295"/>
      <c r="U176" s="295"/>
      <c r="V176" s="295"/>
      <c r="W176" s="295"/>
      <c r="X176" s="295"/>
      <c r="Y176" s="295"/>
      <c r="Z176" s="295"/>
      <c r="AA176" s="295"/>
      <c r="AB176" s="295"/>
      <c r="AC176" s="295"/>
      <c r="AD176" s="295"/>
      <c r="AE176" s="295"/>
      <c r="AF176" s="295"/>
      <c r="AG176" s="295"/>
    </row>
    <row r="177" spans="1:33" ht="24" customHeight="1">
      <c r="A177" s="295"/>
      <c r="B177" s="295"/>
      <c r="C177" s="295"/>
      <c r="D177" s="295"/>
      <c r="E177" s="295"/>
      <c r="F177" s="295"/>
      <c r="G177" s="295"/>
      <c r="H177" s="295"/>
      <c r="I177" s="295"/>
      <c r="J177" s="295"/>
      <c r="K177" s="295"/>
      <c r="L177" s="295"/>
      <c r="M177" s="295"/>
      <c r="N177" s="295"/>
      <c r="O177" s="295"/>
      <c r="P177" s="295"/>
      <c r="Q177" s="295"/>
      <c r="R177" s="295"/>
      <c r="S177" s="295"/>
      <c r="T177" s="295"/>
      <c r="U177" s="295"/>
      <c r="V177" s="295"/>
      <c r="W177" s="295"/>
      <c r="X177" s="295"/>
      <c r="Y177" s="295"/>
      <c r="Z177" s="295"/>
      <c r="AA177" s="295"/>
      <c r="AB177" s="295"/>
      <c r="AC177" s="295"/>
      <c r="AD177" s="295"/>
      <c r="AE177" s="295"/>
      <c r="AF177" s="295"/>
      <c r="AG177" s="295"/>
    </row>
    <row r="178" spans="1:33" ht="24" customHeight="1">
      <c r="A178" s="295"/>
      <c r="B178" s="295"/>
      <c r="C178" s="295"/>
      <c r="D178" s="295"/>
      <c r="E178" s="295"/>
      <c r="F178" s="295"/>
      <c r="G178" s="295"/>
      <c r="H178" s="295"/>
      <c r="I178" s="295"/>
      <c r="J178" s="295"/>
      <c r="K178" s="295"/>
      <c r="L178" s="295"/>
      <c r="M178" s="295"/>
      <c r="N178" s="295"/>
      <c r="O178" s="295"/>
      <c r="P178" s="295"/>
      <c r="Q178" s="295"/>
      <c r="R178" s="295"/>
      <c r="S178" s="295"/>
      <c r="T178" s="295"/>
      <c r="U178" s="295"/>
      <c r="V178" s="295"/>
      <c r="W178" s="295"/>
      <c r="X178" s="295"/>
      <c r="Y178" s="295"/>
      <c r="Z178" s="295"/>
      <c r="AA178" s="295"/>
      <c r="AB178" s="295"/>
      <c r="AC178" s="295"/>
      <c r="AD178" s="295"/>
      <c r="AE178" s="295"/>
      <c r="AF178" s="295"/>
      <c r="AG178" s="295"/>
    </row>
    <row r="179" spans="1:33" ht="24" customHeight="1">
      <c r="A179" s="295"/>
      <c r="B179" s="295"/>
      <c r="C179" s="295"/>
      <c r="D179" s="295"/>
      <c r="E179" s="295"/>
      <c r="F179" s="295"/>
      <c r="G179" s="295"/>
      <c r="H179" s="295"/>
      <c r="I179" s="295"/>
      <c r="J179" s="295"/>
      <c r="K179" s="295"/>
      <c r="L179" s="295"/>
      <c r="M179" s="295"/>
      <c r="N179" s="295"/>
      <c r="O179" s="295"/>
      <c r="P179" s="295"/>
      <c r="Q179" s="295"/>
      <c r="R179" s="295"/>
      <c r="S179" s="295"/>
      <c r="T179" s="295"/>
      <c r="U179" s="295"/>
      <c r="V179" s="295"/>
      <c r="W179" s="295"/>
      <c r="X179" s="295"/>
      <c r="Y179" s="295"/>
      <c r="Z179" s="295"/>
      <c r="AA179" s="295"/>
      <c r="AB179" s="295"/>
      <c r="AC179" s="295"/>
      <c r="AD179" s="295"/>
      <c r="AE179" s="295"/>
      <c r="AF179" s="295"/>
      <c r="AG179" s="295"/>
    </row>
    <row r="180" spans="1:33" ht="24" customHeight="1">
      <c r="A180" s="295"/>
      <c r="B180" s="295"/>
      <c r="C180" s="295"/>
      <c r="D180" s="295"/>
      <c r="E180" s="295"/>
      <c r="F180" s="295"/>
      <c r="G180" s="295"/>
      <c r="H180" s="295"/>
      <c r="I180" s="295"/>
      <c r="J180" s="295"/>
      <c r="K180" s="295"/>
      <c r="L180" s="295"/>
      <c r="M180" s="295"/>
      <c r="N180" s="295"/>
      <c r="O180" s="295"/>
      <c r="P180" s="295"/>
      <c r="Q180" s="295"/>
      <c r="R180" s="295"/>
      <c r="S180" s="295"/>
      <c r="T180" s="295"/>
      <c r="U180" s="295"/>
      <c r="V180" s="295"/>
      <c r="W180" s="295"/>
      <c r="X180" s="295"/>
      <c r="Y180" s="295"/>
      <c r="Z180" s="295"/>
      <c r="AA180" s="295"/>
      <c r="AB180" s="295"/>
      <c r="AC180" s="295"/>
      <c r="AD180" s="295"/>
      <c r="AE180" s="295"/>
      <c r="AF180" s="295"/>
      <c r="AG180" s="295"/>
    </row>
    <row r="181" spans="1:33" ht="24" customHeight="1">
      <c r="A181" s="295"/>
      <c r="B181" s="295"/>
      <c r="C181" s="295"/>
      <c r="D181" s="295"/>
      <c r="E181" s="295"/>
      <c r="F181" s="295"/>
      <c r="G181" s="295"/>
      <c r="H181" s="295"/>
      <c r="I181" s="295"/>
      <c r="J181" s="295"/>
      <c r="K181" s="295"/>
      <c r="L181" s="295"/>
      <c r="M181" s="295"/>
      <c r="N181" s="295"/>
      <c r="O181" s="295"/>
      <c r="P181" s="295"/>
      <c r="Q181" s="295"/>
      <c r="R181" s="295"/>
      <c r="S181" s="295"/>
      <c r="T181" s="295"/>
      <c r="U181" s="295"/>
      <c r="V181" s="295"/>
      <c r="W181" s="295"/>
      <c r="X181" s="295"/>
      <c r="Y181" s="295"/>
      <c r="Z181" s="295"/>
      <c r="AA181" s="295"/>
      <c r="AB181" s="295"/>
      <c r="AC181" s="295"/>
      <c r="AD181" s="295"/>
      <c r="AE181" s="295"/>
      <c r="AF181" s="295"/>
      <c r="AG181" s="295"/>
    </row>
    <row r="182" spans="1:33" ht="24" customHeight="1">
      <c r="A182" s="295"/>
      <c r="B182" s="295"/>
      <c r="C182" s="295"/>
      <c r="D182" s="295"/>
      <c r="E182" s="295"/>
      <c r="F182" s="295"/>
      <c r="G182" s="295"/>
      <c r="H182" s="295"/>
      <c r="I182" s="295"/>
      <c r="J182" s="295"/>
      <c r="K182" s="295"/>
      <c r="L182" s="295"/>
      <c r="M182" s="295"/>
      <c r="N182" s="295"/>
      <c r="O182" s="295"/>
      <c r="P182" s="295"/>
      <c r="Q182" s="295"/>
      <c r="R182" s="295"/>
      <c r="S182" s="295"/>
      <c r="T182" s="295"/>
      <c r="U182" s="295"/>
      <c r="V182" s="295"/>
      <c r="W182" s="295"/>
      <c r="X182" s="295"/>
      <c r="Y182" s="295"/>
      <c r="Z182" s="295"/>
      <c r="AA182" s="295"/>
      <c r="AB182" s="295"/>
      <c r="AC182" s="295"/>
      <c r="AD182" s="295"/>
      <c r="AE182" s="295"/>
      <c r="AF182" s="295"/>
      <c r="AG182" s="295"/>
    </row>
    <row r="183" spans="1:33" ht="24" customHeight="1">
      <c r="A183" s="295"/>
      <c r="B183" s="295"/>
      <c r="C183" s="295"/>
      <c r="D183" s="295"/>
      <c r="E183" s="295"/>
      <c r="F183" s="295"/>
      <c r="G183" s="295"/>
      <c r="H183" s="295"/>
      <c r="I183" s="295"/>
      <c r="J183" s="295"/>
      <c r="K183" s="295"/>
      <c r="L183" s="295"/>
      <c r="M183" s="295"/>
      <c r="N183" s="295"/>
      <c r="O183" s="295"/>
      <c r="P183" s="295"/>
      <c r="Q183" s="295"/>
      <c r="R183" s="295"/>
      <c r="S183" s="295"/>
      <c r="T183" s="295"/>
      <c r="U183" s="295"/>
      <c r="V183" s="295"/>
      <c r="W183" s="295"/>
      <c r="X183" s="295"/>
      <c r="Y183" s="295"/>
      <c r="Z183" s="295"/>
      <c r="AA183" s="295"/>
      <c r="AB183" s="295"/>
      <c r="AC183" s="295"/>
      <c r="AD183" s="295"/>
      <c r="AE183" s="295"/>
      <c r="AF183" s="295"/>
      <c r="AG183" s="295"/>
    </row>
    <row r="184" spans="1:33" ht="24" customHeight="1">
      <c r="A184" s="295"/>
      <c r="B184" s="295"/>
      <c r="C184" s="295"/>
      <c r="D184" s="295"/>
      <c r="E184" s="295"/>
      <c r="F184" s="295"/>
      <c r="G184" s="295"/>
      <c r="H184" s="295"/>
      <c r="I184" s="295"/>
      <c r="J184" s="295"/>
      <c r="K184" s="295"/>
      <c r="L184" s="295"/>
      <c r="M184" s="295"/>
      <c r="N184" s="295"/>
      <c r="O184" s="295"/>
      <c r="P184" s="295"/>
      <c r="Q184" s="295"/>
      <c r="R184" s="295"/>
      <c r="S184" s="295"/>
      <c r="T184" s="295"/>
      <c r="U184" s="295"/>
      <c r="V184" s="295"/>
      <c r="W184" s="295"/>
      <c r="X184" s="295"/>
      <c r="Y184" s="295"/>
      <c r="Z184" s="295"/>
      <c r="AA184" s="295"/>
      <c r="AB184" s="295"/>
      <c r="AC184" s="295"/>
      <c r="AD184" s="295"/>
      <c r="AE184" s="295"/>
      <c r="AF184" s="295"/>
      <c r="AG184" s="295"/>
    </row>
    <row r="185" spans="1:33" ht="24" customHeight="1">
      <c r="A185" s="295"/>
      <c r="B185" s="295"/>
      <c r="C185" s="295"/>
      <c r="D185" s="295"/>
      <c r="E185" s="295"/>
      <c r="F185" s="295"/>
      <c r="G185" s="295"/>
      <c r="H185" s="295"/>
      <c r="I185" s="295"/>
      <c r="J185" s="295"/>
      <c r="K185" s="295"/>
      <c r="L185" s="295"/>
      <c r="M185" s="295"/>
      <c r="N185" s="295"/>
      <c r="O185" s="295"/>
      <c r="P185" s="295"/>
      <c r="Q185" s="295"/>
      <c r="R185" s="295"/>
      <c r="S185" s="295"/>
      <c r="T185" s="295"/>
      <c r="U185" s="295"/>
      <c r="V185" s="295"/>
      <c r="W185" s="295"/>
      <c r="X185" s="295"/>
      <c r="Y185" s="295"/>
      <c r="Z185" s="295"/>
      <c r="AA185" s="295"/>
      <c r="AB185" s="295"/>
      <c r="AC185" s="295"/>
      <c r="AD185" s="295"/>
      <c r="AE185" s="295"/>
      <c r="AF185" s="295"/>
      <c r="AG185" s="295"/>
    </row>
    <row r="186" spans="1:33" ht="24" customHeight="1">
      <c r="A186" s="295"/>
      <c r="B186" s="295"/>
      <c r="C186" s="295"/>
      <c r="D186" s="295"/>
      <c r="E186" s="295"/>
      <c r="F186" s="295"/>
      <c r="G186" s="295"/>
      <c r="H186" s="295"/>
      <c r="I186" s="295"/>
      <c r="J186" s="295"/>
      <c r="K186" s="295"/>
      <c r="L186" s="295"/>
      <c r="M186" s="295"/>
      <c r="N186" s="295"/>
      <c r="O186" s="295"/>
      <c r="P186" s="295"/>
      <c r="Q186" s="295"/>
      <c r="R186" s="295"/>
      <c r="S186" s="295"/>
      <c r="T186" s="295"/>
      <c r="U186" s="295"/>
      <c r="V186" s="295"/>
      <c r="W186" s="295"/>
      <c r="X186" s="295"/>
      <c r="Y186" s="295"/>
      <c r="Z186" s="295"/>
      <c r="AA186" s="295"/>
      <c r="AB186" s="295"/>
      <c r="AC186" s="295"/>
      <c r="AD186" s="295"/>
      <c r="AE186" s="295"/>
      <c r="AF186" s="295"/>
      <c r="AG186" s="295"/>
    </row>
    <row r="187" spans="1:33" ht="24" customHeight="1">
      <c r="A187" s="295"/>
      <c r="B187" s="295"/>
      <c r="C187" s="295"/>
      <c r="D187" s="295"/>
      <c r="E187" s="295"/>
      <c r="F187" s="295"/>
      <c r="G187" s="295"/>
      <c r="H187" s="295"/>
      <c r="I187" s="295"/>
      <c r="J187" s="295"/>
      <c r="K187" s="295"/>
      <c r="L187" s="295"/>
      <c r="M187" s="295"/>
      <c r="N187" s="295"/>
      <c r="O187" s="295"/>
      <c r="P187" s="295"/>
      <c r="Q187" s="295"/>
      <c r="R187" s="295"/>
      <c r="S187" s="295"/>
      <c r="T187" s="295"/>
      <c r="U187" s="295"/>
      <c r="V187" s="295"/>
      <c r="W187" s="295"/>
      <c r="X187" s="295"/>
      <c r="Y187" s="295"/>
      <c r="Z187" s="295"/>
      <c r="AA187" s="295"/>
      <c r="AB187" s="295"/>
      <c r="AC187" s="295"/>
      <c r="AD187" s="295"/>
      <c r="AE187" s="295"/>
      <c r="AF187" s="295"/>
      <c r="AG187" s="295"/>
    </row>
    <row r="188" spans="1:33" ht="24" customHeight="1">
      <c r="A188" s="295"/>
      <c r="B188" s="295"/>
      <c r="C188" s="295"/>
      <c r="D188" s="295"/>
      <c r="E188" s="295"/>
      <c r="F188" s="295"/>
      <c r="G188" s="295"/>
      <c r="H188" s="295"/>
      <c r="I188" s="295"/>
      <c r="J188" s="295"/>
      <c r="K188" s="295"/>
      <c r="L188" s="295"/>
      <c r="M188" s="295"/>
      <c r="N188" s="295"/>
      <c r="O188" s="295"/>
      <c r="P188" s="295"/>
      <c r="Q188" s="295"/>
      <c r="R188" s="295"/>
      <c r="S188" s="295"/>
      <c r="T188" s="295"/>
      <c r="U188" s="295"/>
      <c r="V188" s="295"/>
      <c r="W188" s="295"/>
      <c r="X188" s="295"/>
      <c r="Y188" s="295"/>
      <c r="Z188" s="295"/>
      <c r="AA188" s="295"/>
      <c r="AB188" s="295"/>
      <c r="AC188" s="295"/>
      <c r="AD188" s="295"/>
      <c r="AE188" s="295"/>
      <c r="AF188" s="295"/>
      <c r="AG188" s="295"/>
    </row>
    <row r="189" spans="1:33" ht="24" customHeight="1">
      <c r="A189" s="295"/>
      <c r="B189" s="295"/>
      <c r="C189" s="295"/>
      <c r="D189" s="295"/>
      <c r="E189" s="295"/>
      <c r="F189" s="295"/>
      <c r="G189" s="295"/>
      <c r="H189" s="295"/>
      <c r="I189" s="295"/>
      <c r="J189" s="295"/>
      <c r="K189" s="295"/>
      <c r="L189" s="295"/>
      <c r="M189" s="295"/>
      <c r="N189" s="295"/>
      <c r="O189" s="295"/>
      <c r="P189" s="295"/>
      <c r="Q189" s="295"/>
      <c r="R189" s="295"/>
      <c r="S189" s="295"/>
      <c r="T189" s="295"/>
      <c r="U189" s="295"/>
      <c r="V189" s="295"/>
      <c r="W189" s="295"/>
      <c r="X189" s="295"/>
      <c r="Y189" s="295"/>
      <c r="Z189" s="295"/>
      <c r="AA189" s="295"/>
      <c r="AB189" s="295"/>
      <c r="AC189" s="295"/>
      <c r="AD189" s="295"/>
      <c r="AE189" s="295"/>
      <c r="AF189" s="295"/>
      <c r="AG189" s="295"/>
    </row>
    <row r="190" spans="1:33" ht="24" customHeight="1">
      <c r="A190" s="295"/>
      <c r="B190" s="295"/>
      <c r="C190" s="295"/>
      <c r="D190" s="295"/>
      <c r="E190" s="295"/>
      <c r="F190" s="295"/>
      <c r="G190" s="295"/>
      <c r="H190" s="295"/>
      <c r="I190" s="295"/>
      <c r="J190" s="295"/>
      <c r="K190" s="295"/>
      <c r="L190" s="295"/>
      <c r="M190" s="295"/>
      <c r="N190" s="295"/>
      <c r="O190" s="295"/>
      <c r="P190" s="295"/>
      <c r="Q190" s="295"/>
      <c r="R190" s="295"/>
      <c r="S190" s="295"/>
      <c r="T190" s="295"/>
      <c r="U190" s="295"/>
      <c r="V190" s="295"/>
      <c r="W190" s="295"/>
      <c r="X190" s="295"/>
      <c r="Y190" s="295"/>
      <c r="Z190" s="295"/>
      <c r="AA190" s="295"/>
      <c r="AB190" s="295"/>
      <c r="AC190" s="295"/>
      <c r="AD190" s="295"/>
      <c r="AE190" s="295"/>
      <c r="AF190" s="295"/>
      <c r="AG190" s="295"/>
    </row>
    <row r="191" spans="1:33" ht="24" customHeight="1">
      <c r="A191" s="295"/>
      <c r="B191" s="295"/>
      <c r="C191" s="295"/>
      <c r="D191" s="295"/>
      <c r="E191" s="295"/>
      <c r="F191" s="295"/>
      <c r="G191" s="295"/>
      <c r="H191" s="295"/>
      <c r="I191" s="295"/>
      <c r="J191" s="295"/>
      <c r="K191" s="295"/>
      <c r="L191" s="295"/>
      <c r="M191" s="295"/>
      <c r="N191" s="295"/>
      <c r="O191" s="295"/>
      <c r="P191" s="295"/>
      <c r="Q191" s="295"/>
      <c r="R191" s="295"/>
      <c r="S191" s="295"/>
      <c r="T191" s="295"/>
      <c r="U191" s="295"/>
      <c r="V191" s="295"/>
      <c r="W191" s="295"/>
      <c r="X191" s="295"/>
      <c r="Y191" s="295"/>
      <c r="Z191" s="295"/>
      <c r="AA191" s="295"/>
      <c r="AB191" s="295"/>
      <c r="AC191" s="295"/>
      <c r="AD191" s="295"/>
      <c r="AE191" s="295"/>
      <c r="AF191" s="295"/>
      <c r="AG191" s="295"/>
    </row>
    <row r="192" spans="1:33" ht="24" customHeight="1">
      <c r="A192" s="295"/>
      <c r="B192" s="295"/>
      <c r="C192" s="295"/>
      <c r="D192" s="295"/>
      <c r="E192" s="295"/>
      <c r="F192" s="295"/>
      <c r="G192" s="295"/>
      <c r="H192" s="295"/>
      <c r="I192" s="295"/>
      <c r="J192" s="295"/>
      <c r="K192" s="295"/>
      <c r="L192" s="295"/>
      <c r="M192" s="295"/>
      <c r="N192" s="295"/>
      <c r="O192" s="295"/>
      <c r="P192" s="295"/>
      <c r="Q192" s="295"/>
      <c r="R192" s="295"/>
      <c r="S192" s="295"/>
      <c r="T192" s="295"/>
      <c r="U192" s="295"/>
      <c r="V192" s="295"/>
      <c r="W192" s="295"/>
      <c r="X192" s="295"/>
      <c r="Y192" s="295"/>
      <c r="Z192" s="295"/>
      <c r="AA192" s="295"/>
      <c r="AB192" s="295"/>
      <c r="AC192" s="295"/>
      <c r="AD192" s="295"/>
      <c r="AE192" s="295"/>
      <c r="AF192" s="295"/>
      <c r="AG192" s="295"/>
    </row>
    <row r="193" spans="1:33" ht="24" customHeight="1">
      <c r="A193" s="295"/>
      <c r="B193" s="295"/>
      <c r="C193" s="295"/>
      <c r="D193" s="295"/>
      <c r="E193" s="295"/>
      <c r="F193" s="295"/>
      <c r="G193" s="295"/>
      <c r="H193" s="295"/>
      <c r="I193" s="295"/>
      <c r="J193" s="295"/>
      <c r="K193" s="295"/>
      <c r="L193" s="295"/>
      <c r="M193" s="295"/>
      <c r="N193" s="295"/>
      <c r="O193" s="295"/>
      <c r="P193" s="295"/>
      <c r="Q193" s="295"/>
      <c r="R193" s="295"/>
      <c r="S193" s="295"/>
      <c r="T193" s="295"/>
      <c r="U193" s="295"/>
      <c r="V193" s="295"/>
      <c r="W193" s="295"/>
      <c r="X193" s="295"/>
      <c r="Y193" s="295"/>
      <c r="Z193" s="295"/>
      <c r="AA193" s="295"/>
      <c r="AB193" s="295"/>
      <c r="AC193" s="295"/>
      <c r="AD193" s="295"/>
      <c r="AE193" s="295"/>
      <c r="AF193" s="295"/>
      <c r="AG193" s="295"/>
    </row>
    <row r="194" spans="1:33" ht="24" customHeight="1">
      <c r="A194" s="295"/>
      <c r="B194" s="295"/>
      <c r="C194" s="295"/>
      <c r="D194" s="295"/>
      <c r="E194" s="295"/>
      <c r="F194" s="295"/>
      <c r="G194" s="295"/>
      <c r="H194" s="295"/>
      <c r="I194" s="295"/>
      <c r="J194" s="295"/>
      <c r="K194" s="295"/>
      <c r="L194" s="295"/>
      <c r="M194" s="295"/>
      <c r="N194" s="295"/>
      <c r="O194" s="295"/>
      <c r="P194" s="295"/>
      <c r="Q194" s="295"/>
      <c r="R194" s="295"/>
      <c r="S194" s="295"/>
      <c r="T194" s="295"/>
      <c r="U194" s="295"/>
      <c r="V194" s="295"/>
      <c r="W194" s="295"/>
      <c r="X194" s="295"/>
      <c r="Y194" s="295"/>
      <c r="Z194" s="295"/>
      <c r="AA194" s="295"/>
      <c r="AB194" s="295"/>
      <c r="AC194" s="295"/>
      <c r="AD194" s="295"/>
      <c r="AE194" s="295"/>
      <c r="AF194" s="295"/>
      <c r="AG194" s="295"/>
    </row>
    <row r="195" spans="1:33" ht="24" customHeight="1">
      <c r="A195" s="295"/>
      <c r="B195" s="295"/>
      <c r="C195" s="295"/>
      <c r="D195" s="295"/>
      <c r="E195" s="295"/>
      <c r="F195" s="295"/>
      <c r="G195" s="295"/>
      <c r="H195" s="295"/>
      <c r="I195" s="295"/>
      <c r="J195" s="295"/>
      <c r="K195" s="295"/>
      <c r="L195" s="295"/>
      <c r="M195" s="295"/>
      <c r="N195" s="295"/>
      <c r="O195" s="295"/>
      <c r="P195" s="295"/>
      <c r="Q195" s="295"/>
      <c r="R195" s="295"/>
      <c r="S195" s="295"/>
      <c r="T195" s="295"/>
      <c r="U195" s="295"/>
      <c r="V195" s="295"/>
      <c r="W195" s="295"/>
      <c r="X195" s="295"/>
      <c r="Y195" s="295"/>
      <c r="Z195" s="295"/>
      <c r="AA195" s="295"/>
      <c r="AB195" s="295"/>
      <c r="AC195" s="295"/>
      <c r="AD195" s="295"/>
      <c r="AE195" s="295"/>
      <c r="AF195" s="295"/>
      <c r="AG195" s="295"/>
    </row>
    <row r="196" spans="1:33" ht="24" customHeight="1">
      <c r="A196" s="295"/>
      <c r="B196" s="295"/>
      <c r="C196" s="295"/>
      <c r="D196" s="295"/>
      <c r="E196" s="295"/>
      <c r="F196" s="295"/>
      <c r="G196" s="295"/>
      <c r="H196" s="295"/>
      <c r="I196" s="295"/>
      <c r="J196" s="295"/>
      <c r="K196" s="295"/>
      <c r="L196" s="295"/>
      <c r="M196" s="295"/>
      <c r="N196" s="295"/>
      <c r="O196" s="295"/>
      <c r="P196" s="295"/>
      <c r="Q196" s="295"/>
      <c r="R196" s="295"/>
      <c r="S196" s="295"/>
      <c r="T196" s="295"/>
      <c r="U196" s="295"/>
      <c r="V196" s="295"/>
      <c r="W196" s="295"/>
      <c r="X196" s="295"/>
      <c r="Y196" s="295"/>
      <c r="Z196" s="295"/>
      <c r="AA196" s="295"/>
      <c r="AB196" s="295"/>
      <c r="AC196" s="295"/>
      <c r="AD196" s="295"/>
      <c r="AE196" s="295"/>
      <c r="AF196" s="295"/>
      <c r="AG196" s="295"/>
    </row>
    <row r="197" spans="1:33" ht="24" customHeight="1">
      <c r="A197" s="295"/>
      <c r="B197" s="295"/>
      <c r="C197" s="295"/>
      <c r="D197" s="295"/>
      <c r="E197" s="295"/>
      <c r="F197" s="295"/>
      <c r="G197" s="295"/>
      <c r="H197" s="295"/>
      <c r="I197" s="295"/>
      <c r="J197" s="295"/>
      <c r="K197" s="295"/>
      <c r="L197" s="295"/>
      <c r="M197" s="295"/>
      <c r="N197" s="295"/>
      <c r="O197" s="295"/>
      <c r="P197" s="295"/>
      <c r="Q197" s="295"/>
      <c r="R197" s="295"/>
      <c r="S197" s="295"/>
      <c r="T197" s="295"/>
      <c r="U197" s="295"/>
      <c r="V197" s="295"/>
      <c r="W197" s="295"/>
      <c r="X197" s="295"/>
      <c r="Y197" s="295"/>
      <c r="Z197" s="295"/>
      <c r="AA197" s="295"/>
      <c r="AB197" s="295"/>
      <c r="AC197" s="295"/>
      <c r="AD197" s="295"/>
      <c r="AE197" s="295"/>
      <c r="AF197" s="295"/>
      <c r="AG197" s="295"/>
    </row>
    <row r="198" spans="1:33" ht="24" customHeight="1">
      <c r="A198" s="295"/>
      <c r="B198" s="295"/>
      <c r="C198" s="295"/>
      <c r="D198" s="295"/>
      <c r="E198" s="295"/>
      <c r="F198" s="295"/>
      <c r="G198" s="295"/>
      <c r="H198" s="295"/>
      <c r="I198" s="295"/>
      <c r="J198" s="295"/>
      <c r="K198" s="295"/>
      <c r="L198" s="295"/>
      <c r="M198" s="295"/>
      <c r="N198" s="295"/>
      <c r="O198" s="295"/>
      <c r="P198" s="295"/>
      <c r="Q198" s="295"/>
      <c r="R198" s="295"/>
      <c r="S198" s="295"/>
      <c r="T198" s="295"/>
      <c r="U198" s="295"/>
      <c r="V198" s="295"/>
      <c r="W198" s="295"/>
      <c r="X198" s="295"/>
      <c r="Y198" s="295"/>
      <c r="Z198" s="295"/>
      <c r="AA198" s="295"/>
      <c r="AB198" s="295"/>
      <c r="AC198" s="295"/>
      <c r="AD198" s="295"/>
      <c r="AE198" s="295"/>
      <c r="AF198" s="295"/>
      <c r="AG198" s="295"/>
    </row>
    <row r="199" spans="1:33" ht="24" customHeight="1">
      <c r="A199" s="295"/>
      <c r="B199" s="295"/>
      <c r="C199" s="295"/>
      <c r="D199" s="295"/>
      <c r="E199" s="295"/>
      <c r="F199" s="295"/>
      <c r="G199" s="295"/>
      <c r="H199" s="295"/>
      <c r="I199" s="295"/>
      <c r="J199" s="295"/>
      <c r="K199" s="295"/>
      <c r="L199" s="295"/>
      <c r="M199" s="295"/>
      <c r="N199" s="295"/>
      <c r="O199" s="295"/>
      <c r="P199" s="295"/>
      <c r="Q199" s="295"/>
      <c r="R199" s="295"/>
      <c r="S199" s="295"/>
      <c r="T199" s="295"/>
      <c r="U199" s="295"/>
      <c r="V199" s="295"/>
      <c r="W199" s="295"/>
      <c r="X199" s="295"/>
      <c r="Y199" s="295"/>
      <c r="Z199" s="295"/>
      <c r="AA199" s="295"/>
      <c r="AB199" s="295"/>
      <c r="AC199" s="295"/>
      <c r="AD199" s="295"/>
      <c r="AE199" s="295"/>
      <c r="AF199" s="295"/>
      <c r="AG199" s="295"/>
    </row>
    <row r="200" spans="1:33" ht="24" customHeight="1">
      <c r="A200" s="295"/>
      <c r="B200" s="295"/>
      <c r="C200" s="295"/>
      <c r="D200" s="295"/>
      <c r="E200" s="295"/>
      <c r="F200" s="295"/>
      <c r="G200" s="295"/>
      <c r="H200" s="295"/>
      <c r="I200" s="295"/>
      <c r="J200" s="295"/>
      <c r="K200" s="295"/>
      <c r="L200" s="295"/>
      <c r="M200" s="295"/>
      <c r="N200" s="295"/>
      <c r="O200" s="295"/>
      <c r="P200" s="295"/>
      <c r="Q200" s="295"/>
      <c r="R200" s="295"/>
      <c r="S200" s="295"/>
      <c r="T200" s="295"/>
      <c r="U200" s="295"/>
      <c r="V200" s="295"/>
      <c r="W200" s="295"/>
      <c r="X200" s="295"/>
      <c r="Y200" s="295"/>
      <c r="Z200" s="295"/>
      <c r="AA200" s="295"/>
      <c r="AB200" s="295"/>
      <c r="AC200" s="295"/>
      <c r="AD200" s="295"/>
      <c r="AE200" s="295"/>
      <c r="AF200" s="295"/>
      <c r="AG200" s="295"/>
    </row>
    <row r="201" spans="1:33" ht="24" customHeight="1">
      <c r="A201" s="295"/>
      <c r="B201" s="295"/>
      <c r="C201" s="295"/>
      <c r="D201" s="295"/>
      <c r="E201" s="295"/>
      <c r="F201" s="295"/>
      <c r="G201" s="295"/>
      <c r="H201" s="295"/>
      <c r="I201" s="295"/>
      <c r="J201" s="295"/>
      <c r="K201" s="295"/>
      <c r="L201" s="295"/>
      <c r="M201" s="295"/>
      <c r="N201" s="295"/>
      <c r="O201" s="295"/>
      <c r="P201" s="295"/>
      <c r="Q201" s="295"/>
      <c r="R201" s="295"/>
      <c r="S201" s="295"/>
      <c r="T201" s="295"/>
      <c r="U201" s="295"/>
      <c r="V201" s="295"/>
      <c r="W201" s="295"/>
      <c r="X201" s="295"/>
      <c r="Y201" s="295"/>
      <c r="Z201" s="295"/>
      <c r="AA201" s="295"/>
      <c r="AB201" s="295"/>
      <c r="AC201" s="295"/>
      <c r="AD201" s="295"/>
      <c r="AE201" s="295"/>
      <c r="AF201" s="295"/>
      <c r="AG201" s="295"/>
    </row>
    <row r="202" spans="1:33" ht="24" customHeight="1">
      <c r="A202" s="295"/>
      <c r="B202" s="295"/>
      <c r="C202" s="295"/>
      <c r="D202" s="295"/>
      <c r="E202" s="295"/>
      <c r="F202" s="295"/>
      <c r="G202" s="295"/>
      <c r="H202" s="295"/>
      <c r="I202" s="295"/>
      <c r="J202" s="295"/>
      <c r="K202" s="295"/>
      <c r="L202" s="295"/>
      <c r="M202" s="295"/>
      <c r="N202" s="295"/>
      <c r="O202" s="295"/>
      <c r="P202" s="295"/>
      <c r="Q202" s="295"/>
      <c r="R202" s="295"/>
      <c r="S202" s="295"/>
      <c r="T202" s="295"/>
      <c r="U202" s="295"/>
      <c r="V202" s="295"/>
      <c r="W202" s="295"/>
      <c r="X202" s="295"/>
      <c r="Y202" s="295"/>
      <c r="Z202" s="295"/>
      <c r="AA202" s="295"/>
      <c r="AB202" s="295"/>
      <c r="AC202" s="295"/>
      <c r="AD202" s="295"/>
      <c r="AE202" s="295"/>
      <c r="AF202" s="295"/>
      <c r="AG202" s="295"/>
    </row>
    <row r="203" spans="1:33" ht="24" customHeight="1">
      <c r="A203" s="295"/>
      <c r="B203" s="295"/>
      <c r="C203" s="295"/>
      <c r="D203" s="295"/>
      <c r="E203" s="295"/>
      <c r="F203" s="295"/>
      <c r="G203" s="295"/>
      <c r="H203" s="295"/>
      <c r="I203" s="295"/>
      <c r="J203" s="295"/>
      <c r="K203" s="295"/>
      <c r="L203" s="295"/>
      <c r="M203" s="295"/>
      <c r="N203" s="295"/>
      <c r="O203" s="295"/>
      <c r="P203" s="295"/>
      <c r="Q203" s="295"/>
      <c r="R203" s="295"/>
      <c r="S203" s="295"/>
      <c r="T203" s="295"/>
      <c r="U203" s="295"/>
      <c r="V203" s="295"/>
      <c r="W203" s="295"/>
      <c r="X203" s="295"/>
      <c r="Y203" s="295"/>
      <c r="Z203" s="295"/>
      <c r="AA203" s="295"/>
      <c r="AB203" s="295"/>
      <c r="AC203" s="295"/>
      <c r="AD203" s="295"/>
      <c r="AE203" s="295"/>
      <c r="AF203" s="295"/>
      <c r="AG203" s="295"/>
    </row>
    <row r="204" spans="1:33" ht="24" customHeight="1">
      <c r="A204" s="295"/>
      <c r="B204" s="295"/>
      <c r="C204" s="295"/>
      <c r="D204" s="295"/>
      <c r="E204" s="295"/>
      <c r="F204" s="295"/>
      <c r="G204" s="295"/>
      <c r="H204" s="295"/>
      <c r="I204" s="295"/>
      <c r="J204" s="295"/>
      <c r="K204" s="295"/>
      <c r="L204" s="295"/>
      <c r="M204" s="295"/>
      <c r="N204" s="295"/>
      <c r="O204" s="295"/>
      <c r="P204" s="295"/>
      <c r="Q204" s="295"/>
      <c r="R204" s="295"/>
      <c r="S204" s="295"/>
      <c r="T204" s="295"/>
      <c r="U204" s="295"/>
      <c r="V204" s="295"/>
      <c r="W204" s="295"/>
      <c r="X204" s="295"/>
      <c r="Y204" s="295"/>
      <c r="Z204" s="295"/>
      <c r="AA204" s="295"/>
      <c r="AB204" s="295"/>
      <c r="AC204" s="295"/>
      <c r="AD204" s="295"/>
      <c r="AE204" s="295"/>
      <c r="AF204" s="295"/>
      <c r="AG204" s="295"/>
    </row>
    <row r="205" spans="1:33" ht="24" customHeight="1">
      <c r="A205" s="295"/>
      <c r="B205" s="295"/>
      <c r="C205" s="295"/>
      <c r="D205" s="295"/>
      <c r="E205" s="295"/>
      <c r="F205" s="295"/>
      <c r="G205" s="295"/>
      <c r="H205" s="295"/>
      <c r="I205" s="295"/>
      <c r="J205" s="295"/>
      <c r="K205" s="295"/>
      <c r="L205" s="295"/>
      <c r="M205" s="295"/>
      <c r="N205" s="295"/>
      <c r="O205" s="295"/>
      <c r="P205" s="295"/>
      <c r="Q205" s="295"/>
      <c r="R205" s="295"/>
      <c r="S205" s="295"/>
      <c r="T205" s="295"/>
      <c r="U205" s="295"/>
      <c r="V205" s="295"/>
      <c r="W205" s="295"/>
      <c r="X205" s="295"/>
      <c r="Y205" s="295"/>
      <c r="Z205" s="295"/>
      <c r="AA205" s="295"/>
      <c r="AB205" s="295"/>
      <c r="AC205" s="295"/>
      <c r="AD205" s="295"/>
      <c r="AE205" s="295"/>
      <c r="AF205" s="295"/>
      <c r="AG205" s="295"/>
    </row>
    <row r="206" spans="1:33" ht="24" customHeight="1">
      <c r="A206" s="295"/>
      <c r="B206" s="295"/>
      <c r="C206" s="295"/>
      <c r="D206" s="295"/>
      <c r="E206" s="295"/>
      <c r="F206" s="295"/>
      <c r="G206" s="295"/>
      <c r="H206" s="295"/>
      <c r="I206" s="295"/>
      <c r="J206" s="295"/>
      <c r="K206" s="295"/>
      <c r="L206" s="295"/>
      <c r="M206" s="295"/>
      <c r="N206" s="295"/>
      <c r="O206" s="295"/>
      <c r="P206" s="295"/>
      <c r="Q206" s="295"/>
      <c r="R206" s="295"/>
      <c r="S206" s="295"/>
      <c r="T206" s="295"/>
      <c r="U206" s="295"/>
      <c r="V206" s="295"/>
      <c r="W206" s="295"/>
      <c r="X206" s="295"/>
      <c r="Y206" s="295"/>
      <c r="Z206" s="295"/>
      <c r="AA206" s="295"/>
      <c r="AB206" s="295"/>
      <c r="AC206" s="295"/>
      <c r="AD206" s="295"/>
      <c r="AE206" s="295"/>
      <c r="AF206" s="295"/>
      <c r="AG206" s="295"/>
    </row>
    <row r="207" spans="1:33" ht="24" customHeight="1">
      <c r="A207" s="295"/>
      <c r="B207" s="295"/>
      <c r="C207" s="295"/>
      <c r="D207" s="295"/>
      <c r="E207" s="295"/>
      <c r="F207" s="295"/>
      <c r="G207" s="295"/>
      <c r="H207" s="295"/>
      <c r="I207" s="295"/>
      <c r="J207" s="295"/>
      <c r="K207" s="295"/>
      <c r="L207" s="295"/>
      <c r="M207" s="295"/>
      <c r="N207" s="295"/>
      <c r="O207" s="295"/>
      <c r="P207" s="295"/>
      <c r="Q207" s="295"/>
      <c r="R207" s="295"/>
      <c r="S207" s="295"/>
      <c r="T207" s="295"/>
      <c r="U207" s="295"/>
      <c r="V207" s="295"/>
      <c r="W207" s="295"/>
      <c r="X207" s="295"/>
      <c r="Y207" s="295"/>
      <c r="Z207" s="295"/>
      <c r="AA207" s="295"/>
      <c r="AB207" s="295"/>
      <c r="AC207" s="295"/>
      <c r="AD207" s="295"/>
      <c r="AE207" s="295"/>
      <c r="AF207" s="295"/>
      <c r="AG207" s="295"/>
    </row>
    <row r="208" spans="1:33" ht="24" customHeight="1">
      <c r="A208" s="295"/>
      <c r="B208" s="295"/>
      <c r="C208" s="295"/>
      <c r="D208" s="295"/>
      <c r="E208" s="295"/>
      <c r="F208" s="295"/>
      <c r="G208" s="295"/>
      <c r="H208" s="295"/>
      <c r="I208" s="295"/>
      <c r="J208" s="295"/>
      <c r="K208" s="295"/>
      <c r="L208" s="295"/>
      <c r="M208" s="295"/>
      <c r="N208" s="295"/>
      <c r="O208" s="295"/>
      <c r="P208" s="295"/>
      <c r="Q208" s="295"/>
      <c r="R208" s="295"/>
      <c r="S208" s="295"/>
      <c r="T208" s="295"/>
      <c r="U208" s="295"/>
      <c r="V208" s="295"/>
      <c r="W208" s="295"/>
      <c r="X208" s="295"/>
      <c r="Y208" s="295"/>
      <c r="Z208" s="295"/>
      <c r="AA208" s="295"/>
      <c r="AB208" s="295"/>
      <c r="AC208" s="295"/>
      <c r="AD208" s="295"/>
      <c r="AE208" s="295"/>
      <c r="AF208" s="295"/>
      <c r="AG208" s="295"/>
    </row>
    <row r="209" spans="1:33" ht="24" customHeight="1">
      <c r="A209" s="295"/>
      <c r="B209" s="295"/>
      <c r="C209" s="295"/>
      <c r="D209" s="295"/>
      <c r="E209" s="295"/>
      <c r="F209" s="295"/>
      <c r="G209" s="295"/>
      <c r="H209" s="295"/>
      <c r="I209" s="295"/>
      <c r="J209" s="295"/>
      <c r="K209" s="295"/>
      <c r="L209" s="295"/>
      <c r="M209" s="295"/>
      <c r="N209" s="295"/>
      <c r="O209" s="295"/>
      <c r="P209" s="295"/>
      <c r="Q209" s="295"/>
      <c r="R209" s="295"/>
      <c r="S209" s="295"/>
      <c r="T209" s="295"/>
      <c r="U209" s="295"/>
      <c r="V209" s="295"/>
      <c r="W209" s="295"/>
      <c r="X209" s="295"/>
      <c r="Y209" s="295"/>
      <c r="Z209" s="295"/>
      <c r="AA209" s="295"/>
      <c r="AB209" s="295"/>
      <c r="AC209" s="295"/>
      <c r="AD209" s="295"/>
      <c r="AE209" s="295"/>
      <c r="AF209" s="295"/>
      <c r="AG209" s="295"/>
    </row>
    <row r="210" spans="1:33" ht="24" customHeight="1">
      <c r="A210" s="295"/>
      <c r="B210" s="295"/>
      <c r="C210" s="295"/>
      <c r="D210" s="295"/>
      <c r="E210" s="295"/>
      <c r="F210" s="295"/>
      <c r="G210" s="295"/>
      <c r="H210" s="295"/>
      <c r="I210" s="295"/>
      <c r="J210" s="295"/>
      <c r="K210" s="295"/>
      <c r="L210" s="295"/>
      <c r="M210" s="295"/>
      <c r="N210" s="295"/>
      <c r="O210" s="295"/>
      <c r="P210" s="295"/>
      <c r="Q210" s="295"/>
      <c r="R210" s="295"/>
      <c r="S210" s="295"/>
      <c r="T210" s="295"/>
      <c r="U210" s="295"/>
      <c r="V210" s="295"/>
      <c r="W210" s="295"/>
      <c r="X210" s="295"/>
      <c r="Y210" s="295"/>
      <c r="Z210" s="295"/>
      <c r="AA210" s="295"/>
      <c r="AB210" s="295"/>
      <c r="AC210" s="295"/>
      <c r="AD210" s="295"/>
      <c r="AE210" s="295"/>
      <c r="AF210" s="295"/>
      <c r="AG210" s="295"/>
    </row>
    <row r="211" spans="1:33" ht="24" customHeight="1">
      <c r="A211" s="295"/>
      <c r="B211" s="295"/>
      <c r="C211" s="295"/>
      <c r="D211" s="295"/>
      <c r="E211" s="295"/>
      <c r="F211" s="295"/>
      <c r="G211" s="295"/>
      <c r="H211" s="295"/>
      <c r="I211" s="295"/>
      <c r="J211" s="295"/>
      <c r="K211" s="295"/>
      <c r="L211" s="295"/>
      <c r="M211" s="295"/>
      <c r="N211" s="295"/>
      <c r="O211" s="295"/>
      <c r="P211" s="295"/>
      <c r="Q211" s="295"/>
      <c r="R211" s="295"/>
      <c r="S211" s="295"/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5"/>
      <c r="AD211" s="295"/>
      <c r="AE211" s="295"/>
      <c r="AF211" s="295"/>
      <c r="AG211" s="295"/>
    </row>
    <row r="212" spans="1:33" ht="24" customHeight="1">
      <c r="A212" s="295"/>
      <c r="B212" s="295"/>
      <c r="C212" s="295"/>
      <c r="D212" s="295"/>
      <c r="E212" s="295"/>
      <c r="F212" s="295"/>
      <c r="G212" s="295"/>
      <c r="H212" s="295"/>
      <c r="I212" s="295"/>
      <c r="J212" s="295"/>
      <c r="K212" s="295"/>
      <c r="L212" s="295"/>
      <c r="M212" s="295"/>
      <c r="N212" s="295"/>
      <c r="O212" s="295"/>
      <c r="P212" s="295"/>
      <c r="Q212" s="295"/>
      <c r="R212" s="295"/>
      <c r="S212" s="295"/>
      <c r="T212" s="295"/>
      <c r="U212" s="295"/>
      <c r="V212" s="295"/>
      <c r="W212" s="295"/>
      <c r="X212" s="295"/>
      <c r="Y212" s="295"/>
      <c r="Z212" s="295"/>
      <c r="AA212" s="295"/>
      <c r="AB212" s="295"/>
      <c r="AC212" s="295"/>
      <c r="AD212" s="295"/>
      <c r="AE212" s="295"/>
      <c r="AF212" s="295"/>
      <c r="AG212" s="295"/>
    </row>
    <row r="213" spans="1:33" ht="24" customHeight="1">
      <c r="A213" s="295"/>
      <c r="B213" s="295"/>
      <c r="C213" s="295"/>
      <c r="D213" s="295"/>
      <c r="E213" s="295"/>
      <c r="F213" s="295"/>
      <c r="G213" s="295"/>
      <c r="H213" s="295"/>
      <c r="I213" s="295"/>
      <c r="J213" s="295"/>
      <c r="K213" s="295"/>
      <c r="L213" s="295"/>
      <c r="M213" s="295"/>
      <c r="N213" s="295"/>
      <c r="O213" s="295"/>
      <c r="P213" s="295"/>
      <c r="Q213" s="295"/>
      <c r="R213" s="295"/>
      <c r="S213" s="295"/>
      <c r="T213" s="295"/>
      <c r="U213" s="295"/>
      <c r="V213" s="295"/>
      <c r="W213" s="295"/>
      <c r="X213" s="295"/>
      <c r="Y213" s="295"/>
      <c r="Z213" s="295"/>
      <c r="AA213" s="295"/>
      <c r="AB213" s="295"/>
      <c r="AC213" s="295"/>
      <c r="AD213" s="295"/>
      <c r="AE213" s="295"/>
      <c r="AF213" s="295"/>
      <c r="AG213" s="295"/>
    </row>
    <row r="214" spans="1:33" ht="24" customHeight="1">
      <c r="A214" s="295"/>
      <c r="B214" s="295"/>
      <c r="C214" s="295"/>
      <c r="D214" s="295"/>
      <c r="E214" s="295"/>
      <c r="F214" s="295"/>
      <c r="G214" s="295"/>
      <c r="H214" s="295"/>
      <c r="I214" s="295"/>
      <c r="J214" s="295"/>
      <c r="K214" s="295"/>
      <c r="L214" s="295"/>
      <c r="M214" s="295"/>
      <c r="N214" s="295"/>
      <c r="O214" s="295"/>
      <c r="P214" s="295"/>
      <c r="Q214" s="295"/>
      <c r="R214" s="295"/>
      <c r="S214" s="295"/>
      <c r="T214" s="295"/>
      <c r="U214" s="295"/>
      <c r="V214" s="295"/>
      <c r="W214" s="295"/>
      <c r="X214" s="295"/>
      <c r="Y214" s="295"/>
      <c r="Z214" s="295"/>
      <c r="AA214" s="295"/>
      <c r="AB214" s="295"/>
      <c r="AC214" s="295"/>
      <c r="AD214" s="295"/>
      <c r="AE214" s="295"/>
      <c r="AF214" s="295"/>
      <c r="AG214" s="295"/>
    </row>
    <row r="215" spans="1:33" ht="24" customHeight="1">
      <c r="A215" s="295"/>
      <c r="B215" s="295"/>
      <c r="C215" s="295"/>
      <c r="D215" s="295"/>
      <c r="E215" s="295"/>
      <c r="F215" s="295"/>
      <c r="G215" s="295"/>
      <c r="H215" s="295"/>
      <c r="I215" s="295"/>
      <c r="J215" s="295"/>
      <c r="K215" s="295"/>
      <c r="L215" s="295"/>
      <c r="M215" s="295"/>
      <c r="N215" s="295"/>
      <c r="O215" s="295"/>
      <c r="P215" s="295"/>
      <c r="Q215" s="295"/>
      <c r="R215" s="295"/>
      <c r="S215" s="295"/>
      <c r="T215" s="295"/>
      <c r="U215" s="295"/>
      <c r="V215" s="295"/>
      <c r="W215" s="295"/>
      <c r="X215" s="295"/>
      <c r="Y215" s="295"/>
      <c r="Z215" s="295"/>
      <c r="AA215" s="295"/>
      <c r="AB215" s="295"/>
      <c r="AC215" s="295"/>
      <c r="AD215" s="295"/>
      <c r="AE215" s="295"/>
      <c r="AF215" s="295"/>
      <c r="AG215" s="295"/>
    </row>
    <row r="216" spans="1:33" ht="24" customHeight="1">
      <c r="A216" s="295"/>
      <c r="B216" s="295"/>
      <c r="C216" s="295"/>
      <c r="D216" s="295"/>
      <c r="E216" s="295"/>
      <c r="F216" s="295"/>
      <c r="G216" s="295"/>
      <c r="H216" s="295"/>
      <c r="I216" s="295"/>
      <c r="J216" s="295"/>
      <c r="K216" s="295"/>
      <c r="L216" s="295"/>
      <c r="M216" s="295"/>
      <c r="N216" s="295"/>
      <c r="O216" s="295"/>
      <c r="P216" s="295"/>
      <c r="Q216" s="295"/>
      <c r="R216" s="295"/>
      <c r="S216" s="295"/>
      <c r="T216" s="295"/>
      <c r="U216" s="295"/>
      <c r="V216" s="295"/>
      <c r="W216" s="295"/>
      <c r="X216" s="295"/>
      <c r="Y216" s="295"/>
      <c r="Z216" s="295"/>
      <c r="AA216" s="295"/>
      <c r="AB216" s="295"/>
      <c r="AC216" s="295"/>
      <c r="AD216" s="295"/>
      <c r="AE216" s="295"/>
      <c r="AF216" s="295"/>
      <c r="AG216" s="295"/>
    </row>
    <row r="217" spans="1:33" ht="24" customHeight="1">
      <c r="A217" s="295"/>
      <c r="B217" s="295"/>
      <c r="C217" s="295"/>
      <c r="D217" s="295"/>
      <c r="E217" s="295"/>
      <c r="F217" s="295"/>
      <c r="G217" s="295"/>
      <c r="H217" s="295"/>
      <c r="I217" s="295"/>
      <c r="J217" s="295"/>
      <c r="K217" s="295"/>
      <c r="L217" s="295"/>
      <c r="M217" s="295"/>
      <c r="N217" s="295"/>
      <c r="O217" s="295"/>
      <c r="P217" s="295"/>
      <c r="Q217" s="295"/>
      <c r="R217" s="295"/>
      <c r="S217" s="295"/>
      <c r="T217" s="295"/>
      <c r="U217" s="295"/>
      <c r="V217" s="295"/>
      <c r="W217" s="295"/>
      <c r="X217" s="295"/>
      <c r="Y217" s="295"/>
      <c r="Z217" s="295"/>
      <c r="AA217" s="295"/>
      <c r="AB217" s="295"/>
      <c r="AC217" s="295"/>
      <c r="AD217" s="295"/>
      <c r="AE217" s="295"/>
      <c r="AF217" s="295"/>
      <c r="AG217" s="295"/>
    </row>
    <row r="218" spans="1:33" ht="24" customHeight="1">
      <c r="A218" s="295"/>
      <c r="B218" s="295"/>
      <c r="C218" s="295"/>
      <c r="D218" s="295"/>
      <c r="E218" s="295"/>
      <c r="F218" s="295"/>
      <c r="G218" s="295"/>
      <c r="H218" s="295"/>
      <c r="I218" s="295"/>
      <c r="J218" s="295"/>
      <c r="K218" s="295"/>
      <c r="L218" s="295"/>
      <c r="M218" s="295"/>
      <c r="N218" s="295"/>
      <c r="O218" s="295"/>
      <c r="P218" s="295"/>
      <c r="Q218" s="295"/>
      <c r="R218" s="295"/>
      <c r="S218" s="295"/>
      <c r="T218" s="295"/>
      <c r="U218" s="295"/>
      <c r="V218" s="295"/>
      <c r="W218" s="295"/>
      <c r="X218" s="295"/>
      <c r="Y218" s="295"/>
      <c r="Z218" s="295"/>
      <c r="AA218" s="295"/>
      <c r="AB218" s="295"/>
      <c r="AC218" s="295"/>
      <c r="AD218" s="295"/>
      <c r="AE218" s="295"/>
      <c r="AF218" s="295"/>
      <c r="AG218" s="295"/>
    </row>
    <row r="219" spans="1:33" ht="24" customHeight="1">
      <c r="A219" s="295"/>
      <c r="B219" s="295"/>
      <c r="C219" s="295"/>
      <c r="D219" s="295"/>
      <c r="E219" s="295"/>
      <c r="F219" s="295"/>
      <c r="G219" s="295"/>
      <c r="H219" s="295"/>
      <c r="I219" s="295"/>
      <c r="J219" s="295"/>
      <c r="K219" s="295"/>
      <c r="L219" s="295"/>
      <c r="M219" s="295"/>
      <c r="N219" s="295"/>
      <c r="O219" s="295"/>
      <c r="P219" s="295"/>
      <c r="Q219" s="295"/>
      <c r="R219" s="295"/>
      <c r="S219" s="295"/>
      <c r="T219" s="295"/>
      <c r="U219" s="295"/>
      <c r="V219" s="295"/>
      <c r="W219" s="295"/>
      <c r="X219" s="295"/>
      <c r="Y219" s="295"/>
      <c r="Z219" s="295"/>
      <c r="AA219" s="295"/>
      <c r="AB219" s="295"/>
      <c r="AC219" s="295"/>
      <c r="AD219" s="295"/>
      <c r="AE219" s="295"/>
      <c r="AF219" s="295"/>
      <c r="AG219" s="295"/>
    </row>
    <row r="220" spans="1:33" ht="24" customHeight="1">
      <c r="A220" s="295"/>
      <c r="B220" s="295"/>
      <c r="C220" s="295"/>
      <c r="D220" s="295"/>
      <c r="E220" s="295"/>
      <c r="F220" s="295"/>
      <c r="G220" s="295"/>
      <c r="H220" s="295"/>
      <c r="I220" s="295"/>
      <c r="J220" s="295"/>
      <c r="K220" s="295"/>
      <c r="L220" s="295"/>
      <c r="M220" s="295"/>
      <c r="N220" s="295"/>
      <c r="O220" s="295"/>
      <c r="P220" s="295"/>
      <c r="Q220" s="295"/>
      <c r="R220" s="295"/>
      <c r="S220" s="295"/>
      <c r="T220" s="295"/>
      <c r="U220" s="295"/>
      <c r="V220" s="295"/>
      <c r="W220" s="295"/>
      <c r="X220" s="295"/>
      <c r="Y220" s="295"/>
      <c r="Z220" s="295"/>
      <c r="AA220" s="295"/>
      <c r="AB220" s="295"/>
      <c r="AC220" s="295"/>
      <c r="AD220" s="295"/>
      <c r="AE220" s="295"/>
      <c r="AF220" s="295"/>
      <c r="AG220" s="295"/>
    </row>
    <row r="221" spans="1:33" ht="24" customHeight="1">
      <c r="A221" s="295"/>
      <c r="B221" s="295"/>
      <c r="C221" s="295"/>
      <c r="D221" s="295"/>
      <c r="E221" s="295"/>
      <c r="F221" s="295"/>
      <c r="G221" s="295"/>
      <c r="H221" s="295"/>
      <c r="I221" s="295"/>
      <c r="J221" s="295"/>
      <c r="K221" s="295"/>
      <c r="L221" s="295"/>
      <c r="M221" s="295"/>
      <c r="N221" s="295"/>
      <c r="O221" s="295"/>
      <c r="P221" s="295"/>
      <c r="Q221" s="295"/>
      <c r="R221" s="295"/>
      <c r="S221" s="295"/>
      <c r="T221" s="295"/>
      <c r="U221" s="295"/>
      <c r="V221" s="295"/>
      <c r="W221" s="295"/>
      <c r="X221" s="295"/>
      <c r="Y221" s="295"/>
      <c r="Z221" s="295"/>
      <c r="AA221" s="295"/>
      <c r="AB221" s="295"/>
      <c r="AC221" s="295"/>
      <c r="AD221" s="295"/>
      <c r="AE221" s="295"/>
      <c r="AF221" s="295"/>
      <c r="AG221" s="295"/>
    </row>
    <row r="222" spans="1:33" ht="24" customHeight="1">
      <c r="A222" s="295"/>
      <c r="B222" s="295"/>
      <c r="C222" s="295"/>
      <c r="D222" s="295"/>
      <c r="E222" s="295"/>
      <c r="F222" s="295"/>
      <c r="G222" s="295"/>
      <c r="H222" s="295"/>
      <c r="I222" s="295"/>
      <c r="J222" s="295"/>
      <c r="K222" s="295"/>
      <c r="L222" s="295"/>
      <c r="M222" s="295"/>
      <c r="N222" s="295"/>
      <c r="O222" s="295"/>
      <c r="P222" s="295"/>
      <c r="Q222" s="295"/>
      <c r="R222" s="295"/>
      <c r="S222" s="295"/>
      <c r="T222" s="295"/>
      <c r="U222" s="295"/>
      <c r="V222" s="295"/>
      <c r="W222" s="295"/>
      <c r="X222" s="295"/>
      <c r="Y222" s="295"/>
      <c r="Z222" s="295"/>
      <c r="AA222" s="295"/>
      <c r="AB222" s="295"/>
      <c r="AC222" s="295"/>
      <c r="AD222" s="295"/>
      <c r="AE222" s="295"/>
      <c r="AF222" s="295"/>
      <c r="AG222" s="295"/>
    </row>
    <row r="223" spans="1:33" ht="24" customHeight="1">
      <c r="A223" s="295"/>
      <c r="B223" s="295"/>
      <c r="C223" s="295"/>
      <c r="D223" s="295"/>
      <c r="E223" s="295"/>
      <c r="F223" s="295"/>
      <c r="G223" s="295"/>
      <c r="H223" s="295"/>
      <c r="I223" s="295"/>
      <c r="J223" s="295"/>
      <c r="K223" s="295"/>
      <c r="L223" s="295"/>
      <c r="M223" s="295"/>
      <c r="N223" s="295"/>
      <c r="O223" s="295"/>
      <c r="P223" s="295"/>
      <c r="Q223" s="295"/>
      <c r="R223" s="295"/>
      <c r="S223" s="295"/>
      <c r="T223" s="295"/>
      <c r="U223" s="295"/>
      <c r="V223" s="295"/>
      <c r="W223" s="295"/>
      <c r="X223" s="295"/>
      <c r="Y223" s="295"/>
      <c r="Z223" s="295"/>
      <c r="AA223" s="295"/>
      <c r="AB223" s="295"/>
      <c r="AC223" s="295"/>
      <c r="AD223" s="295"/>
      <c r="AE223" s="295"/>
      <c r="AF223" s="295"/>
      <c r="AG223" s="295"/>
    </row>
    <row r="224" spans="1:33" ht="24" customHeight="1">
      <c r="A224" s="295"/>
      <c r="B224" s="295"/>
      <c r="C224" s="295"/>
      <c r="D224" s="295"/>
      <c r="E224" s="295"/>
      <c r="F224" s="295"/>
      <c r="G224" s="295"/>
      <c r="H224" s="295"/>
      <c r="I224" s="295"/>
      <c r="J224" s="295"/>
      <c r="K224" s="295"/>
      <c r="L224" s="295"/>
      <c r="M224" s="295"/>
      <c r="N224" s="295"/>
      <c r="O224" s="295"/>
      <c r="P224" s="295"/>
      <c r="Q224" s="295"/>
      <c r="R224" s="295"/>
      <c r="S224" s="295"/>
      <c r="T224" s="295"/>
      <c r="U224" s="295"/>
      <c r="V224" s="295"/>
      <c r="W224" s="295"/>
      <c r="X224" s="295"/>
      <c r="Y224" s="295"/>
      <c r="Z224" s="295"/>
      <c r="AA224" s="295"/>
      <c r="AB224" s="295"/>
      <c r="AC224" s="295"/>
      <c r="AD224" s="295"/>
      <c r="AE224" s="295"/>
      <c r="AF224" s="295"/>
      <c r="AG224" s="295"/>
    </row>
    <row r="225" spans="1:33" ht="24" customHeight="1">
      <c r="A225" s="295"/>
      <c r="B225" s="295"/>
      <c r="C225" s="295"/>
      <c r="D225" s="295"/>
      <c r="E225" s="295"/>
      <c r="F225" s="295"/>
      <c r="G225" s="295"/>
      <c r="H225" s="295"/>
      <c r="I225" s="295"/>
      <c r="J225" s="295"/>
      <c r="K225" s="295"/>
      <c r="L225" s="295"/>
      <c r="M225" s="295"/>
      <c r="N225" s="295"/>
      <c r="O225" s="295"/>
      <c r="P225" s="295"/>
      <c r="Q225" s="295"/>
      <c r="R225" s="295"/>
      <c r="S225" s="295"/>
      <c r="T225" s="295"/>
      <c r="U225" s="295"/>
      <c r="V225" s="295"/>
      <c r="W225" s="295"/>
      <c r="X225" s="295"/>
      <c r="Y225" s="295"/>
      <c r="Z225" s="295"/>
      <c r="AA225" s="295"/>
      <c r="AB225" s="295"/>
      <c r="AC225" s="295"/>
      <c r="AD225" s="295"/>
      <c r="AE225" s="295"/>
      <c r="AF225" s="295"/>
      <c r="AG225" s="295"/>
    </row>
    <row r="226" spans="1:33" ht="24" customHeight="1">
      <c r="A226" s="295"/>
      <c r="B226" s="295"/>
      <c r="C226" s="295"/>
      <c r="D226" s="295"/>
      <c r="E226" s="295"/>
      <c r="F226" s="295"/>
      <c r="G226" s="295"/>
      <c r="H226" s="295"/>
      <c r="I226" s="295"/>
      <c r="J226" s="295"/>
      <c r="K226" s="295"/>
      <c r="L226" s="295"/>
      <c r="M226" s="295"/>
      <c r="N226" s="295"/>
      <c r="O226" s="295"/>
      <c r="P226" s="295"/>
      <c r="Q226" s="295"/>
      <c r="R226" s="295"/>
      <c r="S226" s="295"/>
      <c r="T226" s="295"/>
      <c r="U226" s="295"/>
      <c r="V226" s="295"/>
      <c r="W226" s="295"/>
      <c r="X226" s="295"/>
      <c r="Y226" s="295"/>
      <c r="Z226" s="295"/>
      <c r="AA226" s="295"/>
      <c r="AB226" s="295"/>
      <c r="AC226" s="295"/>
      <c r="AD226" s="295"/>
      <c r="AE226" s="295"/>
      <c r="AF226" s="295"/>
      <c r="AG226" s="295"/>
    </row>
    <row r="227" spans="1:33" ht="24" customHeight="1">
      <c r="A227" s="295"/>
      <c r="B227" s="295"/>
      <c r="C227" s="295"/>
      <c r="D227" s="295"/>
      <c r="E227" s="295"/>
      <c r="F227" s="295"/>
      <c r="G227" s="295"/>
      <c r="H227" s="295"/>
      <c r="I227" s="295"/>
      <c r="J227" s="295"/>
      <c r="K227" s="295"/>
      <c r="L227" s="295"/>
      <c r="M227" s="295"/>
      <c r="N227" s="295"/>
      <c r="O227" s="295"/>
      <c r="P227" s="295"/>
      <c r="Q227" s="295"/>
      <c r="R227" s="295"/>
      <c r="S227" s="295"/>
      <c r="T227" s="295"/>
      <c r="U227" s="295"/>
      <c r="V227" s="295"/>
      <c r="W227" s="295"/>
      <c r="X227" s="295"/>
      <c r="Y227" s="295"/>
      <c r="Z227" s="295"/>
      <c r="AA227" s="295"/>
      <c r="AB227" s="295"/>
      <c r="AC227" s="295"/>
      <c r="AD227" s="295"/>
      <c r="AE227" s="295"/>
      <c r="AF227" s="295"/>
      <c r="AG227" s="295"/>
    </row>
    <row r="228" spans="1:33" ht="24" customHeight="1">
      <c r="A228" s="295"/>
      <c r="B228" s="295"/>
      <c r="C228" s="295"/>
      <c r="D228" s="295"/>
      <c r="E228" s="295"/>
      <c r="F228" s="295"/>
      <c r="G228" s="295"/>
      <c r="H228" s="295"/>
      <c r="I228" s="295"/>
      <c r="J228" s="295"/>
      <c r="K228" s="295"/>
      <c r="L228" s="295"/>
      <c r="M228" s="295"/>
      <c r="N228" s="295"/>
      <c r="O228" s="295"/>
      <c r="P228" s="295"/>
      <c r="Q228" s="295"/>
      <c r="R228" s="295"/>
      <c r="S228" s="295"/>
      <c r="T228" s="295"/>
      <c r="U228" s="295"/>
      <c r="V228" s="295"/>
      <c r="W228" s="295"/>
      <c r="X228" s="295"/>
      <c r="Y228" s="295"/>
      <c r="Z228" s="295"/>
      <c r="AA228" s="295"/>
      <c r="AB228" s="295"/>
      <c r="AC228" s="295"/>
      <c r="AD228" s="295"/>
      <c r="AE228" s="295"/>
      <c r="AF228" s="295"/>
      <c r="AG228" s="295"/>
    </row>
    <row r="229" spans="1:33" ht="24" customHeight="1">
      <c r="A229" s="295"/>
      <c r="B229" s="295"/>
      <c r="C229" s="295"/>
      <c r="D229" s="295"/>
      <c r="E229" s="295"/>
      <c r="F229" s="295"/>
      <c r="G229" s="295"/>
      <c r="H229" s="295"/>
      <c r="I229" s="295"/>
      <c r="J229" s="295"/>
      <c r="K229" s="295"/>
      <c r="L229" s="295"/>
      <c r="M229" s="295"/>
      <c r="N229" s="295"/>
      <c r="O229" s="295"/>
      <c r="P229" s="295"/>
      <c r="Q229" s="295"/>
      <c r="R229" s="295"/>
      <c r="S229" s="295"/>
      <c r="T229" s="295"/>
      <c r="U229" s="295"/>
      <c r="V229" s="295"/>
      <c r="W229" s="295"/>
      <c r="X229" s="295"/>
      <c r="Y229" s="295"/>
      <c r="Z229" s="295"/>
      <c r="AA229" s="295"/>
      <c r="AB229" s="295"/>
      <c r="AC229" s="295"/>
      <c r="AD229" s="295"/>
      <c r="AE229" s="295"/>
      <c r="AF229" s="295"/>
      <c r="AG229" s="295"/>
    </row>
    <row r="230" spans="1:33" ht="24" customHeight="1">
      <c r="A230" s="295"/>
      <c r="B230" s="295"/>
      <c r="C230" s="295"/>
      <c r="D230" s="295"/>
      <c r="E230" s="295"/>
      <c r="F230" s="295"/>
      <c r="G230" s="295"/>
      <c r="H230" s="295"/>
      <c r="I230" s="295"/>
      <c r="J230" s="295"/>
      <c r="K230" s="295"/>
      <c r="L230" s="295"/>
      <c r="M230" s="295"/>
      <c r="N230" s="295"/>
      <c r="O230" s="295"/>
      <c r="P230" s="295"/>
      <c r="Q230" s="295"/>
      <c r="R230" s="295"/>
      <c r="S230" s="295"/>
      <c r="T230" s="295"/>
      <c r="U230" s="295"/>
      <c r="V230" s="295"/>
      <c r="W230" s="295"/>
      <c r="X230" s="295"/>
      <c r="Y230" s="295"/>
      <c r="Z230" s="295"/>
      <c r="AA230" s="295"/>
      <c r="AB230" s="295"/>
      <c r="AC230" s="295"/>
      <c r="AD230" s="295"/>
      <c r="AE230" s="295"/>
      <c r="AF230" s="295"/>
      <c r="AG230" s="295"/>
    </row>
    <row r="231" spans="1:33" ht="24" customHeight="1">
      <c r="A231" s="295"/>
      <c r="B231" s="295"/>
      <c r="C231" s="295"/>
      <c r="D231" s="295"/>
      <c r="E231" s="295"/>
      <c r="F231" s="295"/>
      <c r="G231" s="295"/>
      <c r="H231" s="295"/>
      <c r="I231" s="295"/>
      <c r="J231" s="295"/>
      <c r="K231" s="295"/>
      <c r="L231" s="295"/>
      <c r="M231" s="295"/>
      <c r="N231" s="295"/>
      <c r="O231" s="295"/>
      <c r="P231" s="295"/>
      <c r="Q231" s="295"/>
      <c r="R231" s="295"/>
      <c r="S231" s="295"/>
      <c r="T231" s="295"/>
      <c r="U231" s="295"/>
      <c r="V231" s="295"/>
      <c r="W231" s="295"/>
      <c r="X231" s="295"/>
      <c r="Y231" s="295"/>
      <c r="Z231" s="295"/>
      <c r="AA231" s="295"/>
      <c r="AB231" s="295"/>
      <c r="AC231" s="295"/>
      <c r="AD231" s="295"/>
      <c r="AE231" s="295"/>
      <c r="AF231" s="295"/>
      <c r="AG231" s="295"/>
    </row>
    <row r="232" spans="1:33" ht="24" customHeight="1">
      <c r="A232" s="295"/>
      <c r="B232" s="295"/>
      <c r="C232" s="295"/>
      <c r="D232" s="295"/>
      <c r="E232" s="295"/>
      <c r="F232" s="295"/>
      <c r="G232" s="295"/>
      <c r="H232" s="295"/>
      <c r="I232" s="295"/>
      <c r="J232" s="295"/>
      <c r="K232" s="295"/>
      <c r="L232" s="295"/>
      <c r="M232" s="295"/>
      <c r="N232" s="295"/>
      <c r="O232" s="295"/>
      <c r="P232" s="295"/>
      <c r="Q232" s="295"/>
      <c r="R232" s="295"/>
      <c r="S232" s="295"/>
      <c r="T232" s="295"/>
      <c r="U232" s="295"/>
      <c r="V232" s="295"/>
      <c r="W232" s="295"/>
      <c r="X232" s="295"/>
      <c r="Y232" s="295"/>
      <c r="Z232" s="295"/>
      <c r="AA232" s="295"/>
      <c r="AB232" s="295"/>
      <c r="AC232" s="295"/>
      <c r="AD232" s="295"/>
      <c r="AE232" s="295"/>
      <c r="AF232" s="295"/>
      <c r="AG232" s="295"/>
    </row>
    <row r="233" spans="1:33" ht="24" customHeight="1">
      <c r="A233" s="295"/>
      <c r="B233" s="295"/>
      <c r="C233" s="295"/>
      <c r="D233" s="295"/>
      <c r="E233" s="295"/>
      <c r="F233" s="295"/>
      <c r="G233" s="295"/>
      <c r="H233" s="295"/>
      <c r="I233" s="295"/>
      <c r="J233" s="295"/>
      <c r="K233" s="295"/>
      <c r="L233" s="295"/>
      <c r="M233" s="295"/>
      <c r="N233" s="295"/>
      <c r="O233" s="295"/>
      <c r="P233" s="295"/>
      <c r="Q233" s="295"/>
      <c r="R233" s="295"/>
      <c r="S233" s="295"/>
      <c r="T233" s="295"/>
      <c r="U233" s="295"/>
      <c r="V233" s="295"/>
      <c r="W233" s="295"/>
      <c r="X233" s="295"/>
      <c r="Y233" s="295"/>
      <c r="Z233" s="295"/>
      <c r="AA233" s="295"/>
      <c r="AB233" s="295"/>
      <c r="AC233" s="295"/>
      <c r="AD233" s="295"/>
      <c r="AE233" s="295"/>
      <c r="AF233" s="295"/>
      <c r="AG233" s="295"/>
    </row>
    <row r="234" spans="1:33" ht="24" customHeight="1">
      <c r="A234" s="295"/>
      <c r="B234" s="295"/>
      <c r="C234" s="295"/>
      <c r="D234" s="295"/>
      <c r="E234" s="295"/>
      <c r="F234" s="295"/>
      <c r="G234" s="295"/>
      <c r="H234" s="295"/>
      <c r="I234" s="295"/>
      <c r="J234" s="295"/>
      <c r="K234" s="295"/>
      <c r="L234" s="295"/>
      <c r="M234" s="295"/>
      <c r="N234" s="295"/>
      <c r="O234" s="295"/>
      <c r="P234" s="295"/>
      <c r="Q234" s="295"/>
      <c r="R234" s="295"/>
      <c r="S234" s="295"/>
      <c r="T234" s="295"/>
      <c r="U234" s="295"/>
      <c r="V234" s="295"/>
      <c r="W234" s="295"/>
      <c r="X234" s="295"/>
      <c r="Y234" s="295"/>
      <c r="Z234" s="295"/>
      <c r="AA234" s="295"/>
      <c r="AB234" s="295"/>
      <c r="AC234" s="295"/>
      <c r="AD234" s="295"/>
      <c r="AE234" s="295"/>
      <c r="AF234" s="295"/>
      <c r="AG234" s="295"/>
    </row>
    <row r="235" spans="1:33" ht="24" customHeight="1">
      <c r="A235" s="295"/>
      <c r="B235" s="295"/>
      <c r="C235" s="295"/>
      <c r="D235" s="295"/>
      <c r="E235" s="295"/>
      <c r="F235" s="295"/>
      <c r="G235" s="295"/>
      <c r="H235" s="295"/>
      <c r="I235" s="295"/>
      <c r="J235" s="295"/>
      <c r="K235" s="295"/>
      <c r="L235" s="295"/>
      <c r="M235" s="295"/>
      <c r="N235" s="295"/>
      <c r="O235" s="295"/>
      <c r="P235" s="295"/>
      <c r="Q235" s="295"/>
      <c r="R235" s="295"/>
      <c r="S235" s="295"/>
      <c r="T235" s="295"/>
      <c r="U235" s="295"/>
      <c r="V235" s="295"/>
      <c r="W235" s="295"/>
      <c r="X235" s="295"/>
      <c r="Y235" s="295"/>
      <c r="Z235" s="295"/>
      <c r="AA235" s="295"/>
      <c r="AB235" s="295"/>
      <c r="AC235" s="295"/>
      <c r="AD235" s="295"/>
      <c r="AE235" s="295"/>
      <c r="AF235" s="295"/>
      <c r="AG235" s="295"/>
    </row>
    <row r="236" spans="1:33" ht="24" customHeight="1">
      <c r="A236" s="295"/>
      <c r="B236" s="295"/>
      <c r="C236" s="295"/>
      <c r="D236" s="295"/>
      <c r="E236" s="295"/>
      <c r="F236" s="295"/>
      <c r="G236" s="295"/>
      <c r="H236" s="295"/>
      <c r="I236" s="295"/>
      <c r="J236" s="295"/>
      <c r="K236" s="295"/>
      <c r="L236" s="295"/>
      <c r="M236" s="295"/>
      <c r="N236" s="295"/>
      <c r="O236" s="295"/>
      <c r="P236" s="295"/>
      <c r="Q236" s="295"/>
      <c r="R236" s="295"/>
      <c r="S236" s="295"/>
      <c r="T236" s="295"/>
      <c r="U236" s="295"/>
      <c r="V236" s="295"/>
      <c r="W236" s="295"/>
      <c r="X236" s="295"/>
      <c r="Y236" s="295"/>
      <c r="Z236" s="295"/>
      <c r="AA236" s="295"/>
      <c r="AB236" s="295"/>
      <c r="AC236" s="295"/>
      <c r="AD236" s="295"/>
      <c r="AE236" s="295"/>
      <c r="AF236" s="295"/>
      <c r="AG236" s="295"/>
    </row>
    <row r="237" spans="1:33" ht="24" customHeight="1">
      <c r="A237" s="295"/>
      <c r="B237" s="295"/>
      <c r="C237" s="295"/>
      <c r="D237" s="295"/>
      <c r="E237" s="295"/>
      <c r="F237" s="295"/>
      <c r="G237" s="295"/>
      <c r="H237" s="295"/>
      <c r="I237" s="295"/>
      <c r="J237" s="295"/>
      <c r="K237" s="295"/>
      <c r="L237" s="295"/>
      <c r="M237" s="295"/>
      <c r="N237" s="295"/>
      <c r="O237" s="295"/>
      <c r="P237" s="295"/>
      <c r="Q237" s="295"/>
      <c r="R237" s="295"/>
      <c r="S237" s="295"/>
      <c r="T237" s="295"/>
      <c r="U237" s="295"/>
      <c r="V237" s="295"/>
      <c r="W237" s="295"/>
      <c r="X237" s="295"/>
      <c r="Y237" s="295"/>
      <c r="Z237" s="295"/>
      <c r="AA237" s="295"/>
      <c r="AB237" s="295"/>
      <c r="AC237" s="295"/>
      <c r="AD237" s="295"/>
      <c r="AE237" s="295"/>
      <c r="AF237" s="295"/>
      <c r="AG237" s="295"/>
    </row>
    <row r="238" spans="1:33" ht="24" customHeight="1">
      <c r="A238" s="295"/>
      <c r="B238" s="295"/>
      <c r="C238" s="295"/>
      <c r="D238" s="295"/>
      <c r="E238" s="295"/>
      <c r="F238" s="295"/>
      <c r="G238" s="295"/>
      <c r="H238" s="295"/>
      <c r="I238" s="295"/>
      <c r="J238" s="295"/>
      <c r="K238" s="295"/>
      <c r="L238" s="295"/>
      <c r="M238" s="295"/>
      <c r="N238" s="295"/>
      <c r="O238" s="295"/>
      <c r="P238" s="295"/>
      <c r="Q238" s="295"/>
      <c r="R238" s="295"/>
      <c r="S238" s="295"/>
      <c r="T238" s="295"/>
      <c r="U238" s="295"/>
      <c r="V238" s="295"/>
      <c r="W238" s="295"/>
      <c r="X238" s="295"/>
      <c r="Y238" s="295"/>
      <c r="Z238" s="295"/>
      <c r="AA238" s="295"/>
      <c r="AB238" s="295"/>
      <c r="AC238" s="295"/>
      <c r="AD238" s="295"/>
      <c r="AE238" s="295"/>
      <c r="AF238" s="295"/>
      <c r="AG238" s="295"/>
    </row>
    <row r="239" spans="1:33" ht="24" customHeight="1">
      <c r="A239" s="295"/>
      <c r="B239" s="295"/>
      <c r="C239" s="295"/>
      <c r="D239" s="295"/>
      <c r="E239" s="295"/>
      <c r="F239" s="295"/>
      <c r="G239" s="295"/>
      <c r="H239" s="295"/>
      <c r="I239" s="295"/>
      <c r="J239" s="295"/>
      <c r="K239" s="295"/>
      <c r="L239" s="295"/>
      <c r="M239" s="295"/>
      <c r="N239" s="295"/>
      <c r="O239" s="295"/>
      <c r="P239" s="295"/>
      <c r="Q239" s="295"/>
      <c r="R239" s="295"/>
      <c r="S239" s="295"/>
      <c r="T239" s="295"/>
      <c r="U239" s="295"/>
      <c r="V239" s="295"/>
      <c r="W239" s="295"/>
      <c r="X239" s="295"/>
      <c r="Y239" s="295"/>
      <c r="Z239" s="295"/>
      <c r="AA239" s="295"/>
      <c r="AB239" s="295"/>
      <c r="AC239" s="295"/>
      <c r="AD239" s="295"/>
      <c r="AE239" s="295"/>
      <c r="AF239" s="295"/>
      <c r="AG239" s="295"/>
    </row>
    <row r="240" spans="1:33" ht="24" customHeight="1">
      <c r="A240" s="295"/>
      <c r="B240" s="295"/>
      <c r="C240" s="295"/>
      <c r="D240" s="295"/>
      <c r="E240" s="295"/>
      <c r="F240" s="295"/>
      <c r="G240" s="295"/>
      <c r="H240" s="295"/>
      <c r="I240" s="295"/>
      <c r="J240" s="295"/>
      <c r="K240" s="295"/>
      <c r="L240" s="295"/>
      <c r="M240" s="295"/>
      <c r="N240" s="295"/>
      <c r="O240" s="295"/>
      <c r="P240" s="295"/>
      <c r="Q240" s="295"/>
      <c r="R240" s="295"/>
      <c r="S240" s="295"/>
      <c r="T240" s="295"/>
      <c r="U240" s="295"/>
      <c r="V240" s="295"/>
      <c r="W240" s="295"/>
      <c r="X240" s="295"/>
      <c r="Y240" s="295"/>
      <c r="Z240" s="295"/>
      <c r="AA240" s="295"/>
      <c r="AB240" s="295"/>
      <c r="AC240" s="295"/>
      <c r="AD240" s="295"/>
      <c r="AE240" s="295"/>
      <c r="AF240" s="295"/>
      <c r="AG240" s="295"/>
    </row>
    <row r="241" spans="1:33" ht="24" customHeight="1">
      <c r="A241" s="295"/>
      <c r="B241" s="295"/>
      <c r="C241" s="295"/>
      <c r="D241" s="295"/>
      <c r="E241" s="295"/>
      <c r="F241" s="295"/>
      <c r="G241" s="295"/>
      <c r="H241" s="295"/>
      <c r="I241" s="295"/>
      <c r="J241" s="295"/>
      <c r="K241" s="295"/>
      <c r="L241" s="295"/>
      <c r="M241" s="295"/>
      <c r="N241" s="295"/>
      <c r="O241" s="295"/>
      <c r="P241" s="295"/>
      <c r="Q241" s="295"/>
      <c r="R241" s="295"/>
      <c r="S241" s="295"/>
      <c r="T241" s="295"/>
      <c r="U241" s="295"/>
      <c r="V241" s="295"/>
      <c r="W241" s="295"/>
      <c r="X241" s="295"/>
      <c r="Y241" s="295"/>
      <c r="Z241" s="295"/>
      <c r="AA241" s="295"/>
      <c r="AB241" s="295"/>
      <c r="AC241" s="295"/>
      <c r="AD241" s="295"/>
      <c r="AE241" s="295"/>
      <c r="AF241" s="295"/>
      <c r="AG241" s="295"/>
    </row>
    <row r="242" spans="1:33" ht="24" customHeight="1">
      <c r="A242" s="295"/>
      <c r="B242" s="295"/>
      <c r="C242" s="295"/>
      <c r="D242" s="295"/>
      <c r="E242" s="295"/>
      <c r="F242" s="295"/>
      <c r="G242" s="295"/>
      <c r="H242" s="295"/>
      <c r="I242" s="295"/>
      <c r="J242" s="295"/>
      <c r="K242" s="295"/>
      <c r="L242" s="295"/>
      <c r="M242" s="295"/>
      <c r="N242" s="295"/>
      <c r="O242" s="295"/>
      <c r="P242" s="295"/>
      <c r="Q242" s="295"/>
      <c r="R242" s="295"/>
      <c r="S242" s="295"/>
      <c r="T242" s="295"/>
      <c r="U242" s="295"/>
      <c r="V242" s="295"/>
      <c r="W242" s="295"/>
      <c r="X242" s="295"/>
      <c r="Y242" s="295"/>
      <c r="Z242" s="295"/>
      <c r="AA242" s="295"/>
      <c r="AB242" s="295"/>
      <c r="AC242" s="295"/>
      <c r="AD242" s="295"/>
      <c r="AE242" s="295"/>
      <c r="AF242" s="295"/>
      <c r="AG242" s="295"/>
    </row>
    <row r="243" spans="1:33" ht="24" customHeight="1">
      <c r="A243" s="295"/>
      <c r="B243" s="295"/>
      <c r="C243" s="295"/>
      <c r="D243" s="295"/>
      <c r="E243" s="295"/>
      <c r="F243" s="295"/>
      <c r="G243" s="295"/>
      <c r="H243" s="295"/>
      <c r="I243" s="295"/>
      <c r="J243" s="295"/>
      <c r="K243" s="295"/>
      <c r="L243" s="295"/>
      <c r="M243" s="295"/>
      <c r="N243" s="295"/>
      <c r="O243" s="295"/>
      <c r="P243" s="295"/>
      <c r="Q243" s="295"/>
      <c r="R243" s="295"/>
      <c r="S243" s="295"/>
      <c r="T243" s="295"/>
      <c r="U243" s="295"/>
      <c r="V243" s="295"/>
      <c r="W243" s="295"/>
      <c r="X243" s="295"/>
      <c r="Y243" s="295"/>
      <c r="Z243" s="295"/>
      <c r="AA243" s="295"/>
      <c r="AB243" s="295"/>
      <c r="AC243" s="295"/>
      <c r="AD243" s="295"/>
      <c r="AE243" s="295"/>
      <c r="AF243" s="295"/>
      <c r="AG243" s="295"/>
    </row>
    <row r="244" spans="1:33" ht="24" customHeight="1">
      <c r="A244" s="295"/>
      <c r="B244" s="295"/>
      <c r="C244" s="295"/>
      <c r="D244" s="295"/>
      <c r="E244" s="295"/>
      <c r="F244" s="295"/>
      <c r="G244" s="295"/>
      <c r="H244" s="295"/>
      <c r="I244" s="295"/>
      <c r="J244" s="295"/>
      <c r="K244" s="295"/>
      <c r="L244" s="295"/>
      <c r="M244" s="295"/>
      <c r="N244" s="295"/>
      <c r="O244" s="295"/>
      <c r="P244" s="295"/>
      <c r="Q244" s="295"/>
      <c r="R244" s="295"/>
      <c r="S244" s="295"/>
      <c r="T244" s="295"/>
      <c r="U244" s="295"/>
      <c r="V244" s="295"/>
      <c r="W244" s="295"/>
      <c r="X244" s="295"/>
      <c r="Y244" s="295"/>
      <c r="Z244" s="295"/>
      <c r="AA244" s="295"/>
      <c r="AB244" s="295"/>
      <c r="AC244" s="295"/>
      <c r="AD244" s="295"/>
      <c r="AE244" s="295"/>
      <c r="AF244" s="295"/>
      <c r="AG244" s="295"/>
    </row>
    <row r="245" spans="1:33" ht="24" customHeight="1">
      <c r="A245" s="295"/>
      <c r="B245" s="295"/>
      <c r="C245" s="295"/>
      <c r="D245" s="295"/>
      <c r="E245" s="295"/>
      <c r="F245" s="295"/>
      <c r="G245" s="295"/>
      <c r="H245" s="295"/>
      <c r="I245" s="295"/>
      <c r="J245" s="295"/>
      <c r="K245" s="295"/>
      <c r="L245" s="295"/>
      <c r="M245" s="295"/>
      <c r="N245" s="295"/>
      <c r="O245" s="295"/>
      <c r="P245" s="295"/>
      <c r="Q245" s="295"/>
      <c r="R245" s="295"/>
      <c r="S245" s="295"/>
      <c r="T245" s="295"/>
      <c r="U245" s="295"/>
      <c r="V245" s="295"/>
      <c r="W245" s="295"/>
      <c r="X245" s="295"/>
      <c r="Y245" s="295"/>
      <c r="Z245" s="295"/>
      <c r="AA245" s="295"/>
      <c r="AB245" s="295"/>
      <c r="AC245" s="295"/>
      <c r="AD245" s="295"/>
      <c r="AE245" s="295"/>
      <c r="AF245" s="295"/>
      <c r="AG245" s="295"/>
    </row>
    <row r="246" spans="1:33" ht="24" customHeight="1">
      <c r="A246" s="295"/>
      <c r="B246" s="295"/>
      <c r="C246" s="295"/>
      <c r="D246" s="295"/>
      <c r="E246" s="295"/>
      <c r="F246" s="295"/>
      <c r="G246" s="295"/>
      <c r="H246" s="295"/>
      <c r="I246" s="295"/>
      <c r="J246" s="295"/>
      <c r="K246" s="295"/>
      <c r="L246" s="295"/>
      <c r="M246" s="295"/>
      <c r="N246" s="295"/>
      <c r="O246" s="295"/>
      <c r="P246" s="295"/>
      <c r="Q246" s="295"/>
      <c r="R246" s="295"/>
      <c r="S246" s="295"/>
      <c r="T246" s="295"/>
      <c r="U246" s="295"/>
      <c r="V246" s="295"/>
      <c r="W246" s="295"/>
      <c r="X246" s="295"/>
      <c r="Y246" s="295"/>
      <c r="Z246" s="295"/>
      <c r="AA246" s="295"/>
      <c r="AB246" s="295"/>
      <c r="AC246" s="295"/>
      <c r="AD246" s="295"/>
      <c r="AE246" s="295"/>
      <c r="AF246" s="295"/>
      <c r="AG246" s="295"/>
    </row>
    <row r="247" spans="1:33" ht="24" customHeight="1">
      <c r="A247" s="295"/>
      <c r="B247" s="295"/>
      <c r="C247" s="295"/>
      <c r="D247" s="295"/>
      <c r="E247" s="295"/>
      <c r="F247" s="295"/>
      <c r="G247" s="295"/>
      <c r="H247" s="295"/>
      <c r="I247" s="295"/>
      <c r="J247" s="295"/>
      <c r="K247" s="295"/>
      <c r="L247" s="295"/>
      <c r="M247" s="295"/>
      <c r="N247" s="295"/>
      <c r="O247" s="295"/>
      <c r="P247" s="295"/>
      <c r="Q247" s="295"/>
      <c r="R247" s="295"/>
      <c r="S247" s="295"/>
      <c r="T247" s="295"/>
      <c r="U247" s="295"/>
      <c r="V247" s="295"/>
      <c r="W247" s="295"/>
      <c r="X247" s="295"/>
      <c r="Y247" s="295"/>
      <c r="Z247" s="295"/>
      <c r="AA247" s="295"/>
      <c r="AB247" s="295"/>
      <c r="AC247" s="295"/>
      <c r="AD247" s="295"/>
      <c r="AE247" s="295"/>
      <c r="AF247" s="295"/>
      <c r="AG247" s="295"/>
    </row>
    <row r="248" spans="1:33" ht="24" customHeight="1">
      <c r="A248" s="295"/>
      <c r="B248" s="295"/>
      <c r="C248" s="295"/>
      <c r="D248" s="295"/>
      <c r="E248" s="295"/>
      <c r="F248" s="295"/>
      <c r="G248" s="295"/>
      <c r="H248" s="295"/>
      <c r="I248" s="295"/>
      <c r="J248" s="295"/>
      <c r="K248" s="295"/>
      <c r="L248" s="295"/>
      <c r="M248" s="295"/>
      <c r="N248" s="295"/>
      <c r="O248" s="295"/>
      <c r="P248" s="295"/>
      <c r="Q248" s="295"/>
      <c r="R248" s="295"/>
      <c r="S248" s="295"/>
      <c r="T248" s="295"/>
      <c r="U248" s="295"/>
      <c r="V248" s="295"/>
      <c r="W248" s="295"/>
      <c r="X248" s="295"/>
      <c r="Y248" s="295"/>
      <c r="Z248" s="295"/>
      <c r="AA248" s="295"/>
      <c r="AB248" s="295"/>
      <c r="AC248" s="295"/>
      <c r="AD248" s="295"/>
      <c r="AE248" s="295"/>
      <c r="AF248" s="295"/>
      <c r="AG248" s="295"/>
    </row>
    <row r="249" spans="1:33" ht="24" customHeight="1">
      <c r="A249" s="295"/>
      <c r="B249" s="295"/>
      <c r="C249" s="295"/>
      <c r="D249" s="295"/>
      <c r="E249" s="295"/>
      <c r="F249" s="295"/>
      <c r="G249" s="295"/>
      <c r="H249" s="295"/>
      <c r="I249" s="295"/>
      <c r="J249" s="295"/>
      <c r="K249" s="295"/>
      <c r="L249" s="295"/>
      <c r="M249" s="295"/>
      <c r="N249" s="295"/>
      <c r="O249" s="295"/>
      <c r="P249" s="295"/>
      <c r="Q249" s="295"/>
      <c r="R249" s="295"/>
      <c r="S249" s="295"/>
      <c r="T249" s="295"/>
      <c r="U249" s="295"/>
      <c r="V249" s="295"/>
      <c r="W249" s="295"/>
      <c r="X249" s="295"/>
      <c r="Y249" s="295"/>
      <c r="Z249" s="295"/>
      <c r="AA249" s="295"/>
      <c r="AB249" s="295"/>
      <c r="AC249" s="295"/>
      <c r="AD249" s="295"/>
      <c r="AE249" s="295"/>
      <c r="AF249" s="295"/>
      <c r="AG249" s="295"/>
    </row>
    <row r="250" spans="1:33" ht="24" customHeight="1">
      <c r="A250" s="295"/>
      <c r="B250" s="295"/>
      <c r="C250" s="295"/>
      <c r="D250" s="295"/>
      <c r="E250" s="295"/>
      <c r="F250" s="295"/>
      <c r="G250" s="295"/>
      <c r="H250" s="295"/>
      <c r="I250" s="295"/>
      <c r="J250" s="295"/>
      <c r="K250" s="295"/>
      <c r="L250" s="295"/>
      <c r="M250" s="295"/>
      <c r="N250" s="295"/>
      <c r="O250" s="295"/>
      <c r="P250" s="295"/>
      <c r="Q250" s="295"/>
      <c r="R250" s="295"/>
      <c r="S250" s="295"/>
      <c r="T250" s="295"/>
      <c r="U250" s="295"/>
      <c r="V250" s="295"/>
      <c r="W250" s="295"/>
      <c r="X250" s="295"/>
      <c r="Y250" s="295"/>
      <c r="Z250" s="295"/>
      <c r="AA250" s="295"/>
      <c r="AB250" s="295"/>
      <c r="AC250" s="295"/>
      <c r="AD250" s="295"/>
      <c r="AE250" s="295"/>
      <c r="AF250" s="295"/>
      <c r="AG250" s="295"/>
    </row>
    <row r="251" spans="1:33" ht="24" customHeight="1">
      <c r="A251" s="295"/>
      <c r="B251" s="295"/>
      <c r="C251" s="295"/>
      <c r="D251" s="295"/>
      <c r="E251" s="295"/>
      <c r="F251" s="295"/>
      <c r="G251" s="295"/>
      <c r="H251" s="295"/>
      <c r="I251" s="295"/>
      <c r="J251" s="295"/>
      <c r="K251" s="295"/>
      <c r="L251" s="295"/>
      <c r="M251" s="295"/>
      <c r="N251" s="295"/>
      <c r="O251" s="295"/>
      <c r="P251" s="295"/>
      <c r="Q251" s="295"/>
      <c r="R251" s="295"/>
      <c r="S251" s="295"/>
      <c r="T251" s="295"/>
      <c r="U251" s="295"/>
      <c r="V251" s="295"/>
      <c r="W251" s="295"/>
      <c r="X251" s="295"/>
      <c r="Y251" s="295"/>
      <c r="Z251" s="295"/>
      <c r="AA251" s="295"/>
      <c r="AB251" s="295"/>
      <c r="AC251" s="295"/>
      <c r="AD251" s="295"/>
      <c r="AE251" s="295"/>
      <c r="AF251" s="295"/>
      <c r="AG251" s="295"/>
    </row>
    <row r="252" spans="1:33" ht="24" customHeight="1">
      <c r="A252" s="295"/>
      <c r="B252" s="295"/>
      <c r="C252" s="295"/>
      <c r="D252" s="295"/>
      <c r="E252" s="295"/>
      <c r="F252" s="295"/>
      <c r="G252" s="295"/>
      <c r="H252" s="295"/>
      <c r="I252" s="295"/>
      <c r="J252" s="295"/>
      <c r="K252" s="295"/>
      <c r="L252" s="295"/>
      <c r="M252" s="295"/>
      <c r="N252" s="295"/>
      <c r="O252" s="295"/>
      <c r="P252" s="295"/>
      <c r="Q252" s="295"/>
      <c r="R252" s="295"/>
      <c r="S252" s="295"/>
      <c r="T252" s="295"/>
      <c r="U252" s="295"/>
      <c r="V252" s="295"/>
      <c r="W252" s="295"/>
      <c r="X252" s="295"/>
      <c r="Y252" s="295"/>
      <c r="Z252" s="295"/>
      <c r="AA252" s="295"/>
      <c r="AB252" s="295"/>
      <c r="AC252" s="295"/>
      <c r="AD252" s="295"/>
      <c r="AE252" s="295"/>
      <c r="AF252" s="295"/>
      <c r="AG252" s="295"/>
    </row>
    <row r="253" spans="1:33" ht="24" customHeight="1">
      <c r="A253" s="295"/>
      <c r="B253" s="295"/>
      <c r="C253" s="295"/>
      <c r="D253" s="295"/>
      <c r="E253" s="295"/>
      <c r="F253" s="295"/>
      <c r="G253" s="295"/>
      <c r="H253" s="295"/>
      <c r="I253" s="295"/>
      <c r="J253" s="295"/>
      <c r="K253" s="295"/>
      <c r="L253" s="295"/>
      <c r="M253" s="295"/>
      <c r="N253" s="295"/>
      <c r="O253" s="295"/>
      <c r="P253" s="295"/>
      <c r="Q253" s="295"/>
      <c r="R253" s="295"/>
      <c r="S253" s="295"/>
      <c r="T253" s="295"/>
      <c r="U253" s="295"/>
      <c r="V253" s="295"/>
      <c r="W253" s="295"/>
      <c r="X253" s="295"/>
      <c r="Y253" s="295"/>
      <c r="Z253" s="295"/>
      <c r="AA253" s="295"/>
      <c r="AB253" s="295"/>
      <c r="AC253" s="295"/>
      <c r="AD253" s="295"/>
      <c r="AE253" s="295"/>
      <c r="AF253" s="295"/>
      <c r="AG253" s="295"/>
    </row>
    <row r="254" spans="1:33" ht="24" customHeight="1">
      <c r="A254" s="295"/>
      <c r="B254" s="295"/>
      <c r="C254" s="295"/>
      <c r="D254" s="295"/>
      <c r="E254" s="295"/>
      <c r="F254" s="295"/>
      <c r="G254" s="295"/>
      <c r="H254" s="295"/>
      <c r="I254" s="295"/>
      <c r="J254" s="295"/>
      <c r="K254" s="295"/>
      <c r="L254" s="295"/>
      <c r="M254" s="295"/>
      <c r="N254" s="295"/>
      <c r="O254" s="295"/>
      <c r="P254" s="295"/>
      <c r="Q254" s="295"/>
      <c r="R254" s="295"/>
      <c r="S254" s="295"/>
      <c r="T254" s="295"/>
      <c r="U254" s="295"/>
      <c r="V254" s="295"/>
      <c r="W254" s="295"/>
      <c r="X254" s="295"/>
      <c r="Y254" s="295"/>
      <c r="Z254" s="295"/>
      <c r="AA254" s="295"/>
      <c r="AB254" s="295"/>
      <c r="AC254" s="295"/>
      <c r="AD254" s="295"/>
      <c r="AE254" s="295"/>
      <c r="AF254" s="295"/>
      <c r="AG254" s="295"/>
    </row>
    <row r="255" spans="1:33" ht="24" customHeight="1">
      <c r="A255" s="295"/>
      <c r="B255" s="295"/>
      <c r="C255" s="295"/>
      <c r="D255" s="295"/>
      <c r="E255" s="295"/>
      <c r="F255" s="295"/>
      <c r="G255" s="295"/>
      <c r="H255" s="295"/>
      <c r="I255" s="295"/>
      <c r="J255" s="295"/>
      <c r="K255" s="295"/>
      <c r="L255" s="295"/>
      <c r="M255" s="295"/>
      <c r="N255" s="295"/>
      <c r="O255" s="295"/>
      <c r="P255" s="295"/>
      <c r="Q255" s="295"/>
      <c r="R255" s="295"/>
      <c r="S255" s="295"/>
      <c r="T255" s="295"/>
      <c r="U255" s="295"/>
      <c r="V255" s="295"/>
      <c r="W255" s="295"/>
      <c r="X255" s="295"/>
      <c r="Y255" s="295"/>
      <c r="Z255" s="295"/>
      <c r="AA255" s="295"/>
      <c r="AB255" s="295"/>
      <c r="AC255" s="295"/>
      <c r="AD255" s="295"/>
      <c r="AE255" s="295"/>
      <c r="AF255" s="295"/>
      <c r="AG255" s="295"/>
    </row>
    <row r="256" spans="1:33" ht="24" customHeight="1">
      <c r="A256" s="295"/>
      <c r="B256" s="295"/>
      <c r="C256" s="295"/>
      <c r="D256" s="295"/>
      <c r="E256" s="295"/>
      <c r="F256" s="295"/>
      <c r="G256" s="295"/>
      <c r="H256" s="295"/>
      <c r="I256" s="295"/>
      <c r="J256" s="295"/>
      <c r="K256" s="295"/>
      <c r="L256" s="295"/>
      <c r="M256" s="295"/>
      <c r="N256" s="295"/>
      <c r="O256" s="295"/>
      <c r="P256" s="295"/>
      <c r="Q256" s="295"/>
      <c r="R256" s="295"/>
      <c r="S256" s="295"/>
      <c r="T256" s="295"/>
      <c r="U256" s="295"/>
      <c r="V256" s="295"/>
      <c r="W256" s="295"/>
      <c r="X256" s="295"/>
      <c r="Y256" s="295"/>
      <c r="Z256" s="295"/>
      <c r="AA256" s="295"/>
      <c r="AB256" s="295"/>
      <c r="AC256" s="295"/>
      <c r="AD256" s="295"/>
      <c r="AE256" s="295"/>
      <c r="AF256" s="295"/>
      <c r="AG256" s="295"/>
    </row>
    <row r="257" spans="1:33" ht="24" customHeight="1">
      <c r="A257" s="295"/>
      <c r="B257" s="295"/>
      <c r="C257" s="295"/>
      <c r="D257" s="295"/>
      <c r="E257" s="295"/>
      <c r="F257" s="295"/>
      <c r="G257" s="295"/>
      <c r="H257" s="295"/>
      <c r="I257" s="295"/>
      <c r="J257" s="295"/>
      <c r="K257" s="295"/>
      <c r="L257" s="295"/>
      <c r="M257" s="295"/>
      <c r="N257" s="295"/>
      <c r="O257" s="295"/>
      <c r="P257" s="295"/>
      <c r="Q257" s="295"/>
      <c r="R257" s="295"/>
      <c r="S257" s="295"/>
      <c r="T257" s="295"/>
      <c r="U257" s="295"/>
      <c r="V257" s="295"/>
      <c r="W257" s="295"/>
      <c r="X257" s="295"/>
      <c r="Y257" s="295"/>
      <c r="Z257" s="295"/>
      <c r="AA257" s="295"/>
      <c r="AB257" s="295"/>
      <c r="AC257" s="295"/>
      <c r="AD257" s="295"/>
      <c r="AE257" s="295"/>
      <c r="AF257" s="295"/>
      <c r="AG257" s="295"/>
    </row>
    <row r="258" spans="1:33" ht="24" customHeight="1">
      <c r="A258" s="295"/>
      <c r="B258" s="295"/>
      <c r="C258" s="295"/>
      <c r="D258" s="295"/>
      <c r="E258" s="295"/>
      <c r="F258" s="295"/>
      <c r="G258" s="295"/>
      <c r="H258" s="295"/>
      <c r="I258" s="295"/>
      <c r="J258" s="295"/>
      <c r="K258" s="295"/>
      <c r="L258" s="295"/>
      <c r="M258" s="295"/>
      <c r="N258" s="295"/>
      <c r="O258" s="295"/>
      <c r="P258" s="295"/>
      <c r="Q258" s="295"/>
      <c r="R258" s="295"/>
      <c r="S258" s="295"/>
      <c r="T258" s="295"/>
      <c r="U258" s="295"/>
      <c r="V258" s="295"/>
      <c r="W258" s="295"/>
      <c r="X258" s="295"/>
      <c r="Y258" s="295"/>
      <c r="Z258" s="295"/>
      <c r="AA258" s="295"/>
      <c r="AB258" s="295"/>
      <c r="AC258" s="295"/>
      <c r="AD258" s="295"/>
      <c r="AE258" s="295"/>
      <c r="AF258" s="295"/>
      <c r="AG258" s="295"/>
    </row>
    <row r="259" spans="1:33" ht="24" customHeight="1">
      <c r="A259" s="295"/>
      <c r="B259" s="295"/>
      <c r="C259" s="295"/>
      <c r="D259" s="295"/>
      <c r="E259" s="295"/>
      <c r="F259" s="295"/>
      <c r="G259" s="295"/>
      <c r="H259" s="295"/>
      <c r="I259" s="295"/>
      <c r="J259" s="295"/>
      <c r="K259" s="295"/>
      <c r="L259" s="295"/>
      <c r="M259" s="295"/>
      <c r="N259" s="295"/>
      <c r="O259" s="295"/>
      <c r="P259" s="295"/>
      <c r="Q259" s="295"/>
      <c r="R259" s="295"/>
      <c r="S259" s="295"/>
      <c r="T259" s="295"/>
      <c r="U259" s="295"/>
      <c r="V259" s="295"/>
      <c r="W259" s="295"/>
      <c r="X259" s="295"/>
      <c r="Y259" s="295"/>
      <c r="Z259" s="295"/>
      <c r="AA259" s="295"/>
      <c r="AB259" s="295"/>
      <c r="AC259" s="295"/>
      <c r="AD259" s="295"/>
      <c r="AE259" s="295"/>
      <c r="AF259" s="295"/>
      <c r="AG259" s="295"/>
    </row>
    <row r="260" spans="1:33" ht="24" customHeight="1">
      <c r="A260" s="295"/>
      <c r="B260" s="295"/>
      <c r="C260" s="295"/>
      <c r="D260" s="295"/>
      <c r="E260" s="295"/>
      <c r="F260" s="295"/>
      <c r="G260" s="295"/>
      <c r="H260" s="295"/>
      <c r="I260" s="295"/>
      <c r="J260" s="295"/>
      <c r="K260" s="295"/>
      <c r="L260" s="295"/>
      <c r="M260" s="295"/>
      <c r="N260" s="295"/>
      <c r="O260" s="295"/>
      <c r="P260" s="295"/>
      <c r="Q260" s="295"/>
      <c r="R260" s="295"/>
      <c r="S260" s="295"/>
      <c r="T260" s="295"/>
      <c r="U260" s="295"/>
      <c r="V260" s="295"/>
      <c r="W260" s="295"/>
      <c r="X260" s="295"/>
      <c r="Y260" s="295"/>
      <c r="Z260" s="295"/>
      <c r="AA260" s="295"/>
      <c r="AB260" s="295"/>
      <c r="AC260" s="295"/>
      <c r="AD260" s="295"/>
      <c r="AE260" s="295"/>
      <c r="AF260" s="295"/>
      <c r="AG260" s="295"/>
    </row>
    <row r="261" spans="1:33" ht="24" customHeight="1">
      <c r="A261" s="295"/>
      <c r="B261" s="295"/>
      <c r="C261" s="295"/>
      <c r="D261" s="295"/>
      <c r="E261" s="295"/>
      <c r="F261" s="295"/>
      <c r="G261" s="295"/>
      <c r="H261" s="295"/>
      <c r="I261" s="295"/>
      <c r="J261" s="295"/>
      <c r="K261" s="295"/>
      <c r="L261" s="295"/>
      <c r="M261" s="295"/>
      <c r="N261" s="295"/>
      <c r="O261" s="295"/>
      <c r="P261" s="295"/>
      <c r="Q261" s="295"/>
      <c r="R261" s="295"/>
      <c r="S261" s="295"/>
      <c r="T261" s="295"/>
      <c r="U261" s="295"/>
      <c r="V261" s="295"/>
      <c r="W261" s="295"/>
      <c r="X261" s="295"/>
      <c r="Y261" s="295"/>
      <c r="Z261" s="295"/>
      <c r="AA261" s="295"/>
      <c r="AB261" s="295"/>
      <c r="AC261" s="295"/>
      <c r="AD261" s="295"/>
      <c r="AE261" s="295"/>
      <c r="AF261" s="295"/>
      <c r="AG261" s="295"/>
    </row>
    <row r="262" spans="1:33" ht="24" customHeight="1">
      <c r="A262" s="295"/>
      <c r="B262" s="295"/>
      <c r="C262" s="295"/>
      <c r="D262" s="295"/>
      <c r="E262" s="295"/>
      <c r="F262" s="295"/>
      <c r="G262" s="295"/>
      <c r="H262" s="295"/>
      <c r="I262" s="295"/>
      <c r="J262" s="295"/>
      <c r="K262" s="295"/>
      <c r="L262" s="295"/>
      <c r="M262" s="295"/>
      <c r="N262" s="295"/>
      <c r="O262" s="295"/>
      <c r="P262" s="295"/>
      <c r="Q262" s="295"/>
      <c r="R262" s="295"/>
      <c r="S262" s="295"/>
      <c r="T262" s="295"/>
      <c r="U262" s="295"/>
      <c r="V262" s="295"/>
      <c r="W262" s="295"/>
      <c r="X262" s="295"/>
      <c r="Y262" s="295"/>
      <c r="Z262" s="295"/>
      <c r="AA262" s="295"/>
      <c r="AB262" s="295"/>
      <c r="AC262" s="295"/>
      <c r="AD262" s="295"/>
      <c r="AE262" s="295"/>
      <c r="AF262" s="295"/>
      <c r="AG262" s="295"/>
    </row>
    <row r="263" spans="1:33" ht="24" customHeight="1">
      <c r="A263" s="295"/>
      <c r="B263" s="295"/>
      <c r="C263" s="295"/>
      <c r="D263" s="295"/>
      <c r="E263" s="295"/>
      <c r="F263" s="295"/>
      <c r="G263" s="295"/>
      <c r="H263" s="295"/>
      <c r="I263" s="295"/>
      <c r="J263" s="295"/>
      <c r="K263" s="295"/>
      <c r="L263" s="295"/>
      <c r="M263" s="295"/>
      <c r="N263" s="295"/>
      <c r="O263" s="295"/>
      <c r="P263" s="295"/>
      <c r="Q263" s="295"/>
      <c r="R263" s="295"/>
      <c r="S263" s="295"/>
      <c r="T263" s="295"/>
      <c r="U263" s="295"/>
      <c r="V263" s="295"/>
      <c r="W263" s="295"/>
      <c r="X263" s="295"/>
      <c r="Y263" s="295"/>
      <c r="Z263" s="295"/>
      <c r="AA263" s="295"/>
      <c r="AB263" s="295"/>
      <c r="AC263" s="295"/>
      <c r="AD263" s="295"/>
      <c r="AE263" s="295"/>
      <c r="AF263" s="295"/>
      <c r="AG263" s="295"/>
    </row>
    <row r="264" spans="1:33" ht="24" customHeight="1">
      <c r="A264" s="295"/>
      <c r="B264" s="295"/>
      <c r="C264" s="295"/>
      <c r="D264" s="295"/>
      <c r="E264" s="295"/>
      <c r="F264" s="295"/>
      <c r="G264" s="295"/>
      <c r="H264" s="295"/>
      <c r="I264" s="295"/>
      <c r="J264" s="295"/>
      <c r="K264" s="295"/>
      <c r="L264" s="295"/>
      <c r="M264" s="295"/>
      <c r="N264" s="295"/>
      <c r="O264" s="295"/>
      <c r="P264" s="295"/>
      <c r="Q264" s="295"/>
      <c r="R264" s="295"/>
      <c r="S264" s="295"/>
      <c r="T264" s="295"/>
      <c r="U264" s="295"/>
      <c r="V264" s="295"/>
      <c r="W264" s="295"/>
      <c r="X264" s="295"/>
      <c r="Y264" s="295"/>
      <c r="Z264" s="295"/>
      <c r="AA264" s="295"/>
      <c r="AB264" s="295"/>
      <c r="AC264" s="295"/>
      <c r="AD264" s="295"/>
      <c r="AE264" s="295"/>
      <c r="AF264" s="295"/>
      <c r="AG264" s="295"/>
    </row>
    <row r="265" spans="1:33" ht="24" customHeight="1">
      <c r="A265" s="295"/>
      <c r="B265" s="295"/>
      <c r="C265" s="295"/>
      <c r="D265" s="295"/>
      <c r="E265" s="295"/>
      <c r="F265" s="295"/>
      <c r="G265" s="295"/>
      <c r="H265" s="295"/>
      <c r="I265" s="295"/>
      <c r="J265" s="295"/>
      <c r="K265" s="295"/>
      <c r="L265" s="295"/>
      <c r="M265" s="295"/>
      <c r="N265" s="295"/>
      <c r="O265" s="295"/>
      <c r="P265" s="295"/>
      <c r="Q265" s="295"/>
      <c r="R265" s="295"/>
      <c r="S265" s="295"/>
      <c r="T265" s="295"/>
      <c r="U265" s="295"/>
      <c r="V265" s="295"/>
      <c r="W265" s="295"/>
      <c r="X265" s="295"/>
      <c r="Y265" s="295"/>
      <c r="Z265" s="295"/>
      <c r="AA265" s="295"/>
      <c r="AB265" s="295"/>
      <c r="AC265" s="295"/>
      <c r="AD265" s="295"/>
      <c r="AE265" s="295"/>
      <c r="AF265" s="295"/>
      <c r="AG265" s="295"/>
    </row>
    <row r="266" spans="1:33" ht="24" customHeight="1">
      <c r="A266" s="295"/>
      <c r="B266" s="295"/>
      <c r="C266" s="295"/>
      <c r="D266" s="295"/>
      <c r="E266" s="295"/>
      <c r="F266" s="295"/>
      <c r="G266" s="295"/>
      <c r="H266" s="295"/>
      <c r="I266" s="295"/>
      <c r="J266" s="295"/>
      <c r="K266" s="295"/>
      <c r="L266" s="295"/>
      <c r="M266" s="295"/>
      <c r="N266" s="295"/>
      <c r="O266" s="295"/>
      <c r="P266" s="295"/>
      <c r="Q266" s="295"/>
      <c r="R266" s="295"/>
      <c r="S266" s="295"/>
      <c r="T266" s="295"/>
      <c r="U266" s="295"/>
      <c r="V266" s="295"/>
      <c r="W266" s="295"/>
      <c r="X266" s="295"/>
      <c r="Y266" s="295"/>
      <c r="Z266" s="295"/>
      <c r="AA266" s="295"/>
      <c r="AB266" s="295"/>
      <c r="AC266" s="295"/>
      <c r="AD266" s="295"/>
      <c r="AE266" s="295"/>
      <c r="AF266" s="295"/>
      <c r="AG266" s="295"/>
    </row>
    <row r="267" spans="1:33" ht="24" customHeight="1">
      <c r="A267" s="295"/>
      <c r="B267" s="295"/>
      <c r="C267" s="295"/>
      <c r="D267" s="295"/>
      <c r="E267" s="295"/>
      <c r="F267" s="295"/>
      <c r="G267" s="295"/>
      <c r="H267" s="295"/>
      <c r="I267" s="295"/>
      <c r="J267" s="295"/>
      <c r="K267" s="295"/>
      <c r="L267" s="295"/>
      <c r="M267" s="295"/>
      <c r="N267" s="295"/>
      <c r="O267" s="295"/>
      <c r="P267" s="295"/>
      <c r="Q267" s="295"/>
      <c r="R267" s="295"/>
      <c r="S267" s="295"/>
      <c r="T267" s="295"/>
      <c r="U267" s="295"/>
      <c r="V267" s="295"/>
      <c r="W267" s="295"/>
      <c r="X267" s="295"/>
      <c r="Y267" s="295"/>
      <c r="Z267" s="295"/>
      <c r="AA267" s="295"/>
      <c r="AB267" s="295"/>
      <c r="AC267" s="295"/>
      <c r="AD267" s="295"/>
      <c r="AE267" s="295"/>
      <c r="AF267" s="295"/>
      <c r="AG267" s="295"/>
    </row>
    <row r="268" spans="1:33" ht="24" customHeight="1">
      <c r="A268" s="295"/>
      <c r="B268" s="295"/>
      <c r="C268" s="295"/>
      <c r="D268" s="295"/>
      <c r="E268" s="295"/>
      <c r="F268" s="295"/>
      <c r="G268" s="295"/>
      <c r="H268" s="295"/>
      <c r="I268" s="295"/>
      <c r="J268" s="295"/>
      <c r="K268" s="295"/>
      <c r="L268" s="295"/>
      <c r="M268" s="295"/>
      <c r="N268" s="295"/>
      <c r="O268" s="295"/>
      <c r="P268" s="295"/>
      <c r="Q268" s="295"/>
      <c r="R268" s="295"/>
      <c r="S268" s="295"/>
      <c r="T268" s="295"/>
      <c r="U268" s="295"/>
      <c r="V268" s="295"/>
      <c r="W268" s="295"/>
      <c r="X268" s="295"/>
      <c r="Y268" s="295"/>
      <c r="Z268" s="295"/>
      <c r="AA268" s="295"/>
      <c r="AB268" s="295"/>
      <c r="AC268" s="295"/>
      <c r="AD268" s="295"/>
      <c r="AE268" s="295"/>
      <c r="AF268" s="295"/>
      <c r="AG268" s="295"/>
    </row>
    <row r="269" spans="1:33" ht="24" customHeight="1">
      <c r="A269" s="295"/>
      <c r="B269" s="295"/>
      <c r="C269" s="295"/>
      <c r="D269" s="295"/>
      <c r="E269" s="295"/>
      <c r="F269" s="295"/>
      <c r="G269" s="295"/>
      <c r="H269" s="295"/>
      <c r="I269" s="295"/>
      <c r="J269" s="295"/>
      <c r="K269" s="295"/>
      <c r="L269" s="295"/>
      <c r="M269" s="295"/>
      <c r="N269" s="295"/>
      <c r="O269" s="295"/>
      <c r="P269" s="295"/>
      <c r="Q269" s="295"/>
      <c r="R269" s="295"/>
      <c r="S269" s="295"/>
      <c r="T269" s="295"/>
      <c r="U269" s="295"/>
      <c r="V269" s="295"/>
      <c r="W269" s="295"/>
      <c r="X269" s="295"/>
      <c r="Y269" s="295"/>
      <c r="Z269" s="295"/>
      <c r="AA269" s="295"/>
      <c r="AB269" s="295"/>
      <c r="AC269" s="295"/>
      <c r="AD269" s="295"/>
      <c r="AE269" s="295"/>
      <c r="AF269" s="295"/>
      <c r="AG269" s="295"/>
    </row>
    <row r="270" spans="1:33" ht="24" customHeight="1">
      <c r="A270" s="295"/>
      <c r="B270" s="295"/>
      <c r="C270" s="295"/>
      <c r="D270" s="295"/>
      <c r="E270" s="295"/>
      <c r="F270" s="295"/>
      <c r="G270" s="295"/>
      <c r="H270" s="295"/>
      <c r="I270" s="295"/>
      <c r="J270" s="295"/>
      <c r="K270" s="295"/>
      <c r="L270" s="295"/>
      <c r="M270" s="295"/>
      <c r="N270" s="295"/>
      <c r="O270" s="295"/>
      <c r="P270" s="295"/>
      <c r="Q270" s="295"/>
      <c r="R270" s="295"/>
      <c r="S270" s="295"/>
      <c r="T270" s="295"/>
      <c r="U270" s="295"/>
      <c r="V270" s="295"/>
      <c r="W270" s="295"/>
      <c r="X270" s="295"/>
      <c r="Y270" s="295"/>
      <c r="Z270" s="295"/>
      <c r="AA270" s="295"/>
      <c r="AB270" s="295"/>
      <c r="AC270" s="295"/>
      <c r="AD270" s="295"/>
      <c r="AE270" s="295"/>
      <c r="AF270" s="295"/>
      <c r="AG270" s="295"/>
    </row>
    <row r="271" spans="1:33" ht="24" customHeight="1">
      <c r="A271" s="295"/>
      <c r="B271" s="295"/>
      <c r="C271" s="295"/>
      <c r="D271" s="295"/>
      <c r="E271" s="295"/>
      <c r="F271" s="295"/>
      <c r="G271" s="295"/>
      <c r="H271" s="295"/>
      <c r="I271" s="295"/>
      <c r="J271" s="295"/>
      <c r="K271" s="295"/>
      <c r="L271" s="295"/>
      <c r="M271" s="295"/>
      <c r="N271" s="295"/>
      <c r="O271" s="295"/>
      <c r="P271" s="295"/>
      <c r="Q271" s="295"/>
      <c r="R271" s="295"/>
      <c r="S271" s="295"/>
      <c r="T271" s="295"/>
      <c r="U271" s="295"/>
      <c r="V271" s="295"/>
      <c r="W271" s="295"/>
      <c r="X271" s="295"/>
      <c r="Y271" s="295"/>
      <c r="Z271" s="295"/>
      <c r="AA271" s="295"/>
      <c r="AB271" s="295"/>
      <c r="AC271" s="295"/>
      <c r="AD271" s="295"/>
      <c r="AE271" s="295"/>
      <c r="AF271" s="295"/>
      <c r="AG271" s="295"/>
    </row>
    <row r="272" spans="1:33" ht="24" customHeight="1">
      <c r="A272" s="295"/>
      <c r="B272" s="295"/>
      <c r="C272" s="295"/>
      <c r="D272" s="295"/>
      <c r="E272" s="295"/>
      <c r="F272" s="295"/>
      <c r="G272" s="295"/>
      <c r="H272" s="295"/>
      <c r="I272" s="295"/>
      <c r="J272" s="295"/>
      <c r="K272" s="295"/>
      <c r="L272" s="295"/>
      <c r="M272" s="295"/>
      <c r="N272" s="295"/>
      <c r="O272" s="295"/>
      <c r="P272" s="295"/>
      <c r="Q272" s="295"/>
      <c r="R272" s="295"/>
      <c r="S272" s="295"/>
      <c r="T272" s="295"/>
      <c r="U272" s="295"/>
      <c r="V272" s="295"/>
      <c r="W272" s="295"/>
      <c r="X272" s="295"/>
      <c r="Y272" s="295"/>
      <c r="Z272" s="295"/>
      <c r="AA272" s="295"/>
      <c r="AB272" s="295"/>
      <c r="AC272" s="295"/>
      <c r="AD272" s="295"/>
      <c r="AE272" s="295"/>
      <c r="AF272" s="295"/>
      <c r="AG272" s="295"/>
    </row>
    <row r="273" spans="1:33" ht="24" customHeight="1">
      <c r="A273" s="295"/>
      <c r="B273" s="295"/>
      <c r="C273" s="295"/>
      <c r="D273" s="295"/>
      <c r="E273" s="295"/>
      <c r="F273" s="295"/>
      <c r="G273" s="295"/>
      <c r="H273" s="295"/>
      <c r="I273" s="295"/>
      <c r="J273" s="295"/>
      <c r="K273" s="295"/>
      <c r="L273" s="295"/>
      <c r="M273" s="295"/>
      <c r="N273" s="295"/>
      <c r="O273" s="295"/>
      <c r="P273" s="295"/>
      <c r="Q273" s="295"/>
      <c r="R273" s="295"/>
      <c r="S273" s="295"/>
      <c r="T273" s="295"/>
      <c r="U273" s="295"/>
      <c r="V273" s="295"/>
      <c r="W273" s="295"/>
      <c r="X273" s="295"/>
      <c r="Y273" s="295"/>
      <c r="Z273" s="295"/>
      <c r="AA273" s="295"/>
      <c r="AB273" s="295"/>
      <c r="AC273" s="295"/>
      <c r="AD273" s="295"/>
      <c r="AE273" s="295"/>
      <c r="AF273" s="295"/>
      <c r="AG273" s="295"/>
    </row>
    <row r="274" spans="1:33" ht="24" customHeight="1">
      <c r="A274" s="295"/>
      <c r="B274" s="295"/>
      <c r="C274" s="295"/>
      <c r="D274" s="295"/>
      <c r="E274" s="295"/>
      <c r="F274" s="295"/>
      <c r="G274" s="295"/>
      <c r="H274" s="295"/>
      <c r="I274" s="295"/>
      <c r="J274" s="295"/>
      <c r="K274" s="295"/>
      <c r="L274" s="295"/>
      <c r="M274" s="295"/>
      <c r="N274" s="295"/>
      <c r="O274" s="295"/>
      <c r="P274" s="295"/>
      <c r="Q274" s="295"/>
      <c r="R274" s="295"/>
      <c r="S274" s="295"/>
      <c r="T274" s="295"/>
      <c r="U274" s="295"/>
      <c r="V274" s="295"/>
      <c r="W274" s="295"/>
      <c r="X274" s="295"/>
      <c r="Y274" s="295"/>
      <c r="Z274" s="295"/>
      <c r="AA274" s="295"/>
      <c r="AB274" s="295"/>
      <c r="AC274" s="295"/>
      <c r="AD274" s="295"/>
      <c r="AE274" s="295"/>
      <c r="AF274" s="295"/>
      <c r="AG274" s="295"/>
    </row>
    <row r="275" spans="1:33" ht="24" customHeight="1">
      <c r="A275" s="295"/>
      <c r="B275" s="295"/>
      <c r="C275" s="295"/>
      <c r="D275" s="295"/>
      <c r="E275" s="295"/>
      <c r="F275" s="295"/>
      <c r="G275" s="295"/>
      <c r="H275" s="295"/>
      <c r="I275" s="295"/>
      <c r="J275" s="295"/>
      <c r="K275" s="295"/>
      <c r="L275" s="295"/>
      <c r="M275" s="295"/>
      <c r="N275" s="295"/>
      <c r="O275" s="295"/>
      <c r="P275" s="295"/>
      <c r="Q275" s="295"/>
      <c r="R275" s="295"/>
      <c r="S275" s="295"/>
      <c r="T275" s="295"/>
      <c r="U275" s="295"/>
      <c r="V275" s="295"/>
      <c r="W275" s="295"/>
      <c r="X275" s="295"/>
      <c r="Y275" s="295"/>
      <c r="Z275" s="295"/>
      <c r="AA275" s="295"/>
      <c r="AB275" s="295"/>
      <c r="AC275" s="295"/>
      <c r="AD275" s="295"/>
      <c r="AE275" s="295"/>
      <c r="AF275" s="295"/>
      <c r="AG275" s="295"/>
    </row>
    <row r="276" spans="1:33" ht="24" customHeight="1">
      <c r="A276" s="295"/>
      <c r="B276" s="295"/>
      <c r="C276" s="295"/>
      <c r="D276" s="295"/>
      <c r="E276" s="295"/>
      <c r="F276" s="295"/>
      <c r="G276" s="295"/>
      <c r="H276" s="295"/>
      <c r="I276" s="295"/>
      <c r="J276" s="295"/>
      <c r="K276" s="295"/>
      <c r="L276" s="295"/>
      <c r="M276" s="295"/>
      <c r="N276" s="295"/>
      <c r="O276" s="295"/>
      <c r="P276" s="295"/>
      <c r="Q276" s="295"/>
      <c r="R276" s="295"/>
      <c r="S276" s="295"/>
      <c r="T276" s="295"/>
      <c r="U276" s="295"/>
      <c r="V276" s="295"/>
      <c r="W276" s="295"/>
      <c r="X276" s="295"/>
      <c r="Y276" s="295"/>
      <c r="Z276" s="295"/>
      <c r="AA276" s="295"/>
      <c r="AB276" s="295"/>
      <c r="AC276" s="295"/>
      <c r="AD276" s="295"/>
      <c r="AE276" s="295"/>
      <c r="AF276" s="295"/>
      <c r="AG276" s="295"/>
    </row>
    <row r="277" spans="1:33" ht="24" customHeight="1">
      <c r="A277" s="295"/>
      <c r="B277" s="295"/>
      <c r="C277" s="295"/>
      <c r="D277" s="295"/>
      <c r="E277" s="295"/>
      <c r="F277" s="295"/>
      <c r="G277" s="295"/>
      <c r="H277" s="295"/>
      <c r="I277" s="295"/>
      <c r="J277" s="295"/>
      <c r="K277" s="295"/>
      <c r="L277" s="295"/>
      <c r="M277" s="295"/>
      <c r="N277" s="295"/>
      <c r="O277" s="295"/>
      <c r="P277" s="295"/>
      <c r="Q277" s="295"/>
      <c r="R277" s="295"/>
      <c r="S277" s="295"/>
      <c r="T277" s="295"/>
      <c r="U277" s="295"/>
      <c r="V277" s="295"/>
      <c r="W277" s="295"/>
      <c r="X277" s="295"/>
      <c r="Y277" s="295"/>
      <c r="Z277" s="295"/>
      <c r="AA277" s="295"/>
      <c r="AB277" s="295"/>
      <c r="AC277" s="295"/>
      <c r="AD277" s="295"/>
      <c r="AE277" s="295"/>
      <c r="AF277" s="295"/>
      <c r="AG277" s="295"/>
    </row>
    <row r="278" spans="1:33" ht="24" customHeight="1">
      <c r="A278" s="295"/>
      <c r="B278" s="295"/>
      <c r="C278" s="295"/>
      <c r="D278" s="295"/>
      <c r="E278" s="295"/>
      <c r="F278" s="295"/>
      <c r="G278" s="295"/>
      <c r="H278" s="295"/>
      <c r="I278" s="295"/>
      <c r="J278" s="295"/>
      <c r="K278" s="295"/>
      <c r="L278" s="295"/>
      <c r="M278" s="295"/>
      <c r="N278" s="295"/>
      <c r="O278" s="295"/>
      <c r="P278" s="295"/>
      <c r="Q278" s="295"/>
      <c r="R278" s="295"/>
      <c r="S278" s="295"/>
      <c r="T278" s="295"/>
      <c r="U278" s="295"/>
      <c r="V278" s="295"/>
      <c r="W278" s="295"/>
      <c r="X278" s="295"/>
      <c r="Y278" s="295"/>
      <c r="Z278" s="295"/>
      <c r="AA278" s="295"/>
      <c r="AB278" s="295"/>
      <c r="AC278" s="295"/>
      <c r="AD278" s="295"/>
      <c r="AE278" s="295"/>
      <c r="AF278" s="295"/>
      <c r="AG278" s="295"/>
    </row>
    <row r="279" spans="1:33" ht="24" customHeight="1">
      <c r="A279" s="295"/>
      <c r="B279" s="295"/>
      <c r="C279" s="295"/>
      <c r="D279" s="295"/>
      <c r="E279" s="295"/>
      <c r="F279" s="295"/>
      <c r="G279" s="295"/>
      <c r="H279" s="295"/>
      <c r="I279" s="295"/>
      <c r="J279" s="295"/>
      <c r="K279" s="295"/>
      <c r="L279" s="295"/>
      <c r="M279" s="295"/>
      <c r="N279" s="295"/>
      <c r="O279" s="295"/>
      <c r="P279" s="295"/>
      <c r="Q279" s="295"/>
      <c r="R279" s="295"/>
      <c r="S279" s="295"/>
      <c r="T279" s="295"/>
      <c r="U279" s="295"/>
      <c r="V279" s="295"/>
      <c r="W279" s="295"/>
      <c r="X279" s="295"/>
      <c r="Y279" s="295"/>
      <c r="Z279" s="295"/>
      <c r="AA279" s="295"/>
      <c r="AB279" s="295"/>
      <c r="AC279" s="295"/>
      <c r="AD279" s="295"/>
      <c r="AE279" s="295"/>
      <c r="AF279" s="295"/>
      <c r="AG279" s="295"/>
    </row>
    <row r="280" spans="1:33" ht="24" customHeight="1">
      <c r="A280" s="295"/>
      <c r="B280" s="295"/>
      <c r="C280" s="295"/>
      <c r="D280" s="295"/>
      <c r="E280" s="295"/>
      <c r="F280" s="295"/>
      <c r="G280" s="295"/>
      <c r="H280" s="295"/>
      <c r="I280" s="295"/>
      <c r="J280" s="295"/>
      <c r="K280" s="295"/>
      <c r="L280" s="295"/>
      <c r="M280" s="295"/>
      <c r="N280" s="295"/>
      <c r="O280" s="295"/>
      <c r="P280" s="295"/>
      <c r="Q280" s="295"/>
      <c r="R280" s="295"/>
      <c r="S280" s="295"/>
      <c r="T280" s="295"/>
      <c r="U280" s="295"/>
      <c r="V280" s="295"/>
      <c r="W280" s="295"/>
      <c r="X280" s="295"/>
      <c r="Y280" s="295"/>
      <c r="Z280" s="295"/>
      <c r="AA280" s="295"/>
      <c r="AB280" s="295"/>
      <c r="AC280" s="295"/>
      <c r="AD280" s="295"/>
      <c r="AE280" s="295"/>
      <c r="AF280" s="295"/>
      <c r="AG280" s="295"/>
    </row>
    <row r="281" spans="1:33" ht="24" customHeight="1">
      <c r="A281" s="295"/>
      <c r="B281" s="295"/>
      <c r="C281" s="295"/>
      <c r="D281" s="295"/>
      <c r="E281" s="295"/>
      <c r="F281" s="295"/>
      <c r="G281" s="295"/>
      <c r="H281" s="295"/>
      <c r="I281" s="295"/>
      <c r="J281" s="295"/>
      <c r="K281" s="295"/>
      <c r="L281" s="295"/>
      <c r="M281" s="295"/>
      <c r="N281" s="295"/>
      <c r="O281" s="295"/>
      <c r="P281" s="295"/>
      <c r="Q281" s="295"/>
      <c r="R281" s="295"/>
      <c r="S281" s="295"/>
      <c r="T281" s="295"/>
      <c r="U281" s="295"/>
      <c r="V281" s="295"/>
      <c r="W281" s="295"/>
      <c r="X281" s="295"/>
      <c r="Y281" s="295"/>
      <c r="Z281" s="295"/>
      <c r="AA281" s="295"/>
      <c r="AB281" s="295"/>
      <c r="AC281" s="295"/>
      <c r="AD281" s="295"/>
      <c r="AE281" s="295"/>
      <c r="AF281" s="295"/>
      <c r="AG281" s="295"/>
    </row>
    <row r="282" spans="1:33" ht="24" customHeight="1">
      <c r="A282" s="295"/>
      <c r="B282" s="295"/>
      <c r="C282" s="295"/>
      <c r="D282" s="295"/>
      <c r="E282" s="295"/>
      <c r="F282" s="295"/>
      <c r="G282" s="295"/>
      <c r="H282" s="295"/>
      <c r="I282" s="295"/>
      <c r="J282" s="295"/>
      <c r="K282" s="295"/>
      <c r="L282" s="295"/>
      <c r="M282" s="295"/>
      <c r="N282" s="295"/>
      <c r="O282" s="295"/>
      <c r="P282" s="295"/>
      <c r="Q282" s="295"/>
      <c r="R282" s="295"/>
      <c r="S282" s="295"/>
      <c r="T282" s="295"/>
      <c r="U282" s="295"/>
      <c r="V282" s="295"/>
      <c r="W282" s="295"/>
      <c r="X282" s="295"/>
      <c r="Y282" s="295"/>
      <c r="Z282" s="295"/>
      <c r="AA282" s="295"/>
      <c r="AB282" s="295"/>
      <c r="AC282" s="295"/>
      <c r="AD282" s="295"/>
      <c r="AE282" s="295"/>
      <c r="AF282" s="295"/>
      <c r="AG282" s="295"/>
    </row>
    <row r="283" spans="1:33" ht="24" customHeight="1">
      <c r="A283" s="295"/>
      <c r="B283" s="295"/>
      <c r="C283" s="295"/>
      <c r="D283" s="295"/>
      <c r="E283" s="295"/>
      <c r="F283" s="295"/>
      <c r="G283" s="295"/>
      <c r="H283" s="295"/>
      <c r="I283" s="295"/>
      <c r="J283" s="295"/>
      <c r="K283" s="295"/>
      <c r="L283" s="295"/>
      <c r="M283" s="295"/>
      <c r="N283" s="295"/>
      <c r="O283" s="295"/>
      <c r="P283" s="295"/>
      <c r="Q283" s="295"/>
      <c r="R283" s="295"/>
      <c r="S283" s="295"/>
      <c r="T283" s="295"/>
      <c r="U283" s="295"/>
      <c r="V283" s="295"/>
      <c r="W283" s="295"/>
      <c r="X283" s="295"/>
      <c r="Y283" s="295"/>
      <c r="Z283" s="295"/>
      <c r="AA283" s="295"/>
      <c r="AB283" s="295"/>
      <c r="AC283" s="295"/>
      <c r="AD283" s="295"/>
      <c r="AE283" s="295"/>
      <c r="AF283" s="295"/>
      <c r="AG283" s="295"/>
    </row>
    <row r="284" spans="1:33" ht="24" customHeight="1">
      <c r="A284" s="295"/>
      <c r="B284" s="295"/>
      <c r="C284" s="295"/>
      <c r="D284" s="295"/>
      <c r="E284" s="295"/>
      <c r="F284" s="295"/>
      <c r="G284" s="295"/>
      <c r="H284" s="295"/>
      <c r="I284" s="295"/>
      <c r="J284" s="295"/>
      <c r="K284" s="295"/>
      <c r="L284" s="295"/>
      <c r="M284" s="295"/>
      <c r="N284" s="295"/>
      <c r="O284" s="295"/>
      <c r="P284" s="295"/>
      <c r="Q284" s="295"/>
      <c r="R284" s="295"/>
      <c r="S284" s="295"/>
      <c r="T284" s="295"/>
      <c r="U284" s="295"/>
      <c r="V284" s="295"/>
      <c r="W284" s="295"/>
      <c r="X284" s="295"/>
      <c r="Y284" s="295"/>
      <c r="Z284" s="295"/>
      <c r="AA284" s="295"/>
      <c r="AB284" s="295"/>
      <c r="AC284" s="295"/>
      <c r="AD284" s="295"/>
      <c r="AE284" s="295"/>
      <c r="AF284" s="295"/>
      <c r="AG284" s="295"/>
    </row>
    <row r="285" spans="1:33" ht="24" customHeight="1">
      <c r="A285" s="295"/>
      <c r="B285" s="295"/>
      <c r="C285" s="295"/>
      <c r="D285" s="295"/>
      <c r="E285" s="295"/>
      <c r="F285" s="295"/>
      <c r="G285" s="295"/>
      <c r="H285" s="295"/>
      <c r="I285" s="295"/>
      <c r="J285" s="295"/>
      <c r="K285" s="295"/>
      <c r="L285" s="295"/>
      <c r="M285" s="295"/>
      <c r="N285" s="295"/>
      <c r="O285" s="295"/>
      <c r="P285" s="295"/>
      <c r="Q285" s="295"/>
      <c r="R285" s="295"/>
      <c r="S285" s="295"/>
      <c r="T285" s="295"/>
      <c r="U285" s="295"/>
      <c r="V285" s="295"/>
      <c r="W285" s="295"/>
      <c r="X285" s="295"/>
      <c r="Y285" s="295"/>
      <c r="Z285" s="295"/>
      <c r="AA285" s="295"/>
      <c r="AB285" s="295"/>
      <c r="AC285" s="295"/>
      <c r="AD285" s="295"/>
      <c r="AE285" s="295"/>
      <c r="AF285" s="295"/>
      <c r="AG285" s="295"/>
    </row>
    <row r="286" spans="1:33" ht="24" customHeight="1">
      <c r="A286" s="295"/>
      <c r="B286" s="295"/>
      <c r="C286" s="295"/>
      <c r="D286" s="295"/>
      <c r="E286" s="295"/>
      <c r="F286" s="295"/>
      <c r="G286" s="295"/>
      <c r="H286" s="295"/>
      <c r="I286" s="295"/>
      <c r="J286" s="295"/>
      <c r="K286" s="295"/>
      <c r="L286" s="295"/>
      <c r="M286" s="295"/>
      <c r="N286" s="295"/>
      <c r="O286" s="295"/>
      <c r="P286" s="295"/>
      <c r="Q286" s="295"/>
      <c r="R286" s="295"/>
      <c r="S286" s="295"/>
      <c r="T286" s="295"/>
      <c r="U286" s="295"/>
      <c r="V286" s="295"/>
      <c r="W286" s="295"/>
      <c r="X286" s="295"/>
      <c r="Y286" s="295"/>
      <c r="Z286" s="295"/>
      <c r="AA286" s="295"/>
      <c r="AB286" s="295"/>
      <c r="AC286" s="295"/>
      <c r="AD286" s="295"/>
      <c r="AE286" s="295"/>
      <c r="AF286" s="295"/>
      <c r="AG286" s="295"/>
    </row>
    <row r="287" spans="1:33" ht="24" customHeight="1">
      <c r="A287" s="295"/>
      <c r="B287" s="295"/>
      <c r="C287" s="295"/>
      <c r="D287" s="295"/>
      <c r="E287" s="295"/>
      <c r="F287" s="295"/>
      <c r="G287" s="295"/>
      <c r="H287" s="295"/>
      <c r="I287" s="295"/>
      <c r="J287" s="295"/>
      <c r="K287" s="295"/>
      <c r="L287" s="295"/>
      <c r="M287" s="295"/>
      <c r="N287" s="295"/>
      <c r="O287" s="295"/>
      <c r="P287" s="295"/>
      <c r="Q287" s="295"/>
      <c r="R287" s="295"/>
      <c r="S287" s="295"/>
      <c r="T287" s="295"/>
      <c r="U287" s="295"/>
      <c r="V287" s="295"/>
      <c r="W287" s="295"/>
      <c r="X287" s="295"/>
      <c r="Y287" s="295"/>
      <c r="Z287" s="295"/>
      <c r="AA287" s="295"/>
      <c r="AB287" s="295"/>
      <c r="AC287" s="295"/>
      <c r="AD287" s="295"/>
      <c r="AE287" s="295"/>
      <c r="AF287" s="295"/>
      <c r="AG287" s="295"/>
    </row>
    <row r="288" spans="1:33" ht="24" customHeight="1">
      <c r="A288" s="295"/>
      <c r="B288" s="295"/>
      <c r="C288" s="295"/>
      <c r="D288" s="295"/>
      <c r="E288" s="295"/>
      <c r="F288" s="295"/>
      <c r="G288" s="295"/>
      <c r="H288" s="295"/>
      <c r="I288" s="295"/>
      <c r="J288" s="295"/>
      <c r="K288" s="295"/>
      <c r="L288" s="295"/>
      <c r="M288" s="295"/>
      <c r="N288" s="295"/>
      <c r="O288" s="295"/>
      <c r="P288" s="295"/>
      <c r="Q288" s="295"/>
      <c r="R288" s="295"/>
      <c r="S288" s="295"/>
      <c r="T288" s="295"/>
      <c r="U288" s="295"/>
      <c r="V288" s="295"/>
      <c r="W288" s="295"/>
      <c r="X288" s="295"/>
      <c r="Y288" s="295"/>
      <c r="Z288" s="295"/>
      <c r="AA288" s="295"/>
      <c r="AB288" s="295"/>
      <c r="AC288" s="295"/>
      <c r="AD288" s="295"/>
      <c r="AE288" s="295"/>
      <c r="AF288" s="295"/>
      <c r="AG288" s="295"/>
    </row>
    <row r="289" spans="1:33" ht="24" customHeight="1">
      <c r="A289" s="295"/>
      <c r="B289" s="295"/>
      <c r="C289" s="295"/>
      <c r="D289" s="295"/>
      <c r="E289" s="295"/>
      <c r="F289" s="295"/>
      <c r="G289" s="295"/>
      <c r="H289" s="295"/>
      <c r="I289" s="295"/>
      <c r="J289" s="295"/>
      <c r="K289" s="295"/>
      <c r="L289" s="295"/>
      <c r="M289" s="295"/>
      <c r="N289" s="295"/>
      <c r="O289" s="295"/>
      <c r="P289" s="295"/>
      <c r="Q289" s="295"/>
      <c r="R289" s="295"/>
      <c r="S289" s="295"/>
      <c r="T289" s="295"/>
      <c r="U289" s="295"/>
      <c r="V289" s="295"/>
      <c r="W289" s="295"/>
      <c r="X289" s="295"/>
      <c r="Y289" s="295"/>
      <c r="Z289" s="295"/>
      <c r="AA289" s="295"/>
      <c r="AB289" s="295"/>
      <c r="AC289" s="295"/>
      <c r="AD289" s="295"/>
      <c r="AE289" s="295"/>
      <c r="AF289" s="295"/>
      <c r="AG289" s="295"/>
    </row>
    <row r="290" spans="1:33" ht="24" customHeight="1">
      <c r="A290" s="295"/>
      <c r="B290" s="295"/>
      <c r="C290" s="295"/>
      <c r="D290" s="295"/>
      <c r="E290" s="295"/>
      <c r="F290" s="295"/>
      <c r="G290" s="295"/>
      <c r="H290" s="295"/>
      <c r="I290" s="295"/>
      <c r="J290" s="295"/>
      <c r="K290" s="295"/>
      <c r="L290" s="295"/>
      <c r="M290" s="295"/>
      <c r="N290" s="295"/>
      <c r="O290" s="295"/>
      <c r="P290" s="295"/>
      <c r="Q290" s="295"/>
      <c r="R290" s="295"/>
      <c r="S290" s="295"/>
      <c r="T290" s="295"/>
      <c r="U290" s="295"/>
      <c r="V290" s="295"/>
      <c r="W290" s="295"/>
      <c r="X290" s="295"/>
      <c r="Y290" s="295"/>
      <c r="Z290" s="295"/>
      <c r="AA290" s="295"/>
      <c r="AB290" s="295"/>
      <c r="AC290" s="295"/>
      <c r="AD290" s="295"/>
      <c r="AE290" s="295"/>
      <c r="AF290" s="295"/>
      <c r="AG290" s="295"/>
    </row>
    <row r="291" spans="1:33" ht="24" customHeight="1">
      <c r="A291" s="295"/>
      <c r="B291" s="295"/>
      <c r="C291" s="295"/>
      <c r="D291" s="295"/>
      <c r="E291" s="295"/>
      <c r="F291" s="295"/>
      <c r="G291" s="295"/>
      <c r="H291" s="295"/>
      <c r="I291" s="295"/>
      <c r="J291" s="295"/>
      <c r="K291" s="295"/>
      <c r="L291" s="295"/>
      <c r="M291" s="295"/>
      <c r="N291" s="295"/>
      <c r="O291" s="295"/>
      <c r="P291" s="295"/>
      <c r="Q291" s="295"/>
      <c r="R291" s="295"/>
      <c r="S291" s="295"/>
      <c r="T291" s="295"/>
      <c r="U291" s="295"/>
      <c r="V291" s="295"/>
      <c r="W291" s="295"/>
      <c r="X291" s="295"/>
      <c r="Y291" s="295"/>
      <c r="Z291" s="295"/>
      <c r="AA291" s="295"/>
      <c r="AB291" s="295"/>
      <c r="AC291" s="295"/>
      <c r="AD291" s="295"/>
      <c r="AE291" s="295"/>
      <c r="AF291" s="295"/>
      <c r="AG291" s="295"/>
    </row>
    <row r="292" spans="1:33" ht="24" customHeight="1">
      <c r="A292" s="295"/>
      <c r="B292" s="295"/>
      <c r="C292" s="295"/>
      <c r="D292" s="295"/>
      <c r="E292" s="295"/>
      <c r="F292" s="295"/>
      <c r="G292" s="295"/>
      <c r="H292" s="295"/>
      <c r="I292" s="295"/>
      <c r="J292" s="295"/>
      <c r="K292" s="295"/>
      <c r="L292" s="295"/>
      <c r="M292" s="295"/>
      <c r="N292" s="295"/>
      <c r="O292" s="295"/>
      <c r="P292" s="295"/>
      <c r="Q292" s="295"/>
      <c r="R292" s="295"/>
      <c r="S292" s="295"/>
      <c r="T292" s="295"/>
      <c r="U292" s="295"/>
      <c r="V292" s="295"/>
      <c r="W292" s="295"/>
      <c r="X292" s="295"/>
      <c r="Y292" s="295"/>
      <c r="Z292" s="295"/>
      <c r="AA292" s="295"/>
      <c r="AB292" s="295"/>
      <c r="AC292" s="295"/>
      <c r="AD292" s="295"/>
      <c r="AE292" s="295"/>
      <c r="AF292" s="295"/>
      <c r="AG292" s="295"/>
    </row>
    <row r="293" spans="1:33" ht="24" customHeight="1">
      <c r="A293" s="295"/>
      <c r="B293" s="295"/>
      <c r="C293" s="295"/>
      <c r="D293" s="295"/>
      <c r="E293" s="295"/>
      <c r="F293" s="295"/>
      <c r="G293" s="295"/>
      <c r="H293" s="295"/>
      <c r="I293" s="295"/>
      <c r="J293" s="295"/>
      <c r="K293" s="295"/>
      <c r="L293" s="295"/>
      <c r="M293" s="295"/>
      <c r="N293" s="295"/>
      <c r="O293" s="295"/>
      <c r="P293" s="295"/>
      <c r="Q293" s="295"/>
      <c r="R293" s="295"/>
      <c r="S293" s="295"/>
      <c r="T293" s="295"/>
      <c r="U293" s="295"/>
      <c r="V293" s="295"/>
      <c r="W293" s="295"/>
      <c r="X293" s="295"/>
      <c r="Y293" s="295"/>
      <c r="Z293" s="295"/>
      <c r="AA293" s="295"/>
      <c r="AB293" s="295"/>
      <c r="AC293" s="295"/>
      <c r="AD293" s="295"/>
      <c r="AE293" s="295"/>
      <c r="AF293" s="295"/>
      <c r="AG293" s="295"/>
    </row>
    <row r="294" spans="1:33" ht="24" customHeight="1">
      <c r="A294" s="295"/>
      <c r="B294" s="295"/>
      <c r="C294" s="295"/>
      <c r="D294" s="295"/>
      <c r="E294" s="295"/>
      <c r="F294" s="295"/>
      <c r="G294" s="295"/>
      <c r="H294" s="295"/>
      <c r="I294" s="295"/>
      <c r="J294" s="295"/>
      <c r="K294" s="295"/>
      <c r="L294" s="295"/>
      <c r="M294" s="295"/>
      <c r="N294" s="295"/>
      <c r="O294" s="295"/>
      <c r="P294" s="295"/>
      <c r="Q294" s="295"/>
      <c r="R294" s="295"/>
      <c r="S294" s="295"/>
      <c r="T294" s="295"/>
      <c r="U294" s="295"/>
      <c r="V294" s="295"/>
      <c r="W294" s="295"/>
      <c r="X294" s="295"/>
      <c r="Y294" s="295"/>
      <c r="Z294" s="295"/>
      <c r="AA294" s="295"/>
      <c r="AB294" s="295"/>
      <c r="AC294" s="295"/>
      <c r="AD294" s="295"/>
      <c r="AE294" s="295"/>
      <c r="AF294" s="295"/>
      <c r="AG294" s="295"/>
    </row>
    <row r="295" spans="1:33" ht="24" customHeight="1">
      <c r="A295" s="295"/>
      <c r="B295" s="295"/>
      <c r="C295" s="295"/>
      <c r="D295" s="295"/>
      <c r="E295" s="295"/>
      <c r="F295" s="295"/>
      <c r="G295" s="295"/>
      <c r="H295" s="295"/>
      <c r="I295" s="295"/>
      <c r="J295" s="295"/>
      <c r="K295" s="295"/>
      <c r="L295" s="295"/>
      <c r="M295" s="295"/>
      <c r="N295" s="295"/>
      <c r="O295" s="295"/>
      <c r="P295" s="295"/>
      <c r="Q295" s="295"/>
      <c r="R295" s="295"/>
      <c r="S295" s="295"/>
      <c r="T295" s="295"/>
      <c r="U295" s="295"/>
      <c r="V295" s="295"/>
      <c r="W295" s="295"/>
      <c r="X295" s="295"/>
      <c r="Y295" s="295"/>
      <c r="Z295" s="295"/>
      <c r="AA295" s="295"/>
      <c r="AB295" s="295"/>
      <c r="AC295" s="295"/>
      <c r="AD295" s="295"/>
      <c r="AE295" s="295"/>
      <c r="AF295" s="295"/>
      <c r="AG295" s="295"/>
    </row>
    <row r="296" spans="1:33" ht="24" customHeight="1">
      <c r="A296" s="295"/>
      <c r="B296" s="295"/>
      <c r="C296" s="295"/>
      <c r="D296" s="295"/>
      <c r="E296" s="295"/>
      <c r="F296" s="295"/>
      <c r="G296" s="295"/>
      <c r="H296" s="295"/>
      <c r="I296" s="295"/>
      <c r="J296" s="295"/>
      <c r="K296" s="295"/>
      <c r="L296" s="295"/>
      <c r="M296" s="295"/>
      <c r="N296" s="295"/>
      <c r="O296" s="295"/>
      <c r="P296" s="295"/>
      <c r="Q296" s="295"/>
      <c r="R296" s="295"/>
      <c r="S296" s="295"/>
      <c r="T296" s="295"/>
      <c r="U296" s="295"/>
      <c r="V296" s="295"/>
      <c r="W296" s="295"/>
      <c r="X296" s="295"/>
      <c r="Y296" s="295"/>
      <c r="Z296" s="295"/>
      <c r="AA296" s="295"/>
      <c r="AB296" s="295"/>
      <c r="AC296" s="295"/>
      <c r="AD296" s="295"/>
      <c r="AE296" s="295"/>
      <c r="AF296" s="295"/>
      <c r="AG296" s="295"/>
    </row>
    <row r="297" spans="1:33" ht="24" customHeight="1">
      <c r="A297" s="295"/>
      <c r="B297" s="295"/>
      <c r="C297" s="295"/>
      <c r="D297" s="295"/>
      <c r="E297" s="295"/>
      <c r="F297" s="295"/>
      <c r="G297" s="295"/>
      <c r="H297" s="295"/>
      <c r="I297" s="295"/>
      <c r="J297" s="295"/>
      <c r="K297" s="295"/>
      <c r="L297" s="295"/>
      <c r="M297" s="295"/>
      <c r="N297" s="295"/>
      <c r="O297" s="295"/>
      <c r="P297" s="295"/>
      <c r="Q297" s="295"/>
      <c r="R297" s="295"/>
      <c r="S297" s="295"/>
      <c r="T297" s="295"/>
      <c r="U297" s="295"/>
      <c r="V297" s="295"/>
      <c r="W297" s="295"/>
      <c r="X297" s="295"/>
      <c r="Y297" s="295"/>
      <c r="Z297" s="295"/>
      <c r="AA297" s="295"/>
      <c r="AB297" s="295"/>
      <c r="AC297" s="295"/>
      <c r="AD297" s="295"/>
      <c r="AE297" s="295"/>
      <c r="AF297" s="295"/>
      <c r="AG297" s="295"/>
    </row>
    <row r="298" spans="1:33" ht="24" customHeight="1">
      <c r="A298" s="295"/>
      <c r="B298" s="295"/>
      <c r="C298" s="295"/>
      <c r="D298" s="295"/>
      <c r="E298" s="295"/>
      <c r="F298" s="295"/>
      <c r="G298" s="295"/>
      <c r="H298" s="295"/>
      <c r="I298" s="295"/>
      <c r="J298" s="295"/>
      <c r="K298" s="295"/>
      <c r="L298" s="295"/>
      <c r="M298" s="295"/>
      <c r="N298" s="295"/>
      <c r="O298" s="295"/>
      <c r="P298" s="295"/>
      <c r="Q298" s="295"/>
      <c r="R298" s="295"/>
      <c r="S298" s="295"/>
      <c r="T298" s="295"/>
      <c r="U298" s="295"/>
      <c r="V298" s="295"/>
      <c r="W298" s="295"/>
      <c r="X298" s="295"/>
      <c r="Y298" s="295"/>
      <c r="Z298" s="295"/>
      <c r="AA298" s="295"/>
      <c r="AB298" s="295"/>
      <c r="AC298" s="295"/>
      <c r="AD298" s="295"/>
      <c r="AE298" s="295"/>
      <c r="AF298" s="295"/>
      <c r="AG298" s="295"/>
    </row>
    <row r="299" spans="1:33" ht="24" customHeight="1">
      <c r="A299" s="295"/>
      <c r="B299" s="295"/>
      <c r="C299" s="295"/>
      <c r="D299" s="295"/>
      <c r="E299" s="295"/>
      <c r="F299" s="295"/>
      <c r="G299" s="295"/>
      <c r="H299" s="295"/>
      <c r="I299" s="295"/>
      <c r="J299" s="295"/>
      <c r="K299" s="295"/>
      <c r="L299" s="295"/>
      <c r="M299" s="295"/>
      <c r="N299" s="295"/>
      <c r="O299" s="295"/>
      <c r="P299" s="295"/>
      <c r="Q299" s="295"/>
      <c r="R299" s="295"/>
      <c r="S299" s="295"/>
      <c r="T299" s="295"/>
      <c r="U299" s="295"/>
      <c r="V299" s="295"/>
      <c r="W299" s="295"/>
      <c r="X299" s="295"/>
      <c r="Y299" s="295"/>
      <c r="Z299" s="295"/>
      <c r="AA299" s="295"/>
      <c r="AB299" s="295"/>
      <c r="AC299" s="295"/>
      <c r="AD299" s="295"/>
      <c r="AE299" s="295"/>
      <c r="AF299" s="295"/>
      <c r="AG299" s="295"/>
    </row>
    <row r="300" spans="1:33" ht="24" customHeight="1">
      <c r="A300" s="295"/>
      <c r="B300" s="295"/>
      <c r="C300" s="295"/>
      <c r="D300" s="295"/>
      <c r="E300" s="295"/>
      <c r="F300" s="295"/>
      <c r="G300" s="295"/>
      <c r="H300" s="295"/>
      <c r="I300" s="295"/>
      <c r="J300" s="295"/>
      <c r="K300" s="295"/>
      <c r="L300" s="295"/>
      <c r="M300" s="295"/>
      <c r="N300" s="295"/>
      <c r="O300" s="295"/>
      <c r="P300" s="295"/>
      <c r="Q300" s="295"/>
      <c r="R300" s="295"/>
      <c r="S300" s="295"/>
      <c r="T300" s="295"/>
      <c r="U300" s="295"/>
      <c r="V300" s="295"/>
      <c r="W300" s="295"/>
      <c r="X300" s="295"/>
      <c r="Y300" s="295"/>
      <c r="Z300" s="295"/>
      <c r="AA300" s="295"/>
      <c r="AB300" s="295"/>
      <c r="AC300" s="295"/>
      <c r="AD300" s="295"/>
      <c r="AE300" s="295"/>
      <c r="AF300" s="295"/>
      <c r="AG300" s="295"/>
    </row>
    <row r="301" spans="1:33" ht="24" customHeight="1">
      <c r="A301" s="295"/>
      <c r="B301" s="295"/>
      <c r="C301" s="295"/>
      <c r="D301" s="295"/>
      <c r="E301" s="295"/>
      <c r="F301" s="295"/>
      <c r="G301" s="295"/>
      <c r="H301" s="295"/>
      <c r="I301" s="295"/>
      <c r="J301" s="295"/>
      <c r="K301" s="295"/>
      <c r="L301" s="295"/>
      <c r="M301" s="295"/>
      <c r="N301" s="295"/>
      <c r="O301" s="295"/>
      <c r="P301" s="295"/>
      <c r="Q301" s="295"/>
      <c r="R301" s="295"/>
      <c r="S301" s="295"/>
      <c r="T301" s="295"/>
      <c r="U301" s="295"/>
      <c r="V301" s="295"/>
      <c r="W301" s="295"/>
      <c r="X301" s="295"/>
      <c r="Y301" s="295"/>
      <c r="Z301" s="295"/>
      <c r="AA301" s="295"/>
      <c r="AB301" s="295"/>
      <c r="AC301" s="295"/>
      <c r="AD301" s="295"/>
      <c r="AE301" s="295"/>
      <c r="AF301" s="295"/>
      <c r="AG301" s="295"/>
    </row>
    <row r="302" spans="1:33" ht="24" customHeight="1">
      <c r="A302" s="295"/>
      <c r="B302" s="295"/>
      <c r="C302" s="295"/>
      <c r="D302" s="295"/>
      <c r="E302" s="295"/>
      <c r="F302" s="295"/>
      <c r="G302" s="295"/>
      <c r="H302" s="295"/>
      <c r="I302" s="295"/>
      <c r="J302" s="295"/>
      <c r="K302" s="295"/>
      <c r="L302" s="295"/>
      <c r="M302" s="295"/>
      <c r="N302" s="295"/>
      <c r="O302" s="295"/>
      <c r="P302" s="295"/>
      <c r="Q302" s="295"/>
      <c r="R302" s="295"/>
      <c r="S302" s="295"/>
      <c r="T302" s="295"/>
      <c r="U302" s="295"/>
      <c r="V302" s="295"/>
      <c r="W302" s="295"/>
      <c r="X302" s="295"/>
      <c r="Y302" s="295"/>
      <c r="Z302" s="295"/>
      <c r="AA302" s="295"/>
      <c r="AB302" s="295"/>
      <c r="AC302" s="295"/>
      <c r="AD302" s="295"/>
      <c r="AE302" s="295"/>
      <c r="AF302" s="295"/>
      <c r="AG302" s="295"/>
    </row>
    <row r="303" spans="1:33" ht="24" customHeight="1">
      <c r="A303" s="295"/>
      <c r="B303" s="295"/>
      <c r="C303" s="295"/>
      <c r="D303" s="295"/>
      <c r="E303" s="295"/>
      <c r="F303" s="295"/>
      <c r="G303" s="295"/>
      <c r="H303" s="295"/>
      <c r="I303" s="295"/>
      <c r="J303" s="295"/>
      <c r="K303" s="295"/>
      <c r="L303" s="295"/>
      <c r="M303" s="295"/>
      <c r="N303" s="295"/>
      <c r="O303" s="295"/>
      <c r="P303" s="295"/>
      <c r="Q303" s="295"/>
      <c r="R303" s="295"/>
      <c r="S303" s="295"/>
      <c r="T303" s="295"/>
      <c r="U303" s="295"/>
      <c r="V303" s="295"/>
      <c r="W303" s="295"/>
      <c r="X303" s="295"/>
      <c r="Y303" s="295"/>
      <c r="Z303" s="295"/>
      <c r="AA303" s="295"/>
      <c r="AB303" s="295"/>
      <c r="AC303" s="295"/>
      <c r="AD303" s="295"/>
      <c r="AE303" s="295"/>
      <c r="AF303" s="295"/>
      <c r="AG303" s="295"/>
    </row>
    <row r="304" spans="1:33" ht="24" customHeight="1">
      <c r="A304" s="295"/>
      <c r="B304" s="295"/>
      <c r="C304" s="295"/>
      <c r="D304" s="295"/>
      <c r="E304" s="295"/>
      <c r="F304" s="295"/>
      <c r="G304" s="295"/>
      <c r="H304" s="295"/>
      <c r="I304" s="295"/>
      <c r="J304" s="295"/>
      <c r="K304" s="295"/>
      <c r="L304" s="295"/>
      <c r="M304" s="295"/>
      <c r="N304" s="295"/>
      <c r="O304" s="295"/>
      <c r="P304" s="295"/>
      <c r="Q304" s="295"/>
      <c r="R304" s="295"/>
      <c r="S304" s="295"/>
      <c r="T304" s="295"/>
      <c r="U304" s="295"/>
      <c r="V304" s="295"/>
      <c r="W304" s="295"/>
      <c r="X304" s="295"/>
      <c r="Y304" s="295"/>
      <c r="Z304" s="295"/>
      <c r="AA304" s="295"/>
      <c r="AB304" s="295"/>
      <c r="AC304" s="295"/>
      <c r="AD304" s="295"/>
      <c r="AE304" s="295"/>
      <c r="AF304" s="295"/>
      <c r="AG304" s="295"/>
    </row>
    <row r="305" spans="1:33" ht="24" customHeight="1">
      <c r="A305" s="295"/>
      <c r="B305" s="295"/>
      <c r="C305" s="295"/>
      <c r="D305" s="295"/>
      <c r="E305" s="295"/>
      <c r="F305" s="295"/>
      <c r="G305" s="295"/>
      <c r="H305" s="295"/>
      <c r="I305" s="295"/>
      <c r="J305" s="295"/>
      <c r="K305" s="295"/>
      <c r="L305" s="295"/>
      <c r="M305" s="295"/>
      <c r="N305" s="295"/>
      <c r="O305" s="295"/>
      <c r="P305" s="295"/>
      <c r="Q305" s="295"/>
      <c r="R305" s="295"/>
      <c r="S305" s="295"/>
      <c r="T305" s="295"/>
      <c r="U305" s="295"/>
      <c r="V305" s="295"/>
      <c r="W305" s="295"/>
      <c r="X305" s="295"/>
      <c r="Y305" s="295"/>
      <c r="Z305" s="295"/>
      <c r="AA305" s="295"/>
      <c r="AB305" s="295"/>
      <c r="AC305" s="295"/>
      <c r="AD305" s="295"/>
      <c r="AE305" s="295"/>
      <c r="AF305" s="295"/>
      <c r="AG305" s="295"/>
    </row>
    <row r="306" spans="1:33" ht="24" customHeight="1">
      <c r="A306" s="295"/>
      <c r="B306" s="295"/>
      <c r="C306" s="295"/>
      <c r="D306" s="295"/>
      <c r="E306" s="295"/>
      <c r="F306" s="295"/>
      <c r="G306" s="295"/>
      <c r="H306" s="295"/>
      <c r="I306" s="295"/>
      <c r="J306" s="295"/>
      <c r="K306" s="295"/>
      <c r="L306" s="295"/>
      <c r="M306" s="295"/>
      <c r="N306" s="295"/>
      <c r="O306" s="295"/>
      <c r="P306" s="295"/>
      <c r="Q306" s="295"/>
      <c r="R306" s="295"/>
      <c r="S306" s="295"/>
      <c r="T306" s="295"/>
      <c r="U306" s="295"/>
      <c r="V306" s="295"/>
      <c r="W306" s="295"/>
      <c r="X306" s="295"/>
      <c r="Y306" s="295"/>
      <c r="Z306" s="295"/>
      <c r="AA306" s="295"/>
      <c r="AB306" s="295"/>
      <c r="AC306" s="295"/>
      <c r="AD306" s="295"/>
      <c r="AE306" s="295"/>
      <c r="AF306" s="295"/>
      <c r="AG306" s="295"/>
    </row>
    <row r="307" spans="1:33" ht="24" customHeight="1">
      <c r="A307" s="295"/>
      <c r="B307" s="295"/>
      <c r="C307" s="295"/>
      <c r="D307" s="295"/>
      <c r="E307" s="295"/>
      <c r="F307" s="295"/>
      <c r="G307" s="295"/>
      <c r="H307" s="295"/>
      <c r="I307" s="295"/>
      <c r="J307" s="295"/>
      <c r="K307" s="295"/>
      <c r="L307" s="295"/>
      <c r="M307" s="295"/>
      <c r="N307" s="295"/>
      <c r="O307" s="295"/>
      <c r="P307" s="295"/>
      <c r="Q307" s="295"/>
      <c r="R307" s="295"/>
      <c r="S307" s="295"/>
      <c r="T307" s="295"/>
      <c r="U307" s="295"/>
      <c r="V307" s="295"/>
      <c r="W307" s="295"/>
      <c r="X307" s="295"/>
      <c r="Y307" s="295"/>
      <c r="Z307" s="295"/>
      <c r="AA307" s="295"/>
      <c r="AB307" s="295"/>
      <c r="AC307" s="295"/>
      <c r="AD307" s="295"/>
      <c r="AE307" s="295"/>
      <c r="AF307" s="295"/>
      <c r="AG307" s="295"/>
    </row>
    <row r="308" spans="1:33" ht="24" customHeight="1">
      <c r="A308" s="295"/>
      <c r="B308" s="295"/>
      <c r="C308" s="295"/>
      <c r="D308" s="295"/>
      <c r="E308" s="295"/>
      <c r="F308" s="295"/>
      <c r="G308" s="295"/>
      <c r="H308" s="295"/>
      <c r="I308" s="295"/>
      <c r="J308" s="295"/>
      <c r="K308" s="295"/>
      <c r="L308" s="295"/>
      <c r="M308" s="295"/>
      <c r="N308" s="295"/>
      <c r="O308" s="295"/>
      <c r="P308" s="295"/>
      <c r="Q308" s="295"/>
      <c r="R308" s="295"/>
      <c r="S308" s="295"/>
      <c r="T308" s="295"/>
      <c r="U308" s="295"/>
      <c r="V308" s="295"/>
      <c r="W308" s="295"/>
      <c r="X308" s="295"/>
      <c r="Y308" s="295"/>
      <c r="Z308" s="295"/>
      <c r="AA308" s="295"/>
      <c r="AB308" s="295"/>
      <c r="AC308" s="295"/>
      <c r="AD308" s="295"/>
      <c r="AE308" s="295"/>
      <c r="AF308" s="295"/>
      <c r="AG308" s="295"/>
    </row>
    <row r="309" spans="1:33" ht="24" customHeight="1">
      <c r="A309" s="295"/>
      <c r="B309" s="295"/>
      <c r="C309" s="295"/>
      <c r="D309" s="295"/>
      <c r="E309" s="295"/>
      <c r="F309" s="295"/>
      <c r="G309" s="295"/>
      <c r="H309" s="295"/>
      <c r="I309" s="295"/>
      <c r="J309" s="295"/>
      <c r="K309" s="295"/>
      <c r="L309" s="295"/>
      <c r="M309" s="295"/>
      <c r="N309" s="295"/>
      <c r="O309" s="295"/>
      <c r="P309" s="295"/>
      <c r="Q309" s="295"/>
      <c r="R309" s="295"/>
      <c r="S309" s="295"/>
      <c r="T309" s="295"/>
      <c r="U309" s="295"/>
      <c r="V309" s="295"/>
      <c r="W309" s="295"/>
      <c r="X309" s="295"/>
      <c r="Y309" s="295"/>
      <c r="Z309" s="295"/>
      <c r="AA309" s="295"/>
      <c r="AB309" s="295"/>
      <c r="AC309" s="295"/>
      <c r="AD309" s="295"/>
      <c r="AE309" s="295"/>
      <c r="AF309" s="295"/>
      <c r="AG309" s="295"/>
    </row>
    <row r="310" spans="1:33" ht="24" customHeight="1">
      <c r="A310" s="295"/>
      <c r="B310" s="295"/>
      <c r="C310" s="295"/>
      <c r="D310" s="295"/>
      <c r="E310" s="295"/>
      <c r="F310" s="295"/>
      <c r="G310" s="295"/>
      <c r="H310" s="295"/>
      <c r="I310" s="295"/>
      <c r="J310" s="295"/>
      <c r="K310" s="295"/>
      <c r="L310" s="295"/>
      <c r="M310" s="295"/>
      <c r="N310" s="295"/>
      <c r="O310" s="295"/>
      <c r="P310" s="295"/>
      <c r="Q310" s="295"/>
      <c r="R310" s="295"/>
      <c r="S310" s="295"/>
      <c r="T310" s="295"/>
      <c r="U310" s="295"/>
      <c r="V310" s="295"/>
      <c r="W310" s="295"/>
      <c r="X310" s="295"/>
      <c r="Y310" s="295"/>
      <c r="Z310" s="295"/>
      <c r="AA310" s="295"/>
      <c r="AB310" s="295"/>
      <c r="AC310" s="295"/>
      <c r="AD310" s="295"/>
      <c r="AE310" s="295"/>
      <c r="AF310" s="295"/>
      <c r="AG310" s="295"/>
    </row>
    <row r="311" spans="1:33" ht="24" customHeight="1">
      <c r="A311" s="295"/>
      <c r="B311" s="295"/>
      <c r="C311" s="295"/>
      <c r="D311" s="295"/>
      <c r="E311" s="295"/>
      <c r="F311" s="295"/>
      <c r="G311" s="295"/>
      <c r="H311" s="295"/>
      <c r="I311" s="295"/>
      <c r="J311" s="295"/>
      <c r="K311" s="295"/>
      <c r="L311" s="295"/>
      <c r="M311" s="295"/>
      <c r="N311" s="295"/>
      <c r="O311" s="295"/>
      <c r="P311" s="295"/>
      <c r="Q311" s="295"/>
      <c r="R311" s="295"/>
      <c r="S311" s="295"/>
      <c r="T311" s="295"/>
      <c r="U311" s="295"/>
      <c r="V311" s="295"/>
      <c r="W311" s="295"/>
      <c r="X311" s="295"/>
      <c r="Y311" s="295"/>
      <c r="Z311" s="295"/>
      <c r="AA311" s="295"/>
      <c r="AB311" s="295"/>
      <c r="AC311" s="295"/>
      <c r="AD311" s="295"/>
      <c r="AE311" s="295"/>
      <c r="AF311" s="295"/>
      <c r="AG311" s="295"/>
    </row>
    <row r="312" spans="1:33" ht="24" customHeight="1">
      <c r="A312" s="295"/>
      <c r="B312" s="295"/>
      <c r="C312" s="295"/>
      <c r="D312" s="295"/>
      <c r="E312" s="295"/>
      <c r="F312" s="295"/>
      <c r="G312" s="295"/>
      <c r="H312" s="295"/>
      <c r="I312" s="295"/>
      <c r="J312" s="295"/>
      <c r="K312" s="295"/>
      <c r="L312" s="295"/>
      <c r="M312" s="295"/>
      <c r="N312" s="295"/>
      <c r="O312" s="295"/>
      <c r="P312" s="295"/>
      <c r="Q312" s="295"/>
      <c r="R312" s="295"/>
      <c r="S312" s="295"/>
      <c r="T312" s="295"/>
      <c r="U312" s="295"/>
      <c r="V312" s="295"/>
      <c r="W312" s="295"/>
      <c r="X312" s="295"/>
      <c r="Y312" s="295"/>
      <c r="Z312" s="295"/>
      <c r="AA312" s="295"/>
      <c r="AB312" s="295"/>
      <c r="AC312" s="295"/>
      <c r="AD312" s="295"/>
      <c r="AE312" s="295"/>
      <c r="AF312" s="295"/>
      <c r="AG312" s="295"/>
    </row>
    <row r="313" spans="1:33" ht="24" customHeight="1">
      <c r="A313" s="295"/>
      <c r="B313" s="295"/>
      <c r="C313" s="295"/>
      <c r="D313" s="295"/>
      <c r="E313" s="295"/>
      <c r="F313" s="295"/>
      <c r="G313" s="295"/>
      <c r="H313" s="295"/>
      <c r="I313" s="295"/>
      <c r="J313" s="295"/>
      <c r="K313" s="295"/>
      <c r="L313" s="295"/>
      <c r="M313" s="295"/>
      <c r="N313" s="295"/>
      <c r="O313" s="295"/>
      <c r="P313" s="295"/>
      <c r="Q313" s="295"/>
      <c r="R313" s="295"/>
      <c r="S313" s="295"/>
      <c r="T313" s="295"/>
      <c r="U313" s="295"/>
      <c r="V313" s="295"/>
      <c r="W313" s="295"/>
      <c r="X313" s="295"/>
      <c r="Y313" s="295"/>
      <c r="Z313" s="295"/>
      <c r="AA313" s="295"/>
      <c r="AB313" s="295"/>
      <c r="AC313" s="295"/>
      <c r="AD313" s="295"/>
      <c r="AE313" s="295"/>
      <c r="AF313" s="295"/>
      <c r="AG313" s="295"/>
    </row>
    <row r="314" spans="1:33" ht="24" customHeight="1">
      <c r="A314" s="295"/>
      <c r="B314" s="295"/>
      <c r="C314" s="295"/>
      <c r="D314" s="295"/>
      <c r="E314" s="295"/>
      <c r="F314" s="295"/>
      <c r="G314" s="295"/>
      <c r="H314" s="295"/>
      <c r="I314" s="295"/>
      <c r="J314" s="295"/>
      <c r="K314" s="295"/>
      <c r="L314" s="295"/>
      <c r="M314" s="295"/>
      <c r="N314" s="295"/>
      <c r="O314" s="295"/>
      <c r="P314" s="295"/>
      <c r="Q314" s="295"/>
      <c r="R314" s="295"/>
      <c r="S314" s="295"/>
      <c r="T314" s="295"/>
      <c r="U314" s="295"/>
      <c r="V314" s="295"/>
      <c r="W314" s="295"/>
      <c r="X314" s="295"/>
      <c r="Y314" s="295"/>
      <c r="Z314" s="295"/>
      <c r="AA314" s="295"/>
      <c r="AB314" s="295"/>
      <c r="AC314" s="295"/>
      <c r="AD314" s="295"/>
      <c r="AE314" s="295"/>
      <c r="AF314" s="295"/>
      <c r="AG314" s="295"/>
    </row>
    <row r="315" spans="1:33" ht="24" customHeight="1">
      <c r="A315" s="295"/>
      <c r="B315" s="295"/>
      <c r="C315" s="295"/>
      <c r="D315" s="295"/>
      <c r="E315" s="295"/>
      <c r="F315" s="295"/>
      <c r="G315" s="295"/>
      <c r="H315" s="295"/>
      <c r="I315" s="295"/>
      <c r="J315" s="295"/>
      <c r="K315" s="295"/>
      <c r="L315" s="295"/>
      <c r="M315" s="295"/>
      <c r="N315" s="295"/>
      <c r="O315" s="295"/>
      <c r="P315" s="295"/>
      <c r="Q315" s="295"/>
      <c r="R315" s="295"/>
      <c r="S315" s="295"/>
      <c r="T315" s="295"/>
      <c r="U315" s="295"/>
      <c r="V315" s="295"/>
      <c r="W315" s="295"/>
      <c r="X315" s="295"/>
      <c r="Y315" s="295"/>
      <c r="Z315" s="295"/>
      <c r="AA315" s="295"/>
      <c r="AB315" s="295"/>
      <c r="AC315" s="295"/>
      <c r="AD315" s="295"/>
      <c r="AE315" s="295"/>
      <c r="AF315" s="295"/>
      <c r="AG315" s="295"/>
    </row>
    <row r="316" spans="1:33" ht="24" customHeight="1">
      <c r="A316" s="295"/>
      <c r="B316" s="295"/>
      <c r="C316" s="295"/>
      <c r="D316" s="295"/>
      <c r="E316" s="295"/>
      <c r="F316" s="295"/>
      <c r="G316" s="295"/>
      <c r="H316" s="295"/>
      <c r="I316" s="295"/>
      <c r="J316" s="295"/>
      <c r="K316" s="295"/>
      <c r="L316" s="295"/>
      <c r="M316" s="295"/>
      <c r="N316" s="295"/>
      <c r="O316" s="295"/>
      <c r="P316" s="295"/>
      <c r="Q316" s="295"/>
      <c r="R316" s="295"/>
      <c r="S316" s="295"/>
      <c r="T316" s="295"/>
      <c r="U316" s="295"/>
      <c r="V316" s="295"/>
      <c r="W316" s="295"/>
      <c r="X316" s="295"/>
      <c r="Y316" s="295"/>
      <c r="Z316" s="295"/>
      <c r="AA316" s="295"/>
      <c r="AB316" s="295"/>
      <c r="AC316" s="295"/>
      <c r="AD316" s="295"/>
      <c r="AE316" s="295"/>
      <c r="AF316" s="295"/>
      <c r="AG316" s="295"/>
    </row>
    <row r="317" spans="1:33" ht="24" customHeight="1">
      <c r="A317" s="295"/>
      <c r="B317" s="295"/>
      <c r="C317" s="295"/>
      <c r="D317" s="295"/>
      <c r="E317" s="295"/>
      <c r="F317" s="295"/>
      <c r="G317" s="295"/>
      <c r="H317" s="295"/>
      <c r="I317" s="295"/>
      <c r="J317" s="295"/>
      <c r="K317" s="295"/>
      <c r="L317" s="295"/>
      <c r="M317" s="295"/>
      <c r="N317" s="295"/>
      <c r="O317" s="295"/>
      <c r="P317" s="295"/>
      <c r="Q317" s="295"/>
      <c r="R317" s="295"/>
      <c r="S317" s="295"/>
      <c r="T317" s="295"/>
      <c r="U317" s="295"/>
      <c r="V317" s="295"/>
      <c r="W317" s="295"/>
      <c r="X317" s="295"/>
      <c r="Y317" s="295"/>
      <c r="Z317" s="295"/>
      <c r="AA317" s="295"/>
      <c r="AB317" s="295"/>
      <c r="AC317" s="295"/>
      <c r="AD317" s="295"/>
      <c r="AE317" s="295"/>
      <c r="AF317" s="295"/>
      <c r="AG317" s="295"/>
    </row>
    <row r="318" spans="1:33" ht="24" customHeight="1">
      <c r="A318" s="295"/>
      <c r="B318" s="295"/>
      <c r="C318" s="295"/>
      <c r="D318" s="295"/>
      <c r="E318" s="295"/>
      <c r="F318" s="295"/>
      <c r="G318" s="295"/>
      <c r="H318" s="295"/>
      <c r="I318" s="295"/>
      <c r="J318" s="295"/>
      <c r="K318" s="295"/>
      <c r="L318" s="295"/>
      <c r="M318" s="295"/>
      <c r="N318" s="295"/>
      <c r="O318" s="295"/>
      <c r="P318" s="295"/>
      <c r="Q318" s="295"/>
      <c r="R318" s="295"/>
      <c r="S318" s="295"/>
      <c r="T318" s="295"/>
      <c r="U318" s="295"/>
      <c r="V318" s="295"/>
      <c r="W318" s="295"/>
      <c r="X318" s="295"/>
      <c r="Y318" s="295"/>
      <c r="Z318" s="295"/>
      <c r="AA318" s="295"/>
      <c r="AB318" s="295"/>
      <c r="AC318" s="295"/>
      <c r="AD318" s="295"/>
      <c r="AE318" s="295"/>
      <c r="AF318" s="295"/>
      <c r="AG318" s="295"/>
    </row>
    <row r="319" spans="1:33" ht="24" customHeight="1">
      <c r="A319" s="295"/>
      <c r="B319" s="295"/>
      <c r="C319" s="295"/>
      <c r="D319" s="295"/>
      <c r="E319" s="295"/>
      <c r="F319" s="295"/>
      <c r="G319" s="295"/>
      <c r="H319" s="295"/>
      <c r="I319" s="295"/>
      <c r="J319" s="295"/>
      <c r="K319" s="295"/>
      <c r="L319" s="295"/>
      <c r="M319" s="295"/>
      <c r="N319" s="295"/>
      <c r="O319" s="295"/>
      <c r="P319" s="295"/>
      <c r="Q319" s="295"/>
      <c r="R319" s="295"/>
      <c r="S319" s="295"/>
      <c r="T319" s="295"/>
      <c r="U319" s="295"/>
      <c r="V319" s="295"/>
      <c r="W319" s="295"/>
      <c r="X319" s="295"/>
      <c r="Y319" s="295"/>
      <c r="Z319" s="295"/>
      <c r="AA319" s="295"/>
      <c r="AB319" s="295"/>
      <c r="AC319" s="295"/>
      <c r="AD319" s="295"/>
      <c r="AE319" s="295"/>
      <c r="AF319" s="295"/>
      <c r="AG319" s="295"/>
    </row>
    <row r="320" spans="1:33" ht="24" customHeight="1">
      <c r="A320" s="295"/>
      <c r="B320" s="295"/>
      <c r="C320" s="295"/>
      <c r="D320" s="295"/>
      <c r="E320" s="295"/>
      <c r="F320" s="295"/>
      <c r="G320" s="295"/>
      <c r="H320" s="295"/>
      <c r="I320" s="295"/>
      <c r="J320" s="295"/>
      <c r="K320" s="295"/>
      <c r="L320" s="295"/>
      <c r="M320" s="295"/>
      <c r="N320" s="295"/>
      <c r="O320" s="295"/>
      <c r="P320" s="295"/>
      <c r="Q320" s="295"/>
      <c r="R320" s="295"/>
      <c r="S320" s="295"/>
      <c r="T320" s="295"/>
      <c r="U320" s="295"/>
      <c r="V320" s="295"/>
      <c r="W320" s="295"/>
      <c r="X320" s="295"/>
      <c r="Y320" s="295"/>
      <c r="Z320" s="295"/>
      <c r="AA320" s="295"/>
      <c r="AB320" s="295"/>
      <c r="AC320" s="295"/>
      <c r="AD320" s="295"/>
      <c r="AE320" s="295"/>
      <c r="AF320" s="295"/>
      <c r="AG320" s="295"/>
    </row>
    <row r="321" spans="1:33" ht="24" customHeight="1">
      <c r="A321" s="295"/>
      <c r="B321" s="295"/>
      <c r="C321" s="295"/>
      <c r="D321" s="295"/>
      <c r="E321" s="295"/>
      <c r="F321" s="295"/>
      <c r="G321" s="295"/>
      <c r="H321" s="295"/>
      <c r="I321" s="295"/>
      <c r="J321" s="295"/>
      <c r="K321" s="295"/>
      <c r="L321" s="295"/>
      <c r="M321" s="295"/>
      <c r="N321" s="295"/>
      <c r="O321" s="295"/>
      <c r="P321" s="295"/>
      <c r="Q321" s="295"/>
      <c r="R321" s="295"/>
      <c r="S321" s="295"/>
      <c r="T321" s="295"/>
      <c r="U321" s="295"/>
      <c r="V321" s="295"/>
      <c r="W321" s="295"/>
      <c r="X321" s="295"/>
      <c r="Y321" s="295"/>
      <c r="Z321" s="295"/>
      <c r="AA321" s="295"/>
      <c r="AB321" s="295"/>
      <c r="AC321" s="295"/>
      <c r="AD321" s="295"/>
      <c r="AE321" s="295"/>
      <c r="AF321" s="295"/>
      <c r="AG321" s="295"/>
    </row>
    <row r="322" spans="1:33" ht="24" customHeight="1">
      <c r="A322" s="295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5"/>
      <c r="M322" s="295"/>
      <c r="N322" s="295"/>
      <c r="O322" s="295"/>
      <c r="P322" s="295"/>
      <c r="Q322" s="295"/>
      <c r="R322" s="295"/>
      <c r="S322" s="295"/>
      <c r="T322" s="295"/>
      <c r="U322" s="295"/>
      <c r="V322" s="295"/>
      <c r="W322" s="295"/>
      <c r="X322" s="295"/>
      <c r="Y322" s="295"/>
      <c r="Z322" s="295"/>
      <c r="AA322" s="295"/>
      <c r="AB322" s="295"/>
      <c r="AC322" s="295"/>
      <c r="AD322" s="295"/>
      <c r="AE322" s="295"/>
      <c r="AF322" s="295"/>
      <c r="AG322" s="295"/>
    </row>
    <row r="323" spans="1:33" ht="24" customHeight="1">
      <c r="A323" s="295"/>
      <c r="B323" s="295"/>
      <c r="C323" s="295"/>
      <c r="D323" s="295"/>
      <c r="E323" s="295"/>
      <c r="F323" s="295"/>
      <c r="G323" s="295"/>
      <c r="H323" s="295"/>
      <c r="I323" s="295"/>
      <c r="J323" s="295"/>
      <c r="K323" s="295"/>
      <c r="L323" s="295"/>
      <c r="M323" s="295"/>
      <c r="N323" s="295"/>
      <c r="O323" s="295"/>
      <c r="P323" s="295"/>
      <c r="Q323" s="295"/>
      <c r="R323" s="295"/>
      <c r="S323" s="295"/>
      <c r="T323" s="295"/>
      <c r="U323" s="295"/>
      <c r="V323" s="295"/>
      <c r="W323" s="295"/>
      <c r="X323" s="295"/>
      <c r="Y323" s="295"/>
      <c r="Z323" s="295"/>
      <c r="AA323" s="295"/>
      <c r="AB323" s="295"/>
      <c r="AC323" s="295"/>
      <c r="AD323" s="295"/>
      <c r="AE323" s="295"/>
      <c r="AF323" s="295"/>
      <c r="AG323" s="295"/>
    </row>
    <row r="324" spans="1:33" ht="24" customHeight="1">
      <c r="A324" s="295"/>
      <c r="B324" s="295"/>
      <c r="C324" s="295"/>
      <c r="D324" s="295"/>
      <c r="E324" s="295"/>
      <c r="F324" s="295"/>
      <c r="G324" s="295"/>
      <c r="H324" s="295"/>
      <c r="I324" s="295"/>
      <c r="J324" s="295"/>
      <c r="K324" s="295"/>
      <c r="L324" s="295"/>
      <c r="M324" s="295"/>
      <c r="N324" s="295"/>
      <c r="O324" s="295"/>
      <c r="P324" s="295"/>
      <c r="Q324" s="295"/>
      <c r="R324" s="295"/>
      <c r="S324" s="295"/>
      <c r="T324" s="295"/>
      <c r="U324" s="295"/>
      <c r="V324" s="295"/>
      <c r="W324" s="295"/>
      <c r="X324" s="295"/>
      <c r="Y324" s="295"/>
      <c r="Z324" s="295"/>
      <c r="AA324" s="295"/>
      <c r="AB324" s="295"/>
      <c r="AC324" s="295"/>
      <c r="AD324" s="295"/>
      <c r="AE324" s="295"/>
      <c r="AF324" s="295"/>
      <c r="AG324" s="295"/>
    </row>
    <row r="325" spans="1:33" ht="24" customHeight="1">
      <c r="A325" s="295"/>
      <c r="B325" s="295"/>
      <c r="C325" s="295"/>
      <c r="D325" s="295"/>
      <c r="E325" s="295"/>
      <c r="F325" s="295"/>
      <c r="G325" s="295"/>
      <c r="H325" s="295"/>
      <c r="I325" s="295"/>
      <c r="J325" s="295"/>
      <c r="K325" s="295"/>
      <c r="L325" s="295"/>
      <c r="M325" s="295"/>
      <c r="N325" s="295"/>
      <c r="O325" s="295"/>
      <c r="P325" s="295"/>
      <c r="Q325" s="295"/>
      <c r="R325" s="295"/>
      <c r="S325" s="295"/>
      <c r="T325" s="295"/>
      <c r="U325" s="295"/>
      <c r="V325" s="295"/>
      <c r="W325" s="295"/>
      <c r="X325" s="295"/>
      <c r="Y325" s="295"/>
      <c r="Z325" s="295"/>
      <c r="AA325" s="295"/>
      <c r="AB325" s="295"/>
      <c r="AC325" s="295"/>
      <c r="AD325" s="295"/>
      <c r="AE325" s="295"/>
      <c r="AF325" s="295"/>
      <c r="AG325" s="295"/>
    </row>
    <row r="326" spans="1:33" ht="24" customHeight="1">
      <c r="A326" s="295"/>
      <c r="B326" s="295"/>
      <c r="C326" s="295"/>
      <c r="D326" s="295"/>
      <c r="E326" s="295"/>
      <c r="F326" s="295"/>
      <c r="G326" s="295"/>
      <c r="H326" s="295"/>
      <c r="I326" s="295"/>
      <c r="J326" s="295"/>
      <c r="K326" s="295"/>
      <c r="L326" s="295"/>
      <c r="M326" s="295"/>
      <c r="N326" s="295"/>
      <c r="O326" s="295"/>
      <c r="P326" s="295"/>
      <c r="Q326" s="295"/>
      <c r="R326" s="295"/>
      <c r="S326" s="295"/>
      <c r="T326" s="295"/>
      <c r="U326" s="295"/>
      <c r="V326" s="295"/>
      <c r="W326" s="295"/>
      <c r="X326" s="295"/>
      <c r="Y326" s="295"/>
      <c r="Z326" s="295"/>
      <c r="AA326" s="295"/>
      <c r="AB326" s="295"/>
      <c r="AC326" s="295"/>
      <c r="AD326" s="295"/>
      <c r="AE326" s="295"/>
      <c r="AF326" s="295"/>
      <c r="AG326" s="295"/>
    </row>
    <row r="327" spans="1:33" ht="24" customHeight="1">
      <c r="A327" s="295"/>
      <c r="B327" s="295"/>
      <c r="C327" s="295"/>
      <c r="D327" s="295"/>
      <c r="E327" s="295"/>
      <c r="F327" s="295"/>
      <c r="G327" s="295"/>
      <c r="H327" s="295"/>
      <c r="I327" s="295"/>
      <c r="J327" s="295"/>
      <c r="K327" s="295"/>
      <c r="L327" s="295"/>
      <c r="M327" s="295"/>
      <c r="N327" s="295"/>
      <c r="O327" s="295"/>
      <c r="P327" s="295"/>
      <c r="Q327" s="295"/>
      <c r="R327" s="295"/>
      <c r="S327" s="295"/>
      <c r="T327" s="295"/>
      <c r="U327" s="295"/>
      <c r="V327" s="295"/>
      <c r="W327" s="295"/>
      <c r="X327" s="295"/>
      <c r="Y327" s="295"/>
      <c r="Z327" s="295"/>
      <c r="AA327" s="295"/>
      <c r="AB327" s="295"/>
      <c r="AC327" s="295"/>
      <c r="AD327" s="295"/>
      <c r="AE327" s="295"/>
      <c r="AF327" s="295"/>
      <c r="AG327" s="295"/>
    </row>
    <row r="328" spans="1:33" ht="24" customHeight="1">
      <c r="A328" s="295"/>
      <c r="B328" s="295"/>
      <c r="C328" s="295"/>
      <c r="D328" s="295"/>
      <c r="E328" s="295"/>
      <c r="F328" s="295"/>
      <c r="G328" s="295"/>
      <c r="H328" s="295"/>
      <c r="I328" s="295"/>
      <c r="J328" s="295"/>
      <c r="K328" s="295"/>
      <c r="L328" s="295"/>
      <c r="M328" s="295"/>
      <c r="N328" s="295"/>
      <c r="O328" s="295"/>
      <c r="P328" s="295"/>
      <c r="Q328" s="295"/>
      <c r="R328" s="295"/>
      <c r="S328" s="295"/>
      <c r="T328" s="295"/>
      <c r="U328" s="295"/>
      <c r="V328" s="295"/>
      <c r="W328" s="295"/>
      <c r="X328" s="295"/>
      <c r="Y328" s="295"/>
      <c r="Z328" s="295"/>
      <c r="AA328" s="295"/>
      <c r="AB328" s="295"/>
      <c r="AC328" s="295"/>
      <c r="AD328" s="295"/>
      <c r="AE328" s="295"/>
      <c r="AF328" s="295"/>
      <c r="AG328" s="295"/>
    </row>
    <row r="329" spans="1:33" ht="24" customHeight="1">
      <c r="A329" s="295"/>
      <c r="B329" s="295"/>
      <c r="C329" s="295"/>
      <c r="D329" s="295"/>
      <c r="E329" s="295"/>
      <c r="F329" s="295"/>
      <c r="G329" s="295"/>
      <c r="H329" s="295"/>
      <c r="I329" s="295"/>
      <c r="J329" s="295"/>
      <c r="K329" s="295"/>
      <c r="L329" s="295"/>
      <c r="M329" s="295"/>
      <c r="N329" s="295"/>
      <c r="O329" s="295"/>
      <c r="P329" s="295"/>
      <c r="Q329" s="295"/>
      <c r="R329" s="295"/>
      <c r="S329" s="295"/>
      <c r="T329" s="295"/>
      <c r="U329" s="295"/>
      <c r="V329" s="295"/>
      <c r="W329" s="295"/>
      <c r="X329" s="295"/>
      <c r="Y329" s="295"/>
      <c r="Z329" s="295"/>
      <c r="AA329" s="295"/>
      <c r="AB329" s="295"/>
      <c r="AC329" s="295"/>
      <c r="AD329" s="295"/>
      <c r="AE329" s="295"/>
      <c r="AF329" s="295"/>
      <c r="AG329" s="295"/>
    </row>
    <row r="330" spans="1:33" ht="24" customHeight="1">
      <c r="A330" s="295"/>
      <c r="B330" s="295"/>
      <c r="C330" s="295"/>
      <c r="D330" s="295"/>
      <c r="E330" s="295"/>
      <c r="F330" s="295"/>
      <c r="G330" s="295"/>
      <c r="H330" s="295"/>
      <c r="I330" s="295"/>
      <c r="J330" s="295"/>
      <c r="K330" s="295"/>
      <c r="L330" s="295"/>
      <c r="M330" s="295"/>
      <c r="N330" s="295"/>
      <c r="O330" s="295"/>
      <c r="P330" s="295"/>
      <c r="Q330" s="295"/>
      <c r="R330" s="295"/>
      <c r="S330" s="295"/>
      <c r="T330" s="295"/>
      <c r="U330" s="295"/>
      <c r="V330" s="295"/>
      <c r="W330" s="295"/>
      <c r="X330" s="295"/>
      <c r="Y330" s="295"/>
      <c r="Z330" s="295"/>
      <c r="AA330" s="295"/>
      <c r="AB330" s="295"/>
      <c r="AC330" s="295"/>
      <c r="AD330" s="295"/>
      <c r="AE330" s="295"/>
      <c r="AF330" s="295"/>
      <c r="AG330" s="295"/>
    </row>
    <row r="331" spans="1:33" ht="24" customHeight="1">
      <c r="A331" s="295"/>
      <c r="B331" s="295"/>
      <c r="C331" s="295"/>
      <c r="D331" s="295"/>
      <c r="E331" s="295"/>
      <c r="F331" s="295"/>
      <c r="G331" s="295"/>
      <c r="H331" s="295"/>
      <c r="I331" s="295"/>
      <c r="J331" s="295"/>
      <c r="K331" s="295"/>
      <c r="L331" s="295"/>
      <c r="M331" s="295"/>
      <c r="N331" s="295"/>
      <c r="O331" s="295"/>
      <c r="P331" s="295"/>
      <c r="Q331" s="295"/>
      <c r="R331" s="295"/>
      <c r="S331" s="295"/>
      <c r="T331" s="295"/>
      <c r="U331" s="295"/>
      <c r="V331" s="295"/>
      <c r="W331" s="295"/>
      <c r="X331" s="295"/>
      <c r="Y331" s="295"/>
      <c r="Z331" s="295"/>
      <c r="AA331" s="295"/>
      <c r="AB331" s="295"/>
      <c r="AC331" s="295"/>
      <c r="AD331" s="295"/>
      <c r="AE331" s="295"/>
      <c r="AF331" s="295"/>
      <c r="AG331" s="295"/>
    </row>
    <row r="332" spans="1:33" ht="24" customHeight="1">
      <c r="A332" s="295"/>
      <c r="B332" s="295"/>
      <c r="C332" s="295"/>
      <c r="D332" s="295"/>
      <c r="E332" s="295"/>
      <c r="F332" s="295"/>
      <c r="G332" s="295"/>
      <c r="H332" s="295"/>
      <c r="I332" s="295"/>
      <c r="J332" s="295"/>
      <c r="K332" s="295"/>
      <c r="L332" s="295"/>
      <c r="M332" s="295"/>
      <c r="N332" s="295"/>
      <c r="O332" s="295"/>
      <c r="P332" s="295"/>
      <c r="Q332" s="295"/>
      <c r="R332" s="295"/>
      <c r="S332" s="295"/>
      <c r="T332" s="295"/>
      <c r="U332" s="295"/>
      <c r="V332" s="295"/>
      <c r="W332" s="295"/>
      <c r="X332" s="295"/>
      <c r="Y332" s="295"/>
      <c r="Z332" s="295"/>
      <c r="AA332" s="295"/>
      <c r="AB332" s="295"/>
      <c r="AC332" s="295"/>
      <c r="AD332" s="295"/>
      <c r="AE332" s="295"/>
      <c r="AF332" s="295"/>
      <c r="AG332" s="295"/>
    </row>
    <row r="333" spans="1:33" ht="24" customHeight="1">
      <c r="A333" s="295"/>
      <c r="B333" s="295"/>
      <c r="C333" s="295"/>
      <c r="D333" s="295"/>
      <c r="E333" s="295"/>
      <c r="F333" s="295"/>
      <c r="G333" s="295"/>
      <c r="H333" s="295"/>
      <c r="I333" s="295"/>
      <c r="J333" s="295"/>
      <c r="K333" s="295"/>
      <c r="L333" s="295"/>
      <c r="M333" s="295"/>
      <c r="N333" s="295"/>
      <c r="O333" s="295"/>
      <c r="P333" s="295"/>
      <c r="Q333" s="295"/>
      <c r="R333" s="295"/>
      <c r="S333" s="295"/>
      <c r="T333" s="295"/>
      <c r="U333" s="295"/>
      <c r="V333" s="295"/>
      <c r="W333" s="295"/>
      <c r="X333" s="295"/>
      <c r="Y333" s="295"/>
      <c r="Z333" s="295"/>
      <c r="AA333" s="295"/>
      <c r="AB333" s="295"/>
      <c r="AC333" s="295"/>
      <c r="AD333" s="295"/>
      <c r="AE333" s="295"/>
      <c r="AF333" s="295"/>
      <c r="AG333" s="295"/>
    </row>
    <row r="334" spans="1:33" ht="24" customHeight="1">
      <c r="A334" s="295"/>
      <c r="B334" s="295"/>
      <c r="C334" s="295"/>
      <c r="D334" s="295"/>
      <c r="E334" s="295"/>
      <c r="F334" s="295"/>
      <c r="G334" s="295"/>
      <c r="H334" s="295"/>
      <c r="I334" s="295"/>
      <c r="J334" s="295"/>
      <c r="K334" s="295"/>
      <c r="L334" s="295"/>
      <c r="M334" s="295"/>
      <c r="N334" s="295"/>
      <c r="O334" s="295"/>
      <c r="P334" s="295"/>
      <c r="Q334" s="295"/>
      <c r="R334" s="295"/>
      <c r="S334" s="295"/>
      <c r="T334" s="295"/>
      <c r="U334" s="295"/>
      <c r="V334" s="295"/>
      <c r="W334" s="295"/>
      <c r="X334" s="295"/>
      <c r="Y334" s="295"/>
      <c r="Z334" s="295"/>
      <c r="AA334" s="295"/>
      <c r="AB334" s="295"/>
      <c r="AC334" s="295"/>
      <c r="AD334" s="295"/>
      <c r="AE334" s="295"/>
      <c r="AF334" s="295"/>
      <c r="AG334" s="295"/>
    </row>
    <row r="335" spans="1:33" ht="24" customHeight="1">
      <c r="A335" s="295"/>
      <c r="B335" s="295"/>
      <c r="C335" s="295"/>
      <c r="D335" s="295"/>
      <c r="E335" s="295"/>
      <c r="F335" s="295"/>
      <c r="G335" s="295"/>
      <c r="H335" s="295"/>
      <c r="I335" s="295"/>
      <c r="J335" s="295"/>
      <c r="K335" s="295"/>
      <c r="L335" s="295"/>
      <c r="M335" s="295"/>
      <c r="N335" s="295"/>
      <c r="O335" s="295"/>
      <c r="P335" s="295"/>
      <c r="Q335" s="295"/>
      <c r="R335" s="295"/>
      <c r="S335" s="295"/>
      <c r="T335" s="295"/>
      <c r="U335" s="295"/>
      <c r="V335" s="295"/>
      <c r="W335" s="295"/>
      <c r="X335" s="295"/>
      <c r="Y335" s="295"/>
      <c r="Z335" s="295"/>
      <c r="AA335" s="295"/>
      <c r="AB335" s="295"/>
      <c r="AC335" s="295"/>
      <c r="AD335" s="295"/>
      <c r="AE335" s="295"/>
      <c r="AF335" s="295"/>
      <c r="AG335" s="295"/>
    </row>
    <row r="336" spans="1:33" ht="24" customHeight="1">
      <c r="A336" s="295"/>
      <c r="B336" s="295"/>
      <c r="C336" s="295"/>
      <c r="D336" s="295"/>
      <c r="E336" s="295"/>
      <c r="F336" s="295"/>
      <c r="G336" s="295"/>
      <c r="H336" s="295"/>
      <c r="I336" s="295"/>
      <c r="J336" s="295"/>
      <c r="K336" s="295"/>
      <c r="L336" s="295"/>
      <c r="M336" s="295"/>
      <c r="N336" s="295"/>
      <c r="O336" s="295"/>
      <c r="P336" s="295"/>
      <c r="Q336" s="295"/>
      <c r="R336" s="295"/>
      <c r="S336" s="295"/>
      <c r="T336" s="295"/>
      <c r="U336" s="295"/>
      <c r="V336" s="295"/>
      <c r="W336" s="295"/>
      <c r="X336" s="295"/>
      <c r="Y336" s="295"/>
      <c r="Z336" s="295"/>
      <c r="AA336" s="295"/>
      <c r="AB336" s="295"/>
      <c r="AC336" s="295"/>
      <c r="AD336" s="295"/>
      <c r="AE336" s="295"/>
      <c r="AF336" s="295"/>
      <c r="AG336" s="295"/>
    </row>
    <row r="337" spans="1:33" ht="24" customHeight="1">
      <c r="A337" s="295"/>
      <c r="B337" s="295"/>
      <c r="C337" s="295"/>
      <c r="D337" s="295"/>
      <c r="E337" s="295"/>
      <c r="F337" s="295"/>
      <c r="G337" s="295"/>
      <c r="H337" s="295"/>
      <c r="I337" s="295"/>
      <c r="J337" s="295"/>
      <c r="K337" s="295"/>
      <c r="L337" s="295"/>
      <c r="M337" s="295"/>
      <c r="N337" s="295"/>
      <c r="O337" s="295"/>
      <c r="P337" s="295"/>
      <c r="Q337" s="295"/>
      <c r="R337" s="295"/>
      <c r="S337" s="295"/>
      <c r="T337" s="295"/>
      <c r="U337" s="295"/>
      <c r="V337" s="295"/>
      <c r="W337" s="295"/>
      <c r="X337" s="295"/>
      <c r="Y337" s="295"/>
      <c r="Z337" s="295"/>
      <c r="AA337" s="295"/>
      <c r="AB337" s="295"/>
      <c r="AC337" s="295"/>
      <c r="AD337" s="295"/>
      <c r="AE337" s="295"/>
      <c r="AF337" s="295"/>
      <c r="AG337" s="295"/>
    </row>
    <row r="338" spans="1:33" ht="24" customHeight="1">
      <c r="A338" s="295"/>
      <c r="B338" s="295"/>
      <c r="C338" s="295"/>
      <c r="D338" s="295"/>
      <c r="E338" s="295"/>
      <c r="F338" s="295"/>
      <c r="G338" s="295"/>
      <c r="H338" s="295"/>
      <c r="I338" s="295"/>
      <c r="J338" s="295"/>
      <c r="K338" s="295"/>
      <c r="L338" s="295"/>
      <c r="M338" s="295"/>
      <c r="N338" s="295"/>
      <c r="O338" s="295"/>
      <c r="P338" s="295"/>
      <c r="Q338" s="295"/>
      <c r="R338" s="295"/>
      <c r="S338" s="295"/>
      <c r="T338" s="295"/>
      <c r="U338" s="295"/>
      <c r="V338" s="295"/>
      <c r="W338" s="295"/>
      <c r="X338" s="295"/>
      <c r="Y338" s="295"/>
      <c r="Z338" s="295"/>
      <c r="AA338" s="295"/>
      <c r="AB338" s="295"/>
      <c r="AC338" s="295"/>
      <c r="AD338" s="295"/>
      <c r="AE338" s="295"/>
      <c r="AF338" s="295"/>
      <c r="AG338" s="295"/>
    </row>
    <row r="339" spans="1:33" ht="24" customHeight="1">
      <c r="A339" s="295"/>
      <c r="B339" s="295"/>
      <c r="C339" s="295"/>
      <c r="D339" s="295"/>
      <c r="E339" s="295"/>
      <c r="F339" s="295"/>
      <c r="G339" s="295"/>
      <c r="H339" s="295"/>
      <c r="I339" s="295"/>
      <c r="J339" s="295"/>
      <c r="K339" s="295"/>
      <c r="L339" s="295"/>
      <c r="M339" s="295"/>
      <c r="N339" s="295"/>
      <c r="O339" s="295"/>
      <c r="P339" s="295"/>
      <c r="Q339" s="295"/>
      <c r="R339" s="295"/>
      <c r="S339" s="295"/>
      <c r="T339" s="295"/>
      <c r="U339" s="295"/>
      <c r="V339" s="295"/>
      <c r="W339" s="295"/>
      <c r="X339" s="295"/>
      <c r="Y339" s="295"/>
      <c r="Z339" s="295"/>
      <c r="AA339" s="295"/>
      <c r="AB339" s="295"/>
      <c r="AC339" s="295"/>
      <c r="AD339" s="295"/>
      <c r="AE339" s="295"/>
      <c r="AF339" s="295"/>
      <c r="AG339" s="295"/>
    </row>
    <row r="340" spans="1:33" ht="24" customHeight="1">
      <c r="A340" s="295"/>
      <c r="B340" s="295"/>
      <c r="C340" s="295"/>
      <c r="D340" s="295"/>
      <c r="E340" s="295"/>
      <c r="F340" s="295"/>
      <c r="G340" s="295"/>
      <c r="H340" s="295"/>
      <c r="I340" s="295"/>
      <c r="J340" s="295"/>
      <c r="K340" s="295"/>
      <c r="L340" s="295"/>
      <c r="M340" s="295"/>
      <c r="N340" s="295"/>
      <c r="O340" s="295"/>
      <c r="P340" s="295"/>
      <c r="Q340" s="295"/>
      <c r="R340" s="295"/>
      <c r="S340" s="295"/>
      <c r="T340" s="295"/>
      <c r="U340" s="295"/>
      <c r="V340" s="295"/>
      <c r="W340" s="295"/>
      <c r="X340" s="295"/>
      <c r="Y340" s="295"/>
      <c r="Z340" s="295"/>
      <c r="AA340" s="295"/>
      <c r="AB340" s="295"/>
      <c r="AC340" s="295"/>
      <c r="AD340" s="295"/>
      <c r="AE340" s="295"/>
      <c r="AF340" s="295"/>
      <c r="AG340" s="295"/>
    </row>
    <row r="341" spans="1:33" ht="24" customHeight="1">
      <c r="A341" s="295"/>
      <c r="B341" s="295"/>
      <c r="C341" s="295"/>
      <c r="D341" s="295"/>
      <c r="E341" s="295"/>
      <c r="F341" s="295"/>
      <c r="G341" s="295"/>
      <c r="H341" s="295"/>
      <c r="I341" s="295"/>
      <c r="J341" s="295"/>
      <c r="K341" s="295"/>
      <c r="L341" s="295"/>
      <c r="M341" s="295"/>
      <c r="N341" s="295"/>
      <c r="O341" s="295"/>
      <c r="P341" s="295"/>
      <c r="Q341" s="295"/>
      <c r="R341" s="295"/>
      <c r="S341" s="295"/>
      <c r="T341" s="295"/>
      <c r="U341" s="295"/>
      <c r="V341" s="295"/>
      <c r="W341" s="295"/>
      <c r="X341" s="295"/>
      <c r="Y341" s="295"/>
      <c r="Z341" s="295"/>
      <c r="AA341" s="295"/>
      <c r="AB341" s="295"/>
      <c r="AC341" s="295"/>
      <c r="AD341" s="295"/>
      <c r="AE341" s="295"/>
      <c r="AF341" s="295"/>
      <c r="AG341" s="295"/>
    </row>
    <row r="342" spans="1:33" ht="24" customHeight="1">
      <c r="A342" s="295"/>
      <c r="B342" s="295"/>
      <c r="C342" s="295"/>
      <c r="D342" s="295"/>
      <c r="E342" s="295"/>
      <c r="F342" s="295"/>
      <c r="G342" s="295"/>
      <c r="H342" s="295"/>
      <c r="I342" s="295"/>
      <c r="J342" s="295"/>
      <c r="K342" s="295"/>
      <c r="L342" s="295"/>
      <c r="M342" s="295"/>
      <c r="N342" s="295"/>
      <c r="O342" s="295"/>
      <c r="P342" s="295"/>
      <c r="Q342" s="295"/>
      <c r="R342" s="295"/>
      <c r="S342" s="295"/>
      <c r="T342" s="295"/>
      <c r="U342" s="295"/>
      <c r="V342" s="295"/>
      <c r="W342" s="295"/>
      <c r="X342" s="295"/>
      <c r="Y342" s="295"/>
      <c r="Z342" s="295"/>
      <c r="AA342" s="295"/>
      <c r="AB342" s="295"/>
      <c r="AC342" s="295"/>
      <c r="AD342" s="295"/>
      <c r="AE342" s="295"/>
      <c r="AF342" s="295"/>
      <c r="AG342" s="295"/>
    </row>
    <row r="343" spans="1:33" ht="24" customHeight="1">
      <c r="A343" s="295"/>
      <c r="B343" s="295"/>
      <c r="C343" s="295"/>
      <c r="D343" s="295"/>
      <c r="E343" s="295"/>
      <c r="F343" s="295"/>
      <c r="G343" s="295"/>
      <c r="H343" s="295"/>
      <c r="I343" s="295"/>
      <c r="J343" s="295"/>
      <c r="K343" s="295"/>
      <c r="L343" s="295"/>
      <c r="M343" s="295"/>
      <c r="N343" s="295"/>
      <c r="O343" s="295"/>
      <c r="P343" s="295"/>
      <c r="Q343" s="295"/>
      <c r="R343" s="295"/>
      <c r="S343" s="295"/>
      <c r="T343" s="295"/>
      <c r="U343" s="295"/>
      <c r="V343" s="295"/>
      <c r="W343" s="295"/>
      <c r="X343" s="295"/>
      <c r="Y343" s="295"/>
      <c r="Z343" s="295"/>
      <c r="AA343" s="295"/>
      <c r="AB343" s="295"/>
      <c r="AC343" s="295"/>
      <c r="AD343" s="295"/>
      <c r="AE343" s="295"/>
      <c r="AF343" s="295"/>
      <c r="AG343" s="295"/>
    </row>
    <row r="344" spans="1:33" ht="24" customHeight="1">
      <c r="A344" s="295"/>
      <c r="B344" s="295"/>
      <c r="C344" s="295"/>
      <c r="D344" s="295"/>
      <c r="E344" s="295"/>
      <c r="F344" s="295"/>
      <c r="G344" s="295"/>
      <c r="H344" s="295"/>
      <c r="I344" s="295"/>
      <c r="J344" s="295"/>
      <c r="K344" s="295"/>
      <c r="L344" s="295"/>
      <c r="M344" s="295"/>
      <c r="N344" s="295"/>
      <c r="O344" s="295"/>
      <c r="P344" s="295"/>
      <c r="Q344" s="295"/>
      <c r="R344" s="295"/>
      <c r="S344" s="295"/>
      <c r="T344" s="295"/>
      <c r="U344" s="295"/>
      <c r="V344" s="295"/>
      <c r="W344" s="295"/>
      <c r="X344" s="295"/>
      <c r="Y344" s="295"/>
      <c r="Z344" s="295"/>
      <c r="AA344" s="295"/>
      <c r="AB344" s="295"/>
      <c r="AC344" s="295"/>
      <c r="AD344" s="295"/>
      <c r="AE344" s="295"/>
      <c r="AF344" s="295"/>
      <c r="AG344" s="295"/>
    </row>
    <row r="345" spans="1:33" ht="24" customHeight="1">
      <c r="A345" s="295"/>
      <c r="B345" s="295"/>
      <c r="C345" s="295"/>
      <c r="D345" s="295"/>
      <c r="E345" s="295"/>
      <c r="F345" s="295"/>
      <c r="G345" s="295"/>
      <c r="H345" s="295"/>
      <c r="I345" s="295"/>
      <c r="J345" s="295"/>
      <c r="K345" s="295"/>
      <c r="L345" s="295"/>
      <c r="M345" s="295"/>
      <c r="N345" s="295"/>
      <c r="O345" s="295"/>
      <c r="P345" s="295"/>
      <c r="Q345" s="295"/>
      <c r="R345" s="295"/>
      <c r="S345" s="295"/>
      <c r="T345" s="295"/>
      <c r="U345" s="295"/>
      <c r="V345" s="295"/>
      <c r="W345" s="295"/>
      <c r="X345" s="295"/>
      <c r="Y345" s="295"/>
      <c r="Z345" s="295"/>
      <c r="AA345" s="295"/>
      <c r="AB345" s="295"/>
      <c r="AC345" s="295"/>
      <c r="AD345" s="295"/>
      <c r="AE345" s="295"/>
      <c r="AF345" s="295"/>
      <c r="AG345" s="295"/>
    </row>
    <row r="346" spans="1:33" ht="24" customHeight="1">
      <c r="A346" s="295"/>
      <c r="B346" s="295"/>
      <c r="C346" s="295"/>
      <c r="D346" s="295"/>
      <c r="E346" s="295"/>
      <c r="F346" s="295"/>
      <c r="G346" s="295"/>
      <c r="H346" s="295"/>
      <c r="I346" s="295"/>
      <c r="J346" s="295"/>
      <c r="K346" s="295"/>
      <c r="L346" s="295"/>
      <c r="M346" s="295"/>
      <c r="N346" s="295"/>
      <c r="O346" s="295"/>
      <c r="P346" s="295"/>
      <c r="Q346" s="295"/>
      <c r="R346" s="295"/>
      <c r="S346" s="295"/>
      <c r="T346" s="295"/>
      <c r="U346" s="295"/>
      <c r="V346" s="295"/>
      <c r="W346" s="295"/>
      <c r="X346" s="295"/>
      <c r="Y346" s="295"/>
      <c r="Z346" s="295"/>
      <c r="AA346" s="295"/>
      <c r="AB346" s="295"/>
      <c r="AC346" s="295"/>
      <c r="AD346" s="295"/>
      <c r="AE346" s="295"/>
      <c r="AF346" s="295"/>
      <c r="AG346" s="295"/>
    </row>
    <row r="347" spans="1:33" ht="24" customHeight="1">
      <c r="A347" s="295"/>
      <c r="B347" s="295"/>
      <c r="C347" s="295"/>
      <c r="D347" s="295"/>
      <c r="E347" s="295"/>
      <c r="F347" s="295"/>
      <c r="G347" s="295"/>
      <c r="H347" s="295"/>
      <c r="I347" s="295"/>
      <c r="J347" s="295"/>
      <c r="K347" s="295"/>
      <c r="L347" s="295"/>
      <c r="M347" s="295"/>
      <c r="N347" s="295"/>
      <c r="O347" s="295"/>
      <c r="P347" s="295"/>
      <c r="Q347" s="295"/>
      <c r="R347" s="295"/>
      <c r="S347" s="295"/>
      <c r="T347" s="295"/>
      <c r="U347" s="295"/>
      <c r="V347" s="295"/>
      <c r="W347" s="295"/>
      <c r="X347" s="295"/>
      <c r="Y347" s="295"/>
      <c r="Z347" s="295"/>
      <c r="AA347" s="295"/>
      <c r="AB347" s="295"/>
      <c r="AC347" s="295"/>
      <c r="AD347" s="295"/>
      <c r="AE347" s="295"/>
      <c r="AF347" s="295"/>
      <c r="AG347" s="295"/>
    </row>
    <row r="348" spans="1:33" ht="24" customHeight="1">
      <c r="A348" s="295"/>
      <c r="B348" s="295"/>
      <c r="C348" s="295"/>
      <c r="D348" s="295"/>
      <c r="E348" s="295"/>
      <c r="F348" s="295"/>
      <c r="G348" s="295"/>
      <c r="H348" s="295"/>
      <c r="I348" s="295"/>
      <c r="J348" s="295"/>
      <c r="K348" s="295"/>
      <c r="L348" s="295"/>
      <c r="M348" s="295"/>
      <c r="N348" s="295"/>
      <c r="O348" s="295"/>
      <c r="P348" s="295"/>
      <c r="Q348" s="295"/>
      <c r="R348" s="295"/>
      <c r="S348" s="295"/>
      <c r="T348" s="295"/>
      <c r="U348" s="295"/>
      <c r="V348" s="295"/>
      <c r="W348" s="295"/>
      <c r="X348" s="295"/>
      <c r="Y348" s="295"/>
      <c r="Z348" s="295"/>
      <c r="AA348" s="295"/>
      <c r="AB348" s="295"/>
      <c r="AC348" s="295"/>
      <c r="AD348" s="295"/>
      <c r="AE348" s="295"/>
      <c r="AF348" s="295"/>
      <c r="AG348" s="295"/>
    </row>
    <row r="349" spans="1:33" ht="24" customHeight="1">
      <c r="A349" s="295"/>
      <c r="B349" s="295"/>
      <c r="C349" s="295"/>
      <c r="D349" s="295"/>
      <c r="E349" s="295"/>
      <c r="F349" s="295"/>
      <c r="G349" s="295"/>
      <c r="H349" s="295"/>
      <c r="I349" s="295"/>
      <c r="J349" s="295"/>
      <c r="K349" s="295"/>
      <c r="L349" s="295"/>
      <c r="M349" s="295"/>
      <c r="N349" s="295"/>
      <c r="O349" s="295"/>
      <c r="P349" s="295"/>
      <c r="Q349" s="295"/>
      <c r="R349" s="295"/>
      <c r="S349" s="295"/>
      <c r="T349" s="295"/>
      <c r="U349" s="295"/>
      <c r="V349" s="295"/>
      <c r="W349" s="295"/>
      <c r="X349" s="295"/>
      <c r="Y349" s="295"/>
      <c r="Z349" s="295"/>
      <c r="AA349" s="295"/>
      <c r="AB349" s="295"/>
      <c r="AC349" s="295"/>
      <c r="AD349" s="295"/>
      <c r="AE349" s="295"/>
      <c r="AF349" s="295"/>
      <c r="AG349" s="295"/>
    </row>
    <row r="350" spans="1:33" ht="24" customHeight="1">
      <c r="A350" s="295"/>
      <c r="B350" s="295"/>
      <c r="C350" s="295"/>
      <c r="D350" s="295"/>
      <c r="E350" s="295"/>
      <c r="F350" s="295"/>
      <c r="G350" s="295"/>
      <c r="H350" s="295"/>
      <c r="I350" s="295"/>
      <c r="J350" s="295"/>
      <c r="K350" s="295"/>
      <c r="L350" s="295"/>
      <c r="M350" s="295"/>
      <c r="N350" s="295"/>
      <c r="O350" s="295"/>
      <c r="P350" s="295"/>
      <c r="Q350" s="295"/>
      <c r="R350" s="295"/>
      <c r="S350" s="295"/>
      <c r="T350" s="295"/>
      <c r="U350" s="295"/>
      <c r="V350" s="295"/>
      <c r="W350" s="295"/>
      <c r="X350" s="295"/>
      <c r="Y350" s="295"/>
      <c r="Z350" s="295"/>
      <c r="AA350" s="295"/>
      <c r="AB350" s="295"/>
      <c r="AC350" s="295"/>
      <c r="AD350" s="295"/>
      <c r="AE350" s="295"/>
      <c r="AF350" s="295"/>
      <c r="AG350" s="295"/>
    </row>
    <row r="351" spans="1:33" ht="24" customHeight="1">
      <c r="A351" s="295"/>
      <c r="B351" s="295"/>
      <c r="C351" s="295"/>
      <c r="D351" s="295"/>
      <c r="E351" s="295"/>
      <c r="F351" s="295"/>
      <c r="G351" s="295"/>
      <c r="H351" s="295"/>
      <c r="I351" s="295"/>
      <c r="J351" s="295"/>
      <c r="K351" s="295"/>
      <c r="L351" s="295"/>
      <c r="M351" s="295"/>
      <c r="N351" s="295"/>
      <c r="O351" s="295"/>
      <c r="P351" s="295"/>
      <c r="Q351" s="295"/>
      <c r="R351" s="295"/>
      <c r="S351" s="295"/>
      <c r="T351" s="295"/>
      <c r="U351" s="295"/>
      <c r="V351" s="295"/>
      <c r="W351" s="295"/>
      <c r="X351" s="295"/>
      <c r="Y351" s="295"/>
      <c r="Z351" s="295"/>
      <c r="AA351" s="295"/>
      <c r="AB351" s="295"/>
      <c r="AC351" s="295"/>
      <c r="AD351" s="295"/>
      <c r="AE351" s="295"/>
      <c r="AF351" s="295"/>
      <c r="AG351" s="295"/>
    </row>
    <row r="352" spans="1:33" ht="24" customHeight="1">
      <c r="A352" s="295"/>
      <c r="B352" s="295"/>
      <c r="C352" s="295"/>
      <c r="D352" s="295"/>
      <c r="E352" s="295"/>
      <c r="F352" s="295"/>
      <c r="G352" s="295"/>
      <c r="H352" s="295"/>
      <c r="I352" s="295"/>
      <c r="J352" s="295"/>
      <c r="K352" s="295"/>
      <c r="L352" s="295"/>
      <c r="M352" s="295"/>
      <c r="N352" s="295"/>
      <c r="O352" s="295"/>
      <c r="P352" s="295"/>
      <c r="Q352" s="295"/>
      <c r="R352" s="295"/>
      <c r="S352" s="295"/>
      <c r="T352" s="295"/>
      <c r="U352" s="295"/>
      <c r="V352" s="295"/>
      <c r="W352" s="295"/>
      <c r="X352" s="295"/>
      <c r="Y352" s="295"/>
      <c r="Z352" s="295"/>
      <c r="AA352" s="295"/>
      <c r="AB352" s="295"/>
      <c r="AC352" s="295"/>
      <c r="AD352" s="295"/>
      <c r="AE352" s="295"/>
      <c r="AF352" s="295"/>
      <c r="AG352" s="295"/>
    </row>
    <row r="353" spans="1:33" ht="24" customHeight="1">
      <c r="A353" s="295"/>
      <c r="B353" s="295"/>
      <c r="C353" s="295"/>
      <c r="D353" s="295"/>
      <c r="E353" s="295"/>
      <c r="F353" s="295"/>
      <c r="G353" s="295"/>
      <c r="H353" s="295"/>
      <c r="I353" s="295"/>
      <c r="J353" s="295"/>
      <c r="K353" s="295"/>
      <c r="L353" s="295"/>
      <c r="M353" s="295"/>
      <c r="N353" s="295"/>
      <c r="O353" s="295"/>
      <c r="P353" s="295"/>
      <c r="Q353" s="295"/>
      <c r="R353" s="295"/>
      <c r="S353" s="295"/>
      <c r="T353" s="295"/>
      <c r="U353" s="295"/>
      <c r="V353" s="295"/>
      <c r="W353" s="295"/>
      <c r="X353" s="295"/>
      <c r="Y353" s="295"/>
      <c r="Z353" s="295"/>
      <c r="AA353" s="295"/>
      <c r="AB353" s="295"/>
      <c r="AC353" s="295"/>
      <c r="AD353" s="295"/>
      <c r="AE353" s="295"/>
      <c r="AF353" s="295"/>
      <c r="AG353" s="295"/>
    </row>
    <row r="354" spans="1:33" ht="24" customHeight="1">
      <c r="A354" s="295"/>
      <c r="B354" s="295"/>
      <c r="C354" s="295"/>
      <c r="D354" s="295"/>
      <c r="E354" s="295"/>
      <c r="F354" s="295"/>
      <c r="G354" s="295"/>
      <c r="H354" s="295"/>
      <c r="I354" s="295"/>
      <c r="J354" s="295"/>
      <c r="K354" s="295"/>
      <c r="L354" s="295"/>
      <c r="M354" s="295"/>
      <c r="N354" s="295"/>
      <c r="O354" s="295"/>
      <c r="P354" s="295"/>
      <c r="Q354" s="295"/>
      <c r="R354" s="295"/>
      <c r="S354" s="295"/>
      <c r="T354" s="295"/>
      <c r="U354" s="295"/>
      <c r="V354" s="295"/>
      <c r="W354" s="295"/>
      <c r="X354" s="295"/>
      <c r="Y354" s="295"/>
      <c r="Z354" s="295"/>
      <c r="AA354" s="295"/>
      <c r="AB354" s="295"/>
      <c r="AC354" s="295"/>
      <c r="AD354" s="295"/>
      <c r="AE354" s="295"/>
      <c r="AF354" s="295"/>
      <c r="AG354" s="295"/>
    </row>
    <row r="355" spans="1:33" ht="24" customHeight="1">
      <c r="A355" s="295"/>
      <c r="B355" s="295"/>
      <c r="C355" s="295"/>
      <c r="D355" s="295"/>
      <c r="E355" s="295"/>
      <c r="F355" s="295"/>
      <c r="G355" s="295"/>
      <c r="H355" s="295"/>
      <c r="I355" s="295"/>
      <c r="J355" s="295"/>
      <c r="K355" s="295"/>
      <c r="L355" s="295"/>
      <c r="M355" s="295"/>
      <c r="N355" s="295"/>
      <c r="O355" s="295"/>
      <c r="P355" s="295"/>
      <c r="Q355" s="295"/>
      <c r="R355" s="295"/>
      <c r="S355" s="295"/>
      <c r="T355" s="295"/>
      <c r="U355" s="295"/>
      <c r="V355" s="295"/>
      <c r="W355" s="295"/>
      <c r="X355" s="295"/>
      <c r="Y355" s="295"/>
      <c r="Z355" s="295"/>
      <c r="AA355" s="295"/>
      <c r="AB355" s="295"/>
      <c r="AC355" s="295"/>
      <c r="AD355" s="295"/>
      <c r="AE355" s="295"/>
      <c r="AF355" s="295"/>
      <c r="AG355" s="295"/>
    </row>
    <row r="356" spans="1:33" ht="24" customHeight="1">
      <c r="A356" s="295"/>
      <c r="B356" s="295"/>
      <c r="C356" s="295"/>
      <c r="D356" s="295"/>
      <c r="E356" s="295"/>
      <c r="F356" s="295"/>
      <c r="G356" s="295"/>
      <c r="H356" s="295"/>
      <c r="I356" s="295"/>
      <c r="J356" s="295"/>
      <c r="K356" s="295"/>
      <c r="L356" s="295"/>
      <c r="M356" s="295"/>
      <c r="N356" s="295"/>
      <c r="O356" s="295"/>
      <c r="P356" s="295"/>
      <c r="Q356" s="295"/>
      <c r="R356" s="295"/>
      <c r="S356" s="295"/>
      <c r="T356" s="295"/>
      <c r="U356" s="295"/>
      <c r="V356" s="295"/>
      <c r="W356" s="295"/>
      <c r="X356" s="295"/>
      <c r="Y356" s="295"/>
      <c r="Z356" s="295"/>
      <c r="AA356" s="295"/>
      <c r="AB356" s="295"/>
      <c r="AC356" s="295"/>
      <c r="AD356" s="295"/>
      <c r="AE356" s="295"/>
      <c r="AF356" s="295"/>
      <c r="AG356" s="295"/>
    </row>
    <row r="357" spans="1:33" ht="24" customHeight="1">
      <c r="A357" s="295"/>
      <c r="B357" s="295"/>
      <c r="C357" s="295"/>
      <c r="D357" s="295"/>
      <c r="E357" s="295"/>
      <c r="F357" s="295"/>
      <c r="G357" s="295"/>
      <c r="H357" s="295"/>
      <c r="I357" s="295"/>
      <c r="J357" s="295"/>
      <c r="K357" s="295"/>
      <c r="L357" s="295"/>
      <c r="M357" s="295"/>
      <c r="N357" s="295"/>
      <c r="O357" s="295"/>
      <c r="P357" s="295"/>
      <c r="Q357" s="295"/>
      <c r="R357" s="295"/>
      <c r="S357" s="295"/>
      <c r="T357" s="295"/>
      <c r="U357" s="295"/>
      <c r="V357" s="295"/>
      <c r="W357" s="295"/>
      <c r="X357" s="295"/>
      <c r="Y357" s="295"/>
      <c r="Z357" s="295"/>
      <c r="AA357" s="295"/>
      <c r="AB357" s="295"/>
      <c r="AC357" s="295"/>
      <c r="AD357" s="295"/>
      <c r="AE357" s="295"/>
      <c r="AF357" s="295"/>
      <c r="AG357" s="295"/>
    </row>
    <row r="358" spans="1:33" ht="24" customHeight="1">
      <c r="A358" s="295"/>
      <c r="B358" s="295"/>
      <c r="C358" s="295"/>
      <c r="D358" s="295"/>
      <c r="E358" s="295"/>
      <c r="F358" s="295"/>
      <c r="G358" s="295"/>
      <c r="H358" s="295"/>
      <c r="I358" s="295"/>
      <c r="J358" s="295"/>
      <c r="K358" s="295"/>
      <c r="L358" s="295"/>
      <c r="M358" s="295"/>
      <c r="N358" s="295"/>
      <c r="O358" s="295"/>
      <c r="P358" s="295"/>
      <c r="Q358" s="295"/>
      <c r="R358" s="295"/>
      <c r="S358" s="295"/>
      <c r="T358" s="295"/>
      <c r="U358" s="295"/>
      <c r="V358" s="295"/>
      <c r="W358" s="295"/>
      <c r="X358" s="295"/>
      <c r="Y358" s="295"/>
      <c r="Z358" s="295"/>
      <c r="AA358" s="295"/>
      <c r="AB358" s="295"/>
      <c r="AC358" s="295"/>
      <c r="AD358" s="295"/>
      <c r="AE358" s="295"/>
      <c r="AF358" s="295"/>
      <c r="AG358" s="295"/>
    </row>
    <row r="359" spans="1:33" ht="24" customHeight="1">
      <c r="A359" s="295"/>
      <c r="B359" s="295"/>
      <c r="C359" s="295"/>
      <c r="D359" s="295"/>
      <c r="E359" s="295"/>
      <c r="F359" s="295"/>
      <c r="G359" s="295"/>
      <c r="H359" s="295"/>
      <c r="I359" s="295"/>
      <c r="J359" s="295"/>
      <c r="K359" s="295"/>
      <c r="L359" s="295"/>
      <c r="M359" s="295"/>
      <c r="N359" s="295"/>
      <c r="O359" s="295"/>
      <c r="P359" s="295"/>
      <c r="Q359" s="295"/>
      <c r="R359" s="295"/>
      <c r="S359" s="295"/>
      <c r="T359" s="295"/>
      <c r="U359" s="295"/>
      <c r="V359" s="295"/>
      <c r="W359" s="295"/>
      <c r="X359" s="295"/>
      <c r="Y359" s="295"/>
      <c r="Z359" s="295"/>
      <c r="AA359" s="295"/>
      <c r="AB359" s="295"/>
      <c r="AC359" s="295"/>
      <c r="AD359" s="295"/>
      <c r="AE359" s="295"/>
      <c r="AF359" s="295"/>
      <c r="AG359" s="295"/>
    </row>
    <row r="360" spans="1:33" ht="24" customHeight="1">
      <c r="A360" s="295"/>
      <c r="B360" s="295"/>
      <c r="C360" s="295"/>
      <c r="D360" s="295"/>
      <c r="E360" s="295"/>
      <c r="F360" s="295"/>
      <c r="G360" s="295"/>
      <c r="H360" s="295"/>
      <c r="I360" s="295"/>
      <c r="J360" s="295"/>
      <c r="K360" s="295"/>
      <c r="L360" s="295"/>
      <c r="M360" s="295"/>
      <c r="N360" s="295"/>
      <c r="O360" s="295"/>
      <c r="P360" s="295"/>
      <c r="Q360" s="295"/>
      <c r="R360" s="295"/>
      <c r="S360" s="295"/>
      <c r="T360" s="295"/>
      <c r="U360" s="295"/>
      <c r="V360" s="295"/>
      <c r="W360" s="295"/>
      <c r="X360" s="295"/>
      <c r="Y360" s="295"/>
      <c r="Z360" s="295"/>
      <c r="AA360" s="295"/>
      <c r="AB360" s="295"/>
      <c r="AC360" s="295"/>
      <c r="AD360" s="295"/>
      <c r="AE360" s="295"/>
      <c r="AF360" s="295"/>
      <c r="AG360" s="295"/>
    </row>
    <row r="361" spans="1:33" ht="24" customHeight="1">
      <c r="A361" s="295"/>
      <c r="B361" s="295"/>
      <c r="C361" s="295"/>
      <c r="D361" s="295"/>
      <c r="E361" s="295"/>
      <c r="F361" s="295"/>
      <c r="G361" s="295"/>
      <c r="H361" s="295"/>
      <c r="I361" s="295"/>
      <c r="J361" s="295"/>
      <c r="K361" s="295"/>
      <c r="L361" s="295"/>
      <c r="M361" s="295"/>
      <c r="N361" s="295"/>
      <c r="O361" s="295"/>
      <c r="P361" s="295"/>
      <c r="Q361" s="295"/>
      <c r="R361" s="295"/>
      <c r="S361" s="295"/>
      <c r="T361" s="295"/>
      <c r="U361" s="295"/>
      <c r="V361" s="295"/>
      <c r="W361" s="295"/>
      <c r="X361" s="295"/>
      <c r="Y361" s="295"/>
      <c r="Z361" s="295"/>
      <c r="AA361" s="295"/>
      <c r="AB361" s="295"/>
      <c r="AC361" s="295"/>
      <c r="AD361" s="295"/>
      <c r="AE361" s="295"/>
      <c r="AF361" s="295"/>
      <c r="AG361" s="295"/>
    </row>
    <row r="362" spans="1:33" ht="24" customHeight="1">
      <c r="A362" s="295"/>
      <c r="B362" s="295"/>
      <c r="C362" s="295"/>
      <c r="D362" s="295"/>
      <c r="E362" s="295"/>
      <c r="F362" s="295"/>
      <c r="G362" s="295"/>
      <c r="H362" s="295"/>
      <c r="I362" s="295"/>
      <c r="J362" s="295"/>
      <c r="K362" s="295"/>
      <c r="L362" s="295"/>
      <c r="M362" s="295"/>
      <c r="N362" s="295"/>
      <c r="O362" s="295"/>
      <c r="P362" s="295"/>
      <c r="Q362" s="295"/>
      <c r="R362" s="295"/>
      <c r="S362" s="295"/>
      <c r="T362" s="295"/>
      <c r="U362" s="295"/>
      <c r="V362" s="295"/>
      <c r="W362" s="295"/>
      <c r="X362" s="295"/>
      <c r="Y362" s="295"/>
      <c r="Z362" s="295"/>
      <c r="AA362" s="295"/>
      <c r="AB362" s="295"/>
      <c r="AC362" s="295"/>
      <c r="AD362" s="295"/>
      <c r="AE362" s="295"/>
      <c r="AF362" s="295"/>
      <c r="AG362" s="295"/>
    </row>
    <row r="363" spans="1:33" ht="24" customHeight="1">
      <c r="A363" s="295"/>
      <c r="B363" s="295"/>
      <c r="C363" s="295"/>
      <c r="D363" s="295"/>
      <c r="E363" s="295"/>
      <c r="F363" s="295"/>
      <c r="G363" s="295"/>
      <c r="H363" s="295"/>
      <c r="I363" s="295"/>
      <c r="J363" s="295"/>
      <c r="K363" s="295"/>
      <c r="L363" s="295"/>
      <c r="M363" s="295"/>
      <c r="N363" s="295"/>
      <c r="O363" s="295"/>
      <c r="P363" s="295"/>
      <c r="Q363" s="295"/>
      <c r="R363" s="295"/>
      <c r="S363" s="295"/>
      <c r="T363" s="295"/>
      <c r="U363" s="295"/>
      <c r="V363" s="295"/>
      <c r="W363" s="295"/>
      <c r="X363" s="295"/>
      <c r="Y363" s="295"/>
      <c r="Z363" s="295"/>
      <c r="AA363" s="295"/>
      <c r="AB363" s="295"/>
      <c r="AC363" s="295"/>
      <c r="AD363" s="295"/>
      <c r="AE363" s="295"/>
      <c r="AF363" s="295"/>
      <c r="AG363" s="295"/>
    </row>
    <row r="364" spans="1:33" ht="24" customHeight="1">
      <c r="A364" s="295"/>
      <c r="B364" s="295"/>
      <c r="C364" s="295"/>
      <c r="D364" s="295"/>
      <c r="E364" s="295"/>
      <c r="F364" s="295"/>
      <c r="G364" s="295"/>
      <c r="H364" s="295"/>
      <c r="I364" s="295"/>
      <c r="J364" s="295"/>
      <c r="K364" s="295"/>
      <c r="L364" s="295"/>
      <c r="M364" s="295"/>
      <c r="N364" s="295"/>
      <c r="O364" s="295"/>
      <c r="P364" s="295"/>
      <c r="Q364" s="295"/>
      <c r="R364" s="295"/>
      <c r="S364" s="295"/>
      <c r="T364" s="295"/>
      <c r="U364" s="295"/>
      <c r="V364" s="295"/>
      <c r="W364" s="295"/>
      <c r="X364" s="295"/>
      <c r="Y364" s="295"/>
      <c r="Z364" s="295"/>
      <c r="AA364" s="295"/>
      <c r="AB364" s="295"/>
      <c r="AC364" s="295"/>
      <c r="AD364" s="295"/>
      <c r="AE364" s="295"/>
      <c r="AF364" s="295"/>
      <c r="AG364" s="295"/>
    </row>
    <row r="365" spans="1:33" ht="24" customHeight="1">
      <c r="A365" s="295"/>
      <c r="B365" s="295"/>
      <c r="C365" s="295"/>
      <c r="D365" s="295"/>
      <c r="E365" s="295"/>
      <c r="F365" s="295"/>
      <c r="G365" s="295"/>
      <c r="H365" s="295"/>
      <c r="I365" s="295"/>
      <c r="J365" s="295"/>
      <c r="K365" s="295"/>
      <c r="L365" s="295"/>
      <c r="M365" s="295"/>
      <c r="N365" s="295"/>
      <c r="O365" s="295"/>
      <c r="P365" s="295"/>
      <c r="Q365" s="295"/>
      <c r="R365" s="295"/>
      <c r="S365" s="295"/>
      <c r="T365" s="295"/>
      <c r="U365" s="295"/>
      <c r="V365" s="295"/>
      <c r="W365" s="295"/>
      <c r="X365" s="295"/>
      <c r="Y365" s="295"/>
      <c r="Z365" s="295"/>
      <c r="AA365" s="295"/>
      <c r="AB365" s="295"/>
      <c r="AC365" s="295"/>
      <c r="AD365" s="295"/>
      <c r="AE365" s="295"/>
      <c r="AF365" s="295"/>
      <c r="AG365" s="295"/>
    </row>
    <row r="366" spans="1:33" ht="24" customHeight="1">
      <c r="A366" s="295"/>
      <c r="B366" s="295"/>
      <c r="C366" s="295"/>
      <c r="D366" s="295"/>
      <c r="E366" s="295"/>
      <c r="F366" s="295"/>
      <c r="G366" s="295"/>
      <c r="H366" s="295"/>
      <c r="I366" s="295"/>
      <c r="J366" s="295"/>
      <c r="K366" s="295"/>
      <c r="L366" s="295"/>
      <c r="M366" s="295"/>
      <c r="N366" s="295"/>
      <c r="O366" s="295"/>
      <c r="P366" s="295"/>
      <c r="Q366" s="295"/>
      <c r="R366" s="295"/>
      <c r="S366" s="295"/>
      <c r="T366" s="295"/>
      <c r="U366" s="295"/>
      <c r="V366" s="295"/>
      <c r="W366" s="295"/>
      <c r="X366" s="295"/>
      <c r="Y366" s="295"/>
      <c r="Z366" s="295"/>
      <c r="AA366" s="295"/>
      <c r="AB366" s="295"/>
      <c r="AC366" s="295"/>
      <c r="AD366" s="295"/>
      <c r="AE366" s="295"/>
      <c r="AF366" s="295"/>
      <c r="AG366" s="295"/>
    </row>
    <row r="367" spans="1:33" ht="24" customHeight="1">
      <c r="A367" s="295"/>
      <c r="B367" s="295"/>
      <c r="C367" s="295"/>
      <c r="D367" s="295"/>
      <c r="E367" s="295"/>
      <c r="F367" s="295"/>
      <c r="G367" s="295"/>
      <c r="H367" s="295"/>
      <c r="I367" s="295"/>
      <c r="J367" s="295"/>
      <c r="K367" s="295"/>
      <c r="L367" s="295"/>
      <c r="M367" s="295"/>
      <c r="N367" s="295"/>
      <c r="O367" s="295"/>
      <c r="P367" s="295"/>
      <c r="Q367" s="295"/>
      <c r="R367" s="295"/>
      <c r="S367" s="295"/>
      <c r="T367" s="295"/>
      <c r="U367" s="295"/>
      <c r="V367" s="295"/>
      <c r="W367" s="295"/>
      <c r="X367" s="295"/>
      <c r="Y367" s="295"/>
      <c r="Z367" s="295"/>
      <c r="AA367" s="295"/>
      <c r="AB367" s="295"/>
      <c r="AC367" s="295"/>
      <c r="AD367" s="295"/>
      <c r="AE367" s="295"/>
      <c r="AF367" s="295"/>
      <c r="AG367" s="295"/>
    </row>
    <row r="368" spans="1:33" ht="24" customHeight="1">
      <c r="A368" s="295"/>
      <c r="B368" s="295"/>
      <c r="C368" s="295"/>
      <c r="D368" s="295"/>
      <c r="E368" s="295"/>
      <c r="F368" s="295"/>
      <c r="G368" s="295"/>
      <c r="H368" s="295"/>
      <c r="I368" s="295"/>
      <c r="J368" s="295"/>
      <c r="K368" s="295"/>
      <c r="L368" s="295"/>
      <c r="M368" s="295"/>
      <c r="N368" s="295"/>
      <c r="O368" s="295"/>
      <c r="P368" s="295"/>
      <c r="Q368" s="295"/>
      <c r="R368" s="295"/>
      <c r="S368" s="295"/>
      <c r="T368" s="295"/>
      <c r="U368" s="295"/>
      <c r="V368" s="295"/>
      <c r="W368" s="295"/>
      <c r="X368" s="295"/>
      <c r="Y368" s="295"/>
      <c r="Z368" s="295"/>
      <c r="AA368" s="295"/>
      <c r="AB368" s="295"/>
      <c r="AC368" s="295"/>
      <c r="AD368" s="295"/>
      <c r="AE368" s="295"/>
      <c r="AF368" s="295"/>
      <c r="AG368" s="295"/>
    </row>
    <row r="369" spans="1:33" ht="24" customHeight="1">
      <c r="A369" s="295"/>
      <c r="B369" s="295"/>
      <c r="C369" s="295"/>
      <c r="D369" s="295"/>
      <c r="E369" s="295"/>
      <c r="F369" s="295"/>
      <c r="G369" s="295"/>
      <c r="H369" s="295"/>
      <c r="I369" s="295"/>
      <c r="J369" s="295"/>
      <c r="K369" s="295"/>
      <c r="L369" s="295"/>
      <c r="M369" s="295"/>
      <c r="N369" s="295"/>
      <c r="O369" s="295"/>
      <c r="P369" s="295"/>
      <c r="Q369" s="295"/>
      <c r="R369" s="295"/>
      <c r="S369" s="295"/>
      <c r="T369" s="295"/>
      <c r="U369" s="295"/>
      <c r="V369" s="295"/>
      <c r="W369" s="295"/>
      <c r="X369" s="295"/>
      <c r="Y369" s="295"/>
      <c r="Z369" s="295"/>
      <c r="AA369" s="295"/>
      <c r="AB369" s="295"/>
      <c r="AC369" s="295"/>
      <c r="AD369" s="295"/>
      <c r="AE369" s="295"/>
      <c r="AF369" s="295"/>
      <c r="AG369" s="295"/>
    </row>
    <row r="370" spans="1:33" ht="24" customHeight="1">
      <c r="A370" s="295"/>
      <c r="B370" s="295"/>
      <c r="C370" s="295"/>
      <c r="D370" s="295"/>
      <c r="E370" s="295"/>
      <c r="F370" s="295"/>
      <c r="G370" s="295"/>
      <c r="H370" s="295"/>
      <c r="I370" s="295"/>
      <c r="J370" s="295"/>
      <c r="K370" s="295"/>
      <c r="L370" s="295"/>
      <c r="M370" s="295"/>
      <c r="N370" s="295"/>
      <c r="O370" s="295"/>
      <c r="P370" s="295"/>
      <c r="Q370" s="295"/>
      <c r="R370" s="295"/>
      <c r="S370" s="295"/>
      <c r="T370" s="295"/>
      <c r="U370" s="295"/>
      <c r="V370" s="295"/>
      <c r="W370" s="295"/>
      <c r="X370" s="295"/>
      <c r="Y370" s="295"/>
      <c r="Z370" s="295"/>
      <c r="AA370" s="295"/>
      <c r="AB370" s="295"/>
      <c r="AC370" s="295"/>
      <c r="AD370" s="295"/>
      <c r="AE370" s="295"/>
      <c r="AF370" s="295"/>
      <c r="AG370" s="295"/>
    </row>
    <row r="371" spans="1:33" ht="24" customHeight="1">
      <c r="A371" s="295"/>
      <c r="B371" s="295"/>
      <c r="C371" s="295"/>
      <c r="D371" s="295"/>
      <c r="E371" s="295"/>
      <c r="F371" s="295"/>
      <c r="G371" s="295"/>
      <c r="H371" s="295"/>
      <c r="I371" s="295"/>
      <c r="J371" s="295"/>
      <c r="K371" s="295"/>
      <c r="L371" s="295"/>
      <c r="M371" s="295"/>
      <c r="N371" s="295"/>
      <c r="O371" s="295"/>
      <c r="P371" s="295"/>
      <c r="Q371" s="295"/>
      <c r="R371" s="295"/>
      <c r="S371" s="295"/>
      <c r="T371" s="295"/>
      <c r="U371" s="295"/>
      <c r="V371" s="295"/>
      <c r="W371" s="295"/>
      <c r="X371" s="295"/>
      <c r="Y371" s="295"/>
      <c r="Z371" s="295"/>
      <c r="AA371" s="295"/>
      <c r="AB371" s="295"/>
      <c r="AC371" s="295"/>
      <c r="AD371" s="295"/>
      <c r="AE371" s="295"/>
      <c r="AF371" s="295"/>
      <c r="AG371" s="295"/>
    </row>
    <row r="372" spans="1:33" ht="24" customHeight="1">
      <c r="A372" s="295"/>
      <c r="B372" s="295"/>
      <c r="C372" s="295"/>
      <c r="D372" s="295"/>
      <c r="E372" s="295"/>
      <c r="F372" s="295"/>
      <c r="G372" s="295"/>
      <c r="H372" s="295"/>
      <c r="I372" s="295"/>
      <c r="J372" s="295"/>
      <c r="K372" s="295"/>
      <c r="L372" s="295"/>
      <c r="M372" s="295"/>
      <c r="N372" s="295"/>
      <c r="O372" s="295"/>
      <c r="P372" s="295"/>
      <c r="Q372" s="295"/>
      <c r="R372" s="295"/>
      <c r="S372" s="295"/>
      <c r="T372" s="295"/>
      <c r="U372" s="295"/>
      <c r="V372" s="295"/>
      <c r="W372" s="295"/>
      <c r="X372" s="295"/>
      <c r="Y372" s="295"/>
      <c r="Z372" s="295"/>
      <c r="AA372" s="295"/>
      <c r="AB372" s="295"/>
      <c r="AC372" s="295"/>
      <c r="AD372" s="295"/>
      <c r="AE372" s="295"/>
      <c r="AF372" s="295"/>
      <c r="AG372" s="295"/>
    </row>
    <row r="373" spans="1:33" ht="24" customHeight="1">
      <c r="A373" s="295"/>
      <c r="B373" s="295"/>
      <c r="C373" s="295"/>
      <c r="D373" s="295"/>
      <c r="E373" s="295"/>
      <c r="F373" s="295"/>
      <c r="G373" s="295"/>
      <c r="H373" s="295"/>
      <c r="I373" s="295"/>
      <c r="J373" s="295"/>
      <c r="K373" s="295"/>
      <c r="L373" s="295"/>
      <c r="M373" s="295"/>
      <c r="N373" s="295"/>
      <c r="O373" s="295"/>
      <c r="P373" s="295"/>
      <c r="Q373" s="295"/>
      <c r="R373" s="295"/>
      <c r="S373" s="295"/>
      <c r="T373" s="295"/>
      <c r="U373" s="295"/>
      <c r="V373" s="295"/>
      <c r="W373" s="295"/>
      <c r="X373" s="295"/>
      <c r="Y373" s="295"/>
      <c r="Z373" s="295"/>
      <c r="AA373" s="295"/>
      <c r="AB373" s="295"/>
      <c r="AC373" s="295"/>
      <c r="AD373" s="295"/>
      <c r="AE373" s="295"/>
      <c r="AF373" s="295"/>
      <c r="AG373" s="295"/>
    </row>
    <row r="374" spans="1:33" ht="24" customHeight="1">
      <c r="A374" s="295"/>
      <c r="B374" s="295"/>
      <c r="C374" s="295"/>
      <c r="D374" s="295"/>
      <c r="E374" s="295"/>
      <c r="F374" s="295"/>
      <c r="G374" s="295"/>
      <c r="H374" s="295"/>
      <c r="I374" s="295"/>
      <c r="J374" s="295"/>
      <c r="K374" s="295"/>
      <c r="L374" s="295"/>
      <c r="M374" s="295"/>
      <c r="N374" s="295"/>
      <c r="O374" s="295"/>
      <c r="P374" s="295"/>
      <c r="Q374" s="295"/>
      <c r="R374" s="295"/>
      <c r="S374" s="295"/>
      <c r="T374" s="295"/>
      <c r="U374" s="295"/>
      <c r="V374" s="295"/>
      <c r="W374" s="295"/>
      <c r="X374" s="295"/>
      <c r="Y374" s="295"/>
      <c r="Z374" s="295"/>
      <c r="AA374" s="295"/>
      <c r="AB374" s="295"/>
      <c r="AC374" s="295"/>
      <c r="AD374" s="295"/>
      <c r="AE374" s="295"/>
      <c r="AF374" s="295"/>
      <c r="AG374" s="295"/>
    </row>
    <row r="375" spans="1:33" ht="24" customHeight="1">
      <c r="A375" s="295"/>
      <c r="B375" s="295"/>
      <c r="C375" s="295"/>
      <c r="D375" s="295"/>
      <c r="E375" s="295"/>
      <c r="F375" s="295"/>
      <c r="G375" s="295"/>
      <c r="H375" s="295"/>
      <c r="I375" s="295"/>
      <c r="J375" s="295"/>
      <c r="K375" s="295"/>
      <c r="L375" s="295"/>
      <c r="M375" s="295"/>
      <c r="N375" s="295"/>
      <c r="O375" s="295"/>
      <c r="P375" s="295"/>
      <c r="Q375" s="295"/>
      <c r="R375" s="295"/>
      <c r="S375" s="295"/>
      <c r="T375" s="295"/>
      <c r="U375" s="295"/>
      <c r="V375" s="295"/>
      <c r="W375" s="295"/>
      <c r="X375" s="295"/>
      <c r="Y375" s="295"/>
      <c r="Z375" s="295"/>
      <c r="AA375" s="295"/>
      <c r="AB375" s="295"/>
      <c r="AC375" s="295"/>
      <c r="AD375" s="295"/>
      <c r="AE375" s="295"/>
      <c r="AF375" s="295"/>
      <c r="AG375" s="295"/>
    </row>
    <row r="376" spans="1:33" ht="24" customHeight="1">
      <c r="A376" s="295"/>
      <c r="B376" s="295"/>
      <c r="C376" s="295"/>
      <c r="D376" s="295"/>
      <c r="E376" s="295"/>
      <c r="F376" s="295"/>
      <c r="G376" s="295"/>
      <c r="H376" s="295"/>
      <c r="I376" s="295"/>
      <c r="J376" s="295"/>
      <c r="K376" s="295"/>
      <c r="L376" s="295"/>
      <c r="M376" s="295"/>
      <c r="N376" s="295"/>
      <c r="O376" s="295"/>
      <c r="P376" s="295"/>
      <c r="Q376" s="295"/>
      <c r="R376" s="295"/>
      <c r="S376" s="295"/>
      <c r="T376" s="295"/>
      <c r="U376" s="295"/>
      <c r="V376" s="295"/>
      <c r="W376" s="295"/>
      <c r="X376" s="295"/>
      <c r="Y376" s="295"/>
      <c r="Z376" s="295"/>
      <c r="AA376" s="295"/>
      <c r="AB376" s="295"/>
      <c r="AC376" s="295"/>
      <c r="AD376" s="295"/>
      <c r="AE376" s="295"/>
      <c r="AF376" s="295"/>
      <c r="AG376" s="295"/>
    </row>
    <row r="377" spans="1:33" ht="24" customHeight="1">
      <c r="A377" s="295"/>
      <c r="B377" s="295"/>
      <c r="C377" s="295"/>
      <c r="D377" s="295"/>
      <c r="E377" s="295"/>
      <c r="F377" s="295"/>
      <c r="G377" s="295"/>
      <c r="H377" s="295"/>
      <c r="I377" s="295"/>
      <c r="J377" s="295"/>
      <c r="K377" s="295"/>
      <c r="L377" s="295"/>
      <c r="M377" s="295"/>
      <c r="N377" s="295"/>
      <c r="O377" s="295"/>
      <c r="P377" s="295"/>
      <c r="Q377" s="295"/>
      <c r="R377" s="295"/>
      <c r="S377" s="295"/>
      <c r="T377" s="295"/>
      <c r="U377" s="295"/>
      <c r="V377" s="295"/>
      <c r="W377" s="295"/>
      <c r="X377" s="295"/>
      <c r="Y377" s="295"/>
      <c r="Z377" s="295"/>
      <c r="AA377" s="295"/>
      <c r="AB377" s="295"/>
      <c r="AC377" s="295"/>
      <c r="AD377" s="295"/>
      <c r="AE377" s="295"/>
      <c r="AF377" s="295"/>
      <c r="AG377" s="295"/>
    </row>
    <row r="378" spans="1:33" ht="24" customHeight="1">
      <c r="A378" s="295"/>
      <c r="B378" s="295"/>
      <c r="C378" s="295"/>
      <c r="D378" s="295"/>
      <c r="E378" s="295"/>
      <c r="F378" s="295"/>
      <c r="G378" s="295"/>
      <c r="H378" s="295"/>
      <c r="I378" s="295"/>
      <c r="J378" s="295"/>
      <c r="K378" s="295"/>
      <c r="L378" s="295"/>
      <c r="M378" s="295"/>
      <c r="N378" s="295"/>
      <c r="O378" s="295"/>
      <c r="P378" s="295"/>
      <c r="Q378" s="295"/>
      <c r="R378" s="295"/>
      <c r="S378" s="295"/>
      <c r="T378" s="295"/>
      <c r="U378" s="295"/>
      <c r="V378" s="295"/>
      <c r="W378" s="295"/>
      <c r="X378" s="295"/>
      <c r="Y378" s="295"/>
      <c r="Z378" s="295"/>
      <c r="AA378" s="295"/>
      <c r="AB378" s="295"/>
      <c r="AC378" s="295"/>
      <c r="AD378" s="295"/>
      <c r="AE378" s="295"/>
      <c r="AF378" s="295"/>
      <c r="AG378" s="295"/>
    </row>
    <row r="379" spans="1:33" ht="24" customHeight="1">
      <c r="A379" s="295"/>
      <c r="B379" s="295"/>
      <c r="C379" s="295"/>
      <c r="D379" s="295"/>
      <c r="E379" s="295"/>
      <c r="F379" s="295"/>
      <c r="G379" s="295"/>
      <c r="H379" s="295"/>
      <c r="I379" s="295"/>
      <c r="J379" s="295"/>
      <c r="K379" s="295"/>
      <c r="L379" s="295"/>
      <c r="M379" s="295"/>
      <c r="N379" s="295"/>
      <c r="O379" s="295"/>
      <c r="P379" s="295"/>
      <c r="Q379" s="295"/>
      <c r="R379" s="295"/>
      <c r="S379" s="295"/>
      <c r="T379" s="295"/>
      <c r="U379" s="295"/>
      <c r="V379" s="295"/>
      <c r="W379" s="295"/>
      <c r="X379" s="295"/>
      <c r="Y379" s="295"/>
      <c r="Z379" s="295"/>
      <c r="AA379" s="295"/>
      <c r="AB379" s="295"/>
      <c r="AC379" s="295"/>
      <c r="AD379" s="295"/>
      <c r="AE379" s="295"/>
      <c r="AF379" s="295"/>
      <c r="AG379" s="295"/>
    </row>
    <row r="380" spans="1:33" ht="24" customHeight="1">
      <c r="A380" s="295"/>
      <c r="B380" s="295"/>
      <c r="C380" s="295"/>
      <c r="D380" s="295"/>
      <c r="E380" s="295"/>
      <c r="F380" s="295"/>
      <c r="G380" s="295"/>
      <c r="H380" s="295"/>
      <c r="I380" s="295"/>
      <c r="J380" s="295"/>
      <c r="K380" s="295"/>
      <c r="L380" s="295"/>
      <c r="M380" s="295"/>
      <c r="N380" s="295"/>
      <c r="O380" s="295"/>
      <c r="P380" s="295"/>
      <c r="Q380" s="295"/>
      <c r="R380" s="295"/>
      <c r="S380" s="295"/>
      <c r="T380" s="295"/>
      <c r="U380" s="295"/>
      <c r="V380" s="295"/>
      <c r="W380" s="295"/>
      <c r="X380" s="295"/>
      <c r="Y380" s="295"/>
      <c r="Z380" s="295"/>
      <c r="AA380" s="295"/>
      <c r="AB380" s="295"/>
      <c r="AC380" s="295"/>
      <c r="AD380" s="295"/>
      <c r="AE380" s="295"/>
      <c r="AF380" s="295"/>
      <c r="AG380" s="295"/>
    </row>
    <row r="381" spans="1:33" ht="24" customHeight="1">
      <c r="A381" s="295"/>
      <c r="B381" s="295"/>
      <c r="C381" s="295"/>
      <c r="D381" s="295"/>
      <c r="E381" s="295"/>
      <c r="F381" s="295"/>
      <c r="G381" s="295"/>
      <c r="H381" s="295"/>
      <c r="I381" s="295"/>
      <c r="J381" s="295"/>
      <c r="K381" s="295"/>
      <c r="L381" s="295"/>
      <c r="M381" s="295"/>
      <c r="N381" s="295"/>
      <c r="O381" s="295"/>
      <c r="P381" s="295"/>
      <c r="Q381" s="295"/>
      <c r="R381" s="295"/>
      <c r="S381" s="295"/>
      <c r="T381" s="295"/>
      <c r="U381" s="295"/>
      <c r="V381" s="295"/>
      <c r="W381" s="295"/>
      <c r="X381" s="295"/>
      <c r="Y381" s="295"/>
      <c r="Z381" s="295"/>
      <c r="AA381" s="295"/>
      <c r="AB381" s="295"/>
      <c r="AC381" s="295"/>
      <c r="AD381" s="295"/>
      <c r="AE381" s="295"/>
      <c r="AF381" s="295"/>
      <c r="AG381" s="295"/>
    </row>
    <row r="382" spans="1:33" ht="24" customHeight="1">
      <c r="A382" s="295"/>
      <c r="B382" s="295"/>
      <c r="C382" s="295"/>
      <c r="D382" s="295"/>
      <c r="E382" s="295"/>
      <c r="F382" s="295"/>
      <c r="G382" s="295"/>
      <c r="H382" s="295"/>
      <c r="I382" s="295"/>
      <c r="J382" s="295"/>
      <c r="K382" s="295"/>
      <c r="L382" s="295"/>
      <c r="M382" s="295"/>
      <c r="N382" s="295"/>
      <c r="O382" s="295"/>
      <c r="P382" s="295"/>
      <c r="Q382" s="295"/>
      <c r="R382" s="295"/>
      <c r="S382" s="295"/>
      <c r="T382" s="295"/>
      <c r="U382" s="295"/>
      <c r="V382" s="295"/>
      <c r="W382" s="295"/>
      <c r="X382" s="295"/>
      <c r="Y382" s="295"/>
      <c r="Z382" s="295"/>
      <c r="AA382" s="295"/>
      <c r="AB382" s="295"/>
      <c r="AC382" s="295"/>
      <c r="AD382" s="295"/>
      <c r="AE382" s="295"/>
      <c r="AF382" s="295"/>
      <c r="AG382" s="295"/>
    </row>
    <row r="383" spans="1:33" ht="24" customHeight="1">
      <c r="A383" s="295"/>
      <c r="B383" s="295"/>
      <c r="C383" s="295"/>
      <c r="D383" s="295"/>
      <c r="E383" s="295"/>
      <c r="F383" s="295"/>
      <c r="G383" s="295"/>
      <c r="H383" s="295"/>
      <c r="I383" s="295"/>
      <c r="J383" s="295"/>
      <c r="K383" s="295"/>
      <c r="L383" s="295"/>
      <c r="M383" s="295"/>
      <c r="N383" s="295"/>
      <c r="O383" s="295"/>
      <c r="P383" s="295"/>
      <c r="Q383" s="295"/>
      <c r="R383" s="295"/>
      <c r="S383" s="295"/>
      <c r="T383" s="295"/>
      <c r="U383" s="295"/>
      <c r="V383" s="295"/>
      <c r="W383" s="295"/>
      <c r="X383" s="295"/>
      <c r="Y383" s="295"/>
      <c r="Z383" s="295"/>
      <c r="AA383" s="295"/>
      <c r="AB383" s="295"/>
      <c r="AC383" s="295"/>
      <c r="AD383" s="295"/>
      <c r="AE383" s="295"/>
      <c r="AF383" s="295"/>
      <c r="AG383" s="295"/>
    </row>
    <row r="384" spans="1:33" ht="24" customHeight="1">
      <c r="A384" s="295"/>
      <c r="B384" s="295"/>
      <c r="C384" s="295"/>
      <c r="D384" s="295"/>
      <c r="E384" s="295"/>
      <c r="F384" s="295"/>
      <c r="G384" s="295"/>
      <c r="H384" s="295"/>
      <c r="I384" s="295"/>
      <c r="J384" s="295"/>
      <c r="K384" s="295"/>
      <c r="L384" s="295"/>
      <c r="M384" s="295"/>
      <c r="N384" s="295"/>
      <c r="O384" s="295"/>
      <c r="P384" s="295"/>
      <c r="Q384" s="295"/>
      <c r="R384" s="295"/>
      <c r="S384" s="295"/>
      <c r="T384" s="295"/>
      <c r="U384" s="295"/>
      <c r="V384" s="295"/>
      <c r="W384" s="295"/>
      <c r="X384" s="295"/>
      <c r="Y384" s="295"/>
      <c r="Z384" s="295"/>
      <c r="AA384" s="295"/>
      <c r="AB384" s="295"/>
      <c r="AC384" s="295"/>
      <c r="AD384" s="295"/>
      <c r="AE384" s="295"/>
      <c r="AF384" s="295"/>
      <c r="AG384" s="295"/>
    </row>
    <row r="385" spans="1:33" ht="24" customHeight="1">
      <c r="A385" s="295"/>
      <c r="B385" s="295"/>
      <c r="C385" s="295"/>
      <c r="D385" s="295"/>
      <c r="E385" s="295"/>
      <c r="F385" s="295"/>
      <c r="G385" s="295"/>
      <c r="H385" s="295"/>
      <c r="I385" s="295"/>
      <c r="J385" s="295"/>
      <c r="K385" s="295"/>
      <c r="L385" s="295"/>
      <c r="M385" s="295"/>
      <c r="N385" s="295"/>
      <c r="O385" s="295"/>
      <c r="P385" s="295"/>
      <c r="Q385" s="295"/>
      <c r="R385" s="295"/>
      <c r="S385" s="295"/>
      <c r="T385" s="295"/>
      <c r="U385" s="295"/>
      <c r="V385" s="295"/>
      <c r="W385" s="295"/>
      <c r="X385" s="295"/>
      <c r="Y385" s="295"/>
      <c r="Z385" s="295"/>
      <c r="AA385" s="295"/>
      <c r="AB385" s="295"/>
      <c r="AC385" s="295"/>
      <c r="AD385" s="295"/>
      <c r="AE385" s="295"/>
      <c r="AF385" s="295"/>
      <c r="AG385" s="295"/>
    </row>
    <row r="386" spans="1:33" ht="24" customHeight="1">
      <c r="A386" s="295"/>
      <c r="B386" s="295"/>
      <c r="C386" s="295"/>
      <c r="D386" s="295"/>
      <c r="E386" s="295"/>
      <c r="F386" s="295"/>
      <c r="G386" s="295"/>
      <c r="H386" s="295"/>
      <c r="I386" s="295"/>
      <c r="J386" s="295"/>
      <c r="K386" s="295"/>
      <c r="L386" s="295"/>
      <c r="M386" s="295"/>
      <c r="N386" s="295"/>
      <c r="O386" s="295"/>
      <c r="P386" s="295"/>
      <c r="Q386" s="295"/>
      <c r="R386" s="295"/>
      <c r="S386" s="295"/>
      <c r="T386" s="295"/>
      <c r="U386" s="295"/>
      <c r="V386" s="295"/>
      <c r="W386" s="295"/>
      <c r="X386" s="295"/>
      <c r="Y386" s="295"/>
      <c r="Z386" s="295"/>
      <c r="AA386" s="295"/>
      <c r="AB386" s="295"/>
      <c r="AC386" s="295"/>
      <c r="AD386" s="295"/>
      <c r="AE386" s="295"/>
      <c r="AF386" s="295"/>
      <c r="AG386" s="295"/>
    </row>
    <row r="387" spans="1:33" ht="24" customHeight="1">
      <c r="A387" s="295"/>
      <c r="B387" s="295"/>
      <c r="C387" s="295"/>
      <c r="D387" s="295"/>
      <c r="E387" s="295"/>
      <c r="F387" s="295"/>
      <c r="G387" s="295"/>
      <c r="H387" s="295"/>
      <c r="I387" s="295"/>
      <c r="J387" s="295"/>
      <c r="K387" s="295"/>
      <c r="L387" s="295"/>
      <c r="M387" s="295"/>
      <c r="N387" s="295"/>
      <c r="O387" s="295"/>
      <c r="P387" s="295"/>
      <c r="Q387" s="295"/>
      <c r="R387" s="295"/>
      <c r="S387" s="295"/>
      <c r="T387" s="295"/>
      <c r="U387" s="295"/>
      <c r="V387" s="295"/>
      <c r="W387" s="295"/>
      <c r="X387" s="295"/>
      <c r="Y387" s="295"/>
      <c r="Z387" s="295"/>
      <c r="AA387" s="295"/>
      <c r="AB387" s="295"/>
      <c r="AC387" s="295"/>
      <c r="AD387" s="295"/>
      <c r="AE387" s="295"/>
      <c r="AF387" s="295"/>
      <c r="AG387" s="295"/>
    </row>
    <row r="388" spans="1:33" ht="24" customHeight="1">
      <c r="A388" s="295"/>
      <c r="B388" s="295"/>
      <c r="C388" s="295"/>
      <c r="D388" s="295"/>
      <c r="E388" s="295"/>
      <c r="F388" s="295"/>
      <c r="G388" s="295"/>
      <c r="H388" s="295"/>
      <c r="I388" s="295"/>
      <c r="J388" s="295"/>
      <c r="K388" s="295"/>
      <c r="L388" s="295"/>
      <c r="M388" s="295"/>
      <c r="N388" s="295"/>
      <c r="O388" s="295"/>
      <c r="P388" s="295"/>
      <c r="Q388" s="295"/>
      <c r="R388" s="295"/>
      <c r="S388" s="295"/>
      <c r="T388" s="295"/>
      <c r="U388" s="295"/>
      <c r="V388" s="295"/>
      <c r="W388" s="295"/>
      <c r="X388" s="295"/>
      <c r="Y388" s="295"/>
      <c r="Z388" s="295"/>
      <c r="AA388" s="295"/>
      <c r="AB388" s="295"/>
      <c r="AC388" s="295"/>
      <c r="AD388" s="295"/>
      <c r="AE388" s="295"/>
      <c r="AF388" s="295"/>
      <c r="AG388" s="295"/>
    </row>
    <row r="389" spans="1:33" ht="24" customHeight="1">
      <c r="A389" s="295"/>
      <c r="B389" s="295"/>
      <c r="C389" s="295"/>
      <c r="D389" s="295"/>
      <c r="E389" s="295"/>
      <c r="F389" s="295"/>
      <c r="G389" s="295"/>
      <c r="H389" s="295"/>
      <c r="I389" s="295"/>
      <c r="J389" s="295"/>
      <c r="K389" s="295"/>
      <c r="L389" s="295"/>
      <c r="M389" s="295"/>
      <c r="N389" s="295"/>
      <c r="O389" s="295"/>
      <c r="P389" s="295"/>
      <c r="Q389" s="295"/>
      <c r="R389" s="295"/>
      <c r="S389" s="295"/>
      <c r="T389" s="295"/>
      <c r="U389" s="295"/>
      <c r="V389" s="295"/>
      <c r="W389" s="295"/>
      <c r="X389" s="295"/>
      <c r="Y389" s="295"/>
      <c r="Z389" s="295"/>
      <c r="AA389" s="295"/>
      <c r="AB389" s="295"/>
      <c r="AC389" s="295"/>
      <c r="AD389" s="295"/>
      <c r="AE389" s="295"/>
      <c r="AF389" s="295"/>
      <c r="AG389" s="295"/>
    </row>
    <row r="390" spans="1:33" ht="24" customHeight="1">
      <c r="A390" s="295"/>
      <c r="B390" s="295"/>
      <c r="C390" s="295"/>
      <c r="D390" s="295"/>
      <c r="E390" s="295"/>
      <c r="F390" s="295"/>
      <c r="G390" s="295"/>
      <c r="H390" s="295"/>
      <c r="I390" s="295"/>
      <c r="J390" s="295"/>
      <c r="K390" s="295"/>
      <c r="L390" s="295"/>
      <c r="M390" s="295"/>
      <c r="N390" s="295"/>
      <c r="O390" s="295"/>
      <c r="P390" s="295"/>
      <c r="Q390" s="295"/>
      <c r="R390" s="295"/>
      <c r="S390" s="295"/>
      <c r="T390" s="295"/>
      <c r="U390" s="295"/>
      <c r="V390" s="295"/>
      <c r="W390" s="295"/>
      <c r="X390" s="295"/>
      <c r="Y390" s="295"/>
      <c r="Z390" s="295"/>
      <c r="AA390" s="295"/>
      <c r="AB390" s="295"/>
      <c r="AC390" s="295"/>
      <c r="AD390" s="295"/>
      <c r="AE390" s="295"/>
      <c r="AF390" s="295"/>
      <c r="AG390" s="295"/>
    </row>
    <row r="391" spans="1:33" ht="24" customHeight="1">
      <c r="A391" s="295"/>
      <c r="B391" s="295"/>
      <c r="C391" s="295"/>
      <c r="D391" s="295"/>
      <c r="E391" s="295"/>
      <c r="F391" s="295"/>
      <c r="G391" s="295"/>
      <c r="H391" s="295"/>
      <c r="I391" s="295"/>
      <c r="J391" s="295"/>
      <c r="K391" s="295"/>
      <c r="L391" s="295"/>
      <c r="M391" s="295"/>
      <c r="N391" s="295"/>
      <c r="O391" s="295"/>
      <c r="P391" s="295"/>
      <c r="Q391" s="295"/>
      <c r="R391" s="295"/>
      <c r="S391" s="295"/>
      <c r="T391" s="295"/>
      <c r="U391" s="295"/>
      <c r="V391" s="295"/>
      <c r="W391" s="295"/>
      <c r="X391" s="295"/>
      <c r="Y391" s="295"/>
      <c r="Z391" s="295"/>
      <c r="AA391" s="295"/>
      <c r="AB391" s="295"/>
      <c r="AC391" s="295"/>
      <c r="AD391" s="295"/>
      <c r="AE391" s="295"/>
      <c r="AF391" s="295"/>
      <c r="AG391" s="295"/>
    </row>
    <row r="392" spans="1:33" ht="24" customHeight="1">
      <c r="A392" s="295"/>
      <c r="B392" s="295"/>
      <c r="C392" s="295"/>
      <c r="D392" s="295"/>
      <c r="E392" s="295"/>
      <c r="F392" s="295"/>
      <c r="G392" s="295"/>
      <c r="H392" s="295"/>
      <c r="I392" s="295"/>
      <c r="J392" s="295"/>
      <c r="K392" s="295"/>
      <c r="L392" s="295"/>
      <c r="M392" s="295"/>
      <c r="N392" s="295"/>
      <c r="O392" s="295"/>
      <c r="P392" s="295"/>
      <c r="Q392" s="295"/>
      <c r="R392" s="295"/>
      <c r="S392" s="295"/>
      <c r="T392" s="295"/>
      <c r="U392" s="295"/>
      <c r="V392" s="295"/>
      <c r="W392" s="295"/>
      <c r="X392" s="295"/>
      <c r="Y392" s="295"/>
      <c r="Z392" s="295"/>
      <c r="AA392" s="295"/>
      <c r="AB392" s="295"/>
      <c r="AC392" s="295"/>
      <c r="AD392" s="295"/>
      <c r="AE392" s="295"/>
      <c r="AF392" s="295"/>
      <c r="AG392" s="295"/>
    </row>
    <row r="393" spans="1:33" ht="24" customHeight="1">
      <c r="A393" s="295"/>
      <c r="B393" s="295"/>
      <c r="C393" s="295"/>
      <c r="D393" s="295"/>
      <c r="E393" s="295"/>
      <c r="F393" s="295"/>
      <c r="G393" s="295"/>
      <c r="H393" s="295"/>
      <c r="I393" s="295"/>
      <c r="J393" s="295"/>
      <c r="K393" s="295"/>
      <c r="L393" s="295"/>
      <c r="M393" s="295"/>
      <c r="N393" s="295"/>
      <c r="O393" s="295"/>
      <c r="P393" s="295"/>
      <c r="Q393" s="295"/>
      <c r="R393" s="295"/>
      <c r="S393" s="295"/>
      <c r="T393" s="295"/>
      <c r="U393" s="295"/>
      <c r="V393" s="295"/>
      <c r="W393" s="295"/>
      <c r="X393" s="295"/>
      <c r="Y393" s="295"/>
      <c r="Z393" s="295"/>
      <c r="AA393" s="295"/>
      <c r="AB393" s="295"/>
      <c r="AC393" s="295"/>
      <c r="AD393" s="295"/>
      <c r="AE393" s="295"/>
      <c r="AF393" s="295"/>
      <c r="AG393" s="295"/>
    </row>
    <row r="394" spans="1:33" ht="24" customHeight="1">
      <c r="A394" s="295"/>
      <c r="B394" s="295"/>
      <c r="C394" s="295"/>
      <c r="D394" s="295"/>
      <c r="E394" s="295"/>
      <c r="F394" s="295"/>
      <c r="G394" s="295"/>
      <c r="H394" s="295"/>
      <c r="I394" s="295"/>
      <c r="J394" s="295"/>
      <c r="K394" s="295"/>
      <c r="L394" s="295"/>
      <c r="M394" s="295"/>
      <c r="N394" s="295"/>
      <c r="O394" s="295"/>
      <c r="P394" s="295"/>
      <c r="Q394" s="295"/>
      <c r="R394" s="295"/>
      <c r="S394" s="295"/>
      <c r="T394" s="295"/>
      <c r="U394" s="295"/>
      <c r="V394" s="295"/>
      <c r="W394" s="295"/>
      <c r="X394" s="295"/>
      <c r="Y394" s="295"/>
      <c r="Z394" s="295"/>
      <c r="AA394" s="295"/>
      <c r="AB394" s="295"/>
      <c r="AC394" s="295"/>
      <c r="AD394" s="295"/>
      <c r="AE394" s="295"/>
      <c r="AF394" s="295"/>
      <c r="AG394" s="295"/>
    </row>
    <row r="395" spans="1:33" ht="24" customHeight="1">
      <c r="A395" s="295"/>
      <c r="B395" s="295"/>
      <c r="C395" s="295"/>
      <c r="D395" s="295"/>
      <c r="E395" s="295"/>
      <c r="F395" s="295"/>
      <c r="G395" s="295"/>
      <c r="H395" s="295"/>
      <c r="I395" s="295"/>
      <c r="J395" s="295"/>
      <c r="K395" s="295"/>
      <c r="L395" s="295"/>
      <c r="M395" s="295"/>
      <c r="N395" s="295"/>
      <c r="O395" s="295"/>
      <c r="P395" s="295"/>
      <c r="Q395" s="295"/>
      <c r="R395" s="295"/>
      <c r="S395" s="295"/>
      <c r="T395" s="295"/>
      <c r="U395" s="295"/>
      <c r="V395" s="295"/>
      <c r="W395" s="295"/>
      <c r="X395" s="295"/>
      <c r="Y395" s="295"/>
      <c r="Z395" s="295"/>
      <c r="AA395" s="295"/>
      <c r="AB395" s="295"/>
      <c r="AC395" s="295"/>
      <c r="AD395" s="295"/>
      <c r="AE395" s="295"/>
      <c r="AF395" s="295"/>
      <c r="AG395" s="295"/>
    </row>
    <row r="396" spans="1:33" ht="24" customHeight="1">
      <c r="A396" s="295"/>
      <c r="B396" s="295"/>
      <c r="C396" s="295"/>
      <c r="D396" s="295"/>
      <c r="E396" s="295"/>
      <c r="F396" s="295"/>
      <c r="G396" s="295"/>
      <c r="H396" s="295"/>
      <c r="I396" s="295"/>
      <c r="J396" s="295"/>
      <c r="K396" s="295"/>
      <c r="L396" s="295"/>
      <c r="M396" s="295"/>
      <c r="N396" s="295"/>
      <c r="O396" s="295"/>
      <c r="P396" s="295"/>
      <c r="Q396" s="295"/>
      <c r="R396" s="295"/>
      <c r="S396" s="295"/>
      <c r="T396" s="295"/>
      <c r="U396" s="295"/>
      <c r="V396" s="295"/>
      <c r="W396" s="295"/>
      <c r="X396" s="295"/>
      <c r="Y396" s="295"/>
      <c r="Z396" s="295"/>
      <c r="AA396" s="295"/>
      <c r="AB396" s="295"/>
      <c r="AC396" s="295"/>
      <c r="AD396" s="295"/>
      <c r="AE396" s="295"/>
      <c r="AF396" s="295"/>
      <c r="AG396" s="295"/>
    </row>
    <row r="397" spans="1:33" ht="24" customHeight="1">
      <c r="A397" s="295"/>
      <c r="B397" s="295"/>
      <c r="C397" s="295"/>
      <c r="D397" s="295"/>
      <c r="E397" s="295"/>
      <c r="F397" s="295"/>
      <c r="G397" s="295"/>
      <c r="H397" s="295"/>
      <c r="I397" s="295"/>
      <c r="J397" s="295"/>
      <c r="K397" s="295"/>
      <c r="L397" s="295"/>
      <c r="M397" s="295"/>
      <c r="N397" s="295"/>
      <c r="O397" s="295"/>
      <c r="P397" s="295"/>
      <c r="Q397" s="295"/>
      <c r="R397" s="295"/>
      <c r="S397" s="295"/>
      <c r="T397" s="295"/>
      <c r="U397" s="295"/>
      <c r="V397" s="295"/>
      <c r="W397" s="295"/>
      <c r="X397" s="295"/>
      <c r="Y397" s="295"/>
      <c r="Z397" s="295"/>
      <c r="AA397" s="295"/>
      <c r="AB397" s="295"/>
      <c r="AC397" s="295"/>
      <c r="AD397" s="295"/>
      <c r="AE397" s="295"/>
      <c r="AF397" s="295"/>
      <c r="AG397" s="295"/>
    </row>
    <row r="398" spans="1:33" ht="24" customHeight="1">
      <c r="A398" s="295"/>
      <c r="B398" s="295"/>
      <c r="C398" s="295"/>
      <c r="D398" s="295"/>
      <c r="E398" s="295"/>
      <c r="F398" s="295"/>
      <c r="G398" s="295"/>
      <c r="H398" s="295"/>
      <c r="I398" s="295"/>
      <c r="J398" s="295"/>
      <c r="K398" s="295"/>
      <c r="L398" s="295"/>
      <c r="M398" s="295"/>
      <c r="N398" s="295"/>
      <c r="O398" s="295"/>
      <c r="P398" s="295"/>
      <c r="Q398" s="295"/>
      <c r="R398" s="295"/>
      <c r="S398" s="295"/>
      <c r="T398" s="295"/>
      <c r="U398" s="295"/>
      <c r="V398" s="295"/>
      <c r="W398" s="295"/>
      <c r="X398" s="295"/>
      <c r="Y398" s="295"/>
      <c r="Z398" s="295"/>
      <c r="AA398" s="295"/>
      <c r="AB398" s="295"/>
      <c r="AC398" s="295"/>
      <c r="AD398" s="295"/>
      <c r="AE398" s="295"/>
      <c r="AF398" s="295"/>
      <c r="AG398" s="295"/>
    </row>
    <row r="399" spans="1:33" ht="24" customHeight="1">
      <c r="A399" s="295"/>
      <c r="B399" s="295"/>
      <c r="C399" s="295"/>
      <c r="D399" s="295"/>
      <c r="E399" s="295"/>
      <c r="F399" s="295"/>
      <c r="G399" s="295"/>
      <c r="H399" s="295"/>
      <c r="I399" s="295"/>
      <c r="J399" s="295"/>
      <c r="K399" s="295"/>
      <c r="L399" s="295"/>
      <c r="M399" s="295"/>
      <c r="N399" s="295"/>
      <c r="O399" s="295"/>
      <c r="P399" s="295"/>
      <c r="Q399" s="295"/>
      <c r="R399" s="295"/>
      <c r="S399" s="295"/>
      <c r="T399" s="295"/>
      <c r="U399" s="295"/>
      <c r="V399" s="295"/>
      <c r="W399" s="295"/>
      <c r="X399" s="295"/>
      <c r="Y399" s="295"/>
      <c r="Z399" s="295"/>
      <c r="AA399" s="295"/>
      <c r="AB399" s="295"/>
      <c r="AC399" s="295"/>
      <c r="AD399" s="295"/>
      <c r="AE399" s="295"/>
      <c r="AF399" s="295"/>
      <c r="AG399" s="295"/>
    </row>
    <row r="400" spans="1:33" ht="24" customHeight="1">
      <c r="A400" s="295"/>
      <c r="B400" s="295"/>
      <c r="C400" s="295"/>
      <c r="D400" s="295"/>
      <c r="E400" s="295"/>
      <c r="F400" s="295"/>
      <c r="G400" s="295"/>
      <c r="H400" s="295"/>
      <c r="I400" s="295"/>
      <c r="J400" s="295"/>
      <c r="K400" s="295"/>
      <c r="L400" s="295"/>
      <c r="M400" s="295"/>
      <c r="N400" s="295"/>
      <c r="O400" s="295"/>
      <c r="P400" s="295"/>
      <c r="Q400" s="295"/>
      <c r="R400" s="295"/>
      <c r="S400" s="295"/>
      <c r="T400" s="295"/>
      <c r="U400" s="295"/>
      <c r="V400" s="295"/>
      <c r="W400" s="295"/>
      <c r="X400" s="295"/>
      <c r="Y400" s="295"/>
      <c r="Z400" s="295"/>
      <c r="AA400" s="295"/>
      <c r="AB400" s="295"/>
      <c r="AC400" s="295"/>
      <c r="AD400" s="295"/>
      <c r="AE400" s="295"/>
      <c r="AF400" s="295"/>
      <c r="AG400" s="295"/>
    </row>
    <row r="401" spans="1:33" ht="24" customHeight="1">
      <c r="A401" s="295"/>
      <c r="B401" s="295"/>
      <c r="C401" s="295"/>
      <c r="D401" s="295"/>
      <c r="E401" s="295"/>
      <c r="F401" s="295"/>
      <c r="G401" s="295"/>
      <c r="H401" s="295"/>
      <c r="I401" s="295"/>
      <c r="J401" s="295"/>
      <c r="K401" s="295"/>
      <c r="L401" s="295"/>
      <c r="M401" s="295"/>
      <c r="N401" s="295"/>
      <c r="O401" s="295"/>
      <c r="P401" s="295"/>
      <c r="Q401" s="295"/>
      <c r="R401" s="295"/>
      <c r="S401" s="295"/>
      <c r="T401" s="295"/>
      <c r="U401" s="295"/>
      <c r="V401" s="295"/>
      <c r="W401" s="295"/>
      <c r="X401" s="295"/>
      <c r="Y401" s="295"/>
      <c r="Z401" s="295"/>
      <c r="AA401" s="295"/>
      <c r="AB401" s="295"/>
      <c r="AC401" s="295"/>
      <c r="AD401" s="295"/>
      <c r="AE401" s="295"/>
      <c r="AF401" s="295"/>
      <c r="AG401" s="295"/>
    </row>
    <row r="402" spans="1:33" ht="24" customHeight="1">
      <c r="A402" s="295"/>
      <c r="B402" s="295"/>
      <c r="C402" s="295"/>
      <c r="D402" s="295"/>
      <c r="E402" s="295"/>
      <c r="F402" s="295"/>
      <c r="G402" s="295"/>
      <c r="H402" s="295"/>
      <c r="I402" s="295"/>
      <c r="J402" s="295"/>
      <c r="K402" s="295"/>
      <c r="L402" s="295"/>
      <c r="M402" s="295"/>
      <c r="N402" s="295"/>
      <c r="O402" s="295"/>
      <c r="P402" s="295"/>
      <c r="Q402" s="295"/>
      <c r="R402" s="295"/>
      <c r="S402" s="295"/>
      <c r="T402" s="295"/>
      <c r="U402" s="295"/>
      <c r="V402" s="295"/>
      <c r="W402" s="295"/>
      <c r="X402" s="295"/>
      <c r="Y402" s="295"/>
      <c r="Z402" s="295"/>
      <c r="AA402" s="295"/>
      <c r="AB402" s="295"/>
      <c r="AC402" s="295"/>
      <c r="AD402" s="295"/>
      <c r="AE402" s="295"/>
      <c r="AF402" s="295"/>
      <c r="AG402" s="295"/>
    </row>
    <row r="403" spans="1:33" ht="24" customHeight="1">
      <c r="A403" s="295"/>
      <c r="B403" s="295"/>
      <c r="C403" s="295"/>
      <c r="D403" s="295"/>
      <c r="E403" s="295"/>
      <c r="F403" s="295"/>
      <c r="G403" s="295"/>
      <c r="H403" s="295"/>
      <c r="I403" s="295"/>
      <c r="J403" s="295"/>
      <c r="K403" s="295"/>
      <c r="L403" s="295"/>
      <c r="M403" s="295"/>
      <c r="N403" s="295"/>
      <c r="O403" s="295"/>
      <c r="P403" s="295"/>
      <c r="Q403" s="295"/>
      <c r="R403" s="295"/>
      <c r="S403" s="295"/>
      <c r="T403" s="295"/>
      <c r="U403" s="295"/>
      <c r="V403" s="295"/>
      <c r="W403" s="295"/>
      <c r="X403" s="295"/>
      <c r="Y403" s="295"/>
      <c r="Z403" s="295"/>
      <c r="AA403" s="295"/>
      <c r="AB403" s="295"/>
      <c r="AC403" s="295"/>
      <c r="AD403" s="295"/>
      <c r="AE403" s="295"/>
      <c r="AF403" s="295"/>
      <c r="AG403" s="295"/>
    </row>
    <row r="404" spans="1:33" ht="24" customHeight="1">
      <c r="A404" s="295"/>
      <c r="B404" s="295"/>
      <c r="C404" s="295"/>
      <c r="D404" s="295"/>
      <c r="E404" s="295"/>
      <c r="F404" s="295"/>
      <c r="G404" s="295"/>
      <c r="H404" s="295"/>
      <c r="I404" s="295"/>
      <c r="J404" s="295"/>
      <c r="K404" s="295"/>
      <c r="L404" s="295"/>
      <c r="M404" s="295"/>
      <c r="N404" s="295"/>
      <c r="O404" s="295"/>
      <c r="P404" s="295"/>
      <c r="Q404" s="295"/>
      <c r="R404" s="295"/>
      <c r="S404" s="295"/>
      <c r="T404" s="295"/>
      <c r="U404" s="295"/>
      <c r="V404" s="295"/>
      <c r="W404" s="295"/>
      <c r="X404" s="295"/>
      <c r="Y404" s="295"/>
      <c r="Z404" s="295"/>
      <c r="AA404" s="295"/>
      <c r="AB404" s="295"/>
      <c r="AC404" s="295"/>
      <c r="AD404" s="295"/>
      <c r="AE404" s="295"/>
      <c r="AF404" s="295"/>
      <c r="AG404" s="295"/>
    </row>
    <row r="405" spans="1:33" ht="24" customHeight="1">
      <c r="A405" s="295"/>
      <c r="B405" s="295"/>
      <c r="C405" s="295"/>
      <c r="D405" s="295"/>
      <c r="E405" s="295"/>
      <c r="F405" s="295"/>
      <c r="G405" s="295"/>
      <c r="H405" s="295"/>
      <c r="I405" s="295"/>
      <c r="J405" s="295"/>
      <c r="K405" s="295"/>
      <c r="L405" s="295"/>
      <c r="M405" s="295"/>
      <c r="N405" s="295"/>
      <c r="O405" s="295"/>
      <c r="P405" s="295"/>
      <c r="Q405" s="295"/>
      <c r="R405" s="295"/>
      <c r="S405" s="295"/>
      <c r="T405" s="295"/>
      <c r="U405" s="295"/>
      <c r="V405" s="295"/>
      <c r="W405" s="295"/>
      <c r="X405" s="295"/>
      <c r="Y405" s="295"/>
      <c r="Z405" s="295"/>
      <c r="AA405" s="295"/>
      <c r="AB405" s="295"/>
      <c r="AC405" s="295"/>
      <c r="AD405" s="295"/>
      <c r="AE405" s="295"/>
      <c r="AF405" s="295"/>
      <c r="AG405" s="295"/>
    </row>
    <row r="406" spans="1:33" ht="24" customHeight="1">
      <c r="A406" s="295"/>
      <c r="B406" s="295"/>
      <c r="C406" s="295"/>
      <c r="D406" s="295"/>
      <c r="E406" s="295"/>
      <c r="F406" s="295"/>
      <c r="G406" s="295"/>
      <c r="H406" s="295"/>
      <c r="I406" s="295"/>
      <c r="J406" s="295"/>
      <c r="K406" s="295"/>
      <c r="L406" s="295"/>
      <c r="M406" s="295"/>
      <c r="N406" s="295"/>
      <c r="O406" s="295"/>
      <c r="P406" s="295"/>
      <c r="Q406" s="295"/>
      <c r="R406" s="295"/>
      <c r="S406" s="295"/>
      <c r="T406" s="295"/>
      <c r="U406" s="295"/>
      <c r="V406" s="295"/>
      <c r="W406" s="295"/>
      <c r="X406" s="295"/>
      <c r="Y406" s="295"/>
      <c r="Z406" s="295"/>
      <c r="AA406" s="295"/>
      <c r="AB406" s="295"/>
      <c r="AC406" s="295"/>
      <c r="AD406" s="295"/>
      <c r="AE406" s="295"/>
      <c r="AF406" s="295"/>
      <c r="AG406" s="295"/>
    </row>
    <row r="407" spans="1:33" ht="24" customHeight="1">
      <c r="A407" s="295"/>
      <c r="B407" s="295"/>
      <c r="C407" s="295"/>
      <c r="D407" s="295"/>
      <c r="E407" s="295"/>
      <c r="F407" s="295"/>
      <c r="G407" s="295"/>
      <c r="H407" s="295"/>
      <c r="I407" s="295"/>
      <c r="J407" s="295"/>
      <c r="K407" s="295"/>
      <c r="L407" s="295"/>
      <c r="M407" s="295"/>
      <c r="N407" s="295"/>
      <c r="O407" s="295"/>
      <c r="P407" s="295"/>
      <c r="Q407" s="295"/>
      <c r="R407" s="295"/>
      <c r="S407" s="295"/>
      <c r="T407" s="295"/>
      <c r="U407" s="295"/>
      <c r="V407" s="295"/>
      <c r="W407" s="295"/>
      <c r="X407" s="295"/>
      <c r="Y407" s="295"/>
      <c r="Z407" s="295"/>
      <c r="AA407" s="295"/>
      <c r="AB407" s="295"/>
      <c r="AC407" s="295"/>
      <c r="AD407" s="295"/>
      <c r="AE407" s="295"/>
      <c r="AF407" s="295"/>
      <c r="AG407" s="295"/>
    </row>
    <row r="408" spans="1:33" ht="24" customHeight="1">
      <c r="A408" s="295"/>
      <c r="B408" s="295"/>
      <c r="C408" s="295"/>
      <c r="D408" s="295"/>
      <c r="E408" s="295"/>
      <c r="F408" s="295"/>
      <c r="G408" s="295"/>
      <c r="H408" s="295"/>
      <c r="I408" s="295"/>
      <c r="J408" s="295"/>
      <c r="K408" s="295"/>
      <c r="L408" s="295"/>
      <c r="M408" s="295"/>
      <c r="N408" s="295"/>
      <c r="O408" s="295"/>
      <c r="P408" s="295"/>
      <c r="Q408" s="295"/>
      <c r="R408" s="295"/>
      <c r="S408" s="295"/>
      <c r="T408" s="295"/>
      <c r="U408" s="295"/>
      <c r="V408" s="295"/>
      <c r="W408" s="295"/>
      <c r="X408" s="295"/>
      <c r="Y408" s="295"/>
      <c r="Z408" s="295"/>
      <c r="AA408" s="295"/>
      <c r="AB408" s="295"/>
      <c r="AC408" s="295"/>
      <c r="AD408" s="295"/>
      <c r="AE408" s="295"/>
      <c r="AF408" s="295"/>
      <c r="AG408" s="295"/>
    </row>
    <row r="409" spans="1:33" ht="24" customHeight="1">
      <c r="A409" s="295"/>
      <c r="B409" s="295"/>
      <c r="C409" s="295"/>
      <c r="D409" s="295"/>
      <c r="E409" s="295"/>
      <c r="F409" s="295"/>
      <c r="G409" s="295"/>
      <c r="H409" s="295"/>
      <c r="I409" s="295"/>
      <c r="J409" s="295"/>
      <c r="K409" s="295"/>
      <c r="L409" s="295"/>
      <c r="M409" s="295"/>
      <c r="N409" s="295"/>
      <c r="O409" s="295"/>
      <c r="P409" s="295"/>
      <c r="Q409" s="295"/>
      <c r="R409" s="295"/>
      <c r="S409" s="295"/>
      <c r="T409" s="295"/>
      <c r="U409" s="295"/>
      <c r="V409" s="295"/>
      <c r="W409" s="295"/>
      <c r="X409" s="295"/>
      <c r="Y409" s="295"/>
      <c r="Z409" s="295"/>
      <c r="AA409" s="295"/>
      <c r="AB409" s="295"/>
      <c r="AC409" s="295"/>
      <c r="AD409" s="295"/>
      <c r="AE409" s="295"/>
      <c r="AF409" s="295"/>
      <c r="AG409" s="295"/>
    </row>
    <row r="410" spans="1:33" ht="24" customHeight="1">
      <c r="A410" s="295"/>
      <c r="B410" s="295"/>
      <c r="C410" s="295"/>
      <c r="D410" s="295"/>
      <c r="E410" s="295"/>
      <c r="F410" s="295"/>
      <c r="G410" s="295"/>
      <c r="H410" s="295"/>
      <c r="I410" s="295"/>
      <c r="J410" s="295"/>
      <c r="K410" s="295"/>
      <c r="L410" s="295"/>
      <c r="M410" s="295"/>
      <c r="N410" s="295"/>
      <c r="O410" s="295"/>
      <c r="P410" s="295"/>
      <c r="Q410" s="295"/>
      <c r="R410" s="295"/>
      <c r="S410" s="295"/>
      <c r="T410" s="295"/>
      <c r="U410" s="295"/>
      <c r="V410" s="295"/>
      <c r="W410" s="295"/>
      <c r="X410" s="295"/>
      <c r="Y410" s="295"/>
      <c r="Z410" s="295"/>
      <c r="AA410" s="295"/>
      <c r="AB410" s="295"/>
      <c r="AC410" s="295"/>
      <c r="AD410" s="295"/>
      <c r="AE410" s="295"/>
      <c r="AF410" s="295"/>
      <c r="AG410" s="295"/>
    </row>
    <row r="411" spans="1:33" ht="24" customHeight="1">
      <c r="A411" s="295"/>
      <c r="B411" s="295"/>
      <c r="C411" s="295"/>
      <c r="D411" s="295"/>
      <c r="E411" s="295"/>
      <c r="F411" s="295"/>
      <c r="G411" s="295"/>
      <c r="H411" s="295"/>
      <c r="I411" s="295"/>
      <c r="J411" s="295"/>
      <c r="K411" s="295"/>
      <c r="L411" s="295"/>
      <c r="M411" s="295"/>
      <c r="N411" s="295"/>
      <c r="O411" s="295"/>
      <c r="P411" s="295"/>
      <c r="Q411" s="295"/>
      <c r="R411" s="295"/>
      <c r="S411" s="295"/>
      <c r="T411" s="295"/>
      <c r="U411" s="295"/>
      <c r="V411" s="295"/>
      <c r="W411" s="295"/>
      <c r="X411" s="295"/>
      <c r="Y411" s="295"/>
      <c r="Z411" s="295"/>
      <c r="AA411" s="295"/>
      <c r="AB411" s="295"/>
      <c r="AC411" s="295"/>
      <c r="AD411" s="295"/>
      <c r="AE411" s="295"/>
      <c r="AF411" s="295"/>
      <c r="AG411" s="295"/>
    </row>
    <row r="412" spans="1:33" ht="24" customHeight="1">
      <c r="A412" s="295"/>
      <c r="B412" s="295"/>
      <c r="C412" s="295"/>
      <c r="D412" s="295"/>
      <c r="E412" s="295"/>
      <c r="F412" s="295"/>
      <c r="G412" s="295"/>
      <c r="H412" s="295"/>
      <c r="I412" s="295"/>
      <c r="J412" s="295"/>
      <c r="K412" s="295"/>
      <c r="L412" s="295"/>
      <c r="M412" s="295"/>
      <c r="N412" s="295"/>
      <c r="O412" s="295"/>
      <c r="P412" s="295"/>
      <c r="Q412" s="295"/>
      <c r="R412" s="295"/>
      <c r="S412" s="295"/>
      <c r="T412" s="295"/>
      <c r="U412" s="295"/>
      <c r="V412" s="295"/>
      <c r="W412" s="295"/>
      <c r="X412" s="295"/>
      <c r="Y412" s="295"/>
      <c r="Z412" s="295"/>
      <c r="AA412" s="295"/>
      <c r="AB412" s="295"/>
      <c r="AC412" s="295"/>
      <c r="AD412" s="295"/>
      <c r="AE412" s="295"/>
      <c r="AF412" s="295"/>
      <c r="AG412" s="295"/>
    </row>
    <row r="413" spans="1:33" ht="24" customHeight="1">
      <c r="A413" s="295"/>
      <c r="B413" s="295"/>
      <c r="C413" s="295"/>
      <c r="D413" s="295"/>
      <c r="E413" s="295"/>
      <c r="F413" s="295"/>
      <c r="G413" s="295"/>
      <c r="H413" s="295"/>
      <c r="I413" s="295"/>
      <c r="J413" s="295"/>
      <c r="K413" s="295"/>
      <c r="L413" s="295"/>
      <c r="M413" s="295"/>
      <c r="N413" s="295"/>
      <c r="O413" s="295"/>
      <c r="P413" s="295"/>
      <c r="Q413" s="295"/>
      <c r="R413" s="295"/>
      <c r="S413" s="295"/>
      <c r="T413" s="295"/>
      <c r="U413" s="295"/>
      <c r="V413" s="295"/>
      <c r="W413" s="295"/>
      <c r="X413" s="295"/>
      <c r="Y413" s="295"/>
      <c r="Z413" s="295"/>
      <c r="AA413" s="295"/>
      <c r="AB413" s="295"/>
      <c r="AC413" s="295"/>
      <c r="AD413" s="295"/>
      <c r="AE413" s="295"/>
      <c r="AF413" s="295"/>
      <c r="AG413" s="295"/>
    </row>
    <row r="414" spans="1:33" ht="24" customHeight="1">
      <c r="A414" s="295"/>
      <c r="B414" s="295"/>
      <c r="C414" s="295"/>
      <c r="D414" s="295"/>
      <c r="E414" s="295"/>
      <c r="F414" s="295"/>
      <c r="G414" s="295"/>
      <c r="H414" s="295"/>
      <c r="I414" s="295"/>
      <c r="J414" s="295"/>
      <c r="K414" s="295"/>
      <c r="L414" s="295"/>
      <c r="M414" s="295"/>
      <c r="N414" s="295"/>
      <c r="O414" s="295"/>
      <c r="P414" s="295"/>
      <c r="Q414" s="295"/>
      <c r="R414" s="295"/>
      <c r="S414" s="295"/>
      <c r="T414" s="295"/>
      <c r="U414" s="295"/>
      <c r="V414" s="295"/>
      <c r="W414" s="295"/>
      <c r="X414" s="295"/>
      <c r="Y414" s="295"/>
      <c r="Z414" s="295"/>
      <c r="AA414" s="295"/>
      <c r="AB414" s="295"/>
      <c r="AC414" s="295"/>
      <c r="AD414" s="295"/>
      <c r="AE414" s="295"/>
      <c r="AF414" s="295"/>
      <c r="AG414" s="295"/>
    </row>
    <row r="415" spans="1:33" ht="24" customHeight="1">
      <c r="A415" s="295"/>
      <c r="B415" s="295"/>
      <c r="C415" s="295"/>
      <c r="D415" s="295"/>
      <c r="E415" s="295"/>
      <c r="F415" s="295"/>
      <c r="G415" s="295"/>
      <c r="H415" s="295"/>
      <c r="I415" s="295"/>
      <c r="J415" s="295"/>
      <c r="K415" s="295"/>
      <c r="L415" s="295"/>
      <c r="M415" s="295"/>
      <c r="N415" s="295"/>
      <c r="O415" s="295"/>
      <c r="P415" s="295"/>
      <c r="Q415" s="295"/>
      <c r="R415" s="295"/>
      <c r="S415" s="295"/>
      <c r="T415" s="295"/>
      <c r="U415" s="295"/>
      <c r="V415" s="295"/>
      <c r="W415" s="295"/>
      <c r="X415" s="295"/>
      <c r="Y415" s="295"/>
      <c r="Z415" s="295"/>
      <c r="AA415" s="295"/>
      <c r="AB415" s="295"/>
      <c r="AC415" s="295"/>
      <c r="AD415" s="295"/>
      <c r="AE415" s="295"/>
      <c r="AF415" s="295"/>
      <c r="AG415" s="295"/>
    </row>
    <row r="416" spans="1:33" ht="24" customHeight="1">
      <c r="A416" s="295"/>
      <c r="B416" s="295"/>
      <c r="C416" s="295"/>
      <c r="D416" s="295"/>
      <c r="E416" s="295"/>
      <c r="F416" s="295"/>
      <c r="G416" s="295"/>
      <c r="H416" s="295"/>
      <c r="I416" s="295"/>
      <c r="J416" s="295"/>
      <c r="K416" s="295"/>
      <c r="L416" s="295"/>
      <c r="M416" s="295"/>
      <c r="N416" s="295"/>
      <c r="O416" s="295"/>
      <c r="P416" s="295"/>
      <c r="Q416" s="295"/>
      <c r="R416" s="295"/>
      <c r="S416" s="295"/>
      <c r="T416" s="295"/>
      <c r="U416" s="295"/>
      <c r="V416" s="295"/>
      <c r="W416" s="295"/>
      <c r="X416" s="295"/>
      <c r="Y416" s="295"/>
      <c r="Z416" s="295"/>
      <c r="AA416" s="295"/>
      <c r="AB416" s="295"/>
      <c r="AC416" s="295"/>
      <c r="AD416" s="295"/>
      <c r="AE416" s="295"/>
      <c r="AF416" s="295"/>
      <c r="AG416" s="295"/>
    </row>
    <row r="417" spans="1:33" ht="24" customHeight="1">
      <c r="A417" s="295"/>
      <c r="B417" s="295"/>
      <c r="C417" s="295"/>
      <c r="D417" s="295"/>
      <c r="E417" s="295"/>
      <c r="F417" s="295"/>
      <c r="G417" s="295"/>
      <c r="H417" s="295"/>
      <c r="I417" s="295"/>
      <c r="J417" s="295"/>
      <c r="K417" s="295"/>
      <c r="L417" s="295"/>
      <c r="M417" s="295"/>
      <c r="N417" s="295"/>
      <c r="O417" s="295"/>
      <c r="P417" s="295"/>
      <c r="Q417" s="295"/>
      <c r="R417" s="295"/>
      <c r="S417" s="295"/>
      <c r="T417" s="295"/>
      <c r="U417" s="295"/>
      <c r="V417" s="295"/>
      <c r="W417" s="295"/>
      <c r="X417" s="295"/>
      <c r="Y417" s="295"/>
      <c r="Z417" s="295"/>
      <c r="AA417" s="295"/>
      <c r="AB417" s="295"/>
      <c r="AC417" s="295"/>
      <c r="AD417" s="295"/>
      <c r="AE417" s="295"/>
      <c r="AF417" s="295"/>
      <c r="AG417" s="295"/>
    </row>
    <row r="418" spans="1:33" ht="24" customHeight="1">
      <c r="A418" s="295"/>
      <c r="B418" s="295"/>
      <c r="C418" s="295"/>
      <c r="D418" s="295"/>
      <c r="E418" s="295"/>
      <c r="F418" s="295"/>
      <c r="G418" s="295"/>
      <c r="H418" s="295"/>
      <c r="I418" s="295"/>
      <c r="J418" s="295"/>
      <c r="K418" s="295"/>
      <c r="L418" s="295"/>
      <c r="M418" s="295"/>
      <c r="N418" s="295"/>
      <c r="O418" s="295"/>
      <c r="P418" s="295"/>
      <c r="Q418" s="295"/>
      <c r="R418" s="295"/>
      <c r="S418" s="295"/>
      <c r="T418" s="295"/>
      <c r="U418" s="295"/>
      <c r="V418" s="295"/>
      <c r="W418" s="295"/>
      <c r="X418" s="295"/>
      <c r="Y418" s="295"/>
      <c r="Z418" s="295"/>
      <c r="AA418" s="295"/>
      <c r="AB418" s="295"/>
      <c r="AC418" s="295"/>
      <c r="AD418" s="295"/>
      <c r="AE418" s="295"/>
      <c r="AF418" s="295"/>
      <c r="AG418" s="295"/>
    </row>
    <row r="419" spans="1:33" ht="24" customHeight="1">
      <c r="A419" s="295"/>
      <c r="B419" s="295"/>
      <c r="C419" s="295"/>
      <c r="D419" s="295"/>
      <c r="E419" s="295"/>
      <c r="F419" s="295"/>
      <c r="G419" s="295"/>
      <c r="H419" s="295"/>
      <c r="I419" s="295"/>
      <c r="J419" s="295"/>
      <c r="K419" s="295"/>
      <c r="L419" s="295"/>
      <c r="M419" s="295"/>
      <c r="N419" s="295"/>
      <c r="O419" s="295"/>
      <c r="P419" s="295"/>
      <c r="Q419" s="295"/>
      <c r="R419" s="295"/>
      <c r="S419" s="295"/>
      <c r="T419" s="295"/>
      <c r="U419" s="295"/>
      <c r="V419" s="295"/>
      <c r="W419" s="295"/>
      <c r="X419" s="295"/>
      <c r="Y419" s="295"/>
      <c r="Z419" s="295"/>
      <c r="AA419" s="295"/>
      <c r="AB419" s="295"/>
      <c r="AC419" s="295"/>
      <c r="AD419" s="295"/>
      <c r="AE419" s="295"/>
      <c r="AF419" s="295"/>
      <c r="AG419" s="295"/>
    </row>
    <row r="420" spans="1:33" ht="24" customHeight="1">
      <c r="A420" s="295"/>
      <c r="B420" s="295"/>
      <c r="C420" s="295"/>
      <c r="D420" s="295"/>
      <c r="E420" s="295"/>
      <c r="F420" s="295"/>
      <c r="G420" s="295"/>
      <c r="H420" s="295"/>
      <c r="I420" s="295"/>
      <c r="J420" s="295"/>
      <c r="K420" s="295"/>
      <c r="L420" s="295"/>
      <c r="M420" s="295"/>
      <c r="N420" s="295"/>
      <c r="O420" s="295"/>
      <c r="P420" s="295"/>
      <c r="Q420" s="295"/>
      <c r="R420" s="295"/>
      <c r="S420" s="295"/>
      <c r="T420" s="295"/>
      <c r="U420" s="295"/>
      <c r="V420" s="295"/>
      <c r="W420" s="295"/>
      <c r="X420" s="295"/>
      <c r="Y420" s="295"/>
      <c r="Z420" s="295"/>
      <c r="AA420" s="295"/>
      <c r="AB420" s="295"/>
      <c r="AC420" s="295"/>
      <c r="AD420" s="295"/>
      <c r="AE420" s="295"/>
      <c r="AF420" s="295"/>
      <c r="AG420" s="295"/>
    </row>
    <row r="421" spans="1:33" ht="24" customHeight="1">
      <c r="A421" s="295"/>
      <c r="B421" s="295"/>
      <c r="C421" s="295"/>
      <c r="D421" s="295"/>
      <c r="E421" s="295"/>
      <c r="F421" s="295"/>
      <c r="G421" s="295"/>
      <c r="H421" s="295"/>
      <c r="I421" s="295"/>
      <c r="J421" s="295"/>
      <c r="K421" s="295"/>
      <c r="L421" s="295"/>
      <c r="M421" s="295"/>
      <c r="N421" s="295"/>
      <c r="O421" s="295"/>
      <c r="P421" s="295"/>
      <c r="Q421" s="295"/>
      <c r="R421" s="295"/>
      <c r="S421" s="295"/>
      <c r="T421" s="295"/>
      <c r="U421" s="295"/>
      <c r="V421" s="295"/>
      <c r="W421" s="295"/>
      <c r="X421" s="295"/>
      <c r="Y421" s="295"/>
      <c r="Z421" s="295"/>
      <c r="AA421" s="295"/>
      <c r="AB421" s="295"/>
      <c r="AC421" s="295"/>
      <c r="AD421" s="295"/>
      <c r="AE421" s="295"/>
      <c r="AF421" s="295"/>
      <c r="AG421" s="295"/>
    </row>
    <row r="422" spans="1:33" ht="24" customHeight="1">
      <c r="A422" s="295"/>
      <c r="B422" s="295"/>
      <c r="C422" s="295"/>
      <c r="D422" s="295"/>
      <c r="E422" s="295"/>
      <c r="F422" s="295"/>
      <c r="G422" s="295"/>
      <c r="H422" s="295"/>
      <c r="I422" s="295"/>
      <c r="J422" s="295"/>
      <c r="K422" s="295"/>
      <c r="L422" s="295"/>
      <c r="M422" s="295"/>
      <c r="N422" s="295"/>
      <c r="O422" s="295"/>
      <c r="P422" s="295"/>
      <c r="Q422" s="295"/>
      <c r="R422" s="295"/>
      <c r="S422" s="295"/>
      <c r="T422" s="295"/>
      <c r="U422" s="295"/>
      <c r="V422" s="295"/>
      <c r="W422" s="295"/>
      <c r="X422" s="295"/>
      <c r="Y422" s="295"/>
      <c r="Z422" s="295"/>
      <c r="AA422" s="295"/>
      <c r="AB422" s="295"/>
      <c r="AC422" s="295"/>
      <c r="AD422" s="295"/>
      <c r="AE422" s="295"/>
      <c r="AF422" s="295"/>
      <c r="AG422" s="295"/>
    </row>
    <row r="423" spans="1:33" ht="24" customHeight="1">
      <c r="A423" s="295"/>
      <c r="B423" s="295"/>
      <c r="C423" s="295"/>
      <c r="D423" s="295"/>
      <c r="E423" s="295"/>
      <c r="F423" s="295"/>
      <c r="G423" s="295"/>
      <c r="H423" s="295"/>
      <c r="I423" s="295"/>
      <c r="J423" s="295"/>
      <c r="K423" s="295"/>
      <c r="L423" s="295"/>
      <c r="M423" s="295"/>
      <c r="N423" s="295"/>
      <c r="O423" s="295"/>
      <c r="P423" s="295"/>
      <c r="Q423" s="295"/>
      <c r="R423" s="295"/>
      <c r="S423" s="295"/>
      <c r="T423" s="295"/>
      <c r="U423" s="295"/>
      <c r="V423" s="295"/>
      <c r="W423" s="295"/>
      <c r="X423" s="295"/>
      <c r="Y423" s="295"/>
      <c r="Z423" s="295"/>
      <c r="AA423" s="295"/>
      <c r="AB423" s="295"/>
      <c r="AC423" s="295"/>
      <c r="AD423" s="295"/>
      <c r="AE423" s="295"/>
      <c r="AF423" s="295"/>
      <c r="AG423" s="295"/>
    </row>
    <row r="424" spans="1:33" ht="24" customHeight="1">
      <c r="A424" s="295"/>
      <c r="B424" s="295"/>
      <c r="C424" s="295"/>
      <c r="D424" s="295"/>
      <c r="E424" s="295"/>
      <c r="F424" s="295"/>
      <c r="G424" s="295"/>
      <c r="H424" s="295"/>
      <c r="I424" s="295"/>
      <c r="J424" s="295"/>
      <c r="K424" s="295"/>
      <c r="L424" s="295"/>
      <c r="M424" s="295"/>
      <c r="N424" s="295"/>
      <c r="O424" s="295"/>
      <c r="P424" s="295"/>
      <c r="Q424" s="295"/>
      <c r="R424" s="295"/>
      <c r="S424" s="295"/>
      <c r="T424" s="295"/>
      <c r="U424" s="295"/>
      <c r="V424" s="295"/>
      <c r="W424" s="295"/>
      <c r="X424" s="295"/>
      <c r="Y424" s="295"/>
      <c r="Z424" s="295"/>
      <c r="AA424" s="295"/>
      <c r="AB424" s="295"/>
      <c r="AC424" s="295"/>
      <c r="AD424" s="295"/>
      <c r="AE424" s="295"/>
      <c r="AF424" s="295"/>
      <c r="AG424" s="295"/>
    </row>
    <row r="425" spans="1:33" ht="24" customHeight="1">
      <c r="A425" s="295"/>
      <c r="B425" s="295"/>
      <c r="C425" s="295"/>
      <c r="D425" s="295"/>
      <c r="E425" s="295"/>
      <c r="F425" s="295"/>
      <c r="G425" s="295"/>
      <c r="H425" s="295"/>
      <c r="I425" s="295"/>
      <c r="J425" s="295"/>
      <c r="K425" s="295"/>
      <c r="L425" s="295"/>
      <c r="M425" s="295"/>
      <c r="N425" s="295"/>
      <c r="O425" s="295"/>
      <c r="P425" s="295"/>
      <c r="Q425" s="295"/>
      <c r="R425" s="295"/>
      <c r="S425" s="295"/>
      <c r="T425" s="295"/>
      <c r="U425" s="295"/>
      <c r="V425" s="295"/>
      <c r="W425" s="295"/>
      <c r="X425" s="295"/>
      <c r="Y425" s="295"/>
      <c r="Z425" s="295"/>
      <c r="AA425" s="295"/>
      <c r="AB425" s="295"/>
      <c r="AC425" s="295"/>
      <c r="AD425" s="295"/>
      <c r="AE425" s="295"/>
      <c r="AF425" s="295"/>
      <c r="AG425" s="295"/>
    </row>
    <row r="426" spans="1:33" ht="24" customHeight="1">
      <c r="A426" s="295"/>
      <c r="B426" s="295"/>
      <c r="C426" s="295"/>
      <c r="D426" s="295"/>
      <c r="E426" s="295"/>
      <c r="F426" s="295"/>
      <c r="G426" s="295"/>
      <c r="H426" s="295"/>
      <c r="I426" s="295"/>
      <c r="J426" s="295"/>
      <c r="K426" s="295"/>
      <c r="L426" s="295"/>
      <c r="M426" s="295"/>
      <c r="N426" s="295"/>
      <c r="O426" s="295"/>
      <c r="P426" s="295"/>
      <c r="Q426" s="295"/>
      <c r="R426" s="295"/>
      <c r="S426" s="295"/>
      <c r="T426" s="295"/>
      <c r="U426" s="295"/>
      <c r="V426" s="295"/>
      <c r="W426" s="295"/>
      <c r="X426" s="295"/>
      <c r="Y426" s="295"/>
      <c r="Z426" s="295"/>
      <c r="AA426" s="295"/>
      <c r="AB426" s="295"/>
      <c r="AC426" s="295"/>
      <c r="AD426" s="295"/>
      <c r="AE426" s="295"/>
      <c r="AF426" s="295"/>
      <c r="AG426" s="295"/>
    </row>
    <row r="427" spans="1:33" ht="24" customHeight="1">
      <c r="A427" s="295"/>
      <c r="B427" s="295"/>
      <c r="C427" s="295"/>
      <c r="D427" s="295"/>
      <c r="E427" s="295"/>
      <c r="F427" s="295"/>
      <c r="G427" s="295"/>
      <c r="H427" s="295"/>
      <c r="I427" s="295"/>
      <c r="J427" s="295"/>
      <c r="K427" s="295"/>
      <c r="L427" s="295"/>
      <c r="M427" s="295"/>
      <c r="N427" s="295"/>
      <c r="O427" s="295"/>
      <c r="P427" s="295"/>
      <c r="Q427" s="295"/>
      <c r="R427" s="295"/>
      <c r="S427" s="295"/>
      <c r="T427" s="295"/>
      <c r="U427" s="295"/>
      <c r="V427" s="295"/>
      <c r="W427" s="295"/>
      <c r="X427" s="295"/>
      <c r="Y427" s="295"/>
      <c r="Z427" s="295"/>
      <c r="AA427" s="295"/>
      <c r="AB427" s="295"/>
      <c r="AC427" s="295"/>
      <c r="AD427" s="295"/>
      <c r="AE427" s="295"/>
      <c r="AF427" s="295"/>
      <c r="AG427" s="295"/>
    </row>
    <row r="428" spans="1:33" ht="24" customHeight="1">
      <c r="A428" s="295"/>
      <c r="B428" s="295"/>
      <c r="C428" s="295"/>
      <c r="D428" s="295"/>
      <c r="E428" s="295"/>
      <c r="F428" s="295"/>
      <c r="G428" s="295"/>
      <c r="H428" s="295"/>
      <c r="I428" s="295"/>
      <c r="J428" s="295"/>
      <c r="K428" s="295"/>
      <c r="L428" s="295"/>
      <c r="M428" s="295"/>
      <c r="N428" s="295"/>
      <c r="O428" s="295"/>
      <c r="P428" s="295"/>
      <c r="Q428" s="295"/>
      <c r="R428" s="295"/>
      <c r="S428" s="295"/>
      <c r="T428" s="295"/>
      <c r="U428" s="295"/>
      <c r="V428" s="295"/>
      <c r="W428" s="295"/>
      <c r="X428" s="295"/>
      <c r="Y428" s="295"/>
      <c r="Z428" s="295"/>
      <c r="AA428" s="295"/>
      <c r="AB428" s="295"/>
      <c r="AC428" s="295"/>
      <c r="AD428" s="295"/>
      <c r="AE428" s="295"/>
      <c r="AF428" s="295"/>
      <c r="AG428" s="295"/>
    </row>
    <row r="429" spans="1:33" ht="24" customHeight="1">
      <c r="A429" s="295"/>
      <c r="B429" s="295"/>
      <c r="C429" s="295"/>
      <c r="D429" s="295"/>
      <c r="E429" s="295"/>
      <c r="F429" s="295"/>
      <c r="G429" s="295"/>
      <c r="H429" s="295"/>
      <c r="I429" s="295"/>
      <c r="J429" s="295"/>
      <c r="K429" s="295"/>
      <c r="L429" s="295"/>
      <c r="M429" s="295"/>
      <c r="N429" s="295"/>
      <c r="O429" s="295"/>
      <c r="P429" s="295"/>
      <c r="Q429" s="295"/>
      <c r="R429" s="295"/>
      <c r="S429" s="295"/>
      <c r="T429" s="295"/>
      <c r="U429" s="295"/>
      <c r="V429" s="295"/>
      <c r="W429" s="295"/>
      <c r="X429" s="295"/>
      <c r="Y429" s="295"/>
      <c r="Z429" s="295"/>
      <c r="AA429" s="295"/>
      <c r="AB429" s="295"/>
      <c r="AC429" s="295"/>
      <c r="AD429" s="295"/>
      <c r="AE429" s="295"/>
      <c r="AF429" s="295"/>
      <c r="AG429" s="295"/>
    </row>
    <row r="430" spans="1:33" ht="24" customHeight="1">
      <c r="A430" s="295"/>
      <c r="B430" s="295"/>
      <c r="C430" s="295"/>
      <c r="D430" s="295"/>
      <c r="E430" s="295"/>
      <c r="F430" s="295"/>
      <c r="G430" s="295"/>
      <c r="H430" s="295"/>
      <c r="I430" s="295"/>
      <c r="J430" s="295"/>
      <c r="K430" s="295"/>
      <c r="L430" s="295"/>
      <c r="M430" s="295"/>
      <c r="N430" s="295"/>
      <c r="O430" s="295"/>
      <c r="P430" s="295"/>
      <c r="Q430" s="295"/>
      <c r="R430" s="295"/>
      <c r="S430" s="295"/>
      <c r="T430" s="295"/>
      <c r="U430" s="295"/>
      <c r="V430" s="295"/>
      <c r="W430" s="295"/>
      <c r="X430" s="295"/>
      <c r="Y430" s="295"/>
      <c r="Z430" s="295"/>
      <c r="AA430" s="295"/>
      <c r="AB430" s="295"/>
      <c r="AC430" s="295"/>
      <c r="AD430" s="295"/>
      <c r="AE430" s="295"/>
      <c r="AF430" s="295"/>
      <c r="AG430" s="295"/>
    </row>
    <row r="431" spans="1:33" ht="24" customHeight="1">
      <c r="A431" s="295"/>
      <c r="B431" s="295"/>
      <c r="C431" s="295"/>
      <c r="D431" s="295"/>
      <c r="E431" s="295"/>
      <c r="F431" s="295"/>
      <c r="G431" s="295"/>
      <c r="H431" s="295"/>
      <c r="I431" s="295"/>
      <c r="J431" s="295"/>
      <c r="K431" s="295"/>
      <c r="L431" s="295"/>
      <c r="M431" s="295"/>
      <c r="N431" s="295"/>
      <c r="O431" s="295"/>
      <c r="P431" s="295"/>
      <c r="Q431" s="295"/>
      <c r="R431" s="295"/>
      <c r="S431" s="295"/>
      <c r="T431" s="295"/>
      <c r="U431" s="295"/>
      <c r="V431" s="295"/>
      <c r="W431" s="295"/>
      <c r="X431" s="295"/>
      <c r="Y431" s="295"/>
      <c r="Z431" s="295"/>
      <c r="AA431" s="295"/>
      <c r="AB431" s="295"/>
      <c r="AC431" s="295"/>
      <c r="AD431" s="295"/>
      <c r="AE431" s="295"/>
      <c r="AF431" s="295"/>
      <c r="AG431" s="295"/>
    </row>
    <row r="432" spans="1:33" ht="24" customHeight="1">
      <c r="A432" s="295"/>
      <c r="B432" s="295"/>
      <c r="C432" s="295"/>
      <c r="D432" s="295"/>
      <c r="E432" s="295"/>
      <c r="F432" s="295"/>
      <c r="G432" s="295"/>
      <c r="H432" s="295"/>
      <c r="I432" s="295"/>
      <c r="J432" s="295"/>
      <c r="K432" s="295"/>
      <c r="L432" s="295"/>
      <c r="M432" s="295"/>
      <c r="N432" s="295"/>
      <c r="O432" s="295"/>
      <c r="P432" s="295"/>
      <c r="Q432" s="295"/>
      <c r="R432" s="295"/>
      <c r="S432" s="295"/>
      <c r="T432" s="295"/>
      <c r="U432" s="295"/>
      <c r="V432" s="295"/>
      <c r="W432" s="295"/>
      <c r="X432" s="295"/>
      <c r="Y432" s="295"/>
      <c r="Z432" s="295"/>
      <c r="AA432" s="295"/>
      <c r="AB432" s="295"/>
      <c r="AC432" s="295"/>
      <c r="AD432" s="295"/>
      <c r="AE432" s="295"/>
      <c r="AF432" s="295"/>
      <c r="AG432" s="295"/>
    </row>
    <row r="433" spans="1:33" ht="24" customHeight="1">
      <c r="A433" s="295"/>
      <c r="B433" s="295"/>
      <c r="C433" s="295"/>
      <c r="D433" s="295"/>
      <c r="E433" s="295"/>
      <c r="F433" s="295"/>
      <c r="G433" s="295"/>
      <c r="H433" s="295"/>
      <c r="I433" s="295"/>
      <c r="J433" s="295"/>
      <c r="K433" s="295"/>
      <c r="L433" s="295"/>
      <c r="M433" s="295"/>
      <c r="N433" s="295"/>
      <c r="O433" s="295"/>
      <c r="P433" s="295"/>
      <c r="Q433" s="295"/>
      <c r="R433" s="295"/>
      <c r="S433" s="295"/>
      <c r="T433" s="295"/>
      <c r="U433" s="295"/>
      <c r="V433" s="295"/>
      <c r="W433" s="295"/>
      <c r="X433" s="295"/>
      <c r="Y433" s="295"/>
      <c r="Z433" s="295"/>
      <c r="AA433" s="295"/>
      <c r="AB433" s="295"/>
      <c r="AC433" s="295"/>
      <c r="AD433" s="295"/>
      <c r="AE433" s="295"/>
      <c r="AF433" s="295"/>
      <c r="AG433" s="295"/>
    </row>
    <row r="434" spans="1:33" ht="24" customHeight="1">
      <c r="A434" s="295"/>
      <c r="B434" s="295"/>
      <c r="C434" s="295"/>
      <c r="D434" s="295"/>
      <c r="E434" s="295"/>
      <c r="F434" s="295"/>
      <c r="G434" s="295"/>
      <c r="H434" s="295"/>
      <c r="I434" s="295"/>
      <c r="J434" s="295"/>
      <c r="K434" s="295"/>
      <c r="L434" s="295"/>
      <c r="M434" s="295"/>
      <c r="N434" s="295"/>
      <c r="O434" s="295"/>
      <c r="P434" s="295"/>
      <c r="Q434" s="295"/>
      <c r="R434" s="295"/>
      <c r="S434" s="295"/>
      <c r="T434" s="295"/>
      <c r="U434" s="295"/>
      <c r="V434" s="295"/>
      <c r="W434" s="295"/>
      <c r="X434" s="295"/>
      <c r="Y434" s="295"/>
      <c r="Z434" s="295"/>
      <c r="AA434" s="295"/>
      <c r="AB434" s="295"/>
      <c r="AC434" s="295"/>
      <c r="AD434" s="295"/>
      <c r="AE434" s="295"/>
      <c r="AF434" s="295"/>
      <c r="AG434" s="295"/>
    </row>
    <row r="435" spans="1:33" ht="24" customHeight="1">
      <c r="A435" s="295"/>
      <c r="B435" s="295"/>
      <c r="C435" s="295"/>
      <c r="D435" s="295"/>
      <c r="E435" s="295"/>
      <c r="F435" s="295"/>
      <c r="G435" s="295"/>
      <c r="H435" s="295"/>
      <c r="I435" s="295"/>
      <c r="J435" s="295"/>
      <c r="K435" s="295"/>
      <c r="L435" s="295"/>
      <c r="M435" s="295"/>
      <c r="N435" s="295"/>
      <c r="O435" s="295"/>
      <c r="P435" s="295"/>
      <c r="Q435" s="295"/>
      <c r="R435" s="295"/>
      <c r="S435" s="295"/>
      <c r="T435" s="295"/>
      <c r="U435" s="295"/>
      <c r="V435" s="295"/>
      <c r="W435" s="295"/>
      <c r="X435" s="295"/>
      <c r="Y435" s="295"/>
      <c r="Z435" s="295"/>
      <c r="AA435" s="295"/>
      <c r="AB435" s="295"/>
      <c r="AC435" s="295"/>
      <c r="AD435" s="295"/>
      <c r="AE435" s="295"/>
      <c r="AF435" s="295"/>
      <c r="AG435" s="295"/>
    </row>
    <row r="436" spans="1:33" ht="24" customHeight="1">
      <c r="A436" s="295"/>
      <c r="B436" s="295"/>
      <c r="C436" s="295"/>
      <c r="D436" s="295"/>
      <c r="E436" s="295"/>
      <c r="F436" s="295"/>
      <c r="G436" s="295"/>
      <c r="H436" s="295"/>
      <c r="I436" s="295"/>
      <c r="J436" s="295"/>
      <c r="K436" s="295"/>
      <c r="L436" s="295"/>
      <c r="M436" s="295"/>
      <c r="N436" s="295"/>
      <c r="O436" s="295"/>
      <c r="P436" s="295"/>
      <c r="Q436" s="295"/>
      <c r="R436" s="295"/>
      <c r="S436" s="295"/>
      <c r="T436" s="295"/>
      <c r="U436" s="295"/>
      <c r="V436" s="295"/>
      <c r="W436" s="295"/>
      <c r="X436" s="295"/>
      <c r="Y436" s="295"/>
      <c r="Z436" s="295"/>
      <c r="AA436" s="295"/>
      <c r="AB436" s="295"/>
      <c r="AC436" s="295"/>
      <c r="AD436" s="295"/>
      <c r="AE436" s="295"/>
      <c r="AF436" s="295"/>
      <c r="AG436" s="295"/>
    </row>
    <row r="437" spans="1:33" ht="24" customHeight="1">
      <c r="A437" s="295"/>
      <c r="B437" s="295"/>
      <c r="C437" s="295"/>
      <c r="D437" s="295"/>
      <c r="E437" s="295"/>
      <c r="F437" s="295"/>
      <c r="G437" s="295"/>
      <c r="H437" s="295"/>
      <c r="I437" s="295"/>
      <c r="J437" s="295"/>
      <c r="K437" s="295"/>
      <c r="L437" s="295"/>
      <c r="M437" s="295"/>
      <c r="N437" s="295"/>
      <c r="O437" s="295"/>
      <c r="P437" s="295"/>
      <c r="Q437" s="295"/>
      <c r="R437" s="295"/>
      <c r="S437" s="295"/>
      <c r="T437" s="295"/>
      <c r="U437" s="295"/>
      <c r="V437" s="295"/>
      <c r="W437" s="295"/>
      <c r="X437" s="295"/>
      <c r="Y437" s="295"/>
      <c r="Z437" s="295"/>
      <c r="AA437" s="295"/>
      <c r="AB437" s="295"/>
      <c r="AC437" s="295"/>
      <c r="AD437" s="295"/>
      <c r="AE437" s="295"/>
      <c r="AF437" s="295"/>
      <c r="AG437" s="295"/>
    </row>
    <row r="438" spans="1:33" ht="24" customHeight="1">
      <c r="A438" s="295"/>
      <c r="B438" s="295"/>
      <c r="C438" s="295"/>
      <c r="D438" s="295"/>
      <c r="E438" s="295"/>
      <c r="F438" s="295"/>
      <c r="G438" s="295"/>
      <c r="H438" s="295"/>
      <c r="I438" s="295"/>
      <c r="J438" s="295"/>
      <c r="K438" s="295"/>
      <c r="L438" s="295"/>
      <c r="M438" s="295"/>
      <c r="N438" s="295"/>
      <c r="O438" s="295"/>
      <c r="P438" s="295"/>
      <c r="Q438" s="295"/>
      <c r="R438" s="295"/>
      <c r="S438" s="295"/>
      <c r="T438" s="295"/>
      <c r="U438" s="295"/>
      <c r="V438" s="295"/>
      <c r="W438" s="295"/>
      <c r="X438" s="295"/>
      <c r="Y438" s="295"/>
      <c r="Z438" s="295"/>
      <c r="AA438" s="295"/>
      <c r="AB438" s="295"/>
      <c r="AC438" s="295"/>
      <c r="AD438" s="295"/>
      <c r="AE438" s="295"/>
      <c r="AF438" s="295"/>
      <c r="AG438" s="295"/>
    </row>
    <row r="439" spans="1:33" ht="24" customHeight="1">
      <c r="A439" s="295"/>
      <c r="B439" s="295"/>
      <c r="C439" s="295"/>
      <c r="D439" s="295"/>
      <c r="E439" s="295"/>
      <c r="F439" s="295"/>
      <c r="G439" s="295"/>
      <c r="H439" s="295"/>
      <c r="I439" s="295"/>
      <c r="J439" s="295"/>
      <c r="K439" s="295"/>
      <c r="L439" s="295"/>
      <c r="M439" s="295"/>
      <c r="N439" s="295"/>
      <c r="O439" s="295"/>
      <c r="P439" s="295"/>
      <c r="Q439" s="295"/>
      <c r="R439" s="295"/>
      <c r="S439" s="295"/>
      <c r="T439" s="295"/>
      <c r="U439" s="295"/>
      <c r="V439" s="295"/>
      <c r="W439" s="295"/>
      <c r="X439" s="295"/>
      <c r="Y439" s="295"/>
      <c r="Z439" s="295"/>
      <c r="AA439" s="295"/>
      <c r="AB439" s="295"/>
      <c r="AC439" s="295"/>
      <c r="AD439" s="295"/>
      <c r="AE439" s="295"/>
      <c r="AF439" s="295"/>
      <c r="AG439" s="295"/>
    </row>
    <row r="440" spans="1:33" ht="24" customHeight="1">
      <c r="A440" s="295"/>
      <c r="B440" s="295"/>
      <c r="C440" s="295"/>
      <c r="D440" s="295"/>
      <c r="E440" s="295"/>
      <c r="F440" s="295"/>
      <c r="G440" s="295"/>
      <c r="H440" s="295"/>
      <c r="I440" s="295"/>
      <c r="J440" s="295"/>
      <c r="K440" s="295"/>
      <c r="L440" s="295"/>
      <c r="M440" s="295"/>
      <c r="N440" s="295"/>
      <c r="O440" s="295"/>
      <c r="P440" s="295"/>
      <c r="Q440" s="295"/>
      <c r="R440" s="295"/>
      <c r="S440" s="295"/>
      <c r="T440" s="295"/>
      <c r="U440" s="295"/>
      <c r="V440" s="295"/>
      <c r="W440" s="295"/>
      <c r="X440" s="295"/>
      <c r="Y440" s="295"/>
      <c r="Z440" s="295"/>
      <c r="AA440" s="295"/>
      <c r="AB440" s="295"/>
      <c r="AC440" s="295"/>
      <c r="AD440" s="295"/>
      <c r="AE440" s="295"/>
      <c r="AF440" s="295"/>
      <c r="AG440" s="295"/>
    </row>
    <row r="441" spans="1:33" ht="24" customHeight="1">
      <c r="A441" s="295"/>
      <c r="B441" s="295"/>
      <c r="C441" s="295"/>
      <c r="D441" s="295"/>
      <c r="E441" s="295"/>
      <c r="F441" s="295"/>
      <c r="G441" s="295"/>
      <c r="H441" s="295"/>
      <c r="I441" s="295"/>
      <c r="J441" s="295"/>
      <c r="K441" s="295"/>
      <c r="L441" s="295"/>
      <c r="M441" s="295"/>
      <c r="N441" s="295"/>
      <c r="O441" s="295"/>
      <c r="P441" s="295"/>
      <c r="Q441" s="295"/>
      <c r="R441" s="295"/>
      <c r="S441" s="295"/>
      <c r="T441" s="295"/>
      <c r="U441" s="295"/>
      <c r="V441" s="295"/>
      <c r="W441" s="295"/>
      <c r="X441" s="295"/>
      <c r="Y441" s="295"/>
      <c r="Z441" s="295"/>
      <c r="AA441" s="295"/>
      <c r="AB441" s="295"/>
      <c r="AC441" s="295"/>
      <c r="AD441" s="295"/>
      <c r="AE441" s="295"/>
      <c r="AF441" s="295"/>
      <c r="AG441" s="295"/>
    </row>
    <row r="442" spans="1:33" ht="24" customHeight="1">
      <c r="A442" s="295"/>
      <c r="B442" s="295"/>
      <c r="C442" s="295"/>
      <c r="D442" s="295"/>
      <c r="E442" s="295"/>
      <c r="F442" s="295"/>
      <c r="G442" s="295"/>
      <c r="H442" s="295"/>
      <c r="I442" s="295"/>
      <c r="J442" s="295"/>
      <c r="K442" s="295"/>
      <c r="L442" s="295"/>
      <c r="M442" s="295"/>
      <c r="N442" s="295"/>
      <c r="O442" s="295"/>
      <c r="P442" s="295"/>
      <c r="Q442" s="295"/>
      <c r="R442" s="295"/>
      <c r="S442" s="295"/>
      <c r="T442" s="295"/>
      <c r="U442" s="295"/>
      <c r="V442" s="295"/>
      <c r="W442" s="295"/>
      <c r="X442" s="295"/>
      <c r="Y442" s="295"/>
      <c r="Z442" s="295"/>
      <c r="AA442" s="295"/>
      <c r="AB442" s="295"/>
      <c r="AC442" s="295"/>
      <c r="AD442" s="295"/>
      <c r="AE442" s="295"/>
      <c r="AF442" s="295"/>
      <c r="AG442" s="295"/>
    </row>
    <row r="443" spans="1:33" ht="24" customHeight="1">
      <c r="A443" s="295"/>
      <c r="B443" s="295"/>
      <c r="C443" s="295"/>
      <c r="D443" s="295"/>
      <c r="E443" s="295"/>
      <c r="F443" s="295"/>
      <c r="G443" s="295"/>
      <c r="H443" s="295"/>
      <c r="I443" s="295"/>
      <c r="J443" s="295"/>
      <c r="K443" s="295"/>
      <c r="L443" s="295"/>
      <c r="M443" s="295"/>
      <c r="N443" s="295"/>
      <c r="O443" s="295"/>
      <c r="P443" s="295"/>
      <c r="Q443" s="295"/>
      <c r="R443" s="295"/>
      <c r="S443" s="295"/>
      <c r="T443" s="295"/>
      <c r="U443" s="295"/>
      <c r="V443" s="295"/>
      <c r="W443" s="295"/>
      <c r="X443" s="295"/>
      <c r="Y443" s="295"/>
      <c r="Z443" s="295"/>
      <c r="AA443" s="295"/>
      <c r="AB443" s="295"/>
      <c r="AC443" s="295"/>
      <c r="AD443" s="295"/>
      <c r="AE443" s="295"/>
      <c r="AF443" s="295"/>
      <c r="AG443" s="295"/>
    </row>
    <row r="444" spans="1:33" ht="24" customHeight="1">
      <c r="A444" s="295"/>
      <c r="B444" s="295"/>
      <c r="C444" s="295"/>
      <c r="D444" s="295"/>
      <c r="E444" s="295"/>
      <c r="F444" s="295"/>
      <c r="G444" s="295"/>
      <c r="H444" s="295"/>
      <c r="I444" s="295"/>
      <c r="J444" s="295"/>
      <c r="K444" s="295"/>
      <c r="L444" s="295"/>
      <c r="M444" s="295"/>
      <c r="N444" s="295"/>
      <c r="O444" s="295"/>
      <c r="P444" s="295"/>
      <c r="Q444" s="295"/>
      <c r="R444" s="295"/>
      <c r="S444" s="295"/>
      <c r="T444" s="295"/>
      <c r="U444" s="295"/>
      <c r="V444" s="295"/>
      <c r="W444" s="295"/>
      <c r="X444" s="295"/>
      <c r="Y444" s="295"/>
      <c r="Z444" s="295"/>
      <c r="AA444" s="295"/>
      <c r="AB444" s="295"/>
      <c r="AC444" s="295"/>
      <c r="AD444" s="295"/>
      <c r="AE444" s="295"/>
      <c r="AF444" s="295"/>
      <c r="AG444" s="295"/>
    </row>
    <row r="445" spans="1:33" ht="24" customHeight="1">
      <c r="A445" s="295"/>
      <c r="B445" s="295"/>
      <c r="C445" s="295"/>
      <c r="D445" s="295"/>
      <c r="E445" s="295"/>
      <c r="F445" s="295"/>
      <c r="G445" s="295"/>
      <c r="H445" s="295"/>
      <c r="I445" s="295"/>
      <c r="J445" s="295"/>
      <c r="K445" s="295"/>
      <c r="L445" s="295"/>
      <c r="M445" s="295"/>
      <c r="N445" s="295"/>
      <c r="O445" s="295"/>
      <c r="P445" s="295"/>
      <c r="Q445" s="295"/>
      <c r="R445" s="295"/>
      <c r="S445" s="295"/>
      <c r="T445" s="295"/>
      <c r="U445" s="295"/>
      <c r="V445" s="295"/>
      <c r="W445" s="295"/>
      <c r="X445" s="295"/>
      <c r="Y445" s="295"/>
      <c r="Z445" s="295"/>
      <c r="AA445" s="295"/>
      <c r="AB445" s="295"/>
      <c r="AC445" s="295"/>
      <c r="AD445" s="295"/>
      <c r="AE445" s="295"/>
      <c r="AF445" s="295"/>
      <c r="AG445" s="295"/>
    </row>
    <row r="446" spans="1:33" ht="24" customHeight="1">
      <c r="A446" s="295"/>
      <c r="B446" s="295"/>
      <c r="C446" s="295"/>
      <c r="D446" s="295"/>
      <c r="E446" s="295"/>
      <c r="F446" s="295"/>
      <c r="G446" s="295"/>
      <c r="H446" s="295"/>
      <c r="I446" s="295"/>
      <c r="J446" s="295"/>
      <c r="K446" s="295"/>
      <c r="L446" s="295"/>
      <c r="M446" s="295"/>
      <c r="N446" s="295"/>
      <c r="O446" s="295"/>
      <c r="P446" s="295"/>
      <c r="Q446" s="295"/>
      <c r="R446" s="295"/>
      <c r="S446" s="295"/>
      <c r="T446" s="295"/>
      <c r="U446" s="295"/>
      <c r="V446" s="295"/>
      <c r="W446" s="295"/>
      <c r="X446" s="295"/>
      <c r="Y446" s="295"/>
      <c r="Z446" s="295"/>
      <c r="AA446" s="295"/>
      <c r="AB446" s="295"/>
      <c r="AC446" s="295"/>
      <c r="AD446" s="295"/>
      <c r="AE446" s="295"/>
      <c r="AF446" s="295"/>
      <c r="AG446" s="295"/>
    </row>
    <row r="447" spans="1:33" ht="24" customHeight="1">
      <c r="A447" s="295"/>
      <c r="B447" s="295"/>
      <c r="C447" s="295"/>
      <c r="D447" s="295"/>
      <c r="E447" s="295"/>
      <c r="F447" s="295"/>
      <c r="G447" s="295"/>
      <c r="H447" s="295"/>
      <c r="I447" s="295"/>
      <c r="J447" s="295"/>
      <c r="K447" s="295"/>
      <c r="L447" s="295"/>
      <c r="M447" s="295"/>
      <c r="N447" s="295"/>
      <c r="O447" s="295"/>
      <c r="P447" s="295"/>
      <c r="Q447" s="295"/>
      <c r="R447" s="295"/>
      <c r="S447" s="295"/>
      <c r="T447" s="295"/>
      <c r="U447" s="295"/>
      <c r="V447" s="295"/>
      <c r="W447" s="295"/>
      <c r="X447" s="295"/>
      <c r="Y447" s="295"/>
      <c r="Z447" s="295"/>
      <c r="AA447" s="295"/>
      <c r="AB447" s="295"/>
      <c r="AC447" s="295"/>
      <c r="AD447" s="295"/>
      <c r="AE447" s="295"/>
      <c r="AF447" s="295"/>
      <c r="AG447" s="295"/>
    </row>
    <row r="448" spans="1:33" ht="24" customHeight="1">
      <c r="A448" s="295"/>
      <c r="B448" s="295"/>
      <c r="C448" s="295"/>
      <c r="D448" s="295"/>
      <c r="E448" s="295"/>
      <c r="F448" s="295"/>
      <c r="G448" s="295"/>
      <c r="H448" s="295"/>
      <c r="I448" s="295"/>
      <c r="J448" s="295"/>
      <c r="K448" s="295"/>
      <c r="L448" s="295"/>
      <c r="M448" s="295"/>
      <c r="N448" s="295"/>
      <c r="O448" s="295"/>
      <c r="P448" s="295"/>
      <c r="Q448" s="295"/>
      <c r="R448" s="295"/>
      <c r="S448" s="295"/>
      <c r="T448" s="295"/>
      <c r="U448" s="295"/>
      <c r="V448" s="295"/>
      <c r="W448" s="295"/>
      <c r="X448" s="295"/>
      <c r="Y448" s="295"/>
      <c r="Z448" s="295"/>
      <c r="AA448" s="295"/>
      <c r="AB448" s="295"/>
      <c r="AC448" s="295"/>
      <c r="AD448" s="295"/>
      <c r="AE448" s="295"/>
      <c r="AF448" s="295"/>
      <c r="AG448" s="295"/>
    </row>
    <row r="449" spans="1:33" ht="24" customHeight="1">
      <c r="A449" s="295"/>
      <c r="B449" s="295"/>
      <c r="C449" s="295"/>
      <c r="D449" s="295"/>
      <c r="E449" s="295"/>
      <c r="F449" s="295"/>
      <c r="G449" s="295"/>
      <c r="H449" s="295"/>
      <c r="I449" s="295"/>
      <c r="J449" s="295"/>
      <c r="K449" s="295"/>
      <c r="L449" s="295"/>
      <c r="M449" s="295"/>
      <c r="N449" s="295"/>
      <c r="O449" s="295"/>
      <c r="P449" s="295"/>
      <c r="Q449" s="295"/>
      <c r="R449" s="295"/>
      <c r="S449" s="295"/>
      <c r="T449" s="295"/>
      <c r="U449" s="295"/>
      <c r="V449" s="295"/>
      <c r="W449" s="295"/>
      <c r="X449" s="295"/>
      <c r="Y449" s="295"/>
      <c r="Z449" s="295"/>
      <c r="AA449" s="295"/>
      <c r="AB449" s="295"/>
      <c r="AC449" s="295"/>
      <c r="AD449" s="295"/>
      <c r="AE449" s="295"/>
      <c r="AF449" s="295"/>
      <c r="AG449" s="295"/>
    </row>
    <row r="450" spans="1:33" ht="24" customHeight="1">
      <c r="A450" s="295"/>
      <c r="B450" s="295"/>
      <c r="C450" s="295"/>
      <c r="D450" s="295"/>
      <c r="E450" s="295"/>
      <c r="F450" s="295"/>
      <c r="G450" s="295"/>
      <c r="H450" s="295"/>
      <c r="I450" s="295"/>
      <c r="J450" s="295"/>
      <c r="K450" s="295"/>
      <c r="L450" s="295"/>
      <c r="M450" s="295"/>
      <c r="N450" s="295"/>
      <c r="O450" s="295"/>
      <c r="P450" s="295"/>
      <c r="Q450" s="295"/>
      <c r="R450" s="295"/>
      <c r="S450" s="295"/>
      <c r="T450" s="295"/>
      <c r="U450" s="295"/>
      <c r="V450" s="295"/>
      <c r="W450" s="295"/>
      <c r="X450" s="295"/>
      <c r="Y450" s="295"/>
      <c r="Z450" s="295"/>
      <c r="AA450" s="295"/>
      <c r="AB450" s="295"/>
      <c r="AC450" s="295"/>
      <c r="AD450" s="295"/>
      <c r="AE450" s="295"/>
      <c r="AF450" s="295"/>
      <c r="AG450" s="295"/>
    </row>
    <row r="451" spans="1:33" ht="24" customHeight="1">
      <c r="A451" s="295"/>
      <c r="B451" s="295"/>
      <c r="C451" s="295"/>
      <c r="D451" s="295"/>
      <c r="E451" s="295"/>
      <c r="F451" s="295"/>
      <c r="G451" s="295"/>
      <c r="H451" s="295"/>
      <c r="I451" s="295"/>
      <c r="J451" s="295"/>
      <c r="K451" s="295"/>
      <c r="L451" s="295"/>
      <c r="M451" s="295"/>
      <c r="N451" s="295"/>
      <c r="O451" s="295"/>
      <c r="P451" s="295"/>
      <c r="Q451" s="295"/>
      <c r="R451" s="295"/>
      <c r="S451" s="295"/>
      <c r="T451" s="295"/>
      <c r="U451" s="295"/>
      <c r="V451" s="295"/>
      <c r="W451" s="295"/>
      <c r="X451" s="295"/>
      <c r="Y451" s="295"/>
      <c r="Z451" s="295"/>
      <c r="AA451" s="295"/>
      <c r="AB451" s="295"/>
      <c r="AC451" s="295"/>
      <c r="AD451" s="295"/>
      <c r="AE451" s="295"/>
      <c r="AF451" s="295"/>
      <c r="AG451" s="295"/>
    </row>
    <row r="452" spans="1:33" ht="24" customHeight="1">
      <c r="A452" s="295"/>
      <c r="B452" s="295"/>
      <c r="C452" s="295"/>
      <c r="D452" s="295"/>
      <c r="E452" s="295"/>
      <c r="F452" s="295"/>
      <c r="G452" s="295"/>
      <c r="H452" s="295"/>
      <c r="I452" s="295"/>
      <c r="J452" s="295"/>
      <c r="K452" s="295"/>
      <c r="L452" s="295"/>
      <c r="M452" s="295"/>
      <c r="N452" s="295"/>
      <c r="O452" s="295"/>
      <c r="P452" s="295"/>
      <c r="Q452" s="295"/>
      <c r="R452" s="295"/>
      <c r="S452" s="295"/>
      <c r="T452" s="295"/>
      <c r="U452" s="295"/>
      <c r="V452" s="295"/>
      <c r="W452" s="295"/>
      <c r="X452" s="295"/>
      <c r="Y452" s="295"/>
      <c r="Z452" s="295"/>
      <c r="AA452" s="295"/>
      <c r="AB452" s="295"/>
      <c r="AC452" s="295"/>
      <c r="AD452" s="295"/>
      <c r="AE452" s="295"/>
      <c r="AF452" s="295"/>
      <c r="AG452" s="295"/>
    </row>
    <row r="453" spans="1:33" ht="24" customHeight="1">
      <c r="A453" s="295"/>
      <c r="B453" s="295"/>
      <c r="C453" s="295"/>
      <c r="D453" s="295"/>
      <c r="E453" s="295"/>
      <c r="F453" s="295"/>
      <c r="G453" s="295"/>
      <c r="H453" s="295"/>
      <c r="I453" s="295"/>
      <c r="J453" s="295"/>
      <c r="K453" s="295"/>
      <c r="L453" s="295"/>
      <c r="M453" s="295"/>
      <c r="N453" s="295"/>
      <c r="O453" s="295"/>
      <c r="P453" s="295"/>
      <c r="Q453" s="295"/>
      <c r="R453" s="295"/>
      <c r="S453" s="295"/>
      <c r="T453" s="295"/>
      <c r="U453" s="295"/>
      <c r="V453" s="295"/>
      <c r="W453" s="295"/>
      <c r="X453" s="295"/>
      <c r="Y453" s="295"/>
      <c r="Z453" s="295"/>
      <c r="AA453" s="295"/>
      <c r="AB453" s="295"/>
      <c r="AC453" s="295"/>
      <c r="AD453" s="295"/>
      <c r="AE453" s="295"/>
      <c r="AF453" s="295"/>
      <c r="AG453" s="295"/>
    </row>
    <row r="454" spans="1:33" ht="24" customHeight="1">
      <c r="A454" s="295"/>
      <c r="B454" s="295"/>
      <c r="C454" s="295"/>
      <c r="D454" s="295"/>
      <c r="E454" s="295"/>
      <c r="F454" s="295"/>
      <c r="G454" s="295"/>
      <c r="H454" s="295"/>
      <c r="I454" s="295"/>
      <c r="J454" s="295"/>
      <c r="K454" s="295"/>
      <c r="L454" s="295"/>
      <c r="M454" s="295"/>
      <c r="N454" s="295"/>
      <c r="O454" s="295"/>
      <c r="P454" s="295"/>
      <c r="Q454" s="295"/>
      <c r="R454" s="295"/>
      <c r="S454" s="295"/>
      <c r="T454" s="295"/>
      <c r="U454" s="295"/>
      <c r="V454" s="295"/>
      <c r="W454" s="295"/>
      <c r="X454" s="295"/>
      <c r="Y454" s="295"/>
      <c r="Z454" s="295"/>
      <c r="AA454" s="295"/>
      <c r="AB454" s="295"/>
      <c r="AC454" s="295"/>
      <c r="AD454" s="295"/>
      <c r="AE454" s="295"/>
      <c r="AF454" s="295"/>
      <c r="AG454" s="295"/>
    </row>
    <row r="455" spans="1:33" ht="24" customHeight="1">
      <c r="A455" s="295"/>
      <c r="B455" s="295"/>
      <c r="C455" s="295"/>
      <c r="D455" s="295"/>
      <c r="E455" s="295"/>
      <c r="F455" s="295"/>
      <c r="G455" s="295"/>
      <c r="H455" s="295"/>
      <c r="I455" s="295"/>
      <c r="J455" s="295"/>
      <c r="K455" s="295"/>
      <c r="L455" s="295"/>
      <c r="M455" s="295"/>
      <c r="N455" s="295"/>
      <c r="O455" s="295"/>
      <c r="P455" s="295"/>
      <c r="Q455" s="295"/>
      <c r="R455" s="295"/>
      <c r="S455" s="295"/>
      <c r="T455" s="295"/>
      <c r="U455" s="295"/>
      <c r="V455" s="295"/>
      <c r="W455" s="295"/>
      <c r="X455" s="295"/>
      <c r="Y455" s="295"/>
      <c r="Z455" s="295"/>
      <c r="AA455" s="295"/>
      <c r="AB455" s="295"/>
      <c r="AC455" s="295"/>
      <c r="AD455" s="295"/>
      <c r="AE455" s="295"/>
      <c r="AF455" s="295"/>
      <c r="AG455" s="295"/>
    </row>
    <row r="456" spans="1:33" ht="24" customHeight="1">
      <c r="A456" s="295"/>
      <c r="B456" s="295"/>
      <c r="C456" s="295"/>
      <c r="D456" s="295"/>
      <c r="E456" s="295"/>
      <c r="F456" s="295"/>
      <c r="G456" s="295"/>
      <c r="H456" s="295"/>
      <c r="I456" s="295"/>
      <c r="J456" s="295"/>
      <c r="K456" s="295"/>
      <c r="L456" s="295"/>
      <c r="M456" s="295"/>
      <c r="N456" s="295"/>
      <c r="O456" s="295"/>
      <c r="P456" s="295"/>
      <c r="Q456" s="295"/>
      <c r="R456" s="295"/>
      <c r="S456" s="295"/>
      <c r="T456" s="295"/>
      <c r="U456" s="295"/>
      <c r="V456" s="295"/>
      <c r="W456" s="295"/>
      <c r="X456" s="295"/>
      <c r="Y456" s="295"/>
      <c r="Z456" s="295"/>
      <c r="AA456" s="295"/>
      <c r="AB456" s="295"/>
      <c r="AC456" s="295"/>
      <c r="AD456" s="295"/>
      <c r="AE456" s="295"/>
      <c r="AF456" s="295"/>
      <c r="AG456" s="295"/>
    </row>
    <row r="457" spans="1:33" ht="24" customHeight="1">
      <c r="A457" s="295"/>
      <c r="B457" s="295"/>
      <c r="C457" s="295"/>
      <c r="D457" s="295"/>
      <c r="E457" s="295"/>
      <c r="F457" s="295"/>
      <c r="G457" s="295"/>
      <c r="H457" s="295"/>
      <c r="I457" s="295"/>
      <c r="J457" s="295"/>
      <c r="K457" s="295"/>
      <c r="L457" s="295"/>
      <c r="M457" s="295"/>
      <c r="N457" s="295"/>
      <c r="O457" s="295"/>
      <c r="P457" s="295"/>
      <c r="Q457" s="295"/>
      <c r="R457" s="295"/>
      <c r="S457" s="295"/>
      <c r="T457" s="295"/>
      <c r="U457" s="295"/>
      <c r="V457" s="295"/>
      <c r="W457" s="295"/>
      <c r="X457" s="295"/>
      <c r="Y457" s="295"/>
      <c r="Z457" s="295"/>
      <c r="AA457" s="295"/>
      <c r="AB457" s="295"/>
      <c r="AC457" s="295"/>
      <c r="AD457" s="295"/>
      <c r="AE457" s="295"/>
      <c r="AF457" s="295"/>
      <c r="AG457" s="295"/>
    </row>
    <row r="458" spans="1:33" ht="24" customHeight="1">
      <c r="A458" s="295"/>
      <c r="B458" s="295"/>
      <c r="C458" s="295"/>
      <c r="D458" s="295"/>
      <c r="E458" s="295"/>
      <c r="F458" s="295"/>
      <c r="G458" s="295"/>
      <c r="H458" s="295"/>
      <c r="I458" s="295"/>
      <c r="J458" s="295"/>
      <c r="K458" s="295"/>
      <c r="L458" s="295"/>
      <c r="M458" s="295"/>
      <c r="N458" s="295"/>
      <c r="O458" s="295"/>
      <c r="P458" s="295"/>
      <c r="Q458" s="295"/>
      <c r="R458" s="295"/>
      <c r="S458" s="295"/>
      <c r="T458" s="295"/>
      <c r="U458" s="295"/>
      <c r="V458" s="295"/>
      <c r="W458" s="295"/>
      <c r="X458" s="295"/>
      <c r="Y458" s="295"/>
      <c r="Z458" s="295"/>
      <c r="AA458" s="295"/>
      <c r="AB458" s="295"/>
      <c r="AC458" s="295"/>
      <c r="AD458" s="295"/>
      <c r="AE458" s="295"/>
      <c r="AF458" s="295"/>
      <c r="AG458" s="295"/>
    </row>
    <row r="459" spans="1:33" ht="24" customHeight="1">
      <c r="A459" s="295"/>
      <c r="B459" s="295"/>
      <c r="C459" s="295"/>
      <c r="D459" s="295"/>
      <c r="E459" s="295"/>
      <c r="F459" s="295"/>
      <c r="G459" s="295"/>
      <c r="H459" s="295"/>
      <c r="I459" s="295"/>
      <c r="J459" s="295"/>
      <c r="K459" s="295"/>
      <c r="L459" s="295"/>
      <c r="M459" s="295"/>
      <c r="N459" s="295"/>
      <c r="O459" s="295"/>
      <c r="P459" s="295"/>
      <c r="Q459" s="295"/>
      <c r="R459" s="295"/>
      <c r="S459" s="295"/>
      <c r="T459" s="295"/>
      <c r="U459" s="295"/>
      <c r="V459" s="295"/>
      <c r="W459" s="295"/>
      <c r="X459" s="295"/>
      <c r="Y459" s="295"/>
      <c r="Z459" s="295"/>
      <c r="AA459" s="295"/>
      <c r="AB459" s="295"/>
      <c r="AC459" s="295"/>
      <c r="AD459" s="295"/>
      <c r="AE459" s="295"/>
      <c r="AF459" s="295"/>
      <c r="AG459" s="295"/>
    </row>
    <row r="460" spans="1:33" ht="24" customHeight="1">
      <c r="A460" s="295"/>
      <c r="B460" s="295"/>
      <c r="C460" s="295"/>
      <c r="D460" s="295"/>
      <c r="E460" s="295"/>
      <c r="F460" s="295"/>
      <c r="G460" s="295"/>
      <c r="H460" s="295"/>
      <c r="I460" s="295"/>
      <c r="J460" s="295"/>
      <c r="K460" s="295"/>
      <c r="L460" s="295"/>
      <c r="M460" s="295"/>
      <c r="N460" s="295"/>
      <c r="O460" s="295"/>
      <c r="P460" s="295"/>
      <c r="Q460" s="295"/>
      <c r="R460" s="295"/>
      <c r="S460" s="295"/>
      <c r="T460" s="295"/>
      <c r="U460" s="295"/>
      <c r="V460" s="295"/>
      <c r="W460" s="295"/>
      <c r="X460" s="295"/>
      <c r="Y460" s="295"/>
      <c r="Z460" s="295"/>
      <c r="AA460" s="295"/>
      <c r="AB460" s="295"/>
      <c r="AC460" s="295"/>
      <c r="AD460" s="295"/>
      <c r="AE460" s="295"/>
      <c r="AF460" s="295"/>
      <c r="AG460" s="295"/>
    </row>
    <row r="461" spans="1:33" ht="24" customHeight="1">
      <c r="A461" s="295"/>
      <c r="B461" s="295"/>
      <c r="C461" s="295"/>
      <c r="D461" s="295"/>
      <c r="E461" s="295"/>
      <c r="F461" s="295"/>
      <c r="G461" s="295"/>
      <c r="H461" s="295"/>
      <c r="I461" s="295"/>
      <c r="J461" s="295"/>
      <c r="K461" s="295"/>
      <c r="L461" s="295"/>
      <c r="M461" s="295"/>
      <c r="N461" s="295"/>
      <c r="O461" s="295"/>
      <c r="P461" s="295"/>
      <c r="Q461" s="295"/>
      <c r="R461" s="295"/>
      <c r="S461" s="295"/>
      <c r="T461" s="295"/>
      <c r="U461" s="295"/>
      <c r="V461" s="295"/>
      <c r="W461" s="295"/>
      <c r="X461" s="295"/>
      <c r="Y461" s="295"/>
      <c r="Z461" s="295"/>
      <c r="AA461" s="295"/>
      <c r="AB461" s="295"/>
      <c r="AC461" s="295"/>
      <c r="AD461" s="295"/>
      <c r="AE461" s="295"/>
      <c r="AF461" s="295"/>
      <c r="AG461" s="295"/>
    </row>
    <row r="462" spans="1:33" ht="24" customHeight="1">
      <c r="A462" s="295"/>
      <c r="B462" s="295"/>
      <c r="C462" s="295"/>
      <c r="D462" s="295"/>
      <c r="E462" s="295"/>
      <c r="F462" s="295"/>
      <c r="G462" s="295"/>
      <c r="H462" s="295"/>
      <c r="I462" s="295"/>
      <c r="J462" s="295"/>
      <c r="K462" s="295"/>
      <c r="L462" s="295"/>
      <c r="M462" s="295"/>
      <c r="N462" s="295"/>
      <c r="O462" s="295"/>
      <c r="P462" s="295"/>
      <c r="Q462" s="295"/>
      <c r="R462" s="295"/>
      <c r="S462" s="295"/>
      <c r="T462" s="295"/>
      <c r="U462" s="295"/>
      <c r="V462" s="295"/>
      <c r="W462" s="295"/>
      <c r="X462" s="295"/>
      <c r="Y462" s="295"/>
      <c r="Z462" s="295"/>
      <c r="AA462" s="295"/>
      <c r="AB462" s="295"/>
      <c r="AC462" s="295"/>
      <c r="AD462" s="295"/>
      <c r="AE462" s="295"/>
      <c r="AF462" s="295"/>
      <c r="AG462" s="295"/>
    </row>
    <row r="463" spans="1:33" ht="24" customHeight="1">
      <c r="A463" s="295"/>
      <c r="B463" s="295"/>
      <c r="C463" s="295"/>
      <c r="D463" s="295"/>
      <c r="E463" s="295"/>
      <c r="F463" s="295"/>
      <c r="G463" s="295"/>
      <c r="H463" s="295"/>
      <c r="I463" s="295"/>
      <c r="J463" s="295"/>
      <c r="K463" s="295"/>
      <c r="L463" s="295"/>
      <c r="M463" s="295"/>
      <c r="N463" s="295"/>
      <c r="O463" s="295"/>
      <c r="P463" s="295"/>
      <c r="Q463" s="295"/>
      <c r="R463" s="295"/>
      <c r="S463" s="295"/>
      <c r="T463" s="295"/>
      <c r="U463" s="295"/>
      <c r="V463" s="295"/>
      <c r="W463" s="295"/>
      <c r="X463" s="295"/>
      <c r="Y463" s="295"/>
      <c r="Z463" s="295"/>
      <c r="AA463" s="295"/>
      <c r="AB463" s="295"/>
      <c r="AC463" s="295"/>
      <c r="AD463" s="295"/>
      <c r="AE463" s="295"/>
      <c r="AF463" s="295"/>
      <c r="AG463" s="295"/>
    </row>
    <row r="464" spans="1:33" ht="24" customHeight="1">
      <c r="A464" s="295"/>
      <c r="B464" s="295"/>
      <c r="C464" s="295"/>
      <c r="D464" s="295"/>
      <c r="E464" s="295"/>
      <c r="F464" s="295"/>
      <c r="G464" s="295"/>
      <c r="H464" s="295"/>
      <c r="I464" s="295"/>
      <c r="J464" s="295"/>
      <c r="K464" s="295"/>
      <c r="L464" s="295"/>
      <c r="M464" s="295"/>
      <c r="N464" s="295"/>
      <c r="O464" s="295"/>
      <c r="P464" s="295"/>
      <c r="Q464" s="295"/>
      <c r="R464" s="295"/>
      <c r="S464" s="295"/>
      <c r="T464" s="295"/>
      <c r="U464" s="295"/>
      <c r="V464" s="295"/>
      <c r="W464" s="295"/>
      <c r="X464" s="295"/>
      <c r="Y464" s="295"/>
      <c r="Z464" s="295"/>
      <c r="AA464" s="295"/>
      <c r="AB464" s="295"/>
      <c r="AC464" s="295"/>
      <c r="AD464" s="295"/>
      <c r="AE464" s="295"/>
      <c r="AF464" s="295"/>
      <c r="AG464" s="295"/>
    </row>
    <row r="465" spans="1:33" ht="24" customHeight="1">
      <c r="A465" s="295"/>
      <c r="B465" s="295"/>
      <c r="C465" s="295"/>
      <c r="D465" s="295"/>
      <c r="E465" s="295"/>
      <c r="F465" s="295"/>
      <c r="G465" s="295"/>
      <c r="H465" s="295"/>
      <c r="I465" s="295"/>
      <c r="J465" s="295"/>
      <c r="K465" s="295"/>
      <c r="L465" s="295"/>
      <c r="M465" s="295"/>
      <c r="N465" s="295"/>
      <c r="O465" s="295"/>
      <c r="P465" s="295"/>
      <c r="Q465" s="295"/>
      <c r="R465" s="295"/>
      <c r="S465" s="295"/>
      <c r="T465" s="295"/>
      <c r="U465" s="295"/>
      <c r="V465" s="295"/>
      <c r="W465" s="295"/>
      <c r="X465" s="295"/>
      <c r="Y465" s="295"/>
      <c r="Z465" s="295"/>
      <c r="AA465" s="295"/>
      <c r="AB465" s="295"/>
      <c r="AC465" s="295"/>
      <c r="AD465" s="295"/>
      <c r="AE465" s="295"/>
      <c r="AF465" s="295"/>
      <c r="AG465" s="295"/>
    </row>
    <row r="466" spans="1:33" ht="24" customHeight="1">
      <c r="A466" s="295"/>
      <c r="B466" s="295"/>
      <c r="C466" s="295"/>
      <c r="D466" s="295"/>
      <c r="E466" s="295"/>
      <c r="F466" s="295"/>
      <c r="G466" s="295"/>
      <c r="H466" s="295"/>
      <c r="I466" s="295"/>
      <c r="J466" s="295"/>
      <c r="K466" s="295"/>
      <c r="L466" s="295"/>
      <c r="M466" s="295"/>
      <c r="N466" s="295"/>
      <c r="O466" s="295"/>
      <c r="P466" s="295"/>
      <c r="Q466" s="295"/>
      <c r="R466" s="295"/>
      <c r="S466" s="295"/>
      <c r="T466" s="295"/>
      <c r="U466" s="295"/>
      <c r="V466" s="295"/>
      <c r="W466" s="295"/>
      <c r="X466" s="295"/>
      <c r="Y466" s="295"/>
      <c r="Z466" s="295"/>
      <c r="AA466" s="295"/>
      <c r="AB466" s="295"/>
      <c r="AC466" s="295"/>
      <c r="AD466" s="295"/>
      <c r="AE466" s="295"/>
      <c r="AF466" s="295"/>
      <c r="AG466" s="295"/>
    </row>
    <row r="467" spans="1:33" ht="24" customHeight="1">
      <c r="A467" s="295"/>
      <c r="B467" s="295"/>
      <c r="C467" s="295"/>
      <c r="D467" s="295"/>
      <c r="E467" s="295"/>
      <c r="F467" s="295"/>
      <c r="G467" s="295"/>
      <c r="H467" s="295"/>
      <c r="I467" s="295"/>
      <c r="J467" s="295"/>
      <c r="K467" s="295"/>
      <c r="L467" s="295"/>
      <c r="M467" s="295"/>
      <c r="N467" s="295"/>
      <c r="O467" s="295"/>
      <c r="P467" s="295"/>
      <c r="Q467" s="295"/>
      <c r="R467" s="295"/>
      <c r="S467" s="295"/>
      <c r="T467" s="295"/>
      <c r="U467" s="295"/>
      <c r="V467" s="295"/>
      <c r="W467" s="295"/>
      <c r="X467" s="295"/>
      <c r="Y467" s="295"/>
      <c r="Z467" s="295"/>
      <c r="AA467" s="295"/>
      <c r="AB467" s="295"/>
      <c r="AC467" s="295"/>
      <c r="AD467" s="295"/>
      <c r="AE467" s="295"/>
      <c r="AF467" s="295"/>
      <c r="AG467" s="295"/>
    </row>
    <row r="468" spans="1:33" ht="24" customHeight="1">
      <c r="A468" s="295"/>
      <c r="B468" s="295"/>
      <c r="C468" s="295"/>
      <c r="D468" s="295"/>
      <c r="E468" s="295"/>
      <c r="F468" s="295"/>
      <c r="G468" s="295"/>
      <c r="H468" s="295"/>
      <c r="I468" s="295"/>
      <c r="J468" s="295"/>
      <c r="K468" s="295"/>
      <c r="L468" s="295"/>
      <c r="M468" s="295"/>
      <c r="N468" s="295"/>
      <c r="O468" s="295"/>
      <c r="P468" s="295"/>
      <c r="Q468" s="295"/>
      <c r="R468" s="295"/>
      <c r="S468" s="295"/>
      <c r="T468" s="295"/>
      <c r="U468" s="295"/>
      <c r="V468" s="295"/>
      <c r="W468" s="295"/>
      <c r="X468" s="295"/>
      <c r="Y468" s="295"/>
      <c r="Z468" s="295"/>
      <c r="AA468" s="295"/>
      <c r="AB468" s="295"/>
      <c r="AC468" s="295"/>
      <c r="AD468" s="295"/>
      <c r="AE468" s="295"/>
      <c r="AF468" s="295"/>
      <c r="AG468" s="295"/>
    </row>
    <row r="469" spans="1:33" ht="24" customHeight="1">
      <c r="A469" s="295"/>
      <c r="B469" s="295"/>
      <c r="C469" s="295"/>
      <c r="D469" s="295"/>
      <c r="E469" s="295"/>
      <c r="F469" s="295"/>
      <c r="G469" s="295"/>
      <c r="H469" s="295"/>
      <c r="I469" s="295"/>
      <c r="J469" s="295"/>
      <c r="K469" s="295"/>
      <c r="L469" s="295"/>
      <c r="M469" s="295"/>
      <c r="N469" s="295"/>
      <c r="O469" s="295"/>
      <c r="P469" s="295"/>
      <c r="Q469" s="295"/>
      <c r="R469" s="295"/>
      <c r="S469" s="295"/>
      <c r="T469" s="295"/>
      <c r="U469" s="295"/>
      <c r="V469" s="295"/>
      <c r="W469" s="295"/>
      <c r="X469" s="295"/>
      <c r="Y469" s="295"/>
      <c r="Z469" s="295"/>
      <c r="AA469" s="295"/>
      <c r="AB469" s="295"/>
      <c r="AC469" s="295"/>
      <c r="AD469" s="295"/>
      <c r="AE469" s="295"/>
      <c r="AF469" s="295"/>
      <c r="AG469" s="295"/>
    </row>
    <row r="470" spans="1:33" ht="24" customHeight="1">
      <c r="A470" s="295"/>
      <c r="B470" s="295"/>
      <c r="C470" s="295"/>
      <c r="D470" s="295"/>
      <c r="E470" s="295"/>
      <c r="F470" s="295"/>
      <c r="G470" s="295"/>
      <c r="H470" s="295"/>
      <c r="I470" s="295"/>
      <c r="J470" s="295"/>
      <c r="K470" s="295"/>
      <c r="L470" s="295"/>
      <c r="M470" s="295"/>
      <c r="N470" s="295"/>
      <c r="O470" s="295"/>
      <c r="P470" s="295"/>
      <c r="Q470" s="295"/>
      <c r="R470" s="295"/>
      <c r="S470" s="295"/>
      <c r="T470" s="295"/>
      <c r="U470" s="295"/>
      <c r="V470" s="295"/>
      <c r="W470" s="295"/>
      <c r="X470" s="295"/>
      <c r="Y470" s="295"/>
      <c r="Z470" s="295"/>
      <c r="AA470" s="295"/>
      <c r="AB470" s="295"/>
      <c r="AC470" s="295"/>
      <c r="AD470" s="295"/>
      <c r="AE470" s="295"/>
      <c r="AF470" s="295"/>
      <c r="AG470" s="295"/>
    </row>
    <row r="471" spans="1:33" ht="24" customHeight="1">
      <c r="A471" s="295"/>
      <c r="B471" s="295"/>
      <c r="C471" s="295"/>
      <c r="D471" s="295"/>
      <c r="E471" s="295"/>
      <c r="F471" s="295"/>
      <c r="G471" s="295"/>
      <c r="H471" s="295"/>
      <c r="I471" s="295"/>
      <c r="J471" s="295"/>
      <c r="K471" s="295"/>
      <c r="L471" s="295"/>
      <c r="M471" s="295"/>
      <c r="N471" s="295"/>
      <c r="O471" s="295"/>
      <c r="P471" s="295"/>
      <c r="Q471" s="295"/>
      <c r="R471" s="295"/>
      <c r="S471" s="295"/>
      <c r="T471" s="295"/>
      <c r="U471" s="295"/>
      <c r="V471" s="295"/>
      <c r="W471" s="295"/>
      <c r="X471" s="295"/>
      <c r="Y471" s="295"/>
      <c r="Z471" s="295"/>
      <c r="AA471" s="295"/>
      <c r="AB471" s="295"/>
      <c r="AC471" s="295"/>
      <c r="AD471" s="295"/>
      <c r="AE471" s="295"/>
      <c r="AF471" s="295"/>
      <c r="AG471" s="295"/>
    </row>
    <row r="472" spans="1:33" ht="24" customHeight="1">
      <c r="A472" s="295"/>
      <c r="B472" s="295"/>
      <c r="C472" s="295"/>
      <c r="D472" s="295"/>
      <c r="E472" s="295"/>
      <c r="F472" s="295"/>
      <c r="G472" s="295"/>
      <c r="H472" s="295"/>
      <c r="I472" s="295"/>
      <c r="J472" s="295"/>
      <c r="K472" s="295"/>
      <c r="L472" s="295"/>
      <c r="M472" s="295"/>
      <c r="N472" s="295"/>
      <c r="O472" s="295"/>
      <c r="P472" s="295"/>
      <c r="Q472" s="295"/>
      <c r="R472" s="295"/>
      <c r="S472" s="295"/>
      <c r="T472" s="295"/>
      <c r="U472" s="295"/>
      <c r="V472" s="295"/>
      <c r="W472" s="295"/>
      <c r="X472" s="295"/>
      <c r="Y472" s="295"/>
      <c r="Z472" s="295"/>
      <c r="AA472" s="295"/>
      <c r="AB472" s="295"/>
      <c r="AC472" s="295"/>
      <c r="AD472" s="295"/>
      <c r="AE472" s="295"/>
      <c r="AF472" s="295"/>
      <c r="AG472" s="295"/>
    </row>
    <row r="473" spans="1:33" ht="24" customHeight="1">
      <c r="A473" s="295"/>
      <c r="B473" s="295"/>
      <c r="C473" s="295"/>
      <c r="D473" s="295"/>
      <c r="E473" s="295"/>
      <c r="F473" s="295"/>
      <c r="G473" s="295"/>
      <c r="H473" s="295"/>
      <c r="I473" s="295"/>
      <c r="J473" s="295"/>
      <c r="K473" s="295"/>
      <c r="L473" s="295"/>
      <c r="M473" s="295"/>
      <c r="N473" s="295"/>
      <c r="O473" s="295"/>
      <c r="P473" s="295"/>
      <c r="Q473" s="295"/>
      <c r="R473" s="295"/>
      <c r="S473" s="295"/>
      <c r="T473" s="295"/>
      <c r="U473" s="295"/>
      <c r="V473" s="295"/>
      <c r="W473" s="295"/>
      <c r="X473" s="295"/>
      <c r="Y473" s="295"/>
      <c r="Z473" s="295"/>
      <c r="AA473" s="295"/>
      <c r="AB473" s="295"/>
      <c r="AC473" s="295"/>
      <c r="AD473" s="295"/>
      <c r="AE473" s="295"/>
      <c r="AF473" s="295"/>
      <c r="AG473" s="295"/>
    </row>
    <row r="474" spans="1:33" ht="24" customHeight="1">
      <c r="A474" s="295"/>
      <c r="B474" s="295"/>
      <c r="C474" s="295"/>
      <c r="D474" s="295"/>
      <c r="E474" s="295"/>
      <c r="F474" s="295"/>
      <c r="G474" s="295"/>
      <c r="H474" s="295"/>
      <c r="I474" s="295"/>
      <c r="J474" s="295"/>
      <c r="K474" s="295"/>
      <c r="L474" s="295"/>
      <c r="M474" s="295"/>
      <c r="N474" s="295"/>
      <c r="O474" s="295"/>
      <c r="P474" s="295"/>
      <c r="Q474" s="295"/>
      <c r="R474" s="295"/>
      <c r="S474" s="295"/>
      <c r="T474" s="295"/>
      <c r="U474" s="295"/>
      <c r="V474" s="295"/>
      <c r="W474" s="295"/>
      <c r="X474" s="295"/>
      <c r="Y474" s="295"/>
      <c r="Z474" s="295"/>
      <c r="AA474" s="295"/>
      <c r="AB474" s="295"/>
      <c r="AC474" s="295"/>
      <c r="AD474" s="295"/>
      <c r="AE474" s="295"/>
      <c r="AF474" s="295"/>
      <c r="AG474" s="295"/>
    </row>
    <row r="475" spans="1:33" ht="24" customHeight="1">
      <c r="A475" s="295"/>
      <c r="B475" s="295"/>
      <c r="C475" s="295"/>
      <c r="D475" s="295"/>
      <c r="E475" s="295"/>
      <c r="F475" s="295"/>
      <c r="G475" s="295"/>
      <c r="H475" s="295"/>
      <c r="I475" s="295"/>
      <c r="J475" s="295"/>
      <c r="K475" s="295"/>
      <c r="L475" s="295"/>
      <c r="M475" s="295"/>
      <c r="N475" s="295"/>
      <c r="O475" s="295"/>
      <c r="P475" s="295"/>
      <c r="Q475" s="295"/>
      <c r="R475" s="295"/>
      <c r="S475" s="295"/>
      <c r="T475" s="295"/>
      <c r="U475" s="295"/>
      <c r="V475" s="295"/>
      <c r="W475" s="295"/>
      <c r="X475" s="295"/>
      <c r="Y475" s="295"/>
      <c r="Z475" s="295"/>
      <c r="AA475" s="295"/>
      <c r="AB475" s="295"/>
      <c r="AC475" s="295"/>
      <c r="AD475" s="295"/>
      <c r="AE475" s="295"/>
      <c r="AF475" s="295"/>
      <c r="AG475" s="295"/>
    </row>
    <row r="476" spans="1:33" ht="24" customHeight="1">
      <c r="A476" s="295"/>
      <c r="B476" s="295"/>
      <c r="C476" s="295"/>
      <c r="D476" s="295"/>
      <c r="E476" s="295"/>
      <c r="F476" s="295"/>
      <c r="G476" s="295"/>
      <c r="H476" s="295"/>
      <c r="I476" s="295"/>
      <c r="J476" s="295"/>
      <c r="K476" s="295"/>
      <c r="L476" s="295"/>
      <c r="M476" s="295"/>
      <c r="N476" s="295"/>
      <c r="O476" s="295"/>
      <c r="P476" s="295"/>
      <c r="Q476" s="295"/>
      <c r="R476" s="295"/>
      <c r="S476" s="295"/>
      <c r="T476" s="295"/>
      <c r="U476" s="295"/>
      <c r="V476" s="295"/>
      <c r="W476" s="295"/>
      <c r="X476" s="295"/>
      <c r="Y476" s="295"/>
      <c r="Z476" s="295"/>
      <c r="AA476" s="295"/>
      <c r="AB476" s="295"/>
      <c r="AC476" s="295"/>
      <c r="AD476" s="295"/>
      <c r="AE476" s="295"/>
      <c r="AF476" s="295"/>
      <c r="AG476" s="295"/>
    </row>
    <row r="477" spans="1:33" ht="24" customHeight="1">
      <c r="A477" s="295"/>
      <c r="B477" s="295"/>
      <c r="C477" s="295"/>
      <c r="D477" s="295"/>
      <c r="E477" s="295"/>
      <c r="F477" s="295"/>
      <c r="G477" s="295"/>
      <c r="H477" s="295"/>
      <c r="I477" s="295"/>
      <c r="J477" s="295"/>
      <c r="K477" s="295"/>
      <c r="L477" s="295"/>
      <c r="M477" s="295"/>
      <c r="N477" s="295"/>
      <c r="O477" s="295"/>
      <c r="P477" s="295"/>
      <c r="Q477" s="295"/>
      <c r="R477" s="295"/>
      <c r="S477" s="295"/>
      <c r="T477" s="295"/>
      <c r="U477" s="295"/>
      <c r="V477" s="295"/>
      <c r="W477" s="295"/>
      <c r="X477" s="295"/>
      <c r="Y477" s="295"/>
      <c r="Z477" s="295"/>
      <c r="AA477" s="295"/>
      <c r="AB477" s="295"/>
      <c r="AC477" s="295"/>
      <c r="AD477" s="295"/>
      <c r="AE477" s="295"/>
      <c r="AF477" s="295"/>
      <c r="AG477" s="295"/>
    </row>
    <row r="478" spans="1:33" ht="24" customHeight="1">
      <c r="A478" s="295"/>
      <c r="B478" s="295"/>
      <c r="C478" s="295"/>
      <c r="D478" s="295"/>
      <c r="E478" s="295"/>
      <c r="F478" s="295"/>
      <c r="G478" s="295"/>
      <c r="H478" s="295"/>
      <c r="I478" s="295"/>
      <c r="J478" s="295"/>
      <c r="K478" s="295"/>
      <c r="L478" s="295"/>
      <c r="M478" s="295"/>
      <c r="N478" s="295"/>
      <c r="O478" s="295"/>
      <c r="P478" s="295"/>
      <c r="Q478" s="295"/>
      <c r="R478" s="295"/>
      <c r="S478" s="295"/>
      <c r="T478" s="295"/>
      <c r="U478" s="295"/>
      <c r="V478" s="295"/>
      <c r="W478" s="295"/>
      <c r="X478" s="295"/>
      <c r="Y478" s="295"/>
      <c r="Z478" s="295"/>
      <c r="AA478" s="295"/>
      <c r="AB478" s="295"/>
      <c r="AC478" s="295"/>
      <c r="AD478" s="295"/>
      <c r="AE478" s="295"/>
      <c r="AF478" s="295"/>
      <c r="AG478" s="295"/>
    </row>
    <row r="479" spans="1:33" ht="24" customHeight="1">
      <c r="A479" s="295"/>
      <c r="B479" s="295"/>
      <c r="C479" s="295"/>
      <c r="D479" s="295"/>
      <c r="E479" s="295"/>
      <c r="F479" s="295"/>
      <c r="G479" s="295"/>
      <c r="H479" s="295"/>
      <c r="I479" s="295"/>
      <c r="J479" s="295"/>
      <c r="K479" s="295"/>
      <c r="L479" s="295"/>
      <c r="M479" s="295"/>
      <c r="N479" s="295"/>
      <c r="O479" s="295"/>
      <c r="P479" s="295"/>
      <c r="Q479" s="295"/>
      <c r="R479" s="295"/>
      <c r="S479" s="295"/>
      <c r="T479" s="295"/>
      <c r="U479" s="295"/>
      <c r="V479" s="295"/>
      <c r="W479" s="295"/>
      <c r="X479" s="295"/>
      <c r="Y479" s="295"/>
      <c r="Z479" s="295"/>
      <c r="AA479" s="295"/>
      <c r="AB479" s="295"/>
      <c r="AC479" s="295"/>
      <c r="AD479" s="295"/>
      <c r="AE479" s="295"/>
      <c r="AF479" s="295"/>
      <c r="AG479" s="295"/>
    </row>
    <row r="480" spans="1:33" ht="24" customHeight="1">
      <c r="A480" s="295"/>
      <c r="B480" s="295"/>
      <c r="C480" s="295"/>
      <c r="D480" s="295"/>
      <c r="E480" s="295"/>
      <c r="F480" s="295"/>
      <c r="G480" s="295"/>
      <c r="H480" s="295"/>
      <c r="I480" s="295"/>
      <c r="J480" s="295"/>
      <c r="K480" s="295"/>
      <c r="L480" s="295"/>
      <c r="M480" s="295"/>
      <c r="N480" s="295"/>
      <c r="O480" s="295"/>
      <c r="P480" s="295"/>
      <c r="Q480" s="295"/>
      <c r="R480" s="295"/>
      <c r="S480" s="295"/>
      <c r="T480" s="295"/>
      <c r="U480" s="295"/>
      <c r="V480" s="295"/>
      <c r="W480" s="295"/>
      <c r="X480" s="295"/>
      <c r="Y480" s="295"/>
      <c r="Z480" s="295"/>
      <c r="AA480" s="295"/>
      <c r="AB480" s="295"/>
      <c r="AC480" s="295"/>
      <c r="AD480" s="295"/>
      <c r="AE480" s="295"/>
      <c r="AF480" s="295"/>
      <c r="AG480" s="295"/>
    </row>
    <row r="481" spans="1:33" ht="24" customHeight="1">
      <c r="A481" s="295"/>
      <c r="B481" s="295"/>
      <c r="C481" s="295"/>
      <c r="D481" s="295"/>
      <c r="E481" s="295"/>
      <c r="F481" s="295"/>
      <c r="G481" s="295"/>
      <c r="H481" s="295"/>
      <c r="I481" s="295"/>
      <c r="J481" s="295"/>
      <c r="K481" s="295"/>
      <c r="L481" s="295"/>
      <c r="M481" s="295"/>
      <c r="N481" s="295"/>
      <c r="O481" s="295"/>
      <c r="P481" s="295"/>
      <c r="Q481" s="295"/>
      <c r="R481" s="295"/>
      <c r="S481" s="295"/>
      <c r="T481" s="295"/>
      <c r="U481" s="295"/>
      <c r="V481" s="295"/>
      <c r="W481" s="295"/>
      <c r="X481" s="295"/>
      <c r="Y481" s="295"/>
      <c r="Z481" s="295"/>
      <c r="AA481" s="295"/>
      <c r="AB481" s="295"/>
      <c r="AC481" s="295"/>
      <c r="AD481" s="295"/>
      <c r="AE481" s="295"/>
      <c r="AF481" s="295"/>
      <c r="AG481" s="295"/>
    </row>
    <row r="482" spans="1:33" ht="24" customHeight="1">
      <c r="A482" s="295"/>
      <c r="B482" s="295"/>
      <c r="C482" s="295"/>
      <c r="D482" s="295"/>
      <c r="E482" s="295"/>
      <c r="F482" s="295"/>
      <c r="G482" s="295"/>
      <c r="H482" s="295"/>
      <c r="I482" s="295"/>
      <c r="J482" s="295"/>
      <c r="K482" s="295"/>
      <c r="L482" s="295"/>
      <c r="M482" s="295"/>
      <c r="N482" s="295"/>
      <c r="O482" s="295"/>
      <c r="P482" s="295"/>
      <c r="Q482" s="295"/>
      <c r="R482" s="295"/>
      <c r="S482" s="295"/>
      <c r="T482" s="295"/>
      <c r="U482" s="295"/>
      <c r="V482" s="295"/>
      <c r="W482" s="295"/>
      <c r="X482" s="295"/>
      <c r="Y482" s="295"/>
      <c r="Z482" s="295"/>
      <c r="AA482" s="295"/>
      <c r="AB482" s="295"/>
      <c r="AC482" s="295"/>
      <c r="AD482" s="295"/>
      <c r="AE482" s="295"/>
      <c r="AF482" s="295"/>
      <c r="AG482" s="295"/>
    </row>
    <row r="483" spans="1:33" ht="24" customHeight="1">
      <c r="A483" s="295"/>
      <c r="B483" s="295"/>
      <c r="C483" s="295"/>
      <c r="D483" s="295"/>
      <c r="E483" s="295"/>
      <c r="F483" s="295"/>
      <c r="G483" s="295"/>
      <c r="H483" s="295"/>
      <c r="I483" s="295"/>
      <c r="J483" s="295"/>
      <c r="K483" s="295"/>
      <c r="L483" s="295"/>
      <c r="M483" s="295"/>
      <c r="N483" s="295"/>
      <c r="O483" s="295"/>
      <c r="P483" s="295"/>
      <c r="Q483" s="295"/>
      <c r="R483" s="295"/>
      <c r="S483" s="295"/>
      <c r="T483" s="295"/>
      <c r="U483" s="295"/>
      <c r="V483" s="295"/>
      <c r="W483" s="295"/>
      <c r="X483" s="295"/>
      <c r="Y483" s="295"/>
      <c r="Z483" s="295"/>
      <c r="AA483" s="295"/>
      <c r="AB483" s="295"/>
      <c r="AC483" s="295"/>
      <c r="AD483" s="295"/>
      <c r="AE483" s="295"/>
      <c r="AF483" s="295"/>
      <c r="AG483" s="295"/>
    </row>
    <row r="484" spans="1:33" ht="24" customHeight="1">
      <c r="A484" s="295"/>
      <c r="B484" s="295"/>
      <c r="C484" s="295"/>
      <c r="D484" s="295"/>
      <c r="E484" s="295"/>
      <c r="F484" s="295"/>
      <c r="G484" s="295"/>
      <c r="H484" s="295"/>
      <c r="I484" s="295"/>
      <c r="J484" s="295"/>
      <c r="K484" s="295"/>
      <c r="L484" s="295"/>
      <c r="M484" s="295"/>
      <c r="N484" s="295"/>
      <c r="O484" s="295"/>
      <c r="P484" s="295"/>
      <c r="Q484" s="295"/>
      <c r="R484" s="295"/>
      <c r="S484" s="295"/>
      <c r="T484" s="295"/>
      <c r="U484" s="295"/>
      <c r="V484" s="295"/>
      <c r="W484" s="295"/>
      <c r="X484" s="295"/>
      <c r="Y484" s="295"/>
      <c r="Z484" s="295"/>
      <c r="AA484" s="295"/>
      <c r="AB484" s="295"/>
      <c r="AC484" s="295"/>
      <c r="AD484" s="295"/>
      <c r="AE484" s="295"/>
      <c r="AF484" s="295"/>
      <c r="AG484" s="295"/>
    </row>
    <row r="485" spans="1:33" ht="24" customHeight="1">
      <c r="A485" s="295"/>
      <c r="B485" s="295"/>
      <c r="C485" s="295"/>
      <c r="D485" s="295"/>
      <c r="E485" s="295"/>
      <c r="F485" s="295"/>
      <c r="G485" s="295"/>
      <c r="H485" s="295"/>
      <c r="I485" s="295"/>
      <c r="J485" s="295"/>
      <c r="K485" s="295"/>
      <c r="L485" s="295"/>
      <c r="M485" s="295"/>
      <c r="N485" s="295"/>
      <c r="O485" s="295"/>
      <c r="P485" s="295"/>
      <c r="Q485" s="295"/>
      <c r="R485" s="295"/>
      <c r="S485" s="295"/>
      <c r="T485" s="295"/>
      <c r="U485" s="295"/>
      <c r="V485" s="295"/>
      <c r="W485" s="295"/>
      <c r="X485" s="295"/>
      <c r="Y485" s="295"/>
      <c r="Z485" s="295"/>
      <c r="AA485" s="295"/>
      <c r="AB485" s="295"/>
      <c r="AC485" s="295"/>
      <c r="AD485" s="295"/>
      <c r="AE485" s="295"/>
      <c r="AF485" s="295"/>
      <c r="AG485" s="295"/>
    </row>
    <row r="486" spans="1:33" ht="24" customHeight="1">
      <c r="A486" s="295"/>
      <c r="B486" s="295"/>
      <c r="C486" s="295"/>
      <c r="D486" s="295"/>
      <c r="E486" s="295"/>
      <c r="F486" s="295"/>
      <c r="G486" s="295"/>
      <c r="H486" s="295"/>
      <c r="I486" s="295"/>
      <c r="J486" s="295"/>
      <c r="K486" s="295"/>
      <c r="L486" s="295"/>
      <c r="M486" s="295"/>
      <c r="N486" s="295"/>
      <c r="O486" s="295"/>
      <c r="P486" s="295"/>
      <c r="Q486" s="295"/>
      <c r="R486" s="295"/>
      <c r="S486" s="295"/>
      <c r="T486" s="295"/>
      <c r="U486" s="295"/>
      <c r="V486" s="295"/>
      <c r="W486" s="295"/>
      <c r="X486" s="295"/>
      <c r="Y486" s="295"/>
      <c r="Z486" s="295"/>
      <c r="AA486" s="295"/>
      <c r="AB486" s="295"/>
      <c r="AC486" s="295"/>
      <c r="AD486" s="295"/>
      <c r="AE486" s="295"/>
      <c r="AF486" s="295"/>
      <c r="AG486" s="295"/>
    </row>
    <row r="487" spans="1:33" ht="24" customHeight="1">
      <c r="A487" s="295"/>
      <c r="B487" s="295"/>
      <c r="C487" s="295"/>
      <c r="D487" s="295"/>
      <c r="E487" s="295"/>
      <c r="F487" s="295"/>
      <c r="G487" s="295"/>
      <c r="H487" s="295"/>
      <c r="I487" s="295"/>
      <c r="J487" s="295"/>
      <c r="K487" s="295"/>
      <c r="L487" s="295"/>
      <c r="M487" s="295"/>
      <c r="N487" s="295"/>
      <c r="O487" s="295"/>
      <c r="P487" s="295"/>
      <c r="Q487" s="295"/>
      <c r="R487" s="295"/>
      <c r="S487" s="295"/>
      <c r="T487" s="295"/>
      <c r="U487" s="295"/>
      <c r="V487" s="295"/>
      <c r="W487" s="295"/>
      <c r="X487" s="295"/>
      <c r="Y487" s="295"/>
      <c r="Z487" s="295"/>
      <c r="AA487" s="295"/>
      <c r="AB487" s="295"/>
      <c r="AC487" s="295"/>
      <c r="AD487" s="295"/>
      <c r="AE487" s="295"/>
      <c r="AF487" s="295"/>
      <c r="AG487" s="295"/>
    </row>
    <row r="488" spans="1:33" ht="24" customHeight="1">
      <c r="A488" s="295"/>
      <c r="B488" s="295"/>
      <c r="C488" s="295"/>
      <c r="D488" s="295"/>
      <c r="E488" s="295"/>
      <c r="F488" s="295"/>
      <c r="G488" s="295"/>
      <c r="H488" s="295"/>
      <c r="I488" s="295"/>
      <c r="J488" s="295"/>
      <c r="K488" s="295"/>
      <c r="L488" s="295"/>
      <c r="M488" s="295"/>
      <c r="N488" s="295"/>
      <c r="O488" s="295"/>
      <c r="P488" s="295"/>
      <c r="Q488" s="295"/>
      <c r="R488" s="295"/>
      <c r="S488" s="295"/>
      <c r="T488" s="295"/>
      <c r="U488" s="295"/>
      <c r="V488" s="295"/>
      <c r="W488" s="295"/>
      <c r="X488" s="295"/>
      <c r="Y488" s="295"/>
      <c r="Z488" s="295"/>
      <c r="AA488" s="295"/>
      <c r="AB488" s="295"/>
      <c r="AC488" s="295"/>
      <c r="AD488" s="295"/>
      <c r="AE488" s="295"/>
      <c r="AF488" s="295"/>
      <c r="AG488" s="295"/>
    </row>
    <row r="489" spans="1:33" ht="24" customHeight="1">
      <c r="A489" s="295"/>
      <c r="B489" s="295"/>
      <c r="C489" s="295"/>
      <c r="D489" s="295"/>
      <c r="E489" s="295"/>
      <c r="F489" s="295"/>
      <c r="G489" s="295"/>
      <c r="H489" s="295"/>
      <c r="I489" s="295"/>
      <c r="J489" s="295"/>
      <c r="K489" s="295"/>
      <c r="L489" s="295"/>
      <c r="M489" s="295"/>
      <c r="N489" s="295"/>
      <c r="O489" s="295"/>
      <c r="P489" s="295"/>
      <c r="Q489" s="295"/>
      <c r="R489" s="295"/>
      <c r="S489" s="295"/>
      <c r="T489" s="295"/>
      <c r="U489" s="295"/>
      <c r="V489" s="295"/>
      <c r="W489" s="295"/>
      <c r="X489" s="295"/>
      <c r="Y489" s="295"/>
      <c r="Z489" s="295"/>
      <c r="AA489" s="295"/>
      <c r="AB489" s="295"/>
      <c r="AC489" s="295"/>
      <c r="AD489" s="295"/>
      <c r="AE489" s="295"/>
      <c r="AF489" s="295"/>
      <c r="AG489" s="295"/>
    </row>
    <row r="490" spans="1:33" ht="24" customHeight="1">
      <c r="A490" s="295"/>
      <c r="B490" s="295"/>
      <c r="C490" s="295"/>
      <c r="D490" s="295"/>
      <c r="E490" s="295"/>
      <c r="F490" s="295"/>
      <c r="G490" s="295"/>
      <c r="H490" s="295"/>
      <c r="I490" s="295"/>
      <c r="J490" s="295"/>
      <c r="K490" s="295"/>
      <c r="L490" s="295"/>
      <c r="M490" s="295"/>
      <c r="N490" s="295"/>
      <c r="O490" s="295"/>
      <c r="P490" s="295"/>
      <c r="Q490" s="295"/>
      <c r="R490" s="295"/>
      <c r="S490" s="295"/>
      <c r="T490" s="295"/>
      <c r="U490" s="295"/>
      <c r="V490" s="295"/>
      <c r="W490" s="295"/>
      <c r="X490" s="295"/>
      <c r="Y490" s="295"/>
      <c r="Z490" s="295"/>
      <c r="AA490" s="295"/>
      <c r="AB490" s="295"/>
      <c r="AC490" s="295"/>
      <c r="AD490" s="295"/>
      <c r="AE490" s="295"/>
      <c r="AF490" s="295"/>
      <c r="AG490" s="295"/>
    </row>
    <row r="491" spans="1:33" ht="24" customHeight="1">
      <c r="A491" s="295"/>
      <c r="B491" s="295"/>
      <c r="C491" s="295"/>
      <c r="D491" s="295"/>
      <c r="E491" s="295"/>
      <c r="F491" s="295"/>
      <c r="G491" s="295"/>
      <c r="H491" s="295"/>
      <c r="I491" s="295"/>
      <c r="J491" s="295"/>
      <c r="K491" s="295"/>
      <c r="L491" s="295"/>
      <c r="M491" s="295"/>
      <c r="N491" s="295"/>
      <c r="O491" s="295"/>
      <c r="P491" s="295"/>
      <c r="Q491" s="295"/>
      <c r="R491" s="295"/>
      <c r="S491" s="295"/>
      <c r="T491" s="295"/>
      <c r="U491" s="295"/>
      <c r="V491" s="295"/>
      <c r="W491" s="295"/>
      <c r="X491" s="295"/>
      <c r="Y491" s="295"/>
      <c r="Z491" s="295"/>
      <c r="AA491" s="295"/>
      <c r="AB491" s="295"/>
      <c r="AC491" s="295"/>
      <c r="AD491" s="295"/>
      <c r="AE491" s="295"/>
      <c r="AF491" s="295"/>
      <c r="AG491" s="295"/>
    </row>
    <row r="492" spans="1:33" ht="24" customHeight="1">
      <c r="A492" s="295"/>
      <c r="B492" s="295"/>
      <c r="C492" s="295"/>
      <c r="D492" s="295"/>
      <c r="E492" s="295"/>
      <c r="F492" s="295"/>
      <c r="G492" s="295"/>
      <c r="H492" s="295"/>
      <c r="I492" s="295"/>
      <c r="J492" s="295"/>
      <c r="K492" s="295"/>
      <c r="L492" s="295"/>
      <c r="M492" s="295"/>
      <c r="N492" s="295"/>
      <c r="O492" s="295"/>
      <c r="P492" s="295"/>
      <c r="Q492" s="295"/>
      <c r="R492" s="295"/>
      <c r="S492" s="295"/>
      <c r="T492" s="295"/>
      <c r="U492" s="295"/>
      <c r="V492" s="295"/>
      <c r="W492" s="295"/>
      <c r="X492" s="295"/>
      <c r="Y492" s="295"/>
      <c r="Z492" s="295"/>
      <c r="AA492" s="295"/>
      <c r="AB492" s="295"/>
      <c r="AC492" s="295"/>
      <c r="AD492" s="295"/>
      <c r="AE492" s="295"/>
      <c r="AF492" s="295"/>
      <c r="AG492" s="295"/>
    </row>
    <row r="493" spans="1:33" ht="24" customHeight="1">
      <c r="A493" s="295"/>
      <c r="B493" s="295"/>
      <c r="C493" s="295"/>
      <c r="D493" s="295"/>
      <c r="E493" s="295"/>
      <c r="F493" s="295"/>
      <c r="G493" s="295"/>
      <c r="H493" s="295"/>
      <c r="I493" s="295"/>
      <c r="J493" s="295"/>
      <c r="K493" s="295"/>
      <c r="L493" s="295"/>
      <c r="M493" s="295"/>
      <c r="N493" s="295"/>
      <c r="O493" s="295"/>
      <c r="P493" s="295"/>
      <c r="Q493" s="295"/>
      <c r="R493" s="295"/>
      <c r="S493" s="295"/>
      <c r="T493" s="295"/>
      <c r="U493" s="295"/>
      <c r="V493" s="295"/>
      <c r="W493" s="295"/>
      <c r="X493" s="295"/>
      <c r="Y493" s="295"/>
      <c r="Z493" s="295"/>
      <c r="AA493" s="295"/>
      <c r="AB493" s="295"/>
      <c r="AC493" s="295"/>
      <c r="AD493" s="295"/>
      <c r="AE493" s="295"/>
      <c r="AF493" s="295"/>
      <c r="AG493" s="295"/>
    </row>
    <row r="494" spans="1:33" ht="24" customHeight="1">
      <c r="A494" s="295"/>
      <c r="B494" s="295"/>
      <c r="C494" s="295"/>
      <c r="D494" s="295"/>
      <c r="E494" s="295"/>
      <c r="F494" s="295"/>
      <c r="G494" s="295"/>
      <c r="H494" s="295"/>
      <c r="I494" s="295"/>
      <c r="J494" s="295"/>
      <c r="K494" s="295"/>
      <c r="L494" s="295"/>
      <c r="M494" s="295"/>
      <c r="N494" s="295"/>
      <c r="O494" s="295"/>
      <c r="P494" s="295"/>
      <c r="Q494" s="295"/>
      <c r="R494" s="295"/>
      <c r="S494" s="295"/>
      <c r="T494" s="295"/>
      <c r="U494" s="295"/>
      <c r="V494" s="295"/>
      <c r="W494" s="295"/>
      <c r="X494" s="295"/>
      <c r="Y494" s="295"/>
      <c r="Z494" s="295"/>
      <c r="AA494" s="295"/>
      <c r="AB494" s="295"/>
      <c r="AC494" s="295"/>
      <c r="AD494" s="295"/>
      <c r="AE494" s="295"/>
      <c r="AF494" s="295"/>
      <c r="AG494" s="295"/>
    </row>
    <row r="495" spans="1:33" ht="24" customHeight="1">
      <c r="A495" s="295"/>
      <c r="B495" s="295"/>
      <c r="C495" s="295"/>
      <c r="D495" s="295"/>
      <c r="E495" s="295"/>
      <c r="F495" s="295"/>
      <c r="G495" s="295"/>
      <c r="H495" s="295"/>
      <c r="I495" s="295"/>
      <c r="J495" s="295"/>
      <c r="K495" s="295"/>
      <c r="L495" s="295"/>
      <c r="M495" s="295"/>
      <c r="N495" s="295"/>
      <c r="O495" s="295"/>
      <c r="P495" s="295"/>
      <c r="Q495" s="295"/>
      <c r="R495" s="295"/>
      <c r="S495" s="295"/>
      <c r="T495" s="295"/>
      <c r="U495" s="295"/>
      <c r="V495" s="295"/>
      <c r="W495" s="295"/>
      <c r="X495" s="295"/>
      <c r="Y495" s="295"/>
      <c r="Z495" s="295"/>
      <c r="AA495" s="295"/>
      <c r="AB495" s="295"/>
      <c r="AC495" s="295"/>
      <c r="AD495" s="295"/>
      <c r="AE495" s="295"/>
      <c r="AF495" s="295"/>
      <c r="AG495" s="295"/>
    </row>
    <row r="496" spans="1:33" ht="24" customHeight="1">
      <c r="A496" s="295"/>
      <c r="B496" s="295"/>
      <c r="C496" s="295"/>
      <c r="D496" s="295"/>
      <c r="E496" s="295"/>
      <c r="F496" s="295"/>
      <c r="G496" s="295"/>
      <c r="H496" s="295"/>
      <c r="I496" s="295"/>
      <c r="J496" s="295"/>
      <c r="K496" s="295"/>
      <c r="L496" s="295"/>
      <c r="M496" s="295"/>
      <c r="N496" s="295"/>
      <c r="O496" s="295"/>
      <c r="P496" s="295"/>
      <c r="Q496" s="295"/>
      <c r="R496" s="295"/>
      <c r="S496" s="295"/>
      <c r="T496" s="295"/>
      <c r="U496" s="295"/>
      <c r="V496" s="295"/>
      <c r="W496" s="295"/>
      <c r="X496" s="295"/>
      <c r="Y496" s="295"/>
      <c r="Z496" s="295"/>
      <c r="AA496" s="295"/>
      <c r="AB496" s="295"/>
      <c r="AC496" s="295"/>
      <c r="AD496" s="295"/>
      <c r="AE496" s="295"/>
      <c r="AF496" s="295"/>
      <c r="AG496" s="295"/>
    </row>
    <row r="497" spans="1:33" ht="24" customHeight="1">
      <c r="A497" s="295"/>
      <c r="B497" s="295"/>
      <c r="C497" s="295"/>
      <c r="D497" s="295"/>
      <c r="E497" s="295"/>
      <c r="F497" s="295"/>
      <c r="G497" s="295"/>
      <c r="H497" s="295"/>
      <c r="I497" s="295"/>
      <c r="J497" s="295"/>
      <c r="K497" s="295"/>
      <c r="L497" s="295"/>
      <c r="M497" s="295"/>
      <c r="N497" s="295"/>
      <c r="O497" s="295"/>
      <c r="P497" s="295"/>
      <c r="Q497" s="295"/>
      <c r="R497" s="295"/>
      <c r="S497" s="295"/>
      <c r="T497" s="295"/>
      <c r="U497" s="295"/>
      <c r="V497" s="295"/>
      <c r="W497" s="295"/>
      <c r="X497" s="295"/>
      <c r="Y497" s="295"/>
      <c r="Z497" s="295"/>
      <c r="AA497" s="295"/>
      <c r="AB497" s="295"/>
      <c r="AC497" s="295"/>
      <c r="AD497" s="295"/>
      <c r="AE497" s="295"/>
      <c r="AF497" s="295"/>
      <c r="AG497" s="295"/>
    </row>
    <row r="498" spans="1:33" ht="24" customHeight="1">
      <c r="A498" s="295"/>
      <c r="B498" s="295"/>
      <c r="C498" s="295"/>
      <c r="D498" s="295"/>
      <c r="E498" s="295"/>
      <c r="F498" s="295"/>
      <c r="G498" s="295"/>
      <c r="H498" s="295"/>
      <c r="I498" s="295"/>
      <c r="J498" s="295"/>
      <c r="K498" s="295"/>
      <c r="L498" s="295"/>
      <c r="M498" s="295"/>
      <c r="N498" s="295"/>
      <c r="O498" s="295"/>
      <c r="P498" s="295"/>
      <c r="Q498" s="295"/>
      <c r="R498" s="295"/>
      <c r="S498" s="295"/>
      <c r="T498" s="295"/>
      <c r="U498" s="295"/>
      <c r="V498" s="295"/>
      <c r="W498" s="295"/>
      <c r="X498" s="295"/>
      <c r="Y498" s="295"/>
      <c r="Z498" s="295"/>
      <c r="AA498" s="295"/>
      <c r="AB498" s="295"/>
      <c r="AC498" s="295"/>
      <c r="AD498" s="295"/>
      <c r="AE498" s="295"/>
      <c r="AF498" s="295"/>
      <c r="AG498" s="295"/>
    </row>
    <row r="499" spans="1:33" ht="24" customHeight="1">
      <c r="A499" s="295"/>
      <c r="B499" s="295"/>
      <c r="C499" s="295"/>
      <c r="D499" s="295"/>
      <c r="E499" s="295"/>
      <c r="F499" s="295"/>
      <c r="G499" s="295"/>
      <c r="H499" s="295"/>
      <c r="I499" s="295"/>
      <c r="J499" s="295"/>
      <c r="K499" s="295"/>
      <c r="L499" s="295"/>
      <c r="M499" s="295"/>
      <c r="N499" s="295"/>
      <c r="O499" s="295"/>
      <c r="P499" s="295"/>
      <c r="Q499" s="295"/>
      <c r="R499" s="295"/>
      <c r="S499" s="295"/>
      <c r="T499" s="295"/>
      <c r="U499" s="295"/>
      <c r="V499" s="295"/>
      <c r="W499" s="295"/>
      <c r="X499" s="295"/>
      <c r="Y499" s="295"/>
      <c r="Z499" s="295"/>
      <c r="AA499" s="295"/>
      <c r="AB499" s="295"/>
      <c r="AC499" s="295"/>
      <c r="AD499" s="295"/>
      <c r="AE499" s="295"/>
      <c r="AF499" s="295"/>
      <c r="AG499" s="295"/>
    </row>
    <row r="500" spans="1:33" ht="24" customHeight="1">
      <c r="A500" s="295"/>
      <c r="B500" s="295"/>
      <c r="C500" s="295"/>
      <c r="D500" s="295"/>
      <c r="E500" s="295"/>
      <c r="F500" s="295"/>
      <c r="G500" s="295"/>
      <c r="H500" s="295"/>
      <c r="I500" s="295"/>
      <c r="J500" s="295"/>
      <c r="K500" s="295"/>
      <c r="L500" s="295"/>
      <c r="M500" s="295"/>
      <c r="N500" s="295"/>
      <c r="O500" s="295"/>
      <c r="P500" s="295"/>
      <c r="Q500" s="295"/>
      <c r="R500" s="295"/>
      <c r="S500" s="295"/>
      <c r="T500" s="295"/>
      <c r="U500" s="295"/>
      <c r="V500" s="295"/>
      <c r="W500" s="295"/>
      <c r="X500" s="295"/>
      <c r="Y500" s="295"/>
      <c r="Z500" s="295"/>
      <c r="AA500" s="295"/>
      <c r="AB500" s="295"/>
      <c r="AC500" s="295"/>
      <c r="AD500" s="295"/>
      <c r="AE500" s="295"/>
      <c r="AF500" s="295"/>
      <c r="AG500" s="295"/>
    </row>
    <row r="501" spans="1:33" ht="24" customHeight="1">
      <c r="A501" s="295"/>
      <c r="B501" s="295"/>
      <c r="C501" s="295"/>
      <c r="D501" s="295"/>
      <c r="E501" s="295"/>
      <c r="F501" s="295"/>
      <c r="G501" s="295"/>
      <c r="H501" s="295"/>
      <c r="I501" s="295"/>
      <c r="J501" s="295"/>
      <c r="K501" s="295"/>
      <c r="L501" s="295"/>
      <c r="M501" s="295"/>
      <c r="N501" s="295"/>
      <c r="O501" s="295"/>
      <c r="P501" s="295"/>
      <c r="Q501" s="295"/>
      <c r="R501" s="295"/>
      <c r="S501" s="295"/>
      <c r="T501" s="295"/>
      <c r="U501" s="295"/>
      <c r="V501" s="295"/>
      <c r="W501" s="295"/>
      <c r="X501" s="295"/>
      <c r="Y501" s="295"/>
      <c r="Z501" s="295"/>
      <c r="AA501" s="295"/>
      <c r="AB501" s="295"/>
      <c r="AC501" s="295"/>
      <c r="AD501" s="295"/>
      <c r="AE501" s="295"/>
      <c r="AF501" s="295"/>
      <c r="AG501" s="295"/>
    </row>
    <row r="502" spans="1:33" ht="24" customHeight="1">
      <c r="A502" s="295"/>
      <c r="B502" s="295"/>
      <c r="C502" s="295"/>
      <c r="D502" s="295"/>
      <c r="E502" s="295"/>
      <c r="F502" s="295"/>
      <c r="G502" s="295"/>
      <c r="H502" s="295"/>
      <c r="I502" s="295"/>
      <c r="J502" s="295"/>
      <c r="K502" s="295"/>
      <c r="L502" s="295"/>
      <c r="M502" s="295"/>
      <c r="N502" s="295"/>
      <c r="O502" s="295"/>
      <c r="P502" s="295"/>
      <c r="Q502" s="295"/>
      <c r="R502" s="295"/>
      <c r="S502" s="295"/>
      <c r="T502" s="295"/>
      <c r="U502" s="295"/>
      <c r="V502" s="295"/>
      <c r="W502" s="295"/>
      <c r="X502" s="295"/>
      <c r="Y502" s="295"/>
      <c r="Z502" s="295"/>
      <c r="AA502" s="295"/>
      <c r="AB502" s="295"/>
      <c r="AC502" s="295"/>
      <c r="AD502" s="295"/>
      <c r="AE502" s="295"/>
      <c r="AF502" s="295"/>
      <c r="AG502" s="295"/>
    </row>
    <row r="503" spans="1:33" ht="24" customHeight="1">
      <c r="A503" s="295"/>
      <c r="B503" s="295"/>
      <c r="C503" s="295"/>
      <c r="D503" s="295"/>
      <c r="E503" s="295"/>
      <c r="F503" s="295"/>
      <c r="G503" s="295"/>
      <c r="H503" s="295"/>
      <c r="I503" s="295"/>
      <c r="J503" s="295"/>
      <c r="K503" s="295"/>
      <c r="L503" s="295"/>
      <c r="M503" s="295"/>
      <c r="N503" s="295"/>
      <c r="O503" s="295"/>
      <c r="P503" s="295"/>
      <c r="Q503" s="295"/>
      <c r="R503" s="295"/>
      <c r="S503" s="295"/>
      <c r="T503" s="295"/>
      <c r="U503" s="295"/>
      <c r="V503" s="295"/>
      <c r="W503" s="295"/>
      <c r="X503" s="295"/>
      <c r="Y503" s="295"/>
      <c r="Z503" s="295"/>
      <c r="AA503" s="295"/>
      <c r="AB503" s="295"/>
      <c r="AC503" s="295"/>
      <c r="AD503" s="295"/>
      <c r="AE503" s="295"/>
      <c r="AF503" s="295"/>
      <c r="AG503" s="295"/>
    </row>
    <row r="504" spans="1:33" ht="24" customHeight="1">
      <c r="A504" s="295"/>
      <c r="B504" s="295"/>
      <c r="C504" s="295"/>
      <c r="D504" s="295"/>
      <c r="E504" s="295"/>
      <c r="F504" s="295"/>
      <c r="G504" s="295"/>
      <c r="H504" s="295"/>
      <c r="I504" s="295"/>
      <c r="J504" s="295"/>
      <c r="K504" s="295"/>
      <c r="L504" s="295"/>
      <c r="M504" s="295"/>
      <c r="N504" s="295"/>
      <c r="O504" s="295"/>
      <c r="P504" s="295"/>
      <c r="Q504" s="295"/>
      <c r="R504" s="295"/>
      <c r="S504" s="295"/>
      <c r="T504" s="295"/>
      <c r="U504" s="295"/>
      <c r="V504" s="295"/>
      <c r="W504" s="295"/>
      <c r="X504" s="295"/>
      <c r="Y504" s="295"/>
      <c r="Z504" s="295"/>
      <c r="AA504" s="295"/>
      <c r="AB504" s="295"/>
      <c r="AC504" s="295"/>
      <c r="AD504" s="295"/>
      <c r="AE504" s="295"/>
      <c r="AF504" s="295"/>
      <c r="AG504" s="295"/>
    </row>
    <row r="505" spans="1:33" ht="24" customHeight="1">
      <c r="A505" s="295"/>
      <c r="B505" s="295"/>
      <c r="C505" s="295"/>
      <c r="D505" s="295"/>
      <c r="E505" s="295"/>
      <c r="F505" s="295"/>
      <c r="G505" s="295"/>
      <c r="H505" s="295"/>
      <c r="I505" s="295"/>
      <c r="J505" s="295"/>
      <c r="K505" s="295"/>
      <c r="L505" s="295"/>
      <c r="M505" s="295"/>
      <c r="N505" s="295"/>
      <c r="O505" s="295"/>
      <c r="P505" s="295"/>
      <c r="Q505" s="295"/>
      <c r="R505" s="295"/>
      <c r="S505" s="295"/>
      <c r="T505" s="295"/>
      <c r="U505" s="295"/>
      <c r="V505" s="295"/>
      <c r="W505" s="295"/>
      <c r="X505" s="295"/>
      <c r="Y505" s="295"/>
      <c r="Z505" s="295"/>
      <c r="AA505" s="295"/>
      <c r="AB505" s="295"/>
      <c r="AC505" s="295"/>
      <c r="AD505" s="295"/>
      <c r="AE505" s="295"/>
      <c r="AF505" s="295"/>
      <c r="AG505" s="295"/>
    </row>
    <row r="506" spans="1:33" ht="24" customHeight="1">
      <c r="A506" s="295"/>
      <c r="B506" s="295"/>
      <c r="C506" s="295"/>
      <c r="D506" s="295"/>
      <c r="E506" s="295"/>
      <c r="F506" s="295"/>
      <c r="G506" s="295"/>
      <c r="H506" s="295"/>
      <c r="I506" s="295"/>
      <c r="J506" s="295"/>
      <c r="K506" s="295"/>
      <c r="L506" s="295"/>
      <c r="M506" s="295"/>
      <c r="N506" s="295"/>
      <c r="O506" s="295"/>
      <c r="P506" s="295"/>
      <c r="Q506" s="295"/>
      <c r="R506" s="295"/>
      <c r="S506" s="295"/>
      <c r="T506" s="295"/>
      <c r="U506" s="295"/>
      <c r="V506" s="295"/>
      <c r="W506" s="295"/>
      <c r="X506" s="295"/>
      <c r="Y506" s="295"/>
      <c r="Z506" s="295"/>
      <c r="AA506" s="295"/>
      <c r="AB506" s="295"/>
      <c r="AC506" s="295"/>
      <c r="AD506" s="295"/>
      <c r="AE506" s="295"/>
      <c r="AF506" s="295"/>
      <c r="AG506" s="295"/>
    </row>
    <row r="507" spans="1:33" ht="24" customHeight="1">
      <c r="A507" s="295"/>
      <c r="B507" s="295"/>
      <c r="C507" s="295"/>
      <c r="D507" s="295"/>
      <c r="E507" s="295"/>
      <c r="F507" s="295"/>
      <c r="G507" s="295"/>
      <c r="H507" s="295"/>
      <c r="I507" s="295"/>
      <c r="J507" s="295"/>
      <c r="K507" s="295"/>
      <c r="L507" s="295"/>
      <c r="M507" s="295"/>
      <c r="N507" s="295"/>
      <c r="O507" s="295"/>
      <c r="P507" s="295"/>
      <c r="Q507" s="295"/>
      <c r="R507" s="295"/>
      <c r="S507" s="295"/>
      <c r="T507" s="295"/>
      <c r="U507" s="295"/>
      <c r="V507" s="295"/>
      <c r="W507" s="295"/>
      <c r="X507" s="295"/>
      <c r="Y507" s="295"/>
      <c r="Z507" s="295"/>
      <c r="AA507" s="295"/>
      <c r="AB507" s="295"/>
      <c r="AC507" s="295"/>
      <c r="AD507" s="295"/>
      <c r="AE507" s="295"/>
      <c r="AF507" s="295"/>
      <c r="AG507" s="295"/>
    </row>
    <row r="508" spans="1:33" ht="24" customHeight="1">
      <c r="A508" s="295"/>
      <c r="B508" s="295"/>
      <c r="C508" s="295"/>
      <c r="D508" s="295"/>
      <c r="E508" s="295"/>
      <c r="F508" s="295"/>
      <c r="G508" s="295"/>
      <c r="H508" s="295"/>
      <c r="I508" s="295"/>
      <c r="J508" s="295"/>
      <c r="K508" s="295"/>
      <c r="L508" s="295"/>
      <c r="M508" s="295"/>
      <c r="N508" s="295"/>
      <c r="O508" s="295"/>
      <c r="P508" s="295"/>
      <c r="Q508" s="295"/>
      <c r="R508" s="295"/>
      <c r="S508" s="295"/>
      <c r="T508" s="295"/>
      <c r="U508" s="295"/>
      <c r="V508" s="295"/>
      <c r="W508" s="295"/>
      <c r="X508" s="295"/>
      <c r="Y508" s="295"/>
      <c r="Z508" s="295"/>
      <c r="AA508" s="295"/>
      <c r="AB508" s="295"/>
      <c r="AC508" s="295"/>
      <c r="AD508" s="295"/>
      <c r="AE508" s="295"/>
      <c r="AF508" s="295"/>
      <c r="AG508" s="295"/>
    </row>
    <row r="509" spans="1:33" ht="24" customHeight="1">
      <c r="A509" s="295"/>
      <c r="B509" s="295"/>
      <c r="C509" s="295"/>
      <c r="D509" s="295"/>
      <c r="E509" s="295"/>
      <c r="F509" s="295"/>
      <c r="G509" s="295"/>
      <c r="H509" s="295"/>
      <c r="I509" s="295"/>
      <c r="J509" s="295"/>
      <c r="K509" s="295"/>
      <c r="L509" s="295"/>
      <c r="M509" s="295"/>
      <c r="N509" s="295"/>
      <c r="O509" s="295"/>
      <c r="P509" s="295"/>
      <c r="Q509" s="295"/>
      <c r="R509" s="295"/>
      <c r="S509" s="295"/>
      <c r="T509" s="295"/>
      <c r="U509" s="295"/>
      <c r="V509" s="295"/>
      <c r="W509" s="295"/>
      <c r="X509" s="295"/>
      <c r="Y509" s="295"/>
      <c r="Z509" s="295"/>
      <c r="AA509" s="295"/>
      <c r="AB509" s="295"/>
      <c r="AC509" s="295"/>
      <c r="AD509" s="295"/>
      <c r="AE509" s="295"/>
      <c r="AF509" s="295"/>
      <c r="AG509" s="295"/>
    </row>
    <row r="510" spans="1:33" ht="24" customHeight="1">
      <c r="A510" s="295"/>
      <c r="B510" s="295"/>
      <c r="C510" s="295"/>
      <c r="D510" s="295"/>
      <c r="E510" s="295"/>
      <c r="F510" s="295"/>
      <c r="G510" s="295"/>
      <c r="H510" s="295"/>
      <c r="I510" s="295"/>
      <c r="J510" s="295"/>
      <c r="K510" s="295"/>
      <c r="L510" s="295"/>
      <c r="M510" s="295"/>
      <c r="N510" s="295"/>
      <c r="O510" s="295"/>
      <c r="P510" s="295"/>
      <c r="Q510" s="295"/>
      <c r="R510" s="295"/>
      <c r="S510" s="295"/>
      <c r="T510" s="295"/>
      <c r="U510" s="295"/>
      <c r="V510" s="295"/>
      <c r="W510" s="295"/>
      <c r="X510" s="295"/>
      <c r="Y510" s="295"/>
      <c r="Z510" s="295"/>
      <c r="AA510" s="295"/>
      <c r="AB510" s="295"/>
      <c r="AC510" s="295"/>
      <c r="AD510" s="295"/>
      <c r="AE510" s="295"/>
      <c r="AF510" s="295"/>
      <c r="AG510" s="295"/>
    </row>
    <row r="511" spans="1:33" ht="24" customHeight="1">
      <c r="A511" s="295"/>
      <c r="B511" s="295"/>
      <c r="C511" s="295"/>
      <c r="D511" s="295"/>
      <c r="E511" s="295"/>
      <c r="F511" s="295"/>
      <c r="G511" s="295"/>
      <c r="H511" s="295"/>
      <c r="I511" s="295"/>
      <c r="J511" s="295"/>
      <c r="K511" s="295"/>
      <c r="L511" s="295"/>
      <c r="M511" s="295"/>
      <c r="N511" s="295"/>
      <c r="O511" s="295"/>
      <c r="P511" s="295"/>
      <c r="Q511" s="295"/>
      <c r="R511" s="295"/>
      <c r="S511" s="295"/>
      <c r="T511" s="295"/>
      <c r="U511" s="295"/>
      <c r="V511" s="295"/>
      <c r="W511" s="295"/>
      <c r="X511" s="295"/>
      <c r="Y511" s="295"/>
      <c r="Z511" s="295"/>
      <c r="AA511" s="295"/>
      <c r="AB511" s="295"/>
      <c r="AC511" s="295"/>
      <c r="AD511" s="295"/>
      <c r="AE511" s="295"/>
      <c r="AF511" s="295"/>
      <c r="AG511" s="295"/>
    </row>
    <row r="512" spans="1:33" ht="24" customHeight="1">
      <c r="A512" s="295"/>
      <c r="B512" s="295"/>
      <c r="C512" s="295"/>
      <c r="D512" s="295"/>
      <c r="E512" s="295"/>
      <c r="F512" s="295"/>
      <c r="G512" s="295"/>
      <c r="H512" s="295"/>
      <c r="I512" s="295"/>
      <c r="J512" s="295"/>
      <c r="K512" s="295"/>
      <c r="L512" s="295"/>
      <c r="M512" s="295"/>
      <c r="N512" s="295"/>
      <c r="O512" s="295"/>
      <c r="P512" s="295"/>
      <c r="Q512" s="295"/>
      <c r="R512" s="295"/>
      <c r="S512" s="295"/>
      <c r="T512" s="295"/>
      <c r="U512" s="295"/>
      <c r="V512" s="295"/>
      <c r="W512" s="295"/>
      <c r="X512" s="295"/>
      <c r="Y512" s="295"/>
      <c r="Z512" s="295"/>
      <c r="AA512" s="295"/>
      <c r="AB512" s="295"/>
      <c r="AC512" s="295"/>
      <c r="AD512" s="295"/>
      <c r="AE512" s="295"/>
      <c r="AF512" s="295"/>
      <c r="AG512" s="295"/>
    </row>
    <row r="513" spans="1:33" ht="24" customHeight="1">
      <c r="A513" s="295"/>
      <c r="B513" s="295"/>
      <c r="C513" s="295"/>
      <c r="D513" s="295"/>
      <c r="E513" s="295"/>
      <c r="F513" s="295"/>
      <c r="G513" s="295"/>
      <c r="H513" s="295"/>
      <c r="I513" s="295"/>
      <c r="J513" s="295"/>
      <c r="K513" s="295"/>
      <c r="L513" s="295"/>
      <c r="M513" s="295"/>
      <c r="N513" s="295"/>
      <c r="O513" s="295"/>
      <c r="P513" s="295"/>
      <c r="Q513" s="295"/>
      <c r="R513" s="295"/>
      <c r="S513" s="295"/>
      <c r="T513" s="295"/>
      <c r="U513" s="295"/>
      <c r="V513" s="295"/>
      <c r="W513" s="295"/>
      <c r="X513" s="295"/>
      <c r="Y513" s="295"/>
      <c r="Z513" s="295"/>
      <c r="AA513" s="295"/>
      <c r="AB513" s="295"/>
      <c r="AC513" s="295"/>
      <c r="AD513" s="295"/>
      <c r="AE513" s="295"/>
      <c r="AF513" s="295"/>
      <c r="AG513" s="295"/>
    </row>
    <row r="514" spans="1:33" ht="24" customHeight="1">
      <c r="A514" s="295"/>
      <c r="B514" s="295"/>
      <c r="C514" s="295"/>
      <c r="D514" s="295"/>
      <c r="E514" s="295"/>
      <c r="F514" s="295"/>
      <c r="G514" s="295"/>
      <c r="H514" s="295"/>
      <c r="I514" s="295"/>
      <c r="J514" s="295"/>
      <c r="K514" s="295"/>
      <c r="L514" s="295"/>
      <c r="M514" s="295"/>
      <c r="N514" s="295"/>
      <c r="O514" s="295"/>
      <c r="P514" s="295"/>
      <c r="Q514" s="295"/>
      <c r="R514" s="295"/>
      <c r="S514" s="295"/>
      <c r="T514" s="295"/>
      <c r="U514" s="295"/>
      <c r="V514" s="295"/>
      <c r="W514" s="295"/>
      <c r="X514" s="295"/>
      <c r="Y514" s="295"/>
      <c r="Z514" s="295"/>
      <c r="AA514" s="295"/>
      <c r="AB514" s="295"/>
      <c r="AC514" s="295"/>
      <c r="AD514" s="295"/>
      <c r="AE514" s="295"/>
      <c r="AF514" s="295"/>
      <c r="AG514" s="295"/>
    </row>
    <row r="515" spans="1:33" ht="24" customHeight="1">
      <c r="A515" s="295"/>
      <c r="B515" s="295"/>
      <c r="C515" s="295"/>
      <c r="D515" s="295"/>
      <c r="E515" s="295"/>
      <c r="F515" s="295"/>
      <c r="G515" s="295"/>
      <c r="H515" s="295"/>
      <c r="I515" s="295"/>
      <c r="J515" s="295"/>
      <c r="K515" s="295"/>
      <c r="L515" s="295"/>
      <c r="M515" s="295"/>
      <c r="N515" s="295"/>
      <c r="O515" s="295"/>
      <c r="P515" s="295"/>
      <c r="Q515" s="295"/>
      <c r="R515" s="295"/>
      <c r="S515" s="295"/>
      <c r="T515" s="295"/>
      <c r="U515" s="295"/>
      <c r="V515" s="295"/>
      <c r="W515" s="295"/>
      <c r="X515" s="295"/>
      <c r="Y515" s="295"/>
      <c r="Z515" s="295"/>
      <c r="AA515" s="295"/>
      <c r="AB515" s="295"/>
      <c r="AC515" s="295"/>
      <c r="AD515" s="295"/>
      <c r="AE515" s="295"/>
      <c r="AF515" s="295"/>
      <c r="AG515" s="295"/>
    </row>
    <row r="516" spans="1:33" ht="24" customHeight="1">
      <c r="A516" s="295"/>
      <c r="B516" s="295"/>
      <c r="C516" s="295"/>
      <c r="D516" s="295"/>
      <c r="E516" s="295"/>
      <c r="F516" s="295"/>
      <c r="G516" s="295"/>
      <c r="H516" s="295"/>
      <c r="I516" s="295"/>
      <c r="J516" s="295"/>
      <c r="K516" s="295"/>
      <c r="L516" s="295"/>
      <c r="M516" s="295"/>
      <c r="N516" s="295"/>
      <c r="O516" s="295"/>
      <c r="P516" s="295"/>
      <c r="Q516" s="295"/>
      <c r="R516" s="295"/>
      <c r="S516" s="295"/>
      <c r="T516" s="295"/>
      <c r="U516" s="295"/>
      <c r="V516" s="295"/>
      <c r="W516" s="295"/>
      <c r="X516" s="295"/>
      <c r="Y516" s="295"/>
      <c r="Z516" s="295"/>
      <c r="AA516" s="295"/>
      <c r="AB516" s="295"/>
      <c r="AC516" s="295"/>
      <c r="AD516" s="295"/>
      <c r="AE516" s="295"/>
      <c r="AF516" s="295"/>
      <c r="AG516" s="295"/>
    </row>
    <row r="517" spans="1:33" ht="24" customHeight="1">
      <c r="A517" s="295"/>
      <c r="B517" s="295"/>
      <c r="C517" s="295"/>
      <c r="D517" s="295"/>
      <c r="E517" s="295"/>
      <c r="F517" s="295"/>
      <c r="G517" s="295"/>
      <c r="H517" s="295"/>
      <c r="I517" s="295"/>
      <c r="J517" s="295"/>
      <c r="K517" s="295"/>
      <c r="L517" s="295"/>
      <c r="M517" s="295"/>
      <c r="N517" s="295"/>
      <c r="O517" s="295"/>
      <c r="P517" s="295"/>
      <c r="Q517" s="295"/>
      <c r="R517" s="295"/>
      <c r="S517" s="295"/>
      <c r="T517" s="295"/>
      <c r="U517" s="295"/>
      <c r="V517" s="295"/>
      <c r="W517" s="295"/>
      <c r="X517" s="295"/>
      <c r="Y517" s="295"/>
      <c r="Z517" s="295"/>
      <c r="AA517" s="295"/>
      <c r="AB517" s="295"/>
      <c r="AC517" s="295"/>
      <c r="AD517" s="295"/>
      <c r="AE517" s="295"/>
      <c r="AF517" s="295"/>
      <c r="AG517" s="295"/>
    </row>
    <row r="518" spans="1:33" ht="24" customHeight="1">
      <c r="A518" s="295"/>
      <c r="B518" s="295"/>
      <c r="C518" s="295"/>
      <c r="D518" s="295"/>
      <c r="E518" s="295"/>
      <c r="F518" s="295"/>
      <c r="G518" s="295"/>
      <c r="H518" s="295"/>
      <c r="I518" s="295"/>
      <c r="J518" s="295"/>
      <c r="K518" s="295"/>
      <c r="L518" s="295"/>
      <c r="M518" s="295"/>
      <c r="N518" s="295"/>
      <c r="O518" s="295"/>
      <c r="P518" s="295"/>
      <c r="Q518" s="295"/>
      <c r="R518" s="295"/>
      <c r="S518" s="295"/>
      <c r="T518" s="295"/>
      <c r="U518" s="295"/>
      <c r="V518" s="295"/>
      <c r="W518" s="295"/>
      <c r="X518" s="295"/>
      <c r="Y518" s="295"/>
      <c r="Z518" s="295"/>
      <c r="AA518" s="295"/>
      <c r="AB518" s="295"/>
      <c r="AC518" s="295"/>
      <c r="AD518" s="295"/>
      <c r="AE518" s="295"/>
      <c r="AF518" s="295"/>
      <c r="AG518" s="295"/>
    </row>
    <row r="519" spans="1:33" ht="24" customHeight="1">
      <c r="A519" s="295"/>
      <c r="B519" s="295"/>
      <c r="C519" s="295"/>
      <c r="D519" s="295"/>
      <c r="E519" s="295"/>
      <c r="F519" s="295"/>
      <c r="G519" s="295"/>
      <c r="H519" s="295"/>
      <c r="I519" s="295"/>
      <c r="J519" s="295"/>
      <c r="K519" s="295"/>
      <c r="L519" s="295"/>
      <c r="M519" s="295"/>
      <c r="N519" s="295"/>
      <c r="O519" s="295"/>
      <c r="P519" s="295"/>
      <c r="Q519" s="295"/>
      <c r="R519" s="295"/>
      <c r="S519" s="295"/>
      <c r="T519" s="295"/>
      <c r="U519" s="295"/>
      <c r="V519" s="295"/>
      <c r="W519" s="295"/>
      <c r="X519" s="295"/>
      <c r="Y519" s="295"/>
      <c r="Z519" s="295"/>
      <c r="AA519" s="295"/>
      <c r="AB519" s="295"/>
      <c r="AC519" s="295"/>
      <c r="AD519" s="295"/>
      <c r="AE519" s="295"/>
      <c r="AF519" s="295"/>
      <c r="AG519" s="295"/>
    </row>
    <row r="520" spans="1:33" ht="24" customHeight="1">
      <c r="A520" s="295"/>
      <c r="B520" s="295"/>
      <c r="C520" s="295"/>
      <c r="D520" s="295"/>
      <c r="E520" s="295"/>
      <c r="F520" s="295"/>
      <c r="G520" s="295"/>
      <c r="H520" s="295"/>
      <c r="I520" s="295"/>
      <c r="J520" s="295"/>
      <c r="K520" s="295"/>
      <c r="L520" s="295"/>
      <c r="M520" s="295"/>
      <c r="N520" s="295"/>
      <c r="O520" s="295"/>
      <c r="P520" s="295"/>
      <c r="Q520" s="295"/>
      <c r="R520" s="295"/>
      <c r="S520" s="295"/>
      <c r="T520" s="295"/>
      <c r="U520" s="295"/>
      <c r="V520" s="295"/>
      <c r="W520" s="295"/>
      <c r="X520" s="295"/>
      <c r="Y520" s="295"/>
      <c r="Z520" s="295"/>
      <c r="AA520" s="295"/>
      <c r="AB520" s="295"/>
      <c r="AC520" s="295"/>
      <c r="AD520" s="295"/>
      <c r="AE520" s="295"/>
      <c r="AF520" s="295"/>
      <c r="AG520" s="295"/>
    </row>
    <row r="521" spans="1:33" ht="24" customHeight="1">
      <c r="A521" s="295"/>
      <c r="B521" s="295"/>
      <c r="C521" s="295"/>
      <c r="D521" s="295"/>
      <c r="E521" s="295"/>
      <c r="F521" s="295"/>
      <c r="G521" s="295"/>
      <c r="H521" s="295"/>
      <c r="I521" s="295"/>
      <c r="J521" s="295"/>
      <c r="K521" s="295"/>
      <c r="L521" s="295"/>
      <c r="M521" s="295"/>
      <c r="N521" s="295"/>
      <c r="O521" s="295"/>
      <c r="P521" s="295"/>
      <c r="Q521" s="295"/>
      <c r="R521" s="295"/>
      <c r="S521" s="295"/>
      <c r="T521" s="295"/>
      <c r="U521" s="295"/>
      <c r="V521" s="295"/>
      <c r="W521" s="295"/>
      <c r="X521" s="295"/>
      <c r="Y521" s="295"/>
      <c r="Z521" s="295"/>
      <c r="AA521" s="295"/>
      <c r="AB521" s="295"/>
      <c r="AC521" s="295"/>
      <c r="AD521" s="295"/>
      <c r="AE521" s="295"/>
      <c r="AF521" s="295"/>
      <c r="AG521" s="295"/>
    </row>
    <row r="522" spans="1:33" ht="24" customHeight="1">
      <c r="A522" s="295"/>
      <c r="B522" s="295"/>
      <c r="C522" s="295"/>
      <c r="D522" s="295"/>
      <c r="E522" s="295"/>
      <c r="F522" s="295"/>
      <c r="G522" s="295"/>
      <c r="H522" s="295"/>
      <c r="I522" s="295"/>
      <c r="J522" s="295"/>
      <c r="K522" s="295"/>
      <c r="L522" s="295"/>
      <c r="M522" s="295"/>
      <c r="N522" s="295"/>
      <c r="O522" s="295"/>
      <c r="P522" s="295"/>
      <c r="Q522" s="295"/>
      <c r="R522" s="295"/>
      <c r="S522" s="295"/>
      <c r="T522" s="295"/>
      <c r="U522" s="295"/>
      <c r="V522" s="295"/>
      <c r="W522" s="295"/>
      <c r="X522" s="295"/>
      <c r="Y522" s="295"/>
      <c r="Z522" s="295"/>
      <c r="AA522" s="295"/>
      <c r="AB522" s="295"/>
      <c r="AC522" s="295"/>
      <c r="AD522" s="295"/>
      <c r="AE522" s="295"/>
      <c r="AF522" s="295"/>
      <c r="AG522" s="295"/>
    </row>
    <row r="523" spans="1:33" ht="24" customHeight="1">
      <c r="A523" s="295"/>
      <c r="B523" s="295"/>
      <c r="C523" s="295"/>
      <c r="D523" s="295"/>
      <c r="E523" s="295"/>
      <c r="F523" s="295"/>
      <c r="G523" s="295"/>
      <c r="H523" s="295"/>
      <c r="I523" s="295"/>
      <c r="J523" s="295"/>
      <c r="K523" s="295"/>
      <c r="L523" s="295"/>
      <c r="M523" s="295"/>
      <c r="N523" s="295"/>
      <c r="O523" s="295"/>
      <c r="P523" s="295"/>
      <c r="Q523" s="295"/>
      <c r="R523" s="295"/>
      <c r="S523" s="295"/>
      <c r="T523" s="295"/>
      <c r="U523" s="295"/>
      <c r="V523" s="295"/>
      <c r="W523" s="295"/>
      <c r="X523" s="295"/>
      <c r="Y523" s="295"/>
      <c r="Z523" s="295"/>
      <c r="AA523" s="295"/>
      <c r="AB523" s="295"/>
      <c r="AC523" s="295"/>
      <c r="AD523" s="295"/>
      <c r="AE523" s="295"/>
      <c r="AF523" s="295"/>
      <c r="AG523" s="295"/>
    </row>
    <row r="524" spans="1:33" ht="24" customHeight="1">
      <c r="A524" s="295"/>
      <c r="B524" s="295"/>
      <c r="C524" s="295"/>
      <c r="D524" s="295"/>
      <c r="E524" s="295"/>
      <c r="F524" s="295"/>
      <c r="G524" s="295"/>
      <c r="H524" s="295"/>
      <c r="I524" s="295"/>
      <c r="J524" s="295"/>
      <c r="K524" s="295"/>
      <c r="L524" s="295"/>
      <c r="M524" s="295"/>
      <c r="N524" s="295"/>
      <c r="O524" s="295"/>
      <c r="P524" s="295"/>
      <c r="Q524" s="295"/>
      <c r="R524" s="295"/>
      <c r="S524" s="295"/>
      <c r="T524" s="295"/>
      <c r="U524" s="295"/>
      <c r="V524" s="295"/>
      <c r="W524" s="295"/>
      <c r="X524" s="295"/>
      <c r="Y524" s="295"/>
      <c r="Z524" s="295"/>
      <c r="AA524" s="295"/>
      <c r="AB524" s="295"/>
      <c r="AC524" s="295"/>
      <c r="AD524" s="295"/>
      <c r="AE524" s="295"/>
      <c r="AF524" s="295"/>
      <c r="AG524" s="295"/>
    </row>
    <row r="525" spans="1:33" ht="24" customHeight="1">
      <c r="A525" s="295"/>
      <c r="B525" s="295"/>
      <c r="C525" s="295"/>
      <c r="D525" s="295"/>
      <c r="E525" s="295"/>
      <c r="F525" s="295"/>
      <c r="G525" s="295"/>
      <c r="H525" s="295"/>
      <c r="I525" s="295"/>
      <c r="J525" s="295"/>
      <c r="K525" s="295"/>
      <c r="L525" s="295"/>
      <c r="M525" s="295"/>
      <c r="N525" s="295"/>
      <c r="O525" s="295"/>
      <c r="P525" s="295"/>
      <c r="Q525" s="295"/>
      <c r="R525" s="295"/>
      <c r="S525" s="295"/>
      <c r="T525" s="295"/>
      <c r="U525" s="295"/>
      <c r="V525" s="295"/>
      <c r="W525" s="295"/>
      <c r="X525" s="295"/>
      <c r="Y525" s="295"/>
      <c r="Z525" s="295"/>
      <c r="AA525" s="295"/>
      <c r="AB525" s="295"/>
      <c r="AC525" s="295"/>
      <c r="AD525" s="295"/>
      <c r="AE525" s="295"/>
      <c r="AF525" s="295"/>
      <c r="AG525" s="295"/>
    </row>
    <row r="526" spans="1:33" ht="24" customHeight="1">
      <c r="A526" s="295"/>
      <c r="B526" s="295"/>
      <c r="C526" s="295"/>
      <c r="D526" s="295"/>
      <c r="E526" s="295"/>
      <c r="F526" s="295"/>
      <c r="G526" s="295"/>
      <c r="H526" s="295"/>
      <c r="I526" s="295"/>
      <c r="J526" s="295"/>
      <c r="K526" s="295"/>
      <c r="L526" s="295"/>
      <c r="M526" s="295"/>
      <c r="N526" s="295"/>
      <c r="O526" s="295"/>
      <c r="P526" s="295"/>
      <c r="Q526" s="295"/>
      <c r="R526" s="295"/>
      <c r="S526" s="295"/>
      <c r="T526" s="295"/>
      <c r="U526" s="295"/>
      <c r="V526" s="295"/>
      <c r="W526" s="295"/>
      <c r="X526" s="295"/>
      <c r="Y526" s="295"/>
      <c r="Z526" s="295"/>
      <c r="AA526" s="295"/>
      <c r="AB526" s="295"/>
      <c r="AC526" s="295"/>
      <c r="AD526" s="295"/>
      <c r="AE526" s="295"/>
      <c r="AF526" s="295"/>
      <c r="AG526" s="295"/>
    </row>
    <row r="527" spans="1:33" ht="24" customHeight="1">
      <c r="A527" s="295"/>
      <c r="B527" s="295"/>
      <c r="C527" s="295"/>
      <c r="D527" s="295"/>
      <c r="E527" s="295"/>
      <c r="F527" s="295"/>
      <c r="G527" s="295"/>
      <c r="H527" s="295"/>
      <c r="I527" s="295"/>
      <c r="J527" s="295"/>
      <c r="K527" s="295"/>
      <c r="L527" s="295"/>
      <c r="M527" s="295"/>
      <c r="N527" s="295"/>
      <c r="O527" s="295"/>
      <c r="P527" s="295"/>
      <c r="Q527" s="295"/>
      <c r="R527" s="295"/>
      <c r="S527" s="295"/>
      <c r="T527" s="295"/>
      <c r="U527" s="295"/>
      <c r="V527" s="295"/>
      <c r="W527" s="295"/>
      <c r="X527" s="295"/>
      <c r="Y527" s="295"/>
      <c r="Z527" s="295"/>
      <c r="AA527" s="295"/>
      <c r="AB527" s="295"/>
      <c r="AC527" s="295"/>
      <c r="AD527" s="295"/>
      <c r="AE527" s="295"/>
      <c r="AF527" s="295"/>
      <c r="AG527" s="295"/>
    </row>
    <row r="528" spans="1:33" ht="24" customHeight="1">
      <c r="A528" s="295"/>
      <c r="B528" s="295"/>
      <c r="C528" s="295"/>
      <c r="D528" s="295"/>
      <c r="E528" s="295"/>
      <c r="F528" s="295"/>
      <c r="G528" s="295"/>
      <c r="H528" s="295"/>
      <c r="I528" s="295"/>
      <c r="J528" s="295"/>
      <c r="K528" s="295"/>
      <c r="L528" s="295"/>
      <c r="M528" s="295"/>
      <c r="N528" s="295"/>
      <c r="O528" s="295"/>
      <c r="P528" s="295"/>
      <c r="Q528" s="295"/>
      <c r="R528" s="295"/>
      <c r="S528" s="295"/>
      <c r="T528" s="295"/>
      <c r="U528" s="295"/>
      <c r="V528" s="295"/>
      <c r="W528" s="295"/>
      <c r="X528" s="295"/>
      <c r="Y528" s="295"/>
      <c r="Z528" s="295"/>
      <c r="AA528" s="295"/>
      <c r="AB528" s="295"/>
      <c r="AC528" s="295"/>
      <c r="AD528" s="295"/>
      <c r="AE528" s="295"/>
      <c r="AF528" s="295"/>
      <c r="AG528" s="295"/>
    </row>
    <row r="529" spans="1:33" ht="24" customHeight="1">
      <c r="A529" s="295"/>
      <c r="B529" s="295"/>
      <c r="C529" s="295"/>
      <c r="D529" s="295"/>
      <c r="E529" s="295"/>
      <c r="F529" s="295"/>
      <c r="G529" s="295"/>
      <c r="H529" s="295"/>
      <c r="I529" s="295"/>
      <c r="J529" s="295"/>
      <c r="K529" s="295"/>
      <c r="L529" s="295"/>
      <c r="M529" s="295"/>
      <c r="N529" s="295"/>
      <c r="O529" s="295"/>
      <c r="P529" s="295"/>
      <c r="Q529" s="295"/>
      <c r="R529" s="295"/>
      <c r="S529" s="295"/>
      <c r="T529" s="295"/>
      <c r="U529" s="295"/>
      <c r="V529" s="295"/>
      <c r="W529" s="295"/>
      <c r="X529" s="295"/>
      <c r="Y529" s="295"/>
      <c r="Z529" s="295"/>
      <c r="AA529" s="295"/>
      <c r="AB529" s="295"/>
      <c r="AC529" s="295"/>
      <c r="AD529" s="295"/>
      <c r="AE529" s="295"/>
      <c r="AF529" s="295"/>
      <c r="AG529" s="295"/>
    </row>
    <row r="530" spans="1:33" ht="24" customHeight="1">
      <c r="A530" s="295"/>
      <c r="B530" s="295"/>
      <c r="C530" s="295"/>
      <c r="D530" s="295"/>
      <c r="E530" s="295"/>
      <c r="F530" s="295"/>
      <c r="G530" s="295"/>
      <c r="H530" s="295"/>
      <c r="I530" s="295"/>
      <c r="J530" s="295"/>
      <c r="K530" s="295"/>
      <c r="L530" s="295"/>
      <c r="M530" s="295"/>
      <c r="N530" s="295"/>
      <c r="O530" s="295"/>
      <c r="P530" s="295"/>
      <c r="Q530" s="295"/>
      <c r="R530" s="295"/>
      <c r="S530" s="295"/>
      <c r="T530" s="295"/>
      <c r="U530" s="295"/>
      <c r="V530" s="295"/>
      <c r="W530" s="295"/>
      <c r="X530" s="295"/>
      <c r="Y530" s="295"/>
      <c r="Z530" s="295"/>
      <c r="AA530" s="295"/>
      <c r="AB530" s="295"/>
      <c r="AC530" s="295"/>
      <c r="AD530" s="295"/>
      <c r="AE530" s="295"/>
      <c r="AF530" s="295"/>
      <c r="AG530" s="295"/>
    </row>
    <row r="531" spans="1:33" ht="24" customHeight="1">
      <c r="A531" s="295"/>
      <c r="B531" s="295"/>
      <c r="C531" s="295"/>
      <c r="D531" s="295"/>
      <c r="E531" s="295"/>
      <c r="F531" s="295"/>
      <c r="G531" s="295"/>
      <c r="H531" s="295"/>
      <c r="I531" s="295"/>
      <c r="J531" s="295"/>
      <c r="K531" s="295"/>
      <c r="L531" s="295"/>
      <c r="M531" s="295"/>
      <c r="N531" s="295"/>
      <c r="O531" s="295"/>
      <c r="P531" s="295"/>
      <c r="Q531" s="295"/>
      <c r="R531" s="295"/>
      <c r="S531" s="295"/>
      <c r="T531" s="295"/>
      <c r="U531" s="295"/>
      <c r="V531" s="295"/>
      <c r="W531" s="295"/>
      <c r="X531" s="295"/>
      <c r="Y531" s="295"/>
      <c r="Z531" s="295"/>
      <c r="AA531" s="295"/>
      <c r="AB531" s="295"/>
      <c r="AC531" s="295"/>
      <c r="AD531" s="295"/>
      <c r="AE531" s="295"/>
      <c r="AF531" s="295"/>
      <c r="AG531" s="295"/>
    </row>
    <row r="532" spans="1:33" ht="24" customHeight="1">
      <c r="A532" s="295"/>
      <c r="B532" s="295"/>
      <c r="C532" s="295"/>
      <c r="D532" s="295"/>
      <c r="E532" s="295"/>
      <c r="F532" s="295"/>
      <c r="G532" s="295"/>
      <c r="H532" s="295"/>
      <c r="I532" s="295"/>
      <c r="J532" s="295"/>
      <c r="K532" s="295"/>
      <c r="L532" s="295"/>
      <c r="M532" s="295"/>
      <c r="N532" s="295"/>
      <c r="O532" s="295"/>
      <c r="P532" s="295"/>
      <c r="Q532" s="295"/>
      <c r="R532" s="295"/>
      <c r="S532" s="295"/>
      <c r="T532" s="295"/>
      <c r="U532" s="295"/>
      <c r="V532" s="295"/>
      <c r="W532" s="295"/>
      <c r="X532" s="295"/>
      <c r="Y532" s="295"/>
      <c r="Z532" s="295"/>
      <c r="AA532" s="295"/>
      <c r="AB532" s="295"/>
      <c r="AC532" s="295"/>
      <c r="AD532" s="295"/>
      <c r="AE532" s="295"/>
      <c r="AF532" s="295"/>
      <c r="AG532" s="295"/>
    </row>
    <row r="533" spans="1:33" ht="24" customHeight="1">
      <c r="A533" s="295"/>
      <c r="B533" s="295"/>
      <c r="C533" s="295"/>
      <c r="D533" s="295"/>
      <c r="E533" s="295"/>
      <c r="F533" s="295"/>
      <c r="G533" s="295"/>
      <c r="H533" s="295"/>
      <c r="I533" s="295"/>
      <c r="J533" s="295"/>
      <c r="K533" s="295"/>
      <c r="L533" s="295"/>
      <c r="M533" s="295"/>
      <c r="N533" s="295"/>
      <c r="O533" s="295"/>
      <c r="P533" s="295"/>
      <c r="Q533" s="295"/>
      <c r="R533" s="295"/>
      <c r="S533" s="295"/>
      <c r="T533" s="295"/>
      <c r="U533" s="295"/>
      <c r="V533" s="295"/>
      <c r="W533" s="295"/>
      <c r="X533" s="295"/>
      <c r="Y533" s="295"/>
      <c r="Z533" s="295"/>
      <c r="AA533" s="295"/>
      <c r="AB533" s="295"/>
      <c r="AC533" s="295"/>
      <c r="AD533" s="295"/>
      <c r="AE533" s="295"/>
      <c r="AF533" s="295"/>
      <c r="AG533" s="295"/>
    </row>
    <row r="534" spans="1:33" ht="24" customHeight="1">
      <c r="A534" s="295"/>
      <c r="B534" s="295"/>
      <c r="C534" s="295"/>
      <c r="D534" s="295"/>
      <c r="E534" s="295"/>
      <c r="F534" s="295"/>
      <c r="G534" s="295"/>
      <c r="H534" s="295"/>
      <c r="I534" s="295"/>
      <c r="J534" s="295"/>
      <c r="K534" s="295"/>
      <c r="L534" s="295"/>
      <c r="M534" s="295"/>
      <c r="N534" s="295"/>
      <c r="O534" s="295"/>
      <c r="P534" s="295"/>
      <c r="Q534" s="295"/>
      <c r="R534" s="295"/>
      <c r="S534" s="295"/>
      <c r="T534" s="295"/>
      <c r="U534" s="295"/>
      <c r="V534" s="295"/>
      <c r="W534" s="295"/>
      <c r="X534" s="295"/>
      <c r="Y534" s="295"/>
      <c r="Z534" s="295"/>
      <c r="AA534" s="295"/>
      <c r="AB534" s="295"/>
      <c r="AC534" s="295"/>
      <c r="AD534" s="295"/>
      <c r="AE534" s="295"/>
      <c r="AF534" s="295"/>
      <c r="AG534" s="295"/>
    </row>
    <row r="535" spans="1:33" ht="24" customHeight="1">
      <c r="A535" s="295"/>
      <c r="B535" s="295"/>
      <c r="C535" s="295"/>
      <c r="D535" s="295"/>
      <c r="E535" s="295"/>
      <c r="F535" s="295"/>
      <c r="G535" s="295"/>
      <c r="H535" s="295"/>
      <c r="I535" s="295"/>
      <c r="J535" s="295"/>
      <c r="K535" s="295"/>
      <c r="L535" s="295"/>
      <c r="M535" s="295"/>
      <c r="N535" s="295"/>
      <c r="O535" s="295"/>
      <c r="P535" s="295"/>
      <c r="Q535" s="295"/>
      <c r="R535" s="295"/>
      <c r="S535" s="295"/>
      <c r="T535" s="295"/>
      <c r="U535" s="295"/>
      <c r="V535" s="295"/>
      <c r="W535" s="295"/>
      <c r="X535" s="295"/>
      <c r="Y535" s="295"/>
      <c r="Z535" s="295"/>
      <c r="AA535" s="295"/>
      <c r="AB535" s="295"/>
      <c r="AC535" s="295"/>
      <c r="AD535" s="295"/>
      <c r="AE535" s="295"/>
      <c r="AF535" s="295"/>
      <c r="AG535" s="295"/>
    </row>
    <row r="536" spans="1:33" ht="24" customHeight="1">
      <c r="A536" s="295"/>
      <c r="B536" s="295"/>
      <c r="C536" s="295"/>
      <c r="D536" s="295"/>
      <c r="E536" s="295"/>
      <c r="F536" s="295"/>
      <c r="G536" s="295"/>
      <c r="H536" s="295"/>
      <c r="I536" s="295"/>
      <c r="J536" s="295"/>
      <c r="K536" s="295"/>
      <c r="L536" s="295"/>
      <c r="M536" s="295"/>
      <c r="N536" s="295"/>
      <c r="O536" s="295"/>
      <c r="P536" s="295"/>
      <c r="Q536" s="295"/>
      <c r="R536" s="295"/>
      <c r="S536" s="295"/>
      <c r="T536" s="295"/>
      <c r="U536" s="295"/>
      <c r="V536" s="295"/>
      <c r="W536" s="295"/>
      <c r="X536" s="295"/>
      <c r="Y536" s="295"/>
      <c r="Z536" s="295"/>
      <c r="AA536" s="295"/>
      <c r="AB536" s="295"/>
      <c r="AC536" s="295"/>
      <c r="AD536" s="295"/>
      <c r="AE536" s="295"/>
      <c r="AF536" s="295"/>
      <c r="AG536" s="295"/>
    </row>
    <row r="537" spans="1:33" ht="24" customHeight="1">
      <c r="A537" s="295"/>
      <c r="B537" s="295"/>
      <c r="C537" s="295"/>
      <c r="D537" s="295"/>
      <c r="E537" s="295"/>
      <c r="F537" s="295"/>
      <c r="G537" s="295"/>
      <c r="H537" s="295"/>
      <c r="I537" s="295"/>
      <c r="J537" s="295"/>
      <c r="K537" s="295"/>
      <c r="L537" s="295"/>
      <c r="M537" s="295"/>
      <c r="N537" s="295"/>
      <c r="O537" s="295"/>
      <c r="P537" s="295"/>
      <c r="Q537" s="295"/>
      <c r="R537" s="295"/>
      <c r="S537" s="295"/>
      <c r="T537" s="295"/>
      <c r="U537" s="295"/>
      <c r="V537" s="295"/>
      <c r="W537" s="295"/>
      <c r="X537" s="295"/>
      <c r="Y537" s="295"/>
      <c r="Z537" s="295"/>
      <c r="AA537" s="295"/>
      <c r="AB537" s="295"/>
      <c r="AC537" s="295"/>
      <c r="AD537" s="295"/>
      <c r="AE537" s="295"/>
      <c r="AF537" s="295"/>
      <c r="AG537" s="295"/>
    </row>
    <row r="538" spans="1:33" ht="24" customHeight="1">
      <c r="A538" s="295"/>
      <c r="B538" s="295"/>
      <c r="C538" s="295"/>
      <c r="D538" s="295"/>
      <c r="E538" s="295"/>
      <c r="F538" s="295"/>
      <c r="G538" s="295"/>
      <c r="H538" s="295"/>
      <c r="I538" s="295"/>
      <c r="J538" s="295"/>
      <c r="K538" s="295"/>
      <c r="L538" s="295"/>
      <c r="M538" s="295"/>
      <c r="N538" s="295"/>
      <c r="O538" s="295"/>
      <c r="P538" s="295"/>
      <c r="Q538" s="295"/>
      <c r="R538" s="295"/>
      <c r="S538" s="295"/>
      <c r="T538" s="295"/>
      <c r="U538" s="295"/>
      <c r="V538" s="295"/>
      <c r="W538" s="295"/>
      <c r="X538" s="295"/>
      <c r="Y538" s="295"/>
      <c r="Z538" s="295"/>
      <c r="AA538" s="295"/>
      <c r="AB538" s="295"/>
      <c r="AC538" s="295"/>
      <c r="AD538" s="295"/>
      <c r="AE538" s="295"/>
      <c r="AF538" s="295"/>
      <c r="AG538" s="295"/>
    </row>
    <row r="539" spans="1:33" ht="24" customHeight="1">
      <c r="A539" s="295"/>
      <c r="B539" s="295"/>
      <c r="C539" s="295"/>
      <c r="D539" s="295"/>
      <c r="E539" s="295"/>
      <c r="F539" s="295"/>
      <c r="G539" s="295"/>
      <c r="H539" s="295"/>
      <c r="I539" s="295"/>
      <c r="J539" s="295"/>
      <c r="K539" s="295"/>
      <c r="L539" s="295"/>
      <c r="M539" s="295"/>
      <c r="N539" s="295"/>
      <c r="O539" s="295"/>
      <c r="P539" s="295"/>
      <c r="Q539" s="295"/>
      <c r="R539" s="295"/>
      <c r="S539" s="295"/>
      <c r="T539" s="295"/>
      <c r="U539" s="295"/>
      <c r="V539" s="295"/>
      <c r="W539" s="295"/>
      <c r="X539" s="295"/>
      <c r="Y539" s="295"/>
      <c r="Z539" s="295"/>
      <c r="AA539" s="295"/>
      <c r="AB539" s="295"/>
      <c r="AC539" s="295"/>
      <c r="AD539" s="295"/>
      <c r="AE539" s="295"/>
      <c r="AF539" s="295"/>
      <c r="AG539" s="295"/>
    </row>
    <row r="540" spans="1:33" ht="24" customHeight="1">
      <c r="A540" s="295"/>
      <c r="B540" s="295"/>
      <c r="C540" s="295"/>
      <c r="D540" s="295"/>
      <c r="E540" s="295"/>
      <c r="F540" s="295"/>
      <c r="G540" s="295"/>
      <c r="H540" s="295"/>
      <c r="I540" s="295"/>
      <c r="J540" s="295"/>
      <c r="K540" s="295"/>
      <c r="L540" s="295"/>
      <c r="M540" s="295"/>
      <c r="N540" s="295"/>
      <c r="O540" s="295"/>
      <c r="P540" s="295"/>
      <c r="Q540" s="295"/>
      <c r="R540" s="295"/>
      <c r="S540" s="295"/>
      <c r="T540" s="295"/>
      <c r="U540" s="295"/>
      <c r="V540" s="295"/>
      <c r="W540" s="295"/>
      <c r="X540" s="295"/>
      <c r="Y540" s="295"/>
      <c r="Z540" s="295"/>
      <c r="AA540" s="295"/>
      <c r="AB540" s="295"/>
      <c r="AC540" s="295"/>
      <c r="AD540" s="295"/>
      <c r="AE540" s="295"/>
      <c r="AF540" s="295"/>
      <c r="AG540" s="295"/>
    </row>
    <row r="541" spans="1:33" ht="24" customHeight="1">
      <c r="A541" s="295"/>
      <c r="B541" s="295"/>
      <c r="C541" s="295"/>
      <c r="D541" s="295"/>
      <c r="E541" s="295"/>
      <c r="F541" s="295"/>
      <c r="G541" s="295"/>
      <c r="H541" s="295"/>
      <c r="I541" s="295"/>
      <c r="J541" s="295"/>
      <c r="K541" s="295"/>
      <c r="L541" s="295"/>
      <c r="M541" s="295"/>
      <c r="N541" s="295"/>
      <c r="O541" s="295"/>
      <c r="P541" s="295"/>
      <c r="Q541" s="295"/>
      <c r="R541" s="295"/>
      <c r="S541" s="295"/>
      <c r="T541" s="295"/>
      <c r="U541" s="295"/>
      <c r="V541" s="295"/>
      <c r="W541" s="295"/>
      <c r="X541" s="295"/>
      <c r="Y541" s="295"/>
      <c r="Z541" s="295"/>
      <c r="AA541" s="295"/>
      <c r="AB541" s="295"/>
      <c r="AC541" s="295"/>
      <c r="AD541" s="295"/>
      <c r="AE541" s="295"/>
      <c r="AF541" s="295"/>
      <c r="AG541" s="295"/>
    </row>
    <row r="542" spans="1:33" ht="24" customHeight="1">
      <c r="A542" s="295"/>
      <c r="B542" s="295"/>
      <c r="C542" s="295"/>
      <c r="D542" s="295"/>
      <c r="E542" s="295"/>
      <c r="F542" s="295"/>
      <c r="G542" s="295"/>
      <c r="H542" s="295"/>
      <c r="I542" s="295"/>
      <c r="J542" s="295"/>
      <c r="K542" s="295"/>
      <c r="L542" s="295"/>
      <c r="M542" s="295"/>
      <c r="N542" s="295"/>
      <c r="O542" s="295"/>
      <c r="P542" s="295"/>
      <c r="Q542" s="295"/>
      <c r="R542" s="295"/>
      <c r="S542" s="295"/>
      <c r="T542" s="295"/>
      <c r="U542" s="295"/>
      <c r="V542" s="295"/>
      <c r="W542" s="295"/>
      <c r="X542" s="295"/>
      <c r="Y542" s="295"/>
      <c r="Z542" s="295"/>
      <c r="AA542" s="295"/>
      <c r="AB542" s="295"/>
      <c r="AC542" s="295"/>
      <c r="AD542" s="295"/>
      <c r="AE542" s="295"/>
      <c r="AF542" s="295"/>
      <c r="AG542" s="295"/>
    </row>
    <row r="543" spans="1:33" ht="24" customHeight="1">
      <c r="A543" s="295"/>
      <c r="B543" s="295"/>
      <c r="C543" s="295"/>
      <c r="D543" s="295"/>
      <c r="E543" s="295"/>
      <c r="F543" s="295"/>
      <c r="G543" s="295"/>
      <c r="H543" s="295"/>
      <c r="I543" s="295"/>
      <c r="J543" s="295"/>
      <c r="K543" s="295"/>
      <c r="L543" s="295"/>
      <c r="M543" s="295"/>
      <c r="N543" s="295"/>
      <c r="O543" s="295"/>
      <c r="P543" s="295"/>
      <c r="Q543" s="295"/>
      <c r="R543" s="295"/>
      <c r="S543" s="295"/>
      <c r="T543" s="295"/>
      <c r="U543" s="295"/>
      <c r="V543" s="295"/>
      <c r="W543" s="295"/>
      <c r="X543" s="295"/>
      <c r="Y543" s="295"/>
      <c r="Z543" s="295"/>
      <c r="AA543" s="295"/>
      <c r="AB543" s="295"/>
      <c r="AC543" s="295"/>
      <c r="AD543" s="295"/>
      <c r="AE543" s="295"/>
      <c r="AF543" s="295"/>
      <c r="AG543" s="295"/>
    </row>
    <row r="544" spans="1:33" ht="24" customHeight="1">
      <c r="A544" s="295"/>
      <c r="B544" s="295"/>
      <c r="C544" s="295"/>
      <c r="D544" s="295"/>
      <c r="E544" s="295"/>
      <c r="F544" s="295"/>
      <c r="G544" s="295"/>
      <c r="H544" s="295"/>
      <c r="I544" s="295"/>
      <c r="J544" s="295"/>
      <c r="K544" s="295"/>
      <c r="L544" s="295"/>
      <c r="M544" s="295"/>
      <c r="N544" s="295"/>
      <c r="O544" s="295"/>
      <c r="P544" s="295"/>
      <c r="Q544" s="295"/>
      <c r="R544" s="295"/>
      <c r="S544" s="295"/>
      <c r="T544" s="295"/>
      <c r="U544" s="295"/>
      <c r="V544" s="295"/>
      <c r="W544" s="295"/>
      <c r="X544" s="295"/>
      <c r="Y544" s="295"/>
      <c r="Z544" s="295"/>
      <c r="AA544" s="295"/>
      <c r="AB544" s="295"/>
      <c r="AC544" s="295"/>
      <c r="AD544" s="295"/>
      <c r="AE544" s="295"/>
      <c r="AF544" s="295"/>
      <c r="AG544" s="295"/>
    </row>
    <row r="545" spans="1:33" ht="24" customHeight="1">
      <c r="A545" s="295"/>
      <c r="B545" s="295"/>
      <c r="C545" s="295"/>
      <c r="D545" s="295"/>
      <c r="E545" s="295"/>
      <c r="F545" s="295"/>
      <c r="G545" s="295"/>
      <c r="H545" s="295"/>
      <c r="I545" s="295"/>
      <c r="J545" s="295"/>
      <c r="K545" s="295"/>
      <c r="L545" s="295"/>
      <c r="M545" s="295"/>
      <c r="N545" s="295"/>
      <c r="O545" s="295"/>
      <c r="P545" s="295"/>
      <c r="Q545" s="295"/>
      <c r="R545" s="295"/>
      <c r="S545" s="295"/>
      <c r="T545" s="295"/>
      <c r="U545" s="295"/>
      <c r="V545" s="295"/>
      <c r="W545" s="295"/>
      <c r="X545" s="295"/>
      <c r="Y545" s="295"/>
      <c r="Z545" s="295"/>
      <c r="AA545" s="295"/>
      <c r="AB545" s="295"/>
      <c r="AC545" s="295"/>
      <c r="AD545" s="295"/>
      <c r="AE545" s="295"/>
      <c r="AF545" s="295"/>
      <c r="AG545" s="295"/>
    </row>
    <row r="546" spans="1:33" ht="24" customHeight="1">
      <c r="A546" s="295"/>
      <c r="B546" s="295"/>
      <c r="C546" s="295"/>
      <c r="D546" s="295"/>
      <c r="E546" s="295"/>
      <c r="F546" s="295"/>
      <c r="G546" s="295"/>
      <c r="H546" s="295"/>
      <c r="I546" s="295"/>
      <c r="J546" s="295"/>
      <c r="K546" s="295"/>
      <c r="L546" s="295"/>
      <c r="M546" s="295"/>
      <c r="N546" s="295"/>
      <c r="O546" s="295"/>
      <c r="P546" s="295"/>
      <c r="Q546" s="295"/>
      <c r="R546" s="295"/>
      <c r="S546" s="295"/>
      <c r="T546" s="295"/>
      <c r="U546" s="295"/>
      <c r="V546" s="295"/>
      <c r="W546" s="295"/>
      <c r="X546" s="295"/>
      <c r="Y546" s="295"/>
      <c r="Z546" s="295"/>
      <c r="AA546" s="295"/>
      <c r="AB546" s="295"/>
      <c r="AC546" s="295"/>
      <c r="AD546" s="295"/>
      <c r="AE546" s="295"/>
      <c r="AF546" s="295"/>
      <c r="AG546" s="295"/>
    </row>
    <row r="547" spans="1:33" ht="24" customHeight="1">
      <c r="A547" s="295"/>
      <c r="B547" s="295"/>
      <c r="C547" s="295"/>
      <c r="D547" s="295"/>
      <c r="E547" s="295"/>
      <c r="F547" s="295"/>
      <c r="G547" s="295"/>
      <c r="H547" s="295"/>
      <c r="I547" s="295"/>
      <c r="J547" s="295"/>
      <c r="K547" s="295"/>
      <c r="L547" s="295"/>
      <c r="M547" s="295"/>
      <c r="N547" s="295"/>
      <c r="O547" s="295"/>
      <c r="P547" s="295"/>
      <c r="Q547" s="295"/>
      <c r="R547" s="295"/>
      <c r="S547" s="295"/>
      <c r="T547" s="295"/>
      <c r="U547" s="295"/>
      <c r="V547" s="295"/>
      <c r="W547" s="295"/>
      <c r="X547" s="295"/>
      <c r="Y547" s="295"/>
      <c r="Z547" s="295"/>
      <c r="AA547" s="295"/>
      <c r="AB547" s="295"/>
      <c r="AC547" s="295"/>
      <c r="AD547" s="295"/>
      <c r="AE547" s="295"/>
      <c r="AF547" s="295"/>
      <c r="AG547" s="295"/>
    </row>
    <row r="548" spans="1:33" ht="24" customHeight="1">
      <c r="A548" s="295"/>
      <c r="B548" s="295"/>
      <c r="C548" s="295"/>
      <c r="D548" s="295"/>
      <c r="E548" s="295"/>
      <c r="F548" s="295"/>
      <c r="G548" s="295"/>
      <c r="H548" s="295"/>
      <c r="I548" s="295"/>
      <c r="J548" s="295"/>
      <c r="K548" s="295"/>
      <c r="L548" s="295"/>
      <c r="M548" s="295"/>
      <c r="N548" s="295"/>
      <c r="O548" s="295"/>
      <c r="P548" s="295"/>
      <c r="Q548" s="295"/>
      <c r="R548" s="295"/>
      <c r="S548" s="295"/>
      <c r="T548" s="295"/>
      <c r="U548" s="295"/>
      <c r="V548" s="295"/>
      <c r="W548" s="295"/>
      <c r="X548" s="295"/>
      <c r="Y548" s="295"/>
      <c r="Z548" s="295"/>
      <c r="AA548" s="295"/>
      <c r="AB548" s="295"/>
      <c r="AC548" s="295"/>
      <c r="AD548" s="295"/>
      <c r="AE548" s="295"/>
      <c r="AF548" s="295"/>
      <c r="AG548" s="295"/>
    </row>
    <row r="549" spans="1:33" ht="24" customHeight="1">
      <c r="A549" s="295"/>
      <c r="B549" s="295"/>
      <c r="C549" s="295"/>
      <c r="D549" s="295"/>
      <c r="E549" s="295"/>
      <c r="F549" s="295"/>
      <c r="G549" s="295"/>
      <c r="H549" s="295"/>
      <c r="I549" s="295"/>
      <c r="J549" s="295"/>
      <c r="K549" s="295"/>
      <c r="L549" s="295"/>
      <c r="M549" s="295"/>
      <c r="N549" s="295"/>
      <c r="O549" s="295"/>
      <c r="P549" s="295"/>
      <c r="Q549" s="295"/>
      <c r="R549" s="295"/>
      <c r="S549" s="295"/>
      <c r="T549" s="295"/>
      <c r="U549" s="295"/>
      <c r="V549" s="295"/>
      <c r="W549" s="295"/>
      <c r="X549" s="295"/>
      <c r="Y549" s="295"/>
      <c r="Z549" s="295"/>
      <c r="AA549" s="295"/>
      <c r="AB549" s="295"/>
      <c r="AC549" s="295"/>
      <c r="AD549" s="295"/>
      <c r="AE549" s="295"/>
      <c r="AF549" s="295"/>
      <c r="AG549" s="295"/>
    </row>
    <row r="550" spans="1:33" ht="24" customHeight="1">
      <c r="A550" s="295"/>
      <c r="B550" s="295"/>
      <c r="C550" s="295"/>
      <c r="D550" s="295"/>
      <c r="E550" s="295"/>
      <c r="F550" s="295"/>
      <c r="G550" s="295"/>
      <c r="H550" s="295"/>
      <c r="I550" s="295"/>
      <c r="J550" s="295"/>
      <c r="K550" s="295"/>
      <c r="L550" s="295"/>
      <c r="M550" s="295"/>
      <c r="N550" s="295"/>
      <c r="O550" s="295"/>
      <c r="P550" s="295"/>
      <c r="Q550" s="295"/>
      <c r="R550" s="295"/>
      <c r="S550" s="295"/>
      <c r="T550" s="295"/>
      <c r="U550" s="295"/>
      <c r="V550" s="295"/>
      <c r="W550" s="295"/>
      <c r="X550" s="295"/>
      <c r="Y550" s="295"/>
      <c r="Z550" s="295"/>
      <c r="AA550" s="295"/>
      <c r="AB550" s="295"/>
      <c r="AC550" s="295"/>
      <c r="AD550" s="295"/>
      <c r="AE550" s="295"/>
      <c r="AF550" s="295"/>
      <c r="AG550" s="295"/>
    </row>
    <row r="551" spans="1:33" ht="24" customHeight="1">
      <c r="A551" s="295"/>
      <c r="B551" s="295"/>
      <c r="C551" s="295"/>
      <c r="D551" s="295"/>
      <c r="E551" s="295"/>
      <c r="F551" s="295"/>
      <c r="G551" s="295"/>
      <c r="H551" s="295"/>
      <c r="I551" s="295"/>
      <c r="J551" s="295"/>
      <c r="K551" s="295"/>
      <c r="L551" s="295"/>
      <c r="M551" s="295"/>
      <c r="N551" s="295"/>
      <c r="O551" s="295"/>
      <c r="P551" s="295"/>
      <c r="Q551" s="295"/>
      <c r="R551" s="295"/>
      <c r="S551" s="295"/>
      <c r="T551" s="295"/>
      <c r="U551" s="295"/>
      <c r="V551" s="295"/>
      <c r="W551" s="295"/>
      <c r="X551" s="295"/>
      <c r="Y551" s="295"/>
      <c r="Z551" s="295"/>
      <c r="AA551" s="295"/>
      <c r="AB551" s="295"/>
      <c r="AC551" s="295"/>
      <c r="AD551" s="295"/>
      <c r="AE551" s="295"/>
      <c r="AF551" s="295"/>
      <c r="AG551" s="295"/>
    </row>
    <row r="552" spans="1:33" ht="24" customHeight="1">
      <c r="A552" s="295"/>
      <c r="B552" s="295"/>
      <c r="C552" s="295"/>
      <c r="D552" s="295"/>
      <c r="E552" s="295"/>
      <c r="F552" s="295"/>
      <c r="G552" s="295"/>
      <c r="H552" s="295"/>
      <c r="I552" s="295"/>
      <c r="J552" s="295"/>
      <c r="K552" s="295"/>
      <c r="L552" s="295"/>
      <c r="M552" s="295"/>
      <c r="N552" s="295"/>
      <c r="O552" s="295"/>
      <c r="P552" s="295"/>
      <c r="Q552" s="295"/>
      <c r="R552" s="295"/>
      <c r="S552" s="295"/>
      <c r="T552" s="295"/>
      <c r="U552" s="295"/>
      <c r="V552" s="295"/>
      <c r="W552" s="295"/>
      <c r="X552" s="295"/>
      <c r="Y552" s="295"/>
      <c r="Z552" s="295"/>
      <c r="AA552" s="295"/>
      <c r="AB552" s="295"/>
      <c r="AC552" s="295"/>
      <c r="AD552" s="295"/>
      <c r="AE552" s="295"/>
      <c r="AF552" s="295"/>
      <c r="AG552" s="295"/>
    </row>
    <row r="553" spans="1:33" ht="24" customHeight="1">
      <c r="A553" s="295"/>
      <c r="B553" s="295"/>
      <c r="C553" s="295"/>
      <c r="D553" s="295"/>
      <c r="E553" s="295"/>
      <c r="F553" s="295"/>
      <c r="G553" s="295"/>
      <c r="H553" s="295"/>
      <c r="I553" s="295"/>
      <c r="J553" s="295"/>
      <c r="K553" s="295"/>
      <c r="L553" s="295"/>
      <c r="M553" s="295"/>
      <c r="N553" s="295"/>
      <c r="O553" s="295"/>
      <c r="P553" s="295"/>
      <c r="Q553" s="295"/>
      <c r="R553" s="295"/>
      <c r="S553" s="295"/>
      <c r="T553" s="295"/>
      <c r="U553" s="295"/>
      <c r="V553" s="295"/>
      <c r="W553" s="295"/>
      <c r="X553" s="295"/>
      <c r="Y553" s="295"/>
      <c r="Z553" s="295"/>
      <c r="AA553" s="295"/>
      <c r="AB553" s="295"/>
      <c r="AC553" s="295"/>
      <c r="AD553" s="295"/>
      <c r="AE553" s="295"/>
      <c r="AF553" s="295"/>
      <c r="AG553" s="295"/>
    </row>
    <row r="554" spans="1:33" ht="24" customHeight="1">
      <c r="A554" s="295"/>
      <c r="B554" s="295"/>
      <c r="C554" s="295"/>
      <c r="D554" s="295"/>
      <c r="E554" s="295"/>
      <c r="F554" s="295"/>
      <c r="G554" s="295"/>
      <c r="H554" s="295"/>
      <c r="I554" s="295"/>
      <c r="J554" s="295"/>
      <c r="K554" s="295"/>
      <c r="L554" s="295"/>
      <c r="M554" s="295"/>
      <c r="N554" s="295"/>
      <c r="O554" s="295"/>
      <c r="P554" s="295"/>
      <c r="Q554" s="295"/>
      <c r="R554" s="295"/>
      <c r="S554" s="295"/>
      <c r="T554" s="295"/>
      <c r="U554" s="295"/>
      <c r="V554" s="295"/>
      <c r="W554" s="295"/>
      <c r="X554" s="295"/>
      <c r="Y554" s="295"/>
      <c r="Z554" s="295"/>
      <c r="AA554" s="295"/>
      <c r="AB554" s="295"/>
      <c r="AC554" s="295"/>
      <c r="AD554" s="295"/>
      <c r="AE554" s="295"/>
      <c r="AF554" s="295"/>
      <c r="AG554" s="295"/>
    </row>
    <row r="555" spans="1:33" ht="24" customHeight="1">
      <c r="A555" s="295"/>
      <c r="B555" s="295"/>
      <c r="C555" s="295"/>
      <c r="D555" s="295"/>
      <c r="E555" s="295"/>
      <c r="F555" s="295"/>
      <c r="G555" s="295"/>
      <c r="H555" s="295"/>
      <c r="I555" s="295"/>
      <c r="J555" s="295"/>
      <c r="K555" s="295"/>
      <c r="L555" s="295"/>
      <c r="M555" s="295"/>
      <c r="N555" s="295"/>
      <c r="O555" s="295"/>
      <c r="P555" s="295"/>
      <c r="Q555" s="295"/>
      <c r="R555" s="295"/>
      <c r="S555" s="295"/>
      <c r="T555" s="295"/>
      <c r="U555" s="295"/>
      <c r="V555" s="295"/>
      <c r="W555" s="295"/>
      <c r="X555" s="295"/>
      <c r="Y555" s="295"/>
      <c r="Z555" s="295"/>
      <c r="AA555" s="295"/>
      <c r="AB555" s="295"/>
      <c r="AC555" s="295"/>
      <c r="AD555" s="295"/>
      <c r="AE555" s="295"/>
      <c r="AF555" s="295"/>
      <c r="AG555" s="295"/>
    </row>
    <row r="556" spans="1:33" ht="24" customHeight="1">
      <c r="A556" s="295"/>
      <c r="B556" s="295"/>
      <c r="C556" s="295"/>
      <c r="D556" s="295"/>
      <c r="E556" s="295"/>
      <c r="F556" s="295"/>
      <c r="G556" s="295"/>
      <c r="H556" s="295"/>
      <c r="I556" s="295"/>
      <c r="J556" s="295"/>
      <c r="K556" s="295"/>
      <c r="L556" s="295"/>
      <c r="M556" s="295"/>
      <c r="N556" s="295"/>
      <c r="O556" s="295"/>
      <c r="P556" s="295"/>
      <c r="Q556" s="295"/>
      <c r="R556" s="295"/>
      <c r="S556" s="295"/>
      <c r="T556" s="295"/>
      <c r="U556" s="295"/>
      <c r="V556" s="295"/>
      <c r="W556" s="295"/>
      <c r="X556" s="295"/>
      <c r="Y556" s="295"/>
      <c r="Z556" s="295"/>
      <c r="AA556" s="295"/>
      <c r="AB556" s="295"/>
      <c r="AC556" s="295"/>
      <c r="AD556" s="295"/>
      <c r="AE556" s="295"/>
      <c r="AF556" s="295"/>
      <c r="AG556" s="295"/>
    </row>
    <row r="557" spans="1:33" ht="24" customHeight="1">
      <c r="A557" s="295"/>
      <c r="B557" s="295"/>
      <c r="C557" s="295"/>
      <c r="D557" s="295"/>
      <c r="E557" s="295"/>
      <c r="F557" s="295"/>
      <c r="G557" s="295"/>
      <c r="H557" s="295"/>
      <c r="I557" s="295"/>
      <c r="J557" s="295"/>
      <c r="K557" s="295"/>
      <c r="L557" s="295"/>
      <c r="M557" s="295"/>
      <c r="N557" s="295"/>
      <c r="O557" s="295"/>
      <c r="P557" s="295"/>
      <c r="Q557" s="295"/>
      <c r="R557" s="295"/>
      <c r="S557" s="295"/>
      <c r="T557" s="295"/>
      <c r="U557" s="295"/>
      <c r="V557" s="295"/>
      <c r="W557" s="295"/>
      <c r="X557" s="295"/>
      <c r="Y557" s="295"/>
      <c r="Z557" s="295"/>
      <c r="AA557" s="295"/>
      <c r="AB557" s="295"/>
      <c r="AC557" s="295"/>
      <c r="AD557" s="295"/>
      <c r="AE557" s="295"/>
      <c r="AF557" s="295"/>
      <c r="AG557" s="295"/>
    </row>
    <row r="558" spans="1:33" ht="24" customHeight="1">
      <c r="A558" s="295"/>
      <c r="B558" s="295"/>
      <c r="C558" s="295"/>
      <c r="D558" s="295"/>
      <c r="E558" s="295"/>
      <c r="F558" s="295"/>
      <c r="G558" s="295"/>
      <c r="H558" s="295"/>
      <c r="I558" s="295"/>
      <c r="J558" s="295"/>
      <c r="K558" s="295"/>
      <c r="L558" s="295"/>
      <c r="M558" s="295"/>
      <c r="N558" s="295"/>
      <c r="O558" s="295"/>
      <c r="P558" s="295"/>
      <c r="Q558" s="295"/>
      <c r="R558" s="295"/>
      <c r="S558" s="295"/>
      <c r="T558" s="295"/>
      <c r="U558" s="295"/>
      <c r="V558" s="295"/>
      <c r="W558" s="295"/>
      <c r="X558" s="295"/>
      <c r="Y558" s="295"/>
      <c r="Z558" s="295"/>
      <c r="AA558" s="295"/>
      <c r="AB558" s="295"/>
      <c r="AC558" s="295"/>
      <c r="AD558" s="295"/>
      <c r="AE558" s="295"/>
      <c r="AF558" s="295"/>
      <c r="AG558" s="295"/>
    </row>
    <row r="559" spans="1:33" ht="24" customHeight="1">
      <c r="A559" s="295"/>
      <c r="B559" s="295"/>
      <c r="C559" s="295"/>
      <c r="D559" s="295"/>
      <c r="E559" s="295"/>
      <c r="F559" s="295"/>
      <c r="G559" s="295"/>
      <c r="H559" s="295"/>
      <c r="I559" s="295"/>
      <c r="J559" s="295"/>
      <c r="K559" s="295"/>
      <c r="L559" s="295"/>
      <c r="M559" s="295"/>
      <c r="N559" s="295"/>
      <c r="O559" s="295"/>
      <c r="P559" s="295"/>
      <c r="Q559" s="295"/>
      <c r="R559" s="295"/>
      <c r="S559" s="295"/>
      <c r="T559" s="295"/>
      <c r="U559" s="295"/>
      <c r="V559" s="295"/>
      <c r="W559" s="295"/>
      <c r="X559" s="295"/>
      <c r="Y559" s="295"/>
      <c r="Z559" s="295"/>
      <c r="AA559" s="295"/>
      <c r="AB559" s="295"/>
      <c r="AC559" s="295"/>
      <c r="AD559" s="295"/>
      <c r="AE559" s="295"/>
      <c r="AF559" s="295"/>
      <c r="AG559" s="295"/>
    </row>
    <row r="560" spans="1:33" ht="24" customHeight="1">
      <c r="A560" s="295"/>
      <c r="B560" s="295"/>
      <c r="C560" s="295"/>
      <c r="D560" s="295"/>
      <c r="E560" s="295"/>
      <c r="F560" s="295"/>
      <c r="G560" s="295"/>
      <c r="H560" s="295"/>
      <c r="I560" s="295"/>
      <c r="J560" s="295"/>
      <c r="K560" s="295"/>
      <c r="L560" s="295"/>
      <c r="M560" s="295"/>
      <c r="N560" s="295"/>
      <c r="O560" s="295"/>
      <c r="P560" s="295"/>
      <c r="Q560" s="295"/>
      <c r="R560" s="295"/>
      <c r="S560" s="295"/>
      <c r="T560" s="295"/>
      <c r="U560" s="295"/>
      <c r="V560" s="295"/>
      <c r="W560" s="295"/>
      <c r="X560" s="295"/>
      <c r="Y560" s="295"/>
      <c r="Z560" s="295"/>
      <c r="AA560" s="295"/>
      <c r="AB560" s="295"/>
      <c r="AC560" s="295"/>
      <c r="AD560" s="295"/>
      <c r="AE560" s="295"/>
      <c r="AF560" s="295"/>
      <c r="AG560" s="295"/>
    </row>
    <row r="561" spans="1:33" ht="24" customHeight="1">
      <c r="A561" s="295"/>
      <c r="B561" s="295"/>
      <c r="C561" s="295"/>
      <c r="D561" s="295"/>
      <c r="E561" s="295"/>
      <c r="F561" s="295"/>
      <c r="G561" s="295"/>
      <c r="H561" s="295"/>
      <c r="I561" s="295"/>
      <c r="J561" s="295"/>
      <c r="K561" s="295"/>
      <c r="L561" s="295"/>
      <c r="M561" s="295"/>
      <c r="N561" s="295"/>
      <c r="O561" s="295"/>
      <c r="P561" s="295"/>
      <c r="Q561" s="295"/>
      <c r="R561" s="295"/>
      <c r="S561" s="295"/>
      <c r="T561" s="295"/>
      <c r="U561" s="295"/>
      <c r="V561" s="295"/>
      <c r="W561" s="295"/>
      <c r="X561" s="295"/>
      <c r="Y561" s="295"/>
      <c r="Z561" s="295"/>
      <c r="AA561" s="295"/>
      <c r="AB561" s="295"/>
      <c r="AC561" s="295"/>
      <c r="AD561" s="295"/>
      <c r="AE561" s="295"/>
      <c r="AF561" s="295"/>
      <c r="AG561" s="295"/>
    </row>
    <row r="562" spans="1:33" ht="24" customHeight="1">
      <c r="A562" s="295"/>
      <c r="B562" s="295"/>
      <c r="C562" s="295"/>
      <c r="D562" s="295"/>
      <c r="E562" s="295"/>
      <c r="F562" s="295"/>
      <c r="G562" s="295"/>
      <c r="H562" s="295"/>
      <c r="I562" s="295"/>
      <c r="J562" s="295"/>
      <c r="K562" s="295"/>
      <c r="L562" s="295"/>
      <c r="M562" s="295"/>
      <c r="N562" s="295"/>
      <c r="O562" s="295"/>
      <c r="P562" s="295"/>
      <c r="Q562" s="295"/>
      <c r="R562" s="295"/>
      <c r="S562" s="295"/>
      <c r="T562" s="295"/>
      <c r="U562" s="295"/>
      <c r="V562" s="295"/>
      <c r="W562" s="295"/>
      <c r="X562" s="295"/>
      <c r="Y562" s="295"/>
      <c r="Z562" s="295"/>
      <c r="AA562" s="295"/>
      <c r="AB562" s="295"/>
      <c r="AC562" s="295"/>
      <c r="AD562" s="295"/>
      <c r="AE562" s="295"/>
      <c r="AF562" s="295"/>
      <c r="AG562" s="295"/>
    </row>
    <row r="563" spans="1:33" ht="24" customHeight="1">
      <c r="A563" s="295"/>
      <c r="B563" s="295"/>
      <c r="C563" s="295"/>
      <c r="D563" s="295"/>
      <c r="E563" s="295"/>
      <c r="F563" s="295"/>
      <c r="G563" s="295"/>
      <c r="H563" s="295"/>
      <c r="I563" s="295"/>
      <c r="J563" s="295"/>
      <c r="K563" s="295"/>
      <c r="L563" s="295"/>
      <c r="M563" s="295"/>
      <c r="N563" s="295"/>
      <c r="O563" s="295"/>
      <c r="P563" s="295"/>
      <c r="Q563" s="295"/>
      <c r="R563" s="295"/>
      <c r="S563" s="295"/>
      <c r="T563" s="295"/>
      <c r="U563" s="295"/>
      <c r="V563" s="295"/>
      <c r="W563" s="295"/>
      <c r="X563" s="295"/>
      <c r="Y563" s="295"/>
      <c r="Z563" s="295"/>
      <c r="AA563" s="295"/>
      <c r="AB563" s="295"/>
      <c r="AC563" s="295"/>
      <c r="AD563" s="295"/>
      <c r="AE563" s="295"/>
      <c r="AF563" s="295"/>
      <c r="AG563" s="295"/>
    </row>
    <row r="564" spans="1:33" ht="24" customHeight="1">
      <c r="A564" s="295"/>
      <c r="B564" s="295"/>
      <c r="C564" s="295"/>
      <c r="D564" s="295"/>
      <c r="E564" s="295"/>
      <c r="F564" s="295"/>
      <c r="G564" s="295"/>
      <c r="H564" s="295"/>
      <c r="I564" s="295"/>
      <c r="J564" s="295"/>
      <c r="K564" s="295"/>
      <c r="L564" s="295"/>
      <c r="M564" s="295"/>
      <c r="N564" s="295"/>
      <c r="O564" s="295"/>
      <c r="P564" s="295"/>
      <c r="Q564" s="295"/>
      <c r="R564" s="295"/>
      <c r="S564" s="295"/>
      <c r="T564" s="295"/>
      <c r="U564" s="295"/>
      <c r="V564" s="295"/>
      <c r="W564" s="295"/>
      <c r="X564" s="295"/>
      <c r="Y564" s="295"/>
      <c r="Z564" s="295"/>
      <c r="AA564" s="295"/>
      <c r="AB564" s="295"/>
      <c r="AC564" s="295"/>
      <c r="AD564" s="295"/>
      <c r="AE564" s="295"/>
      <c r="AF564" s="295"/>
      <c r="AG564" s="295"/>
    </row>
    <row r="565" spans="1:33" ht="24" customHeight="1">
      <c r="A565" s="295"/>
      <c r="B565" s="295"/>
      <c r="C565" s="295"/>
      <c r="D565" s="295"/>
      <c r="E565" s="295"/>
      <c r="F565" s="295"/>
      <c r="G565" s="295"/>
      <c r="H565" s="295"/>
      <c r="I565" s="295"/>
      <c r="J565" s="295"/>
      <c r="K565" s="295"/>
      <c r="L565" s="295"/>
      <c r="M565" s="295"/>
      <c r="N565" s="295"/>
      <c r="O565" s="295"/>
      <c r="P565" s="295"/>
      <c r="Q565" s="295"/>
      <c r="R565" s="295"/>
      <c r="S565" s="295"/>
      <c r="T565" s="295"/>
      <c r="U565" s="295"/>
      <c r="V565" s="295"/>
      <c r="W565" s="295"/>
      <c r="X565" s="295"/>
      <c r="Y565" s="295"/>
      <c r="Z565" s="295"/>
      <c r="AA565" s="295"/>
      <c r="AB565" s="295"/>
      <c r="AC565" s="295"/>
      <c r="AD565" s="295"/>
      <c r="AE565" s="295"/>
      <c r="AF565" s="295"/>
      <c r="AG565" s="295"/>
    </row>
    <row r="566" spans="1:33" ht="24" customHeight="1">
      <c r="A566" s="295"/>
      <c r="B566" s="295"/>
      <c r="C566" s="295"/>
      <c r="D566" s="295"/>
      <c r="E566" s="295"/>
      <c r="F566" s="295"/>
      <c r="G566" s="295"/>
      <c r="H566" s="295"/>
      <c r="I566" s="295"/>
      <c r="J566" s="295"/>
      <c r="K566" s="295"/>
      <c r="L566" s="295"/>
      <c r="M566" s="295"/>
      <c r="N566" s="295"/>
      <c r="O566" s="295"/>
      <c r="P566" s="295"/>
      <c r="Q566" s="295"/>
      <c r="R566" s="295"/>
      <c r="S566" s="295"/>
      <c r="T566" s="295"/>
      <c r="U566" s="295"/>
      <c r="V566" s="295"/>
      <c r="W566" s="295"/>
      <c r="X566" s="295"/>
      <c r="Y566" s="295"/>
      <c r="Z566" s="295"/>
      <c r="AA566" s="295"/>
      <c r="AB566" s="295"/>
      <c r="AC566" s="295"/>
      <c r="AD566" s="295"/>
      <c r="AE566" s="295"/>
      <c r="AF566" s="295"/>
      <c r="AG566" s="295"/>
    </row>
    <row r="567" spans="1:33" ht="24" customHeight="1">
      <c r="A567" s="295"/>
      <c r="B567" s="295"/>
      <c r="C567" s="295"/>
      <c r="D567" s="295"/>
      <c r="E567" s="295"/>
      <c r="F567" s="295"/>
      <c r="G567" s="295"/>
      <c r="H567" s="295"/>
      <c r="I567" s="295"/>
      <c r="J567" s="295"/>
      <c r="K567" s="295"/>
      <c r="L567" s="295"/>
      <c r="M567" s="295"/>
      <c r="N567" s="295"/>
      <c r="O567" s="295"/>
      <c r="P567" s="295"/>
      <c r="Q567" s="295"/>
      <c r="R567" s="295"/>
      <c r="S567" s="295"/>
      <c r="T567" s="295"/>
      <c r="U567" s="295"/>
      <c r="V567" s="295"/>
      <c r="W567" s="295"/>
      <c r="X567" s="295"/>
      <c r="Y567" s="295"/>
      <c r="Z567" s="295"/>
      <c r="AA567" s="295"/>
      <c r="AB567" s="295"/>
      <c r="AC567" s="295"/>
      <c r="AD567" s="295"/>
      <c r="AE567" s="295"/>
      <c r="AF567" s="295"/>
      <c r="AG567" s="295"/>
    </row>
    <row r="568" spans="1:33" ht="24" customHeight="1">
      <c r="A568" s="295"/>
      <c r="B568" s="295"/>
      <c r="C568" s="295"/>
      <c r="D568" s="295"/>
      <c r="E568" s="295"/>
      <c r="F568" s="295"/>
      <c r="G568" s="295"/>
      <c r="H568" s="295"/>
      <c r="I568" s="295"/>
      <c r="J568" s="295"/>
      <c r="K568" s="295"/>
      <c r="L568" s="295"/>
      <c r="M568" s="295"/>
      <c r="N568" s="295"/>
      <c r="O568" s="295"/>
      <c r="P568" s="295"/>
      <c r="Q568" s="295"/>
      <c r="R568" s="295"/>
      <c r="S568" s="295"/>
      <c r="T568" s="295"/>
      <c r="U568" s="295"/>
      <c r="V568" s="295"/>
      <c r="W568" s="295"/>
      <c r="X568" s="295"/>
      <c r="Y568" s="295"/>
      <c r="Z568" s="295"/>
      <c r="AA568" s="295"/>
      <c r="AB568" s="295"/>
      <c r="AC568" s="295"/>
      <c r="AD568" s="295"/>
      <c r="AE568" s="295"/>
      <c r="AF568" s="295"/>
      <c r="AG568" s="295"/>
    </row>
    <row r="569" spans="1:33" ht="24" customHeight="1">
      <c r="A569" s="295"/>
      <c r="B569" s="295"/>
      <c r="C569" s="295"/>
      <c r="D569" s="295"/>
      <c r="E569" s="295"/>
      <c r="F569" s="295"/>
      <c r="G569" s="295"/>
      <c r="H569" s="295"/>
      <c r="I569" s="295"/>
      <c r="J569" s="295"/>
      <c r="K569" s="295"/>
      <c r="L569" s="295"/>
      <c r="M569" s="295"/>
      <c r="N569" s="295"/>
      <c r="O569" s="295"/>
      <c r="P569" s="295"/>
      <c r="Q569" s="295"/>
      <c r="R569" s="295"/>
      <c r="S569" s="295"/>
      <c r="T569" s="295"/>
      <c r="U569" s="295"/>
      <c r="V569" s="295"/>
      <c r="W569" s="295"/>
      <c r="X569" s="295"/>
      <c r="Y569" s="295"/>
      <c r="Z569" s="295"/>
      <c r="AA569" s="295"/>
      <c r="AB569" s="295"/>
      <c r="AC569" s="295"/>
      <c r="AD569" s="295"/>
      <c r="AE569" s="295"/>
      <c r="AF569" s="295"/>
      <c r="AG569" s="295"/>
    </row>
    <row r="570" spans="1:33" ht="24" customHeight="1">
      <c r="A570" s="295"/>
      <c r="B570" s="295"/>
      <c r="C570" s="295"/>
      <c r="D570" s="295"/>
      <c r="E570" s="295"/>
      <c r="F570" s="295"/>
      <c r="G570" s="295"/>
      <c r="H570" s="295"/>
      <c r="I570" s="295"/>
      <c r="J570" s="295"/>
      <c r="K570" s="295"/>
      <c r="L570" s="295"/>
      <c r="M570" s="295"/>
      <c r="N570" s="295"/>
      <c r="O570" s="295"/>
      <c r="P570" s="295"/>
      <c r="Q570" s="295"/>
      <c r="R570" s="295"/>
      <c r="S570" s="295"/>
      <c r="T570" s="295"/>
      <c r="U570" s="295"/>
      <c r="V570" s="295"/>
      <c r="W570" s="295"/>
      <c r="X570" s="295"/>
      <c r="Y570" s="295"/>
      <c r="Z570" s="295"/>
      <c r="AA570" s="295"/>
      <c r="AB570" s="295"/>
      <c r="AC570" s="295"/>
      <c r="AD570" s="295"/>
      <c r="AE570" s="295"/>
      <c r="AF570" s="295"/>
      <c r="AG570" s="295"/>
    </row>
    <row r="571" spans="1:33" ht="24" customHeight="1">
      <c r="A571" s="295"/>
      <c r="B571" s="295"/>
      <c r="C571" s="295"/>
      <c r="D571" s="295"/>
      <c r="E571" s="295"/>
      <c r="F571" s="295"/>
      <c r="G571" s="295"/>
      <c r="H571" s="295"/>
      <c r="I571" s="295"/>
      <c r="J571" s="295"/>
      <c r="K571" s="295"/>
      <c r="L571" s="295"/>
      <c r="M571" s="295"/>
      <c r="N571" s="295"/>
      <c r="O571" s="295"/>
      <c r="P571" s="295"/>
      <c r="Q571" s="295"/>
      <c r="R571" s="295"/>
      <c r="S571" s="295"/>
      <c r="T571" s="295"/>
      <c r="U571" s="295"/>
      <c r="V571" s="295"/>
      <c r="W571" s="295"/>
      <c r="X571" s="295"/>
      <c r="Y571" s="295"/>
      <c r="Z571" s="295"/>
      <c r="AA571" s="295"/>
      <c r="AB571" s="295"/>
      <c r="AC571" s="295"/>
      <c r="AD571" s="295"/>
      <c r="AE571" s="295"/>
      <c r="AF571" s="295"/>
      <c r="AG571" s="295"/>
    </row>
    <row r="572" spans="1:33" ht="24" customHeight="1">
      <c r="A572" s="295"/>
      <c r="B572" s="295"/>
      <c r="C572" s="295"/>
      <c r="D572" s="295"/>
      <c r="E572" s="295"/>
      <c r="F572" s="295"/>
      <c r="G572" s="295"/>
      <c r="H572" s="295"/>
      <c r="I572" s="295"/>
      <c r="J572" s="295"/>
      <c r="K572" s="295"/>
      <c r="L572" s="295"/>
      <c r="M572" s="295"/>
      <c r="N572" s="295"/>
      <c r="O572" s="295"/>
      <c r="P572" s="295"/>
      <c r="Q572" s="295"/>
      <c r="R572" s="295"/>
      <c r="S572" s="295"/>
      <c r="T572" s="295"/>
      <c r="U572" s="295"/>
      <c r="V572" s="295"/>
      <c r="W572" s="295"/>
      <c r="X572" s="295"/>
      <c r="Y572" s="295"/>
      <c r="Z572" s="295"/>
      <c r="AA572" s="295"/>
      <c r="AB572" s="295"/>
      <c r="AC572" s="295"/>
      <c r="AD572" s="295"/>
      <c r="AE572" s="295"/>
      <c r="AF572" s="295"/>
      <c r="AG572" s="295"/>
    </row>
    <row r="573" spans="1:33" ht="24" customHeight="1">
      <c r="A573" s="295"/>
      <c r="B573" s="295"/>
      <c r="C573" s="295"/>
      <c r="D573" s="295"/>
      <c r="E573" s="295"/>
      <c r="F573" s="295"/>
      <c r="G573" s="295"/>
      <c r="H573" s="295"/>
      <c r="I573" s="295"/>
      <c r="J573" s="295"/>
      <c r="K573" s="295"/>
      <c r="L573" s="295"/>
      <c r="M573" s="295"/>
      <c r="N573" s="295"/>
      <c r="O573" s="295"/>
      <c r="P573" s="295"/>
      <c r="Q573" s="295"/>
      <c r="R573" s="295"/>
      <c r="S573" s="295"/>
      <c r="T573" s="295"/>
      <c r="U573" s="295"/>
      <c r="V573" s="295"/>
      <c r="W573" s="295"/>
      <c r="X573" s="295"/>
      <c r="Y573" s="295"/>
      <c r="Z573" s="295"/>
      <c r="AA573" s="295"/>
      <c r="AB573" s="295"/>
      <c r="AC573" s="295"/>
      <c r="AD573" s="295"/>
      <c r="AE573" s="295"/>
      <c r="AF573" s="295"/>
      <c r="AG573" s="295"/>
    </row>
    <row r="574" spans="1:33" ht="24" customHeight="1">
      <c r="A574" s="295"/>
      <c r="B574" s="295"/>
      <c r="C574" s="295"/>
      <c r="D574" s="295"/>
      <c r="E574" s="295"/>
      <c r="F574" s="295"/>
      <c r="G574" s="295"/>
      <c r="H574" s="295"/>
      <c r="I574" s="295"/>
      <c r="J574" s="295"/>
      <c r="K574" s="295"/>
      <c r="L574" s="295"/>
      <c r="M574" s="295"/>
      <c r="N574" s="295"/>
      <c r="O574" s="295"/>
      <c r="P574" s="295"/>
      <c r="Q574" s="295"/>
      <c r="R574" s="295"/>
      <c r="S574" s="295"/>
      <c r="T574" s="295"/>
      <c r="U574" s="295"/>
      <c r="V574" s="295"/>
      <c r="W574" s="295"/>
      <c r="X574" s="295"/>
      <c r="Y574" s="295"/>
      <c r="Z574" s="295"/>
      <c r="AA574" s="295"/>
      <c r="AB574" s="295"/>
      <c r="AC574" s="295"/>
      <c r="AD574" s="295"/>
      <c r="AE574" s="295"/>
      <c r="AF574" s="295"/>
      <c r="AG574" s="295"/>
    </row>
    <row r="575" spans="1:33" ht="24" customHeight="1">
      <c r="A575" s="295"/>
      <c r="B575" s="295"/>
      <c r="C575" s="295"/>
      <c r="D575" s="295"/>
      <c r="E575" s="295"/>
      <c r="F575" s="295"/>
      <c r="G575" s="295"/>
      <c r="H575" s="295"/>
      <c r="I575" s="295"/>
      <c r="J575" s="295"/>
      <c r="K575" s="295"/>
      <c r="L575" s="295"/>
      <c r="M575" s="295"/>
      <c r="N575" s="295"/>
      <c r="O575" s="295"/>
      <c r="P575" s="295"/>
      <c r="Q575" s="295"/>
      <c r="R575" s="295"/>
      <c r="S575" s="295"/>
      <c r="T575" s="295"/>
      <c r="U575" s="295"/>
      <c r="V575" s="295"/>
      <c r="W575" s="295"/>
      <c r="X575" s="295"/>
      <c r="Y575" s="295"/>
      <c r="Z575" s="295"/>
      <c r="AA575" s="295"/>
      <c r="AB575" s="295"/>
      <c r="AC575" s="295"/>
      <c r="AD575" s="295"/>
      <c r="AE575" s="295"/>
      <c r="AF575" s="295"/>
      <c r="AG575" s="295"/>
    </row>
    <row r="576" spans="1:33" ht="24" customHeight="1">
      <c r="A576" s="295"/>
      <c r="B576" s="295"/>
      <c r="C576" s="295"/>
      <c r="D576" s="295"/>
      <c r="E576" s="295"/>
      <c r="F576" s="295"/>
      <c r="G576" s="295"/>
      <c r="H576" s="295"/>
      <c r="I576" s="295"/>
      <c r="J576" s="295"/>
      <c r="K576" s="295"/>
      <c r="L576" s="295"/>
      <c r="M576" s="295"/>
      <c r="N576" s="295"/>
      <c r="O576" s="295"/>
      <c r="P576" s="295"/>
      <c r="Q576" s="295"/>
      <c r="R576" s="295"/>
      <c r="S576" s="295"/>
      <c r="T576" s="295"/>
      <c r="U576" s="295"/>
      <c r="V576" s="295"/>
      <c r="W576" s="295"/>
      <c r="X576" s="295"/>
      <c r="Y576" s="295"/>
      <c r="Z576" s="295"/>
      <c r="AA576" s="295"/>
      <c r="AB576" s="295"/>
      <c r="AC576" s="295"/>
      <c r="AD576" s="295"/>
      <c r="AE576" s="295"/>
      <c r="AF576" s="295"/>
      <c r="AG576" s="295"/>
    </row>
    <row r="577" spans="1:33" ht="24" customHeight="1">
      <c r="A577" s="295"/>
      <c r="B577" s="295"/>
      <c r="C577" s="295"/>
      <c r="D577" s="295"/>
      <c r="E577" s="295"/>
      <c r="F577" s="295"/>
      <c r="G577" s="295"/>
      <c r="H577" s="295"/>
      <c r="I577" s="295"/>
      <c r="J577" s="295"/>
      <c r="K577" s="295"/>
      <c r="L577" s="295"/>
      <c r="M577" s="295"/>
      <c r="N577" s="295"/>
      <c r="O577" s="295"/>
      <c r="P577" s="295"/>
      <c r="Q577" s="295"/>
      <c r="R577" s="295"/>
      <c r="S577" s="295"/>
      <c r="T577" s="295"/>
      <c r="U577" s="295"/>
      <c r="V577" s="295"/>
      <c r="W577" s="295"/>
      <c r="X577" s="295"/>
      <c r="Y577" s="295"/>
      <c r="Z577" s="295"/>
      <c r="AA577" s="295"/>
      <c r="AB577" s="295"/>
      <c r="AC577" s="295"/>
      <c r="AD577" s="295"/>
      <c r="AE577" s="295"/>
      <c r="AF577" s="295"/>
      <c r="AG577" s="295"/>
    </row>
    <row r="578" spans="1:33" ht="24" customHeight="1">
      <c r="A578" s="295"/>
      <c r="B578" s="295"/>
      <c r="C578" s="295"/>
      <c r="D578" s="295"/>
      <c r="E578" s="295"/>
      <c r="F578" s="295"/>
      <c r="G578" s="295"/>
      <c r="H578" s="295"/>
      <c r="I578" s="295"/>
      <c r="J578" s="295"/>
      <c r="K578" s="295"/>
      <c r="L578" s="295"/>
      <c r="M578" s="295"/>
      <c r="N578" s="295"/>
      <c r="O578" s="295"/>
      <c r="P578" s="295"/>
      <c r="Q578" s="295"/>
      <c r="R578" s="295"/>
      <c r="S578" s="295"/>
      <c r="T578" s="295"/>
      <c r="U578" s="295"/>
      <c r="V578" s="295"/>
      <c r="W578" s="295"/>
      <c r="X578" s="295"/>
      <c r="Y578" s="295"/>
      <c r="Z578" s="295"/>
      <c r="AA578" s="295"/>
      <c r="AB578" s="295"/>
      <c r="AC578" s="295"/>
      <c r="AD578" s="295"/>
      <c r="AE578" s="295"/>
      <c r="AF578" s="295"/>
      <c r="AG578" s="295"/>
    </row>
    <row r="579" spans="1:33" ht="24" customHeight="1">
      <c r="A579" s="295"/>
      <c r="B579" s="295"/>
      <c r="C579" s="295"/>
      <c r="D579" s="295"/>
      <c r="E579" s="295"/>
      <c r="F579" s="295"/>
      <c r="G579" s="295"/>
      <c r="H579" s="295"/>
      <c r="I579" s="295"/>
      <c r="J579" s="295"/>
      <c r="K579" s="295"/>
      <c r="L579" s="295"/>
      <c r="M579" s="295"/>
      <c r="N579" s="295"/>
      <c r="O579" s="295"/>
      <c r="P579" s="295"/>
      <c r="Q579" s="295"/>
      <c r="R579" s="295"/>
      <c r="S579" s="295"/>
      <c r="T579" s="295"/>
      <c r="U579" s="295"/>
      <c r="V579" s="295"/>
      <c r="W579" s="295"/>
      <c r="X579" s="295"/>
      <c r="Y579" s="295"/>
      <c r="Z579" s="295"/>
      <c r="AA579" s="295"/>
      <c r="AB579" s="295"/>
      <c r="AC579" s="295"/>
      <c r="AD579" s="295"/>
      <c r="AE579" s="295"/>
      <c r="AF579" s="295"/>
      <c r="AG579" s="295"/>
    </row>
    <row r="580" spans="1:33" ht="24" customHeight="1">
      <c r="A580" s="295"/>
      <c r="B580" s="295"/>
      <c r="C580" s="295"/>
      <c r="D580" s="295"/>
      <c r="E580" s="295"/>
      <c r="F580" s="295"/>
      <c r="G580" s="295"/>
      <c r="H580" s="295"/>
      <c r="I580" s="295"/>
      <c r="J580" s="295"/>
      <c r="K580" s="295"/>
      <c r="L580" s="295"/>
      <c r="M580" s="295"/>
      <c r="N580" s="295"/>
      <c r="O580" s="295"/>
      <c r="P580" s="295"/>
      <c r="Q580" s="295"/>
      <c r="R580" s="295"/>
      <c r="S580" s="295"/>
      <c r="T580" s="295"/>
      <c r="U580" s="295"/>
      <c r="V580" s="295"/>
      <c r="W580" s="295"/>
      <c r="X580" s="295"/>
      <c r="Y580" s="295"/>
      <c r="Z580" s="295"/>
      <c r="AA580" s="295"/>
      <c r="AB580" s="295"/>
      <c r="AC580" s="295"/>
      <c r="AD580" s="295"/>
      <c r="AE580" s="295"/>
      <c r="AF580" s="295"/>
      <c r="AG580" s="295"/>
    </row>
    <row r="581" spans="1:33" ht="24" customHeight="1">
      <c r="A581" s="295"/>
      <c r="B581" s="295"/>
      <c r="C581" s="295"/>
      <c r="D581" s="295"/>
      <c r="E581" s="295"/>
      <c r="F581" s="295"/>
      <c r="G581" s="295"/>
      <c r="H581" s="295"/>
      <c r="I581" s="295"/>
      <c r="J581" s="295"/>
      <c r="K581" s="295"/>
      <c r="L581" s="295"/>
      <c r="M581" s="295"/>
      <c r="N581" s="295"/>
      <c r="O581" s="295"/>
      <c r="P581" s="295"/>
      <c r="Q581" s="295"/>
      <c r="R581" s="295"/>
      <c r="S581" s="295"/>
      <c r="T581" s="295"/>
      <c r="U581" s="295"/>
      <c r="V581" s="295"/>
      <c r="W581" s="295"/>
      <c r="X581" s="295"/>
      <c r="Y581" s="295"/>
      <c r="Z581" s="295"/>
      <c r="AA581" s="295"/>
      <c r="AB581" s="295"/>
      <c r="AC581" s="295"/>
      <c r="AD581" s="295"/>
      <c r="AE581" s="295"/>
      <c r="AF581" s="295"/>
      <c r="AG581" s="295"/>
    </row>
    <row r="582" spans="1:33" ht="24" customHeight="1">
      <c r="A582" s="295"/>
      <c r="B582" s="295"/>
      <c r="C582" s="295"/>
      <c r="D582" s="295"/>
      <c r="E582" s="295"/>
      <c r="F582" s="295"/>
      <c r="G582" s="295"/>
      <c r="H582" s="295"/>
      <c r="I582" s="295"/>
      <c r="J582" s="295"/>
      <c r="K582" s="295"/>
      <c r="L582" s="295"/>
      <c r="M582" s="295"/>
      <c r="N582" s="295"/>
      <c r="O582" s="295"/>
      <c r="P582" s="295"/>
      <c r="Q582" s="295"/>
      <c r="R582" s="295"/>
      <c r="S582" s="295"/>
      <c r="T582" s="295"/>
      <c r="U582" s="295"/>
      <c r="V582" s="295"/>
      <c r="W582" s="295"/>
      <c r="X582" s="295"/>
      <c r="Y582" s="295"/>
      <c r="Z582" s="295"/>
      <c r="AA582" s="295"/>
      <c r="AB582" s="295"/>
      <c r="AC582" s="295"/>
      <c r="AD582" s="295"/>
      <c r="AE582" s="295"/>
      <c r="AF582" s="295"/>
      <c r="AG582" s="295"/>
    </row>
    <row r="583" spans="1:33" ht="24" customHeight="1">
      <c r="A583" s="295"/>
      <c r="B583" s="295"/>
      <c r="C583" s="295"/>
      <c r="D583" s="295"/>
      <c r="E583" s="295"/>
      <c r="F583" s="295"/>
      <c r="G583" s="295"/>
      <c r="H583" s="295"/>
      <c r="I583" s="295"/>
      <c r="J583" s="295"/>
      <c r="K583" s="295"/>
      <c r="L583" s="295"/>
      <c r="M583" s="295"/>
      <c r="N583" s="295"/>
      <c r="O583" s="295"/>
      <c r="P583" s="295"/>
      <c r="Q583" s="295"/>
      <c r="R583" s="295"/>
      <c r="S583" s="295"/>
      <c r="T583" s="295"/>
      <c r="U583" s="295"/>
      <c r="V583" s="295"/>
      <c r="W583" s="295"/>
      <c r="X583" s="295"/>
      <c r="Y583" s="295"/>
      <c r="Z583" s="295"/>
      <c r="AA583" s="295"/>
      <c r="AB583" s="295"/>
      <c r="AC583" s="295"/>
      <c r="AD583" s="295"/>
      <c r="AE583" s="295"/>
      <c r="AF583" s="295"/>
      <c r="AG583" s="295"/>
    </row>
    <row r="584" spans="1:33" ht="24" customHeight="1">
      <c r="A584" s="295"/>
      <c r="B584" s="295"/>
      <c r="C584" s="295"/>
      <c r="D584" s="295"/>
      <c r="E584" s="295"/>
      <c r="F584" s="295"/>
      <c r="G584" s="295"/>
      <c r="H584" s="295"/>
      <c r="I584" s="295"/>
      <c r="J584" s="295"/>
      <c r="K584" s="295"/>
      <c r="L584" s="295"/>
      <c r="M584" s="295"/>
      <c r="N584" s="295"/>
      <c r="O584" s="295"/>
      <c r="P584" s="295"/>
      <c r="Q584" s="295"/>
      <c r="R584" s="295"/>
      <c r="S584" s="295"/>
      <c r="T584" s="295"/>
      <c r="U584" s="295"/>
      <c r="V584" s="295"/>
      <c r="W584" s="295"/>
      <c r="X584" s="295"/>
      <c r="Y584" s="295"/>
      <c r="Z584" s="295"/>
      <c r="AA584" s="295"/>
      <c r="AB584" s="295"/>
      <c r="AC584" s="295"/>
      <c r="AD584" s="295"/>
      <c r="AE584" s="295"/>
      <c r="AF584" s="295"/>
      <c r="AG584" s="295"/>
    </row>
    <row r="585" spans="1:33" ht="24" customHeight="1">
      <c r="A585" s="295"/>
      <c r="B585" s="295"/>
      <c r="C585" s="295"/>
      <c r="D585" s="295"/>
      <c r="E585" s="295"/>
      <c r="F585" s="295"/>
      <c r="G585" s="295"/>
      <c r="H585" s="295"/>
      <c r="I585" s="295"/>
      <c r="J585" s="295"/>
      <c r="K585" s="295"/>
      <c r="L585" s="295"/>
      <c r="M585" s="295"/>
      <c r="N585" s="295"/>
      <c r="O585" s="295"/>
      <c r="P585" s="295"/>
      <c r="Q585" s="295"/>
      <c r="R585" s="295"/>
      <c r="S585" s="295"/>
      <c r="T585" s="295"/>
      <c r="U585" s="295"/>
      <c r="V585" s="295"/>
      <c r="W585" s="295"/>
      <c r="X585" s="295"/>
      <c r="Y585" s="295"/>
      <c r="Z585" s="295"/>
      <c r="AA585" s="295"/>
      <c r="AB585" s="295"/>
      <c r="AC585" s="295"/>
      <c r="AD585" s="295"/>
      <c r="AE585" s="295"/>
      <c r="AF585" s="295"/>
      <c r="AG585" s="295"/>
    </row>
    <row r="586" spans="1:33" ht="24" customHeight="1">
      <c r="A586" s="295"/>
      <c r="B586" s="295"/>
      <c r="C586" s="295"/>
      <c r="D586" s="295"/>
      <c r="E586" s="295"/>
      <c r="F586" s="295"/>
      <c r="G586" s="295"/>
      <c r="H586" s="295"/>
      <c r="I586" s="295"/>
      <c r="J586" s="295"/>
      <c r="K586" s="295"/>
      <c r="L586" s="295"/>
      <c r="M586" s="295"/>
      <c r="N586" s="295"/>
      <c r="O586" s="295"/>
      <c r="P586" s="295"/>
      <c r="Q586" s="295"/>
      <c r="R586" s="295"/>
      <c r="S586" s="295"/>
      <c r="T586" s="295"/>
      <c r="U586" s="295"/>
      <c r="V586" s="295"/>
      <c r="W586" s="295"/>
      <c r="X586" s="295"/>
      <c r="Y586" s="295"/>
      <c r="Z586" s="295"/>
      <c r="AA586" s="295"/>
      <c r="AB586" s="295"/>
      <c r="AC586" s="295"/>
      <c r="AD586" s="295"/>
      <c r="AE586" s="295"/>
      <c r="AF586" s="295"/>
      <c r="AG586" s="295"/>
    </row>
    <row r="587" spans="1:33" ht="24" customHeight="1">
      <c r="A587" s="295"/>
      <c r="B587" s="295"/>
      <c r="C587" s="295"/>
      <c r="D587" s="295"/>
      <c r="E587" s="295"/>
      <c r="F587" s="295"/>
      <c r="G587" s="295"/>
      <c r="H587" s="295"/>
      <c r="I587" s="295"/>
      <c r="J587" s="295"/>
      <c r="K587" s="295"/>
      <c r="L587" s="295"/>
      <c r="M587" s="295"/>
      <c r="N587" s="295"/>
      <c r="O587" s="295"/>
      <c r="P587" s="295"/>
      <c r="Q587" s="295"/>
      <c r="R587" s="295"/>
      <c r="S587" s="295"/>
      <c r="T587" s="295"/>
      <c r="U587" s="295"/>
      <c r="V587" s="295"/>
      <c r="W587" s="295"/>
      <c r="X587" s="295"/>
      <c r="Y587" s="295"/>
      <c r="Z587" s="295"/>
      <c r="AA587" s="295"/>
      <c r="AB587" s="295"/>
      <c r="AC587" s="295"/>
      <c r="AD587" s="295"/>
      <c r="AE587" s="295"/>
      <c r="AF587" s="295"/>
      <c r="AG587" s="295"/>
    </row>
    <row r="588" spans="1:33" ht="24" customHeight="1">
      <c r="A588" s="295"/>
      <c r="B588" s="295"/>
      <c r="C588" s="295"/>
      <c r="D588" s="295"/>
      <c r="E588" s="295"/>
      <c r="F588" s="295"/>
      <c r="G588" s="295"/>
      <c r="H588" s="295"/>
      <c r="I588" s="295"/>
      <c r="J588" s="295"/>
      <c r="K588" s="295"/>
      <c r="L588" s="295"/>
      <c r="M588" s="295"/>
      <c r="N588" s="295"/>
      <c r="O588" s="295"/>
      <c r="P588" s="295"/>
      <c r="Q588" s="295"/>
      <c r="R588" s="295"/>
      <c r="S588" s="295"/>
      <c r="T588" s="295"/>
      <c r="U588" s="295"/>
      <c r="V588" s="295"/>
      <c r="W588" s="295"/>
      <c r="X588" s="295"/>
      <c r="Y588" s="295"/>
      <c r="Z588" s="295"/>
      <c r="AA588" s="295"/>
      <c r="AB588" s="295"/>
      <c r="AC588" s="295"/>
      <c r="AD588" s="295"/>
      <c r="AE588" s="295"/>
      <c r="AF588" s="295"/>
      <c r="AG588" s="295"/>
    </row>
    <row r="589" spans="1:33" ht="24" customHeight="1">
      <c r="A589" s="295"/>
      <c r="B589" s="295"/>
      <c r="C589" s="295"/>
      <c r="D589" s="295"/>
      <c r="E589" s="295"/>
      <c r="F589" s="295"/>
      <c r="G589" s="295"/>
      <c r="H589" s="295"/>
      <c r="I589" s="295"/>
      <c r="J589" s="295"/>
      <c r="K589" s="295"/>
      <c r="L589" s="295"/>
      <c r="M589" s="295"/>
      <c r="N589" s="295"/>
      <c r="O589" s="295"/>
      <c r="P589" s="295"/>
      <c r="Q589" s="295"/>
      <c r="R589" s="295"/>
      <c r="S589" s="295"/>
      <c r="T589" s="295"/>
      <c r="U589" s="295"/>
      <c r="V589" s="295"/>
      <c r="W589" s="295"/>
      <c r="X589" s="295"/>
      <c r="Y589" s="295"/>
      <c r="Z589" s="295"/>
      <c r="AA589" s="295"/>
      <c r="AB589" s="295"/>
      <c r="AC589" s="295"/>
      <c r="AD589" s="295"/>
      <c r="AE589" s="295"/>
      <c r="AF589" s="295"/>
      <c r="AG589" s="295"/>
    </row>
    <row r="590" spans="1:33" ht="24" customHeight="1">
      <c r="A590" s="295"/>
      <c r="B590" s="295"/>
      <c r="C590" s="295"/>
      <c r="D590" s="295"/>
      <c r="E590" s="295"/>
      <c r="F590" s="295"/>
      <c r="G590" s="295"/>
      <c r="H590" s="295"/>
      <c r="I590" s="295"/>
      <c r="J590" s="295"/>
      <c r="K590" s="295"/>
      <c r="L590" s="295"/>
      <c r="M590" s="295"/>
      <c r="N590" s="295"/>
      <c r="O590" s="295"/>
      <c r="P590" s="295"/>
      <c r="Q590" s="295"/>
      <c r="R590" s="295"/>
      <c r="S590" s="295"/>
      <c r="T590" s="295"/>
      <c r="U590" s="295"/>
      <c r="V590" s="295"/>
      <c r="W590" s="295"/>
      <c r="X590" s="295"/>
      <c r="Y590" s="295"/>
      <c r="Z590" s="295"/>
      <c r="AA590" s="295"/>
      <c r="AB590" s="295"/>
      <c r="AC590" s="295"/>
      <c r="AD590" s="295"/>
      <c r="AE590" s="295"/>
      <c r="AF590" s="295"/>
      <c r="AG590" s="295"/>
    </row>
    <row r="591" spans="1:33" ht="24" customHeight="1">
      <c r="A591" s="295"/>
      <c r="B591" s="295"/>
      <c r="C591" s="295"/>
      <c r="D591" s="295"/>
      <c r="E591" s="295"/>
      <c r="F591" s="295"/>
      <c r="G591" s="295"/>
      <c r="H591" s="295"/>
      <c r="I591" s="295"/>
      <c r="J591" s="295"/>
      <c r="K591" s="295"/>
      <c r="L591" s="295"/>
      <c r="M591" s="295"/>
      <c r="N591" s="295"/>
      <c r="O591" s="295"/>
      <c r="P591" s="295"/>
      <c r="Q591" s="295"/>
      <c r="R591" s="295"/>
      <c r="S591" s="295"/>
      <c r="T591" s="295"/>
      <c r="U591" s="295"/>
      <c r="V591" s="295"/>
      <c r="W591" s="295"/>
      <c r="X591" s="295"/>
      <c r="Y591" s="295"/>
      <c r="Z591" s="295"/>
      <c r="AA591" s="295"/>
      <c r="AB591" s="295"/>
      <c r="AC591" s="295"/>
      <c r="AD591" s="295"/>
      <c r="AE591" s="295"/>
      <c r="AF591" s="295"/>
      <c r="AG591" s="295"/>
    </row>
    <row r="592" spans="1:33" ht="24" customHeight="1">
      <c r="A592" s="295"/>
      <c r="B592" s="295"/>
      <c r="C592" s="295"/>
      <c r="D592" s="295"/>
      <c r="E592" s="295"/>
      <c r="F592" s="295"/>
      <c r="G592" s="295"/>
      <c r="H592" s="295"/>
      <c r="I592" s="295"/>
      <c r="J592" s="295"/>
      <c r="K592" s="295"/>
      <c r="L592" s="295"/>
      <c r="M592" s="295"/>
      <c r="N592" s="295"/>
      <c r="O592" s="295"/>
      <c r="P592" s="295"/>
      <c r="Q592" s="295"/>
      <c r="R592" s="295"/>
      <c r="S592" s="295"/>
      <c r="T592" s="295"/>
      <c r="U592" s="295"/>
      <c r="V592" s="295"/>
      <c r="W592" s="295"/>
      <c r="X592" s="295"/>
      <c r="Y592" s="295"/>
      <c r="Z592" s="295"/>
      <c r="AA592" s="295"/>
      <c r="AB592" s="295"/>
      <c r="AC592" s="295"/>
      <c r="AD592" s="295"/>
      <c r="AE592" s="295"/>
      <c r="AF592" s="295"/>
      <c r="AG592" s="295"/>
    </row>
    <row r="593" spans="1:33" ht="24" customHeight="1">
      <c r="A593" s="295"/>
      <c r="B593" s="295"/>
      <c r="C593" s="295"/>
      <c r="D593" s="295"/>
      <c r="E593" s="295"/>
      <c r="F593" s="295"/>
      <c r="G593" s="295"/>
      <c r="H593" s="295"/>
      <c r="I593" s="295"/>
      <c r="J593" s="295"/>
      <c r="K593" s="295"/>
      <c r="L593" s="295"/>
      <c r="M593" s="295"/>
      <c r="N593" s="295"/>
      <c r="O593" s="295"/>
      <c r="P593" s="295"/>
      <c r="Q593" s="295"/>
      <c r="R593" s="295"/>
      <c r="S593" s="295"/>
      <c r="T593" s="295"/>
      <c r="U593" s="295"/>
      <c r="V593" s="295"/>
      <c r="W593" s="295"/>
      <c r="X593" s="295"/>
      <c r="Y593" s="295"/>
      <c r="Z593" s="295"/>
      <c r="AA593" s="295"/>
      <c r="AB593" s="295"/>
      <c r="AC593" s="295"/>
      <c r="AD593" s="295"/>
      <c r="AE593" s="295"/>
      <c r="AF593" s="295"/>
      <c r="AG593" s="295"/>
    </row>
    <row r="594" spans="1:33" ht="24" customHeight="1">
      <c r="A594" s="295"/>
      <c r="B594" s="295"/>
      <c r="C594" s="295"/>
      <c r="D594" s="295"/>
      <c r="E594" s="295"/>
      <c r="F594" s="295"/>
      <c r="G594" s="295"/>
      <c r="H594" s="295"/>
      <c r="I594" s="295"/>
      <c r="J594" s="295"/>
      <c r="K594" s="295"/>
      <c r="L594" s="295"/>
      <c r="M594" s="295"/>
      <c r="N594" s="295"/>
      <c r="O594" s="295"/>
      <c r="P594" s="295"/>
      <c r="Q594" s="295"/>
      <c r="R594" s="295"/>
      <c r="S594" s="295"/>
      <c r="T594" s="295"/>
      <c r="U594" s="295"/>
      <c r="V594" s="295"/>
      <c r="W594" s="295"/>
      <c r="X594" s="295"/>
      <c r="Y594" s="295"/>
      <c r="Z594" s="295"/>
      <c r="AA594" s="295"/>
      <c r="AB594" s="295"/>
      <c r="AC594" s="295"/>
      <c r="AD594" s="295"/>
      <c r="AE594" s="295"/>
      <c r="AF594" s="295"/>
      <c r="AG594" s="295"/>
    </row>
    <row r="595" spans="1:33" ht="24" customHeight="1">
      <c r="A595" s="295"/>
      <c r="B595" s="295"/>
      <c r="C595" s="295"/>
      <c r="D595" s="295"/>
      <c r="E595" s="295"/>
      <c r="F595" s="295"/>
      <c r="G595" s="295"/>
      <c r="H595" s="295"/>
      <c r="I595" s="295"/>
      <c r="J595" s="295"/>
      <c r="K595" s="295"/>
      <c r="L595" s="295"/>
      <c r="M595" s="295"/>
      <c r="N595" s="295"/>
      <c r="O595" s="295"/>
      <c r="P595" s="295"/>
      <c r="Q595" s="295"/>
      <c r="R595" s="295"/>
      <c r="S595" s="295"/>
      <c r="T595" s="295"/>
      <c r="U595" s="295"/>
      <c r="V595" s="295"/>
      <c r="W595" s="295"/>
      <c r="X595" s="295"/>
      <c r="Y595" s="295"/>
      <c r="Z595" s="295"/>
      <c r="AA595" s="295"/>
      <c r="AB595" s="295"/>
      <c r="AC595" s="295"/>
      <c r="AD595" s="295"/>
      <c r="AE595" s="295"/>
      <c r="AF595" s="295"/>
      <c r="AG595" s="295"/>
    </row>
    <row r="596" spans="1:33" ht="24" customHeight="1">
      <c r="A596" s="295"/>
      <c r="B596" s="295"/>
      <c r="C596" s="295"/>
      <c r="D596" s="295"/>
      <c r="E596" s="295"/>
      <c r="F596" s="295"/>
      <c r="G596" s="295"/>
      <c r="H596" s="295"/>
      <c r="I596" s="295"/>
      <c r="J596" s="295"/>
      <c r="K596" s="295"/>
      <c r="L596" s="295"/>
      <c r="M596" s="295"/>
      <c r="N596" s="295"/>
      <c r="O596" s="295"/>
      <c r="P596" s="295"/>
      <c r="Q596" s="295"/>
      <c r="R596" s="295"/>
      <c r="S596" s="295"/>
      <c r="T596" s="295"/>
      <c r="U596" s="295"/>
      <c r="V596" s="295"/>
      <c r="W596" s="295"/>
      <c r="X596" s="295"/>
      <c r="Y596" s="295"/>
      <c r="Z596" s="295"/>
      <c r="AA596" s="295"/>
      <c r="AB596" s="295"/>
      <c r="AC596" s="295"/>
      <c r="AD596" s="295"/>
      <c r="AE596" s="295"/>
      <c r="AF596" s="295"/>
      <c r="AG596" s="295"/>
    </row>
    <row r="597" spans="1:33" ht="24" customHeight="1">
      <c r="A597" s="295"/>
      <c r="B597" s="295"/>
      <c r="C597" s="295"/>
      <c r="D597" s="295"/>
      <c r="E597" s="295"/>
      <c r="F597" s="295"/>
      <c r="G597" s="295"/>
      <c r="H597" s="295"/>
      <c r="I597" s="295"/>
      <c r="J597" s="295"/>
      <c r="K597" s="295"/>
      <c r="L597" s="295"/>
      <c r="M597" s="295"/>
      <c r="N597" s="295"/>
      <c r="O597" s="295"/>
      <c r="P597" s="295"/>
      <c r="Q597" s="295"/>
      <c r="R597" s="295"/>
      <c r="S597" s="295"/>
      <c r="T597" s="295"/>
      <c r="U597" s="295"/>
      <c r="V597" s="295"/>
      <c r="W597" s="295"/>
      <c r="X597" s="295"/>
      <c r="Y597" s="295"/>
      <c r="Z597" s="295"/>
      <c r="AA597" s="295"/>
      <c r="AB597" s="295"/>
      <c r="AC597" s="295"/>
      <c r="AD597" s="295"/>
      <c r="AE597" s="295"/>
      <c r="AF597" s="295"/>
      <c r="AG597" s="295"/>
    </row>
    <row r="598" spans="1:33" ht="24" customHeight="1">
      <c r="A598" s="295"/>
      <c r="B598" s="295"/>
      <c r="C598" s="295"/>
      <c r="D598" s="295"/>
      <c r="E598" s="295"/>
      <c r="F598" s="295"/>
      <c r="G598" s="295"/>
      <c r="H598" s="295"/>
      <c r="I598" s="295"/>
      <c r="J598" s="295"/>
      <c r="K598" s="295"/>
      <c r="L598" s="295"/>
      <c r="M598" s="295"/>
      <c r="N598" s="295"/>
      <c r="O598" s="295"/>
      <c r="P598" s="295"/>
      <c r="Q598" s="295"/>
      <c r="R598" s="295"/>
      <c r="S598" s="295"/>
      <c r="T598" s="295"/>
      <c r="U598" s="295"/>
      <c r="V598" s="295"/>
      <c r="W598" s="295"/>
      <c r="X598" s="295"/>
      <c r="Y598" s="295"/>
      <c r="Z598" s="295"/>
      <c r="AA598" s="295"/>
      <c r="AB598" s="295"/>
      <c r="AC598" s="295"/>
      <c r="AD598" s="295"/>
      <c r="AE598" s="295"/>
      <c r="AF598" s="295"/>
      <c r="AG598" s="295"/>
    </row>
    <row r="599" spans="1:33" ht="24" customHeight="1">
      <c r="A599" s="295"/>
      <c r="B599" s="295"/>
      <c r="C599" s="295"/>
      <c r="D599" s="295"/>
      <c r="E599" s="295"/>
      <c r="F599" s="295"/>
      <c r="G599" s="295"/>
      <c r="H599" s="295"/>
      <c r="I599" s="295"/>
      <c r="J599" s="295"/>
      <c r="K599" s="295"/>
      <c r="L599" s="295"/>
      <c r="M599" s="295"/>
      <c r="N599" s="295"/>
      <c r="O599" s="295"/>
      <c r="P599" s="295"/>
      <c r="Q599" s="295"/>
      <c r="R599" s="295"/>
      <c r="S599" s="295"/>
      <c r="T599" s="295"/>
      <c r="U599" s="295"/>
      <c r="V599" s="295"/>
      <c r="W599" s="295"/>
      <c r="X599" s="295"/>
      <c r="Y599" s="295"/>
      <c r="Z599" s="295"/>
      <c r="AA599" s="295"/>
      <c r="AB599" s="295"/>
      <c r="AC599" s="295"/>
      <c r="AD599" s="295"/>
      <c r="AE599" s="295"/>
      <c r="AF599" s="295"/>
      <c r="AG599" s="295"/>
    </row>
    <row r="600" spans="1:33" ht="24" customHeight="1">
      <c r="A600" s="295"/>
      <c r="B600" s="295"/>
      <c r="C600" s="295"/>
      <c r="D600" s="295"/>
      <c r="E600" s="295"/>
      <c r="F600" s="295"/>
      <c r="G600" s="295"/>
      <c r="H600" s="295"/>
      <c r="I600" s="295"/>
      <c r="J600" s="295"/>
      <c r="K600" s="295"/>
      <c r="L600" s="295"/>
      <c r="M600" s="295"/>
      <c r="N600" s="295"/>
      <c r="O600" s="295"/>
      <c r="P600" s="295"/>
      <c r="Q600" s="295"/>
      <c r="R600" s="295"/>
      <c r="S600" s="295"/>
      <c r="T600" s="295"/>
      <c r="U600" s="295"/>
      <c r="V600" s="295"/>
      <c r="W600" s="295"/>
      <c r="X600" s="295"/>
      <c r="Y600" s="295"/>
      <c r="Z600" s="295"/>
      <c r="AA600" s="295"/>
      <c r="AB600" s="295"/>
      <c r="AC600" s="295"/>
      <c r="AD600" s="295"/>
      <c r="AE600" s="295"/>
      <c r="AF600" s="295"/>
      <c r="AG600" s="295"/>
    </row>
    <row r="601" spans="1:33" ht="24" customHeight="1">
      <c r="A601" s="295"/>
      <c r="B601" s="295"/>
      <c r="C601" s="295"/>
      <c r="D601" s="295"/>
      <c r="E601" s="295"/>
      <c r="F601" s="295"/>
      <c r="G601" s="295"/>
      <c r="H601" s="295"/>
      <c r="I601" s="295"/>
      <c r="J601" s="295"/>
      <c r="K601" s="295"/>
      <c r="L601" s="295"/>
      <c r="M601" s="295"/>
      <c r="N601" s="295"/>
      <c r="O601" s="295"/>
      <c r="P601" s="295"/>
      <c r="Q601" s="295"/>
      <c r="R601" s="295"/>
      <c r="S601" s="295"/>
      <c r="T601" s="295"/>
      <c r="U601" s="295"/>
      <c r="V601" s="295"/>
      <c r="W601" s="295"/>
      <c r="X601" s="295"/>
      <c r="Y601" s="295"/>
      <c r="Z601" s="295"/>
      <c r="AA601" s="295"/>
      <c r="AB601" s="295"/>
      <c r="AC601" s="295"/>
      <c r="AD601" s="295"/>
      <c r="AE601" s="295"/>
      <c r="AF601" s="295"/>
      <c r="AG601" s="295"/>
    </row>
    <row r="602" spans="1:33" ht="24" customHeight="1">
      <c r="A602" s="295"/>
      <c r="B602" s="295"/>
      <c r="C602" s="295"/>
      <c r="D602" s="295"/>
      <c r="E602" s="295"/>
      <c r="F602" s="295"/>
      <c r="G602" s="295"/>
      <c r="H602" s="295"/>
      <c r="I602" s="295"/>
      <c r="J602" s="295"/>
      <c r="K602" s="295"/>
      <c r="L602" s="295"/>
      <c r="M602" s="295"/>
      <c r="N602" s="295"/>
      <c r="O602" s="295"/>
      <c r="P602" s="295"/>
      <c r="Q602" s="295"/>
      <c r="R602" s="295"/>
      <c r="S602" s="295"/>
      <c r="T602" s="295"/>
      <c r="U602" s="295"/>
      <c r="V602" s="295"/>
      <c r="W602" s="295"/>
      <c r="X602" s="295"/>
      <c r="Y602" s="295"/>
      <c r="Z602" s="295"/>
      <c r="AA602" s="295"/>
      <c r="AB602" s="295"/>
      <c r="AC602" s="295"/>
      <c r="AD602" s="295"/>
      <c r="AE602" s="295"/>
      <c r="AF602" s="295"/>
      <c r="AG602" s="295"/>
    </row>
    <row r="603" spans="1:33" ht="24" customHeight="1">
      <c r="A603" s="295"/>
      <c r="B603" s="295"/>
      <c r="C603" s="295"/>
      <c r="D603" s="295"/>
      <c r="E603" s="295"/>
      <c r="F603" s="295"/>
      <c r="G603" s="295"/>
      <c r="H603" s="295"/>
      <c r="I603" s="295"/>
      <c r="J603" s="295"/>
      <c r="K603" s="295"/>
      <c r="L603" s="295"/>
      <c r="M603" s="295"/>
      <c r="N603" s="295"/>
      <c r="O603" s="295"/>
      <c r="P603" s="295"/>
      <c r="Q603" s="295"/>
      <c r="R603" s="295"/>
      <c r="S603" s="295"/>
      <c r="T603" s="295"/>
      <c r="U603" s="295"/>
      <c r="V603" s="295"/>
      <c r="W603" s="295"/>
      <c r="X603" s="295"/>
      <c r="Y603" s="295"/>
      <c r="Z603" s="295"/>
      <c r="AA603" s="295"/>
      <c r="AB603" s="295"/>
      <c r="AC603" s="295"/>
      <c r="AD603" s="295"/>
      <c r="AE603" s="295"/>
      <c r="AF603" s="295"/>
      <c r="AG603" s="295"/>
    </row>
    <row r="604" spans="1:33" ht="24" customHeight="1">
      <c r="A604" s="295"/>
      <c r="B604" s="295"/>
      <c r="C604" s="295"/>
      <c r="D604" s="295"/>
      <c r="E604" s="295"/>
      <c r="F604" s="295"/>
      <c r="G604" s="295"/>
      <c r="H604" s="295"/>
      <c r="I604" s="295"/>
      <c r="J604" s="295"/>
      <c r="K604" s="295"/>
      <c r="L604" s="295"/>
      <c r="M604" s="295"/>
      <c r="N604" s="295"/>
      <c r="O604" s="295"/>
      <c r="P604" s="295"/>
      <c r="Q604" s="295"/>
      <c r="R604" s="295"/>
      <c r="S604" s="295"/>
      <c r="T604" s="295"/>
      <c r="U604" s="295"/>
      <c r="V604" s="295"/>
      <c r="W604" s="295"/>
      <c r="X604" s="295"/>
      <c r="Y604" s="295"/>
      <c r="Z604" s="295"/>
      <c r="AA604" s="295"/>
      <c r="AB604" s="295"/>
      <c r="AC604" s="295"/>
      <c r="AD604" s="295"/>
      <c r="AE604" s="295"/>
      <c r="AF604" s="295"/>
      <c r="AG604" s="295"/>
    </row>
    <row r="605" spans="1:33" ht="24" customHeight="1">
      <c r="A605" s="295"/>
      <c r="B605" s="295"/>
      <c r="C605" s="295"/>
      <c r="D605" s="295"/>
      <c r="E605" s="295"/>
      <c r="F605" s="295"/>
      <c r="G605" s="295"/>
      <c r="H605" s="295"/>
      <c r="I605" s="295"/>
      <c r="J605" s="295"/>
      <c r="K605" s="295"/>
      <c r="L605" s="295"/>
      <c r="M605" s="295"/>
      <c r="N605" s="295"/>
      <c r="O605" s="295"/>
      <c r="P605" s="295"/>
      <c r="Q605" s="295"/>
      <c r="R605" s="295"/>
      <c r="S605" s="295"/>
      <c r="T605" s="295"/>
      <c r="U605" s="295"/>
      <c r="V605" s="295"/>
      <c r="W605" s="295"/>
      <c r="X605" s="295"/>
      <c r="Y605" s="295"/>
      <c r="Z605" s="295"/>
      <c r="AA605" s="295"/>
      <c r="AB605" s="295"/>
      <c r="AC605" s="295"/>
      <c r="AD605" s="295"/>
      <c r="AE605" s="295"/>
      <c r="AF605" s="295"/>
      <c r="AG605" s="295"/>
    </row>
    <row r="606" spans="1:33" ht="24" customHeight="1">
      <c r="A606" s="295"/>
      <c r="B606" s="295"/>
      <c r="C606" s="295"/>
      <c r="D606" s="295"/>
      <c r="E606" s="295"/>
      <c r="F606" s="295"/>
      <c r="G606" s="295"/>
      <c r="H606" s="295"/>
      <c r="I606" s="295"/>
      <c r="J606" s="295"/>
      <c r="K606" s="295"/>
      <c r="L606" s="295"/>
      <c r="M606" s="295"/>
      <c r="N606" s="295"/>
      <c r="O606" s="295"/>
      <c r="P606" s="295"/>
      <c r="Q606" s="295"/>
      <c r="R606" s="295"/>
      <c r="S606" s="295"/>
      <c r="T606" s="295"/>
      <c r="U606" s="295"/>
      <c r="V606" s="295"/>
      <c r="W606" s="295"/>
      <c r="X606" s="295"/>
      <c r="Y606" s="295"/>
      <c r="Z606" s="295"/>
      <c r="AA606" s="295"/>
      <c r="AB606" s="295"/>
      <c r="AC606" s="295"/>
      <c r="AD606" s="295"/>
      <c r="AE606" s="295"/>
      <c r="AF606" s="295"/>
      <c r="AG606" s="295"/>
    </row>
    <row r="607" spans="1:33" ht="24" customHeight="1">
      <c r="A607" s="295"/>
      <c r="B607" s="295"/>
      <c r="C607" s="295"/>
      <c r="D607" s="295"/>
      <c r="E607" s="295"/>
      <c r="F607" s="295"/>
      <c r="G607" s="295"/>
      <c r="H607" s="295"/>
      <c r="I607" s="295"/>
      <c r="J607" s="295"/>
      <c r="K607" s="295"/>
      <c r="L607" s="295"/>
      <c r="M607" s="295"/>
      <c r="N607" s="295"/>
      <c r="O607" s="295"/>
      <c r="P607" s="295"/>
      <c r="Q607" s="295"/>
      <c r="R607" s="295"/>
      <c r="S607" s="295"/>
      <c r="T607" s="295"/>
      <c r="U607" s="295"/>
      <c r="V607" s="295"/>
      <c r="W607" s="295"/>
      <c r="X607" s="295"/>
      <c r="Y607" s="295"/>
      <c r="Z607" s="295"/>
      <c r="AA607" s="295"/>
      <c r="AB607" s="295"/>
      <c r="AC607" s="295"/>
      <c r="AD607" s="295"/>
      <c r="AE607" s="295"/>
      <c r="AF607" s="295"/>
      <c r="AG607" s="295"/>
    </row>
    <row r="608" spans="1:33" ht="24" customHeight="1">
      <c r="A608" s="295"/>
      <c r="B608" s="295"/>
      <c r="C608" s="295"/>
      <c r="D608" s="295"/>
      <c r="E608" s="295"/>
      <c r="F608" s="295"/>
      <c r="G608" s="295"/>
      <c r="H608" s="295"/>
      <c r="I608" s="295"/>
      <c r="J608" s="295"/>
      <c r="K608" s="295"/>
      <c r="L608" s="295"/>
      <c r="M608" s="295"/>
      <c r="N608" s="295"/>
      <c r="O608" s="295"/>
      <c r="P608" s="295"/>
      <c r="Q608" s="295"/>
      <c r="R608" s="295"/>
      <c r="S608" s="295"/>
      <c r="T608" s="295"/>
      <c r="U608" s="295"/>
      <c r="V608" s="295"/>
      <c r="W608" s="295"/>
      <c r="X608" s="295"/>
      <c r="Y608" s="295"/>
      <c r="Z608" s="295"/>
      <c r="AA608" s="295"/>
      <c r="AB608" s="295"/>
      <c r="AC608" s="295"/>
      <c r="AD608" s="295"/>
      <c r="AE608" s="295"/>
      <c r="AF608" s="295"/>
      <c r="AG608" s="295"/>
    </row>
    <row r="609" spans="1:33" ht="24" customHeight="1">
      <c r="A609" s="295"/>
      <c r="B609" s="295"/>
      <c r="C609" s="295"/>
      <c r="D609" s="295"/>
      <c r="E609" s="295"/>
      <c r="F609" s="295"/>
      <c r="G609" s="295"/>
      <c r="H609" s="295"/>
      <c r="I609" s="295"/>
      <c r="J609" s="295"/>
      <c r="K609" s="295"/>
      <c r="L609" s="295"/>
      <c r="M609" s="295"/>
      <c r="N609" s="295"/>
      <c r="O609" s="295"/>
      <c r="P609" s="295"/>
      <c r="Q609" s="295"/>
      <c r="R609" s="295"/>
      <c r="S609" s="295"/>
      <c r="T609" s="295"/>
      <c r="U609" s="295"/>
      <c r="V609" s="295"/>
      <c r="W609" s="295"/>
      <c r="X609" s="295"/>
      <c r="Y609" s="295"/>
      <c r="Z609" s="295"/>
      <c r="AA609" s="295"/>
      <c r="AB609" s="295"/>
      <c r="AC609" s="295"/>
      <c r="AD609" s="295"/>
      <c r="AE609" s="295"/>
      <c r="AF609" s="295"/>
      <c r="AG609" s="295"/>
    </row>
    <row r="610" spans="1:33" ht="24" customHeight="1">
      <c r="A610" s="295"/>
      <c r="B610" s="295"/>
      <c r="C610" s="295"/>
      <c r="D610" s="295"/>
      <c r="E610" s="295"/>
      <c r="F610" s="295"/>
      <c r="G610" s="295"/>
      <c r="H610" s="295"/>
      <c r="I610" s="295"/>
      <c r="J610" s="295"/>
      <c r="K610" s="295"/>
      <c r="L610" s="295"/>
      <c r="M610" s="295"/>
      <c r="N610" s="295"/>
      <c r="O610" s="295"/>
      <c r="P610" s="295"/>
      <c r="Q610" s="295"/>
      <c r="R610" s="295"/>
      <c r="S610" s="295"/>
      <c r="T610" s="295"/>
      <c r="U610" s="295"/>
      <c r="V610" s="295"/>
      <c r="W610" s="295"/>
      <c r="X610" s="295"/>
      <c r="Y610" s="295"/>
      <c r="Z610" s="295"/>
      <c r="AA610" s="295"/>
      <c r="AB610" s="295"/>
      <c r="AC610" s="295"/>
      <c r="AD610" s="295"/>
      <c r="AE610" s="295"/>
      <c r="AF610" s="295"/>
      <c r="AG610" s="295"/>
    </row>
    <row r="611" spans="1:33" ht="24" customHeight="1">
      <c r="A611" s="295"/>
      <c r="B611" s="295"/>
      <c r="C611" s="295"/>
      <c r="D611" s="295"/>
      <c r="E611" s="295"/>
      <c r="F611" s="295"/>
      <c r="G611" s="295"/>
      <c r="H611" s="295"/>
      <c r="I611" s="295"/>
      <c r="J611" s="295"/>
      <c r="K611" s="295"/>
      <c r="L611" s="295"/>
      <c r="M611" s="295"/>
      <c r="N611" s="295"/>
      <c r="O611" s="295"/>
      <c r="P611" s="295"/>
      <c r="Q611" s="295"/>
      <c r="R611" s="295"/>
      <c r="S611" s="295"/>
      <c r="T611" s="295"/>
      <c r="U611" s="295"/>
      <c r="V611" s="295"/>
      <c r="W611" s="295"/>
      <c r="X611" s="295"/>
      <c r="Y611" s="295"/>
      <c r="Z611" s="295"/>
      <c r="AA611" s="295"/>
      <c r="AB611" s="295"/>
      <c r="AC611" s="295"/>
      <c r="AD611" s="295"/>
      <c r="AE611" s="295"/>
      <c r="AF611" s="295"/>
      <c r="AG611" s="295"/>
    </row>
    <row r="612" spans="1:33" ht="24" customHeight="1">
      <c r="A612" s="295"/>
      <c r="B612" s="295"/>
      <c r="C612" s="295"/>
      <c r="D612" s="295"/>
      <c r="E612" s="295"/>
      <c r="F612" s="295"/>
      <c r="G612" s="295"/>
      <c r="H612" s="295"/>
      <c r="I612" s="295"/>
      <c r="J612" s="295"/>
      <c r="K612" s="295"/>
      <c r="L612" s="295"/>
      <c r="M612" s="295"/>
      <c r="N612" s="295"/>
      <c r="O612" s="295"/>
      <c r="P612" s="295"/>
      <c r="Q612" s="295"/>
      <c r="R612" s="295"/>
      <c r="S612" s="295"/>
      <c r="T612" s="295"/>
      <c r="U612" s="295"/>
      <c r="V612" s="295"/>
      <c r="W612" s="295"/>
      <c r="X612" s="295"/>
      <c r="Y612" s="295"/>
      <c r="Z612" s="295"/>
      <c r="AA612" s="295"/>
      <c r="AB612" s="295"/>
      <c r="AC612" s="295"/>
      <c r="AD612" s="295"/>
      <c r="AE612" s="295"/>
      <c r="AF612" s="295"/>
      <c r="AG612" s="295"/>
    </row>
    <row r="613" spans="1:33" ht="24" customHeight="1">
      <c r="A613" s="295"/>
      <c r="B613" s="295"/>
      <c r="C613" s="295"/>
      <c r="D613" s="295"/>
      <c r="E613" s="295"/>
      <c r="F613" s="295"/>
      <c r="G613" s="295"/>
      <c r="H613" s="295"/>
      <c r="I613" s="295"/>
      <c r="J613" s="295"/>
      <c r="K613" s="295"/>
      <c r="L613" s="295"/>
      <c r="M613" s="295"/>
      <c r="N613" s="295"/>
      <c r="O613" s="295"/>
      <c r="P613" s="295"/>
      <c r="Q613" s="295"/>
      <c r="R613" s="295"/>
      <c r="S613" s="295"/>
      <c r="T613" s="295"/>
      <c r="U613" s="295"/>
      <c r="V613" s="295"/>
      <c r="W613" s="295"/>
      <c r="X613" s="295"/>
      <c r="Y613" s="295"/>
      <c r="Z613" s="295"/>
      <c r="AA613" s="295"/>
      <c r="AB613" s="295"/>
      <c r="AC613" s="295"/>
      <c r="AD613" s="295"/>
      <c r="AE613" s="295"/>
      <c r="AF613" s="295"/>
      <c r="AG613" s="295"/>
    </row>
    <row r="614" spans="1:33" ht="24" customHeight="1">
      <c r="A614" s="295"/>
      <c r="B614" s="295"/>
      <c r="C614" s="295"/>
      <c r="D614" s="295"/>
      <c r="E614" s="295"/>
      <c r="F614" s="295"/>
      <c r="G614" s="295"/>
      <c r="H614" s="295"/>
      <c r="I614" s="295"/>
      <c r="J614" s="295"/>
      <c r="K614" s="295"/>
      <c r="L614" s="295"/>
      <c r="M614" s="295"/>
      <c r="N614" s="295"/>
      <c r="O614" s="295"/>
      <c r="P614" s="295"/>
      <c r="Q614" s="295"/>
      <c r="R614" s="295"/>
      <c r="S614" s="295"/>
      <c r="T614" s="295"/>
      <c r="U614" s="295"/>
      <c r="V614" s="295"/>
      <c r="W614" s="295"/>
      <c r="X614" s="295"/>
      <c r="Y614" s="295"/>
      <c r="Z614" s="295"/>
      <c r="AA614" s="295"/>
      <c r="AB614" s="295"/>
      <c r="AC614" s="295"/>
      <c r="AD614" s="295"/>
      <c r="AE614" s="295"/>
      <c r="AF614" s="295"/>
      <c r="AG614" s="295"/>
    </row>
    <row r="615" spans="1:33" ht="24" customHeight="1">
      <c r="A615" s="295"/>
      <c r="B615" s="295"/>
      <c r="C615" s="295"/>
      <c r="D615" s="295"/>
      <c r="E615" s="295"/>
      <c r="F615" s="295"/>
      <c r="G615" s="295"/>
      <c r="H615" s="295"/>
      <c r="I615" s="295"/>
      <c r="J615" s="295"/>
      <c r="K615" s="295"/>
      <c r="L615" s="295"/>
      <c r="M615" s="295"/>
      <c r="N615" s="295"/>
      <c r="O615" s="295"/>
      <c r="P615" s="295"/>
      <c r="Q615" s="295"/>
      <c r="R615" s="295"/>
      <c r="S615" s="295"/>
      <c r="T615" s="295"/>
      <c r="U615" s="295"/>
      <c r="V615" s="295"/>
      <c r="W615" s="295"/>
      <c r="X615" s="295"/>
      <c r="Y615" s="295"/>
      <c r="Z615" s="295"/>
      <c r="AA615" s="295"/>
      <c r="AB615" s="295"/>
      <c r="AC615" s="295"/>
      <c r="AD615" s="295"/>
      <c r="AE615" s="295"/>
      <c r="AF615" s="295"/>
      <c r="AG615" s="295"/>
    </row>
    <row r="616" spans="1:33" ht="24" customHeight="1">
      <c r="A616" s="295"/>
      <c r="B616" s="295"/>
      <c r="C616" s="295"/>
      <c r="D616" s="295"/>
      <c r="E616" s="295"/>
      <c r="F616" s="295"/>
      <c r="G616" s="295"/>
      <c r="H616" s="295"/>
      <c r="I616" s="295"/>
      <c r="J616" s="295"/>
      <c r="K616" s="295"/>
      <c r="L616" s="295"/>
      <c r="M616" s="295"/>
      <c r="N616" s="295"/>
      <c r="O616" s="295"/>
      <c r="P616" s="295"/>
      <c r="Q616" s="295"/>
      <c r="R616" s="295"/>
      <c r="S616" s="295"/>
      <c r="T616" s="295"/>
      <c r="U616" s="295"/>
      <c r="V616" s="295"/>
      <c r="W616" s="295"/>
      <c r="X616" s="295"/>
      <c r="Y616" s="295"/>
      <c r="Z616" s="295"/>
      <c r="AA616" s="295"/>
      <c r="AB616" s="295"/>
      <c r="AC616" s="295"/>
      <c r="AD616" s="295"/>
      <c r="AE616" s="295"/>
      <c r="AF616" s="295"/>
      <c r="AG616" s="295"/>
    </row>
    <row r="617" spans="1:33" ht="24" customHeight="1">
      <c r="A617" s="295"/>
      <c r="B617" s="295"/>
      <c r="C617" s="295"/>
      <c r="D617" s="295"/>
      <c r="E617" s="295"/>
      <c r="F617" s="295"/>
      <c r="G617" s="295"/>
      <c r="H617" s="295"/>
      <c r="I617" s="295"/>
      <c r="J617" s="295"/>
      <c r="K617" s="295"/>
      <c r="L617" s="295"/>
      <c r="M617" s="295"/>
      <c r="N617" s="295"/>
      <c r="O617" s="295"/>
      <c r="P617" s="295"/>
      <c r="Q617" s="295"/>
      <c r="R617" s="295"/>
      <c r="S617" s="295"/>
      <c r="T617" s="295"/>
      <c r="U617" s="295"/>
      <c r="V617" s="295"/>
      <c r="W617" s="295"/>
      <c r="X617" s="295"/>
      <c r="Y617" s="295"/>
      <c r="Z617" s="295"/>
      <c r="AA617" s="295"/>
      <c r="AB617" s="295"/>
      <c r="AC617" s="295"/>
      <c r="AD617" s="295"/>
      <c r="AE617" s="295"/>
      <c r="AF617" s="295"/>
      <c r="AG617" s="295"/>
    </row>
    <row r="618" spans="1:33" ht="24" customHeight="1">
      <c r="A618" s="295"/>
      <c r="B618" s="295"/>
      <c r="C618" s="295"/>
      <c r="D618" s="295"/>
      <c r="E618" s="295"/>
      <c r="F618" s="295"/>
      <c r="G618" s="295"/>
      <c r="H618" s="295"/>
      <c r="I618" s="295"/>
      <c r="J618" s="295"/>
      <c r="K618" s="295"/>
      <c r="L618" s="295"/>
      <c r="M618" s="295"/>
      <c r="N618" s="295"/>
      <c r="O618" s="295"/>
      <c r="P618" s="295"/>
      <c r="Q618" s="295"/>
      <c r="R618" s="295"/>
      <c r="S618" s="295"/>
      <c r="T618" s="295"/>
      <c r="U618" s="295"/>
      <c r="V618" s="295"/>
      <c r="W618" s="295"/>
      <c r="X618" s="295"/>
      <c r="Y618" s="295"/>
      <c r="Z618" s="295"/>
      <c r="AA618" s="295"/>
      <c r="AB618" s="295"/>
      <c r="AC618" s="295"/>
      <c r="AD618" s="295"/>
      <c r="AE618" s="295"/>
      <c r="AF618" s="295"/>
      <c r="AG618" s="295"/>
    </row>
    <row r="619" spans="1:33" ht="24" customHeight="1">
      <c r="A619" s="295"/>
      <c r="B619" s="295"/>
      <c r="C619" s="295"/>
      <c r="D619" s="295"/>
      <c r="E619" s="295"/>
      <c r="F619" s="295"/>
      <c r="G619" s="295"/>
      <c r="H619" s="295"/>
      <c r="I619" s="295"/>
      <c r="J619" s="295"/>
      <c r="K619" s="295"/>
      <c r="L619" s="295"/>
      <c r="M619" s="295"/>
      <c r="N619" s="295"/>
      <c r="O619" s="295"/>
      <c r="P619" s="295"/>
      <c r="Q619" s="295"/>
      <c r="R619" s="295"/>
      <c r="S619" s="295"/>
      <c r="T619" s="295"/>
      <c r="U619" s="295"/>
      <c r="V619" s="295"/>
      <c r="W619" s="295"/>
      <c r="X619" s="295"/>
      <c r="Y619" s="295"/>
      <c r="Z619" s="295"/>
      <c r="AA619" s="295"/>
      <c r="AB619" s="295"/>
      <c r="AC619" s="295"/>
      <c r="AD619" s="295"/>
      <c r="AE619" s="295"/>
      <c r="AF619" s="295"/>
      <c r="AG619" s="295"/>
    </row>
    <row r="620" spans="1:33" ht="24" customHeight="1">
      <c r="A620" s="295"/>
      <c r="B620" s="295"/>
      <c r="C620" s="295"/>
      <c r="D620" s="295"/>
      <c r="E620" s="295"/>
      <c r="F620" s="295"/>
      <c r="G620" s="295"/>
      <c r="H620" s="295"/>
      <c r="I620" s="295"/>
      <c r="J620" s="295"/>
      <c r="K620" s="295"/>
      <c r="L620" s="295"/>
      <c r="M620" s="295"/>
      <c r="N620" s="295"/>
      <c r="O620" s="295"/>
      <c r="P620" s="295"/>
      <c r="Q620" s="295"/>
      <c r="R620" s="295"/>
      <c r="S620" s="295"/>
      <c r="T620" s="295"/>
      <c r="U620" s="295"/>
      <c r="V620" s="295"/>
      <c r="W620" s="295"/>
      <c r="X620" s="295"/>
      <c r="Y620" s="295"/>
      <c r="Z620" s="295"/>
      <c r="AA620" s="295"/>
      <c r="AB620" s="295"/>
      <c r="AC620" s="295"/>
      <c r="AD620" s="295"/>
      <c r="AE620" s="295"/>
      <c r="AF620" s="295"/>
      <c r="AG620" s="295"/>
    </row>
    <row r="621" spans="1:33" ht="24" customHeight="1">
      <c r="A621" s="295"/>
      <c r="B621" s="295"/>
      <c r="C621" s="295"/>
      <c r="D621" s="295"/>
      <c r="E621" s="295"/>
      <c r="F621" s="295"/>
      <c r="G621" s="295"/>
      <c r="H621" s="295"/>
      <c r="I621" s="295"/>
      <c r="J621" s="295"/>
      <c r="K621" s="295"/>
      <c r="L621" s="295"/>
      <c r="M621" s="295"/>
      <c r="N621" s="295"/>
      <c r="O621" s="295"/>
      <c r="P621" s="295"/>
      <c r="Q621" s="295"/>
      <c r="R621" s="295"/>
      <c r="S621" s="295"/>
      <c r="T621" s="295"/>
      <c r="U621" s="295"/>
      <c r="V621" s="295"/>
      <c r="W621" s="295"/>
      <c r="X621" s="295"/>
      <c r="Y621" s="295"/>
      <c r="Z621" s="295"/>
      <c r="AA621" s="295"/>
      <c r="AB621" s="295"/>
      <c r="AC621" s="295"/>
      <c r="AD621" s="295"/>
      <c r="AE621" s="295"/>
      <c r="AF621" s="295"/>
      <c r="AG621" s="295"/>
    </row>
    <row r="622" spans="1:33" ht="24" customHeight="1">
      <c r="A622" s="295"/>
      <c r="B622" s="295"/>
      <c r="C622" s="295"/>
      <c r="D622" s="295"/>
      <c r="E622" s="295"/>
      <c r="F622" s="295"/>
      <c r="G622" s="295"/>
      <c r="H622" s="295"/>
      <c r="I622" s="295"/>
      <c r="J622" s="295"/>
      <c r="K622" s="295"/>
      <c r="L622" s="295"/>
      <c r="M622" s="295"/>
      <c r="N622" s="295"/>
      <c r="O622" s="295"/>
      <c r="P622" s="295"/>
      <c r="Q622" s="295"/>
      <c r="R622" s="295"/>
      <c r="S622" s="295"/>
      <c r="T622" s="295"/>
      <c r="U622" s="295"/>
      <c r="V622" s="295"/>
      <c r="W622" s="295"/>
      <c r="X622" s="295"/>
      <c r="Y622" s="295"/>
      <c r="Z622" s="295"/>
      <c r="AA622" s="295"/>
      <c r="AB622" s="295"/>
      <c r="AC622" s="295"/>
      <c r="AD622" s="295"/>
      <c r="AE622" s="295"/>
      <c r="AF622" s="295"/>
      <c r="AG622" s="295"/>
    </row>
    <row r="623" spans="1:33" ht="24" customHeight="1">
      <c r="A623" s="295"/>
      <c r="B623" s="295"/>
      <c r="C623" s="295"/>
      <c r="D623" s="295"/>
      <c r="E623" s="295"/>
      <c r="F623" s="295"/>
      <c r="G623" s="295"/>
      <c r="H623" s="295"/>
      <c r="I623" s="295"/>
      <c r="J623" s="295"/>
      <c r="K623" s="295"/>
      <c r="L623" s="295"/>
      <c r="M623" s="295"/>
      <c r="N623" s="295"/>
      <c r="O623" s="295"/>
      <c r="P623" s="295"/>
      <c r="Q623" s="295"/>
      <c r="R623" s="295"/>
      <c r="S623" s="295"/>
      <c r="T623" s="295"/>
      <c r="U623" s="295"/>
      <c r="V623" s="295"/>
      <c r="W623" s="295"/>
      <c r="X623" s="295"/>
      <c r="Y623" s="295"/>
      <c r="Z623" s="295"/>
      <c r="AA623" s="295"/>
      <c r="AB623" s="295"/>
      <c r="AC623" s="295"/>
      <c r="AD623" s="295"/>
      <c r="AE623" s="295"/>
      <c r="AF623" s="295"/>
      <c r="AG623" s="295"/>
    </row>
    <row r="624" spans="1:33" ht="24" customHeight="1">
      <c r="A624" s="295"/>
      <c r="B624" s="295"/>
      <c r="C624" s="295"/>
      <c r="D624" s="295"/>
      <c r="E624" s="295"/>
      <c r="F624" s="295"/>
      <c r="G624" s="295"/>
      <c r="H624" s="295"/>
      <c r="I624" s="295"/>
      <c r="J624" s="295"/>
      <c r="K624" s="295"/>
      <c r="L624" s="295"/>
      <c r="M624" s="295"/>
      <c r="N624" s="295"/>
      <c r="O624" s="295"/>
      <c r="P624" s="295"/>
      <c r="Q624" s="295"/>
      <c r="R624" s="295"/>
      <c r="S624" s="295"/>
      <c r="T624" s="295"/>
      <c r="U624" s="295"/>
      <c r="V624" s="295"/>
      <c r="W624" s="295"/>
      <c r="X624" s="295"/>
      <c r="Y624" s="295"/>
      <c r="Z624" s="295"/>
      <c r="AA624" s="295"/>
      <c r="AB624" s="295"/>
      <c r="AC624" s="295"/>
      <c r="AD624" s="295"/>
      <c r="AE624" s="295"/>
      <c r="AF624" s="295"/>
      <c r="AG624" s="295"/>
    </row>
    <row r="625" spans="1:33" ht="24" customHeight="1">
      <c r="A625" s="295"/>
      <c r="B625" s="295"/>
      <c r="C625" s="295"/>
      <c r="D625" s="295"/>
      <c r="E625" s="295"/>
      <c r="F625" s="295"/>
      <c r="G625" s="295"/>
      <c r="H625" s="295"/>
      <c r="I625" s="295"/>
      <c r="J625" s="295"/>
      <c r="K625" s="295"/>
      <c r="L625" s="295"/>
      <c r="M625" s="295"/>
      <c r="N625" s="295"/>
      <c r="O625" s="295"/>
      <c r="P625" s="295"/>
      <c r="Q625" s="295"/>
      <c r="R625" s="295"/>
      <c r="S625" s="295"/>
      <c r="T625" s="295"/>
      <c r="U625" s="295"/>
      <c r="V625" s="295"/>
      <c r="W625" s="295"/>
      <c r="X625" s="295"/>
      <c r="Y625" s="295"/>
      <c r="Z625" s="295"/>
      <c r="AA625" s="295"/>
      <c r="AB625" s="295"/>
      <c r="AC625" s="295"/>
      <c r="AD625" s="295"/>
      <c r="AE625" s="295"/>
      <c r="AF625" s="295"/>
      <c r="AG625" s="295"/>
    </row>
    <row r="626" spans="1:33" ht="24" customHeight="1">
      <c r="A626" s="295"/>
      <c r="B626" s="295"/>
      <c r="C626" s="295"/>
      <c r="D626" s="295"/>
      <c r="E626" s="295"/>
      <c r="F626" s="295"/>
      <c r="G626" s="295"/>
      <c r="H626" s="295"/>
      <c r="I626" s="295"/>
      <c r="J626" s="295"/>
      <c r="K626" s="295"/>
      <c r="L626" s="295"/>
      <c r="M626" s="295"/>
      <c r="N626" s="295"/>
      <c r="O626" s="295"/>
      <c r="P626" s="295"/>
      <c r="Q626" s="295"/>
      <c r="R626" s="295"/>
      <c r="S626" s="295"/>
      <c r="T626" s="295"/>
      <c r="U626" s="295"/>
      <c r="V626" s="295"/>
      <c r="W626" s="295"/>
      <c r="X626" s="295"/>
      <c r="Y626" s="295"/>
      <c r="Z626" s="295"/>
      <c r="AA626" s="295"/>
      <c r="AB626" s="295"/>
      <c r="AC626" s="295"/>
      <c r="AD626" s="295"/>
      <c r="AE626" s="295"/>
      <c r="AF626" s="295"/>
      <c r="AG626" s="295"/>
    </row>
    <row r="627" spans="1:33" ht="24" customHeight="1">
      <c r="A627" s="295"/>
      <c r="B627" s="295"/>
      <c r="C627" s="295"/>
      <c r="D627" s="295"/>
      <c r="E627" s="295"/>
      <c r="F627" s="295"/>
      <c r="G627" s="295"/>
      <c r="H627" s="295"/>
      <c r="I627" s="295"/>
      <c r="J627" s="295"/>
      <c r="K627" s="295"/>
      <c r="L627" s="295"/>
      <c r="M627" s="295"/>
      <c r="N627" s="295"/>
      <c r="O627" s="295"/>
      <c r="P627" s="295"/>
      <c r="Q627" s="295"/>
      <c r="R627" s="295"/>
      <c r="S627" s="295"/>
      <c r="T627" s="295"/>
      <c r="U627" s="295"/>
      <c r="V627" s="295"/>
      <c r="W627" s="295"/>
      <c r="X627" s="295"/>
      <c r="Y627" s="295"/>
      <c r="Z627" s="295"/>
      <c r="AA627" s="295"/>
      <c r="AB627" s="295"/>
      <c r="AC627" s="295"/>
      <c r="AD627" s="295"/>
      <c r="AE627" s="295"/>
      <c r="AF627" s="295"/>
      <c r="AG627" s="295"/>
    </row>
    <row r="628" spans="1:33" ht="24" customHeight="1">
      <c r="A628" s="295"/>
      <c r="B628" s="295"/>
      <c r="C628" s="295"/>
      <c r="D628" s="295"/>
      <c r="E628" s="295"/>
      <c r="F628" s="295"/>
      <c r="G628" s="295"/>
      <c r="H628" s="295"/>
      <c r="I628" s="295"/>
      <c r="J628" s="295"/>
      <c r="K628" s="295"/>
      <c r="L628" s="295"/>
      <c r="M628" s="295"/>
      <c r="N628" s="295"/>
      <c r="O628" s="295"/>
      <c r="P628" s="295"/>
      <c r="Q628" s="295"/>
      <c r="R628" s="295"/>
      <c r="S628" s="295"/>
      <c r="T628" s="295"/>
      <c r="U628" s="295"/>
      <c r="V628" s="295"/>
      <c r="W628" s="295"/>
      <c r="X628" s="295"/>
      <c r="Y628" s="295"/>
      <c r="Z628" s="295"/>
      <c r="AA628" s="295"/>
      <c r="AB628" s="295"/>
      <c r="AC628" s="295"/>
      <c r="AD628" s="295"/>
      <c r="AE628" s="295"/>
      <c r="AF628" s="295"/>
      <c r="AG628" s="295"/>
    </row>
    <row r="629" spans="1:33" ht="24" customHeight="1">
      <c r="A629" s="295"/>
      <c r="B629" s="295"/>
      <c r="C629" s="295"/>
      <c r="D629" s="295"/>
      <c r="E629" s="295"/>
      <c r="F629" s="295"/>
      <c r="G629" s="295"/>
      <c r="H629" s="295"/>
      <c r="I629" s="295"/>
      <c r="J629" s="295"/>
      <c r="K629" s="295"/>
      <c r="L629" s="295"/>
      <c r="M629" s="295"/>
      <c r="N629" s="295"/>
      <c r="O629" s="295"/>
      <c r="P629" s="295"/>
      <c r="Q629" s="295"/>
      <c r="R629" s="295"/>
      <c r="S629" s="295"/>
      <c r="T629" s="295"/>
      <c r="U629" s="295"/>
      <c r="V629" s="295"/>
      <c r="W629" s="295"/>
      <c r="X629" s="295"/>
      <c r="Y629" s="295"/>
      <c r="Z629" s="295"/>
      <c r="AA629" s="295"/>
      <c r="AB629" s="295"/>
      <c r="AC629" s="295"/>
      <c r="AD629" s="295"/>
      <c r="AE629" s="295"/>
      <c r="AF629" s="295"/>
      <c r="AG629" s="295"/>
    </row>
    <row r="630" spans="1:33" ht="24" customHeight="1">
      <c r="A630" s="295"/>
      <c r="B630" s="295"/>
      <c r="C630" s="295"/>
      <c r="D630" s="295"/>
      <c r="E630" s="295"/>
      <c r="F630" s="295"/>
      <c r="G630" s="295"/>
      <c r="H630" s="295"/>
      <c r="I630" s="295"/>
      <c r="J630" s="295"/>
      <c r="K630" s="295"/>
      <c r="L630" s="295"/>
      <c r="M630" s="295"/>
      <c r="N630" s="295"/>
      <c r="O630" s="295"/>
      <c r="P630" s="295"/>
      <c r="Q630" s="295"/>
      <c r="R630" s="295"/>
      <c r="S630" s="295"/>
      <c r="T630" s="295"/>
      <c r="U630" s="295"/>
      <c r="V630" s="295"/>
      <c r="W630" s="295"/>
      <c r="X630" s="295"/>
      <c r="Y630" s="295"/>
      <c r="Z630" s="295"/>
      <c r="AA630" s="295"/>
      <c r="AB630" s="295"/>
      <c r="AC630" s="295"/>
      <c r="AD630" s="295"/>
      <c r="AE630" s="295"/>
      <c r="AF630" s="295"/>
      <c r="AG630" s="295"/>
    </row>
    <row r="631" spans="1:33" ht="24" customHeight="1">
      <c r="A631" s="295"/>
      <c r="B631" s="295"/>
      <c r="C631" s="295"/>
      <c r="D631" s="295"/>
      <c r="E631" s="295"/>
      <c r="F631" s="295"/>
      <c r="G631" s="295"/>
      <c r="H631" s="295"/>
      <c r="I631" s="295"/>
      <c r="J631" s="295"/>
      <c r="K631" s="295"/>
      <c r="L631" s="295"/>
      <c r="M631" s="295"/>
      <c r="N631" s="295"/>
      <c r="O631" s="295"/>
      <c r="P631" s="295"/>
      <c r="Q631" s="295"/>
      <c r="R631" s="295"/>
      <c r="S631" s="295"/>
      <c r="T631" s="295"/>
      <c r="U631" s="295"/>
      <c r="V631" s="295"/>
      <c r="W631" s="295"/>
      <c r="X631" s="295"/>
      <c r="Y631" s="295"/>
      <c r="Z631" s="295"/>
      <c r="AA631" s="295"/>
      <c r="AB631" s="295"/>
      <c r="AC631" s="295"/>
      <c r="AD631" s="295"/>
      <c r="AE631" s="295"/>
      <c r="AF631" s="295"/>
      <c r="AG631" s="295"/>
    </row>
    <row r="632" spans="1:33" ht="24" customHeight="1">
      <c r="A632" s="295"/>
      <c r="B632" s="295"/>
      <c r="C632" s="295"/>
      <c r="D632" s="295"/>
      <c r="E632" s="295"/>
      <c r="F632" s="295"/>
      <c r="G632" s="295"/>
      <c r="H632" s="295"/>
      <c r="I632" s="295"/>
      <c r="J632" s="295"/>
      <c r="K632" s="295"/>
      <c r="L632" s="295"/>
      <c r="M632" s="295"/>
      <c r="N632" s="295"/>
      <c r="O632" s="295"/>
      <c r="P632" s="295"/>
      <c r="Q632" s="295"/>
      <c r="R632" s="295"/>
      <c r="S632" s="295"/>
      <c r="T632" s="295"/>
      <c r="U632" s="295"/>
      <c r="V632" s="295"/>
      <c r="W632" s="295"/>
      <c r="X632" s="295"/>
      <c r="Y632" s="295"/>
      <c r="Z632" s="295"/>
      <c r="AA632" s="295"/>
      <c r="AB632" s="295"/>
      <c r="AC632" s="295"/>
      <c r="AD632" s="295"/>
      <c r="AE632" s="295"/>
      <c r="AF632" s="295"/>
      <c r="AG632" s="295"/>
    </row>
    <row r="633" spans="1:33" ht="24" customHeight="1">
      <c r="A633" s="295"/>
      <c r="B633" s="295"/>
      <c r="C633" s="295"/>
      <c r="D633" s="295"/>
      <c r="E633" s="295"/>
      <c r="F633" s="295"/>
      <c r="G633" s="295"/>
      <c r="H633" s="295"/>
      <c r="I633" s="295"/>
      <c r="J633" s="295"/>
      <c r="K633" s="295"/>
      <c r="L633" s="295"/>
      <c r="M633" s="295"/>
      <c r="N633" s="295"/>
      <c r="O633" s="295"/>
      <c r="P633" s="295"/>
      <c r="Q633" s="295"/>
      <c r="R633" s="295"/>
      <c r="S633" s="295"/>
      <c r="T633" s="295"/>
      <c r="U633" s="295"/>
      <c r="V633" s="295"/>
      <c r="W633" s="295"/>
      <c r="X633" s="295"/>
      <c r="Y633" s="295"/>
      <c r="Z633" s="295"/>
      <c r="AA633" s="295"/>
      <c r="AB633" s="295"/>
      <c r="AC633" s="295"/>
      <c r="AD633" s="295"/>
      <c r="AE633" s="295"/>
      <c r="AF633" s="295"/>
      <c r="AG633" s="295"/>
    </row>
    <row r="634" spans="1:33" ht="24" customHeight="1">
      <c r="A634" s="295"/>
      <c r="B634" s="295"/>
      <c r="C634" s="295"/>
      <c r="D634" s="295"/>
      <c r="E634" s="295"/>
      <c r="F634" s="295"/>
      <c r="G634" s="295"/>
      <c r="H634" s="295"/>
      <c r="I634" s="295"/>
      <c r="J634" s="295"/>
      <c r="K634" s="295"/>
      <c r="L634" s="295"/>
      <c r="M634" s="295"/>
      <c r="N634" s="295"/>
      <c r="O634" s="295"/>
      <c r="P634" s="295"/>
      <c r="Q634" s="295"/>
      <c r="R634" s="295"/>
      <c r="S634" s="295"/>
      <c r="T634" s="295"/>
      <c r="U634" s="295"/>
      <c r="V634" s="295"/>
      <c r="W634" s="295"/>
      <c r="X634" s="295"/>
      <c r="Y634" s="295"/>
      <c r="Z634" s="295"/>
      <c r="AA634" s="295"/>
      <c r="AB634" s="295"/>
      <c r="AC634" s="295"/>
      <c r="AD634" s="295"/>
      <c r="AE634" s="295"/>
      <c r="AF634" s="295"/>
      <c r="AG634" s="295"/>
    </row>
    <row r="635" spans="1:33" ht="24" customHeight="1">
      <c r="A635" s="295"/>
      <c r="B635" s="295"/>
      <c r="C635" s="295"/>
      <c r="D635" s="295"/>
      <c r="E635" s="295"/>
      <c r="F635" s="295"/>
      <c r="G635" s="295"/>
      <c r="H635" s="295"/>
      <c r="I635" s="295"/>
      <c r="J635" s="295"/>
      <c r="K635" s="295"/>
      <c r="L635" s="295"/>
      <c r="M635" s="295"/>
      <c r="N635" s="295"/>
      <c r="O635" s="295"/>
      <c r="P635" s="295"/>
      <c r="Q635" s="295"/>
      <c r="R635" s="295"/>
      <c r="S635" s="295"/>
      <c r="T635" s="295"/>
      <c r="U635" s="295"/>
      <c r="V635" s="295"/>
      <c r="W635" s="295"/>
      <c r="X635" s="295"/>
      <c r="Y635" s="295"/>
      <c r="Z635" s="295"/>
      <c r="AA635" s="295"/>
      <c r="AB635" s="295"/>
      <c r="AC635" s="295"/>
      <c r="AD635" s="295"/>
      <c r="AE635" s="295"/>
      <c r="AF635" s="295"/>
      <c r="AG635" s="295"/>
    </row>
    <row r="636" spans="1:33" ht="24" customHeight="1">
      <c r="A636" s="295"/>
      <c r="B636" s="295"/>
      <c r="C636" s="295"/>
      <c r="D636" s="295"/>
      <c r="E636" s="295"/>
      <c r="F636" s="295"/>
      <c r="G636" s="295"/>
      <c r="H636" s="295"/>
      <c r="I636" s="295"/>
      <c r="J636" s="295"/>
      <c r="K636" s="295"/>
      <c r="L636" s="295"/>
      <c r="M636" s="295"/>
      <c r="N636" s="295"/>
      <c r="O636" s="295"/>
      <c r="P636" s="295"/>
      <c r="Q636" s="295"/>
      <c r="R636" s="295"/>
      <c r="S636" s="295"/>
      <c r="T636" s="295"/>
      <c r="U636" s="295"/>
      <c r="V636" s="295"/>
      <c r="W636" s="295"/>
      <c r="X636" s="295"/>
      <c r="Y636" s="295"/>
      <c r="Z636" s="295"/>
      <c r="AA636" s="295"/>
      <c r="AB636" s="295"/>
      <c r="AC636" s="295"/>
      <c r="AD636" s="295"/>
      <c r="AE636" s="295"/>
      <c r="AF636" s="295"/>
      <c r="AG636" s="295"/>
    </row>
    <row r="637" spans="1:33" ht="24" customHeight="1">
      <c r="A637" s="295"/>
      <c r="B637" s="295"/>
      <c r="C637" s="295"/>
      <c r="D637" s="295"/>
      <c r="E637" s="295"/>
      <c r="F637" s="295"/>
      <c r="G637" s="295"/>
      <c r="H637" s="295"/>
      <c r="I637" s="295"/>
      <c r="J637" s="295"/>
      <c r="K637" s="295"/>
      <c r="L637" s="295"/>
      <c r="M637" s="295"/>
      <c r="N637" s="295"/>
      <c r="O637" s="295"/>
      <c r="P637" s="295"/>
      <c r="Q637" s="295"/>
      <c r="R637" s="295"/>
      <c r="S637" s="295"/>
      <c r="T637" s="295"/>
      <c r="U637" s="295"/>
      <c r="V637" s="295"/>
      <c r="W637" s="295"/>
      <c r="X637" s="295"/>
      <c r="Y637" s="295"/>
      <c r="Z637" s="295"/>
      <c r="AA637" s="295"/>
      <c r="AB637" s="295"/>
      <c r="AC637" s="295"/>
      <c r="AD637" s="295"/>
      <c r="AE637" s="295"/>
      <c r="AF637" s="295"/>
      <c r="AG637" s="295"/>
    </row>
    <row r="638" spans="1:33" ht="24" customHeight="1">
      <c r="A638" s="295"/>
      <c r="B638" s="295"/>
      <c r="C638" s="295"/>
      <c r="D638" s="295"/>
      <c r="E638" s="295"/>
      <c r="F638" s="295"/>
      <c r="G638" s="295"/>
      <c r="H638" s="295"/>
      <c r="I638" s="295"/>
      <c r="J638" s="295"/>
      <c r="K638" s="295"/>
      <c r="L638" s="295"/>
      <c r="M638" s="295"/>
      <c r="N638" s="295"/>
      <c r="O638" s="295"/>
      <c r="P638" s="295"/>
      <c r="Q638" s="295"/>
      <c r="R638" s="295"/>
      <c r="S638" s="295"/>
      <c r="T638" s="295"/>
      <c r="U638" s="295"/>
      <c r="V638" s="295"/>
      <c r="W638" s="295"/>
      <c r="X638" s="295"/>
      <c r="Y638" s="295"/>
      <c r="Z638" s="295"/>
      <c r="AA638" s="295"/>
      <c r="AB638" s="295"/>
      <c r="AC638" s="295"/>
      <c r="AD638" s="295"/>
      <c r="AE638" s="295"/>
      <c r="AF638" s="295"/>
      <c r="AG638" s="295"/>
    </row>
    <row r="639" spans="1:33" ht="24" customHeight="1">
      <c r="A639" s="295"/>
      <c r="B639" s="295"/>
      <c r="C639" s="295"/>
      <c r="D639" s="295"/>
      <c r="E639" s="295"/>
      <c r="F639" s="295"/>
      <c r="G639" s="295"/>
      <c r="H639" s="295"/>
      <c r="I639" s="295"/>
      <c r="J639" s="295"/>
      <c r="K639" s="295"/>
      <c r="L639" s="295"/>
      <c r="M639" s="295"/>
      <c r="N639" s="295"/>
      <c r="O639" s="295"/>
      <c r="P639" s="295"/>
      <c r="Q639" s="295"/>
      <c r="R639" s="295"/>
      <c r="S639" s="295"/>
      <c r="T639" s="295"/>
      <c r="U639" s="295"/>
      <c r="V639" s="295"/>
      <c r="W639" s="295"/>
      <c r="X639" s="295"/>
      <c r="Y639" s="295"/>
      <c r="Z639" s="295"/>
      <c r="AA639" s="295"/>
      <c r="AB639" s="295"/>
      <c r="AC639" s="295"/>
      <c r="AD639" s="295"/>
      <c r="AE639" s="295"/>
      <c r="AF639" s="295"/>
      <c r="AG639" s="295"/>
    </row>
    <row r="640" spans="1:33" ht="24" customHeight="1">
      <c r="A640" s="295"/>
      <c r="B640" s="295"/>
      <c r="C640" s="295"/>
      <c r="D640" s="295"/>
      <c r="E640" s="295"/>
      <c r="F640" s="295"/>
      <c r="G640" s="295"/>
      <c r="H640" s="295"/>
      <c r="I640" s="295"/>
      <c r="J640" s="295"/>
      <c r="K640" s="295"/>
      <c r="L640" s="295"/>
      <c r="M640" s="295"/>
      <c r="N640" s="295"/>
      <c r="O640" s="295"/>
      <c r="P640" s="295"/>
      <c r="Q640" s="295"/>
      <c r="R640" s="295"/>
      <c r="S640" s="295"/>
      <c r="T640" s="295"/>
      <c r="U640" s="295"/>
      <c r="V640" s="295"/>
      <c r="W640" s="295"/>
      <c r="X640" s="295"/>
      <c r="Y640" s="295"/>
      <c r="Z640" s="295"/>
      <c r="AA640" s="295"/>
      <c r="AB640" s="295"/>
      <c r="AC640" s="295"/>
      <c r="AD640" s="295"/>
      <c r="AE640" s="295"/>
      <c r="AF640" s="295"/>
      <c r="AG640" s="295"/>
    </row>
    <row r="641" spans="1:33" ht="24" customHeight="1">
      <c r="A641" s="295"/>
      <c r="B641" s="295"/>
      <c r="C641" s="295"/>
      <c r="D641" s="295"/>
      <c r="E641" s="295"/>
      <c r="F641" s="295"/>
      <c r="G641" s="295"/>
      <c r="H641" s="295"/>
      <c r="I641" s="295"/>
      <c r="J641" s="295"/>
      <c r="K641" s="295"/>
      <c r="L641" s="295"/>
      <c r="M641" s="295"/>
      <c r="N641" s="295"/>
      <c r="O641" s="295"/>
      <c r="P641" s="295"/>
      <c r="Q641" s="295"/>
      <c r="R641" s="295"/>
      <c r="S641" s="295"/>
      <c r="T641" s="295"/>
      <c r="U641" s="295"/>
      <c r="V641" s="295"/>
      <c r="W641" s="295"/>
      <c r="X641" s="295"/>
      <c r="Y641" s="295"/>
      <c r="Z641" s="295"/>
      <c r="AA641" s="295"/>
      <c r="AB641" s="295"/>
      <c r="AC641" s="295"/>
      <c r="AD641" s="295"/>
      <c r="AE641" s="295"/>
      <c r="AF641" s="295"/>
      <c r="AG641" s="295"/>
    </row>
    <row r="642" spans="1:33" ht="24" customHeight="1">
      <c r="A642" s="295"/>
      <c r="B642" s="295"/>
      <c r="C642" s="295"/>
      <c r="D642" s="295"/>
      <c r="E642" s="295"/>
      <c r="F642" s="295"/>
      <c r="G642" s="295"/>
      <c r="H642" s="295"/>
      <c r="I642" s="295"/>
      <c r="J642" s="295"/>
      <c r="K642" s="295"/>
      <c r="L642" s="295"/>
      <c r="M642" s="295"/>
      <c r="N642" s="295"/>
      <c r="O642" s="295"/>
      <c r="P642" s="295"/>
      <c r="Q642" s="295"/>
      <c r="R642" s="295"/>
      <c r="S642" s="295"/>
      <c r="T642" s="295"/>
      <c r="U642" s="295"/>
      <c r="V642" s="295"/>
      <c r="W642" s="295"/>
      <c r="X642" s="295"/>
      <c r="Y642" s="295"/>
      <c r="Z642" s="295"/>
      <c r="AA642" s="295"/>
      <c r="AB642" s="295"/>
      <c r="AC642" s="295"/>
      <c r="AD642" s="295"/>
      <c r="AE642" s="295"/>
      <c r="AF642" s="295"/>
      <c r="AG642" s="295"/>
    </row>
    <row r="643" spans="1:33" ht="24" customHeight="1">
      <c r="A643" s="295"/>
      <c r="B643" s="295"/>
      <c r="C643" s="295"/>
      <c r="D643" s="295"/>
      <c r="E643" s="295"/>
      <c r="F643" s="295"/>
      <c r="G643" s="295"/>
      <c r="H643" s="295"/>
      <c r="I643" s="295"/>
      <c r="J643" s="295"/>
      <c r="K643" s="295"/>
      <c r="L643" s="295"/>
      <c r="M643" s="295"/>
      <c r="N643" s="295"/>
      <c r="O643" s="295"/>
      <c r="P643" s="295"/>
      <c r="Q643" s="295"/>
      <c r="R643" s="295"/>
      <c r="S643" s="295"/>
      <c r="T643" s="295"/>
      <c r="U643" s="295"/>
      <c r="V643" s="295"/>
      <c r="W643" s="295"/>
      <c r="X643" s="295"/>
      <c r="Y643" s="295"/>
      <c r="Z643" s="295"/>
      <c r="AA643" s="295"/>
      <c r="AB643" s="295"/>
      <c r="AC643" s="295"/>
      <c r="AD643" s="295"/>
      <c r="AE643" s="295"/>
      <c r="AF643" s="295"/>
      <c r="AG643" s="295"/>
    </row>
    <row r="644" spans="1:33" ht="24" customHeight="1">
      <c r="A644" s="295"/>
      <c r="B644" s="295"/>
      <c r="C644" s="295"/>
      <c r="D644" s="295"/>
      <c r="E644" s="295"/>
      <c r="F644" s="295"/>
      <c r="G644" s="295"/>
      <c r="H644" s="295"/>
      <c r="I644" s="295"/>
      <c r="J644" s="295"/>
      <c r="K644" s="295"/>
      <c r="L644" s="295"/>
      <c r="M644" s="295"/>
      <c r="N644" s="295"/>
      <c r="O644" s="295"/>
      <c r="P644" s="295"/>
      <c r="Q644" s="295"/>
      <c r="R644" s="295"/>
      <c r="S644" s="295"/>
      <c r="T644" s="295"/>
      <c r="U644" s="295"/>
      <c r="V644" s="295"/>
      <c r="W644" s="295"/>
      <c r="X644" s="295"/>
      <c r="Y644" s="295"/>
      <c r="Z644" s="295"/>
      <c r="AA644" s="295"/>
      <c r="AB644" s="295"/>
      <c r="AC644" s="295"/>
      <c r="AD644" s="295"/>
      <c r="AE644" s="295"/>
      <c r="AF644" s="295"/>
      <c r="AG644" s="295"/>
    </row>
    <row r="645" spans="1:33" ht="24" customHeight="1">
      <c r="A645" s="295"/>
      <c r="B645" s="295"/>
      <c r="C645" s="295"/>
      <c r="D645" s="295"/>
      <c r="E645" s="295"/>
      <c r="F645" s="295"/>
      <c r="G645" s="295"/>
      <c r="H645" s="295"/>
      <c r="I645" s="295"/>
      <c r="J645" s="295"/>
      <c r="K645" s="295"/>
      <c r="L645" s="295"/>
      <c r="M645" s="295"/>
      <c r="N645" s="295"/>
      <c r="O645" s="295"/>
      <c r="P645" s="295"/>
      <c r="Q645" s="295"/>
      <c r="R645" s="295"/>
      <c r="S645" s="295"/>
      <c r="T645" s="295"/>
      <c r="U645" s="295"/>
      <c r="V645" s="295"/>
      <c r="W645" s="295"/>
      <c r="X645" s="295"/>
      <c r="Y645" s="295"/>
      <c r="Z645" s="295"/>
      <c r="AA645" s="295"/>
      <c r="AB645" s="295"/>
      <c r="AC645" s="295"/>
      <c r="AD645" s="295"/>
      <c r="AE645" s="295"/>
      <c r="AF645" s="295"/>
      <c r="AG645" s="295"/>
    </row>
    <row r="646" spans="1:33" ht="24" customHeight="1">
      <c r="A646" s="295"/>
      <c r="B646" s="295"/>
      <c r="C646" s="295"/>
      <c r="D646" s="295"/>
      <c r="E646" s="295"/>
      <c r="F646" s="295"/>
      <c r="G646" s="295"/>
      <c r="H646" s="295"/>
      <c r="I646" s="295"/>
      <c r="J646" s="295"/>
      <c r="K646" s="295"/>
      <c r="L646" s="295"/>
      <c r="M646" s="295"/>
      <c r="N646" s="295"/>
      <c r="O646" s="295"/>
      <c r="P646" s="295"/>
      <c r="Q646" s="295"/>
      <c r="R646" s="295"/>
      <c r="S646" s="295"/>
      <c r="T646" s="295"/>
      <c r="U646" s="295"/>
      <c r="V646" s="295"/>
      <c r="W646" s="295"/>
      <c r="X646" s="295"/>
      <c r="Y646" s="295"/>
      <c r="Z646" s="295"/>
      <c r="AA646" s="295"/>
      <c r="AB646" s="295"/>
      <c r="AC646" s="295"/>
      <c r="AD646" s="295"/>
      <c r="AE646" s="295"/>
      <c r="AF646" s="295"/>
      <c r="AG646" s="295"/>
    </row>
    <row r="647" spans="1:33" ht="24" customHeight="1">
      <c r="A647" s="295"/>
      <c r="B647" s="295"/>
      <c r="C647" s="295"/>
      <c r="D647" s="295"/>
      <c r="E647" s="295"/>
      <c r="F647" s="295"/>
      <c r="G647" s="295"/>
      <c r="H647" s="295"/>
      <c r="I647" s="295"/>
      <c r="J647" s="295"/>
      <c r="K647" s="295"/>
      <c r="L647" s="295"/>
      <c r="M647" s="295"/>
      <c r="N647" s="295"/>
      <c r="O647" s="295"/>
      <c r="P647" s="295"/>
      <c r="Q647" s="295"/>
      <c r="R647" s="295"/>
      <c r="S647" s="295"/>
      <c r="T647" s="295"/>
      <c r="U647" s="295"/>
      <c r="V647" s="295"/>
      <c r="W647" s="295"/>
      <c r="X647" s="295"/>
      <c r="Y647" s="295"/>
      <c r="Z647" s="295"/>
      <c r="AA647" s="295"/>
      <c r="AB647" s="295"/>
      <c r="AC647" s="295"/>
      <c r="AD647" s="295"/>
      <c r="AE647" s="295"/>
      <c r="AF647" s="295"/>
      <c r="AG647" s="295"/>
    </row>
    <row r="648" spans="1:33" ht="24" customHeight="1">
      <c r="A648" s="295"/>
      <c r="B648" s="295"/>
      <c r="C648" s="295"/>
      <c r="D648" s="295"/>
      <c r="E648" s="295"/>
      <c r="F648" s="295"/>
      <c r="G648" s="295"/>
      <c r="H648" s="295"/>
      <c r="I648" s="295"/>
      <c r="J648" s="295"/>
      <c r="K648" s="295"/>
      <c r="L648" s="295"/>
      <c r="M648" s="295"/>
      <c r="N648" s="295"/>
      <c r="O648" s="295"/>
      <c r="P648" s="295"/>
      <c r="Q648" s="295"/>
      <c r="R648" s="295"/>
      <c r="S648" s="295"/>
      <c r="T648" s="295"/>
      <c r="U648" s="295"/>
      <c r="V648" s="295"/>
      <c r="W648" s="295"/>
      <c r="X648" s="295"/>
      <c r="Y648" s="295"/>
      <c r="Z648" s="295"/>
      <c r="AA648" s="295"/>
      <c r="AB648" s="295"/>
      <c r="AC648" s="295"/>
      <c r="AD648" s="295"/>
      <c r="AE648" s="295"/>
      <c r="AF648" s="295"/>
      <c r="AG648" s="295"/>
    </row>
    <row r="649" spans="1:33" ht="24" customHeight="1">
      <c r="A649" s="295"/>
      <c r="B649" s="295"/>
      <c r="C649" s="295"/>
      <c r="D649" s="295"/>
      <c r="E649" s="295"/>
      <c r="F649" s="295"/>
      <c r="G649" s="295"/>
      <c r="H649" s="295"/>
      <c r="I649" s="295"/>
      <c r="J649" s="295"/>
      <c r="K649" s="295"/>
      <c r="L649" s="295"/>
      <c r="M649" s="295"/>
      <c r="N649" s="295"/>
      <c r="O649" s="295"/>
      <c r="P649" s="295"/>
      <c r="Q649" s="295"/>
      <c r="R649" s="295"/>
      <c r="S649" s="295"/>
      <c r="T649" s="295"/>
      <c r="U649" s="295"/>
      <c r="V649" s="295"/>
      <c r="W649" s="295"/>
      <c r="X649" s="295"/>
      <c r="Y649" s="295"/>
      <c r="Z649" s="295"/>
      <c r="AA649" s="295"/>
      <c r="AB649" s="295"/>
      <c r="AC649" s="295"/>
      <c r="AD649" s="295"/>
      <c r="AE649" s="295"/>
      <c r="AF649" s="295"/>
      <c r="AG649" s="295"/>
    </row>
    <row r="650" spans="1:33" ht="24" customHeight="1">
      <c r="A650" s="295"/>
      <c r="B650" s="295"/>
      <c r="C650" s="295"/>
      <c r="D650" s="295"/>
      <c r="E650" s="295"/>
      <c r="F650" s="295"/>
      <c r="G650" s="295"/>
      <c r="H650" s="295"/>
      <c r="I650" s="295"/>
      <c r="J650" s="295"/>
      <c r="K650" s="295"/>
      <c r="L650" s="295"/>
      <c r="M650" s="295"/>
      <c r="N650" s="295"/>
      <c r="O650" s="295"/>
      <c r="P650" s="295"/>
      <c r="Q650" s="295"/>
      <c r="R650" s="295"/>
      <c r="S650" s="295"/>
      <c r="T650" s="295"/>
      <c r="U650" s="295"/>
      <c r="V650" s="295"/>
      <c r="W650" s="295"/>
      <c r="X650" s="295"/>
      <c r="Y650" s="295"/>
      <c r="Z650" s="295"/>
      <c r="AA650" s="295"/>
      <c r="AB650" s="295"/>
      <c r="AC650" s="295"/>
      <c r="AD650" s="295"/>
      <c r="AE650" s="295"/>
      <c r="AF650" s="295"/>
      <c r="AG650" s="295"/>
    </row>
    <row r="651" spans="1:33" ht="24" customHeight="1">
      <c r="A651" s="295"/>
      <c r="B651" s="295"/>
      <c r="C651" s="295"/>
      <c r="D651" s="295"/>
      <c r="E651" s="295"/>
      <c r="F651" s="295"/>
      <c r="G651" s="295"/>
      <c r="H651" s="295"/>
      <c r="I651" s="295"/>
      <c r="J651" s="295"/>
      <c r="K651" s="295"/>
      <c r="L651" s="295"/>
      <c r="M651" s="295"/>
      <c r="N651" s="295"/>
      <c r="O651" s="295"/>
      <c r="P651" s="295"/>
      <c r="Q651" s="295"/>
      <c r="R651" s="295"/>
      <c r="S651" s="295"/>
      <c r="T651" s="295"/>
      <c r="U651" s="295"/>
      <c r="V651" s="295"/>
      <c r="W651" s="295"/>
      <c r="X651" s="295"/>
      <c r="Y651" s="295"/>
      <c r="Z651" s="295"/>
      <c r="AA651" s="295"/>
      <c r="AB651" s="295"/>
      <c r="AC651" s="295"/>
      <c r="AD651" s="295"/>
      <c r="AE651" s="295"/>
      <c r="AF651" s="295"/>
      <c r="AG651" s="295"/>
    </row>
    <row r="652" spans="1:33" ht="24" customHeight="1">
      <c r="A652" s="295"/>
      <c r="B652" s="295"/>
      <c r="C652" s="295"/>
      <c r="D652" s="295"/>
      <c r="E652" s="295"/>
      <c r="F652" s="295"/>
      <c r="G652" s="295"/>
      <c r="H652" s="295"/>
      <c r="I652" s="295"/>
      <c r="J652" s="295"/>
      <c r="K652" s="295"/>
      <c r="L652" s="295"/>
      <c r="M652" s="295"/>
      <c r="N652" s="295"/>
      <c r="O652" s="295"/>
      <c r="P652" s="295"/>
      <c r="Q652" s="295"/>
      <c r="R652" s="295"/>
      <c r="S652" s="295"/>
      <c r="T652" s="295"/>
      <c r="U652" s="295"/>
      <c r="V652" s="295"/>
      <c r="W652" s="295"/>
      <c r="X652" s="295"/>
      <c r="Y652" s="295"/>
      <c r="Z652" s="295"/>
      <c r="AA652" s="295"/>
      <c r="AB652" s="295"/>
      <c r="AC652" s="295"/>
      <c r="AD652" s="295"/>
      <c r="AE652" s="295"/>
      <c r="AF652" s="295"/>
      <c r="AG652" s="295"/>
    </row>
    <row r="653" spans="1:33" ht="24" customHeight="1">
      <c r="A653" s="295"/>
      <c r="B653" s="295"/>
      <c r="C653" s="295"/>
      <c r="D653" s="295"/>
      <c r="E653" s="295"/>
      <c r="F653" s="295"/>
      <c r="G653" s="295"/>
      <c r="H653" s="295"/>
      <c r="I653" s="295"/>
      <c r="J653" s="295"/>
      <c r="K653" s="295"/>
      <c r="L653" s="295"/>
      <c r="M653" s="295"/>
      <c r="N653" s="295"/>
      <c r="O653" s="295"/>
      <c r="P653" s="295"/>
      <c r="Q653" s="295"/>
      <c r="R653" s="295"/>
      <c r="S653" s="295"/>
      <c r="T653" s="295"/>
      <c r="U653" s="295"/>
      <c r="V653" s="295"/>
      <c r="W653" s="295"/>
      <c r="X653" s="295"/>
      <c r="Y653" s="295"/>
      <c r="Z653" s="295"/>
      <c r="AA653" s="295"/>
      <c r="AB653" s="295"/>
      <c r="AC653" s="295"/>
      <c r="AD653" s="295"/>
      <c r="AE653" s="295"/>
      <c r="AF653" s="295"/>
      <c r="AG653" s="295"/>
    </row>
    <row r="654" spans="1:33" ht="24" customHeight="1">
      <c r="A654" s="295"/>
      <c r="B654" s="295"/>
      <c r="C654" s="295"/>
      <c r="D654" s="295"/>
      <c r="E654" s="295"/>
      <c r="F654" s="295"/>
      <c r="G654" s="295"/>
      <c r="H654" s="295"/>
      <c r="I654" s="295"/>
      <c r="J654" s="295"/>
      <c r="K654" s="295"/>
      <c r="L654" s="295"/>
      <c r="M654" s="295"/>
      <c r="N654" s="295"/>
      <c r="O654" s="295"/>
      <c r="P654" s="295"/>
      <c r="Q654" s="295"/>
      <c r="R654" s="295"/>
      <c r="S654" s="295"/>
      <c r="T654" s="295"/>
      <c r="U654" s="295"/>
      <c r="V654" s="295"/>
      <c r="W654" s="295"/>
      <c r="X654" s="295"/>
      <c r="Y654" s="295"/>
      <c r="Z654" s="295"/>
      <c r="AA654" s="295"/>
      <c r="AB654" s="295"/>
      <c r="AC654" s="295"/>
      <c r="AD654" s="295"/>
      <c r="AE654" s="295"/>
      <c r="AF654" s="295"/>
      <c r="AG654" s="295"/>
    </row>
    <row r="655" spans="1:33" ht="24" customHeight="1">
      <c r="A655" s="295"/>
      <c r="B655" s="295"/>
      <c r="C655" s="295"/>
      <c r="D655" s="295"/>
      <c r="E655" s="295"/>
      <c r="F655" s="295"/>
      <c r="G655" s="295"/>
      <c r="H655" s="295"/>
      <c r="I655" s="295"/>
      <c r="J655" s="295"/>
      <c r="K655" s="295"/>
      <c r="L655" s="295"/>
      <c r="M655" s="295"/>
      <c r="N655" s="295"/>
      <c r="O655" s="295"/>
      <c r="P655" s="295"/>
      <c r="Q655" s="295"/>
      <c r="R655" s="295"/>
      <c r="S655" s="295"/>
      <c r="T655" s="295"/>
      <c r="U655" s="295"/>
      <c r="V655" s="295"/>
      <c r="W655" s="295"/>
      <c r="X655" s="295"/>
      <c r="Y655" s="295"/>
      <c r="Z655" s="295"/>
      <c r="AA655" s="295"/>
      <c r="AB655" s="295"/>
      <c r="AC655" s="295"/>
      <c r="AD655" s="295"/>
      <c r="AE655" s="295"/>
      <c r="AF655" s="295"/>
      <c r="AG655" s="295"/>
    </row>
    <row r="656" spans="1:33" ht="24" customHeight="1">
      <c r="A656" s="295"/>
      <c r="B656" s="295"/>
      <c r="C656" s="295"/>
      <c r="D656" s="295"/>
      <c r="E656" s="295"/>
      <c r="F656" s="295"/>
      <c r="G656" s="295"/>
      <c r="H656" s="295"/>
      <c r="I656" s="295"/>
      <c r="J656" s="295"/>
      <c r="K656" s="295"/>
      <c r="L656" s="295"/>
      <c r="M656" s="295"/>
      <c r="N656" s="295"/>
      <c r="O656" s="295"/>
      <c r="P656" s="295"/>
      <c r="Q656" s="295"/>
      <c r="R656" s="295"/>
      <c r="S656" s="295"/>
      <c r="T656" s="295"/>
      <c r="U656" s="295"/>
      <c r="V656" s="295"/>
      <c r="W656" s="295"/>
      <c r="X656" s="295"/>
      <c r="Y656" s="295"/>
      <c r="Z656" s="295"/>
      <c r="AA656" s="295"/>
      <c r="AB656" s="295"/>
      <c r="AC656" s="295"/>
      <c r="AD656" s="295"/>
      <c r="AE656" s="295"/>
      <c r="AF656" s="295"/>
      <c r="AG656" s="295"/>
    </row>
    <row r="657" spans="1:33" ht="24" customHeight="1">
      <c r="A657" s="295"/>
      <c r="B657" s="295"/>
      <c r="C657" s="295"/>
      <c r="D657" s="295"/>
      <c r="E657" s="295"/>
      <c r="F657" s="295"/>
      <c r="G657" s="295"/>
      <c r="H657" s="295"/>
      <c r="I657" s="295"/>
      <c r="J657" s="295"/>
      <c r="K657" s="295"/>
      <c r="L657" s="295"/>
      <c r="M657" s="295"/>
      <c r="N657" s="295"/>
      <c r="O657" s="295"/>
      <c r="P657" s="295"/>
      <c r="Q657" s="295"/>
      <c r="R657" s="295"/>
      <c r="S657" s="295"/>
      <c r="T657" s="295"/>
      <c r="U657" s="295"/>
      <c r="V657" s="295"/>
      <c r="W657" s="295"/>
      <c r="X657" s="295"/>
      <c r="Y657" s="295"/>
      <c r="Z657" s="295"/>
      <c r="AA657" s="295"/>
      <c r="AB657" s="295"/>
      <c r="AC657" s="295"/>
      <c r="AD657" s="295"/>
      <c r="AE657" s="295"/>
      <c r="AF657" s="295"/>
      <c r="AG657" s="295"/>
    </row>
    <row r="658" spans="1:33" ht="24" customHeight="1">
      <c r="A658" s="295"/>
      <c r="B658" s="295"/>
      <c r="C658" s="295"/>
      <c r="D658" s="295"/>
      <c r="E658" s="295"/>
      <c r="F658" s="295"/>
      <c r="G658" s="295"/>
      <c r="H658" s="295"/>
      <c r="I658" s="295"/>
      <c r="J658" s="295"/>
      <c r="K658" s="295"/>
      <c r="L658" s="295"/>
      <c r="M658" s="295"/>
      <c r="N658" s="295"/>
      <c r="O658" s="295"/>
      <c r="P658" s="295"/>
      <c r="Q658" s="295"/>
      <c r="R658" s="295"/>
      <c r="S658" s="295"/>
      <c r="T658" s="295"/>
      <c r="U658" s="295"/>
      <c r="V658" s="295"/>
      <c r="W658" s="295"/>
      <c r="X658" s="295"/>
      <c r="Y658" s="295"/>
      <c r="Z658" s="295"/>
      <c r="AA658" s="295"/>
      <c r="AB658" s="295"/>
      <c r="AC658" s="295"/>
      <c r="AD658" s="295"/>
      <c r="AE658" s="295"/>
      <c r="AF658" s="295"/>
      <c r="AG658" s="295"/>
    </row>
    <row r="659" spans="1:33" ht="24" customHeight="1">
      <c r="A659" s="295"/>
      <c r="B659" s="295"/>
      <c r="C659" s="295"/>
      <c r="D659" s="295"/>
      <c r="E659" s="295"/>
      <c r="F659" s="295"/>
      <c r="G659" s="295"/>
      <c r="H659" s="295"/>
      <c r="I659" s="295"/>
      <c r="J659" s="295"/>
      <c r="K659" s="295"/>
      <c r="L659" s="295"/>
      <c r="M659" s="295"/>
      <c r="N659" s="295"/>
      <c r="O659" s="295"/>
      <c r="P659" s="295"/>
      <c r="Q659" s="295"/>
      <c r="R659" s="295"/>
      <c r="S659" s="295"/>
      <c r="T659" s="295"/>
      <c r="U659" s="295"/>
      <c r="V659" s="295"/>
      <c r="W659" s="295"/>
      <c r="X659" s="295"/>
      <c r="Y659" s="295"/>
      <c r="Z659" s="295"/>
      <c r="AA659" s="295"/>
      <c r="AB659" s="295"/>
      <c r="AC659" s="295"/>
      <c r="AD659" s="295"/>
      <c r="AE659" s="295"/>
      <c r="AF659" s="295"/>
      <c r="AG659" s="295"/>
    </row>
    <row r="660" spans="1:33" ht="24" customHeight="1">
      <c r="A660" s="295"/>
      <c r="B660" s="295"/>
      <c r="C660" s="295"/>
      <c r="D660" s="295"/>
      <c r="E660" s="295"/>
      <c r="F660" s="295"/>
      <c r="G660" s="295"/>
      <c r="H660" s="295"/>
      <c r="I660" s="295"/>
      <c r="J660" s="295"/>
      <c r="K660" s="295"/>
      <c r="L660" s="295"/>
      <c r="M660" s="295"/>
      <c r="N660" s="295"/>
      <c r="O660" s="295"/>
      <c r="P660" s="295"/>
      <c r="Q660" s="295"/>
      <c r="R660" s="295"/>
      <c r="S660" s="295"/>
      <c r="T660" s="295"/>
      <c r="U660" s="295"/>
      <c r="V660" s="295"/>
      <c r="W660" s="295"/>
      <c r="X660" s="295"/>
      <c r="Y660" s="295"/>
      <c r="Z660" s="295"/>
      <c r="AA660" s="295"/>
      <c r="AB660" s="295"/>
      <c r="AC660" s="295"/>
      <c r="AD660" s="295"/>
      <c r="AE660" s="295"/>
      <c r="AF660" s="295"/>
      <c r="AG660" s="295"/>
    </row>
    <row r="661" spans="1:33" ht="24" customHeight="1">
      <c r="A661" s="295"/>
      <c r="B661" s="295"/>
      <c r="C661" s="295"/>
      <c r="D661" s="295"/>
      <c r="E661" s="295"/>
      <c r="F661" s="295"/>
      <c r="G661" s="295"/>
      <c r="H661" s="295"/>
      <c r="I661" s="295"/>
      <c r="J661" s="295"/>
      <c r="K661" s="295"/>
      <c r="L661" s="295"/>
      <c r="M661" s="295"/>
      <c r="N661" s="295"/>
      <c r="O661" s="295"/>
      <c r="P661" s="295"/>
      <c r="Q661" s="295"/>
      <c r="R661" s="295"/>
      <c r="S661" s="295"/>
      <c r="T661" s="295"/>
      <c r="U661" s="295"/>
      <c r="V661" s="295"/>
      <c r="W661" s="295"/>
      <c r="X661" s="295"/>
      <c r="Y661" s="295"/>
      <c r="Z661" s="295"/>
      <c r="AA661" s="295"/>
      <c r="AB661" s="295"/>
      <c r="AC661" s="295"/>
      <c r="AD661" s="295"/>
      <c r="AE661" s="295"/>
      <c r="AF661" s="295"/>
      <c r="AG661" s="295"/>
    </row>
    <row r="662" spans="1:33" ht="24" customHeight="1">
      <c r="A662" s="295"/>
      <c r="B662" s="295"/>
      <c r="C662" s="295"/>
      <c r="D662" s="295"/>
      <c r="E662" s="295"/>
      <c r="F662" s="295"/>
      <c r="G662" s="295"/>
      <c r="H662" s="295"/>
      <c r="I662" s="295"/>
      <c r="J662" s="295"/>
      <c r="K662" s="295"/>
      <c r="L662" s="295"/>
      <c r="M662" s="295"/>
      <c r="N662" s="295"/>
      <c r="O662" s="295"/>
      <c r="P662" s="295"/>
      <c r="Q662" s="295"/>
      <c r="R662" s="295"/>
      <c r="S662" s="295"/>
      <c r="T662" s="295"/>
      <c r="U662" s="295"/>
      <c r="V662" s="295"/>
      <c r="W662" s="295"/>
      <c r="X662" s="295"/>
      <c r="Y662" s="295"/>
      <c r="Z662" s="295"/>
      <c r="AA662" s="295"/>
      <c r="AB662" s="295"/>
      <c r="AC662" s="295"/>
      <c r="AD662" s="295"/>
      <c r="AE662" s="295"/>
      <c r="AF662" s="295"/>
      <c r="AG662" s="295"/>
    </row>
    <row r="663" spans="1:33" ht="24" customHeight="1">
      <c r="A663" s="295"/>
      <c r="B663" s="295"/>
      <c r="C663" s="295"/>
      <c r="D663" s="295"/>
      <c r="E663" s="295"/>
      <c r="F663" s="295"/>
      <c r="G663" s="295"/>
      <c r="H663" s="295"/>
      <c r="I663" s="295"/>
      <c r="J663" s="295"/>
      <c r="K663" s="295"/>
      <c r="L663" s="295"/>
      <c r="M663" s="295"/>
      <c r="N663" s="295"/>
      <c r="O663" s="295"/>
      <c r="P663" s="295"/>
      <c r="Q663" s="295"/>
      <c r="R663" s="295"/>
      <c r="S663" s="295"/>
      <c r="T663" s="295"/>
      <c r="U663" s="295"/>
      <c r="V663" s="295"/>
      <c r="W663" s="295"/>
      <c r="X663" s="295"/>
      <c r="Y663" s="295"/>
      <c r="Z663" s="295"/>
      <c r="AA663" s="295"/>
      <c r="AB663" s="295"/>
      <c r="AC663" s="295"/>
      <c r="AD663" s="295"/>
      <c r="AE663" s="295"/>
      <c r="AF663" s="295"/>
      <c r="AG663" s="295"/>
    </row>
    <row r="664" spans="1:33" ht="24" customHeight="1">
      <c r="A664" s="295"/>
      <c r="B664" s="295"/>
      <c r="C664" s="295"/>
      <c r="D664" s="295"/>
      <c r="E664" s="295"/>
      <c r="F664" s="295"/>
      <c r="G664" s="295"/>
      <c r="H664" s="295"/>
      <c r="I664" s="295"/>
      <c r="J664" s="295"/>
      <c r="K664" s="295"/>
      <c r="L664" s="295"/>
      <c r="M664" s="295"/>
      <c r="N664" s="295"/>
      <c r="O664" s="295"/>
      <c r="P664" s="295"/>
      <c r="Q664" s="295"/>
      <c r="R664" s="295"/>
      <c r="S664" s="295"/>
      <c r="T664" s="295"/>
      <c r="U664" s="295"/>
      <c r="V664" s="295"/>
      <c r="W664" s="295"/>
      <c r="X664" s="295"/>
      <c r="Y664" s="295"/>
      <c r="Z664" s="295"/>
      <c r="AA664" s="295"/>
      <c r="AB664" s="295"/>
      <c r="AC664" s="295"/>
      <c r="AD664" s="295"/>
      <c r="AE664" s="295"/>
      <c r="AF664" s="295"/>
      <c r="AG664" s="295"/>
    </row>
    <row r="665" spans="1:33" ht="24" customHeight="1">
      <c r="A665" s="295"/>
      <c r="B665" s="295"/>
      <c r="C665" s="295"/>
      <c r="D665" s="295"/>
      <c r="E665" s="295"/>
      <c r="F665" s="295"/>
      <c r="G665" s="295"/>
      <c r="H665" s="295"/>
      <c r="I665" s="295"/>
      <c r="J665" s="295"/>
      <c r="K665" s="295"/>
      <c r="L665" s="295"/>
      <c r="M665" s="295"/>
      <c r="N665" s="295"/>
      <c r="O665" s="295"/>
      <c r="P665" s="295"/>
      <c r="Q665" s="295"/>
      <c r="R665" s="295"/>
      <c r="S665" s="295"/>
      <c r="T665" s="295"/>
      <c r="U665" s="295"/>
      <c r="V665" s="295"/>
      <c r="W665" s="295"/>
      <c r="X665" s="295"/>
      <c r="Y665" s="295"/>
      <c r="Z665" s="295"/>
      <c r="AA665" s="295"/>
      <c r="AB665" s="295"/>
      <c r="AC665" s="295"/>
      <c r="AD665" s="295"/>
      <c r="AE665" s="295"/>
      <c r="AF665" s="295"/>
      <c r="AG665" s="295"/>
    </row>
    <row r="666" spans="1:33" ht="24" customHeight="1">
      <c r="A666" s="295"/>
      <c r="B666" s="295"/>
      <c r="C666" s="295"/>
      <c r="D666" s="295"/>
      <c r="E666" s="295"/>
      <c r="F666" s="295"/>
      <c r="G666" s="295"/>
      <c r="H666" s="295"/>
      <c r="I666" s="295"/>
      <c r="J666" s="295"/>
      <c r="K666" s="295"/>
      <c r="L666" s="295"/>
      <c r="M666" s="295"/>
      <c r="N666" s="295"/>
      <c r="O666" s="295"/>
      <c r="P666" s="295"/>
      <c r="Q666" s="295"/>
      <c r="R666" s="295"/>
      <c r="S666" s="295"/>
      <c r="T666" s="295"/>
      <c r="U666" s="295"/>
      <c r="V666" s="295"/>
      <c r="W666" s="295"/>
      <c r="X666" s="295"/>
      <c r="Y666" s="295"/>
      <c r="Z666" s="295"/>
      <c r="AA666" s="295"/>
      <c r="AB666" s="295"/>
      <c r="AC666" s="295"/>
      <c r="AD666" s="295"/>
      <c r="AE666" s="295"/>
      <c r="AF666" s="295"/>
      <c r="AG666" s="295"/>
    </row>
    <row r="667" spans="1:33" ht="24" customHeight="1">
      <c r="A667" s="295"/>
      <c r="B667" s="295"/>
      <c r="C667" s="295"/>
      <c r="D667" s="295"/>
      <c r="E667" s="295"/>
      <c r="F667" s="295"/>
      <c r="G667" s="295"/>
      <c r="H667" s="295"/>
      <c r="I667" s="295"/>
      <c r="J667" s="295"/>
      <c r="K667" s="295"/>
      <c r="L667" s="295"/>
      <c r="M667" s="295"/>
      <c r="N667" s="295"/>
      <c r="O667" s="295"/>
      <c r="P667" s="295"/>
      <c r="Q667" s="295"/>
      <c r="R667" s="295"/>
      <c r="S667" s="295"/>
      <c r="T667" s="295"/>
      <c r="U667" s="295"/>
      <c r="V667" s="295"/>
      <c r="W667" s="295"/>
      <c r="X667" s="295"/>
      <c r="Y667" s="295"/>
      <c r="Z667" s="295"/>
      <c r="AA667" s="295"/>
      <c r="AB667" s="295"/>
      <c r="AC667" s="295"/>
      <c r="AD667" s="295"/>
      <c r="AE667" s="295"/>
      <c r="AF667" s="295"/>
      <c r="AG667" s="295"/>
    </row>
    <row r="668" spans="1:33" ht="24" customHeight="1">
      <c r="A668" s="295"/>
      <c r="B668" s="295"/>
      <c r="C668" s="295"/>
      <c r="D668" s="295"/>
      <c r="E668" s="295"/>
      <c r="F668" s="295"/>
      <c r="G668" s="295"/>
      <c r="H668" s="295"/>
      <c r="I668" s="295"/>
      <c r="J668" s="295"/>
      <c r="K668" s="295"/>
      <c r="L668" s="295"/>
      <c r="M668" s="295"/>
      <c r="N668" s="295"/>
      <c r="O668" s="295"/>
      <c r="P668" s="295"/>
      <c r="Q668" s="295"/>
      <c r="R668" s="295"/>
      <c r="S668" s="295"/>
      <c r="T668" s="295"/>
      <c r="U668" s="295"/>
      <c r="V668" s="295"/>
      <c r="W668" s="295"/>
      <c r="X668" s="295"/>
      <c r="Y668" s="295"/>
      <c r="Z668" s="295"/>
      <c r="AA668" s="295"/>
      <c r="AB668" s="295"/>
      <c r="AC668" s="295"/>
      <c r="AD668" s="295"/>
      <c r="AE668" s="295"/>
      <c r="AF668" s="295"/>
      <c r="AG668" s="295"/>
    </row>
    <row r="669" spans="1:33" ht="24" customHeight="1">
      <c r="A669" s="295"/>
      <c r="B669" s="295"/>
      <c r="C669" s="295"/>
      <c r="D669" s="295"/>
      <c r="E669" s="295"/>
      <c r="F669" s="295"/>
      <c r="G669" s="295"/>
      <c r="H669" s="295"/>
      <c r="I669" s="295"/>
      <c r="J669" s="295"/>
      <c r="K669" s="295"/>
      <c r="L669" s="295"/>
      <c r="M669" s="295"/>
      <c r="N669" s="295"/>
      <c r="O669" s="295"/>
      <c r="P669" s="295"/>
      <c r="Q669" s="295"/>
      <c r="R669" s="295"/>
      <c r="S669" s="295"/>
      <c r="T669" s="295"/>
      <c r="U669" s="295"/>
      <c r="V669" s="295"/>
      <c r="W669" s="295"/>
      <c r="X669" s="295"/>
      <c r="Y669" s="295"/>
      <c r="Z669" s="295"/>
      <c r="AA669" s="295"/>
      <c r="AB669" s="295"/>
      <c r="AC669" s="295"/>
      <c r="AD669" s="295"/>
      <c r="AE669" s="295"/>
      <c r="AF669" s="295"/>
      <c r="AG669" s="295"/>
    </row>
    <row r="670" spans="1:33" ht="24" customHeight="1">
      <c r="A670" s="295"/>
      <c r="B670" s="295"/>
      <c r="C670" s="295"/>
      <c r="D670" s="295"/>
      <c r="E670" s="295"/>
      <c r="F670" s="295"/>
      <c r="G670" s="295"/>
      <c r="H670" s="295"/>
      <c r="I670" s="295"/>
      <c r="J670" s="295"/>
      <c r="K670" s="295"/>
      <c r="L670" s="295"/>
      <c r="M670" s="295"/>
      <c r="N670" s="295"/>
      <c r="O670" s="295"/>
      <c r="P670" s="295"/>
      <c r="Q670" s="295"/>
      <c r="R670" s="295"/>
      <c r="S670" s="295"/>
      <c r="T670" s="295"/>
      <c r="U670" s="295"/>
      <c r="V670" s="295"/>
      <c r="W670" s="295"/>
      <c r="X670" s="295"/>
      <c r="Y670" s="295"/>
      <c r="Z670" s="295"/>
      <c r="AA670" s="295"/>
      <c r="AB670" s="295"/>
      <c r="AC670" s="295"/>
      <c r="AD670" s="295"/>
      <c r="AE670" s="295"/>
      <c r="AF670" s="295"/>
      <c r="AG670" s="295"/>
    </row>
    <row r="671" spans="1:33" ht="24" customHeight="1">
      <c r="A671" s="295"/>
      <c r="B671" s="295"/>
      <c r="C671" s="295"/>
      <c r="D671" s="295"/>
      <c r="E671" s="295"/>
      <c r="F671" s="295"/>
      <c r="G671" s="295"/>
      <c r="H671" s="295"/>
      <c r="I671" s="295"/>
      <c r="J671" s="295"/>
      <c r="K671" s="295"/>
      <c r="L671" s="295"/>
      <c r="M671" s="295"/>
      <c r="N671" s="295"/>
      <c r="O671" s="295"/>
      <c r="P671" s="295"/>
      <c r="Q671" s="295"/>
      <c r="R671" s="295"/>
      <c r="S671" s="295"/>
      <c r="T671" s="295"/>
      <c r="U671" s="295"/>
      <c r="V671" s="295"/>
      <c r="W671" s="295"/>
      <c r="X671" s="295"/>
      <c r="Y671" s="295"/>
      <c r="Z671" s="295"/>
      <c r="AA671" s="295"/>
      <c r="AB671" s="295"/>
      <c r="AC671" s="295"/>
      <c r="AD671" s="295"/>
      <c r="AE671" s="295"/>
      <c r="AF671" s="295"/>
      <c r="AG671" s="295"/>
    </row>
    <row r="672" spans="1:33" ht="24" customHeight="1">
      <c r="A672" s="295"/>
      <c r="B672" s="295"/>
      <c r="C672" s="295"/>
      <c r="D672" s="295"/>
      <c r="E672" s="295"/>
      <c r="F672" s="295"/>
      <c r="G672" s="295"/>
      <c r="H672" s="295"/>
      <c r="I672" s="295"/>
      <c r="J672" s="295"/>
      <c r="K672" s="295"/>
      <c r="L672" s="295"/>
      <c r="M672" s="295"/>
      <c r="N672" s="295"/>
      <c r="O672" s="295"/>
      <c r="P672" s="295"/>
      <c r="Q672" s="295"/>
      <c r="R672" s="295"/>
      <c r="S672" s="295"/>
      <c r="T672" s="295"/>
      <c r="U672" s="295"/>
      <c r="V672" s="295"/>
      <c r="W672" s="295"/>
      <c r="X672" s="295"/>
      <c r="Y672" s="295"/>
      <c r="Z672" s="295"/>
      <c r="AA672" s="295"/>
      <c r="AB672" s="295"/>
      <c r="AC672" s="295"/>
      <c r="AD672" s="295"/>
      <c r="AE672" s="295"/>
      <c r="AF672" s="295"/>
      <c r="AG672" s="295"/>
    </row>
    <row r="673" spans="1:33" ht="24" customHeight="1">
      <c r="A673" s="295"/>
      <c r="B673" s="295"/>
      <c r="C673" s="295"/>
      <c r="D673" s="295"/>
      <c r="E673" s="295"/>
      <c r="F673" s="295"/>
      <c r="G673" s="295"/>
      <c r="H673" s="295"/>
      <c r="I673" s="295"/>
      <c r="J673" s="295"/>
      <c r="K673" s="295"/>
      <c r="L673" s="295"/>
      <c r="M673" s="295"/>
      <c r="N673" s="295"/>
      <c r="O673" s="295"/>
      <c r="P673" s="295"/>
      <c r="Q673" s="295"/>
      <c r="R673" s="295"/>
      <c r="S673" s="295"/>
      <c r="T673" s="295"/>
      <c r="U673" s="295"/>
      <c r="V673" s="295"/>
      <c r="W673" s="295"/>
      <c r="X673" s="295"/>
      <c r="Y673" s="295"/>
      <c r="Z673" s="295"/>
      <c r="AA673" s="295"/>
      <c r="AB673" s="295"/>
      <c r="AC673" s="295"/>
      <c r="AD673" s="295"/>
      <c r="AE673" s="295"/>
      <c r="AF673" s="295"/>
      <c r="AG673" s="295"/>
    </row>
    <row r="674" spans="1:33" ht="24" customHeight="1">
      <c r="A674" s="295"/>
      <c r="B674" s="295"/>
      <c r="C674" s="295"/>
      <c r="D674" s="295"/>
      <c r="E674" s="295"/>
      <c r="F674" s="295"/>
      <c r="G674" s="295"/>
      <c r="H674" s="295"/>
      <c r="I674" s="295"/>
      <c r="J674" s="295"/>
      <c r="K674" s="295"/>
      <c r="L674" s="295"/>
      <c r="M674" s="295"/>
      <c r="N674" s="295"/>
      <c r="O674" s="295"/>
      <c r="P674" s="295"/>
      <c r="Q674" s="295"/>
      <c r="R674" s="295"/>
      <c r="S674" s="295"/>
      <c r="T674" s="295"/>
      <c r="U674" s="295"/>
      <c r="V674" s="295"/>
      <c r="W674" s="295"/>
      <c r="X674" s="295"/>
      <c r="Y674" s="295"/>
      <c r="Z674" s="295"/>
      <c r="AA674" s="295"/>
      <c r="AB674" s="295"/>
      <c r="AC674" s="295"/>
      <c r="AD674" s="295"/>
      <c r="AE674" s="295"/>
      <c r="AF674" s="295"/>
      <c r="AG674" s="295"/>
    </row>
    <row r="675" spans="1:33" ht="24" customHeight="1">
      <c r="A675" s="295"/>
      <c r="B675" s="295"/>
      <c r="C675" s="295"/>
      <c r="D675" s="295"/>
      <c r="E675" s="295"/>
      <c r="F675" s="295"/>
      <c r="G675" s="295"/>
      <c r="H675" s="295"/>
      <c r="I675" s="295"/>
      <c r="J675" s="295"/>
      <c r="K675" s="295"/>
      <c r="L675" s="295"/>
      <c r="M675" s="295"/>
      <c r="N675" s="295"/>
      <c r="O675" s="295"/>
      <c r="P675" s="295"/>
      <c r="Q675" s="295"/>
      <c r="R675" s="295"/>
      <c r="S675" s="295"/>
      <c r="T675" s="295"/>
      <c r="U675" s="295"/>
      <c r="V675" s="295"/>
      <c r="W675" s="295"/>
      <c r="X675" s="295"/>
      <c r="Y675" s="295"/>
      <c r="Z675" s="295"/>
      <c r="AA675" s="295"/>
      <c r="AB675" s="295"/>
      <c r="AC675" s="295"/>
      <c r="AD675" s="295"/>
      <c r="AE675" s="295"/>
      <c r="AF675" s="295"/>
      <c r="AG675" s="295"/>
    </row>
    <row r="676" spans="1:33" ht="24" customHeight="1">
      <c r="A676" s="295"/>
      <c r="B676" s="295"/>
      <c r="C676" s="295"/>
      <c r="D676" s="295"/>
      <c r="E676" s="295"/>
      <c r="F676" s="295"/>
      <c r="G676" s="295"/>
      <c r="H676" s="295"/>
      <c r="I676" s="295"/>
      <c r="J676" s="295"/>
      <c r="K676" s="295"/>
      <c r="L676" s="295"/>
      <c r="M676" s="295"/>
      <c r="N676" s="295"/>
      <c r="O676" s="295"/>
      <c r="P676" s="295"/>
      <c r="Q676" s="295"/>
      <c r="R676" s="295"/>
      <c r="S676" s="295"/>
      <c r="T676" s="295"/>
      <c r="U676" s="295"/>
      <c r="V676" s="295"/>
      <c r="W676" s="295"/>
      <c r="X676" s="295"/>
      <c r="Y676" s="295"/>
      <c r="Z676" s="295"/>
      <c r="AA676" s="295"/>
      <c r="AB676" s="295"/>
      <c r="AC676" s="295"/>
      <c r="AD676" s="295"/>
      <c r="AE676" s="295"/>
      <c r="AF676" s="295"/>
      <c r="AG676" s="295"/>
    </row>
    <row r="677" spans="1:33" ht="24" customHeight="1">
      <c r="A677" s="295"/>
      <c r="B677" s="295"/>
      <c r="C677" s="295"/>
      <c r="D677" s="295"/>
      <c r="E677" s="295"/>
      <c r="F677" s="295"/>
      <c r="G677" s="295"/>
      <c r="H677" s="295"/>
      <c r="I677" s="295"/>
      <c r="J677" s="295"/>
      <c r="K677" s="295"/>
      <c r="L677" s="295"/>
      <c r="M677" s="295"/>
      <c r="N677" s="295"/>
      <c r="O677" s="295"/>
      <c r="P677" s="295"/>
      <c r="Q677" s="295"/>
      <c r="R677" s="295"/>
      <c r="S677" s="295"/>
      <c r="T677" s="295"/>
      <c r="U677" s="295"/>
      <c r="V677" s="295"/>
      <c r="W677" s="295"/>
      <c r="X677" s="295"/>
      <c r="Y677" s="295"/>
      <c r="Z677" s="295"/>
      <c r="AA677" s="295"/>
      <c r="AB677" s="295"/>
      <c r="AC677" s="295"/>
      <c r="AD677" s="295"/>
      <c r="AE677" s="295"/>
      <c r="AF677" s="295"/>
      <c r="AG677" s="295"/>
    </row>
    <row r="678" spans="1:33" ht="24" customHeight="1">
      <c r="A678" s="295"/>
      <c r="B678" s="295"/>
      <c r="C678" s="295"/>
      <c r="D678" s="295"/>
      <c r="E678" s="295"/>
      <c r="F678" s="295"/>
      <c r="G678" s="295"/>
      <c r="H678" s="295"/>
      <c r="I678" s="295"/>
      <c r="J678" s="295"/>
      <c r="K678" s="295"/>
      <c r="L678" s="295"/>
      <c r="M678" s="295"/>
      <c r="N678" s="295"/>
      <c r="O678" s="295"/>
      <c r="P678" s="295"/>
      <c r="Q678" s="295"/>
      <c r="R678" s="295"/>
      <c r="S678" s="295"/>
      <c r="T678" s="295"/>
      <c r="U678" s="295"/>
      <c r="V678" s="295"/>
      <c r="W678" s="295"/>
      <c r="X678" s="295"/>
      <c r="Y678" s="295"/>
      <c r="Z678" s="295"/>
      <c r="AA678" s="295"/>
      <c r="AB678" s="295"/>
      <c r="AC678" s="295"/>
      <c r="AD678" s="295"/>
      <c r="AE678" s="295"/>
      <c r="AF678" s="295"/>
      <c r="AG678" s="295"/>
    </row>
    <row r="679" spans="1:33" ht="24" customHeight="1">
      <c r="A679" s="295"/>
      <c r="B679" s="295"/>
      <c r="C679" s="295"/>
      <c r="D679" s="295"/>
      <c r="E679" s="295"/>
      <c r="F679" s="295"/>
      <c r="G679" s="295"/>
      <c r="H679" s="295"/>
      <c r="I679" s="295"/>
      <c r="J679" s="295"/>
      <c r="K679" s="295"/>
      <c r="L679" s="295"/>
      <c r="M679" s="295"/>
      <c r="N679" s="295"/>
      <c r="O679" s="295"/>
      <c r="P679" s="295"/>
      <c r="Q679" s="295"/>
      <c r="R679" s="295"/>
      <c r="S679" s="295"/>
      <c r="T679" s="295"/>
      <c r="U679" s="295"/>
      <c r="V679" s="295"/>
      <c r="W679" s="295"/>
      <c r="X679" s="295"/>
      <c r="Y679" s="295"/>
      <c r="Z679" s="295"/>
      <c r="AA679" s="295"/>
      <c r="AB679" s="295"/>
      <c r="AC679" s="295"/>
      <c r="AD679" s="295"/>
      <c r="AE679" s="295"/>
      <c r="AF679" s="295"/>
      <c r="AG679" s="295"/>
    </row>
    <row r="680" spans="1:33" ht="24" customHeight="1">
      <c r="A680" s="295"/>
      <c r="B680" s="295"/>
      <c r="C680" s="295"/>
      <c r="D680" s="295"/>
      <c r="E680" s="295"/>
      <c r="F680" s="295"/>
      <c r="G680" s="295"/>
      <c r="H680" s="295"/>
      <c r="I680" s="295"/>
      <c r="J680" s="295"/>
      <c r="K680" s="295"/>
      <c r="L680" s="295"/>
      <c r="M680" s="295"/>
      <c r="N680" s="295"/>
      <c r="O680" s="295"/>
      <c r="P680" s="295"/>
      <c r="Q680" s="295"/>
      <c r="R680" s="295"/>
      <c r="S680" s="295"/>
      <c r="T680" s="295"/>
      <c r="U680" s="295"/>
      <c r="V680" s="295"/>
      <c r="W680" s="295"/>
      <c r="X680" s="295"/>
      <c r="Y680" s="295"/>
      <c r="Z680" s="295"/>
      <c r="AA680" s="295"/>
      <c r="AB680" s="295"/>
      <c r="AC680" s="295"/>
      <c r="AD680" s="295"/>
      <c r="AE680" s="295"/>
      <c r="AF680" s="295"/>
      <c r="AG680" s="295"/>
    </row>
    <row r="681" spans="1:33" ht="24" customHeight="1">
      <c r="A681" s="295"/>
      <c r="B681" s="295"/>
      <c r="C681" s="295"/>
      <c r="D681" s="295"/>
      <c r="E681" s="295"/>
      <c r="F681" s="295"/>
      <c r="G681" s="295"/>
      <c r="H681" s="295"/>
      <c r="I681" s="295"/>
      <c r="J681" s="295"/>
      <c r="K681" s="295"/>
      <c r="L681" s="295"/>
      <c r="M681" s="295"/>
      <c r="N681" s="295"/>
      <c r="O681" s="295"/>
      <c r="P681" s="295"/>
      <c r="Q681" s="295"/>
      <c r="R681" s="295"/>
      <c r="S681" s="295"/>
      <c r="T681" s="295"/>
      <c r="U681" s="295"/>
      <c r="V681" s="295"/>
      <c r="W681" s="295"/>
      <c r="X681" s="295"/>
      <c r="Y681" s="295"/>
      <c r="Z681" s="295"/>
      <c r="AA681" s="295"/>
      <c r="AB681" s="295"/>
      <c r="AC681" s="295"/>
      <c r="AD681" s="295"/>
      <c r="AE681" s="295"/>
      <c r="AF681" s="295"/>
      <c r="AG681" s="295"/>
    </row>
    <row r="682" spans="1:33" ht="24" customHeight="1">
      <c r="A682" s="295"/>
      <c r="B682" s="295"/>
      <c r="C682" s="295"/>
      <c r="D682" s="295"/>
      <c r="E682" s="295"/>
      <c r="F682" s="295"/>
      <c r="G682" s="295"/>
      <c r="H682" s="295"/>
      <c r="I682" s="295"/>
      <c r="J682" s="295"/>
      <c r="K682" s="295"/>
      <c r="L682" s="295"/>
      <c r="M682" s="295"/>
      <c r="N682" s="295"/>
      <c r="O682" s="295"/>
      <c r="P682" s="295"/>
      <c r="Q682" s="295"/>
      <c r="R682" s="295"/>
      <c r="S682" s="295"/>
      <c r="T682" s="295"/>
      <c r="U682" s="295"/>
      <c r="V682" s="295"/>
      <c r="W682" s="295"/>
      <c r="X682" s="295"/>
      <c r="Y682" s="295"/>
      <c r="Z682" s="295"/>
      <c r="AA682" s="295"/>
      <c r="AB682" s="295"/>
      <c r="AC682" s="295"/>
      <c r="AD682" s="295"/>
      <c r="AE682" s="295"/>
      <c r="AF682" s="295"/>
      <c r="AG682" s="295"/>
    </row>
    <row r="683" spans="1:33" ht="24" customHeight="1">
      <c r="A683" s="295"/>
      <c r="B683" s="295"/>
      <c r="C683" s="295"/>
      <c r="D683" s="295"/>
      <c r="E683" s="295"/>
      <c r="F683" s="295"/>
      <c r="G683" s="295"/>
      <c r="H683" s="295"/>
      <c r="I683" s="295"/>
      <c r="J683" s="295"/>
      <c r="K683" s="295"/>
      <c r="L683" s="295"/>
      <c r="M683" s="295"/>
      <c r="N683" s="295"/>
      <c r="O683" s="295"/>
      <c r="P683" s="295"/>
      <c r="Q683" s="295"/>
      <c r="R683" s="295"/>
      <c r="S683" s="295"/>
      <c r="T683" s="295"/>
      <c r="U683" s="295"/>
      <c r="V683" s="295"/>
      <c r="W683" s="295"/>
      <c r="X683" s="295"/>
      <c r="Y683" s="295"/>
      <c r="Z683" s="295"/>
      <c r="AA683" s="295"/>
      <c r="AB683" s="295"/>
      <c r="AC683" s="295"/>
      <c r="AD683" s="295"/>
      <c r="AE683" s="295"/>
      <c r="AF683" s="295"/>
      <c r="AG683" s="295"/>
    </row>
    <row r="684" spans="1:33" ht="24" customHeight="1">
      <c r="A684" s="295"/>
      <c r="B684" s="295"/>
      <c r="C684" s="295"/>
      <c r="D684" s="295"/>
      <c r="E684" s="295"/>
      <c r="F684" s="295"/>
      <c r="G684" s="295"/>
      <c r="H684" s="295"/>
      <c r="I684" s="295"/>
      <c r="J684" s="295"/>
      <c r="K684" s="295"/>
      <c r="L684" s="295"/>
      <c r="M684" s="295"/>
      <c r="N684" s="295"/>
      <c r="O684" s="295"/>
      <c r="P684" s="295"/>
      <c r="Q684" s="295"/>
      <c r="R684" s="295"/>
      <c r="S684" s="295"/>
      <c r="T684" s="295"/>
      <c r="U684" s="295"/>
      <c r="V684" s="295"/>
      <c r="W684" s="295"/>
      <c r="X684" s="295"/>
      <c r="Y684" s="295"/>
      <c r="Z684" s="295"/>
      <c r="AA684" s="295"/>
      <c r="AB684" s="295"/>
      <c r="AC684" s="295"/>
      <c r="AD684" s="295"/>
      <c r="AE684" s="295"/>
      <c r="AF684" s="295"/>
      <c r="AG684" s="295"/>
    </row>
    <row r="685" spans="1:33" ht="24" customHeight="1">
      <c r="A685" s="295"/>
      <c r="B685" s="295"/>
      <c r="C685" s="295"/>
      <c r="D685" s="295"/>
      <c r="E685" s="295"/>
      <c r="F685" s="295"/>
      <c r="G685" s="295"/>
      <c r="H685" s="295"/>
      <c r="I685" s="295"/>
      <c r="J685" s="295"/>
      <c r="K685" s="295"/>
      <c r="L685" s="295"/>
      <c r="M685" s="295"/>
      <c r="N685" s="295"/>
      <c r="O685" s="295"/>
      <c r="P685" s="295"/>
      <c r="Q685" s="295"/>
      <c r="R685" s="295"/>
      <c r="S685" s="295"/>
      <c r="T685" s="295"/>
      <c r="U685" s="295"/>
      <c r="V685" s="295"/>
      <c r="W685" s="295"/>
      <c r="X685" s="295"/>
      <c r="Y685" s="295"/>
      <c r="Z685" s="295"/>
      <c r="AA685" s="295"/>
      <c r="AB685" s="295"/>
      <c r="AC685" s="295"/>
      <c r="AD685" s="295"/>
      <c r="AE685" s="295"/>
      <c r="AF685" s="295"/>
      <c r="AG685" s="295"/>
    </row>
    <row r="686" spans="1:33" ht="24" customHeight="1">
      <c r="A686" s="295"/>
      <c r="B686" s="295"/>
      <c r="C686" s="295"/>
      <c r="D686" s="295"/>
      <c r="E686" s="295"/>
      <c r="F686" s="295"/>
      <c r="G686" s="295"/>
      <c r="H686" s="295"/>
      <c r="I686" s="295"/>
      <c r="J686" s="295"/>
      <c r="K686" s="295"/>
      <c r="L686" s="295"/>
      <c r="M686" s="295"/>
      <c r="N686" s="295"/>
      <c r="O686" s="295"/>
      <c r="P686" s="295"/>
      <c r="Q686" s="295"/>
      <c r="R686" s="295"/>
      <c r="S686" s="295"/>
      <c r="T686" s="295"/>
      <c r="U686" s="295"/>
      <c r="V686" s="295"/>
      <c r="W686" s="295"/>
      <c r="X686" s="295"/>
      <c r="Y686" s="295"/>
      <c r="Z686" s="295"/>
      <c r="AA686" s="295"/>
      <c r="AB686" s="295"/>
      <c r="AC686" s="295"/>
      <c r="AD686" s="295"/>
      <c r="AE686" s="295"/>
      <c r="AF686" s="295"/>
      <c r="AG686" s="295"/>
    </row>
    <row r="687" spans="1:33" ht="24" customHeight="1">
      <c r="A687" s="295"/>
      <c r="B687" s="295"/>
      <c r="C687" s="295"/>
      <c r="D687" s="295"/>
      <c r="E687" s="295"/>
      <c r="F687" s="295"/>
      <c r="G687" s="295"/>
      <c r="H687" s="295"/>
      <c r="I687" s="295"/>
      <c r="J687" s="295"/>
      <c r="K687" s="295"/>
      <c r="L687" s="295"/>
      <c r="M687" s="295"/>
      <c r="N687" s="295"/>
      <c r="O687" s="295"/>
      <c r="P687" s="295"/>
      <c r="Q687" s="295"/>
      <c r="R687" s="295"/>
      <c r="S687" s="295"/>
      <c r="T687" s="295"/>
      <c r="U687" s="295"/>
      <c r="V687" s="295"/>
      <c r="W687" s="295"/>
      <c r="X687" s="295"/>
      <c r="Y687" s="295"/>
      <c r="Z687" s="295"/>
      <c r="AA687" s="295"/>
      <c r="AB687" s="295"/>
      <c r="AC687" s="295"/>
      <c r="AD687" s="295"/>
      <c r="AE687" s="295"/>
      <c r="AF687" s="295"/>
      <c r="AG687" s="295"/>
    </row>
    <row r="688" spans="1:33" ht="24" customHeight="1">
      <c r="A688" s="295"/>
      <c r="B688" s="295"/>
      <c r="C688" s="295"/>
      <c r="D688" s="295"/>
      <c r="E688" s="295"/>
      <c r="F688" s="295"/>
      <c r="G688" s="295"/>
      <c r="H688" s="295"/>
      <c r="I688" s="295"/>
      <c r="J688" s="295"/>
      <c r="K688" s="295"/>
      <c r="L688" s="295"/>
      <c r="M688" s="295"/>
      <c r="N688" s="295"/>
      <c r="O688" s="295"/>
      <c r="P688" s="295"/>
      <c r="Q688" s="295"/>
      <c r="R688" s="295"/>
      <c r="S688" s="295"/>
      <c r="T688" s="295"/>
      <c r="U688" s="295"/>
      <c r="V688" s="295"/>
      <c r="W688" s="295"/>
      <c r="X688" s="295"/>
      <c r="Y688" s="295"/>
      <c r="Z688" s="295"/>
      <c r="AA688" s="295"/>
      <c r="AB688" s="295"/>
      <c r="AC688" s="295"/>
      <c r="AD688" s="295"/>
      <c r="AE688" s="295"/>
      <c r="AF688" s="295"/>
      <c r="AG688" s="295"/>
    </row>
    <row r="689" spans="1:33" ht="24" customHeight="1">
      <c r="A689" s="295"/>
      <c r="B689" s="295"/>
      <c r="C689" s="295"/>
      <c r="D689" s="295"/>
      <c r="E689" s="295"/>
      <c r="F689" s="295"/>
      <c r="G689" s="295"/>
      <c r="H689" s="295"/>
      <c r="I689" s="295"/>
      <c r="J689" s="295"/>
      <c r="K689" s="295"/>
      <c r="L689" s="295"/>
      <c r="M689" s="295"/>
      <c r="N689" s="295"/>
      <c r="O689" s="295"/>
      <c r="P689" s="295"/>
      <c r="Q689" s="295"/>
      <c r="R689" s="295"/>
      <c r="S689" s="295"/>
      <c r="T689" s="295"/>
      <c r="U689" s="295"/>
      <c r="V689" s="295"/>
      <c r="W689" s="295"/>
      <c r="X689" s="295"/>
      <c r="Y689" s="295"/>
      <c r="Z689" s="295"/>
      <c r="AA689" s="295"/>
      <c r="AB689" s="295"/>
      <c r="AC689" s="295"/>
      <c r="AD689" s="295"/>
      <c r="AE689" s="295"/>
      <c r="AF689" s="295"/>
      <c r="AG689" s="295"/>
    </row>
    <row r="690" spans="1:33" ht="24" customHeight="1">
      <c r="A690" s="295"/>
      <c r="B690" s="295"/>
      <c r="C690" s="295"/>
      <c r="D690" s="295"/>
      <c r="E690" s="295"/>
      <c r="F690" s="295"/>
      <c r="G690" s="295"/>
      <c r="H690" s="295"/>
      <c r="I690" s="295"/>
      <c r="J690" s="295"/>
      <c r="K690" s="295"/>
      <c r="L690" s="295"/>
      <c r="M690" s="295"/>
      <c r="N690" s="295"/>
      <c r="O690" s="295"/>
      <c r="P690" s="295"/>
      <c r="Q690" s="295"/>
      <c r="R690" s="295"/>
      <c r="S690" s="295"/>
      <c r="T690" s="295"/>
      <c r="U690" s="295"/>
      <c r="V690" s="295"/>
      <c r="W690" s="295"/>
      <c r="X690" s="295"/>
      <c r="Y690" s="295"/>
      <c r="Z690" s="295"/>
      <c r="AA690" s="295"/>
      <c r="AB690" s="295"/>
      <c r="AC690" s="295"/>
      <c r="AD690" s="295"/>
      <c r="AE690" s="295"/>
      <c r="AF690" s="295"/>
      <c r="AG690" s="295"/>
    </row>
    <row r="691" spans="1:33" ht="24" customHeight="1">
      <c r="A691" s="295"/>
      <c r="B691" s="295"/>
      <c r="C691" s="295"/>
      <c r="D691" s="295"/>
      <c r="E691" s="295"/>
      <c r="F691" s="295"/>
      <c r="G691" s="295"/>
      <c r="H691" s="295"/>
      <c r="I691" s="295"/>
      <c r="J691" s="295"/>
      <c r="K691" s="295"/>
      <c r="L691" s="295"/>
      <c r="M691" s="295"/>
      <c r="N691" s="295"/>
      <c r="O691" s="295"/>
      <c r="P691" s="295"/>
      <c r="Q691" s="295"/>
      <c r="R691" s="295"/>
      <c r="S691" s="295"/>
      <c r="T691" s="295"/>
      <c r="U691" s="295"/>
      <c r="V691" s="295"/>
      <c r="W691" s="295"/>
      <c r="X691" s="295"/>
      <c r="Y691" s="295"/>
      <c r="Z691" s="295"/>
      <c r="AA691" s="295"/>
      <c r="AB691" s="295"/>
      <c r="AC691" s="295"/>
      <c r="AD691" s="295"/>
      <c r="AE691" s="295"/>
      <c r="AF691" s="295"/>
      <c r="AG691" s="295"/>
    </row>
    <row r="692" spans="1:33" ht="24" customHeight="1">
      <c r="A692" s="295"/>
      <c r="B692" s="295"/>
      <c r="C692" s="295"/>
      <c r="D692" s="295"/>
      <c r="E692" s="295"/>
      <c r="F692" s="295"/>
      <c r="G692" s="295"/>
      <c r="H692" s="295"/>
      <c r="I692" s="295"/>
      <c r="J692" s="295"/>
      <c r="K692" s="295"/>
      <c r="L692" s="295"/>
      <c r="M692" s="295"/>
      <c r="N692" s="295"/>
      <c r="O692" s="295"/>
      <c r="P692" s="295"/>
      <c r="Q692" s="295"/>
      <c r="R692" s="295"/>
      <c r="S692" s="295"/>
      <c r="T692" s="295"/>
      <c r="U692" s="295"/>
      <c r="V692" s="295"/>
      <c r="W692" s="295"/>
      <c r="X692" s="295"/>
      <c r="Y692" s="295"/>
      <c r="Z692" s="295"/>
      <c r="AA692" s="295"/>
      <c r="AB692" s="295"/>
      <c r="AC692" s="295"/>
      <c r="AD692" s="295"/>
      <c r="AE692" s="295"/>
      <c r="AF692" s="295"/>
      <c r="AG692" s="295"/>
    </row>
    <row r="693" spans="1:33" ht="24" customHeight="1">
      <c r="A693" s="295"/>
      <c r="B693" s="295"/>
      <c r="C693" s="295"/>
      <c r="D693" s="295"/>
      <c r="E693" s="295"/>
      <c r="F693" s="295"/>
      <c r="G693" s="295"/>
      <c r="H693" s="295"/>
      <c r="I693" s="295"/>
      <c r="J693" s="295"/>
      <c r="K693" s="295"/>
      <c r="L693" s="295"/>
      <c r="M693" s="295"/>
      <c r="N693" s="295"/>
      <c r="O693" s="295"/>
      <c r="P693" s="295"/>
      <c r="Q693" s="295"/>
      <c r="R693" s="295"/>
      <c r="S693" s="295"/>
      <c r="T693" s="295"/>
      <c r="U693" s="295"/>
      <c r="V693" s="295"/>
      <c r="W693" s="295"/>
      <c r="X693" s="295"/>
      <c r="Y693" s="295"/>
      <c r="Z693" s="295"/>
      <c r="AA693" s="295"/>
      <c r="AB693" s="295"/>
      <c r="AC693" s="295"/>
      <c r="AD693" s="295"/>
      <c r="AE693" s="295"/>
      <c r="AF693" s="295"/>
      <c r="AG693" s="295"/>
    </row>
    <row r="694" spans="1:33" ht="24" customHeight="1">
      <c r="A694" s="295"/>
      <c r="B694" s="295"/>
      <c r="C694" s="295"/>
      <c r="D694" s="295"/>
      <c r="E694" s="295"/>
      <c r="F694" s="295"/>
      <c r="G694" s="295"/>
      <c r="H694" s="295"/>
      <c r="I694" s="295"/>
      <c r="J694" s="295"/>
      <c r="K694" s="295"/>
      <c r="L694" s="295"/>
      <c r="M694" s="295"/>
      <c r="N694" s="295"/>
      <c r="O694" s="295"/>
      <c r="P694" s="295"/>
      <c r="Q694" s="295"/>
      <c r="R694" s="295"/>
      <c r="S694" s="295"/>
      <c r="T694" s="295"/>
      <c r="U694" s="295"/>
      <c r="V694" s="295"/>
      <c r="W694" s="295"/>
      <c r="X694" s="295"/>
      <c r="Y694" s="295"/>
      <c r="Z694" s="295"/>
      <c r="AA694" s="295"/>
      <c r="AB694" s="295"/>
      <c r="AC694" s="295"/>
      <c r="AD694" s="295"/>
      <c r="AE694" s="295"/>
      <c r="AF694" s="295"/>
      <c r="AG694" s="295"/>
    </row>
    <row r="695" spans="1:33" ht="24" customHeight="1">
      <c r="A695" s="295"/>
      <c r="B695" s="295"/>
      <c r="C695" s="295"/>
      <c r="D695" s="295"/>
      <c r="E695" s="295"/>
      <c r="F695" s="295"/>
      <c r="G695" s="295"/>
      <c r="H695" s="295"/>
      <c r="I695" s="295"/>
      <c r="J695" s="295"/>
      <c r="K695" s="295"/>
      <c r="L695" s="295"/>
      <c r="M695" s="295"/>
      <c r="N695" s="295"/>
      <c r="O695" s="295"/>
      <c r="P695" s="295"/>
      <c r="Q695" s="295"/>
      <c r="R695" s="295"/>
      <c r="S695" s="295"/>
      <c r="T695" s="295"/>
      <c r="U695" s="295"/>
      <c r="V695" s="295"/>
      <c r="W695" s="295"/>
      <c r="X695" s="295"/>
      <c r="Y695" s="295"/>
      <c r="Z695" s="295"/>
      <c r="AA695" s="295"/>
      <c r="AB695" s="295"/>
      <c r="AC695" s="295"/>
      <c r="AD695" s="295"/>
      <c r="AE695" s="295"/>
      <c r="AF695" s="295"/>
      <c r="AG695" s="295"/>
    </row>
    <row r="696" spans="1:33" ht="24" customHeight="1">
      <c r="A696" s="295"/>
      <c r="B696" s="295"/>
      <c r="C696" s="295"/>
      <c r="D696" s="295"/>
      <c r="E696" s="295"/>
      <c r="F696" s="295"/>
      <c r="G696" s="295"/>
      <c r="H696" s="295"/>
      <c r="I696" s="295"/>
      <c r="J696" s="295"/>
      <c r="K696" s="295"/>
      <c r="L696" s="295"/>
      <c r="M696" s="295"/>
      <c r="N696" s="295"/>
      <c r="O696" s="295"/>
      <c r="P696" s="295"/>
      <c r="Q696" s="295"/>
      <c r="R696" s="295"/>
      <c r="S696" s="295"/>
      <c r="T696" s="295"/>
      <c r="U696" s="295"/>
      <c r="V696" s="295"/>
      <c r="W696" s="295"/>
      <c r="X696" s="295"/>
      <c r="Y696" s="295"/>
      <c r="Z696" s="295"/>
      <c r="AA696" s="295"/>
      <c r="AB696" s="295"/>
      <c r="AC696" s="295"/>
      <c r="AD696" s="295"/>
      <c r="AE696" s="295"/>
      <c r="AF696" s="295"/>
      <c r="AG696" s="295"/>
    </row>
    <row r="697" spans="1:33" ht="24" customHeight="1">
      <c r="A697" s="295"/>
      <c r="B697" s="295"/>
      <c r="C697" s="295"/>
      <c r="D697" s="295"/>
      <c r="E697" s="295"/>
      <c r="F697" s="295"/>
      <c r="G697" s="295"/>
      <c r="H697" s="295"/>
      <c r="I697" s="295"/>
      <c r="J697" s="295"/>
      <c r="K697" s="295"/>
      <c r="L697" s="295"/>
      <c r="M697" s="295"/>
      <c r="N697" s="295"/>
      <c r="O697" s="295"/>
      <c r="P697" s="295"/>
      <c r="Q697" s="295"/>
      <c r="R697" s="295"/>
      <c r="S697" s="295"/>
      <c r="T697" s="295"/>
      <c r="U697" s="295"/>
      <c r="V697" s="295"/>
      <c r="W697" s="295"/>
      <c r="X697" s="295"/>
      <c r="Y697" s="295"/>
      <c r="Z697" s="295"/>
      <c r="AA697" s="295"/>
      <c r="AB697" s="295"/>
      <c r="AC697" s="295"/>
      <c r="AD697" s="295"/>
      <c r="AE697" s="295"/>
      <c r="AF697" s="295"/>
      <c r="AG697" s="295"/>
    </row>
    <row r="698" spans="1:33" ht="24" customHeight="1">
      <c r="A698" s="295"/>
      <c r="B698" s="295"/>
      <c r="C698" s="295"/>
      <c r="D698" s="295"/>
      <c r="E698" s="295"/>
      <c r="F698" s="295"/>
      <c r="G698" s="295"/>
      <c r="H698" s="295"/>
      <c r="I698" s="295"/>
      <c r="J698" s="295"/>
      <c r="K698" s="295"/>
      <c r="L698" s="295"/>
      <c r="M698" s="295"/>
      <c r="N698" s="295"/>
      <c r="O698" s="295"/>
      <c r="P698" s="295"/>
      <c r="Q698" s="295"/>
      <c r="R698" s="295"/>
      <c r="S698" s="295"/>
      <c r="T698" s="295"/>
      <c r="U698" s="295"/>
      <c r="V698" s="295"/>
      <c r="W698" s="295"/>
      <c r="X698" s="295"/>
      <c r="Y698" s="295"/>
      <c r="Z698" s="295"/>
      <c r="AA698" s="295"/>
      <c r="AB698" s="295"/>
      <c r="AC698" s="295"/>
      <c r="AD698" s="295"/>
      <c r="AE698" s="295"/>
      <c r="AF698" s="295"/>
      <c r="AG698" s="295"/>
    </row>
    <row r="699" spans="1:33" ht="24" customHeight="1">
      <c r="A699" s="295"/>
      <c r="B699" s="295"/>
      <c r="C699" s="295"/>
      <c r="D699" s="295"/>
      <c r="E699" s="295"/>
      <c r="F699" s="295"/>
      <c r="G699" s="295"/>
      <c r="H699" s="295"/>
      <c r="I699" s="295"/>
      <c r="J699" s="295"/>
      <c r="K699" s="295"/>
      <c r="L699" s="295"/>
      <c r="M699" s="295"/>
      <c r="N699" s="295"/>
      <c r="O699" s="295"/>
      <c r="P699" s="295"/>
      <c r="Q699" s="295"/>
      <c r="R699" s="295"/>
      <c r="S699" s="295"/>
      <c r="T699" s="295"/>
      <c r="U699" s="295"/>
      <c r="V699" s="295"/>
      <c r="W699" s="295"/>
      <c r="X699" s="295"/>
      <c r="Y699" s="295"/>
      <c r="Z699" s="295"/>
      <c r="AA699" s="295"/>
      <c r="AB699" s="295"/>
      <c r="AC699" s="295"/>
      <c r="AD699" s="295"/>
      <c r="AE699" s="295"/>
      <c r="AF699" s="295"/>
      <c r="AG699" s="295"/>
    </row>
    <row r="700" spans="1:33" ht="24" customHeight="1">
      <c r="A700" s="295"/>
      <c r="B700" s="295"/>
      <c r="C700" s="295"/>
      <c r="D700" s="295"/>
      <c r="E700" s="295"/>
      <c r="F700" s="295"/>
      <c r="G700" s="295"/>
      <c r="H700" s="295"/>
      <c r="I700" s="295"/>
      <c r="J700" s="295"/>
      <c r="K700" s="295"/>
      <c r="L700" s="295"/>
      <c r="M700" s="295"/>
      <c r="N700" s="295"/>
      <c r="O700" s="295"/>
      <c r="P700" s="295"/>
      <c r="Q700" s="295"/>
      <c r="R700" s="295"/>
      <c r="S700" s="295"/>
      <c r="T700" s="295"/>
      <c r="U700" s="295"/>
      <c r="V700" s="295"/>
      <c r="W700" s="295"/>
      <c r="X700" s="295"/>
      <c r="Y700" s="295"/>
      <c r="Z700" s="295"/>
      <c r="AA700" s="295"/>
      <c r="AB700" s="295"/>
      <c r="AC700" s="295"/>
      <c r="AD700" s="295"/>
      <c r="AE700" s="295"/>
      <c r="AF700" s="295"/>
      <c r="AG700" s="295"/>
    </row>
    <row r="701" spans="1:33" ht="24" customHeight="1">
      <c r="A701" s="295"/>
      <c r="B701" s="295"/>
      <c r="C701" s="295"/>
      <c r="D701" s="295"/>
      <c r="E701" s="295"/>
      <c r="F701" s="295"/>
      <c r="G701" s="295"/>
      <c r="H701" s="295"/>
      <c r="I701" s="295"/>
      <c r="J701" s="295"/>
      <c r="K701" s="295"/>
      <c r="L701" s="295"/>
      <c r="M701" s="295"/>
      <c r="N701" s="295"/>
      <c r="O701" s="295"/>
      <c r="P701" s="295"/>
      <c r="Q701" s="295"/>
      <c r="R701" s="295"/>
      <c r="S701" s="295"/>
      <c r="T701" s="295"/>
      <c r="U701" s="295"/>
      <c r="V701" s="295"/>
      <c r="W701" s="295"/>
      <c r="X701" s="295"/>
      <c r="Y701" s="295"/>
      <c r="Z701" s="295"/>
      <c r="AA701" s="295"/>
      <c r="AB701" s="295"/>
      <c r="AC701" s="295"/>
      <c r="AD701" s="295"/>
      <c r="AE701" s="295"/>
      <c r="AF701" s="295"/>
      <c r="AG701" s="295"/>
    </row>
    <row r="702" spans="1:33" ht="24" customHeight="1">
      <c r="A702" s="295"/>
      <c r="B702" s="295"/>
      <c r="C702" s="295"/>
      <c r="D702" s="295"/>
      <c r="E702" s="295"/>
      <c r="F702" s="295"/>
      <c r="G702" s="295"/>
      <c r="H702" s="295"/>
      <c r="I702" s="295"/>
      <c r="J702" s="295"/>
      <c r="K702" s="295"/>
      <c r="L702" s="295"/>
      <c r="M702" s="295"/>
      <c r="N702" s="295"/>
      <c r="O702" s="295"/>
      <c r="P702" s="295"/>
      <c r="Q702" s="295"/>
      <c r="R702" s="295"/>
      <c r="S702" s="295"/>
      <c r="T702" s="295"/>
      <c r="U702" s="295"/>
      <c r="V702" s="295"/>
      <c r="W702" s="295"/>
      <c r="X702" s="295"/>
      <c r="Y702" s="295"/>
      <c r="Z702" s="295"/>
      <c r="AA702" s="295"/>
      <c r="AB702" s="295"/>
      <c r="AC702" s="295"/>
      <c r="AD702" s="295"/>
      <c r="AE702" s="295"/>
      <c r="AF702" s="295"/>
      <c r="AG702" s="295"/>
    </row>
    <row r="703" spans="1:33" ht="24" customHeight="1">
      <c r="A703" s="295"/>
      <c r="B703" s="295"/>
      <c r="C703" s="295"/>
      <c r="D703" s="295"/>
      <c r="E703" s="295"/>
      <c r="F703" s="295"/>
      <c r="G703" s="295"/>
      <c r="H703" s="295"/>
      <c r="I703" s="295"/>
      <c r="J703" s="295"/>
      <c r="K703" s="295"/>
      <c r="L703" s="295"/>
      <c r="M703" s="295"/>
      <c r="N703" s="295"/>
      <c r="O703" s="295"/>
      <c r="P703" s="295"/>
      <c r="Q703" s="295"/>
      <c r="R703" s="295"/>
      <c r="S703" s="295"/>
      <c r="T703" s="295"/>
      <c r="U703" s="295"/>
      <c r="V703" s="295"/>
      <c r="W703" s="295"/>
      <c r="X703" s="295"/>
      <c r="Y703" s="295"/>
      <c r="Z703" s="295"/>
      <c r="AA703" s="295"/>
      <c r="AB703" s="295"/>
      <c r="AC703" s="295"/>
      <c r="AD703" s="295"/>
      <c r="AE703" s="295"/>
      <c r="AF703" s="295"/>
      <c r="AG703" s="295"/>
    </row>
    <row r="704" spans="1:33" ht="24" customHeight="1">
      <c r="A704" s="295"/>
      <c r="B704" s="295"/>
      <c r="C704" s="295"/>
      <c r="D704" s="295"/>
      <c r="E704" s="295"/>
      <c r="F704" s="295"/>
      <c r="G704" s="295"/>
      <c r="H704" s="295"/>
      <c r="I704" s="295"/>
      <c r="J704" s="295"/>
      <c r="K704" s="295"/>
      <c r="L704" s="295"/>
      <c r="M704" s="295"/>
      <c r="N704" s="295"/>
      <c r="O704" s="295"/>
      <c r="P704" s="295"/>
      <c r="Q704" s="295"/>
      <c r="R704" s="295"/>
      <c r="S704" s="295"/>
      <c r="T704" s="295"/>
      <c r="U704" s="295"/>
      <c r="V704" s="295"/>
      <c r="W704" s="295"/>
      <c r="X704" s="295"/>
      <c r="Y704" s="295"/>
      <c r="Z704" s="295"/>
      <c r="AA704" s="295"/>
      <c r="AB704" s="295"/>
      <c r="AC704" s="295"/>
      <c r="AD704" s="295"/>
      <c r="AE704" s="295"/>
      <c r="AF704" s="295"/>
      <c r="AG704" s="295"/>
    </row>
    <row r="705" spans="1:33" ht="24" customHeight="1">
      <c r="A705" s="295"/>
      <c r="B705" s="295"/>
      <c r="C705" s="295"/>
      <c r="D705" s="295"/>
      <c r="E705" s="295"/>
      <c r="F705" s="295"/>
      <c r="G705" s="295"/>
      <c r="H705" s="295"/>
      <c r="I705" s="295"/>
      <c r="J705" s="295"/>
      <c r="K705" s="295"/>
      <c r="L705" s="295"/>
      <c r="M705" s="295"/>
      <c r="N705" s="295"/>
      <c r="O705" s="295"/>
      <c r="P705" s="295"/>
      <c r="Q705" s="295"/>
      <c r="R705" s="295"/>
      <c r="S705" s="295"/>
      <c r="T705" s="295"/>
      <c r="U705" s="295"/>
      <c r="V705" s="295"/>
      <c r="W705" s="295"/>
      <c r="X705" s="295"/>
      <c r="Y705" s="295"/>
      <c r="Z705" s="295"/>
      <c r="AA705" s="295"/>
      <c r="AB705" s="295"/>
      <c r="AC705" s="295"/>
      <c r="AD705" s="295"/>
      <c r="AE705" s="295"/>
      <c r="AF705" s="295"/>
      <c r="AG705" s="295"/>
    </row>
    <row r="706" spans="1:33" ht="24" customHeight="1">
      <c r="A706" s="295"/>
      <c r="B706" s="295"/>
      <c r="C706" s="295"/>
      <c r="D706" s="295"/>
      <c r="E706" s="295"/>
      <c r="F706" s="295"/>
      <c r="G706" s="295"/>
      <c r="H706" s="295"/>
      <c r="I706" s="295"/>
      <c r="J706" s="295"/>
      <c r="K706" s="295"/>
      <c r="L706" s="295"/>
      <c r="M706" s="295"/>
      <c r="N706" s="295"/>
      <c r="O706" s="295"/>
      <c r="P706" s="295"/>
      <c r="Q706" s="295"/>
      <c r="R706" s="295"/>
      <c r="S706" s="295"/>
      <c r="T706" s="295"/>
      <c r="U706" s="295"/>
      <c r="V706" s="295"/>
      <c r="W706" s="295"/>
      <c r="X706" s="295"/>
      <c r="Y706" s="295"/>
      <c r="Z706" s="295"/>
      <c r="AA706" s="295"/>
      <c r="AB706" s="295"/>
      <c r="AC706" s="295"/>
      <c r="AD706" s="295"/>
      <c r="AE706" s="295"/>
      <c r="AF706" s="295"/>
      <c r="AG706" s="295"/>
    </row>
    <row r="707" spans="1:33" ht="24" customHeight="1">
      <c r="A707" s="295"/>
      <c r="B707" s="295"/>
      <c r="C707" s="295"/>
      <c r="D707" s="295"/>
      <c r="E707" s="295"/>
      <c r="F707" s="295"/>
      <c r="G707" s="295"/>
      <c r="H707" s="295"/>
      <c r="I707" s="295"/>
      <c r="J707" s="295"/>
      <c r="K707" s="295"/>
      <c r="L707" s="295"/>
      <c r="M707" s="295"/>
      <c r="N707" s="295"/>
      <c r="O707" s="295"/>
      <c r="P707" s="295"/>
      <c r="Q707" s="295"/>
      <c r="R707" s="295"/>
      <c r="S707" s="295"/>
      <c r="T707" s="295"/>
      <c r="U707" s="295"/>
      <c r="V707" s="295"/>
      <c r="W707" s="295"/>
      <c r="X707" s="295"/>
      <c r="Y707" s="295"/>
      <c r="Z707" s="295"/>
      <c r="AA707" s="295"/>
      <c r="AB707" s="295"/>
      <c r="AC707" s="295"/>
      <c r="AD707" s="295"/>
      <c r="AE707" s="295"/>
      <c r="AF707" s="295"/>
      <c r="AG707" s="295"/>
    </row>
    <row r="708" spans="1:33" ht="24" customHeight="1">
      <c r="A708" s="295"/>
      <c r="B708" s="295"/>
      <c r="C708" s="295"/>
      <c r="D708" s="295"/>
      <c r="E708" s="295"/>
      <c r="F708" s="295"/>
      <c r="G708" s="295"/>
      <c r="H708" s="295"/>
      <c r="I708" s="295"/>
      <c r="J708" s="295"/>
      <c r="K708" s="295"/>
      <c r="L708" s="295"/>
      <c r="M708" s="295"/>
      <c r="N708" s="295"/>
      <c r="O708" s="295"/>
      <c r="P708" s="295"/>
      <c r="Q708" s="295"/>
      <c r="R708" s="295"/>
      <c r="S708" s="295"/>
      <c r="T708" s="295"/>
      <c r="U708" s="295"/>
      <c r="V708" s="295"/>
      <c r="W708" s="295"/>
      <c r="X708" s="295"/>
      <c r="Y708" s="295"/>
      <c r="Z708" s="295"/>
      <c r="AA708" s="295"/>
      <c r="AB708" s="295"/>
      <c r="AC708" s="295"/>
      <c r="AD708" s="295"/>
      <c r="AE708" s="295"/>
      <c r="AF708" s="295"/>
      <c r="AG708" s="295"/>
    </row>
    <row r="709" spans="1:33" ht="24" customHeight="1">
      <c r="A709" s="295"/>
      <c r="B709" s="295"/>
      <c r="C709" s="295"/>
      <c r="D709" s="295"/>
      <c r="E709" s="295"/>
      <c r="F709" s="295"/>
      <c r="G709" s="295"/>
      <c r="H709" s="295"/>
      <c r="I709" s="295"/>
      <c r="J709" s="295"/>
      <c r="K709" s="295"/>
      <c r="L709" s="295"/>
      <c r="M709" s="295"/>
      <c r="N709" s="295"/>
      <c r="O709" s="295"/>
      <c r="P709" s="295"/>
      <c r="Q709" s="295"/>
      <c r="R709" s="295"/>
      <c r="S709" s="295"/>
      <c r="T709" s="295"/>
      <c r="U709" s="295"/>
      <c r="V709" s="295"/>
      <c r="W709" s="295"/>
      <c r="X709" s="295"/>
      <c r="Y709" s="295"/>
      <c r="Z709" s="295"/>
      <c r="AA709" s="295"/>
      <c r="AB709" s="295"/>
      <c r="AC709" s="295"/>
      <c r="AD709" s="295"/>
      <c r="AE709" s="295"/>
      <c r="AF709" s="295"/>
      <c r="AG709" s="295"/>
    </row>
    <row r="710" spans="1:33" ht="24" customHeight="1">
      <c r="A710" s="295"/>
      <c r="B710" s="295"/>
      <c r="C710" s="295"/>
      <c r="D710" s="295"/>
      <c r="E710" s="295"/>
      <c r="F710" s="295"/>
      <c r="G710" s="295"/>
      <c r="H710" s="295"/>
      <c r="I710" s="295"/>
      <c r="J710" s="295"/>
      <c r="K710" s="295"/>
      <c r="L710" s="295"/>
      <c r="M710" s="295"/>
      <c r="N710" s="295"/>
      <c r="O710" s="295"/>
      <c r="P710" s="295"/>
      <c r="Q710" s="295"/>
      <c r="R710" s="295"/>
      <c r="S710" s="295"/>
      <c r="T710" s="295"/>
      <c r="U710" s="295"/>
      <c r="V710" s="295"/>
      <c r="W710" s="295"/>
      <c r="X710" s="295"/>
      <c r="Y710" s="295"/>
      <c r="Z710" s="295"/>
      <c r="AA710" s="295"/>
      <c r="AB710" s="295"/>
      <c r="AC710" s="295"/>
      <c r="AD710" s="295"/>
      <c r="AE710" s="295"/>
      <c r="AF710" s="295"/>
      <c r="AG710" s="295"/>
    </row>
    <row r="711" spans="1:33" ht="24" customHeight="1">
      <c r="A711" s="295"/>
      <c r="B711" s="295"/>
      <c r="C711" s="295"/>
      <c r="D711" s="295"/>
      <c r="E711" s="295"/>
      <c r="F711" s="295"/>
      <c r="G711" s="295"/>
      <c r="H711" s="295"/>
      <c r="I711" s="295"/>
      <c r="J711" s="295"/>
      <c r="K711" s="295"/>
      <c r="L711" s="295"/>
      <c r="M711" s="295"/>
      <c r="N711" s="295"/>
      <c r="O711" s="295"/>
      <c r="P711" s="295"/>
      <c r="Q711" s="295"/>
      <c r="R711" s="295"/>
      <c r="S711" s="295"/>
      <c r="T711" s="295"/>
      <c r="U711" s="295"/>
      <c r="V711" s="295"/>
      <c r="W711" s="295"/>
      <c r="X711" s="295"/>
      <c r="Y711" s="295"/>
      <c r="Z711" s="295"/>
      <c r="AA711" s="295"/>
      <c r="AB711" s="295"/>
      <c r="AC711" s="295"/>
      <c r="AD711" s="295"/>
      <c r="AE711" s="295"/>
      <c r="AF711" s="295"/>
      <c r="AG711" s="295"/>
    </row>
    <row r="712" spans="1:33" ht="24" customHeight="1">
      <c r="A712" s="295"/>
      <c r="B712" s="295"/>
      <c r="C712" s="295"/>
      <c r="D712" s="295"/>
      <c r="E712" s="295"/>
      <c r="F712" s="295"/>
      <c r="G712" s="295"/>
      <c r="H712" s="295"/>
      <c r="I712" s="295"/>
      <c r="J712" s="295"/>
      <c r="K712" s="295"/>
      <c r="L712" s="295"/>
      <c r="M712" s="295"/>
      <c r="N712" s="295"/>
      <c r="O712" s="295"/>
      <c r="P712" s="295"/>
      <c r="Q712" s="295"/>
      <c r="R712" s="295"/>
      <c r="S712" s="295"/>
      <c r="T712" s="295"/>
      <c r="U712" s="295"/>
      <c r="V712" s="295"/>
      <c r="W712" s="295"/>
      <c r="X712" s="295"/>
      <c r="Y712" s="295"/>
      <c r="Z712" s="295"/>
      <c r="AA712" s="295"/>
      <c r="AB712" s="295"/>
      <c r="AC712" s="295"/>
      <c r="AD712" s="295"/>
      <c r="AE712" s="295"/>
      <c r="AF712" s="295"/>
      <c r="AG712" s="295"/>
    </row>
    <row r="713" spans="1:33" ht="24" customHeight="1">
      <c r="A713" s="295"/>
      <c r="B713" s="295"/>
      <c r="C713" s="295"/>
      <c r="D713" s="295"/>
      <c r="E713" s="295"/>
      <c r="F713" s="295"/>
      <c r="G713" s="295"/>
      <c r="H713" s="295"/>
      <c r="I713" s="295"/>
      <c r="J713" s="295"/>
      <c r="K713" s="295"/>
      <c r="L713" s="295"/>
      <c r="M713" s="295"/>
      <c r="N713" s="295"/>
      <c r="O713" s="295"/>
      <c r="P713" s="295"/>
      <c r="Q713" s="295"/>
      <c r="R713" s="295"/>
      <c r="S713" s="295"/>
      <c r="T713" s="295"/>
      <c r="U713" s="295"/>
      <c r="V713" s="295"/>
      <c r="W713" s="295"/>
      <c r="X713" s="295"/>
      <c r="Y713" s="295"/>
      <c r="Z713" s="295"/>
      <c r="AA713" s="295"/>
      <c r="AB713" s="295"/>
      <c r="AC713" s="295"/>
      <c r="AD713" s="295"/>
      <c r="AE713" s="295"/>
      <c r="AF713" s="295"/>
      <c r="AG713" s="295"/>
    </row>
    <row r="714" spans="1:33" ht="24" customHeight="1">
      <c r="A714" s="295"/>
      <c r="B714" s="295"/>
      <c r="C714" s="295"/>
      <c r="D714" s="295"/>
      <c r="E714" s="295"/>
      <c r="F714" s="295"/>
      <c r="G714" s="295"/>
      <c r="H714" s="295"/>
      <c r="I714" s="295"/>
      <c r="J714" s="295"/>
      <c r="K714" s="295"/>
      <c r="L714" s="295"/>
      <c r="M714" s="295"/>
      <c r="N714" s="295"/>
      <c r="O714" s="295"/>
      <c r="P714" s="295"/>
      <c r="Q714" s="295"/>
      <c r="R714" s="295"/>
      <c r="S714" s="295"/>
      <c r="T714" s="295"/>
      <c r="U714" s="295"/>
      <c r="V714" s="295"/>
      <c r="W714" s="295"/>
      <c r="X714" s="295"/>
      <c r="Y714" s="295"/>
      <c r="Z714" s="295"/>
      <c r="AA714" s="295"/>
      <c r="AB714" s="295"/>
      <c r="AC714" s="295"/>
      <c r="AD714" s="295"/>
      <c r="AE714" s="295"/>
      <c r="AF714" s="295"/>
      <c r="AG714" s="295"/>
    </row>
    <row r="715" spans="1:33" ht="24" customHeight="1">
      <c r="A715" s="295"/>
      <c r="B715" s="295"/>
      <c r="C715" s="295"/>
      <c r="D715" s="295"/>
      <c r="E715" s="295"/>
      <c r="F715" s="295"/>
      <c r="G715" s="295"/>
      <c r="H715" s="295"/>
      <c r="I715" s="295"/>
      <c r="J715" s="295"/>
      <c r="K715" s="295"/>
      <c r="L715" s="295"/>
      <c r="M715" s="295"/>
      <c r="N715" s="295"/>
      <c r="O715" s="295"/>
      <c r="P715" s="295"/>
      <c r="Q715" s="295"/>
      <c r="R715" s="295"/>
      <c r="S715" s="295"/>
      <c r="T715" s="295"/>
      <c r="U715" s="295"/>
      <c r="V715" s="295"/>
      <c r="W715" s="295"/>
      <c r="X715" s="295"/>
      <c r="Y715" s="295"/>
      <c r="Z715" s="295"/>
      <c r="AA715" s="295"/>
      <c r="AB715" s="295"/>
      <c r="AC715" s="295"/>
      <c r="AD715" s="295"/>
      <c r="AE715" s="295"/>
      <c r="AF715" s="295"/>
      <c r="AG715" s="295"/>
    </row>
    <row r="716" spans="1:33" ht="24" customHeight="1">
      <c r="A716" s="295"/>
      <c r="B716" s="295"/>
      <c r="C716" s="295"/>
      <c r="D716" s="295"/>
      <c r="E716" s="295"/>
      <c r="F716" s="295"/>
      <c r="G716" s="295"/>
      <c r="H716" s="295"/>
      <c r="I716" s="295"/>
      <c r="J716" s="295"/>
      <c r="K716" s="295"/>
      <c r="L716" s="295"/>
      <c r="M716" s="295"/>
      <c r="N716" s="295"/>
      <c r="O716" s="295"/>
      <c r="P716" s="295"/>
      <c r="Q716" s="295"/>
      <c r="R716" s="295"/>
      <c r="S716" s="295"/>
      <c r="T716" s="295"/>
      <c r="U716" s="295"/>
      <c r="V716" s="295"/>
      <c r="W716" s="295"/>
      <c r="X716" s="295"/>
      <c r="Y716" s="295"/>
      <c r="Z716" s="295"/>
      <c r="AA716" s="295"/>
      <c r="AB716" s="295"/>
      <c r="AC716" s="295"/>
      <c r="AD716" s="295"/>
      <c r="AE716" s="295"/>
      <c r="AF716" s="295"/>
      <c r="AG716" s="295"/>
    </row>
    <row r="717" spans="1:33" ht="24" customHeight="1">
      <c r="A717" s="295"/>
      <c r="B717" s="295"/>
      <c r="C717" s="295"/>
      <c r="D717" s="295"/>
      <c r="E717" s="295"/>
      <c r="F717" s="295"/>
      <c r="G717" s="295"/>
      <c r="H717" s="295"/>
      <c r="I717" s="295"/>
      <c r="J717" s="295"/>
      <c r="K717" s="295"/>
      <c r="L717" s="295"/>
      <c r="M717" s="295"/>
      <c r="N717" s="295"/>
      <c r="O717" s="295"/>
      <c r="P717" s="295"/>
      <c r="Q717" s="295"/>
      <c r="R717" s="295"/>
      <c r="S717" s="295"/>
      <c r="T717" s="295"/>
      <c r="U717" s="295"/>
      <c r="V717" s="295"/>
      <c r="W717" s="295"/>
      <c r="X717" s="295"/>
      <c r="Y717" s="295"/>
      <c r="Z717" s="295"/>
      <c r="AA717" s="295"/>
      <c r="AB717" s="295"/>
      <c r="AC717" s="295"/>
      <c r="AD717" s="295"/>
      <c r="AE717" s="295"/>
      <c r="AF717" s="295"/>
      <c r="AG717" s="295"/>
    </row>
    <row r="718" spans="1:33" ht="24" customHeight="1">
      <c r="A718" s="295"/>
      <c r="B718" s="295"/>
      <c r="C718" s="295"/>
      <c r="D718" s="295"/>
      <c r="E718" s="295"/>
      <c r="F718" s="295"/>
      <c r="G718" s="295"/>
      <c r="H718" s="295"/>
      <c r="I718" s="295"/>
      <c r="J718" s="295"/>
      <c r="K718" s="295"/>
      <c r="L718" s="295"/>
      <c r="M718" s="295"/>
      <c r="N718" s="295"/>
      <c r="O718" s="295"/>
      <c r="P718" s="295"/>
      <c r="Q718" s="295"/>
      <c r="R718" s="295"/>
      <c r="S718" s="295"/>
      <c r="T718" s="295"/>
      <c r="U718" s="295"/>
      <c r="V718" s="295"/>
      <c r="W718" s="295"/>
      <c r="X718" s="295"/>
      <c r="Y718" s="295"/>
      <c r="Z718" s="295"/>
      <c r="AA718" s="295"/>
      <c r="AB718" s="295"/>
      <c r="AC718" s="295"/>
      <c r="AD718" s="295"/>
      <c r="AE718" s="295"/>
      <c r="AF718" s="295"/>
      <c r="AG718" s="295"/>
    </row>
    <row r="719" spans="1:33" ht="24" customHeight="1">
      <c r="A719" s="295"/>
      <c r="B719" s="295"/>
      <c r="C719" s="295"/>
      <c r="D719" s="295"/>
      <c r="E719" s="295"/>
      <c r="F719" s="295"/>
      <c r="G719" s="295"/>
      <c r="H719" s="295"/>
      <c r="I719" s="295"/>
      <c r="J719" s="295"/>
      <c r="K719" s="295"/>
      <c r="L719" s="295"/>
      <c r="M719" s="295"/>
      <c r="N719" s="295"/>
      <c r="O719" s="295"/>
      <c r="P719" s="295"/>
      <c r="Q719" s="295"/>
      <c r="R719" s="295"/>
      <c r="S719" s="295"/>
      <c r="T719" s="295"/>
      <c r="U719" s="295"/>
      <c r="V719" s="295"/>
      <c r="W719" s="295"/>
      <c r="X719" s="295"/>
      <c r="Y719" s="295"/>
      <c r="Z719" s="295"/>
      <c r="AA719" s="295"/>
      <c r="AB719" s="295"/>
      <c r="AC719" s="295"/>
      <c r="AD719" s="295"/>
      <c r="AE719" s="295"/>
      <c r="AF719" s="295"/>
      <c r="AG719" s="295"/>
    </row>
    <row r="720" spans="1:33" ht="24" customHeight="1">
      <c r="A720" s="295"/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  <c r="AB720" s="295"/>
      <c r="AC720" s="295"/>
      <c r="AD720" s="295"/>
      <c r="AE720" s="295"/>
      <c r="AF720" s="295"/>
      <c r="AG720" s="295"/>
    </row>
    <row r="721" spans="1:33" ht="24" customHeight="1">
      <c r="A721" s="295"/>
      <c r="B721" s="295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  <c r="AA721" s="295"/>
      <c r="AB721" s="295"/>
      <c r="AC721" s="295"/>
      <c r="AD721" s="295"/>
      <c r="AE721" s="295"/>
      <c r="AF721" s="295"/>
      <c r="AG721" s="295"/>
    </row>
    <row r="722" spans="1:33" ht="24" customHeight="1">
      <c r="A722" s="295"/>
      <c r="B722" s="295"/>
      <c r="C722" s="295"/>
      <c r="D722" s="295"/>
      <c r="E722" s="295"/>
      <c r="F722" s="295"/>
      <c r="G722" s="295"/>
      <c r="H722" s="295"/>
      <c r="I722" s="295"/>
      <c r="J722" s="295"/>
      <c r="K722" s="295"/>
      <c r="L722" s="295"/>
      <c r="M722" s="295"/>
      <c r="N722" s="295"/>
      <c r="O722" s="295"/>
      <c r="P722" s="295"/>
      <c r="Q722" s="295"/>
      <c r="R722" s="295"/>
      <c r="S722" s="295"/>
      <c r="T722" s="295"/>
      <c r="U722" s="295"/>
      <c r="V722" s="295"/>
      <c r="W722" s="295"/>
      <c r="X722" s="295"/>
      <c r="Y722" s="295"/>
      <c r="Z722" s="295"/>
      <c r="AA722" s="295"/>
      <c r="AB722" s="295"/>
      <c r="AC722" s="295"/>
      <c r="AD722" s="295"/>
      <c r="AE722" s="295"/>
      <c r="AF722" s="295"/>
      <c r="AG722" s="295"/>
    </row>
    <row r="723" spans="1:33" ht="24" customHeight="1">
      <c r="A723" s="295"/>
      <c r="B723" s="295"/>
      <c r="C723" s="295"/>
      <c r="D723" s="295"/>
      <c r="E723" s="295"/>
      <c r="F723" s="295"/>
      <c r="G723" s="295"/>
      <c r="H723" s="295"/>
      <c r="I723" s="295"/>
      <c r="J723" s="295"/>
      <c r="K723" s="295"/>
      <c r="L723" s="295"/>
      <c r="M723" s="295"/>
      <c r="N723" s="295"/>
      <c r="O723" s="295"/>
      <c r="P723" s="295"/>
      <c r="Q723" s="295"/>
      <c r="R723" s="295"/>
      <c r="S723" s="295"/>
      <c r="T723" s="295"/>
      <c r="U723" s="295"/>
      <c r="V723" s="295"/>
      <c r="W723" s="295"/>
      <c r="X723" s="295"/>
      <c r="Y723" s="295"/>
      <c r="Z723" s="295"/>
      <c r="AA723" s="295"/>
      <c r="AB723" s="295"/>
      <c r="AC723" s="295"/>
      <c r="AD723" s="295"/>
      <c r="AE723" s="295"/>
      <c r="AF723" s="295"/>
      <c r="AG723" s="295"/>
    </row>
    <row r="724" spans="1:33" ht="24" customHeight="1">
      <c r="A724" s="295"/>
      <c r="B724" s="295"/>
      <c r="C724" s="295"/>
      <c r="D724" s="295"/>
      <c r="E724" s="295"/>
      <c r="F724" s="295"/>
      <c r="G724" s="295"/>
      <c r="H724" s="295"/>
      <c r="I724" s="295"/>
      <c r="J724" s="295"/>
      <c r="K724" s="295"/>
      <c r="L724" s="295"/>
      <c r="M724" s="295"/>
      <c r="N724" s="295"/>
      <c r="O724" s="295"/>
      <c r="P724" s="295"/>
      <c r="Q724" s="295"/>
      <c r="R724" s="295"/>
      <c r="S724" s="295"/>
      <c r="T724" s="295"/>
      <c r="U724" s="295"/>
      <c r="V724" s="295"/>
      <c r="W724" s="295"/>
      <c r="X724" s="295"/>
      <c r="Y724" s="295"/>
      <c r="Z724" s="295"/>
      <c r="AA724" s="295"/>
      <c r="AB724" s="295"/>
      <c r="AC724" s="295"/>
      <c r="AD724" s="295"/>
      <c r="AE724" s="295"/>
      <c r="AF724" s="295"/>
      <c r="AG724" s="295"/>
    </row>
    <row r="725" spans="1:33" ht="24" customHeight="1">
      <c r="A725" s="295"/>
      <c r="B725" s="295"/>
      <c r="C725" s="295"/>
      <c r="D725" s="295"/>
      <c r="E725" s="295"/>
      <c r="F725" s="295"/>
      <c r="G725" s="295"/>
      <c r="H725" s="295"/>
      <c r="I725" s="295"/>
      <c r="J725" s="295"/>
      <c r="K725" s="295"/>
      <c r="L725" s="295"/>
      <c r="M725" s="295"/>
      <c r="N725" s="295"/>
      <c r="O725" s="295"/>
      <c r="P725" s="295"/>
      <c r="Q725" s="295"/>
      <c r="R725" s="295"/>
      <c r="S725" s="295"/>
      <c r="T725" s="295"/>
      <c r="U725" s="295"/>
      <c r="V725" s="295"/>
      <c r="W725" s="295"/>
      <c r="X725" s="295"/>
      <c r="Y725" s="295"/>
      <c r="Z725" s="295"/>
      <c r="AA725" s="295"/>
      <c r="AB725" s="295"/>
      <c r="AC725" s="295"/>
      <c r="AD725" s="295"/>
      <c r="AE725" s="295"/>
      <c r="AF725" s="295"/>
      <c r="AG725" s="295"/>
    </row>
    <row r="726" spans="1:33" ht="24" customHeight="1">
      <c r="A726" s="295"/>
      <c r="B726" s="295"/>
      <c r="C726" s="295"/>
      <c r="D726" s="295"/>
      <c r="E726" s="295"/>
      <c r="F726" s="295"/>
      <c r="G726" s="295"/>
      <c r="H726" s="295"/>
      <c r="I726" s="295"/>
      <c r="J726" s="295"/>
      <c r="K726" s="295"/>
      <c r="L726" s="295"/>
      <c r="M726" s="295"/>
      <c r="N726" s="295"/>
      <c r="O726" s="295"/>
      <c r="P726" s="295"/>
      <c r="Q726" s="295"/>
      <c r="R726" s="295"/>
      <c r="S726" s="295"/>
      <c r="T726" s="295"/>
      <c r="U726" s="295"/>
      <c r="V726" s="295"/>
      <c r="W726" s="295"/>
      <c r="X726" s="295"/>
      <c r="Y726" s="295"/>
      <c r="Z726" s="295"/>
      <c r="AA726" s="295"/>
      <c r="AB726" s="295"/>
      <c r="AC726" s="295"/>
      <c r="AD726" s="295"/>
      <c r="AE726" s="295"/>
      <c r="AF726" s="295"/>
      <c r="AG726" s="295"/>
    </row>
    <row r="727" spans="1:33" ht="24" customHeight="1">
      <c r="A727" s="295"/>
      <c r="B727" s="295"/>
      <c r="C727" s="295"/>
      <c r="D727" s="295"/>
      <c r="E727" s="295"/>
      <c r="F727" s="295"/>
      <c r="G727" s="295"/>
      <c r="H727" s="295"/>
      <c r="I727" s="295"/>
      <c r="J727" s="295"/>
      <c r="K727" s="295"/>
      <c r="L727" s="295"/>
      <c r="M727" s="295"/>
      <c r="N727" s="295"/>
      <c r="O727" s="295"/>
      <c r="P727" s="295"/>
      <c r="Q727" s="295"/>
      <c r="R727" s="295"/>
      <c r="S727" s="295"/>
      <c r="T727" s="295"/>
      <c r="U727" s="295"/>
      <c r="V727" s="295"/>
      <c r="W727" s="295"/>
      <c r="X727" s="295"/>
      <c r="Y727" s="295"/>
      <c r="Z727" s="295"/>
      <c r="AA727" s="295"/>
      <c r="AB727" s="295"/>
      <c r="AC727" s="295"/>
      <c r="AD727" s="295"/>
      <c r="AE727" s="295"/>
      <c r="AF727" s="295"/>
      <c r="AG727" s="295"/>
    </row>
    <row r="728" spans="1:33" ht="24" customHeight="1">
      <c r="A728" s="295"/>
      <c r="B728" s="295"/>
      <c r="C728" s="295"/>
      <c r="D728" s="295"/>
      <c r="E728" s="295"/>
      <c r="F728" s="295"/>
      <c r="G728" s="295"/>
      <c r="H728" s="295"/>
      <c r="I728" s="295"/>
      <c r="J728" s="295"/>
      <c r="K728" s="295"/>
      <c r="L728" s="295"/>
      <c r="M728" s="295"/>
      <c r="N728" s="295"/>
      <c r="O728" s="295"/>
      <c r="P728" s="295"/>
      <c r="Q728" s="295"/>
      <c r="R728" s="295"/>
      <c r="S728" s="295"/>
      <c r="T728" s="295"/>
      <c r="U728" s="295"/>
      <c r="V728" s="295"/>
      <c r="W728" s="295"/>
      <c r="X728" s="295"/>
      <c r="Y728" s="295"/>
      <c r="Z728" s="295"/>
      <c r="AA728" s="295"/>
      <c r="AB728" s="295"/>
      <c r="AC728" s="295"/>
      <c r="AD728" s="295"/>
      <c r="AE728" s="295"/>
      <c r="AF728" s="295"/>
      <c r="AG728" s="295"/>
    </row>
    <row r="729" spans="1:33" ht="24" customHeight="1">
      <c r="A729" s="295"/>
      <c r="B729" s="295"/>
      <c r="C729" s="295"/>
      <c r="D729" s="295"/>
      <c r="E729" s="295"/>
      <c r="F729" s="295"/>
      <c r="G729" s="295"/>
      <c r="H729" s="295"/>
      <c r="I729" s="295"/>
      <c r="J729" s="295"/>
      <c r="K729" s="295"/>
      <c r="L729" s="295"/>
      <c r="M729" s="295"/>
      <c r="N729" s="295"/>
      <c r="O729" s="295"/>
      <c r="P729" s="295"/>
      <c r="Q729" s="295"/>
      <c r="R729" s="295"/>
      <c r="S729" s="295"/>
      <c r="T729" s="295"/>
      <c r="U729" s="295"/>
      <c r="V729" s="295"/>
      <c r="W729" s="295"/>
      <c r="X729" s="295"/>
      <c r="Y729" s="295"/>
      <c r="Z729" s="295"/>
      <c r="AA729" s="295"/>
      <c r="AB729" s="295"/>
      <c r="AC729" s="295"/>
      <c r="AD729" s="295"/>
      <c r="AE729" s="295"/>
      <c r="AF729" s="295"/>
      <c r="AG729" s="295"/>
    </row>
    <row r="730" spans="1:33" ht="24" customHeight="1">
      <c r="A730" s="295"/>
      <c r="B730" s="295"/>
      <c r="C730" s="295"/>
      <c r="D730" s="295"/>
      <c r="E730" s="295"/>
      <c r="F730" s="295"/>
      <c r="G730" s="295"/>
      <c r="H730" s="295"/>
      <c r="I730" s="295"/>
      <c r="J730" s="295"/>
      <c r="K730" s="295"/>
      <c r="L730" s="295"/>
      <c r="M730" s="295"/>
      <c r="N730" s="295"/>
      <c r="O730" s="295"/>
      <c r="P730" s="295"/>
      <c r="Q730" s="295"/>
      <c r="R730" s="295"/>
      <c r="S730" s="295"/>
      <c r="T730" s="295"/>
      <c r="U730" s="295"/>
      <c r="V730" s="295"/>
      <c r="W730" s="295"/>
      <c r="X730" s="295"/>
      <c r="Y730" s="295"/>
      <c r="Z730" s="295"/>
      <c r="AA730" s="295"/>
      <c r="AB730" s="295"/>
      <c r="AC730" s="295"/>
      <c r="AD730" s="295"/>
      <c r="AE730" s="295"/>
      <c r="AF730" s="295"/>
      <c r="AG730" s="295"/>
    </row>
    <row r="731" spans="1:33" ht="24" customHeight="1">
      <c r="A731" s="295"/>
      <c r="B731" s="295"/>
      <c r="C731" s="295"/>
      <c r="D731" s="295"/>
      <c r="E731" s="295"/>
      <c r="F731" s="295"/>
      <c r="G731" s="295"/>
      <c r="H731" s="295"/>
      <c r="I731" s="295"/>
      <c r="J731" s="295"/>
      <c r="K731" s="295"/>
      <c r="L731" s="295"/>
      <c r="M731" s="295"/>
      <c r="N731" s="295"/>
      <c r="O731" s="295"/>
      <c r="P731" s="295"/>
      <c r="Q731" s="295"/>
      <c r="R731" s="295"/>
      <c r="S731" s="295"/>
      <c r="T731" s="295"/>
      <c r="U731" s="295"/>
      <c r="V731" s="295"/>
      <c r="W731" s="295"/>
      <c r="X731" s="295"/>
      <c r="Y731" s="295"/>
      <c r="Z731" s="295"/>
      <c r="AA731" s="295"/>
      <c r="AB731" s="295"/>
      <c r="AC731" s="295"/>
      <c r="AD731" s="295"/>
      <c r="AE731" s="295"/>
      <c r="AF731" s="295"/>
      <c r="AG731" s="295"/>
    </row>
    <row r="732" spans="1:33" ht="24" customHeight="1">
      <c r="A732" s="295"/>
      <c r="B732" s="295"/>
      <c r="C732" s="295"/>
      <c r="D732" s="295"/>
      <c r="E732" s="295"/>
      <c r="F732" s="295"/>
      <c r="G732" s="295"/>
      <c r="H732" s="295"/>
      <c r="I732" s="295"/>
      <c r="J732" s="295"/>
      <c r="K732" s="295"/>
      <c r="L732" s="295"/>
      <c r="M732" s="295"/>
      <c r="N732" s="295"/>
      <c r="O732" s="295"/>
      <c r="P732" s="295"/>
      <c r="Q732" s="295"/>
      <c r="R732" s="295"/>
      <c r="S732" s="295"/>
      <c r="T732" s="295"/>
      <c r="U732" s="295"/>
      <c r="V732" s="295"/>
      <c r="W732" s="295"/>
      <c r="X732" s="295"/>
      <c r="Y732" s="295"/>
      <c r="Z732" s="295"/>
      <c r="AA732" s="295"/>
      <c r="AB732" s="295"/>
      <c r="AC732" s="295"/>
      <c r="AD732" s="295"/>
      <c r="AE732" s="295"/>
      <c r="AF732" s="295"/>
      <c r="AG732" s="295"/>
    </row>
    <row r="733" spans="1:33" ht="24" customHeight="1">
      <c r="A733" s="295"/>
      <c r="B733" s="295"/>
      <c r="C733" s="295"/>
      <c r="D733" s="295"/>
      <c r="E733" s="295"/>
      <c r="F733" s="295"/>
      <c r="G733" s="295"/>
      <c r="H733" s="295"/>
      <c r="I733" s="295"/>
      <c r="J733" s="295"/>
      <c r="K733" s="295"/>
      <c r="L733" s="295"/>
      <c r="M733" s="295"/>
      <c r="N733" s="295"/>
      <c r="O733" s="295"/>
      <c r="P733" s="295"/>
      <c r="Q733" s="295"/>
      <c r="R733" s="295"/>
      <c r="S733" s="295"/>
      <c r="T733" s="295"/>
      <c r="U733" s="295"/>
      <c r="V733" s="295"/>
      <c r="W733" s="295"/>
      <c r="X733" s="295"/>
      <c r="Y733" s="295"/>
      <c r="Z733" s="295"/>
      <c r="AA733" s="295"/>
      <c r="AB733" s="295"/>
      <c r="AC733" s="295"/>
      <c r="AD733" s="295"/>
      <c r="AE733" s="295"/>
      <c r="AF733" s="295"/>
      <c r="AG733" s="295"/>
    </row>
    <row r="734" spans="1:33" ht="24" customHeight="1">
      <c r="A734" s="295"/>
      <c r="B734" s="295"/>
      <c r="C734" s="295"/>
      <c r="D734" s="295"/>
      <c r="E734" s="295"/>
      <c r="F734" s="295"/>
      <c r="G734" s="295"/>
      <c r="H734" s="295"/>
      <c r="I734" s="295"/>
      <c r="J734" s="295"/>
      <c r="K734" s="295"/>
      <c r="L734" s="295"/>
      <c r="M734" s="295"/>
      <c r="N734" s="295"/>
      <c r="O734" s="295"/>
      <c r="P734" s="295"/>
      <c r="Q734" s="295"/>
      <c r="R734" s="295"/>
      <c r="S734" s="295"/>
      <c r="T734" s="295"/>
      <c r="U734" s="295"/>
      <c r="V734" s="295"/>
      <c r="W734" s="295"/>
      <c r="X734" s="295"/>
      <c r="Y734" s="295"/>
      <c r="Z734" s="295"/>
      <c r="AA734" s="295"/>
      <c r="AB734" s="295"/>
      <c r="AC734" s="295"/>
      <c r="AD734" s="295"/>
      <c r="AE734" s="295"/>
      <c r="AF734" s="295"/>
      <c r="AG734" s="295"/>
    </row>
    <row r="735" spans="1:33" ht="24" customHeight="1">
      <c r="A735" s="295"/>
      <c r="B735" s="295"/>
      <c r="C735" s="295"/>
      <c r="D735" s="295"/>
      <c r="E735" s="295"/>
      <c r="F735" s="295"/>
      <c r="G735" s="295"/>
      <c r="H735" s="295"/>
      <c r="I735" s="295"/>
      <c r="J735" s="295"/>
      <c r="K735" s="295"/>
      <c r="L735" s="295"/>
      <c r="M735" s="295"/>
      <c r="N735" s="295"/>
      <c r="O735" s="295"/>
      <c r="P735" s="295"/>
      <c r="Q735" s="295"/>
      <c r="R735" s="295"/>
      <c r="S735" s="295"/>
      <c r="T735" s="295"/>
      <c r="U735" s="295"/>
      <c r="V735" s="295"/>
      <c r="W735" s="295"/>
      <c r="X735" s="295"/>
      <c r="Y735" s="295"/>
      <c r="Z735" s="295"/>
      <c r="AA735" s="295"/>
      <c r="AB735" s="295"/>
      <c r="AC735" s="295"/>
      <c r="AD735" s="295"/>
      <c r="AE735" s="295"/>
      <c r="AF735" s="295"/>
      <c r="AG735" s="295"/>
    </row>
    <row r="736" spans="1:33" ht="24" customHeight="1">
      <c r="A736" s="295"/>
      <c r="B736" s="295"/>
      <c r="C736" s="295"/>
      <c r="D736" s="295"/>
      <c r="E736" s="295"/>
      <c r="F736" s="295"/>
      <c r="G736" s="295"/>
      <c r="H736" s="295"/>
      <c r="I736" s="295"/>
      <c r="J736" s="295"/>
      <c r="K736" s="295"/>
      <c r="L736" s="295"/>
      <c r="M736" s="295"/>
      <c r="N736" s="295"/>
      <c r="O736" s="295"/>
      <c r="P736" s="295"/>
      <c r="Q736" s="295"/>
      <c r="R736" s="295"/>
      <c r="S736" s="295"/>
      <c r="T736" s="295"/>
      <c r="U736" s="295"/>
      <c r="V736" s="295"/>
      <c r="W736" s="295"/>
      <c r="X736" s="295"/>
      <c r="Y736" s="295"/>
      <c r="Z736" s="295"/>
      <c r="AA736" s="295"/>
      <c r="AB736" s="295"/>
      <c r="AC736" s="295"/>
      <c r="AD736" s="295"/>
      <c r="AE736" s="295"/>
      <c r="AF736" s="295"/>
      <c r="AG736" s="295"/>
    </row>
    <row r="737" spans="1:33" ht="24" customHeight="1">
      <c r="A737" s="295"/>
      <c r="B737" s="295"/>
      <c r="C737" s="295"/>
      <c r="D737" s="295"/>
      <c r="E737" s="295"/>
      <c r="F737" s="295"/>
      <c r="G737" s="295"/>
      <c r="H737" s="295"/>
      <c r="I737" s="295"/>
      <c r="J737" s="295"/>
      <c r="K737" s="295"/>
      <c r="L737" s="295"/>
      <c r="M737" s="295"/>
      <c r="N737" s="295"/>
      <c r="O737" s="295"/>
      <c r="P737" s="295"/>
      <c r="Q737" s="295"/>
      <c r="R737" s="295"/>
      <c r="S737" s="295"/>
      <c r="T737" s="295"/>
      <c r="U737" s="295"/>
      <c r="V737" s="295"/>
      <c r="W737" s="295"/>
      <c r="X737" s="295"/>
      <c r="Y737" s="295"/>
      <c r="Z737" s="295"/>
      <c r="AA737" s="295"/>
      <c r="AB737" s="295"/>
      <c r="AC737" s="295"/>
      <c r="AD737" s="295"/>
      <c r="AE737" s="295"/>
      <c r="AF737" s="295"/>
      <c r="AG737" s="295"/>
    </row>
    <row r="738" spans="1:33" ht="24" customHeight="1">
      <c r="A738" s="295"/>
      <c r="B738" s="295"/>
      <c r="C738" s="295"/>
      <c r="D738" s="295"/>
      <c r="E738" s="295"/>
      <c r="F738" s="295"/>
      <c r="G738" s="295"/>
      <c r="H738" s="295"/>
      <c r="I738" s="295"/>
      <c r="J738" s="295"/>
      <c r="K738" s="295"/>
      <c r="L738" s="295"/>
      <c r="M738" s="295"/>
      <c r="N738" s="295"/>
      <c r="O738" s="295"/>
      <c r="P738" s="295"/>
      <c r="Q738" s="295"/>
      <c r="R738" s="295"/>
      <c r="S738" s="295"/>
      <c r="T738" s="295"/>
      <c r="U738" s="295"/>
      <c r="V738" s="295"/>
      <c r="W738" s="295"/>
      <c r="X738" s="295"/>
      <c r="Y738" s="295"/>
      <c r="Z738" s="295"/>
      <c r="AA738" s="295"/>
      <c r="AB738" s="295"/>
      <c r="AC738" s="295"/>
      <c r="AD738" s="295"/>
      <c r="AE738" s="295"/>
      <c r="AF738" s="295"/>
      <c r="AG738" s="295"/>
    </row>
    <row r="739" spans="1:33" ht="24" customHeight="1">
      <c r="A739" s="295"/>
      <c r="B739" s="295"/>
      <c r="C739" s="295"/>
      <c r="D739" s="295"/>
      <c r="E739" s="295"/>
      <c r="F739" s="295"/>
      <c r="G739" s="295"/>
      <c r="H739" s="295"/>
      <c r="I739" s="295"/>
      <c r="J739" s="295"/>
      <c r="K739" s="295"/>
      <c r="L739" s="295"/>
      <c r="M739" s="295"/>
      <c r="N739" s="295"/>
      <c r="O739" s="295"/>
      <c r="P739" s="295"/>
      <c r="Q739" s="295"/>
      <c r="R739" s="295"/>
      <c r="S739" s="295"/>
      <c r="T739" s="295"/>
      <c r="U739" s="295"/>
      <c r="V739" s="295"/>
      <c r="W739" s="295"/>
      <c r="X739" s="295"/>
      <c r="Y739" s="295"/>
      <c r="Z739" s="295"/>
      <c r="AA739" s="295"/>
      <c r="AB739" s="295"/>
      <c r="AC739" s="295"/>
      <c r="AD739" s="295"/>
      <c r="AE739" s="295"/>
      <c r="AF739" s="295"/>
      <c r="AG739" s="295"/>
    </row>
    <row r="740" spans="1:33" ht="24" customHeight="1">
      <c r="A740" s="295"/>
      <c r="B740" s="295"/>
      <c r="C740" s="295"/>
      <c r="D740" s="295"/>
      <c r="E740" s="295"/>
      <c r="F740" s="295"/>
      <c r="G740" s="295"/>
      <c r="H740" s="295"/>
      <c r="I740" s="295"/>
      <c r="J740" s="295"/>
      <c r="K740" s="295"/>
      <c r="L740" s="295"/>
      <c r="M740" s="295"/>
      <c r="N740" s="295"/>
      <c r="O740" s="295"/>
      <c r="P740" s="295"/>
      <c r="Q740" s="295"/>
      <c r="R740" s="295"/>
      <c r="S740" s="295"/>
      <c r="T740" s="295"/>
      <c r="U740" s="295"/>
      <c r="V740" s="295"/>
      <c r="W740" s="295"/>
      <c r="X740" s="295"/>
      <c r="Y740" s="295"/>
      <c r="Z740" s="295"/>
      <c r="AA740" s="295"/>
      <c r="AB740" s="295"/>
      <c r="AC740" s="295"/>
      <c r="AD740" s="295"/>
      <c r="AE740" s="295"/>
      <c r="AF740" s="295"/>
      <c r="AG740" s="295"/>
    </row>
    <row r="741" spans="1:33" ht="24" customHeight="1">
      <c r="A741" s="295"/>
      <c r="B741" s="295"/>
      <c r="C741" s="295"/>
      <c r="D741" s="295"/>
      <c r="E741" s="295"/>
      <c r="F741" s="295"/>
      <c r="G741" s="295"/>
      <c r="H741" s="295"/>
      <c r="I741" s="295"/>
      <c r="J741" s="295"/>
      <c r="K741" s="295"/>
      <c r="L741" s="295"/>
      <c r="M741" s="295"/>
      <c r="N741" s="295"/>
      <c r="O741" s="295"/>
      <c r="P741" s="295"/>
      <c r="Q741" s="295"/>
      <c r="R741" s="295"/>
      <c r="S741" s="295"/>
      <c r="T741" s="295"/>
      <c r="U741" s="295"/>
      <c r="V741" s="295"/>
      <c r="W741" s="295"/>
      <c r="X741" s="295"/>
      <c r="Y741" s="295"/>
      <c r="Z741" s="295"/>
      <c r="AA741" s="295"/>
      <c r="AB741" s="295"/>
      <c r="AC741" s="295"/>
      <c r="AD741" s="295"/>
      <c r="AE741" s="295"/>
      <c r="AF741" s="295"/>
      <c r="AG741" s="295"/>
    </row>
    <row r="742" spans="1:33" ht="24" customHeight="1">
      <c r="A742" s="295"/>
      <c r="B742" s="295"/>
      <c r="C742" s="295"/>
      <c r="D742" s="295"/>
      <c r="E742" s="295"/>
      <c r="F742" s="295"/>
      <c r="G742" s="295"/>
      <c r="H742" s="295"/>
      <c r="I742" s="295"/>
      <c r="J742" s="295"/>
      <c r="K742" s="295"/>
      <c r="L742" s="295"/>
      <c r="M742" s="295"/>
      <c r="N742" s="295"/>
      <c r="O742" s="295"/>
      <c r="P742" s="295"/>
      <c r="Q742" s="295"/>
      <c r="R742" s="295"/>
      <c r="S742" s="295"/>
      <c r="T742" s="295"/>
      <c r="U742" s="295"/>
      <c r="V742" s="295"/>
      <c r="W742" s="295"/>
      <c r="X742" s="295"/>
      <c r="Y742" s="295"/>
      <c r="Z742" s="295"/>
      <c r="AA742" s="295"/>
      <c r="AB742" s="295"/>
      <c r="AC742" s="295"/>
      <c r="AD742" s="295"/>
      <c r="AE742" s="295"/>
      <c r="AF742" s="295"/>
      <c r="AG742" s="295"/>
    </row>
    <row r="743" spans="1:33" ht="24" customHeight="1">
      <c r="A743" s="295"/>
      <c r="B743" s="295"/>
      <c r="C743" s="295"/>
      <c r="D743" s="295"/>
      <c r="E743" s="295"/>
      <c r="F743" s="295"/>
      <c r="G743" s="295"/>
      <c r="H743" s="295"/>
      <c r="I743" s="295"/>
      <c r="J743" s="295"/>
      <c r="K743" s="295"/>
      <c r="L743" s="295"/>
      <c r="M743" s="295"/>
      <c r="N743" s="295"/>
      <c r="O743" s="295"/>
      <c r="P743" s="295"/>
      <c r="Q743" s="295"/>
      <c r="R743" s="295"/>
      <c r="S743" s="295"/>
      <c r="T743" s="295"/>
      <c r="U743" s="295"/>
      <c r="V743" s="295"/>
      <c r="W743" s="295"/>
      <c r="X743" s="295"/>
      <c r="Y743" s="295"/>
      <c r="Z743" s="295"/>
      <c r="AA743" s="295"/>
      <c r="AB743" s="295"/>
      <c r="AC743" s="295"/>
      <c r="AD743" s="295"/>
      <c r="AE743" s="295"/>
      <c r="AF743" s="295"/>
      <c r="AG743" s="295"/>
    </row>
    <row r="744" spans="1:33" ht="24" customHeight="1">
      <c r="A744" s="295"/>
      <c r="B744" s="295"/>
      <c r="C744" s="295"/>
      <c r="D744" s="295"/>
      <c r="E744" s="295"/>
      <c r="F744" s="295"/>
      <c r="G744" s="295"/>
      <c r="H744" s="295"/>
      <c r="I744" s="295"/>
      <c r="J744" s="295"/>
      <c r="K744" s="295"/>
      <c r="L744" s="295"/>
      <c r="M744" s="295"/>
      <c r="N744" s="295"/>
      <c r="O744" s="295"/>
      <c r="P744" s="295"/>
      <c r="Q744" s="295"/>
      <c r="R744" s="295"/>
      <c r="S744" s="295"/>
      <c r="T744" s="295"/>
      <c r="U744" s="295"/>
      <c r="V744" s="295"/>
      <c r="W744" s="295"/>
      <c r="X744" s="295"/>
      <c r="Y744" s="295"/>
      <c r="Z744" s="295"/>
      <c r="AA744" s="295"/>
      <c r="AB744" s="295"/>
      <c r="AC744" s="295"/>
      <c r="AD744" s="295"/>
      <c r="AE744" s="295"/>
      <c r="AF744" s="295"/>
      <c r="AG744" s="295"/>
    </row>
    <row r="745" spans="1:33" ht="24" customHeight="1">
      <c r="A745" s="295"/>
      <c r="B745" s="295"/>
      <c r="C745" s="295"/>
      <c r="D745" s="295"/>
      <c r="E745" s="295"/>
      <c r="F745" s="295"/>
      <c r="G745" s="295"/>
      <c r="H745" s="295"/>
      <c r="I745" s="295"/>
      <c r="J745" s="295"/>
      <c r="K745" s="295"/>
      <c r="L745" s="295"/>
      <c r="M745" s="295"/>
      <c r="N745" s="295"/>
      <c r="O745" s="295"/>
      <c r="P745" s="295"/>
      <c r="Q745" s="295"/>
      <c r="R745" s="295"/>
      <c r="S745" s="295"/>
      <c r="T745" s="295"/>
      <c r="U745" s="295"/>
      <c r="V745" s="295"/>
      <c r="W745" s="295"/>
      <c r="X745" s="295"/>
      <c r="Y745" s="295"/>
      <c r="Z745" s="295"/>
      <c r="AA745" s="295"/>
      <c r="AB745" s="295"/>
      <c r="AC745" s="295"/>
      <c r="AD745" s="295"/>
      <c r="AE745" s="295"/>
      <c r="AF745" s="295"/>
      <c r="AG745" s="295"/>
    </row>
    <row r="746" spans="1:33" ht="24" customHeight="1">
      <c r="A746" s="295"/>
      <c r="B746" s="295"/>
      <c r="C746" s="295"/>
      <c r="D746" s="295"/>
      <c r="E746" s="295"/>
      <c r="F746" s="295"/>
      <c r="G746" s="295"/>
      <c r="H746" s="295"/>
      <c r="I746" s="295"/>
      <c r="J746" s="295"/>
      <c r="K746" s="295"/>
      <c r="L746" s="295"/>
      <c r="M746" s="295"/>
      <c r="N746" s="295"/>
      <c r="O746" s="295"/>
      <c r="P746" s="295"/>
      <c r="Q746" s="295"/>
      <c r="R746" s="295"/>
      <c r="S746" s="295"/>
      <c r="T746" s="295"/>
      <c r="U746" s="295"/>
      <c r="V746" s="295"/>
      <c r="W746" s="295"/>
      <c r="X746" s="295"/>
      <c r="Y746" s="295"/>
      <c r="Z746" s="295"/>
      <c r="AA746" s="295"/>
      <c r="AB746" s="295"/>
      <c r="AC746" s="295"/>
      <c r="AD746" s="295"/>
      <c r="AE746" s="295"/>
      <c r="AF746" s="295"/>
      <c r="AG746" s="295"/>
    </row>
    <row r="747" spans="1:33" ht="24" customHeight="1">
      <c r="A747" s="295"/>
      <c r="B747" s="295"/>
      <c r="C747" s="295"/>
      <c r="D747" s="295"/>
      <c r="E747" s="295"/>
      <c r="F747" s="295"/>
      <c r="G747" s="295"/>
      <c r="H747" s="295"/>
      <c r="I747" s="295"/>
      <c r="J747" s="295"/>
      <c r="K747" s="295"/>
      <c r="L747" s="295"/>
      <c r="M747" s="295"/>
      <c r="N747" s="295"/>
      <c r="O747" s="295"/>
      <c r="P747" s="295"/>
      <c r="Q747" s="295"/>
      <c r="R747" s="295"/>
      <c r="S747" s="295"/>
      <c r="T747" s="295"/>
      <c r="U747" s="295"/>
      <c r="V747" s="295"/>
      <c r="W747" s="295"/>
      <c r="X747" s="295"/>
      <c r="Y747" s="295"/>
      <c r="Z747" s="295"/>
      <c r="AA747" s="295"/>
      <c r="AB747" s="295"/>
      <c r="AC747" s="295"/>
      <c r="AD747" s="295"/>
      <c r="AE747" s="295"/>
      <c r="AF747" s="295"/>
      <c r="AG747" s="295"/>
    </row>
    <row r="748" spans="1:33" ht="24" customHeight="1">
      <c r="A748" s="295"/>
      <c r="B748" s="295"/>
      <c r="C748" s="295"/>
      <c r="D748" s="295"/>
      <c r="E748" s="295"/>
      <c r="F748" s="295"/>
      <c r="G748" s="295"/>
      <c r="H748" s="295"/>
      <c r="I748" s="295"/>
      <c r="J748" s="295"/>
      <c r="K748" s="295"/>
      <c r="L748" s="295"/>
      <c r="M748" s="295"/>
      <c r="N748" s="295"/>
      <c r="O748" s="295"/>
      <c r="P748" s="295"/>
      <c r="Q748" s="295"/>
      <c r="R748" s="295"/>
      <c r="S748" s="295"/>
      <c r="T748" s="295"/>
      <c r="U748" s="295"/>
      <c r="V748" s="295"/>
      <c r="W748" s="295"/>
      <c r="X748" s="295"/>
      <c r="Y748" s="295"/>
      <c r="Z748" s="295"/>
      <c r="AA748" s="295"/>
      <c r="AB748" s="295"/>
      <c r="AC748" s="295"/>
      <c r="AD748" s="295"/>
      <c r="AE748" s="295"/>
      <c r="AF748" s="295"/>
      <c r="AG748" s="295"/>
    </row>
    <row r="749" spans="1:33" ht="24" customHeight="1">
      <c r="A749" s="295"/>
      <c r="B749" s="295"/>
      <c r="C749" s="295"/>
      <c r="D749" s="295"/>
      <c r="E749" s="295"/>
      <c r="F749" s="295"/>
      <c r="G749" s="295"/>
      <c r="H749" s="295"/>
      <c r="I749" s="295"/>
      <c r="J749" s="295"/>
      <c r="K749" s="295"/>
      <c r="L749" s="295"/>
      <c r="M749" s="295"/>
      <c r="N749" s="295"/>
      <c r="O749" s="295"/>
      <c r="P749" s="295"/>
      <c r="Q749" s="295"/>
      <c r="R749" s="295"/>
      <c r="S749" s="295"/>
      <c r="T749" s="295"/>
      <c r="U749" s="295"/>
      <c r="V749" s="295"/>
      <c r="W749" s="295"/>
      <c r="X749" s="295"/>
      <c r="Y749" s="295"/>
      <c r="Z749" s="295"/>
      <c r="AA749" s="295"/>
      <c r="AB749" s="295"/>
      <c r="AC749" s="295"/>
      <c r="AD749" s="295"/>
      <c r="AE749" s="295"/>
      <c r="AF749" s="295"/>
      <c r="AG749" s="295"/>
    </row>
    <row r="750" spans="1:33" ht="24" customHeight="1">
      <c r="A750" s="295"/>
      <c r="B750" s="295"/>
      <c r="C750" s="295"/>
      <c r="D750" s="295"/>
      <c r="E750" s="295"/>
      <c r="F750" s="295"/>
      <c r="G750" s="295"/>
      <c r="H750" s="295"/>
      <c r="I750" s="295"/>
      <c r="J750" s="295"/>
      <c r="K750" s="295"/>
      <c r="L750" s="295"/>
      <c r="M750" s="295"/>
      <c r="N750" s="295"/>
      <c r="O750" s="295"/>
      <c r="P750" s="295"/>
      <c r="Q750" s="295"/>
      <c r="R750" s="295"/>
      <c r="S750" s="295"/>
      <c r="T750" s="295"/>
      <c r="U750" s="295"/>
      <c r="V750" s="295"/>
      <c r="W750" s="295"/>
      <c r="X750" s="295"/>
      <c r="Y750" s="295"/>
      <c r="Z750" s="295"/>
      <c r="AA750" s="295"/>
      <c r="AB750" s="295"/>
      <c r="AC750" s="295"/>
      <c r="AD750" s="295"/>
      <c r="AE750" s="295"/>
      <c r="AF750" s="295"/>
      <c r="AG750" s="295"/>
    </row>
    <row r="751" spans="1:33" ht="24" customHeight="1">
      <c r="A751" s="295"/>
      <c r="B751" s="295"/>
      <c r="C751" s="295"/>
      <c r="D751" s="295"/>
      <c r="E751" s="295"/>
      <c r="F751" s="295"/>
      <c r="G751" s="295"/>
      <c r="H751" s="295"/>
      <c r="I751" s="295"/>
      <c r="J751" s="295"/>
      <c r="K751" s="295"/>
      <c r="L751" s="295"/>
      <c r="M751" s="295"/>
      <c r="N751" s="295"/>
      <c r="O751" s="295"/>
      <c r="P751" s="295"/>
      <c r="Q751" s="295"/>
      <c r="R751" s="295"/>
      <c r="S751" s="295"/>
      <c r="T751" s="295"/>
      <c r="U751" s="295"/>
      <c r="V751" s="295"/>
      <c r="W751" s="295"/>
      <c r="X751" s="295"/>
      <c r="Y751" s="295"/>
      <c r="Z751" s="295"/>
      <c r="AA751" s="295"/>
      <c r="AB751" s="295"/>
      <c r="AC751" s="295"/>
      <c r="AD751" s="295"/>
      <c r="AE751" s="295"/>
      <c r="AF751" s="295"/>
      <c r="AG751" s="295"/>
    </row>
    <row r="752" spans="1:33" ht="24" customHeight="1">
      <c r="A752" s="295"/>
      <c r="B752" s="295"/>
      <c r="C752" s="295"/>
      <c r="D752" s="295"/>
      <c r="E752" s="295"/>
      <c r="F752" s="295"/>
      <c r="G752" s="295"/>
      <c r="H752" s="295"/>
      <c r="I752" s="295"/>
      <c r="J752" s="295"/>
      <c r="K752" s="295"/>
      <c r="L752" s="295"/>
      <c r="M752" s="295"/>
      <c r="N752" s="295"/>
      <c r="O752" s="295"/>
      <c r="P752" s="295"/>
      <c r="Q752" s="295"/>
      <c r="R752" s="295"/>
      <c r="S752" s="295"/>
      <c r="T752" s="295"/>
      <c r="U752" s="295"/>
      <c r="V752" s="295"/>
      <c r="W752" s="295"/>
      <c r="X752" s="295"/>
      <c r="Y752" s="295"/>
      <c r="Z752" s="295"/>
      <c r="AA752" s="295"/>
      <c r="AB752" s="295"/>
      <c r="AC752" s="295"/>
      <c r="AD752" s="295"/>
      <c r="AE752" s="295"/>
      <c r="AF752" s="295"/>
      <c r="AG752" s="295"/>
    </row>
    <row r="753" spans="1:33" ht="24" customHeight="1">
      <c r="A753" s="295"/>
      <c r="B753" s="295"/>
      <c r="C753" s="295"/>
      <c r="D753" s="295"/>
      <c r="E753" s="295"/>
      <c r="F753" s="295"/>
      <c r="G753" s="295"/>
      <c r="H753" s="295"/>
      <c r="I753" s="295"/>
      <c r="J753" s="295"/>
      <c r="K753" s="295"/>
      <c r="L753" s="295"/>
      <c r="M753" s="295"/>
      <c r="N753" s="295"/>
      <c r="O753" s="295"/>
      <c r="P753" s="295"/>
      <c r="Q753" s="295"/>
      <c r="R753" s="295"/>
      <c r="S753" s="295"/>
      <c r="T753" s="295"/>
      <c r="U753" s="295"/>
      <c r="V753" s="295"/>
      <c r="W753" s="295"/>
      <c r="X753" s="295"/>
      <c r="Y753" s="295"/>
      <c r="Z753" s="295"/>
      <c r="AA753" s="295"/>
      <c r="AB753" s="295"/>
      <c r="AC753" s="295"/>
      <c r="AD753" s="295"/>
      <c r="AE753" s="295"/>
      <c r="AF753" s="295"/>
      <c r="AG753" s="295"/>
    </row>
    <row r="754" spans="1:33" ht="24" customHeight="1">
      <c r="A754" s="295"/>
      <c r="B754" s="295"/>
      <c r="C754" s="295"/>
      <c r="D754" s="295"/>
      <c r="E754" s="295"/>
      <c r="F754" s="295"/>
      <c r="G754" s="295"/>
      <c r="H754" s="295"/>
      <c r="I754" s="295"/>
      <c r="J754" s="295"/>
      <c r="K754" s="295"/>
      <c r="L754" s="295"/>
      <c r="M754" s="295"/>
      <c r="N754" s="295"/>
      <c r="O754" s="295"/>
      <c r="P754" s="295"/>
      <c r="Q754" s="295"/>
      <c r="R754" s="295"/>
      <c r="S754" s="295"/>
      <c r="T754" s="295"/>
      <c r="U754" s="295"/>
      <c r="V754" s="295"/>
      <c r="W754" s="295"/>
      <c r="X754" s="295"/>
      <c r="Y754" s="295"/>
      <c r="Z754" s="295"/>
      <c r="AA754" s="295"/>
      <c r="AB754" s="295"/>
      <c r="AC754" s="295"/>
      <c r="AD754" s="295"/>
      <c r="AE754" s="295"/>
      <c r="AF754" s="295"/>
      <c r="AG754" s="295"/>
    </row>
    <row r="755" spans="1:33" ht="24" customHeight="1">
      <c r="A755" s="295"/>
      <c r="B755" s="295"/>
      <c r="C755" s="295"/>
      <c r="D755" s="295"/>
      <c r="E755" s="295"/>
      <c r="F755" s="295"/>
      <c r="G755" s="295"/>
      <c r="H755" s="295"/>
      <c r="I755" s="295"/>
      <c r="J755" s="295"/>
      <c r="K755" s="295"/>
      <c r="L755" s="295"/>
      <c r="M755" s="295"/>
      <c r="N755" s="295"/>
      <c r="O755" s="295"/>
      <c r="P755" s="295"/>
      <c r="Q755" s="295"/>
      <c r="R755" s="295"/>
      <c r="S755" s="295"/>
      <c r="T755" s="295"/>
      <c r="U755" s="295"/>
      <c r="V755" s="295"/>
      <c r="W755" s="295"/>
      <c r="X755" s="295"/>
      <c r="Y755" s="295"/>
      <c r="Z755" s="295"/>
      <c r="AA755" s="295"/>
      <c r="AB755" s="295"/>
      <c r="AC755" s="295"/>
      <c r="AD755" s="295"/>
      <c r="AE755" s="295"/>
      <c r="AF755" s="295"/>
      <c r="AG755" s="295"/>
    </row>
    <row r="756" spans="1:33" ht="24" customHeight="1">
      <c r="A756" s="295"/>
      <c r="B756" s="295"/>
      <c r="C756" s="295"/>
      <c r="D756" s="295"/>
      <c r="E756" s="295"/>
      <c r="F756" s="295"/>
      <c r="G756" s="295"/>
      <c r="H756" s="295"/>
      <c r="I756" s="295"/>
      <c r="J756" s="295"/>
      <c r="K756" s="295"/>
      <c r="L756" s="295"/>
      <c r="M756" s="295"/>
      <c r="N756" s="295"/>
      <c r="O756" s="295"/>
      <c r="P756" s="295"/>
      <c r="Q756" s="295"/>
      <c r="R756" s="295"/>
      <c r="S756" s="295"/>
      <c r="T756" s="295"/>
      <c r="U756" s="295"/>
      <c r="V756" s="295"/>
      <c r="W756" s="295"/>
      <c r="X756" s="295"/>
      <c r="Y756" s="295"/>
      <c r="Z756" s="295"/>
      <c r="AA756" s="295"/>
      <c r="AB756" s="295"/>
      <c r="AC756" s="295"/>
      <c r="AD756" s="295"/>
      <c r="AE756" s="295"/>
      <c r="AF756" s="295"/>
      <c r="AG756" s="295"/>
    </row>
    <row r="757" spans="1:33" ht="24" customHeight="1">
      <c r="A757" s="295"/>
      <c r="B757" s="295"/>
      <c r="C757" s="295"/>
      <c r="D757" s="295"/>
      <c r="E757" s="295"/>
      <c r="F757" s="295"/>
      <c r="G757" s="295"/>
      <c r="H757" s="295"/>
      <c r="I757" s="295"/>
      <c r="J757" s="295"/>
      <c r="K757" s="295"/>
      <c r="L757" s="295"/>
      <c r="M757" s="295"/>
      <c r="N757" s="295"/>
      <c r="O757" s="295"/>
      <c r="P757" s="295"/>
      <c r="Q757" s="295"/>
      <c r="R757" s="295"/>
      <c r="S757" s="295"/>
      <c r="T757" s="295"/>
      <c r="U757" s="295"/>
      <c r="V757" s="295"/>
      <c r="W757" s="295"/>
      <c r="X757" s="295"/>
      <c r="Y757" s="295"/>
      <c r="Z757" s="295"/>
      <c r="AA757" s="295"/>
      <c r="AB757" s="295"/>
      <c r="AC757" s="295"/>
      <c r="AD757" s="295"/>
      <c r="AE757" s="295"/>
      <c r="AF757" s="295"/>
      <c r="AG757" s="295"/>
    </row>
    <row r="758" spans="1:33" ht="24" customHeight="1">
      <c r="A758" s="295"/>
      <c r="B758" s="295"/>
      <c r="C758" s="295"/>
      <c r="D758" s="295"/>
      <c r="E758" s="295"/>
      <c r="F758" s="295"/>
      <c r="G758" s="295"/>
      <c r="H758" s="295"/>
      <c r="I758" s="295"/>
      <c r="J758" s="295"/>
      <c r="K758" s="295"/>
      <c r="L758" s="295"/>
      <c r="M758" s="295"/>
      <c r="N758" s="295"/>
      <c r="O758" s="295"/>
      <c r="P758" s="295"/>
      <c r="Q758" s="295"/>
      <c r="R758" s="295"/>
      <c r="S758" s="295"/>
      <c r="T758" s="295"/>
      <c r="U758" s="295"/>
      <c r="V758" s="295"/>
      <c r="W758" s="295"/>
      <c r="X758" s="295"/>
      <c r="Y758" s="295"/>
      <c r="Z758" s="295"/>
      <c r="AA758" s="295"/>
      <c r="AB758" s="295"/>
      <c r="AC758" s="295"/>
      <c r="AD758" s="295"/>
      <c r="AE758" s="295"/>
      <c r="AF758" s="295"/>
      <c r="AG758" s="295"/>
    </row>
    <row r="759" spans="1:33" ht="24" customHeight="1">
      <c r="A759" s="295"/>
      <c r="B759" s="295"/>
      <c r="C759" s="295"/>
      <c r="D759" s="295"/>
      <c r="E759" s="295"/>
      <c r="F759" s="295"/>
      <c r="G759" s="295"/>
      <c r="H759" s="295"/>
      <c r="I759" s="295"/>
      <c r="J759" s="295"/>
      <c r="K759" s="295"/>
      <c r="L759" s="295"/>
      <c r="M759" s="295"/>
      <c r="N759" s="295"/>
      <c r="O759" s="295"/>
      <c r="P759" s="295"/>
      <c r="Q759" s="295"/>
      <c r="R759" s="295"/>
      <c r="S759" s="295"/>
      <c r="T759" s="295"/>
      <c r="U759" s="295"/>
      <c r="V759" s="295"/>
      <c r="W759" s="295"/>
      <c r="X759" s="295"/>
      <c r="Y759" s="295"/>
      <c r="Z759" s="295"/>
      <c r="AA759" s="295"/>
      <c r="AB759" s="295"/>
      <c r="AC759" s="295"/>
      <c r="AD759" s="295"/>
      <c r="AE759" s="295"/>
      <c r="AF759" s="295"/>
      <c r="AG759" s="295"/>
    </row>
    <row r="760" spans="1:33" ht="24" customHeight="1">
      <c r="A760" s="295"/>
      <c r="B760" s="295"/>
      <c r="C760" s="295"/>
      <c r="D760" s="295"/>
      <c r="E760" s="295"/>
      <c r="F760" s="295"/>
      <c r="G760" s="295"/>
      <c r="H760" s="295"/>
      <c r="I760" s="295"/>
      <c r="J760" s="295"/>
      <c r="K760" s="295"/>
      <c r="L760" s="295"/>
      <c r="M760" s="295"/>
      <c r="N760" s="295"/>
      <c r="O760" s="295"/>
      <c r="P760" s="295"/>
      <c r="Q760" s="295"/>
      <c r="R760" s="295"/>
      <c r="S760" s="295"/>
      <c r="T760" s="295"/>
      <c r="U760" s="295"/>
      <c r="V760" s="295"/>
      <c r="W760" s="295"/>
      <c r="X760" s="295"/>
      <c r="Y760" s="295"/>
      <c r="Z760" s="295"/>
      <c r="AA760" s="295"/>
      <c r="AB760" s="295"/>
      <c r="AC760" s="295"/>
      <c r="AD760" s="295"/>
      <c r="AE760" s="295"/>
      <c r="AF760" s="295"/>
      <c r="AG760" s="295"/>
    </row>
    <row r="761" spans="1:33" ht="24" customHeight="1">
      <c r="A761" s="295"/>
      <c r="B761" s="295"/>
      <c r="C761" s="295"/>
      <c r="D761" s="295"/>
      <c r="E761" s="295"/>
      <c r="F761" s="295"/>
      <c r="G761" s="295"/>
      <c r="H761" s="295"/>
      <c r="I761" s="295"/>
      <c r="J761" s="295"/>
      <c r="K761" s="295"/>
      <c r="L761" s="295"/>
      <c r="M761" s="295"/>
      <c r="N761" s="295"/>
      <c r="O761" s="295"/>
      <c r="P761" s="295"/>
      <c r="Q761" s="295"/>
      <c r="R761" s="295"/>
      <c r="S761" s="295"/>
      <c r="T761" s="295"/>
      <c r="U761" s="295"/>
      <c r="V761" s="295"/>
      <c r="W761" s="295"/>
      <c r="X761" s="295"/>
      <c r="Y761" s="295"/>
      <c r="Z761" s="295"/>
      <c r="AA761" s="295"/>
      <c r="AB761" s="295"/>
      <c r="AC761" s="295"/>
      <c r="AD761" s="295"/>
      <c r="AE761" s="295"/>
      <c r="AF761" s="295"/>
      <c r="AG761" s="295"/>
    </row>
    <row r="762" spans="1:33" ht="24" customHeight="1">
      <c r="A762" s="295"/>
      <c r="B762" s="295"/>
      <c r="C762" s="295"/>
      <c r="D762" s="295"/>
      <c r="E762" s="295"/>
      <c r="F762" s="295"/>
      <c r="G762" s="295"/>
      <c r="H762" s="295"/>
      <c r="I762" s="295"/>
      <c r="J762" s="295"/>
      <c r="K762" s="295"/>
      <c r="L762" s="295"/>
      <c r="M762" s="295"/>
      <c r="N762" s="295"/>
      <c r="O762" s="295"/>
      <c r="P762" s="295"/>
      <c r="Q762" s="295"/>
      <c r="R762" s="295"/>
      <c r="S762" s="295"/>
      <c r="T762" s="295"/>
      <c r="U762" s="295"/>
      <c r="V762" s="295"/>
      <c r="W762" s="295"/>
      <c r="X762" s="295"/>
      <c r="Y762" s="295"/>
      <c r="Z762" s="295"/>
      <c r="AA762" s="295"/>
      <c r="AB762" s="295"/>
      <c r="AC762" s="295"/>
      <c r="AD762" s="295"/>
      <c r="AE762" s="295"/>
      <c r="AF762" s="295"/>
      <c r="AG762" s="295"/>
    </row>
    <row r="763" spans="1:33" ht="24" customHeight="1">
      <c r="A763" s="295"/>
      <c r="B763" s="295"/>
      <c r="C763" s="295"/>
      <c r="D763" s="295"/>
      <c r="E763" s="295"/>
      <c r="F763" s="295"/>
      <c r="G763" s="295"/>
      <c r="H763" s="295"/>
      <c r="I763" s="295"/>
      <c r="J763" s="295"/>
      <c r="K763" s="295"/>
      <c r="L763" s="295"/>
      <c r="M763" s="295"/>
      <c r="N763" s="295"/>
      <c r="O763" s="295"/>
      <c r="P763" s="295"/>
      <c r="Q763" s="295"/>
      <c r="R763" s="295"/>
      <c r="S763" s="295"/>
      <c r="T763" s="295"/>
      <c r="U763" s="295"/>
      <c r="V763" s="295"/>
      <c r="W763" s="295"/>
      <c r="X763" s="295"/>
      <c r="Y763" s="295"/>
      <c r="Z763" s="295"/>
      <c r="AA763" s="295"/>
      <c r="AB763" s="295"/>
      <c r="AC763" s="295"/>
      <c r="AD763" s="295"/>
      <c r="AE763" s="295"/>
      <c r="AF763" s="295"/>
      <c r="AG763" s="295"/>
    </row>
    <row r="764" spans="1:33" ht="24" customHeight="1">
      <c r="A764" s="295"/>
      <c r="B764" s="295"/>
      <c r="C764" s="295"/>
      <c r="D764" s="295"/>
      <c r="E764" s="295"/>
      <c r="F764" s="295"/>
      <c r="G764" s="295"/>
      <c r="H764" s="295"/>
      <c r="I764" s="295"/>
      <c r="J764" s="295"/>
      <c r="K764" s="295"/>
      <c r="L764" s="295"/>
      <c r="M764" s="295"/>
      <c r="N764" s="295"/>
      <c r="O764" s="295"/>
      <c r="P764" s="295"/>
      <c r="Q764" s="295"/>
      <c r="R764" s="295"/>
      <c r="S764" s="295"/>
      <c r="T764" s="295"/>
      <c r="U764" s="295"/>
      <c r="V764" s="295"/>
      <c r="W764" s="295"/>
      <c r="X764" s="295"/>
      <c r="Y764" s="295"/>
      <c r="Z764" s="295"/>
      <c r="AA764" s="295"/>
      <c r="AB764" s="295"/>
      <c r="AC764" s="295"/>
      <c r="AD764" s="295"/>
      <c r="AE764" s="295"/>
      <c r="AF764" s="295"/>
      <c r="AG764" s="295"/>
    </row>
    <row r="765" spans="1:33" ht="24" customHeight="1">
      <c r="A765" s="295"/>
      <c r="B765" s="295"/>
      <c r="C765" s="295"/>
      <c r="D765" s="295"/>
      <c r="E765" s="295"/>
      <c r="F765" s="295"/>
      <c r="G765" s="295"/>
      <c r="H765" s="295"/>
      <c r="I765" s="295"/>
      <c r="J765" s="295"/>
      <c r="K765" s="295"/>
      <c r="L765" s="295"/>
      <c r="M765" s="295"/>
      <c r="N765" s="295"/>
      <c r="O765" s="295"/>
      <c r="P765" s="295"/>
      <c r="Q765" s="295"/>
      <c r="R765" s="295"/>
      <c r="S765" s="295"/>
      <c r="T765" s="295"/>
      <c r="U765" s="295"/>
      <c r="V765" s="295"/>
      <c r="W765" s="295"/>
      <c r="X765" s="295"/>
      <c r="Y765" s="295"/>
      <c r="Z765" s="295"/>
      <c r="AA765" s="295"/>
      <c r="AB765" s="295"/>
      <c r="AC765" s="295"/>
      <c r="AD765" s="295"/>
      <c r="AE765" s="295"/>
      <c r="AF765" s="295"/>
      <c r="AG765" s="295"/>
    </row>
    <row r="766" spans="1:33" ht="24" customHeight="1">
      <c r="A766" s="295"/>
      <c r="B766" s="295"/>
      <c r="C766" s="295"/>
      <c r="D766" s="295"/>
      <c r="E766" s="295"/>
      <c r="F766" s="295"/>
      <c r="G766" s="295"/>
      <c r="H766" s="295"/>
      <c r="I766" s="295"/>
      <c r="J766" s="295"/>
      <c r="K766" s="295"/>
      <c r="L766" s="295"/>
      <c r="M766" s="295"/>
      <c r="N766" s="295"/>
      <c r="O766" s="295"/>
      <c r="P766" s="295"/>
      <c r="Q766" s="295"/>
      <c r="R766" s="295"/>
      <c r="S766" s="295"/>
      <c r="T766" s="295"/>
      <c r="U766" s="295"/>
      <c r="V766" s="295"/>
      <c r="W766" s="295"/>
      <c r="X766" s="295"/>
      <c r="Y766" s="295"/>
      <c r="Z766" s="295"/>
      <c r="AA766" s="295"/>
      <c r="AB766" s="295"/>
      <c r="AC766" s="295"/>
      <c r="AD766" s="295"/>
      <c r="AE766" s="295"/>
      <c r="AF766" s="295"/>
      <c r="AG766" s="295"/>
    </row>
    <row r="767" spans="1:33" ht="24" customHeight="1">
      <c r="A767" s="295"/>
      <c r="B767" s="295"/>
      <c r="C767" s="295"/>
      <c r="D767" s="295"/>
      <c r="E767" s="295"/>
      <c r="F767" s="295"/>
      <c r="G767" s="295"/>
      <c r="H767" s="295"/>
      <c r="I767" s="295"/>
      <c r="J767" s="295"/>
      <c r="K767" s="295"/>
      <c r="L767" s="295"/>
      <c r="M767" s="295"/>
      <c r="N767" s="295"/>
      <c r="O767" s="295"/>
      <c r="P767" s="295"/>
      <c r="Q767" s="295"/>
      <c r="R767" s="295"/>
      <c r="S767" s="295"/>
      <c r="T767" s="295"/>
      <c r="U767" s="295"/>
      <c r="V767" s="295"/>
      <c r="W767" s="295"/>
      <c r="X767" s="295"/>
      <c r="Y767" s="295"/>
      <c r="Z767" s="295"/>
      <c r="AA767" s="295"/>
      <c r="AB767" s="295"/>
      <c r="AC767" s="295"/>
      <c r="AD767" s="295"/>
      <c r="AE767" s="295"/>
      <c r="AF767" s="295"/>
      <c r="AG767" s="295"/>
    </row>
    <row r="768" spans="1:33" ht="24" customHeight="1">
      <c r="A768" s="295"/>
      <c r="B768" s="295"/>
      <c r="C768" s="295"/>
      <c r="D768" s="295"/>
      <c r="E768" s="295"/>
      <c r="F768" s="295"/>
      <c r="G768" s="295"/>
      <c r="H768" s="295"/>
      <c r="I768" s="295"/>
      <c r="J768" s="295"/>
      <c r="K768" s="295"/>
      <c r="L768" s="295"/>
      <c r="M768" s="295"/>
      <c r="N768" s="295"/>
      <c r="O768" s="295"/>
      <c r="P768" s="295"/>
      <c r="Q768" s="295"/>
      <c r="R768" s="295"/>
      <c r="S768" s="295"/>
      <c r="T768" s="295"/>
      <c r="U768" s="295"/>
      <c r="V768" s="295"/>
      <c r="W768" s="295"/>
      <c r="X768" s="295"/>
      <c r="Y768" s="295"/>
      <c r="Z768" s="295"/>
      <c r="AA768" s="295"/>
      <c r="AB768" s="295"/>
      <c r="AC768" s="295"/>
      <c r="AD768" s="295"/>
      <c r="AE768" s="295"/>
      <c r="AF768" s="295"/>
      <c r="AG768" s="295"/>
    </row>
    <row r="769" spans="1:33" ht="24" customHeight="1">
      <c r="A769" s="295"/>
      <c r="B769" s="295"/>
      <c r="C769" s="295"/>
      <c r="D769" s="295"/>
      <c r="E769" s="295"/>
      <c r="F769" s="295"/>
      <c r="G769" s="295"/>
      <c r="H769" s="295"/>
      <c r="I769" s="295"/>
      <c r="J769" s="295"/>
      <c r="K769" s="295"/>
      <c r="L769" s="295"/>
      <c r="M769" s="295"/>
      <c r="N769" s="295"/>
      <c r="O769" s="295"/>
      <c r="P769" s="295"/>
      <c r="Q769" s="295"/>
      <c r="R769" s="295"/>
      <c r="S769" s="295"/>
      <c r="T769" s="295"/>
      <c r="U769" s="295"/>
      <c r="V769" s="295"/>
      <c r="W769" s="295"/>
      <c r="X769" s="295"/>
      <c r="Y769" s="295"/>
      <c r="Z769" s="295"/>
      <c r="AA769" s="295"/>
      <c r="AB769" s="295"/>
      <c r="AC769" s="295"/>
      <c r="AD769" s="295"/>
      <c r="AE769" s="295"/>
      <c r="AF769" s="295"/>
      <c r="AG769" s="295"/>
    </row>
    <row r="770" spans="1:33" ht="24" customHeight="1">
      <c r="A770" s="295"/>
      <c r="B770" s="295"/>
      <c r="C770" s="295"/>
      <c r="D770" s="295"/>
      <c r="E770" s="295"/>
      <c r="F770" s="295"/>
      <c r="G770" s="295"/>
      <c r="H770" s="295"/>
      <c r="I770" s="295"/>
      <c r="J770" s="295"/>
      <c r="K770" s="295"/>
      <c r="L770" s="295"/>
      <c r="M770" s="295"/>
      <c r="N770" s="295"/>
      <c r="O770" s="295"/>
      <c r="P770" s="295"/>
      <c r="Q770" s="295"/>
      <c r="R770" s="295"/>
      <c r="S770" s="295"/>
      <c r="T770" s="295"/>
      <c r="U770" s="295"/>
      <c r="V770" s="295"/>
      <c r="W770" s="295"/>
      <c r="X770" s="295"/>
      <c r="Y770" s="295"/>
      <c r="Z770" s="295"/>
      <c r="AA770" s="295"/>
      <c r="AB770" s="295"/>
      <c r="AC770" s="295"/>
      <c r="AD770" s="295"/>
      <c r="AE770" s="295"/>
      <c r="AF770" s="295"/>
      <c r="AG770" s="295"/>
    </row>
    <row r="771" spans="1:33" ht="24" customHeight="1">
      <c r="A771" s="295"/>
      <c r="B771" s="295"/>
      <c r="C771" s="295"/>
      <c r="D771" s="295"/>
      <c r="E771" s="295"/>
      <c r="F771" s="295"/>
      <c r="G771" s="295"/>
      <c r="H771" s="295"/>
      <c r="I771" s="295"/>
      <c r="J771" s="295"/>
      <c r="K771" s="295"/>
      <c r="L771" s="295"/>
      <c r="M771" s="295"/>
      <c r="N771" s="295"/>
      <c r="O771" s="295"/>
      <c r="P771" s="295"/>
      <c r="Q771" s="295"/>
      <c r="R771" s="295"/>
      <c r="S771" s="295"/>
      <c r="T771" s="295"/>
      <c r="U771" s="295"/>
      <c r="V771" s="295"/>
      <c r="W771" s="295"/>
      <c r="X771" s="295"/>
      <c r="Y771" s="295"/>
      <c r="Z771" s="295"/>
      <c r="AA771" s="295"/>
      <c r="AB771" s="295"/>
      <c r="AC771" s="295"/>
      <c r="AD771" s="295"/>
      <c r="AE771" s="295"/>
      <c r="AF771" s="295"/>
      <c r="AG771" s="295"/>
    </row>
    <row r="772" spans="1:33" ht="24" customHeight="1">
      <c r="A772" s="295"/>
      <c r="B772" s="295"/>
      <c r="C772" s="295"/>
      <c r="D772" s="295"/>
      <c r="E772" s="295"/>
      <c r="F772" s="295"/>
      <c r="G772" s="295"/>
      <c r="H772" s="295"/>
      <c r="I772" s="295"/>
      <c r="J772" s="295"/>
      <c r="K772" s="295"/>
      <c r="L772" s="295"/>
      <c r="M772" s="295"/>
      <c r="N772" s="295"/>
      <c r="O772" s="295"/>
      <c r="P772" s="295"/>
      <c r="Q772" s="295"/>
      <c r="R772" s="295"/>
      <c r="S772" s="295"/>
      <c r="T772" s="295"/>
      <c r="U772" s="295"/>
      <c r="V772" s="295"/>
      <c r="W772" s="295"/>
      <c r="X772" s="295"/>
      <c r="Y772" s="295"/>
      <c r="Z772" s="295"/>
      <c r="AA772" s="295"/>
      <c r="AB772" s="295"/>
      <c r="AC772" s="295"/>
      <c r="AD772" s="295"/>
      <c r="AE772" s="295"/>
      <c r="AF772" s="295"/>
      <c r="AG772" s="295"/>
    </row>
    <row r="773" spans="1:33" ht="24" customHeight="1">
      <c r="A773" s="295"/>
      <c r="B773" s="295"/>
      <c r="C773" s="295"/>
      <c r="D773" s="295"/>
      <c r="E773" s="295"/>
      <c r="F773" s="295"/>
      <c r="G773" s="295"/>
      <c r="H773" s="295"/>
      <c r="I773" s="295"/>
      <c r="J773" s="295"/>
      <c r="K773" s="295"/>
      <c r="L773" s="295"/>
      <c r="M773" s="295"/>
      <c r="N773" s="295"/>
      <c r="O773" s="295"/>
      <c r="P773" s="295"/>
      <c r="Q773" s="295"/>
      <c r="R773" s="295"/>
      <c r="S773" s="295"/>
      <c r="T773" s="295"/>
      <c r="U773" s="295"/>
      <c r="V773" s="295"/>
      <c r="W773" s="295"/>
      <c r="X773" s="295"/>
      <c r="Y773" s="295"/>
      <c r="Z773" s="295"/>
      <c r="AA773" s="295"/>
      <c r="AB773" s="295"/>
      <c r="AC773" s="295"/>
      <c r="AD773" s="295"/>
      <c r="AE773" s="295"/>
      <c r="AF773" s="295"/>
      <c r="AG773" s="295"/>
    </row>
    <row r="774" spans="1:33" ht="24" customHeight="1">
      <c r="A774" s="295"/>
      <c r="B774" s="295"/>
      <c r="C774" s="295"/>
      <c r="D774" s="295"/>
      <c r="E774" s="295"/>
      <c r="F774" s="295"/>
      <c r="G774" s="295"/>
      <c r="H774" s="295"/>
      <c r="I774" s="295"/>
      <c r="J774" s="295"/>
      <c r="K774" s="295"/>
      <c r="L774" s="295"/>
      <c r="M774" s="295"/>
      <c r="N774" s="295"/>
      <c r="O774" s="295"/>
      <c r="P774" s="295"/>
      <c r="Q774" s="295"/>
      <c r="R774" s="295"/>
      <c r="S774" s="295"/>
      <c r="T774" s="295"/>
      <c r="U774" s="295"/>
      <c r="V774" s="295"/>
      <c r="W774" s="295"/>
      <c r="X774" s="295"/>
      <c r="Y774" s="295"/>
      <c r="Z774" s="295"/>
      <c r="AA774" s="295"/>
      <c r="AB774" s="295"/>
      <c r="AC774" s="295"/>
      <c r="AD774" s="295"/>
      <c r="AE774" s="295"/>
      <c r="AF774" s="295"/>
      <c r="AG774" s="295"/>
    </row>
    <row r="775" spans="1:33" ht="24" customHeight="1">
      <c r="A775" s="295"/>
      <c r="B775" s="295"/>
      <c r="C775" s="295"/>
      <c r="D775" s="295"/>
      <c r="E775" s="295"/>
      <c r="F775" s="295"/>
      <c r="G775" s="295"/>
      <c r="H775" s="295"/>
      <c r="I775" s="295"/>
      <c r="J775" s="295"/>
      <c r="K775" s="295"/>
      <c r="L775" s="295"/>
      <c r="M775" s="295"/>
      <c r="N775" s="295"/>
      <c r="O775" s="295"/>
      <c r="P775" s="295"/>
      <c r="Q775" s="295"/>
      <c r="R775" s="295"/>
      <c r="S775" s="295"/>
      <c r="T775" s="295"/>
      <c r="U775" s="295"/>
      <c r="V775" s="295"/>
      <c r="W775" s="295"/>
      <c r="X775" s="295"/>
      <c r="Y775" s="295"/>
      <c r="Z775" s="295"/>
      <c r="AA775" s="295"/>
      <c r="AB775" s="295"/>
      <c r="AC775" s="295"/>
      <c r="AD775" s="295"/>
      <c r="AE775" s="295"/>
      <c r="AF775" s="295"/>
      <c r="AG775" s="295"/>
    </row>
    <row r="776" spans="1:33" ht="24" customHeight="1">
      <c r="A776" s="295"/>
      <c r="B776" s="295"/>
      <c r="C776" s="295"/>
      <c r="D776" s="295"/>
      <c r="E776" s="295"/>
      <c r="F776" s="295"/>
      <c r="G776" s="295"/>
      <c r="H776" s="295"/>
      <c r="I776" s="295"/>
      <c r="J776" s="295"/>
      <c r="K776" s="295"/>
      <c r="L776" s="295"/>
      <c r="M776" s="295"/>
      <c r="N776" s="295"/>
      <c r="O776" s="295"/>
      <c r="P776" s="295"/>
      <c r="Q776" s="295"/>
      <c r="R776" s="295"/>
      <c r="S776" s="295"/>
      <c r="T776" s="295"/>
      <c r="U776" s="295"/>
      <c r="V776" s="295"/>
      <c r="W776" s="295"/>
      <c r="X776" s="295"/>
      <c r="Y776" s="295"/>
      <c r="Z776" s="295"/>
      <c r="AA776" s="295"/>
      <c r="AB776" s="295"/>
      <c r="AC776" s="295"/>
      <c r="AD776" s="295"/>
      <c r="AE776" s="295"/>
      <c r="AF776" s="295"/>
      <c r="AG776" s="295"/>
    </row>
    <row r="777" spans="1:33" ht="24" customHeight="1">
      <c r="A777" s="295"/>
      <c r="B777" s="295"/>
      <c r="C777" s="295"/>
      <c r="D777" s="295"/>
      <c r="E777" s="295"/>
      <c r="F777" s="295"/>
      <c r="G777" s="295"/>
      <c r="H777" s="295"/>
      <c r="I777" s="295"/>
      <c r="J777" s="295"/>
      <c r="K777" s="295"/>
      <c r="L777" s="295"/>
      <c r="M777" s="295"/>
      <c r="N777" s="295"/>
      <c r="O777" s="295"/>
      <c r="P777" s="295"/>
      <c r="Q777" s="295"/>
      <c r="R777" s="295"/>
      <c r="S777" s="295"/>
      <c r="T777" s="295"/>
      <c r="U777" s="295"/>
      <c r="V777" s="295"/>
      <c r="W777" s="295"/>
      <c r="X777" s="295"/>
      <c r="Y777" s="295"/>
      <c r="Z777" s="295"/>
      <c r="AA777" s="295"/>
      <c r="AB777" s="295"/>
      <c r="AC777" s="295"/>
      <c r="AD777" s="295"/>
      <c r="AE777" s="295"/>
      <c r="AF777" s="295"/>
      <c r="AG777" s="295"/>
    </row>
    <row r="778" spans="1:33" ht="24" customHeight="1">
      <c r="A778" s="295"/>
      <c r="B778" s="295"/>
      <c r="C778" s="295"/>
      <c r="D778" s="295"/>
      <c r="E778" s="295"/>
      <c r="F778" s="295"/>
      <c r="G778" s="295"/>
      <c r="H778" s="295"/>
      <c r="I778" s="295"/>
      <c r="J778" s="295"/>
      <c r="K778" s="295"/>
      <c r="L778" s="295"/>
      <c r="M778" s="295"/>
      <c r="N778" s="295"/>
      <c r="O778" s="295"/>
      <c r="P778" s="295"/>
      <c r="Q778" s="295"/>
      <c r="R778" s="295"/>
      <c r="S778" s="295"/>
      <c r="T778" s="295"/>
      <c r="U778" s="295"/>
      <c r="V778" s="295"/>
      <c r="W778" s="295"/>
      <c r="X778" s="295"/>
      <c r="Y778" s="295"/>
      <c r="Z778" s="295"/>
      <c r="AA778" s="295"/>
      <c r="AB778" s="295"/>
      <c r="AC778" s="295"/>
      <c r="AD778" s="295"/>
      <c r="AE778" s="295"/>
      <c r="AF778" s="295"/>
      <c r="AG778" s="295"/>
    </row>
    <row r="779" spans="1:33" ht="24" customHeight="1">
      <c r="A779" s="295"/>
      <c r="B779" s="295"/>
      <c r="C779" s="295"/>
      <c r="D779" s="295"/>
      <c r="E779" s="295"/>
      <c r="F779" s="295"/>
      <c r="G779" s="295"/>
      <c r="H779" s="295"/>
      <c r="I779" s="295"/>
      <c r="J779" s="295"/>
      <c r="K779" s="295"/>
      <c r="L779" s="295"/>
      <c r="M779" s="295"/>
      <c r="N779" s="295"/>
      <c r="O779" s="295"/>
      <c r="P779" s="295"/>
      <c r="Q779" s="295"/>
      <c r="R779" s="295"/>
      <c r="S779" s="295"/>
      <c r="T779" s="295"/>
      <c r="U779" s="295"/>
      <c r="V779" s="295"/>
      <c r="W779" s="295"/>
      <c r="X779" s="295"/>
      <c r="Y779" s="295"/>
      <c r="Z779" s="295"/>
      <c r="AA779" s="295"/>
      <c r="AB779" s="295"/>
      <c r="AC779" s="295"/>
      <c r="AD779" s="295"/>
      <c r="AE779" s="295"/>
      <c r="AF779" s="295"/>
      <c r="AG779" s="295"/>
    </row>
    <row r="780" spans="1:33" ht="24" customHeight="1">
      <c r="A780" s="295"/>
      <c r="B780" s="295"/>
      <c r="C780" s="295"/>
      <c r="D780" s="295"/>
      <c r="E780" s="295"/>
      <c r="F780" s="295"/>
      <c r="G780" s="295"/>
      <c r="H780" s="295"/>
      <c r="I780" s="295"/>
      <c r="J780" s="295"/>
      <c r="K780" s="295"/>
      <c r="L780" s="295"/>
      <c r="M780" s="295"/>
      <c r="N780" s="295"/>
      <c r="O780" s="295"/>
      <c r="P780" s="295"/>
      <c r="Q780" s="295"/>
      <c r="R780" s="295"/>
      <c r="S780" s="295"/>
      <c r="T780" s="295"/>
      <c r="U780" s="295"/>
      <c r="V780" s="295"/>
      <c r="W780" s="295"/>
      <c r="X780" s="295"/>
      <c r="Y780" s="295"/>
      <c r="Z780" s="295"/>
      <c r="AA780" s="295"/>
      <c r="AB780" s="295"/>
      <c r="AC780" s="295"/>
      <c r="AD780" s="295"/>
      <c r="AE780" s="295"/>
      <c r="AF780" s="295"/>
      <c r="AG780" s="295"/>
    </row>
    <row r="781" spans="1:33" ht="24" customHeight="1">
      <c r="A781" s="295"/>
      <c r="B781" s="295"/>
      <c r="C781" s="295"/>
      <c r="D781" s="295"/>
      <c r="E781" s="295"/>
      <c r="F781" s="295"/>
      <c r="G781" s="295"/>
      <c r="H781" s="295"/>
      <c r="I781" s="295"/>
      <c r="J781" s="295"/>
      <c r="K781" s="295"/>
      <c r="L781" s="295"/>
      <c r="M781" s="295"/>
      <c r="N781" s="295"/>
      <c r="O781" s="295"/>
      <c r="P781" s="295"/>
      <c r="Q781" s="295"/>
      <c r="R781" s="295"/>
      <c r="S781" s="295"/>
      <c r="T781" s="295"/>
      <c r="U781" s="295"/>
      <c r="V781" s="295"/>
      <c r="W781" s="295"/>
      <c r="X781" s="295"/>
      <c r="Y781" s="295"/>
      <c r="Z781" s="295"/>
      <c r="AA781" s="295"/>
      <c r="AB781" s="295"/>
      <c r="AC781" s="295"/>
      <c r="AD781" s="295"/>
      <c r="AE781" s="295"/>
      <c r="AF781" s="295"/>
      <c r="AG781" s="295"/>
    </row>
    <row r="782" spans="1:33" ht="24" customHeight="1">
      <c r="A782" s="295"/>
      <c r="B782" s="295"/>
      <c r="C782" s="295"/>
      <c r="D782" s="295"/>
      <c r="E782" s="295"/>
      <c r="F782" s="295"/>
      <c r="G782" s="295"/>
      <c r="H782" s="295"/>
      <c r="I782" s="295"/>
      <c r="J782" s="295"/>
      <c r="K782" s="295"/>
      <c r="L782" s="295"/>
      <c r="M782" s="295"/>
      <c r="N782" s="295"/>
      <c r="O782" s="295"/>
      <c r="P782" s="295"/>
      <c r="Q782" s="295"/>
      <c r="R782" s="295"/>
      <c r="S782" s="295"/>
      <c r="T782" s="295"/>
      <c r="U782" s="295"/>
      <c r="V782" s="295"/>
      <c r="W782" s="295"/>
      <c r="X782" s="295"/>
      <c r="Y782" s="295"/>
      <c r="Z782" s="295"/>
      <c r="AA782" s="295"/>
      <c r="AB782" s="295"/>
      <c r="AC782" s="295"/>
      <c r="AD782" s="295"/>
      <c r="AE782" s="295"/>
      <c r="AF782" s="295"/>
      <c r="AG782" s="295"/>
    </row>
    <row r="783" spans="1:33" ht="24" customHeight="1">
      <c r="A783" s="295"/>
      <c r="B783" s="295"/>
      <c r="C783" s="295"/>
      <c r="D783" s="295"/>
      <c r="E783" s="295"/>
      <c r="F783" s="295"/>
      <c r="G783" s="295"/>
      <c r="H783" s="295"/>
      <c r="I783" s="295"/>
      <c r="J783" s="295"/>
      <c r="K783" s="295"/>
      <c r="L783" s="295"/>
      <c r="M783" s="295"/>
      <c r="N783" s="295"/>
      <c r="O783" s="295"/>
      <c r="P783" s="295"/>
      <c r="Q783" s="295"/>
      <c r="R783" s="295"/>
      <c r="S783" s="295"/>
      <c r="T783" s="295"/>
      <c r="U783" s="295"/>
      <c r="V783" s="295"/>
      <c r="W783" s="295"/>
      <c r="X783" s="295"/>
      <c r="Y783" s="295"/>
      <c r="Z783" s="295"/>
      <c r="AA783" s="295"/>
      <c r="AB783" s="295"/>
      <c r="AC783" s="295"/>
      <c r="AD783" s="295"/>
      <c r="AE783" s="295"/>
      <c r="AF783" s="295"/>
      <c r="AG783" s="295"/>
    </row>
    <row r="784" spans="1:33" ht="24" customHeight="1">
      <c r="A784" s="295"/>
      <c r="B784" s="295"/>
      <c r="C784" s="295"/>
      <c r="D784" s="295"/>
      <c r="E784" s="295"/>
      <c r="F784" s="295"/>
      <c r="G784" s="295"/>
      <c r="H784" s="295"/>
      <c r="I784" s="295"/>
      <c r="J784" s="295"/>
      <c r="K784" s="295"/>
      <c r="L784" s="295"/>
      <c r="M784" s="295"/>
      <c r="N784" s="295"/>
      <c r="O784" s="295"/>
      <c r="P784" s="295"/>
      <c r="Q784" s="295"/>
      <c r="R784" s="295"/>
      <c r="S784" s="295"/>
      <c r="T784" s="295"/>
      <c r="U784" s="295"/>
      <c r="V784" s="295"/>
      <c r="W784" s="295"/>
      <c r="X784" s="295"/>
      <c r="Y784" s="295"/>
      <c r="Z784" s="295"/>
      <c r="AA784" s="295"/>
      <c r="AB784" s="295"/>
      <c r="AC784" s="295"/>
      <c r="AD784" s="295"/>
      <c r="AE784" s="295"/>
      <c r="AF784" s="295"/>
      <c r="AG784" s="295"/>
    </row>
    <row r="785" spans="1:33" ht="24" customHeight="1">
      <c r="A785" s="295"/>
      <c r="B785" s="295"/>
      <c r="C785" s="295"/>
      <c r="D785" s="295"/>
      <c r="E785" s="295"/>
      <c r="F785" s="295"/>
      <c r="G785" s="295"/>
      <c r="H785" s="295"/>
      <c r="I785" s="295"/>
      <c r="J785" s="295"/>
      <c r="K785" s="295"/>
      <c r="L785" s="295"/>
      <c r="M785" s="295"/>
      <c r="N785" s="295"/>
      <c r="O785" s="295"/>
      <c r="P785" s="295"/>
      <c r="Q785" s="295"/>
      <c r="R785" s="295"/>
      <c r="S785" s="295"/>
      <c r="T785" s="295"/>
      <c r="U785" s="295"/>
      <c r="V785" s="295"/>
      <c r="W785" s="295"/>
      <c r="X785" s="295"/>
      <c r="Y785" s="295"/>
      <c r="Z785" s="295"/>
      <c r="AA785" s="295"/>
      <c r="AB785" s="295"/>
      <c r="AC785" s="295"/>
      <c r="AD785" s="295"/>
      <c r="AE785" s="295"/>
      <c r="AF785" s="295"/>
      <c r="AG785" s="295"/>
    </row>
    <row r="786" spans="1:33" ht="24" customHeight="1">
      <c r="A786" s="295"/>
      <c r="B786" s="295"/>
      <c r="C786" s="295"/>
      <c r="D786" s="295"/>
      <c r="E786" s="295"/>
      <c r="F786" s="295"/>
      <c r="G786" s="295"/>
      <c r="H786" s="295"/>
      <c r="I786" s="295"/>
      <c r="J786" s="295"/>
      <c r="K786" s="295"/>
      <c r="L786" s="295"/>
      <c r="M786" s="295"/>
      <c r="N786" s="295"/>
      <c r="O786" s="295"/>
      <c r="P786" s="295"/>
      <c r="Q786" s="295"/>
      <c r="R786" s="295"/>
      <c r="S786" s="295"/>
      <c r="T786" s="295"/>
      <c r="U786" s="295"/>
      <c r="V786" s="295"/>
      <c r="W786" s="295"/>
      <c r="X786" s="295"/>
      <c r="Y786" s="295"/>
      <c r="Z786" s="295"/>
      <c r="AA786" s="295"/>
      <c r="AB786" s="295"/>
      <c r="AC786" s="295"/>
      <c r="AD786" s="295"/>
      <c r="AE786" s="295"/>
      <c r="AF786" s="295"/>
      <c r="AG786" s="295"/>
    </row>
    <row r="787" spans="1:33" ht="24" customHeight="1">
      <c r="A787" s="295"/>
      <c r="B787" s="295"/>
      <c r="C787" s="295"/>
      <c r="D787" s="295"/>
      <c r="E787" s="295"/>
      <c r="F787" s="295"/>
      <c r="G787" s="295"/>
      <c r="H787" s="295"/>
      <c r="I787" s="295"/>
      <c r="J787" s="295"/>
      <c r="K787" s="295"/>
      <c r="L787" s="295"/>
      <c r="M787" s="295"/>
      <c r="N787" s="295"/>
      <c r="O787" s="295"/>
      <c r="P787" s="295"/>
      <c r="Q787" s="295"/>
      <c r="R787" s="295"/>
      <c r="S787" s="295"/>
      <c r="T787" s="295"/>
      <c r="U787" s="295"/>
      <c r="V787" s="295"/>
      <c r="W787" s="295"/>
      <c r="X787" s="295"/>
      <c r="Y787" s="295"/>
      <c r="Z787" s="295"/>
      <c r="AA787" s="295"/>
      <c r="AB787" s="295"/>
      <c r="AC787" s="295"/>
      <c r="AD787" s="295"/>
      <c r="AE787" s="295"/>
      <c r="AF787" s="295"/>
      <c r="AG787" s="295"/>
    </row>
    <row r="788" spans="1:33" ht="24" customHeight="1">
      <c r="A788" s="295"/>
      <c r="B788" s="295"/>
      <c r="C788" s="295"/>
      <c r="D788" s="295"/>
      <c r="E788" s="295"/>
      <c r="F788" s="295"/>
      <c r="G788" s="295"/>
      <c r="H788" s="295"/>
      <c r="I788" s="295"/>
      <c r="J788" s="295"/>
      <c r="K788" s="295"/>
      <c r="L788" s="295"/>
      <c r="M788" s="295"/>
      <c r="N788" s="295"/>
      <c r="O788" s="295"/>
      <c r="P788" s="295"/>
      <c r="Q788" s="295"/>
      <c r="R788" s="295"/>
      <c r="S788" s="295"/>
      <c r="T788" s="295"/>
      <c r="U788" s="295"/>
      <c r="V788" s="295"/>
      <c r="W788" s="295"/>
      <c r="X788" s="295"/>
      <c r="Y788" s="295"/>
      <c r="Z788" s="295"/>
      <c r="AA788" s="295"/>
      <c r="AB788" s="295"/>
      <c r="AC788" s="295"/>
      <c r="AD788" s="295"/>
      <c r="AE788" s="295"/>
      <c r="AF788" s="295"/>
      <c r="AG788" s="295"/>
    </row>
    <row r="789" spans="1:33" ht="24" customHeight="1">
      <c r="A789" s="295"/>
      <c r="B789" s="295"/>
      <c r="C789" s="295"/>
      <c r="D789" s="295"/>
      <c r="E789" s="295"/>
      <c r="F789" s="295"/>
      <c r="G789" s="295"/>
      <c r="H789" s="295"/>
      <c r="I789" s="295"/>
      <c r="J789" s="295"/>
      <c r="K789" s="295"/>
      <c r="L789" s="295"/>
      <c r="M789" s="295"/>
      <c r="N789" s="295"/>
      <c r="O789" s="295"/>
      <c r="P789" s="295"/>
      <c r="Q789" s="295"/>
      <c r="R789" s="295"/>
      <c r="S789" s="295"/>
      <c r="T789" s="295"/>
      <c r="U789" s="295"/>
      <c r="V789" s="295"/>
      <c r="W789" s="295"/>
      <c r="X789" s="295"/>
      <c r="Y789" s="295"/>
      <c r="Z789" s="295"/>
      <c r="AA789" s="295"/>
      <c r="AB789" s="295"/>
      <c r="AC789" s="295"/>
      <c r="AD789" s="295"/>
      <c r="AE789" s="295"/>
      <c r="AF789" s="295"/>
      <c r="AG789" s="295"/>
    </row>
    <row r="790" spans="1:33" ht="24" customHeight="1">
      <c r="A790" s="295"/>
      <c r="B790" s="295"/>
      <c r="C790" s="295"/>
      <c r="D790" s="295"/>
      <c r="E790" s="295"/>
      <c r="F790" s="295"/>
      <c r="G790" s="295"/>
      <c r="H790" s="295"/>
      <c r="I790" s="295"/>
      <c r="J790" s="295"/>
      <c r="K790" s="295"/>
      <c r="L790" s="295"/>
      <c r="M790" s="295"/>
      <c r="N790" s="295"/>
      <c r="O790" s="295"/>
      <c r="P790" s="295"/>
      <c r="Q790" s="295"/>
      <c r="R790" s="295"/>
      <c r="S790" s="295"/>
      <c r="T790" s="295"/>
      <c r="U790" s="295"/>
      <c r="V790" s="295"/>
      <c r="W790" s="295"/>
      <c r="X790" s="295"/>
      <c r="Y790" s="295"/>
      <c r="Z790" s="295"/>
      <c r="AA790" s="295"/>
      <c r="AB790" s="295"/>
      <c r="AC790" s="295"/>
      <c r="AD790" s="295"/>
      <c r="AE790" s="295"/>
      <c r="AF790" s="295"/>
      <c r="AG790" s="295"/>
    </row>
    <row r="791" spans="1:33" ht="24" customHeight="1">
      <c r="A791" s="295"/>
      <c r="B791" s="295"/>
      <c r="C791" s="295"/>
      <c r="D791" s="295"/>
      <c r="E791" s="295"/>
      <c r="F791" s="295"/>
      <c r="G791" s="295"/>
      <c r="H791" s="295"/>
      <c r="I791" s="295"/>
      <c r="J791" s="295"/>
      <c r="K791" s="295"/>
      <c r="L791" s="295"/>
      <c r="M791" s="295"/>
      <c r="N791" s="295"/>
      <c r="O791" s="295"/>
      <c r="P791" s="295"/>
      <c r="Q791" s="295"/>
      <c r="R791" s="295"/>
      <c r="S791" s="295"/>
      <c r="T791" s="295"/>
      <c r="U791" s="295"/>
      <c r="V791" s="295"/>
      <c r="W791" s="295"/>
      <c r="X791" s="295"/>
      <c r="Y791" s="295"/>
      <c r="Z791" s="295"/>
      <c r="AA791" s="295"/>
      <c r="AB791" s="295"/>
      <c r="AC791" s="295"/>
      <c r="AD791" s="295"/>
      <c r="AE791" s="295"/>
      <c r="AF791" s="295"/>
      <c r="AG791" s="295"/>
    </row>
    <row r="792" spans="1:33" ht="24" customHeight="1">
      <c r="A792" s="295"/>
      <c r="B792" s="295"/>
      <c r="C792" s="295"/>
      <c r="D792" s="295"/>
      <c r="E792" s="295"/>
      <c r="F792" s="295"/>
      <c r="G792" s="295"/>
      <c r="H792" s="295"/>
      <c r="I792" s="295"/>
      <c r="J792" s="295"/>
      <c r="K792" s="295"/>
      <c r="L792" s="295"/>
      <c r="M792" s="295"/>
      <c r="N792" s="295"/>
      <c r="O792" s="295"/>
      <c r="P792" s="295"/>
      <c r="Q792" s="295"/>
      <c r="R792" s="295"/>
      <c r="S792" s="295"/>
      <c r="T792" s="295"/>
      <c r="U792" s="295"/>
      <c r="V792" s="295"/>
      <c r="W792" s="295"/>
      <c r="X792" s="295"/>
      <c r="Y792" s="295"/>
      <c r="Z792" s="295"/>
      <c r="AA792" s="295"/>
      <c r="AB792" s="295"/>
      <c r="AC792" s="295"/>
      <c r="AD792" s="295"/>
      <c r="AE792" s="295"/>
      <c r="AF792" s="295"/>
      <c r="AG792" s="295"/>
    </row>
    <row r="793" spans="1:33" ht="24" customHeight="1">
      <c r="A793" s="295"/>
      <c r="B793" s="295"/>
      <c r="C793" s="295"/>
      <c r="D793" s="295"/>
      <c r="E793" s="295"/>
      <c r="F793" s="295"/>
      <c r="G793" s="295"/>
      <c r="H793" s="295"/>
      <c r="I793" s="295"/>
      <c r="J793" s="295"/>
      <c r="K793" s="295"/>
      <c r="L793" s="295"/>
      <c r="M793" s="295"/>
      <c r="N793" s="295"/>
      <c r="O793" s="295"/>
      <c r="P793" s="295"/>
      <c r="Q793" s="295"/>
      <c r="R793" s="295"/>
      <c r="S793" s="295"/>
      <c r="T793" s="295"/>
      <c r="U793" s="295"/>
      <c r="V793" s="295"/>
      <c r="W793" s="295"/>
      <c r="X793" s="295"/>
      <c r="Y793" s="295"/>
      <c r="Z793" s="295"/>
      <c r="AA793" s="295"/>
      <c r="AB793" s="295"/>
      <c r="AC793" s="295"/>
      <c r="AD793" s="295"/>
      <c r="AE793" s="295"/>
      <c r="AF793" s="295"/>
      <c r="AG793" s="295"/>
    </row>
    <row r="794" spans="1:33" ht="24" customHeight="1">
      <c r="A794" s="295"/>
      <c r="B794" s="295"/>
      <c r="C794" s="295"/>
      <c r="D794" s="295"/>
      <c r="E794" s="295"/>
      <c r="F794" s="295"/>
      <c r="G794" s="295"/>
      <c r="H794" s="295"/>
      <c r="I794" s="295"/>
      <c r="J794" s="295"/>
      <c r="K794" s="295"/>
      <c r="L794" s="295"/>
      <c r="M794" s="295"/>
      <c r="N794" s="295"/>
      <c r="O794" s="295"/>
      <c r="P794" s="295"/>
      <c r="Q794" s="295"/>
      <c r="R794" s="295"/>
      <c r="S794" s="295"/>
      <c r="T794" s="295"/>
      <c r="U794" s="295"/>
      <c r="V794" s="295"/>
      <c r="W794" s="295"/>
      <c r="X794" s="295"/>
      <c r="Y794" s="295"/>
      <c r="Z794" s="295"/>
      <c r="AA794" s="295"/>
      <c r="AB794" s="295"/>
      <c r="AC794" s="295"/>
      <c r="AD794" s="295"/>
      <c r="AE794" s="295"/>
      <c r="AF794" s="295"/>
      <c r="AG794" s="295"/>
    </row>
    <row r="795" spans="1:33" ht="24" customHeight="1">
      <c r="A795" s="295"/>
      <c r="B795" s="295"/>
      <c r="C795" s="295"/>
      <c r="D795" s="295"/>
      <c r="E795" s="295"/>
      <c r="F795" s="295"/>
      <c r="G795" s="295"/>
      <c r="H795" s="295"/>
      <c r="I795" s="295"/>
      <c r="J795" s="295"/>
      <c r="K795" s="295"/>
      <c r="L795" s="295"/>
      <c r="M795" s="295"/>
      <c r="N795" s="295"/>
      <c r="O795" s="295"/>
      <c r="P795" s="295"/>
      <c r="Q795" s="295"/>
      <c r="R795" s="295"/>
      <c r="S795" s="295"/>
      <c r="T795" s="295"/>
      <c r="U795" s="295"/>
      <c r="V795" s="295"/>
      <c r="W795" s="295"/>
      <c r="X795" s="295"/>
      <c r="Y795" s="295"/>
      <c r="Z795" s="295"/>
      <c r="AA795" s="295"/>
      <c r="AB795" s="295"/>
      <c r="AC795" s="295"/>
      <c r="AD795" s="295"/>
      <c r="AE795" s="295"/>
      <c r="AF795" s="295"/>
      <c r="AG795" s="295"/>
    </row>
    <row r="796" spans="1:33" ht="24" customHeight="1">
      <c r="A796" s="295"/>
      <c r="B796" s="295"/>
      <c r="C796" s="295"/>
      <c r="D796" s="295"/>
      <c r="E796" s="295"/>
      <c r="F796" s="295"/>
      <c r="G796" s="295"/>
      <c r="H796" s="295"/>
      <c r="I796" s="295"/>
      <c r="J796" s="295"/>
      <c r="K796" s="295"/>
      <c r="L796" s="295"/>
      <c r="M796" s="295"/>
      <c r="N796" s="295"/>
      <c r="O796" s="295"/>
      <c r="P796" s="295"/>
      <c r="Q796" s="295"/>
      <c r="R796" s="295"/>
      <c r="S796" s="295"/>
      <c r="T796" s="295"/>
      <c r="U796" s="295"/>
      <c r="V796" s="295"/>
      <c r="W796" s="295"/>
      <c r="X796" s="295"/>
      <c r="Y796" s="295"/>
      <c r="Z796" s="295"/>
      <c r="AA796" s="295"/>
      <c r="AB796" s="295"/>
      <c r="AC796" s="295"/>
      <c r="AD796" s="295"/>
      <c r="AE796" s="295"/>
      <c r="AF796" s="295"/>
      <c r="AG796" s="295"/>
    </row>
    <row r="797" spans="1:33" ht="24" customHeight="1">
      <c r="A797" s="295"/>
      <c r="B797" s="295"/>
      <c r="C797" s="295"/>
      <c r="D797" s="295"/>
      <c r="E797" s="295"/>
      <c r="F797" s="295"/>
      <c r="G797" s="295"/>
      <c r="H797" s="295"/>
      <c r="I797" s="295"/>
      <c r="J797" s="295"/>
      <c r="K797" s="295"/>
      <c r="L797" s="295"/>
      <c r="M797" s="295"/>
      <c r="N797" s="295"/>
      <c r="O797" s="295"/>
      <c r="P797" s="295"/>
      <c r="Q797" s="295"/>
      <c r="R797" s="295"/>
      <c r="S797" s="295"/>
      <c r="T797" s="295"/>
      <c r="U797" s="295"/>
      <c r="V797" s="295"/>
      <c r="W797" s="295"/>
      <c r="X797" s="295"/>
      <c r="Y797" s="295"/>
      <c r="Z797" s="295"/>
      <c r="AA797" s="295"/>
      <c r="AB797" s="295"/>
      <c r="AC797" s="295"/>
      <c r="AD797" s="295"/>
      <c r="AE797" s="295"/>
      <c r="AF797" s="295"/>
      <c r="AG797" s="295"/>
    </row>
    <row r="798" spans="1:33" ht="24" customHeight="1">
      <c r="A798" s="295"/>
      <c r="B798" s="295"/>
      <c r="C798" s="295"/>
      <c r="D798" s="295"/>
      <c r="E798" s="295"/>
      <c r="F798" s="295"/>
      <c r="G798" s="295"/>
      <c r="H798" s="295"/>
      <c r="I798" s="295"/>
      <c r="J798" s="295"/>
      <c r="K798" s="295"/>
      <c r="L798" s="295"/>
      <c r="M798" s="295"/>
      <c r="N798" s="295"/>
      <c r="O798" s="295"/>
      <c r="P798" s="295"/>
      <c r="Q798" s="295"/>
      <c r="R798" s="295"/>
      <c r="S798" s="295"/>
      <c r="T798" s="295"/>
      <c r="U798" s="295"/>
      <c r="V798" s="295"/>
      <c r="W798" s="295"/>
      <c r="X798" s="295"/>
      <c r="Y798" s="295"/>
      <c r="Z798" s="295"/>
      <c r="AA798" s="295"/>
      <c r="AB798" s="295"/>
      <c r="AC798" s="295"/>
      <c r="AD798" s="295"/>
      <c r="AE798" s="295"/>
      <c r="AF798" s="295"/>
      <c r="AG798" s="295"/>
    </row>
    <row r="799" spans="1:33" ht="24" customHeight="1">
      <c r="A799" s="295"/>
      <c r="B799" s="295"/>
      <c r="C799" s="295"/>
      <c r="D799" s="295"/>
      <c r="E799" s="295"/>
      <c r="F799" s="295"/>
      <c r="G799" s="295"/>
      <c r="H799" s="295"/>
      <c r="I799" s="295"/>
      <c r="J799" s="295"/>
      <c r="K799" s="295"/>
      <c r="L799" s="295"/>
      <c r="M799" s="295"/>
      <c r="N799" s="295"/>
      <c r="O799" s="295"/>
      <c r="P799" s="295"/>
      <c r="Q799" s="295"/>
      <c r="R799" s="295"/>
      <c r="S799" s="295"/>
      <c r="T799" s="295"/>
      <c r="U799" s="295"/>
      <c r="V799" s="295"/>
      <c r="W799" s="295"/>
      <c r="X799" s="295"/>
      <c r="Y799" s="295"/>
      <c r="Z799" s="295"/>
      <c r="AA799" s="295"/>
      <c r="AB799" s="295"/>
      <c r="AC799" s="295"/>
      <c r="AD799" s="295"/>
      <c r="AE799" s="295"/>
      <c r="AF799" s="295"/>
      <c r="AG799" s="295"/>
    </row>
    <row r="800" spans="1:33" ht="24" customHeight="1">
      <c r="A800" s="295"/>
      <c r="B800" s="295"/>
      <c r="C800" s="295"/>
      <c r="D800" s="295"/>
      <c r="E800" s="295"/>
      <c r="F800" s="295"/>
      <c r="G800" s="295"/>
      <c r="H800" s="295"/>
      <c r="I800" s="295"/>
      <c r="J800" s="295"/>
      <c r="K800" s="295"/>
      <c r="L800" s="295"/>
      <c r="M800" s="295"/>
      <c r="N800" s="295"/>
      <c r="O800" s="295"/>
      <c r="P800" s="295"/>
      <c r="Q800" s="295"/>
      <c r="R800" s="295"/>
      <c r="S800" s="295"/>
      <c r="T800" s="295"/>
      <c r="U800" s="295"/>
      <c r="V800" s="295"/>
      <c r="W800" s="295"/>
      <c r="X800" s="295"/>
      <c r="Y800" s="295"/>
      <c r="Z800" s="295"/>
      <c r="AA800" s="295"/>
      <c r="AB800" s="295"/>
      <c r="AC800" s="295"/>
      <c r="AD800" s="295"/>
      <c r="AE800" s="295"/>
      <c r="AF800" s="295"/>
      <c r="AG800" s="295"/>
    </row>
    <row r="801" spans="1:33" ht="24" customHeight="1">
      <c r="A801" s="295"/>
      <c r="B801" s="295"/>
      <c r="C801" s="295"/>
      <c r="D801" s="295"/>
      <c r="E801" s="295"/>
      <c r="F801" s="295"/>
      <c r="G801" s="295"/>
      <c r="H801" s="295"/>
      <c r="I801" s="295"/>
      <c r="J801" s="295"/>
      <c r="K801" s="295"/>
      <c r="L801" s="295"/>
      <c r="M801" s="295"/>
      <c r="N801" s="295"/>
      <c r="O801" s="295"/>
      <c r="P801" s="295"/>
      <c r="Q801" s="295"/>
      <c r="R801" s="295"/>
      <c r="S801" s="295"/>
      <c r="T801" s="295"/>
      <c r="U801" s="295"/>
      <c r="V801" s="295"/>
      <c r="W801" s="295"/>
      <c r="X801" s="295"/>
      <c r="Y801" s="295"/>
      <c r="Z801" s="295"/>
      <c r="AA801" s="295"/>
      <c r="AB801" s="295"/>
      <c r="AC801" s="295"/>
      <c r="AD801" s="295"/>
      <c r="AE801" s="295"/>
      <c r="AF801" s="295"/>
      <c r="AG801" s="295"/>
    </row>
    <row r="802" spans="1:33" ht="24" customHeight="1">
      <c r="A802" s="295"/>
      <c r="B802" s="295"/>
      <c r="C802" s="295"/>
      <c r="D802" s="295"/>
      <c r="E802" s="295"/>
      <c r="F802" s="295"/>
      <c r="G802" s="295"/>
      <c r="H802" s="295"/>
      <c r="I802" s="295"/>
      <c r="J802" s="295"/>
      <c r="K802" s="295"/>
      <c r="L802" s="295"/>
      <c r="M802" s="295"/>
      <c r="N802" s="295"/>
      <c r="O802" s="295"/>
      <c r="P802" s="295"/>
      <c r="Q802" s="295"/>
      <c r="R802" s="295"/>
      <c r="S802" s="295"/>
      <c r="T802" s="295"/>
      <c r="U802" s="295"/>
      <c r="V802" s="295"/>
      <c r="W802" s="295"/>
      <c r="X802" s="295"/>
      <c r="Y802" s="295"/>
      <c r="Z802" s="295"/>
      <c r="AA802" s="295"/>
      <c r="AB802" s="295"/>
      <c r="AC802" s="295"/>
      <c r="AD802" s="295"/>
      <c r="AE802" s="295"/>
      <c r="AF802" s="295"/>
      <c r="AG802" s="295"/>
    </row>
    <row r="803" spans="1:33" ht="24" customHeight="1">
      <c r="A803" s="295"/>
      <c r="B803" s="295"/>
      <c r="C803" s="295"/>
      <c r="D803" s="295"/>
      <c r="E803" s="295"/>
      <c r="F803" s="295"/>
      <c r="G803" s="295"/>
      <c r="H803" s="295"/>
      <c r="I803" s="295"/>
      <c r="J803" s="295"/>
      <c r="K803" s="295"/>
      <c r="L803" s="295"/>
      <c r="M803" s="295"/>
      <c r="N803" s="295"/>
      <c r="O803" s="295"/>
      <c r="P803" s="295"/>
      <c r="Q803" s="295"/>
      <c r="R803" s="295"/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</row>
    <row r="804" spans="1:33" ht="24" customHeight="1">
      <c r="A804" s="295"/>
      <c r="B804" s="295"/>
      <c r="C804" s="295"/>
      <c r="D804" s="295"/>
      <c r="E804" s="295"/>
      <c r="F804" s="295"/>
      <c r="G804" s="295"/>
      <c r="H804" s="295"/>
      <c r="I804" s="295"/>
      <c r="J804" s="295"/>
      <c r="K804" s="295"/>
      <c r="L804" s="295"/>
      <c r="M804" s="295"/>
      <c r="N804" s="295"/>
      <c r="O804" s="295"/>
      <c r="P804" s="295"/>
      <c r="Q804" s="295"/>
      <c r="R804" s="295"/>
      <c r="S804" s="295"/>
      <c r="T804" s="295"/>
      <c r="U804" s="295"/>
      <c r="V804" s="295"/>
      <c r="W804" s="295"/>
      <c r="X804" s="295"/>
      <c r="Y804" s="295"/>
      <c r="Z804" s="295"/>
      <c r="AA804" s="295"/>
      <c r="AB804" s="295"/>
      <c r="AC804" s="295"/>
      <c r="AD804" s="295"/>
      <c r="AE804" s="295"/>
      <c r="AF804" s="295"/>
      <c r="AG804" s="295"/>
    </row>
    <row r="805" spans="1:33" ht="24" customHeight="1">
      <c r="A805" s="295"/>
      <c r="B805" s="295"/>
      <c r="C805" s="295"/>
      <c r="D805" s="295"/>
      <c r="E805" s="295"/>
      <c r="F805" s="295"/>
      <c r="G805" s="295"/>
      <c r="H805" s="295"/>
      <c r="I805" s="295"/>
      <c r="J805" s="295"/>
      <c r="K805" s="295"/>
      <c r="L805" s="295"/>
      <c r="M805" s="295"/>
      <c r="N805" s="295"/>
      <c r="O805" s="295"/>
      <c r="P805" s="295"/>
      <c r="Q805" s="295"/>
      <c r="R805" s="295"/>
      <c r="S805" s="295"/>
      <c r="T805" s="295"/>
      <c r="U805" s="295"/>
      <c r="V805" s="295"/>
      <c r="W805" s="295"/>
      <c r="X805" s="295"/>
      <c r="Y805" s="295"/>
      <c r="Z805" s="295"/>
      <c r="AA805" s="295"/>
      <c r="AB805" s="295"/>
      <c r="AC805" s="295"/>
      <c r="AD805" s="295"/>
      <c r="AE805" s="295"/>
      <c r="AF805" s="295"/>
      <c r="AG805" s="295"/>
    </row>
    <row r="806" spans="1:33" ht="24" customHeight="1">
      <c r="A806" s="295"/>
      <c r="B806" s="295"/>
      <c r="C806" s="295"/>
      <c r="D806" s="295"/>
      <c r="E806" s="295"/>
      <c r="F806" s="295"/>
      <c r="G806" s="295"/>
      <c r="H806" s="295"/>
      <c r="I806" s="295"/>
      <c r="J806" s="295"/>
      <c r="K806" s="295"/>
      <c r="L806" s="295"/>
      <c r="M806" s="295"/>
      <c r="N806" s="295"/>
      <c r="O806" s="295"/>
      <c r="P806" s="295"/>
      <c r="Q806" s="295"/>
      <c r="R806" s="295"/>
      <c r="S806" s="295"/>
      <c r="T806" s="295"/>
      <c r="U806" s="295"/>
      <c r="V806" s="295"/>
      <c r="W806" s="295"/>
      <c r="X806" s="295"/>
      <c r="Y806" s="295"/>
      <c r="Z806" s="295"/>
      <c r="AA806" s="295"/>
      <c r="AB806" s="295"/>
      <c r="AC806" s="295"/>
      <c r="AD806" s="295"/>
      <c r="AE806" s="295"/>
      <c r="AF806" s="295"/>
      <c r="AG806" s="295"/>
    </row>
    <row r="807" spans="1:33" ht="24" customHeight="1">
      <c r="A807" s="295"/>
      <c r="B807" s="295"/>
      <c r="C807" s="295"/>
      <c r="D807" s="295"/>
      <c r="E807" s="295"/>
      <c r="F807" s="295"/>
      <c r="G807" s="295"/>
      <c r="H807" s="295"/>
      <c r="I807" s="295"/>
      <c r="J807" s="295"/>
      <c r="K807" s="295"/>
      <c r="L807" s="295"/>
      <c r="M807" s="295"/>
      <c r="N807" s="295"/>
      <c r="O807" s="295"/>
      <c r="P807" s="295"/>
      <c r="Q807" s="295"/>
      <c r="R807" s="295"/>
      <c r="S807" s="295"/>
      <c r="T807" s="295"/>
      <c r="U807" s="295"/>
      <c r="V807" s="295"/>
      <c r="W807" s="295"/>
      <c r="X807" s="295"/>
      <c r="Y807" s="295"/>
      <c r="Z807" s="295"/>
      <c r="AA807" s="295"/>
      <c r="AB807" s="295"/>
      <c r="AC807" s="295"/>
      <c r="AD807" s="295"/>
      <c r="AE807" s="295"/>
      <c r="AF807" s="295"/>
      <c r="AG807" s="295"/>
    </row>
    <row r="808" spans="1:33" ht="24" customHeight="1">
      <c r="A808" s="295"/>
      <c r="B808" s="295"/>
      <c r="C808" s="295"/>
      <c r="D808" s="295"/>
      <c r="E808" s="295"/>
      <c r="F808" s="295"/>
      <c r="G808" s="295"/>
      <c r="H808" s="295"/>
      <c r="I808" s="295"/>
      <c r="J808" s="295"/>
      <c r="K808" s="295"/>
      <c r="L808" s="295"/>
      <c r="M808" s="295"/>
      <c r="N808" s="295"/>
      <c r="O808" s="295"/>
      <c r="P808" s="295"/>
      <c r="Q808" s="295"/>
      <c r="R808" s="295"/>
      <c r="S808" s="295"/>
      <c r="T808" s="295"/>
      <c r="U808" s="295"/>
      <c r="V808" s="295"/>
      <c r="W808" s="295"/>
      <c r="X808" s="295"/>
      <c r="Y808" s="295"/>
      <c r="Z808" s="295"/>
      <c r="AA808" s="295"/>
      <c r="AB808" s="295"/>
      <c r="AC808" s="295"/>
      <c r="AD808" s="295"/>
      <c r="AE808" s="295"/>
      <c r="AF808" s="295"/>
      <c r="AG808" s="295"/>
    </row>
    <row r="809" spans="1:33" ht="24" customHeight="1">
      <c r="A809" s="295"/>
      <c r="B809" s="295"/>
      <c r="C809" s="295"/>
      <c r="D809" s="295"/>
      <c r="E809" s="295"/>
      <c r="F809" s="295"/>
      <c r="G809" s="295"/>
      <c r="H809" s="295"/>
      <c r="I809" s="295"/>
      <c r="J809" s="295"/>
      <c r="K809" s="295"/>
      <c r="L809" s="295"/>
      <c r="M809" s="295"/>
      <c r="N809" s="295"/>
      <c r="O809" s="295"/>
      <c r="P809" s="295"/>
      <c r="Q809" s="295"/>
      <c r="R809" s="295"/>
      <c r="S809" s="295"/>
      <c r="T809" s="295"/>
      <c r="U809" s="295"/>
      <c r="V809" s="295"/>
      <c r="W809" s="295"/>
      <c r="X809" s="295"/>
      <c r="Y809" s="295"/>
      <c r="Z809" s="295"/>
      <c r="AA809" s="295"/>
      <c r="AB809" s="295"/>
      <c r="AC809" s="295"/>
      <c r="AD809" s="295"/>
      <c r="AE809" s="295"/>
      <c r="AF809" s="295"/>
      <c r="AG809" s="295"/>
    </row>
    <row r="810" spans="1:33" ht="24" customHeight="1">
      <c r="A810" s="295"/>
      <c r="B810" s="295"/>
      <c r="C810" s="295"/>
      <c r="D810" s="295"/>
      <c r="E810" s="295"/>
      <c r="F810" s="295"/>
      <c r="G810" s="295"/>
      <c r="H810" s="295"/>
      <c r="I810" s="295"/>
      <c r="J810" s="295"/>
      <c r="K810" s="295"/>
      <c r="L810" s="295"/>
      <c r="M810" s="295"/>
      <c r="N810" s="295"/>
      <c r="O810" s="295"/>
      <c r="P810" s="295"/>
      <c r="Q810" s="295"/>
      <c r="R810" s="295"/>
      <c r="S810" s="295"/>
      <c r="T810" s="295"/>
      <c r="U810" s="295"/>
      <c r="V810" s="295"/>
      <c r="W810" s="295"/>
      <c r="X810" s="295"/>
      <c r="Y810" s="295"/>
      <c r="Z810" s="295"/>
      <c r="AA810" s="295"/>
      <c r="AB810" s="295"/>
      <c r="AC810" s="295"/>
      <c r="AD810" s="295"/>
      <c r="AE810" s="295"/>
      <c r="AF810" s="295"/>
      <c r="AG810" s="295"/>
    </row>
    <row r="811" spans="1:33" ht="24" customHeight="1">
      <c r="A811" s="295"/>
      <c r="B811" s="295"/>
      <c r="C811" s="295"/>
      <c r="D811" s="295"/>
      <c r="E811" s="295"/>
      <c r="F811" s="295"/>
      <c r="G811" s="295"/>
      <c r="H811" s="295"/>
      <c r="I811" s="295"/>
      <c r="J811" s="295"/>
      <c r="K811" s="295"/>
      <c r="L811" s="295"/>
      <c r="M811" s="295"/>
      <c r="N811" s="295"/>
      <c r="O811" s="295"/>
      <c r="P811" s="295"/>
      <c r="Q811" s="295"/>
      <c r="R811" s="295"/>
      <c r="S811" s="295"/>
      <c r="T811" s="295"/>
      <c r="U811" s="295"/>
      <c r="V811" s="295"/>
      <c r="W811" s="295"/>
      <c r="X811" s="295"/>
      <c r="Y811" s="295"/>
      <c r="Z811" s="295"/>
      <c r="AA811" s="295"/>
      <c r="AB811" s="295"/>
      <c r="AC811" s="295"/>
      <c r="AD811" s="295"/>
      <c r="AE811" s="295"/>
      <c r="AF811" s="295"/>
      <c r="AG811" s="295"/>
    </row>
    <row r="812" spans="1:33" ht="24" customHeight="1">
      <c r="A812" s="295"/>
      <c r="B812" s="295"/>
      <c r="C812" s="295"/>
      <c r="D812" s="295"/>
      <c r="E812" s="295"/>
      <c r="F812" s="295"/>
      <c r="G812" s="295"/>
      <c r="H812" s="295"/>
      <c r="I812" s="295"/>
      <c r="J812" s="295"/>
      <c r="K812" s="295"/>
      <c r="L812" s="295"/>
      <c r="M812" s="295"/>
      <c r="N812" s="295"/>
      <c r="O812" s="295"/>
      <c r="P812" s="295"/>
      <c r="Q812" s="295"/>
      <c r="R812" s="295"/>
      <c r="S812" s="295"/>
      <c r="T812" s="295"/>
      <c r="U812" s="295"/>
      <c r="V812" s="295"/>
      <c r="W812" s="295"/>
      <c r="X812" s="295"/>
      <c r="Y812" s="295"/>
      <c r="Z812" s="295"/>
      <c r="AA812" s="295"/>
      <c r="AB812" s="295"/>
      <c r="AC812" s="295"/>
      <c r="AD812" s="295"/>
      <c r="AE812" s="295"/>
      <c r="AF812" s="295"/>
      <c r="AG812" s="295"/>
    </row>
    <row r="813" spans="1:33" ht="24" customHeight="1">
      <c r="A813" s="295"/>
      <c r="B813" s="295"/>
      <c r="C813" s="295"/>
      <c r="D813" s="295"/>
      <c r="E813" s="295"/>
      <c r="F813" s="295"/>
      <c r="G813" s="295"/>
      <c r="H813" s="295"/>
      <c r="I813" s="295"/>
      <c r="J813" s="295"/>
      <c r="K813" s="295"/>
      <c r="L813" s="295"/>
      <c r="M813" s="295"/>
      <c r="N813" s="295"/>
      <c r="O813" s="295"/>
      <c r="P813" s="295"/>
      <c r="Q813" s="295"/>
      <c r="R813" s="295"/>
      <c r="S813" s="295"/>
      <c r="T813" s="295"/>
      <c r="U813" s="295"/>
      <c r="V813" s="295"/>
      <c r="W813" s="295"/>
      <c r="X813" s="295"/>
      <c r="Y813" s="295"/>
      <c r="Z813" s="295"/>
      <c r="AA813" s="295"/>
      <c r="AB813" s="295"/>
      <c r="AC813" s="295"/>
      <c r="AD813" s="295"/>
      <c r="AE813" s="295"/>
      <c r="AF813" s="295"/>
      <c r="AG813" s="295"/>
    </row>
    <row r="814" spans="1:33" ht="24" customHeight="1">
      <c r="A814" s="295"/>
      <c r="B814" s="295"/>
      <c r="C814" s="295"/>
      <c r="D814" s="295"/>
      <c r="E814" s="295"/>
      <c r="F814" s="295"/>
      <c r="G814" s="295"/>
      <c r="H814" s="295"/>
      <c r="I814" s="295"/>
      <c r="J814" s="295"/>
      <c r="K814" s="295"/>
      <c r="L814" s="295"/>
      <c r="M814" s="295"/>
      <c r="N814" s="295"/>
      <c r="O814" s="295"/>
      <c r="P814" s="295"/>
      <c r="Q814" s="295"/>
      <c r="R814" s="295"/>
      <c r="S814" s="295"/>
      <c r="T814" s="295"/>
      <c r="U814" s="295"/>
      <c r="V814" s="295"/>
      <c r="W814" s="295"/>
      <c r="X814" s="295"/>
      <c r="Y814" s="295"/>
      <c r="Z814" s="295"/>
      <c r="AA814" s="295"/>
      <c r="AB814" s="295"/>
      <c r="AC814" s="295"/>
      <c r="AD814" s="295"/>
      <c r="AE814" s="295"/>
      <c r="AF814" s="295"/>
      <c r="AG814" s="295"/>
    </row>
    <row r="815" spans="1:33" ht="24" customHeight="1">
      <c r="A815" s="295"/>
      <c r="B815" s="295"/>
      <c r="C815" s="295"/>
      <c r="D815" s="295"/>
      <c r="E815" s="295"/>
      <c r="F815" s="295"/>
      <c r="G815" s="295"/>
      <c r="H815" s="295"/>
      <c r="I815" s="295"/>
      <c r="J815" s="295"/>
      <c r="K815" s="295"/>
      <c r="L815" s="295"/>
      <c r="M815" s="295"/>
      <c r="N815" s="295"/>
      <c r="O815" s="295"/>
      <c r="P815" s="295"/>
      <c r="Q815" s="295"/>
      <c r="R815" s="295"/>
      <c r="S815" s="295"/>
      <c r="T815" s="295"/>
      <c r="U815" s="295"/>
      <c r="V815" s="295"/>
      <c r="W815" s="295"/>
      <c r="X815" s="295"/>
      <c r="Y815" s="295"/>
      <c r="Z815" s="295"/>
      <c r="AA815" s="295"/>
      <c r="AB815" s="295"/>
      <c r="AC815" s="295"/>
      <c r="AD815" s="295"/>
      <c r="AE815" s="295"/>
      <c r="AF815" s="295"/>
      <c r="AG815" s="295"/>
    </row>
    <row r="816" spans="1:33" ht="24" customHeight="1">
      <c r="A816" s="295"/>
      <c r="B816" s="295"/>
      <c r="C816" s="295"/>
      <c r="D816" s="295"/>
      <c r="E816" s="295"/>
      <c r="F816" s="295"/>
      <c r="G816" s="295"/>
      <c r="H816" s="295"/>
      <c r="I816" s="295"/>
      <c r="J816" s="295"/>
      <c r="K816" s="295"/>
      <c r="L816" s="295"/>
      <c r="M816" s="295"/>
      <c r="N816" s="295"/>
      <c r="O816" s="295"/>
      <c r="P816" s="295"/>
      <c r="Q816" s="295"/>
      <c r="R816" s="295"/>
      <c r="S816" s="295"/>
      <c r="T816" s="295"/>
      <c r="U816" s="295"/>
      <c r="V816" s="295"/>
      <c r="W816" s="295"/>
      <c r="X816" s="295"/>
      <c r="Y816" s="295"/>
      <c r="Z816" s="295"/>
      <c r="AA816" s="295"/>
      <c r="AB816" s="295"/>
      <c r="AC816" s="295"/>
      <c r="AD816" s="295"/>
      <c r="AE816" s="295"/>
      <c r="AF816" s="295"/>
      <c r="AG816" s="295"/>
    </row>
    <row r="817" spans="1:33" ht="24" customHeight="1">
      <c r="A817" s="295"/>
      <c r="B817" s="295"/>
      <c r="C817" s="295"/>
      <c r="D817" s="295"/>
      <c r="E817" s="295"/>
      <c r="F817" s="295"/>
      <c r="G817" s="295"/>
      <c r="H817" s="295"/>
      <c r="I817" s="295"/>
      <c r="J817" s="295"/>
      <c r="K817" s="295"/>
      <c r="L817" s="295"/>
      <c r="M817" s="295"/>
      <c r="N817" s="295"/>
      <c r="O817" s="295"/>
      <c r="P817" s="295"/>
      <c r="Q817" s="295"/>
      <c r="R817" s="295"/>
      <c r="S817" s="295"/>
      <c r="T817" s="295"/>
      <c r="U817" s="295"/>
      <c r="V817" s="295"/>
      <c r="W817" s="295"/>
      <c r="X817" s="295"/>
      <c r="Y817" s="295"/>
      <c r="Z817" s="295"/>
      <c r="AA817" s="295"/>
      <c r="AB817" s="295"/>
      <c r="AC817" s="295"/>
      <c r="AD817" s="295"/>
      <c r="AE817" s="295"/>
      <c r="AF817" s="295"/>
      <c r="AG817" s="295"/>
    </row>
    <row r="818" spans="1:33" ht="24" customHeight="1">
      <c r="A818" s="295"/>
      <c r="B818" s="295"/>
      <c r="C818" s="295"/>
      <c r="D818" s="295"/>
      <c r="E818" s="295"/>
      <c r="F818" s="295"/>
      <c r="G818" s="295"/>
      <c r="H818" s="295"/>
      <c r="I818" s="295"/>
      <c r="J818" s="295"/>
      <c r="K818" s="295"/>
      <c r="L818" s="295"/>
      <c r="M818" s="295"/>
      <c r="N818" s="295"/>
      <c r="O818" s="295"/>
      <c r="P818" s="295"/>
      <c r="Q818" s="295"/>
      <c r="R818" s="295"/>
      <c r="S818" s="295"/>
      <c r="T818" s="295"/>
      <c r="U818" s="295"/>
      <c r="V818" s="295"/>
      <c r="W818" s="295"/>
      <c r="X818" s="295"/>
      <c r="Y818" s="295"/>
      <c r="Z818" s="295"/>
      <c r="AA818" s="295"/>
      <c r="AB818" s="295"/>
      <c r="AC818" s="295"/>
      <c r="AD818" s="295"/>
      <c r="AE818" s="295"/>
      <c r="AF818" s="295"/>
      <c r="AG818" s="295"/>
    </row>
    <row r="819" spans="1:33" ht="24" customHeight="1">
      <c r="A819" s="295"/>
      <c r="B819" s="295"/>
      <c r="C819" s="295"/>
      <c r="D819" s="295"/>
      <c r="E819" s="295"/>
      <c r="F819" s="295"/>
      <c r="G819" s="295"/>
      <c r="H819" s="295"/>
      <c r="I819" s="295"/>
      <c r="J819" s="295"/>
      <c r="K819" s="295"/>
      <c r="L819" s="295"/>
      <c r="M819" s="295"/>
      <c r="N819" s="295"/>
      <c r="O819" s="295"/>
      <c r="P819" s="295"/>
      <c r="Q819" s="295"/>
      <c r="R819" s="295"/>
      <c r="S819" s="295"/>
      <c r="T819" s="295"/>
      <c r="U819" s="295"/>
      <c r="V819" s="295"/>
      <c r="W819" s="295"/>
      <c r="X819" s="295"/>
      <c r="Y819" s="295"/>
      <c r="Z819" s="295"/>
      <c r="AA819" s="295"/>
      <c r="AB819" s="295"/>
      <c r="AC819" s="295"/>
      <c r="AD819" s="295"/>
      <c r="AE819" s="295"/>
      <c r="AF819" s="295"/>
      <c r="AG819" s="295"/>
    </row>
    <row r="820" spans="1:33" ht="24" customHeight="1">
      <c r="A820" s="295"/>
      <c r="B820" s="295"/>
      <c r="C820" s="295"/>
      <c r="D820" s="295"/>
      <c r="E820" s="295"/>
      <c r="F820" s="295"/>
      <c r="G820" s="295"/>
      <c r="H820" s="295"/>
      <c r="I820" s="295"/>
      <c r="J820" s="295"/>
      <c r="K820" s="295"/>
      <c r="L820" s="295"/>
      <c r="M820" s="295"/>
      <c r="N820" s="295"/>
      <c r="O820" s="295"/>
      <c r="P820" s="295"/>
      <c r="Q820" s="295"/>
      <c r="R820" s="295"/>
      <c r="S820" s="295"/>
      <c r="T820" s="295"/>
      <c r="U820" s="295"/>
      <c r="V820" s="295"/>
      <c r="W820" s="295"/>
      <c r="X820" s="295"/>
      <c r="Y820" s="295"/>
      <c r="Z820" s="295"/>
      <c r="AA820" s="295"/>
      <c r="AB820" s="295"/>
      <c r="AC820" s="295"/>
      <c r="AD820" s="295"/>
      <c r="AE820" s="295"/>
      <c r="AF820" s="295"/>
      <c r="AG820" s="295"/>
    </row>
    <row r="821" spans="1:33" ht="24" customHeight="1">
      <c r="A821" s="295"/>
      <c r="B821" s="295"/>
      <c r="C821" s="295"/>
      <c r="D821" s="295"/>
      <c r="E821" s="295"/>
      <c r="F821" s="295"/>
      <c r="G821" s="295"/>
      <c r="H821" s="295"/>
      <c r="I821" s="295"/>
      <c r="J821" s="295"/>
      <c r="K821" s="295"/>
      <c r="L821" s="295"/>
      <c r="M821" s="295"/>
      <c r="N821" s="295"/>
      <c r="O821" s="295"/>
      <c r="P821" s="295"/>
      <c r="Q821" s="295"/>
      <c r="R821" s="295"/>
      <c r="S821" s="295"/>
      <c r="T821" s="295"/>
      <c r="U821" s="295"/>
      <c r="V821" s="295"/>
      <c r="W821" s="295"/>
      <c r="X821" s="295"/>
      <c r="Y821" s="295"/>
      <c r="Z821" s="295"/>
      <c r="AA821" s="295"/>
      <c r="AB821" s="295"/>
      <c r="AC821" s="295"/>
      <c r="AD821" s="295"/>
      <c r="AE821" s="295"/>
      <c r="AF821" s="295"/>
      <c r="AG821" s="295"/>
    </row>
    <row r="822" spans="1:33" ht="24" customHeight="1">
      <c r="A822" s="295"/>
      <c r="B822" s="295"/>
      <c r="C822" s="295"/>
      <c r="D822" s="295"/>
      <c r="E822" s="295"/>
      <c r="F822" s="295"/>
      <c r="G822" s="295"/>
      <c r="H822" s="295"/>
      <c r="I822" s="295"/>
      <c r="J822" s="295"/>
      <c r="K822" s="295"/>
      <c r="L822" s="295"/>
      <c r="M822" s="295"/>
      <c r="N822" s="295"/>
      <c r="O822" s="295"/>
      <c r="P822" s="295"/>
      <c r="Q822" s="295"/>
      <c r="R822" s="295"/>
      <c r="S822" s="295"/>
      <c r="T822" s="295"/>
      <c r="U822" s="295"/>
      <c r="V822" s="295"/>
      <c r="W822" s="295"/>
      <c r="X822" s="295"/>
      <c r="Y822" s="295"/>
      <c r="Z822" s="295"/>
      <c r="AA822" s="295"/>
      <c r="AB822" s="295"/>
      <c r="AC822" s="295"/>
      <c r="AD822" s="295"/>
      <c r="AE822" s="295"/>
      <c r="AF822" s="295"/>
      <c r="AG822" s="295"/>
    </row>
    <row r="823" spans="1:33" ht="24" customHeight="1">
      <c r="A823" s="295"/>
      <c r="B823" s="295"/>
      <c r="C823" s="295"/>
      <c r="D823" s="295"/>
      <c r="E823" s="295"/>
      <c r="F823" s="295"/>
      <c r="G823" s="295"/>
      <c r="H823" s="295"/>
      <c r="I823" s="295"/>
      <c r="J823" s="295"/>
      <c r="K823" s="295"/>
      <c r="L823" s="295"/>
      <c r="M823" s="295"/>
      <c r="N823" s="295"/>
      <c r="O823" s="295"/>
      <c r="P823" s="295"/>
      <c r="Q823" s="295"/>
      <c r="R823" s="295"/>
      <c r="S823" s="295"/>
      <c r="T823" s="295"/>
      <c r="U823" s="295"/>
      <c r="V823" s="295"/>
      <c r="W823" s="295"/>
      <c r="X823" s="295"/>
      <c r="Y823" s="295"/>
      <c r="Z823" s="295"/>
      <c r="AA823" s="295"/>
      <c r="AB823" s="295"/>
      <c r="AC823" s="295"/>
      <c r="AD823" s="295"/>
      <c r="AE823" s="295"/>
      <c r="AF823" s="295"/>
      <c r="AG823" s="295"/>
    </row>
    <row r="824" spans="1:33" ht="24" customHeight="1">
      <c r="A824" s="295"/>
      <c r="B824" s="295"/>
      <c r="C824" s="295"/>
      <c r="D824" s="295"/>
      <c r="E824" s="295"/>
      <c r="F824" s="295"/>
      <c r="G824" s="295"/>
      <c r="H824" s="295"/>
      <c r="I824" s="295"/>
      <c r="J824" s="295"/>
      <c r="K824" s="295"/>
      <c r="L824" s="295"/>
      <c r="M824" s="295"/>
      <c r="N824" s="295"/>
      <c r="O824" s="295"/>
      <c r="P824" s="295"/>
      <c r="Q824" s="295"/>
      <c r="R824" s="295"/>
      <c r="S824" s="295"/>
      <c r="T824" s="295"/>
      <c r="U824" s="295"/>
      <c r="V824" s="295"/>
      <c r="W824" s="295"/>
      <c r="X824" s="295"/>
      <c r="Y824" s="295"/>
      <c r="Z824" s="295"/>
      <c r="AA824" s="295"/>
      <c r="AB824" s="295"/>
      <c r="AC824" s="295"/>
      <c r="AD824" s="295"/>
      <c r="AE824" s="295"/>
      <c r="AF824" s="295"/>
      <c r="AG824" s="295"/>
    </row>
    <row r="825" spans="1:33" ht="24" customHeight="1">
      <c r="A825" s="295"/>
      <c r="B825" s="295"/>
      <c r="C825" s="295"/>
      <c r="D825" s="295"/>
      <c r="E825" s="295"/>
      <c r="F825" s="295"/>
      <c r="G825" s="295"/>
      <c r="H825" s="295"/>
      <c r="I825" s="295"/>
      <c r="J825" s="295"/>
      <c r="K825" s="295"/>
      <c r="L825" s="295"/>
      <c r="M825" s="295"/>
      <c r="N825" s="295"/>
      <c r="O825" s="295"/>
      <c r="P825" s="295"/>
      <c r="Q825" s="295"/>
      <c r="R825" s="295"/>
      <c r="S825" s="295"/>
      <c r="T825" s="295"/>
      <c r="U825" s="295"/>
      <c r="V825" s="295"/>
      <c r="W825" s="295"/>
      <c r="X825" s="295"/>
      <c r="Y825" s="295"/>
      <c r="Z825" s="295"/>
      <c r="AA825" s="295"/>
      <c r="AB825" s="295"/>
      <c r="AC825" s="295"/>
      <c r="AD825" s="295"/>
      <c r="AE825" s="295"/>
      <c r="AF825" s="295"/>
      <c r="AG825" s="295"/>
    </row>
    <row r="826" spans="1:33" ht="24" customHeight="1">
      <c r="A826" s="295"/>
      <c r="B826" s="295"/>
      <c r="C826" s="295"/>
      <c r="D826" s="295"/>
      <c r="E826" s="295"/>
      <c r="F826" s="295"/>
      <c r="G826" s="295"/>
      <c r="H826" s="295"/>
      <c r="I826" s="295"/>
      <c r="J826" s="295"/>
      <c r="K826" s="295"/>
      <c r="L826" s="295"/>
      <c r="M826" s="295"/>
      <c r="N826" s="295"/>
      <c r="O826" s="295"/>
      <c r="P826" s="295"/>
      <c r="Q826" s="295"/>
      <c r="R826" s="295"/>
      <c r="S826" s="295"/>
      <c r="T826" s="295"/>
      <c r="U826" s="295"/>
      <c r="V826" s="295"/>
      <c r="W826" s="295"/>
      <c r="X826" s="295"/>
      <c r="Y826" s="295"/>
      <c r="Z826" s="295"/>
      <c r="AA826" s="295"/>
      <c r="AB826" s="295"/>
      <c r="AC826" s="295"/>
      <c r="AD826" s="295"/>
      <c r="AE826" s="295"/>
      <c r="AF826" s="295"/>
      <c r="AG826" s="295"/>
    </row>
    <row r="827" spans="1:33" ht="24" customHeight="1">
      <c r="A827" s="295"/>
      <c r="B827" s="295"/>
      <c r="C827" s="295"/>
      <c r="D827" s="295"/>
      <c r="E827" s="295"/>
      <c r="F827" s="295"/>
      <c r="G827" s="295"/>
      <c r="H827" s="295"/>
      <c r="I827" s="295"/>
      <c r="J827" s="295"/>
      <c r="K827" s="295"/>
      <c r="L827" s="295"/>
      <c r="M827" s="295"/>
      <c r="N827" s="295"/>
      <c r="O827" s="295"/>
      <c r="P827" s="295"/>
      <c r="Q827" s="295"/>
      <c r="R827" s="295"/>
      <c r="S827" s="295"/>
      <c r="T827" s="295"/>
      <c r="U827" s="295"/>
      <c r="V827" s="295"/>
      <c r="W827" s="295"/>
      <c r="X827" s="295"/>
      <c r="Y827" s="295"/>
      <c r="Z827" s="295"/>
      <c r="AA827" s="295"/>
      <c r="AB827" s="295"/>
      <c r="AC827" s="295"/>
      <c r="AD827" s="295"/>
      <c r="AE827" s="295"/>
      <c r="AF827" s="295"/>
      <c r="AG827" s="295"/>
    </row>
    <row r="828" spans="1:33" ht="24" customHeight="1">
      <c r="A828" s="295"/>
      <c r="B828" s="295"/>
      <c r="C828" s="295"/>
      <c r="D828" s="295"/>
      <c r="E828" s="295"/>
      <c r="F828" s="295"/>
      <c r="G828" s="295"/>
      <c r="H828" s="295"/>
      <c r="I828" s="295"/>
      <c r="J828" s="295"/>
      <c r="K828" s="295"/>
      <c r="L828" s="295"/>
      <c r="M828" s="295"/>
      <c r="N828" s="295"/>
      <c r="O828" s="295"/>
      <c r="P828" s="295"/>
      <c r="Q828" s="295"/>
      <c r="R828" s="295"/>
      <c r="S828" s="295"/>
      <c r="T828" s="295"/>
      <c r="U828" s="295"/>
      <c r="V828" s="295"/>
      <c r="W828" s="295"/>
      <c r="X828" s="295"/>
      <c r="Y828" s="295"/>
      <c r="Z828" s="295"/>
      <c r="AA828" s="295"/>
      <c r="AB828" s="295"/>
      <c r="AC828" s="295"/>
      <c r="AD828" s="295"/>
      <c r="AE828" s="295"/>
      <c r="AF828" s="295"/>
      <c r="AG828" s="295"/>
    </row>
    <row r="829" spans="1:33" ht="24" customHeight="1">
      <c r="A829" s="295"/>
      <c r="B829" s="295"/>
      <c r="C829" s="295"/>
      <c r="D829" s="295"/>
      <c r="E829" s="295"/>
      <c r="F829" s="295"/>
      <c r="G829" s="295"/>
      <c r="H829" s="295"/>
      <c r="I829" s="295"/>
      <c r="J829" s="295"/>
      <c r="K829" s="295"/>
      <c r="L829" s="295"/>
      <c r="M829" s="295"/>
      <c r="N829" s="295"/>
      <c r="O829" s="295"/>
      <c r="P829" s="295"/>
      <c r="Q829" s="295"/>
      <c r="R829" s="295"/>
      <c r="S829" s="295"/>
      <c r="T829" s="295"/>
      <c r="U829" s="295"/>
      <c r="V829" s="295"/>
      <c r="W829" s="295"/>
      <c r="X829" s="295"/>
      <c r="Y829" s="295"/>
      <c r="Z829" s="295"/>
      <c r="AA829" s="295"/>
      <c r="AB829" s="295"/>
      <c r="AC829" s="295"/>
      <c r="AD829" s="295"/>
      <c r="AE829" s="295"/>
      <c r="AF829" s="295"/>
      <c r="AG829" s="295"/>
    </row>
    <row r="830" spans="1:33" ht="24" customHeight="1">
      <c r="A830" s="295"/>
      <c r="B830" s="295"/>
      <c r="C830" s="295"/>
      <c r="D830" s="295"/>
      <c r="E830" s="295"/>
      <c r="F830" s="295"/>
      <c r="G830" s="295"/>
      <c r="H830" s="295"/>
      <c r="I830" s="295"/>
      <c r="J830" s="295"/>
      <c r="K830" s="295"/>
      <c r="L830" s="295"/>
      <c r="M830" s="295"/>
      <c r="N830" s="295"/>
      <c r="O830" s="295"/>
      <c r="P830" s="295"/>
      <c r="Q830" s="295"/>
      <c r="R830" s="295"/>
      <c r="S830" s="295"/>
      <c r="T830" s="295"/>
      <c r="U830" s="295"/>
      <c r="V830" s="295"/>
      <c r="W830" s="295"/>
      <c r="X830" s="295"/>
      <c r="Y830" s="295"/>
      <c r="Z830" s="295"/>
      <c r="AA830" s="295"/>
      <c r="AB830" s="295"/>
      <c r="AC830" s="295"/>
      <c r="AD830" s="295"/>
      <c r="AE830" s="295"/>
      <c r="AF830" s="295"/>
      <c r="AG830" s="295"/>
    </row>
    <row r="831" spans="1:33" ht="24" customHeight="1">
      <c r="A831" s="295"/>
      <c r="B831" s="295"/>
      <c r="C831" s="295"/>
      <c r="D831" s="295"/>
      <c r="E831" s="295"/>
      <c r="F831" s="295"/>
      <c r="G831" s="295"/>
      <c r="H831" s="295"/>
      <c r="I831" s="295"/>
      <c r="J831" s="295"/>
      <c r="K831" s="295"/>
      <c r="L831" s="295"/>
      <c r="M831" s="295"/>
      <c r="N831" s="295"/>
      <c r="O831" s="295"/>
      <c r="P831" s="295"/>
      <c r="Q831" s="295"/>
      <c r="R831" s="295"/>
      <c r="S831" s="295"/>
      <c r="T831" s="295"/>
      <c r="U831" s="295"/>
      <c r="V831" s="295"/>
      <c r="W831" s="295"/>
      <c r="X831" s="295"/>
      <c r="Y831" s="295"/>
      <c r="Z831" s="295"/>
      <c r="AA831" s="295"/>
      <c r="AB831" s="295"/>
      <c r="AC831" s="295"/>
      <c r="AD831" s="295"/>
      <c r="AE831" s="295"/>
      <c r="AF831" s="295"/>
      <c r="AG831" s="295"/>
    </row>
    <row r="832" spans="1:33" ht="24" customHeight="1">
      <c r="A832" s="295"/>
      <c r="B832" s="295"/>
      <c r="C832" s="295"/>
      <c r="D832" s="295"/>
      <c r="E832" s="295"/>
      <c r="F832" s="295"/>
      <c r="G832" s="295"/>
      <c r="H832" s="295"/>
      <c r="I832" s="295"/>
      <c r="J832" s="295"/>
      <c r="K832" s="295"/>
      <c r="L832" s="295"/>
      <c r="M832" s="295"/>
      <c r="N832" s="295"/>
      <c r="O832" s="295"/>
      <c r="P832" s="295"/>
      <c r="Q832" s="295"/>
      <c r="R832" s="295"/>
      <c r="S832" s="295"/>
      <c r="T832" s="295"/>
      <c r="U832" s="295"/>
      <c r="V832" s="295"/>
      <c r="W832" s="295"/>
      <c r="X832" s="295"/>
      <c r="Y832" s="295"/>
      <c r="Z832" s="295"/>
      <c r="AA832" s="295"/>
      <c r="AB832" s="295"/>
      <c r="AC832" s="295"/>
      <c r="AD832" s="295"/>
      <c r="AE832" s="295"/>
      <c r="AF832" s="295"/>
      <c r="AG832" s="295"/>
    </row>
    <row r="833" spans="1:33" ht="24" customHeight="1">
      <c r="A833" s="295"/>
      <c r="B833" s="295"/>
      <c r="C833" s="295"/>
      <c r="D833" s="295"/>
      <c r="E833" s="295"/>
      <c r="F833" s="295"/>
      <c r="G833" s="295"/>
      <c r="H833" s="295"/>
      <c r="I833" s="295"/>
      <c r="J833" s="295"/>
      <c r="K833" s="295"/>
      <c r="L833" s="295"/>
      <c r="M833" s="295"/>
      <c r="N833" s="295"/>
      <c r="O833" s="295"/>
      <c r="P833" s="295"/>
      <c r="Q833" s="295"/>
      <c r="R833" s="295"/>
      <c r="S833" s="295"/>
      <c r="T833" s="295"/>
      <c r="U833" s="295"/>
      <c r="V833" s="295"/>
      <c r="W833" s="295"/>
      <c r="X833" s="295"/>
      <c r="Y833" s="295"/>
      <c r="Z833" s="295"/>
      <c r="AA833" s="295"/>
      <c r="AB833" s="295"/>
      <c r="AC833" s="295"/>
      <c r="AD833" s="295"/>
      <c r="AE833" s="295"/>
      <c r="AF833" s="295"/>
      <c r="AG833" s="295"/>
    </row>
    <row r="834" spans="1:33" ht="24" customHeight="1">
      <c r="A834" s="295"/>
      <c r="B834" s="295"/>
      <c r="C834" s="295"/>
      <c r="D834" s="295"/>
      <c r="E834" s="295"/>
      <c r="F834" s="295"/>
      <c r="G834" s="295"/>
      <c r="H834" s="295"/>
      <c r="I834" s="295"/>
      <c r="J834" s="295"/>
      <c r="K834" s="295"/>
      <c r="L834" s="295"/>
      <c r="M834" s="295"/>
      <c r="N834" s="295"/>
      <c r="O834" s="295"/>
      <c r="P834" s="295"/>
      <c r="Q834" s="295"/>
      <c r="R834" s="295"/>
      <c r="S834" s="295"/>
      <c r="T834" s="295"/>
      <c r="U834" s="295"/>
      <c r="V834" s="295"/>
      <c r="W834" s="295"/>
      <c r="X834" s="295"/>
      <c r="Y834" s="295"/>
      <c r="Z834" s="295"/>
      <c r="AA834" s="295"/>
      <c r="AB834" s="295"/>
      <c r="AC834" s="295"/>
      <c r="AD834" s="295"/>
      <c r="AE834" s="295"/>
      <c r="AF834" s="295"/>
      <c r="AG834" s="295"/>
    </row>
    <row r="835" spans="1:33" ht="24" customHeight="1">
      <c r="A835" s="295"/>
      <c r="B835" s="295"/>
      <c r="C835" s="295"/>
      <c r="D835" s="295"/>
      <c r="E835" s="295"/>
      <c r="F835" s="295"/>
      <c r="G835" s="295"/>
      <c r="H835" s="295"/>
      <c r="I835" s="295"/>
      <c r="J835" s="295"/>
      <c r="K835" s="295"/>
      <c r="L835" s="295"/>
      <c r="M835" s="295"/>
      <c r="N835" s="295"/>
      <c r="O835" s="295"/>
      <c r="P835" s="295"/>
      <c r="Q835" s="295"/>
      <c r="R835" s="295"/>
      <c r="S835" s="295"/>
      <c r="T835" s="295"/>
      <c r="U835" s="295"/>
      <c r="V835" s="295"/>
      <c r="W835" s="295"/>
      <c r="X835" s="295"/>
      <c r="Y835" s="295"/>
      <c r="Z835" s="295"/>
      <c r="AA835" s="295"/>
      <c r="AB835" s="295"/>
      <c r="AC835" s="295"/>
      <c r="AD835" s="295"/>
      <c r="AE835" s="295"/>
      <c r="AF835" s="295"/>
      <c r="AG835" s="295"/>
    </row>
    <row r="836" spans="1:33" ht="24" customHeight="1">
      <c r="A836" s="295"/>
      <c r="B836" s="295"/>
      <c r="C836" s="295"/>
      <c r="D836" s="295"/>
      <c r="E836" s="295"/>
      <c r="F836" s="295"/>
      <c r="G836" s="295"/>
      <c r="H836" s="295"/>
      <c r="I836" s="295"/>
      <c r="J836" s="295"/>
      <c r="K836" s="295"/>
      <c r="L836" s="295"/>
      <c r="M836" s="295"/>
      <c r="N836" s="295"/>
      <c r="O836" s="295"/>
      <c r="P836" s="295"/>
      <c r="Q836" s="295"/>
      <c r="R836" s="295"/>
      <c r="S836" s="295"/>
      <c r="T836" s="295"/>
      <c r="U836" s="295"/>
      <c r="V836" s="295"/>
      <c r="W836" s="295"/>
      <c r="X836" s="295"/>
      <c r="Y836" s="295"/>
      <c r="Z836" s="295"/>
      <c r="AA836" s="295"/>
      <c r="AB836" s="295"/>
      <c r="AC836" s="295"/>
      <c r="AD836" s="295"/>
      <c r="AE836" s="295"/>
      <c r="AF836" s="295"/>
      <c r="AG836" s="295"/>
    </row>
    <row r="837" spans="1:33" ht="24" customHeight="1">
      <c r="A837" s="295"/>
      <c r="B837" s="295"/>
      <c r="C837" s="295"/>
      <c r="D837" s="295"/>
      <c r="E837" s="295"/>
      <c r="F837" s="295"/>
      <c r="G837" s="295"/>
      <c r="H837" s="295"/>
      <c r="I837" s="295"/>
      <c r="J837" s="295"/>
      <c r="K837" s="295"/>
      <c r="L837" s="295"/>
      <c r="M837" s="295"/>
      <c r="N837" s="295"/>
      <c r="O837" s="295"/>
      <c r="P837" s="295"/>
      <c r="Q837" s="295"/>
      <c r="R837" s="295"/>
      <c r="S837" s="295"/>
      <c r="T837" s="295"/>
      <c r="U837" s="295"/>
      <c r="V837" s="295"/>
      <c r="W837" s="295"/>
      <c r="X837" s="295"/>
      <c r="Y837" s="295"/>
      <c r="Z837" s="295"/>
      <c r="AA837" s="295"/>
      <c r="AB837" s="295"/>
      <c r="AC837" s="295"/>
      <c r="AD837" s="295"/>
      <c r="AE837" s="295"/>
      <c r="AF837" s="295"/>
      <c r="AG837" s="295"/>
    </row>
    <row r="838" spans="1:33" ht="24" customHeight="1">
      <c r="A838" s="295"/>
      <c r="B838" s="295"/>
      <c r="C838" s="295"/>
      <c r="D838" s="295"/>
      <c r="E838" s="295"/>
      <c r="F838" s="295"/>
      <c r="G838" s="295"/>
      <c r="H838" s="295"/>
      <c r="I838" s="295"/>
      <c r="J838" s="295"/>
      <c r="K838" s="295"/>
      <c r="L838" s="295"/>
      <c r="M838" s="295"/>
      <c r="N838" s="295"/>
      <c r="O838" s="295"/>
      <c r="P838" s="295"/>
      <c r="Q838" s="295"/>
      <c r="R838" s="295"/>
      <c r="S838" s="295"/>
      <c r="T838" s="295"/>
      <c r="U838" s="295"/>
      <c r="V838" s="295"/>
      <c r="W838" s="295"/>
      <c r="X838" s="295"/>
      <c r="Y838" s="295"/>
      <c r="Z838" s="295"/>
      <c r="AA838" s="295"/>
      <c r="AB838" s="295"/>
      <c r="AC838" s="295"/>
      <c r="AD838" s="295"/>
      <c r="AE838" s="295"/>
      <c r="AF838" s="295"/>
      <c r="AG838" s="295"/>
    </row>
    <row r="839" spans="1:33" ht="24" customHeight="1">
      <c r="A839" s="295"/>
      <c r="B839" s="295"/>
      <c r="C839" s="295"/>
      <c r="D839" s="295"/>
      <c r="E839" s="295"/>
      <c r="F839" s="295"/>
      <c r="G839" s="295"/>
      <c r="H839" s="295"/>
      <c r="I839" s="295"/>
      <c r="J839" s="295"/>
      <c r="K839" s="295"/>
      <c r="L839" s="295"/>
      <c r="M839" s="295"/>
      <c r="N839" s="295"/>
      <c r="O839" s="295"/>
      <c r="P839" s="295"/>
      <c r="Q839" s="295"/>
      <c r="R839" s="295"/>
      <c r="S839" s="295"/>
      <c r="T839" s="295"/>
      <c r="U839" s="295"/>
      <c r="V839" s="295"/>
      <c r="W839" s="295"/>
      <c r="X839" s="295"/>
      <c r="Y839" s="295"/>
      <c r="Z839" s="295"/>
      <c r="AA839" s="295"/>
      <c r="AB839" s="295"/>
      <c r="AC839" s="295"/>
      <c r="AD839" s="295"/>
      <c r="AE839" s="295"/>
      <c r="AF839" s="295"/>
      <c r="AG839" s="295"/>
    </row>
    <row r="840" spans="1:33" ht="24" customHeight="1">
      <c r="A840" s="295"/>
      <c r="B840" s="295"/>
      <c r="C840" s="295"/>
      <c r="D840" s="295"/>
      <c r="E840" s="295"/>
      <c r="F840" s="295"/>
      <c r="G840" s="295"/>
      <c r="H840" s="295"/>
      <c r="I840" s="295"/>
      <c r="J840" s="295"/>
      <c r="K840" s="295"/>
      <c r="L840" s="295"/>
      <c r="M840" s="295"/>
      <c r="N840" s="295"/>
      <c r="O840" s="295"/>
      <c r="P840" s="295"/>
      <c r="Q840" s="295"/>
      <c r="R840" s="295"/>
      <c r="S840" s="295"/>
      <c r="T840" s="295"/>
      <c r="U840" s="295"/>
      <c r="V840" s="295"/>
      <c r="W840" s="295"/>
      <c r="X840" s="295"/>
      <c r="Y840" s="295"/>
      <c r="Z840" s="295"/>
      <c r="AA840" s="295"/>
      <c r="AB840" s="295"/>
      <c r="AC840" s="295"/>
      <c r="AD840" s="295"/>
      <c r="AE840" s="295"/>
      <c r="AF840" s="295"/>
      <c r="AG840" s="295"/>
    </row>
    <row r="841" spans="1:33" ht="24" customHeight="1">
      <c r="A841" s="295"/>
      <c r="B841" s="295"/>
      <c r="C841" s="295"/>
      <c r="D841" s="295"/>
      <c r="E841" s="295"/>
      <c r="F841" s="295"/>
      <c r="G841" s="295"/>
      <c r="H841" s="295"/>
      <c r="I841" s="295"/>
      <c r="J841" s="295"/>
      <c r="K841" s="295"/>
      <c r="L841" s="295"/>
      <c r="M841" s="295"/>
      <c r="N841" s="295"/>
      <c r="O841" s="295"/>
      <c r="P841" s="295"/>
      <c r="Q841" s="295"/>
      <c r="R841" s="295"/>
      <c r="S841" s="295"/>
      <c r="T841" s="295"/>
      <c r="U841" s="295"/>
      <c r="V841" s="295"/>
      <c r="W841" s="295"/>
      <c r="X841" s="295"/>
      <c r="Y841" s="295"/>
      <c r="Z841" s="295"/>
      <c r="AA841" s="295"/>
      <c r="AB841" s="295"/>
      <c r="AC841" s="295"/>
      <c r="AD841" s="295"/>
      <c r="AE841" s="295"/>
      <c r="AF841" s="295"/>
      <c r="AG841" s="295"/>
    </row>
    <row r="842" spans="1:33" ht="24" customHeight="1">
      <c r="A842" s="295"/>
      <c r="B842" s="295"/>
      <c r="C842" s="295"/>
      <c r="D842" s="295"/>
      <c r="E842" s="295"/>
      <c r="F842" s="295"/>
      <c r="G842" s="295"/>
      <c r="H842" s="295"/>
      <c r="I842" s="295"/>
      <c r="J842" s="295"/>
      <c r="K842" s="295"/>
      <c r="L842" s="295"/>
      <c r="M842" s="295"/>
      <c r="N842" s="295"/>
      <c r="O842" s="295"/>
      <c r="P842" s="295"/>
      <c r="Q842" s="295"/>
      <c r="R842" s="295"/>
      <c r="S842" s="295"/>
      <c r="T842" s="295"/>
      <c r="U842" s="295"/>
      <c r="V842" s="295"/>
      <c r="W842" s="295"/>
      <c r="X842" s="295"/>
      <c r="Y842" s="295"/>
      <c r="Z842" s="295"/>
      <c r="AA842" s="295"/>
      <c r="AB842" s="295"/>
      <c r="AC842" s="295"/>
      <c r="AD842" s="295"/>
      <c r="AE842" s="295"/>
      <c r="AF842" s="295"/>
      <c r="AG842" s="295"/>
    </row>
    <row r="843" spans="1:33" ht="24" customHeight="1">
      <c r="A843" s="295"/>
      <c r="B843" s="295"/>
      <c r="C843" s="295"/>
      <c r="D843" s="295"/>
      <c r="E843" s="295"/>
      <c r="F843" s="295"/>
      <c r="G843" s="295"/>
      <c r="H843" s="295"/>
      <c r="I843" s="295"/>
      <c r="J843" s="295"/>
      <c r="K843" s="295"/>
      <c r="L843" s="295"/>
      <c r="M843" s="295"/>
      <c r="N843" s="295"/>
      <c r="O843" s="295"/>
      <c r="P843" s="295"/>
      <c r="Q843" s="295"/>
      <c r="R843" s="295"/>
      <c r="S843" s="295"/>
      <c r="T843" s="295"/>
      <c r="U843" s="295"/>
      <c r="V843" s="295"/>
      <c r="W843" s="295"/>
      <c r="X843" s="295"/>
      <c r="Y843" s="295"/>
      <c r="Z843" s="295"/>
      <c r="AA843" s="295"/>
      <c r="AB843" s="295"/>
      <c r="AC843" s="295"/>
      <c r="AD843" s="295"/>
      <c r="AE843" s="295"/>
      <c r="AF843" s="295"/>
      <c r="AG843" s="295"/>
    </row>
    <row r="844" spans="1:33" ht="24" customHeight="1">
      <c r="A844" s="295"/>
      <c r="B844" s="295"/>
      <c r="C844" s="295"/>
      <c r="D844" s="295"/>
      <c r="E844" s="295"/>
      <c r="F844" s="295"/>
      <c r="G844" s="295"/>
      <c r="H844" s="295"/>
      <c r="I844" s="295"/>
      <c r="J844" s="295"/>
      <c r="K844" s="295"/>
      <c r="L844" s="295"/>
      <c r="M844" s="295"/>
      <c r="N844" s="295"/>
      <c r="O844" s="295"/>
      <c r="P844" s="295"/>
      <c r="Q844" s="295"/>
      <c r="R844" s="295"/>
      <c r="S844" s="295"/>
      <c r="T844" s="295"/>
      <c r="U844" s="295"/>
      <c r="V844" s="295"/>
      <c r="W844" s="295"/>
      <c r="X844" s="295"/>
      <c r="Y844" s="295"/>
      <c r="Z844" s="295"/>
      <c r="AA844" s="295"/>
      <c r="AB844" s="295"/>
      <c r="AC844" s="295"/>
      <c r="AD844" s="295"/>
      <c r="AE844" s="295"/>
      <c r="AF844" s="295"/>
      <c r="AG844" s="295"/>
    </row>
    <row r="845" spans="1:33" ht="24" customHeight="1">
      <c r="A845" s="295"/>
      <c r="B845" s="295"/>
      <c r="C845" s="295"/>
      <c r="D845" s="295"/>
      <c r="E845" s="295"/>
      <c r="F845" s="295"/>
      <c r="G845" s="295"/>
      <c r="H845" s="295"/>
      <c r="I845" s="295"/>
      <c r="J845" s="295"/>
      <c r="K845" s="295"/>
      <c r="L845" s="295"/>
      <c r="M845" s="295"/>
      <c r="N845" s="295"/>
      <c r="O845" s="295"/>
      <c r="P845" s="295"/>
      <c r="Q845" s="295"/>
      <c r="R845" s="295"/>
      <c r="S845" s="295"/>
      <c r="T845" s="295"/>
      <c r="U845" s="295"/>
      <c r="V845" s="295"/>
      <c r="W845" s="295"/>
      <c r="X845" s="295"/>
      <c r="Y845" s="295"/>
      <c r="Z845" s="295"/>
      <c r="AA845" s="295"/>
      <c r="AB845" s="295"/>
      <c r="AC845" s="295"/>
      <c r="AD845" s="295"/>
      <c r="AE845" s="295"/>
      <c r="AF845" s="295"/>
      <c r="AG845" s="295"/>
    </row>
    <row r="846" spans="1:33" ht="24" customHeight="1">
      <c r="A846" s="295"/>
      <c r="B846" s="295"/>
      <c r="C846" s="295"/>
      <c r="D846" s="295"/>
      <c r="E846" s="295"/>
      <c r="F846" s="295"/>
      <c r="G846" s="295"/>
      <c r="H846" s="295"/>
      <c r="I846" s="295"/>
      <c r="J846" s="295"/>
      <c r="K846" s="295"/>
      <c r="L846" s="295"/>
      <c r="M846" s="295"/>
      <c r="N846" s="295"/>
      <c r="O846" s="295"/>
      <c r="P846" s="295"/>
      <c r="Q846" s="295"/>
      <c r="R846" s="295"/>
      <c r="S846" s="295"/>
      <c r="T846" s="295"/>
      <c r="U846" s="295"/>
      <c r="V846" s="295"/>
      <c r="W846" s="295"/>
      <c r="X846" s="295"/>
      <c r="Y846" s="295"/>
      <c r="Z846" s="295"/>
      <c r="AA846" s="295"/>
      <c r="AB846" s="295"/>
      <c r="AC846" s="295"/>
      <c r="AD846" s="295"/>
      <c r="AE846" s="295"/>
      <c r="AF846" s="295"/>
      <c r="AG846" s="295"/>
    </row>
    <row r="847" spans="1:33" ht="24" customHeight="1">
      <c r="A847" s="295"/>
      <c r="B847" s="295"/>
      <c r="C847" s="295"/>
      <c r="D847" s="295"/>
      <c r="E847" s="295"/>
      <c r="F847" s="295"/>
      <c r="G847" s="295"/>
      <c r="H847" s="295"/>
      <c r="I847" s="295"/>
      <c r="J847" s="295"/>
      <c r="K847" s="295"/>
      <c r="L847" s="295"/>
      <c r="M847" s="295"/>
      <c r="N847" s="295"/>
      <c r="O847" s="295"/>
      <c r="P847" s="295"/>
      <c r="Q847" s="295"/>
      <c r="R847" s="295"/>
      <c r="S847" s="295"/>
      <c r="T847" s="295"/>
      <c r="U847" s="295"/>
      <c r="V847" s="295"/>
      <c r="W847" s="295"/>
      <c r="X847" s="295"/>
      <c r="Y847" s="295"/>
      <c r="Z847" s="295"/>
      <c r="AA847" s="295"/>
      <c r="AB847" s="295"/>
      <c r="AC847" s="295"/>
      <c r="AD847" s="295"/>
      <c r="AE847" s="295"/>
      <c r="AF847" s="295"/>
      <c r="AG847" s="295"/>
    </row>
    <row r="848" spans="1:33" ht="24" customHeight="1">
      <c r="A848" s="295"/>
      <c r="B848" s="295"/>
      <c r="C848" s="295"/>
      <c r="D848" s="295"/>
      <c r="E848" s="295"/>
      <c r="F848" s="295"/>
      <c r="G848" s="295"/>
      <c r="H848" s="295"/>
      <c r="I848" s="295"/>
      <c r="J848" s="295"/>
      <c r="K848" s="295"/>
      <c r="L848" s="295"/>
      <c r="M848" s="295"/>
      <c r="N848" s="295"/>
      <c r="O848" s="295"/>
      <c r="P848" s="295"/>
      <c r="Q848" s="295"/>
      <c r="R848" s="295"/>
      <c r="S848" s="295"/>
      <c r="T848" s="295"/>
      <c r="U848" s="295"/>
      <c r="V848" s="295"/>
      <c r="W848" s="295"/>
      <c r="X848" s="295"/>
      <c r="Y848" s="295"/>
      <c r="Z848" s="295"/>
      <c r="AA848" s="295"/>
      <c r="AB848" s="295"/>
      <c r="AC848" s="295"/>
      <c r="AD848" s="295"/>
      <c r="AE848" s="295"/>
      <c r="AF848" s="295"/>
      <c r="AG848" s="295"/>
    </row>
    <row r="849" spans="1:33" ht="24" customHeight="1">
      <c r="A849" s="295"/>
      <c r="B849" s="295"/>
      <c r="C849" s="295"/>
      <c r="D849" s="295"/>
      <c r="E849" s="295"/>
      <c r="F849" s="295"/>
      <c r="G849" s="295"/>
      <c r="H849" s="295"/>
      <c r="I849" s="295"/>
      <c r="J849" s="295"/>
      <c r="K849" s="295"/>
      <c r="L849" s="295"/>
      <c r="M849" s="295"/>
      <c r="N849" s="295"/>
      <c r="O849" s="295"/>
      <c r="P849" s="295"/>
      <c r="Q849" s="295"/>
      <c r="R849" s="295"/>
      <c r="S849" s="295"/>
      <c r="T849" s="295"/>
      <c r="U849" s="295"/>
      <c r="V849" s="295"/>
      <c r="W849" s="295"/>
      <c r="X849" s="295"/>
      <c r="Y849" s="295"/>
      <c r="Z849" s="295"/>
      <c r="AA849" s="295"/>
      <c r="AB849" s="295"/>
      <c r="AC849" s="295"/>
      <c r="AD849" s="295"/>
      <c r="AE849" s="295"/>
      <c r="AF849" s="295"/>
      <c r="AG849" s="295"/>
    </row>
    <row r="850" spans="1:33" ht="24" customHeight="1">
      <c r="A850" s="295"/>
      <c r="B850" s="295"/>
      <c r="C850" s="295"/>
      <c r="D850" s="295"/>
      <c r="E850" s="295"/>
      <c r="F850" s="295"/>
      <c r="G850" s="295"/>
      <c r="H850" s="295"/>
      <c r="I850" s="295"/>
      <c r="J850" s="295"/>
      <c r="K850" s="295"/>
      <c r="L850" s="295"/>
      <c r="M850" s="295"/>
      <c r="N850" s="295"/>
      <c r="O850" s="295"/>
      <c r="P850" s="295"/>
      <c r="Q850" s="295"/>
      <c r="R850" s="295"/>
      <c r="S850" s="295"/>
      <c r="T850" s="295"/>
      <c r="U850" s="295"/>
      <c r="V850" s="295"/>
      <c r="W850" s="295"/>
      <c r="X850" s="295"/>
      <c r="Y850" s="295"/>
      <c r="Z850" s="295"/>
      <c r="AA850" s="295"/>
      <c r="AB850" s="295"/>
      <c r="AC850" s="295"/>
      <c r="AD850" s="295"/>
      <c r="AE850" s="295"/>
      <c r="AF850" s="295"/>
      <c r="AG850" s="295"/>
    </row>
    <row r="851" spans="1:33" ht="24" customHeight="1">
      <c r="A851" s="295"/>
      <c r="B851" s="295"/>
      <c r="C851" s="295"/>
      <c r="D851" s="295"/>
      <c r="E851" s="295"/>
      <c r="F851" s="295"/>
      <c r="G851" s="295"/>
      <c r="H851" s="295"/>
      <c r="I851" s="295"/>
      <c r="J851" s="295"/>
      <c r="K851" s="295"/>
      <c r="L851" s="295"/>
      <c r="M851" s="295"/>
      <c r="N851" s="295"/>
      <c r="O851" s="295"/>
      <c r="P851" s="295"/>
      <c r="Q851" s="295"/>
      <c r="R851" s="295"/>
      <c r="S851" s="295"/>
      <c r="T851" s="295"/>
      <c r="U851" s="295"/>
      <c r="V851" s="295"/>
      <c r="W851" s="295"/>
      <c r="X851" s="295"/>
      <c r="Y851" s="295"/>
      <c r="Z851" s="295"/>
      <c r="AA851" s="295"/>
      <c r="AB851" s="295"/>
      <c r="AC851" s="295"/>
      <c r="AD851" s="295"/>
      <c r="AE851" s="295"/>
      <c r="AF851" s="295"/>
      <c r="AG851" s="295"/>
    </row>
    <row r="852" spans="1:33" ht="24" customHeight="1">
      <c r="A852" s="295"/>
      <c r="B852" s="295"/>
      <c r="C852" s="295"/>
      <c r="D852" s="295"/>
      <c r="E852" s="295"/>
      <c r="F852" s="295"/>
      <c r="G852" s="295"/>
      <c r="H852" s="295"/>
      <c r="I852" s="295"/>
      <c r="J852" s="295"/>
      <c r="K852" s="295"/>
      <c r="L852" s="295"/>
      <c r="M852" s="295"/>
      <c r="N852" s="295"/>
      <c r="O852" s="295"/>
      <c r="P852" s="295"/>
      <c r="Q852" s="295"/>
      <c r="R852" s="295"/>
      <c r="S852" s="295"/>
      <c r="T852" s="295"/>
      <c r="U852" s="295"/>
      <c r="V852" s="295"/>
      <c r="W852" s="295"/>
      <c r="X852" s="295"/>
      <c r="Y852" s="295"/>
      <c r="Z852" s="295"/>
      <c r="AA852" s="295"/>
      <c r="AB852" s="295"/>
      <c r="AC852" s="295"/>
      <c r="AD852" s="295"/>
      <c r="AE852" s="295"/>
      <c r="AF852" s="295"/>
      <c r="AG852" s="295"/>
    </row>
    <row r="853" spans="1:33" ht="24" customHeight="1">
      <c r="A853" s="295"/>
      <c r="B853" s="295"/>
      <c r="C853" s="295"/>
      <c r="D853" s="295"/>
      <c r="E853" s="295"/>
      <c r="F853" s="295"/>
      <c r="G853" s="295"/>
      <c r="H853" s="295"/>
      <c r="I853" s="295"/>
      <c r="J853" s="295"/>
      <c r="K853" s="295"/>
      <c r="L853" s="295"/>
      <c r="M853" s="295"/>
      <c r="N853" s="295"/>
      <c r="O853" s="295"/>
      <c r="P853" s="295"/>
      <c r="Q853" s="295"/>
      <c r="R853" s="295"/>
      <c r="S853" s="295"/>
      <c r="T853" s="295"/>
      <c r="U853" s="295"/>
      <c r="V853" s="295"/>
      <c r="W853" s="295"/>
      <c r="X853" s="295"/>
      <c r="Y853" s="295"/>
      <c r="Z853" s="295"/>
      <c r="AA853" s="295"/>
      <c r="AB853" s="295"/>
      <c r="AC853" s="295"/>
      <c r="AD853" s="295"/>
      <c r="AE853" s="295"/>
      <c r="AF853" s="295"/>
      <c r="AG853" s="295"/>
    </row>
    <row r="854" spans="1:33" ht="24" customHeight="1">
      <c r="A854" s="295"/>
      <c r="B854" s="295"/>
      <c r="C854" s="295"/>
      <c r="D854" s="295"/>
      <c r="E854" s="295"/>
      <c r="F854" s="295"/>
      <c r="G854" s="295"/>
      <c r="H854" s="295"/>
      <c r="I854" s="295"/>
      <c r="J854" s="295"/>
      <c r="K854" s="295"/>
      <c r="L854" s="295"/>
      <c r="M854" s="295"/>
      <c r="N854" s="295"/>
      <c r="O854" s="295"/>
      <c r="P854" s="295"/>
      <c r="Q854" s="295"/>
      <c r="R854" s="295"/>
      <c r="S854" s="295"/>
      <c r="T854" s="295"/>
      <c r="U854" s="295"/>
      <c r="V854" s="295"/>
      <c r="W854" s="295"/>
      <c r="X854" s="295"/>
      <c r="Y854" s="295"/>
      <c r="Z854" s="295"/>
      <c r="AA854" s="295"/>
      <c r="AB854" s="295"/>
      <c r="AC854" s="295"/>
      <c r="AD854" s="295"/>
      <c r="AE854" s="295"/>
      <c r="AF854" s="295"/>
      <c r="AG854" s="295"/>
    </row>
    <row r="855" spans="1:33" ht="24" customHeight="1">
      <c r="A855" s="295"/>
      <c r="B855" s="295"/>
      <c r="C855" s="295"/>
      <c r="D855" s="295"/>
      <c r="E855" s="295"/>
      <c r="F855" s="295"/>
      <c r="G855" s="295"/>
      <c r="H855" s="295"/>
      <c r="I855" s="295"/>
      <c r="J855" s="295"/>
      <c r="K855" s="295"/>
      <c r="L855" s="295"/>
      <c r="M855" s="295"/>
      <c r="N855" s="295"/>
      <c r="O855" s="295"/>
      <c r="P855" s="295"/>
      <c r="Q855" s="295"/>
      <c r="R855" s="295"/>
      <c r="S855" s="295"/>
      <c r="T855" s="295"/>
      <c r="U855" s="295"/>
      <c r="V855" s="295"/>
      <c r="W855" s="295"/>
      <c r="X855" s="295"/>
      <c r="Y855" s="295"/>
      <c r="Z855" s="295"/>
      <c r="AA855" s="295"/>
      <c r="AB855" s="295"/>
      <c r="AC855" s="295"/>
      <c r="AD855" s="295"/>
      <c r="AE855" s="295"/>
      <c r="AF855" s="295"/>
      <c r="AG855" s="295"/>
    </row>
    <row r="856" spans="1:33" ht="24" customHeight="1">
      <c r="A856" s="295"/>
      <c r="B856" s="295"/>
      <c r="C856" s="295"/>
      <c r="D856" s="295"/>
      <c r="E856" s="295"/>
      <c r="F856" s="295"/>
      <c r="G856" s="295"/>
      <c r="H856" s="295"/>
      <c r="I856" s="295"/>
      <c r="J856" s="295"/>
      <c r="K856" s="295"/>
      <c r="L856" s="295"/>
      <c r="M856" s="295"/>
      <c r="N856" s="295"/>
      <c r="O856" s="295"/>
      <c r="P856" s="295"/>
      <c r="Q856" s="295"/>
      <c r="R856" s="295"/>
      <c r="S856" s="295"/>
      <c r="T856" s="295"/>
      <c r="U856" s="295"/>
      <c r="V856" s="295"/>
      <c r="W856" s="295"/>
      <c r="X856" s="295"/>
      <c r="Y856" s="295"/>
      <c r="Z856" s="295"/>
      <c r="AA856" s="295"/>
      <c r="AB856" s="295"/>
      <c r="AC856" s="295"/>
      <c r="AD856" s="295"/>
      <c r="AE856" s="295"/>
      <c r="AF856" s="295"/>
      <c r="AG856" s="295"/>
    </row>
    <row r="857" spans="1:33" ht="24" customHeight="1">
      <c r="A857" s="295"/>
      <c r="B857" s="295"/>
      <c r="C857" s="295"/>
      <c r="D857" s="295"/>
      <c r="E857" s="295"/>
      <c r="F857" s="295"/>
      <c r="G857" s="295"/>
      <c r="H857" s="295"/>
      <c r="I857" s="295"/>
      <c r="J857" s="295"/>
      <c r="K857" s="295"/>
      <c r="L857" s="295"/>
      <c r="M857" s="295"/>
      <c r="N857" s="295"/>
      <c r="O857" s="295"/>
      <c r="P857" s="295"/>
      <c r="Q857" s="295"/>
      <c r="R857" s="295"/>
      <c r="S857" s="295"/>
      <c r="T857" s="295"/>
      <c r="U857" s="295"/>
      <c r="V857" s="295"/>
      <c r="W857" s="295"/>
      <c r="X857" s="295"/>
      <c r="Y857" s="295"/>
      <c r="Z857" s="295"/>
      <c r="AA857" s="295"/>
      <c r="AB857" s="295"/>
      <c r="AC857" s="295"/>
      <c r="AD857" s="295"/>
      <c r="AE857" s="295"/>
      <c r="AF857" s="295"/>
      <c r="AG857" s="295"/>
    </row>
    <row r="858" spans="1:33" ht="24" customHeight="1">
      <c r="A858" s="295"/>
      <c r="B858" s="295"/>
      <c r="C858" s="295"/>
      <c r="D858" s="295"/>
      <c r="E858" s="295"/>
      <c r="F858" s="295"/>
      <c r="G858" s="295"/>
      <c r="H858" s="295"/>
      <c r="I858" s="295"/>
      <c r="J858" s="295"/>
      <c r="K858" s="295"/>
      <c r="L858" s="295"/>
      <c r="M858" s="295"/>
      <c r="N858" s="295"/>
      <c r="O858" s="295"/>
      <c r="P858" s="295"/>
      <c r="Q858" s="295"/>
      <c r="R858" s="295"/>
      <c r="S858" s="295"/>
      <c r="T858" s="295"/>
      <c r="U858" s="295"/>
      <c r="V858" s="295"/>
      <c r="W858" s="295"/>
      <c r="X858" s="295"/>
      <c r="Y858" s="295"/>
      <c r="Z858" s="295"/>
      <c r="AA858" s="295"/>
      <c r="AB858" s="295"/>
      <c r="AC858" s="295"/>
      <c r="AD858" s="295"/>
      <c r="AE858" s="295"/>
      <c r="AF858" s="295"/>
      <c r="AG858" s="295"/>
    </row>
    <row r="859" spans="1:33" ht="24" customHeight="1">
      <c r="A859" s="295"/>
      <c r="B859" s="295"/>
      <c r="C859" s="295"/>
      <c r="D859" s="295"/>
      <c r="E859" s="295"/>
      <c r="F859" s="295"/>
      <c r="G859" s="295"/>
      <c r="H859" s="295"/>
      <c r="I859" s="295"/>
      <c r="J859" s="295"/>
      <c r="K859" s="295"/>
      <c r="L859" s="295"/>
      <c r="M859" s="295"/>
      <c r="N859" s="295"/>
      <c r="O859" s="295"/>
      <c r="P859" s="295"/>
      <c r="Q859" s="295"/>
      <c r="R859" s="295"/>
      <c r="S859" s="295"/>
      <c r="T859" s="295"/>
      <c r="U859" s="295"/>
      <c r="V859" s="295"/>
      <c r="W859" s="295"/>
      <c r="X859" s="295"/>
      <c r="Y859" s="295"/>
      <c r="Z859" s="295"/>
      <c r="AA859" s="295"/>
      <c r="AB859" s="295"/>
      <c r="AC859" s="295"/>
      <c r="AD859" s="295"/>
      <c r="AE859" s="295"/>
      <c r="AF859" s="295"/>
      <c r="AG859" s="295"/>
    </row>
    <row r="860" spans="1:33" ht="24" customHeight="1">
      <c r="A860" s="295"/>
      <c r="B860" s="295"/>
      <c r="C860" s="295"/>
      <c r="D860" s="295"/>
      <c r="E860" s="295"/>
      <c r="F860" s="295"/>
      <c r="G860" s="295"/>
      <c r="H860" s="295"/>
      <c r="I860" s="295"/>
      <c r="J860" s="295"/>
      <c r="K860" s="295"/>
      <c r="L860" s="295"/>
      <c r="M860" s="295"/>
      <c r="N860" s="295"/>
      <c r="O860" s="295"/>
      <c r="P860" s="295"/>
      <c r="Q860" s="295"/>
      <c r="R860" s="295"/>
      <c r="S860" s="295"/>
      <c r="T860" s="295"/>
      <c r="U860" s="295"/>
      <c r="V860" s="295"/>
      <c r="W860" s="295"/>
      <c r="X860" s="295"/>
      <c r="Y860" s="295"/>
      <c r="Z860" s="295"/>
      <c r="AA860" s="295"/>
      <c r="AB860" s="295"/>
      <c r="AC860" s="295"/>
      <c r="AD860" s="295"/>
      <c r="AE860" s="295"/>
      <c r="AF860" s="295"/>
      <c r="AG860" s="295"/>
    </row>
    <row r="861" spans="1:33" ht="24" customHeight="1">
      <c r="A861" s="295"/>
      <c r="B861" s="295"/>
      <c r="C861" s="295"/>
      <c r="D861" s="295"/>
      <c r="E861" s="295"/>
      <c r="F861" s="295"/>
      <c r="G861" s="295"/>
      <c r="H861" s="295"/>
      <c r="I861" s="295"/>
      <c r="J861" s="295"/>
      <c r="K861" s="295"/>
      <c r="L861" s="295"/>
      <c r="M861" s="295"/>
      <c r="N861" s="295"/>
      <c r="O861" s="295"/>
      <c r="P861" s="295"/>
      <c r="Q861" s="295"/>
      <c r="R861" s="295"/>
      <c r="S861" s="295"/>
      <c r="T861" s="295"/>
      <c r="U861" s="295"/>
      <c r="V861" s="295"/>
      <c r="W861" s="295"/>
      <c r="X861" s="295"/>
      <c r="Y861" s="295"/>
      <c r="Z861" s="295"/>
      <c r="AA861" s="295"/>
      <c r="AB861" s="295"/>
      <c r="AC861" s="295"/>
      <c r="AD861" s="295"/>
      <c r="AE861" s="295"/>
      <c r="AF861" s="295"/>
      <c r="AG861" s="295"/>
    </row>
    <row r="862" spans="1:33" ht="24" customHeight="1">
      <c r="A862" s="295"/>
      <c r="B862" s="295"/>
      <c r="C862" s="295"/>
      <c r="D862" s="295"/>
      <c r="E862" s="295"/>
      <c r="F862" s="295"/>
      <c r="G862" s="295"/>
      <c r="H862" s="295"/>
      <c r="I862" s="295"/>
      <c r="J862" s="295"/>
      <c r="K862" s="295"/>
      <c r="L862" s="295"/>
      <c r="M862" s="295"/>
      <c r="N862" s="295"/>
      <c r="O862" s="295"/>
      <c r="P862" s="295"/>
      <c r="Q862" s="295"/>
      <c r="R862" s="295"/>
      <c r="S862" s="295"/>
      <c r="T862" s="295"/>
      <c r="U862" s="295"/>
      <c r="V862" s="295"/>
      <c r="W862" s="295"/>
      <c r="X862" s="295"/>
      <c r="Y862" s="295"/>
      <c r="Z862" s="295"/>
      <c r="AA862" s="295"/>
      <c r="AB862" s="295"/>
      <c r="AC862" s="295"/>
      <c r="AD862" s="295"/>
      <c r="AE862" s="295"/>
      <c r="AF862" s="295"/>
      <c r="AG862" s="295"/>
    </row>
    <row r="863" spans="1:33" ht="24" customHeight="1">
      <c r="A863" s="295"/>
      <c r="B863" s="295"/>
      <c r="C863" s="295"/>
      <c r="D863" s="295"/>
      <c r="E863" s="295"/>
      <c r="F863" s="295"/>
      <c r="G863" s="295"/>
      <c r="H863" s="295"/>
      <c r="I863" s="295"/>
      <c r="J863" s="295"/>
      <c r="K863" s="295"/>
      <c r="L863" s="295"/>
      <c r="M863" s="295"/>
      <c r="N863" s="295"/>
      <c r="O863" s="295"/>
      <c r="P863" s="295"/>
      <c r="Q863" s="295"/>
      <c r="R863" s="295"/>
      <c r="S863" s="295"/>
      <c r="T863" s="295"/>
      <c r="U863" s="295"/>
      <c r="V863" s="295"/>
      <c r="W863" s="295"/>
      <c r="X863" s="295"/>
      <c r="Y863" s="295"/>
      <c r="Z863" s="295"/>
      <c r="AA863" s="295"/>
      <c r="AB863" s="295"/>
      <c r="AC863" s="295"/>
      <c r="AD863" s="295"/>
      <c r="AE863" s="295"/>
      <c r="AF863" s="295"/>
      <c r="AG863" s="295"/>
    </row>
    <row r="864" spans="1:33" ht="24" customHeight="1">
      <c r="A864" s="295"/>
      <c r="B864" s="295"/>
      <c r="C864" s="295"/>
      <c r="D864" s="295"/>
      <c r="E864" s="295"/>
      <c r="F864" s="295"/>
      <c r="G864" s="295"/>
      <c r="H864" s="295"/>
      <c r="I864" s="295"/>
      <c r="J864" s="295"/>
      <c r="K864" s="295"/>
      <c r="L864" s="295"/>
      <c r="M864" s="295"/>
      <c r="N864" s="295"/>
      <c r="O864" s="295"/>
      <c r="P864" s="295"/>
      <c r="Q864" s="295"/>
      <c r="R864" s="295"/>
      <c r="S864" s="295"/>
      <c r="T864" s="295"/>
      <c r="U864" s="295"/>
      <c r="V864" s="295"/>
      <c r="W864" s="295"/>
      <c r="X864" s="295"/>
      <c r="Y864" s="295"/>
      <c r="Z864" s="295"/>
      <c r="AA864" s="295"/>
      <c r="AB864" s="295"/>
      <c r="AC864" s="295"/>
      <c r="AD864" s="295"/>
      <c r="AE864" s="295"/>
      <c r="AF864" s="295"/>
      <c r="AG864" s="295"/>
    </row>
    <row r="865" spans="1:33" ht="24" customHeight="1">
      <c r="A865" s="295"/>
      <c r="B865" s="295"/>
      <c r="C865" s="295"/>
      <c r="D865" s="295"/>
      <c r="E865" s="295"/>
      <c r="F865" s="295"/>
      <c r="G865" s="295"/>
      <c r="H865" s="295"/>
      <c r="I865" s="295"/>
      <c r="J865" s="295"/>
      <c r="K865" s="295"/>
      <c r="L865" s="295"/>
      <c r="M865" s="295"/>
      <c r="N865" s="295"/>
      <c r="O865" s="295"/>
      <c r="P865" s="295"/>
      <c r="Q865" s="295"/>
      <c r="R865" s="295"/>
      <c r="S865" s="295"/>
      <c r="T865" s="295"/>
      <c r="U865" s="295"/>
      <c r="V865" s="295"/>
      <c r="W865" s="295"/>
      <c r="X865" s="295"/>
      <c r="Y865" s="295"/>
      <c r="Z865" s="295"/>
      <c r="AA865" s="295"/>
      <c r="AB865" s="295"/>
      <c r="AC865" s="295"/>
      <c r="AD865" s="295"/>
      <c r="AE865" s="295"/>
      <c r="AF865" s="295"/>
      <c r="AG865" s="295"/>
    </row>
    <row r="866" spans="1:33" ht="24" customHeight="1">
      <c r="A866" s="295"/>
      <c r="B866" s="295"/>
      <c r="C866" s="295"/>
      <c r="D866" s="295"/>
      <c r="E866" s="295"/>
      <c r="F866" s="295"/>
      <c r="G866" s="295"/>
      <c r="H866" s="295"/>
      <c r="I866" s="295"/>
      <c r="J866" s="295"/>
      <c r="K866" s="295"/>
      <c r="L866" s="295"/>
      <c r="M866" s="295"/>
      <c r="N866" s="295"/>
      <c r="O866" s="295"/>
      <c r="P866" s="295"/>
      <c r="Q866" s="295"/>
      <c r="R866" s="295"/>
      <c r="S866" s="295"/>
      <c r="T866" s="295"/>
      <c r="U866" s="295"/>
      <c r="V866" s="295"/>
      <c r="W866" s="295"/>
      <c r="X866" s="295"/>
      <c r="Y866" s="295"/>
      <c r="Z866" s="295"/>
      <c r="AA866" s="295"/>
      <c r="AB866" s="295"/>
      <c r="AC866" s="295"/>
      <c r="AD866" s="295"/>
      <c r="AE866" s="295"/>
      <c r="AF866" s="295"/>
      <c r="AG866" s="295"/>
    </row>
    <row r="867" spans="1:33" ht="24" customHeight="1">
      <c r="A867" s="295"/>
      <c r="B867" s="295"/>
      <c r="C867" s="295"/>
      <c r="D867" s="295"/>
      <c r="E867" s="295"/>
      <c r="F867" s="295"/>
      <c r="G867" s="295"/>
      <c r="H867" s="295"/>
      <c r="I867" s="295"/>
      <c r="J867" s="295"/>
      <c r="K867" s="295"/>
      <c r="L867" s="295"/>
      <c r="M867" s="295"/>
      <c r="N867" s="295"/>
      <c r="O867" s="295"/>
      <c r="P867" s="295"/>
      <c r="Q867" s="295"/>
      <c r="R867" s="295"/>
      <c r="S867" s="295"/>
      <c r="T867" s="295"/>
      <c r="U867" s="295"/>
      <c r="V867" s="295"/>
      <c r="W867" s="295"/>
      <c r="X867" s="295"/>
      <c r="Y867" s="295"/>
      <c r="Z867" s="295"/>
      <c r="AA867" s="295"/>
      <c r="AB867" s="295"/>
      <c r="AC867" s="295"/>
      <c r="AD867" s="295"/>
      <c r="AE867" s="295"/>
      <c r="AF867" s="295"/>
      <c r="AG867" s="295"/>
    </row>
    <row r="868" spans="1:33" ht="24" customHeight="1">
      <c r="A868" s="295"/>
      <c r="B868" s="295"/>
      <c r="C868" s="295"/>
      <c r="D868" s="295"/>
      <c r="E868" s="295"/>
      <c r="F868" s="295"/>
      <c r="G868" s="295"/>
      <c r="H868" s="295"/>
      <c r="I868" s="295"/>
      <c r="J868" s="295"/>
      <c r="K868" s="295"/>
      <c r="L868" s="295"/>
      <c r="M868" s="295"/>
      <c r="N868" s="295"/>
      <c r="O868" s="295"/>
      <c r="P868" s="295"/>
      <c r="Q868" s="295"/>
      <c r="R868" s="295"/>
      <c r="S868" s="295"/>
      <c r="T868" s="295"/>
      <c r="U868" s="295"/>
      <c r="V868" s="295"/>
      <c r="W868" s="295"/>
      <c r="X868" s="295"/>
      <c r="Y868" s="295"/>
      <c r="Z868" s="295"/>
      <c r="AA868" s="295"/>
      <c r="AB868" s="295"/>
      <c r="AC868" s="295"/>
      <c r="AD868" s="295"/>
      <c r="AE868" s="295"/>
      <c r="AF868" s="295"/>
      <c r="AG868" s="295"/>
    </row>
    <row r="869" spans="1:33" ht="24" customHeight="1">
      <c r="A869" s="295"/>
      <c r="B869" s="295"/>
      <c r="C869" s="295"/>
      <c r="D869" s="295"/>
      <c r="E869" s="295"/>
      <c r="F869" s="295"/>
      <c r="G869" s="295"/>
      <c r="H869" s="295"/>
      <c r="I869" s="295"/>
      <c r="J869" s="295"/>
      <c r="K869" s="295"/>
      <c r="L869" s="295"/>
      <c r="M869" s="295"/>
      <c r="N869" s="295"/>
      <c r="O869" s="295"/>
      <c r="P869" s="295"/>
      <c r="Q869" s="295"/>
      <c r="R869" s="295"/>
      <c r="S869" s="295"/>
      <c r="T869" s="295"/>
      <c r="U869" s="295"/>
      <c r="V869" s="295"/>
      <c r="W869" s="295"/>
      <c r="X869" s="295"/>
      <c r="Y869" s="295"/>
      <c r="Z869" s="295"/>
      <c r="AA869" s="295"/>
      <c r="AB869" s="295"/>
      <c r="AC869" s="295"/>
      <c r="AD869" s="295"/>
      <c r="AE869" s="295"/>
      <c r="AF869" s="295"/>
      <c r="AG869" s="295"/>
    </row>
    <row r="870" spans="1:33" ht="24" customHeight="1">
      <c r="A870" s="295"/>
      <c r="B870" s="295"/>
      <c r="C870" s="295"/>
      <c r="D870" s="295"/>
      <c r="E870" s="295"/>
      <c r="F870" s="295"/>
      <c r="G870" s="295"/>
      <c r="H870" s="295"/>
      <c r="I870" s="295"/>
      <c r="J870" s="295"/>
      <c r="K870" s="295"/>
      <c r="L870" s="295"/>
      <c r="M870" s="295"/>
      <c r="N870" s="295"/>
      <c r="O870" s="295"/>
      <c r="P870" s="295"/>
      <c r="Q870" s="295"/>
      <c r="R870" s="295"/>
      <c r="S870" s="295"/>
      <c r="T870" s="295"/>
      <c r="U870" s="295"/>
      <c r="V870" s="295"/>
      <c r="W870" s="295"/>
      <c r="X870" s="295"/>
      <c r="Y870" s="295"/>
      <c r="Z870" s="295"/>
      <c r="AA870" s="295"/>
      <c r="AB870" s="295"/>
      <c r="AC870" s="295"/>
      <c r="AD870" s="295"/>
      <c r="AE870" s="295"/>
      <c r="AF870" s="295"/>
      <c r="AG870" s="295"/>
    </row>
    <row r="871" spans="1:33" ht="24" customHeight="1">
      <c r="A871" s="295"/>
      <c r="B871" s="295"/>
      <c r="C871" s="295"/>
      <c r="D871" s="295"/>
      <c r="E871" s="295"/>
      <c r="F871" s="295"/>
      <c r="G871" s="295"/>
      <c r="H871" s="295"/>
      <c r="I871" s="295"/>
      <c r="J871" s="295"/>
      <c r="K871" s="295"/>
      <c r="L871" s="295"/>
      <c r="M871" s="295"/>
      <c r="N871" s="295"/>
      <c r="O871" s="295"/>
      <c r="P871" s="295"/>
      <c r="Q871" s="295"/>
      <c r="R871" s="295"/>
      <c r="S871" s="295"/>
      <c r="T871" s="295"/>
      <c r="U871" s="295"/>
      <c r="V871" s="295"/>
      <c r="W871" s="295"/>
      <c r="X871" s="295"/>
      <c r="Y871" s="295"/>
      <c r="Z871" s="295"/>
      <c r="AA871" s="295"/>
      <c r="AB871" s="295"/>
      <c r="AC871" s="295"/>
      <c r="AD871" s="295"/>
      <c r="AE871" s="295"/>
      <c r="AF871" s="295"/>
      <c r="AG871" s="295"/>
    </row>
    <row r="872" spans="1:33" ht="24" customHeight="1">
      <c r="A872" s="295"/>
      <c r="B872" s="295"/>
      <c r="C872" s="295"/>
      <c r="D872" s="295"/>
      <c r="E872" s="295"/>
      <c r="F872" s="295"/>
      <c r="G872" s="295"/>
      <c r="H872" s="295"/>
      <c r="I872" s="295"/>
      <c r="J872" s="295"/>
      <c r="K872" s="295"/>
      <c r="L872" s="295"/>
      <c r="M872" s="295"/>
      <c r="N872" s="295"/>
      <c r="O872" s="295"/>
      <c r="P872" s="295"/>
      <c r="Q872" s="295"/>
      <c r="R872" s="295"/>
      <c r="S872" s="295"/>
      <c r="T872" s="295"/>
      <c r="U872" s="295"/>
      <c r="V872" s="295"/>
      <c r="W872" s="295"/>
      <c r="X872" s="295"/>
      <c r="Y872" s="295"/>
      <c r="Z872" s="295"/>
      <c r="AA872" s="295"/>
      <c r="AB872" s="295"/>
      <c r="AC872" s="295"/>
      <c r="AD872" s="295"/>
      <c r="AE872" s="295"/>
      <c r="AF872" s="295"/>
      <c r="AG872" s="295"/>
    </row>
    <row r="873" spans="1:33" ht="24" customHeight="1">
      <c r="A873" s="295"/>
      <c r="B873" s="295"/>
      <c r="C873" s="295"/>
      <c r="D873" s="295"/>
      <c r="E873" s="295"/>
      <c r="F873" s="295"/>
      <c r="G873" s="295"/>
      <c r="H873" s="295"/>
      <c r="I873" s="295"/>
      <c r="J873" s="295"/>
      <c r="K873" s="295"/>
      <c r="L873" s="295"/>
      <c r="M873" s="295"/>
      <c r="N873" s="295"/>
      <c r="O873" s="295"/>
      <c r="P873" s="295"/>
      <c r="Q873" s="295"/>
      <c r="R873" s="295"/>
      <c r="S873" s="295"/>
      <c r="T873" s="295"/>
      <c r="U873" s="295"/>
      <c r="V873" s="295"/>
      <c r="W873" s="295"/>
      <c r="X873" s="295"/>
      <c r="Y873" s="295"/>
      <c r="Z873" s="295"/>
      <c r="AA873" s="295"/>
      <c r="AB873" s="295"/>
      <c r="AC873" s="295"/>
      <c r="AD873" s="295"/>
      <c r="AE873" s="295"/>
      <c r="AF873" s="295"/>
      <c r="AG873" s="295"/>
    </row>
    <row r="874" spans="1:33" ht="24" customHeight="1">
      <c r="A874" s="295"/>
      <c r="B874" s="295"/>
      <c r="C874" s="295"/>
      <c r="D874" s="295"/>
      <c r="E874" s="295"/>
      <c r="F874" s="295"/>
      <c r="G874" s="295"/>
      <c r="H874" s="295"/>
      <c r="I874" s="295"/>
      <c r="J874" s="295"/>
      <c r="K874" s="295"/>
      <c r="L874" s="295"/>
      <c r="M874" s="295"/>
      <c r="N874" s="295"/>
      <c r="O874" s="295"/>
      <c r="P874" s="295"/>
      <c r="Q874" s="295"/>
      <c r="R874" s="295"/>
      <c r="S874" s="295"/>
      <c r="T874" s="295"/>
      <c r="U874" s="295"/>
      <c r="V874" s="295"/>
      <c r="W874" s="295"/>
      <c r="X874" s="295"/>
      <c r="Y874" s="295"/>
      <c r="Z874" s="295"/>
      <c r="AA874" s="295"/>
      <c r="AB874" s="295"/>
      <c r="AC874" s="295"/>
      <c r="AD874" s="295"/>
      <c r="AE874" s="295"/>
      <c r="AF874" s="295"/>
      <c r="AG874" s="295"/>
    </row>
    <row r="875" spans="1:33" ht="24" customHeight="1">
      <c r="A875" s="295"/>
      <c r="B875" s="295"/>
      <c r="C875" s="295"/>
      <c r="D875" s="295"/>
      <c r="E875" s="295"/>
      <c r="F875" s="295"/>
      <c r="G875" s="295"/>
      <c r="H875" s="295"/>
      <c r="I875" s="295"/>
      <c r="J875" s="295"/>
      <c r="K875" s="295"/>
      <c r="L875" s="295"/>
      <c r="M875" s="295"/>
      <c r="N875" s="295"/>
      <c r="O875" s="295"/>
      <c r="P875" s="295"/>
      <c r="Q875" s="295"/>
      <c r="R875" s="295"/>
      <c r="S875" s="295"/>
      <c r="T875" s="295"/>
      <c r="U875" s="295"/>
      <c r="V875" s="295"/>
      <c r="W875" s="295"/>
      <c r="X875" s="295"/>
      <c r="Y875" s="295"/>
      <c r="Z875" s="295"/>
      <c r="AA875" s="295"/>
      <c r="AB875" s="295"/>
      <c r="AC875" s="295"/>
      <c r="AD875" s="295"/>
      <c r="AE875" s="295"/>
      <c r="AF875" s="295"/>
      <c r="AG875" s="295"/>
    </row>
    <row r="876" spans="1:33" ht="24" customHeight="1">
      <c r="A876" s="295"/>
      <c r="B876" s="295"/>
      <c r="C876" s="295"/>
      <c r="D876" s="295"/>
      <c r="E876" s="295"/>
      <c r="F876" s="295"/>
      <c r="G876" s="295"/>
      <c r="H876" s="295"/>
      <c r="I876" s="295"/>
      <c r="J876" s="295"/>
      <c r="K876" s="295"/>
      <c r="L876" s="295"/>
      <c r="M876" s="295"/>
      <c r="N876" s="295"/>
      <c r="O876" s="295"/>
      <c r="P876" s="295"/>
      <c r="Q876" s="295"/>
      <c r="R876" s="295"/>
      <c r="S876" s="295"/>
      <c r="T876" s="295"/>
      <c r="U876" s="295"/>
      <c r="V876" s="295"/>
      <c r="W876" s="295"/>
      <c r="X876" s="295"/>
      <c r="Y876" s="295"/>
      <c r="Z876" s="295"/>
      <c r="AA876" s="295"/>
      <c r="AB876" s="295"/>
      <c r="AC876" s="295"/>
      <c r="AD876" s="295"/>
      <c r="AE876" s="295"/>
      <c r="AF876" s="295"/>
      <c r="AG876" s="295"/>
    </row>
    <row r="877" spans="1:33" ht="24" customHeight="1">
      <c r="A877" s="295"/>
      <c r="B877" s="295"/>
      <c r="C877" s="295"/>
      <c r="D877" s="295"/>
      <c r="E877" s="295"/>
      <c r="F877" s="295"/>
      <c r="G877" s="295"/>
      <c r="H877" s="295"/>
      <c r="I877" s="295"/>
      <c r="J877" s="295"/>
      <c r="K877" s="295"/>
      <c r="L877" s="295"/>
      <c r="M877" s="295"/>
      <c r="N877" s="295"/>
      <c r="O877" s="295"/>
      <c r="P877" s="295"/>
      <c r="Q877" s="295"/>
      <c r="R877" s="295"/>
      <c r="S877" s="295"/>
      <c r="T877" s="295"/>
      <c r="U877" s="295"/>
      <c r="V877" s="295"/>
      <c r="W877" s="295"/>
      <c r="X877" s="295"/>
      <c r="Y877" s="295"/>
      <c r="Z877" s="295"/>
      <c r="AA877" s="295"/>
      <c r="AB877" s="295"/>
      <c r="AC877" s="295"/>
      <c r="AD877" s="295"/>
      <c r="AE877" s="295"/>
      <c r="AF877" s="295"/>
      <c r="AG877" s="295"/>
    </row>
    <row r="878" spans="1:33" ht="24" customHeight="1">
      <c r="A878" s="295"/>
      <c r="B878" s="295"/>
      <c r="C878" s="295"/>
      <c r="D878" s="295"/>
      <c r="E878" s="295"/>
      <c r="F878" s="295"/>
      <c r="G878" s="295"/>
      <c r="H878" s="295"/>
      <c r="I878" s="295"/>
      <c r="J878" s="295"/>
      <c r="K878" s="295"/>
      <c r="L878" s="295"/>
      <c r="M878" s="295"/>
      <c r="N878" s="295"/>
      <c r="O878" s="295"/>
      <c r="P878" s="295"/>
      <c r="Q878" s="295"/>
      <c r="R878" s="295"/>
      <c r="S878" s="295"/>
      <c r="T878" s="295"/>
      <c r="U878" s="295"/>
      <c r="V878" s="295"/>
      <c r="W878" s="295"/>
      <c r="X878" s="295"/>
      <c r="Y878" s="295"/>
      <c r="Z878" s="295"/>
      <c r="AA878" s="295"/>
      <c r="AB878" s="295"/>
      <c r="AC878" s="295"/>
      <c r="AD878" s="295"/>
      <c r="AE878" s="295"/>
      <c r="AF878" s="295"/>
      <c r="AG878" s="295"/>
    </row>
    <row r="879" spans="1:33" ht="24" customHeight="1">
      <c r="A879" s="295"/>
      <c r="B879" s="295"/>
      <c r="C879" s="295"/>
      <c r="D879" s="295"/>
      <c r="E879" s="295"/>
      <c r="F879" s="295"/>
      <c r="G879" s="295"/>
      <c r="H879" s="295"/>
      <c r="I879" s="295"/>
      <c r="J879" s="295"/>
      <c r="K879" s="295"/>
      <c r="L879" s="295"/>
      <c r="M879" s="295"/>
      <c r="N879" s="295"/>
      <c r="O879" s="295"/>
      <c r="P879" s="295"/>
      <c r="Q879" s="295"/>
      <c r="R879" s="295"/>
      <c r="S879" s="295"/>
      <c r="T879" s="295"/>
      <c r="U879" s="295"/>
      <c r="V879" s="295"/>
      <c r="W879" s="295"/>
      <c r="X879" s="295"/>
      <c r="Y879" s="295"/>
      <c r="Z879" s="295"/>
      <c r="AA879" s="295"/>
      <c r="AB879" s="295"/>
      <c r="AC879" s="295"/>
      <c r="AD879" s="295"/>
      <c r="AE879" s="295"/>
      <c r="AF879" s="295"/>
      <c r="AG879" s="295"/>
    </row>
    <row r="880" spans="1:33" ht="24" customHeight="1">
      <c r="A880" s="295"/>
      <c r="B880" s="295"/>
      <c r="C880" s="295"/>
      <c r="D880" s="295"/>
      <c r="E880" s="295"/>
      <c r="F880" s="295"/>
      <c r="G880" s="295"/>
      <c r="H880" s="295"/>
      <c r="I880" s="295"/>
      <c r="J880" s="295"/>
      <c r="K880" s="295"/>
      <c r="L880" s="295"/>
      <c r="M880" s="295"/>
      <c r="N880" s="295"/>
      <c r="O880" s="295"/>
      <c r="P880" s="295"/>
      <c r="Q880" s="295"/>
      <c r="R880" s="295"/>
      <c r="S880" s="295"/>
      <c r="T880" s="295"/>
      <c r="U880" s="295"/>
      <c r="V880" s="295"/>
      <c r="W880" s="295"/>
      <c r="X880" s="295"/>
      <c r="Y880" s="295"/>
      <c r="Z880" s="295"/>
      <c r="AA880" s="295"/>
      <c r="AB880" s="295"/>
      <c r="AC880" s="295"/>
      <c r="AD880" s="295"/>
      <c r="AE880" s="295"/>
      <c r="AF880" s="295"/>
      <c r="AG880" s="295"/>
    </row>
    <row r="881" spans="1:33" ht="24" customHeight="1">
      <c r="A881" s="295"/>
      <c r="B881" s="295"/>
      <c r="C881" s="295"/>
      <c r="D881" s="295"/>
      <c r="E881" s="295"/>
      <c r="F881" s="295"/>
      <c r="G881" s="295"/>
      <c r="H881" s="295"/>
      <c r="I881" s="295"/>
      <c r="J881" s="295"/>
      <c r="K881" s="295"/>
      <c r="L881" s="295"/>
      <c r="M881" s="295"/>
      <c r="N881" s="295"/>
      <c r="O881" s="295"/>
      <c r="P881" s="295"/>
      <c r="Q881" s="295"/>
      <c r="R881" s="295"/>
      <c r="S881" s="295"/>
      <c r="T881" s="295"/>
      <c r="U881" s="295"/>
      <c r="V881" s="295"/>
      <c r="W881" s="295"/>
      <c r="X881" s="295"/>
      <c r="Y881" s="295"/>
      <c r="Z881" s="295"/>
      <c r="AA881" s="295"/>
      <c r="AB881" s="295"/>
      <c r="AC881" s="295"/>
      <c r="AD881" s="295"/>
      <c r="AE881" s="295"/>
      <c r="AF881" s="295"/>
      <c r="AG881" s="295"/>
    </row>
    <row r="882" spans="1:33" ht="24" customHeight="1">
      <c r="A882" s="295"/>
      <c r="B882" s="295"/>
      <c r="C882" s="295"/>
      <c r="D882" s="295"/>
      <c r="E882" s="295"/>
      <c r="F882" s="295"/>
      <c r="G882" s="295"/>
      <c r="H882" s="295"/>
      <c r="I882" s="295"/>
      <c r="J882" s="295"/>
      <c r="K882" s="295"/>
      <c r="L882" s="295"/>
      <c r="M882" s="295"/>
      <c r="N882" s="295"/>
      <c r="O882" s="295"/>
      <c r="P882" s="295"/>
      <c r="Q882" s="295"/>
      <c r="R882" s="295"/>
      <c r="S882" s="295"/>
      <c r="T882" s="295"/>
      <c r="U882" s="295"/>
      <c r="V882" s="295"/>
      <c r="W882" s="295"/>
      <c r="X882" s="295"/>
      <c r="Y882" s="295"/>
      <c r="Z882" s="295"/>
      <c r="AA882" s="295"/>
      <c r="AB882" s="295"/>
      <c r="AC882" s="295"/>
      <c r="AD882" s="295"/>
      <c r="AE882" s="295"/>
      <c r="AF882" s="295"/>
      <c r="AG882" s="295"/>
    </row>
    <row r="883" spans="1:33" ht="24" customHeight="1">
      <c r="A883" s="295"/>
      <c r="B883" s="295"/>
      <c r="C883" s="295"/>
      <c r="D883" s="295"/>
      <c r="E883" s="295"/>
      <c r="F883" s="295"/>
      <c r="G883" s="295"/>
      <c r="H883" s="295"/>
      <c r="I883" s="295"/>
      <c r="J883" s="295"/>
      <c r="K883" s="295"/>
      <c r="L883" s="295"/>
      <c r="M883" s="295"/>
      <c r="N883" s="295"/>
      <c r="O883" s="295"/>
      <c r="P883" s="295"/>
      <c r="Q883" s="295"/>
      <c r="R883" s="295"/>
      <c r="S883" s="295"/>
      <c r="T883" s="295"/>
      <c r="U883" s="295"/>
      <c r="V883" s="295"/>
      <c r="W883" s="295"/>
      <c r="X883" s="295"/>
      <c r="Y883" s="295"/>
      <c r="Z883" s="295"/>
      <c r="AA883" s="295"/>
      <c r="AB883" s="295"/>
      <c r="AC883" s="295"/>
      <c r="AD883" s="295"/>
      <c r="AE883" s="295"/>
      <c r="AF883" s="295"/>
      <c r="AG883" s="295"/>
    </row>
    <row r="884" spans="1:33" ht="24" customHeight="1">
      <c r="A884" s="295"/>
      <c r="B884" s="295"/>
      <c r="C884" s="295"/>
      <c r="D884" s="295"/>
      <c r="E884" s="295"/>
      <c r="F884" s="295"/>
      <c r="G884" s="295"/>
      <c r="H884" s="295"/>
      <c r="I884" s="295"/>
      <c r="J884" s="295"/>
      <c r="K884" s="295"/>
      <c r="L884" s="295"/>
      <c r="M884" s="295"/>
      <c r="N884" s="295"/>
      <c r="O884" s="295"/>
      <c r="P884" s="295"/>
      <c r="Q884" s="295"/>
      <c r="R884" s="295"/>
      <c r="S884" s="295"/>
      <c r="T884" s="295"/>
      <c r="U884" s="295"/>
      <c r="V884" s="295"/>
      <c r="W884" s="295"/>
      <c r="X884" s="295"/>
      <c r="Y884" s="295"/>
      <c r="Z884" s="295"/>
      <c r="AA884" s="295"/>
      <c r="AB884" s="295"/>
      <c r="AC884" s="295"/>
      <c r="AD884" s="295"/>
      <c r="AE884" s="295"/>
      <c r="AF884" s="295"/>
      <c r="AG884" s="295"/>
    </row>
    <row r="885" spans="1:33" ht="24" customHeight="1">
      <c r="A885" s="295"/>
      <c r="B885" s="295"/>
      <c r="C885" s="295"/>
      <c r="D885" s="295"/>
      <c r="E885" s="295"/>
      <c r="F885" s="295"/>
      <c r="G885" s="295"/>
      <c r="H885" s="295"/>
      <c r="I885" s="295"/>
      <c r="J885" s="295"/>
      <c r="K885" s="295"/>
      <c r="L885" s="295"/>
      <c r="M885" s="295"/>
      <c r="N885" s="295"/>
      <c r="O885" s="295"/>
      <c r="P885" s="295"/>
      <c r="Q885" s="295"/>
      <c r="R885" s="295"/>
      <c r="S885" s="295"/>
      <c r="T885" s="295"/>
      <c r="U885" s="295"/>
      <c r="V885" s="295"/>
      <c r="W885" s="295"/>
      <c r="X885" s="295"/>
      <c r="Y885" s="295"/>
      <c r="Z885" s="295"/>
      <c r="AA885" s="295"/>
      <c r="AB885" s="295"/>
      <c r="AC885" s="295"/>
      <c r="AD885" s="295"/>
      <c r="AE885" s="295"/>
      <c r="AF885" s="295"/>
      <c r="AG885" s="295"/>
    </row>
    <row r="886" spans="1:33" ht="24" customHeight="1">
      <c r="A886" s="295"/>
      <c r="B886" s="295"/>
      <c r="C886" s="295"/>
      <c r="D886" s="295"/>
      <c r="E886" s="295"/>
      <c r="F886" s="295"/>
      <c r="G886" s="295"/>
      <c r="H886" s="295"/>
      <c r="I886" s="295"/>
      <c r="J886" s="295"/>
      <c r="K886" s="295"/>
      <c r="L886" s="295"/>
      <c r="M886" s="295"/>
      <c r="N886" s="295"/>
      <c r="O886" s="295"/>
      <c r="P886" s="295"/>
      <c r="Q886" s="295"/>
      <c r="R886" s="295"/>
      <c r="S886" s="295"/>
      <c r="T886" s="295"/>
      <c r="U886" s="295"/>
      <c r="V886" s="295"/>
      <c r="W886" s="295"/>
      <c r="X886" s="295"/>
      <c r="Y886" s="295"/>
      <c r="Z886" s="295"/>
      <c r="AA886" s="295"/>
      <c r="AB886" s="295"/>
      <c r="AC886" s="295"/>
      <c r="AD886" s="295"/>
      <c r="AE886" s="295"/>
      <c r="AF886" s="295"/>
      <c r="AG886" s="295"/>
    </row>
    <row r="887" spans="1:33" ht="24" customHeight="1">
      <c r="A887" s="295"/>
      <c r="B887" s="295"/>
      <c r="C887" s="295"/>
      <c r="D887" s="295"/>
      <c r="E887" s="295"/>
      <c r="F887" s="295"/>
      <c r="G887" s="295"/>
      <c r="H887" s="295"/>
      <c r="I887" s="295"/>
      <c r="J887" s="295"/>
      <c r="K887" s="295"/>
      <c r="L887" s="295"/>
      <c r="M887" s="295"/>
      <c r="N887" s="295"/>
      <c r="O887" s="295"/>
      <c r="P887" s="295"/>
      <c r="Q887" s="295"/>
      <c r="R887" s="295"/>
      <c r="S887" s="295"/>
      <c r="T887" s="295"/>
      <c r="U887" s="295"/>
      <c r="V887" s="295"/>
      <c r="W887" s="295"/>
      <c r="X887" s="295"/>
      <c r="Y887" s="295"/>
      <c r="Z887" s="295"/>
      <c r="AA887" s="295"/>
      <c r="AB887" s="295"/>
      <c r="AC887" s="295"/>
      <c r="AD887" s="295"/>
      <c r="AE887" s="295"/>
      <c r="AF887" s="295"/>
      <c r="AG887" s="295"/>
    </row>
    <row r="888" spans="1:33" ht="24" customHeight="1">
      <c r="A888" s="295"/>
      <c r="B888" s="295"/>
      <c r="C888" s="295"/>
      <c r="D888" s="295"/>
      <c r="E888" s="295"/>
      <c r="F888" s="295"/>
      <c r="G888" s="295"/>
      <c r="H888" s="295"/>
      <c r="I888" s="295"/>
      <c r="J888" s="295"/>
      <c r="K888" s="295"/>
      <c r="L888" s="295"/>
      <c r="M888" s="295"/>
      <c r="N888" s="295"/>
      <c r="O888" s="295"/>
      <c r="P888" s="295"/>
      <c r="Q888" s="295"/>
      <c r="R888" s="295"/>
      <c r="S888" s="295"/>
      <c r="T888" s="295"/>
      <c r="U888" s="295"/>
      <c r="V888" s="295"/>
      <c r="W888" s="295"/>
      <c r="X888" s="295"/>
      <c r="Y888" s="295"/>
      <c r="Z888" s="295"/>
      <c r="AA888" s="295"/>
      <c r="AB888" s="295"/>
      <c r="AC888" s="295"/>
      <c r="AD888" s="295"/>
      <c r="AE888" s="295"/>
      <c r="AF888" s="295"/>
      <c r="AG888" s="295"/>
    </row>
    <row r="889" spans="1:33" ht="24" customHeight="1">
      <c r="A889" s="295"/>
      <c r="B889" s="295"/>
      <c r="C889" s="295"/>
      <c r="D889" s="295"/>
      <c r="E889" s="295"/>
      <c r="F889" s="295"/>
      <c r="G889" s="295"/>
      <c r="H889" s="295"/>
      <c r="I889" s="295"/>
      <c r="J889" s="295"/>
      <c r="K889" s="295"/>
      <c r="L889" s="295"/>
      <c r="M889" s="295"/>
      <c r="N889" s="295"/>
      <c r="O889" s="295"/>
      <c r="P889" s="295"/>
      <c r="Q889" s="295"/>
      <c r="R889" s="295"/>
      <c r="S889" s="295"/>
      <c r="T889" s="295"/>
      <c r="U889" s="295"/>
      <c r="V889" s="295"/>
      <c r="W889" s="295"/>
      <c r="X889" s="295"/>
      <c r="Y889" s="295"/>
      <c r="Z889" s="295"/>
      <c r="AA889" s="295"/>
      <c r="AB889" s="295"/>
      <c r="AC889" s="295"/>
      <c r="AD889" s="295"/>
      <c r="AE889" s="295"/>
      <c r="AF889" s="295"/>
      <c r="AG889" s="295"/>
    </row>
    <row r="890" spans="1:33" ht="24" customHeight="1">
      <c r="A890" s="295"/>
      <c r="B890" s="295"/>
      <c r="C890" s="295"/>
      <c r="D890" s="295"/>
      <c r="E890" s="295"/>
      <c r="F890" s="295"/>
      <c r="G890" s="295"/>
      <c r="H890" s="295"/>
      <c r="I890" s="295"/>
      <c r="J890" s="295"/>
      <c r="K890" s="295"/>
      <c r="L890" s="295"/>
      <c r="M890" s="295"/>
      <c r="N890" s="295"/>
      <c r="O890" s="295"/>
      <c r="P890" s="295"/>
      <c r="Q890" s="295"/>
      <c r="R890" s="295"/>
      <c r="S890" s="295"/>
      <c r="T890" s="295"/>
      <c r="U890" s="295"/>
      <c r="V890" s="295"/>
      <c r="W890" s="295"/>
      <c r="X890" s="295"/>
      <c r="Y890" s="295"/>
      <c r="Z890" s="295"/>
      <c r="AA890" s="295"/>
      <c r="AB890" s="295"/>
      <c r="AC890" s="295"/>
      <c r="AD890" s="295"/>
      <c r="AE890" s="295"/>
      <c r="AF890" s="295"/>
      <c r="AG890" s="295"/>
    </row>
    <row r="891" spans="1:33" ht="24" customHeight="1">
      <c r="A891" s="295"/>
      <c r="B891" s="295"/>
      <c r="C891" s="295"/>
      <c r="D891" s="295"/>
      <c r="E891" s="295"/>
      <c r="F891" s="295"/>
      <c r="G891" s="295"/>
      <c r="H891" s="295"/>
      <c r="I891" s="295"/>
      <c r="J891" s="295"/>
      <c r="K891" s="295"/>
      <c r="L891" s="295"/>
      <c r="M891" s="295"/>
      <c r="N891" s="295"/>
      <c r="O891" s="295"/>
      <c r="P891" s="295"/>
      <c r="Q891" s="295"/>
      <c r="R891" s="295"/>
      <c r="S891" s="295"/>
      <c r="T891" s="295"/>
      <c r="U891" s="295"/>
      <c r="V891" s="295"/>
      <c r="W891" s="295"/>
      <c r="X891" s="295"/>
      <c r="Y891" s="295"/>
      <c r="Z891" s="295"/>
      <c r="AA891" s="295"/>
      <c r="AB891" s="295"/>
      <c r="AC891" s="295"/>
      <c r="AD891" s="295"/>
      <c r="AE891" s="295"/>
      <c r="AF891" s="295"/>
      <c r="AG891" s="295"/>
    </row>
    <row r="892" spans="1:33" ht="24" customHeight="1">
      <c r="A892" s="295"/>
      <c r="B892" s="295"/>
      <c r="C892" s="295"/>
      <c r="D892" s="295"/>
      <c r="E892" s="295"/>
      <c r="F892" s="295"/>
      <c r="G892" s="295"/>
      <c r="H892" s="295"/>
      <c r="I892" s="295"/>
      <c r="J892" s="295"/>
      <c r="K892" s="295"/>
      <c r="L892" s="295"/>
      <c r="M892" s="295"/>
      <c r="N892" s="295"/>
      <c r="O892" s="295"/>
      <c r="P892" s="295"/>
      <c r="Q892" s="295"/>
      <c r="R892" s="295"/>
      <c r="S892" s="295"/>
      <c r="T892" s="295"/>
      <c r="U892" s="295"/>
      <c r="V892" s="295"/>
      <c r="W892" s="295"/>
      <c r="X892" s="295"/>
      <c r="Y892" s="295"/>
      <c r="Z892" s="295"/>
      <c r="AA892" s="295"/>
      <c r="AB892" s="295"/>
      <c r="AC892" s="295"/>
      <c r="AD892" s="295"/>
      <c r="AE892" s="295"/>
      <c r="AF892" s="295"/>
      <c r="AG892" s="295"/>
    </row>
    <row r="893" spans="1:33" ht="24" customHeight="1">
      <c r="A893" s="295"/>
      <c r="B893" s="295"/>
      <c r="C893" s="295"/>
      <c r="D893" s="295"/>
      <c r="E893" s="295"/>
      <c r="F893" s="295"/>
      <c r="G893" s="295"/>
      <c r="H893" s="295"/>
      <c r="I893" s="295"/>
      <c r="J893" s="295"/>
      <c r="K893" s="295"/>
      <c r="L893" s="295"/>
      <c r="M893" s="295"/>
      <c r="N893" s="295"/>
      <c r="O893" s="295"/>
      <c r="P893" s="295"/>
      <c r="Q893" s="295"/>
      <c r="R893" s="295"/>
      <c r="S893" s="295"/>
      <c r="T893" s="295"/>
      <c r="U893" s="295"/>
      <c r="V893" s="295"/>
      <c r="W893" s="295"/>
      <c r="X893" s="295"/>
      <c r="Y893" s="295"/>
      <c r="Z893" s="295"/>
      <c r="AA893" s="295"/>
      <c r="AB893" s="295"/>
      <c r="AC893" s="295"/>
      <c r="AD893" s="295"/>
      <c r="AE893" s="295"/>
      <c r="AF893" s="295"/>
      <c r="AG893" s="295"/>
    </row>
    <row r="894" spans="1:33" ht="24" customHeight="1">
      <c r="A894" s="295"/>
      <c r="B894" s="295"/>
      <c r="C894" s="295"/>
      <c r="D894" s="295"/>
      <c r="E894" s="295"/>
      <c r="F894" s="295"/>
      <c r="G894" s="295"/>
      <c r="H894" s="295"/>
      <c r="I894" s="295"/>
      <c r="J894" s="295"/>
      <c r="K894" s="295"/>
      <c r="L894" s="295"/>
      <c r="M894" s="295"/>
      <c r="N894" s="295"/>
      <c r="O894" s="295"/>
      <c r="P894" s="295"/>
      <c r="Q894" s="295"/>
      <c r="R894" s="295"/>
      <c r="S894" s="295"/>
      <c r="T894" s="295"/>
      <c r="U894" s="295"/>
      <c r="V894" s="295"/>
      <c r="W894" s="295"/>
      <c r="X894" s="295"/>
      <c r="Y894" s="295"/>
      <c r="Z894" s="295"/>
      <c r="AA894" s="295"/>
      <c r="AB894" s="295"/>
      <c r="AC894" s="295"/>
      <c r="AD894" s="295"/>
      <c r="AE894" s="295"/>
      <c r="AF894" s="295"/>
      <c r="AG894" s="295"/>
    </row>
    <row r="895" spans="1:33" ht="24" customHeight="1">
      <c r="A895" s="295"/>
      <c r="B895" s="295"/>
      <c r="C895" s="295"/>
      <c r="D895" s="295"/>
      <c r="E895" s="295"/>
      <c r="F895" s="295"/>
      <c r="G895" s="295"/>
      <c r="H895" s="295"/>
      <c r="I895" s="295"/>
      <c r="J895" s="295"/>
      <c r="K895" s="295"/>
      <c r="L895" s="295"/>
      <c r="M895" s="295"/>
      <c r="N895" s="295"/>
      <c r="O895" s="295"/>
      <c r="P895" s="295"/>
      <c r="Q895" s="295"/>
      <c r="R895" s="295"/>
      <c r="S895" s="295"/>
      <c r="T895" s="295"/>
      <c r="U895" s="295"/>
      <c r="V895" s="295"/>
      <c r="W895" s="295"/>
      <c r="X895" s="295"/>
      <c r="Y895" s="295"/>
      <c r="Z895" s="295"/>
      <c r="AA895" s="295"/>
      <c r="AB895" s="295"/>
      <c r="AC895" s="295"/>
      <c r="AD895" s="295"/>
      <c r="AE895" s="295"/>
      <c r="AF895" s="295"/>
      <c r="AG895" s="295"/>
    </row>
    <row r="896" spans="1:33" ht="24" customHeight="1">
      <c r="A896" s="295"/>
      <c r="B896" s="295"/>
      <c r="C896" s="295"/>
      <c r="D896" s="295"/>
      <c r="E896" s="295"/>
      <c r="F896" s="295"/>
      <c r="G896" s="295"/>
      <c r="H896" s="295"/>
      <c r="I896" s="295"/>
      <c r="J896" s="295"/>
      <c r="K896" s="295"/>
      <c r="L896" s="295"/>
      <c r="M896" s="295"/>
      <c r="N896" s="295"/>
      <c r="O896" s="295"/>
      <c r="P896" s="295"/>
      <c r="Q896" s="295"/>
      <c r="R896" s="295"/>
      <c r="S896" s="295"/>
      <c r="T896" s="295"/>
      <c r="U896" s="295"/>
      <c r="V896" s="295"/>
      <c r="W896" s="295"/>
      <c r="X896" s="295"/>
      <c r="Y896" s="295"/>
      <c r="Z896" s="295"/>
      <c r="AA896" s="295"/>
      <c r="AB896" s="295"/>
      <c r="AC896" s="295"/>
      <c r="AD896" s="295"/>
      <c r="AE896" s="295"/>
      <c r="AF896" s="295"/>
      <c r="AG896" s="295"/>
    </row>
    <row r="897" spans="1:33" ht="24" customHeight="1">
      <c r="A897" s="295"/>
      <c r="B897" s="295"/>
      <c r="C897" s="295"/>
      <c r="D897" s="295"/>
      <c r="E897" s="295"/>
      <c r="F897" s="295"/>
      <c r="G897" s="295"/>
      <c r="H897" s="295"/>
      <c r="I897" s="295"/>
      <c r="J897" s="295"/>
      <c r="K897" s="295"/>
      <c r="L897" s="295"/>
      <c r="M897" s="295"/>
      <c r="N897" s="295"/>
      <c r="O897" s="295"/>
      <c r="P897" s="295"/>
      <c r="Q897" s="295"/>
      <c r="R897" s="295"/>
      <c r="S897" s="295"/>
      <c r="T897" s="295"/>
      <c r="U897" s="295"/>
      <c r="V897" s="295"/>
      <c r="W897" s="295"/>
      <c r="X897" s="295"/>
      <c r="Y897" s="295"/>
      <c r="Z897" s="295"/>
      <c r="AA897" s="295"/>
      <c r="AB897" s="295"/>
      <c r="AC897" s="295"/>
      <c r="AD897" s="295"/>
      <c r="AE897" s="295"/>
      <c r="AF897" s="295"/>
      <c r="AG897" s="295"/>
    </row>
    <row r="898" spans="1:33" ht="24" customHeight="1">
      <c r="A898" s="295"/>
      <c r="B898" s="295"/>
      <c r="C898" s="295"/>
      <c r="D898" s="295"/>
      <c r="E898" s="295"/>
      <c r="F898" s="295"/>
      <c r="G898" s="295"/>
      <c r="H898" s="295"/>
      <c r="I898" s="295"/>
      <c r="J898" s="295"/>
      <c r="K898" s="295"/>
      <c r="L898" s="295"/>
      <c r="M898" s="295"/>
      <c r="N898" s="295"/>
      <c r="O898" s="295"/>
      <c r="P898" s="295"/>
      <c r="Q898" s="295"/>
      <c r="R898" s="295"/>
      <c r="S898" s="295"/>
      <c r="T898" s="295"/>
      <c r="U898" s="295"/>
      <c r="V898" s="295"/>
      <c r="W898" s="295"/>
      <c r="X898" s="295"/>
      <c r="Y898" s="295"/>
      <c r="Z898" s="295"/>
      <c r="AA898" s="295"/>
      <c r="AB898" s="295"/>
      <c r="AC898" s="295"/>
      <c r="AD898" s="295"/>
      <c r="AE898" s="295"/>
      <c r="AF898" s="295"/>
      <c r="AG898" s="295"/>
    </row>
    <row r="899" spans="1:33" ht="24" customHeight="1">
      <c r="A899" s="295"/>
      <c r="B899" s="295"/>
      <c r="C899" s="295"/>
      <c r="D899" s="295"/>
      <c r="E899" s="295"/>
      <c r="F899" s="295"/>
      <c r="G899" s="295"/>
      <c r="H899" s="295"/>
      <c r="I899" s="295"/>
      <c r="J899" s="295"/>
      <c r="K899" s="295"/>
      <c r="L899" s="295"/>
      <c r="M899" s="295"/>
      <c r="N899" s="295"/>
      <c r="O899" s="295"/>
      <c r="P899" s="295"/>
      <c r="Q899" s="295"/>
      <c r="R899" s="295"/>
      <c r="S899" s="295"/>
      <c r="T899" s="295"/>
      <c r="U899" s="295"/>
      <c r="V899" s="295"/>
      <c r="W899" s="295"/>
      <c r="X899" s="295"/>
      <c r="Y899" s="295"/>
      <c r="Z899" s="295"/>
      <c r="AA899" s="295"/>
      <c r="AB899" s="295"/>
      <c r="AC899" s="295"/>
      <c r="AD899" s="295"/>
      <c r="AE899" s="295"/>
      <c r="AF899" s="295"/>
      <c r="AG899" s="295"/>
    </row>
    <row r="900" spans="1:33" ht="24" customHeight="1">
      <c r="A900" s="295"/>
      <c r="B900" s="295"/>
      <c r="C900" s="295"/>
      <c r="D900" s="295"/>
      <c r="E900" s="295"/>
      <c r="F900" s="295"/>
      <c r="G900" s="295"/>
      <c r="H900" s="295"/>
      <c r="I900" s="295"/>
      <c r="J900" s="295"/>
      <c r="K900" s="295"/>
      <c r="L900" s="295"/>
      <c r="M900" s="295"/>
      <c r="N900" s="295"/>
      <c r="O900" s="295"/>
      <c r="P900" s="295"/>
      <c r="Q900" s="295"/>
      <c r="R900" s="295"/>
      <c r="S900" s="295"/>
      <c r="T900" s="295"/>
      <c r="U900" s="295"/>
      <c r="V900" s="295"/>
      <c r="W900" s="295"/>
      <c r="X900" s="295"/>
      <c r="Y900" s="295"/>
      <c r="Z900" s="295"/>
      <c r="AA900" s="295"/>
      <c r="AB900" s="295"/>
      <c r="AC900" s="295"/>
      <c r="AD900" s="295"/>
      <c r="AE900" s="295"/>
      <c r="AF900" s="295"/>
      <c r="AG900" s="295"/>
    </row>
    <row r="901" spans="1:33" ht="24" customHeight="1">
      <c r="A901" s="295"/>
      <c r="B901" s="295"/>
      <c r="C901" s="295"/>
      <c r="D901" s="295"/>
      <c r="E901" s="295"/>
      <c r="F901" s="295"/>
      <c r="G901" s="295"/>
      <c r="H901" s="295"/>
      <c r="I901" s="295"/>
      <c r="J901" s="295"/>
      <c r="K901" s="295"/>
      <c r="L901" s="295"/>
      <c r="M901" s="295"/>
      <c r="N901" s="295"/>
      <c r="O901" s="295"/>
      <c r="P901" s="295"/>
      <c r="Q901" s="295"/>
      <c r="R901" s="295"/>
      <c r="S901" s="295"/>
      <c r="T901" s="295"/>
      <c r="U901" s="295"/>
      <c r="V901" s="295"/>
      <c r="W901" s="295"/>
      <c r="X901" s="295"/>
      <c r="Y901" s="295"/>
      <c r="Z901" s="295"/>
      <c r="AA901" s="295"/>
      <c r="AB901" s="295"/>
      <c r="AC901" s="295"/>
      <c r="AD901" s="295"/>
      <c r="AE901" s="295"/>
      <c r="AF901" s="295"/>
      <c r="AG901" s="295"/>
    </row>
    <row r="902" spans="1:33" ht="24" customHeight="1">
      <c r="A902" s="295"/>
      <c r="B902" s="295"/>
      <c r="C902" s="295"/>
      <c r="D902" s="295"/>
      <c r="E902" s="295"/>
      <c r="F902" s="295"/>
      <c r="G902" s="295"/>
      <c r="H902" s="295"/>
      <c r="I902" s="295"/>
      <c r="J902" s="295"/>
      <c r="K902" s="295"/>
      <c r="L902" s="295"/>
      <c r="M902" s="295"/>
      <c r="N902" s="295"/>
      <c r="O902" s="295"/>
      <c r="P902" s="295"/>
      <c r="Q902" s="295"/>
      <c r="R902" s="295"/>
      <c r="S902" s="295"/>
      <c r="T902" s="295"/>
      <c r="U902" s="295"/>
      <c r="V902" s="295"/>
      <c r="W902" s="295"/>
      <c r="X902" s="295"/>
      <c r="Y902" s="295"/>
      <c r="Z902" s="295"/>
      <c r="AA902" s="295"/>
      <c r="AB902" s="295"/>
      <c r="AC902" s="295"/>
      <c r="AD902" s="295"/>
      <c r="AE902" s="295"/>
      <c r="AF902" s="295"/>
      <c r="AG902" s="295"/>
    </row>
    <row r="903" spans="1:33" ht="24" customHeight="1">
      <c r="A903" s="295"/>
      <c r="B903" s="295"/>
      <c r="C903" s="295"/>
      <c r="D903" s="295"/>
      <c r="E903" s="295"/>
      <c r="F903" s="295"/>
      <c r="G903" s="295"/>
      <c r="H903" s="295"/>
      <c r="I903" s="295"/>
      <c r="J903" s="295"/>
      <c r="K903" s="295"/>
      <c r="L903" s="295"/>
      <c r="M903" s="295"/>
      <c r="N903" s="295"/>
      <c r="O903" s="295"/>
      <c r="P903" s="295"/>
      <c r="Q903" s="295"/>
      <c r="R903" s="295"/>
      <c r="S903" s="295"/>
      <c r="T903" s="295"/>
      <c r="U903" s="295"/>
      <c r="V903" s="295"/>
      <c r="W903" s="295"/>
      <c r="X903" s="295"/>
      <c r="Y903" s="295"/>
      <c r="Z903" s="295"/>
      <c r="AA903" s="295"/>
      <c r="AB903" s="295"/>
      <c r="AC903" s="295"/>
      <c r="AD903" s="295"/>
      <c r="AE903" s="295"/>
      <c r="AF903" s="295"/>
      <c r="AG903" s="295"/>
    </row>
    <row r="904" spans="1:33" ht="24" customHeight="1">
      <c r="A904" s="295"/>
      <c r="B904" s="295"/>
      <c r="C904" s="295"/>
      <c r="D904" s="295"/>
      <c r="E904" s="295"/>
      <c r="F904" s="295"/>
      <c r="G904" s="295"/>
      <c r="H904" s="295"/>
      <c r="I904" s="295"/>
      <c r="J904" s="295"/>
      <c r="K904" s="295"/>
      <c r="L904" s="295"/>
      <c r="M904" s="295"/>
      <c r="N904" s="295"/>
      <c r="O904" s="295"/>
      <c r="P904" s="295"/>
      <c r="Q904" s="295"/>
      <c r="R904" s="295"/>
      <c r="S904" s="295"/>
      <c r="T904" s="295"/>
      <c r="U904" s="295"/>
      <c r="V904" s="295"/>
      <c r="W904" s="295"/>
      <c r="X904" s="295"/>
      <c r="Y904" s="295"/>
      <c r="Z904" s="295"/>
      <c r="AA904" s="295"/>
      <c r="AB904" s="295"/>
      <c r="AC904" s="295"/>
      <c r="AD904" s="295"/>
      <c r="AE904" s="295"/>
      <c r="AF904" s="295"/>
      <c r="AG904" s="295"/>
    </row>
    <row r="905" spans="1:33" ht="24" customHeight="1">
      <c r="A905" s="295"/>
      <c r="B905" s="295"/>
      <c r="C905" s="295"/>
      <c r="D905" s="295"/>
      <c r="E905" s="295"/>
      <c r="F905" s="295"/>
      <c r="G905" s="295"/>
      <c r="H905" s="295"/>
      <c r="I905" s="295"/>
      <c r="J905" s="295"/>
      <c r="K905" s="295"/>
      <c r="L905" s="295"/>
      <c r="M905" s="295"/>
      <c r="N905" s="295"/>
      <c r="O905" s="295"/>
      <c r="P905" s="295"/>
      <c r="Q905" s="295"/>
      <c r="R905" s="295"/>
      <c r="S905" s="295"/>
      <c r="T905" s="295"/>
      <c r="U905" s="295"/>
      <c r="V905" s="295"/>
      <c r="W905" s="295"/>
      <c r="X905" s="295"/>
      <c r="Y905" s="295"/>
      <c r="Z905" s="295"/>
      <c r="AA905" s="295"/>
      <c r="AB905" s="295"/>
      <c r="AC905" s="295"/>
      <c r="AD905" s="295"/>
      <c r="AE905" s="295"/>
      <c r="AF905" s="295"/>
      <c r="AG905" s="295"/>
    </row>
    <row r="906" spans="1:33" ht="24" customHeight="1">
      <c r="A906" s="295"/>
      <c r="B906" s="295"/>
      <c r="C906" s="295"/>
      <c r="D906" s="295"/>
      <c r="E906" s="295"/>
      <c r="F906" s="295"/>
      <c r="G906" s="295"/>
      <c r="H906" s="295"/>
      <c r="I906" s="295"/>
      <c r="J906" s="295"/>
      <c r="K906" s="295"/>
      <c r="L906" s="295"/>
      <c r="M906" s="295"/>
      <c r="N906" s="295"/>
      <c r="O906" s="295"/>
      <c r="P906" s="295"/>
      <c r="Q906" s="295"/>
      <c r="R906" s="295"/>
      <c r="S906" s="295"/>
      <c r="T906" s="295"/>
      <c r="U906" s="295"/>
      <c r="V906" s="295"/>
      <c r="W906" s="295"/>
      <c r="X906" s="295"/>
      <c r="Y906" s="295"/>
      <c r="Z906" s="295"/>
      <c r="AA906" s="295"/>
      <c r="AB906" s="295"/>
      <c r="AC906" s="295"/>
      <c r="AD906" s="295"/>
      <c r="AE906" s="295"/>
      <c r="AF906" s="295"/>
      <c r="AG906" s="295"/>
    </row>
    <row r="907" spans="1:33" ht="24" customHeight="1">
      <c r="A907" s="295"/>
      <c r="B907" s="295"/>
      <c r="C907" s="295"/>
      <c r="D907" s="295"/>
      <c r="E907" s="295"/>
      <c r="F907" s="295"/>
      <c r="G907" s="295"/>
      <c r="H907" s="295"/>
      <c r="I907" s="295"/>
      <c r="J907" s="295"/>
      <c r="K907" s="295"/>
      <c r="L907" s="295"/>
      <c r="M907" s="295"/>
      <c r="N907" s="295"/>
      <c r="O907" s="295"/>
      <c r="P907" s="295"/>
      <c r="Q907" s="295"/>
      <c r="R907" s="295"/>
      <c r="S907" s="295"/>
      <c r="T907" s="295"/>
      <c r="U907" s="295"/>
      <c r="V907" s="295"/>
      <c r="W907" s="295"/>
      <c r="X907" s="295"/>
      <c r="Y907" s="295"/>
      <c r="Z907" s="295"/>
      <c r="AA907" s="295"/>
      <c r="AB907" s="295"/>
      <c r="AC907" s="295"/>
      <c r="AD907" s="295"/>
      <c r="AE907" s="295"/>
      <c r="AF907" s="295"/>
      <c r="AG907" s="295"/>
    </row>
    <row r="908" spans="1:33" ht="24" customHeight="1">
      <c r="A908" s="295"/>
      <c r="B908" s="295"/>
      <c r="C908" s="295"/>
      <c r="D908" s="295"/>
      <c r="E908" s="295"/>
      <c r="F908" s="295"/>
      <c r="G908" s="295"/>
      <c r="H908" s="295"/>
      <c r="I908" s="295"/>
      <c r="J908" s="295"/>
      <c r="K908" s="295"/>
      <c r="L908" s="295"/>
      <c r="M908" s="295"/>
      <c r="N908" s="295"/>
      <c r="O908" s="295"/>
      <c r="P908" s="295"/>
      <c r="Q908" s="295"/>
      <c r="R908" s="295"/>
      <c r="S908" s="295"/>
      <c r="T908" s="295"/>
      <c r="U908" s="295"/>
      <c r="V908" s="295"/>
      <c r="W908" s="295"/>
      <c r="X908" s="295"/>
      <c r="Y908" s="295"/>
      <c r="Z908" s="295"/>
      <c r="AA908" s="295"/>
      <c r="AB908" s="295"/>
      <c r="AC908" s="295"/>
      <c r="AD908" s="295"/>
      <c r="AE908" s="295"/>
      <c r="AF908" s="295"/>
      <c r="AG908" s="295"/>
    </row>
    <row r="909" spans="1:33" ht="24" customHeight="1">
      <c r="A909" s="295"/>
      <c r="B909" s="295"/>
      <c r="C909" s="295"/>
      <c r="D909" s="295"/>
      <c r="E909" s="295"/>
      <c r="F909" s="295"/>
      <c r="G909" s="295"/>
      <c r="H909" s="295"/>
      <c r="I909" s="295"/>
      <c r="J909" s="295"/>
      <c r="K909" s="295"/>
      <c r="L909" s="295"/>
      <c r="M909" s="295"/>
      <c r="N909" s="295"/>
      <c r="O909" s="295"/>
      <c r="P909" s="295"/>
      <c r="Q909" s="295"/>
      <c r="R909" s="295"/>
      <c r="S909" s="295"/>
      <c r="T909" s="295"/>
      <c r="U909" s="295"/>
      <c r="V909" s="295"/>
      <c r="W909" s="295"/>
      <c r="X909" s="295"/>
      <c r="Y909" s="295"/>
      <c r="Z909" s="295"/>
      <c r="AA909" s="295"/>
      <c r="AB909" s="295"/>
      <c r="AC909" s="295"/>
      <c r="AD909" s="295"/>
      <c r="AE909" s="295"/>
      <c r="AF909" s="295"/>
      <c r="AG909" s="295"/>
    </row>
    <row r="910" spans="1:33" ht="24" customHeight="1">
      <c r="A910" s="295"/>
      <c r="B910" s="295"/>
      <c r="C910" s="295"/>
      <c r="D910" s="295"/>
      <c r="E910" s="295"/>
      <c r="F910" s="295"/>
      <c r="G910" s="295"/>
      <c r="H910" s="295"/>
      <c r="I910" s="295"/>
      <c r="J910" s="295"/>
      <c r="K910" s="295"/>
      <c r="L910" s="295"/>
      <c r="M910" s="295"/>
      <c r="N910" s="295"/>
      <c r="O910" s="295"/>
      <c r="P910" s="295"/>
      <c r="Q910" s="295"/>
      <c r="R910" s="295"/>
      <c r="S910" s="295"/>
      <c r="T910" s="295"/>
      <c r="U910" s="295"/>
      <c r="V910" s="295"/>
      <c r="W910" s="295"/>
      <c r="X910" s="295"/>
      <c r="Y910" s="295"/>
      <c r="Z910" s="295"/>
      <c r="AA910" s="295"/>
      <c r="AB910" s="295"/>
      <c r="AC910" s="295"/>
      <c r="AD910" s="295"/>
      <c r="AE910" s="295"/>
      <c r="AF910" s="295"/>
      <c r="AG910" s="295"/>
    </row>
    <row r="911" spans="1:33" ht="24" customHeight="1">
      <c r="A911" s="295"/>
      <c r="B911" s="295"/>
      <c r="C911" s="295"/>
      <c r="D911" s="295"/>
      <c r="E911" s="295"/>
      <c r="F911" s="295"/>
      <c r="G911" s="295"/>
      <c r="H911" s="295"/>
      <c r="I911" s="295"/>
      <c r="J911" s="295"/>
      <c r="K911" s="295"/>
      <c r="L911" s="295"/>
      <c r="M911" s="295"/>
      <c r="N911" s="295"/>
      <c r="O911" s="295"/>
      <c r="P911" s="295"/>
      <c r="Q911" s="295"/>
      <c r="R911" s="295"/>
      <c r="S911" s="295"/>
      <c r="T911" s="295"/>
      <c r="U911" s="295"/>
      <c r="V911" s="295"/>
      <c r="W911" s="295"/>
      <c r="X911" s="295"/>
      <c r="Y911" s="295"/>
      <c r="Z911" s="295"/>
      <c r="AA911" s="295"/>
      <c r="AB911" s="295"/>
      <c r="AC911" s="295"/>
      <c r="AD911" s="295"/>
      <c r="AE911" s="295"/>
      <c r="AF911" s="295"/>
      <c r="AG911" s="295"/>
    </row>
    <row r="912" spans="1:33" ht="24" customHeight="1">
      <c r="A912" s="295"/>
      <c r="B912" s="295"/>
      <c r="C912" s="295"/>
      <c r="D912" s="295"/>
      <c r="E912" s="295"/>
      <c r="F912" s="295"/>
      <c r="G912" s="295"/>
      <c r="H912" s="295"/>
      <c r="I912" s="295"/>
      <c r="J912" s="295"/>
      <c r="K912" s="295"/>
      <c r="L912" s="295"/>
      <c r="M912" s="295"/>
      <c r="N912" s="295"/>
      <c r="O912" s="295"/>
      <c r="P912" s="295"/>
      <c r="Q912" s="295"/>
      <c r="R912" s="295"/>
      <c r="S912" s="295"/>
      <c r="T912" s="295"/>
      <c r="U912" s="295"/>
      <c r="V912" s="295"/>
      <c r="W912" s="295"/>
      <c r="X912" s="295"/>
      <c r="Y912" s="295"/>
      <c r="Z912" s="295"/>
      <c r="AA912" s="295"/>
      <c r="AB912" s="295"/>
      <c r="AC912" s="295"/>
      <c r="AD912" s="295"/>
      <c r="AE912" s="295"/>
      <c r="AF912" s="295"/>
      <c r="AG912" s="295"/>
    </row>
    <row r="913" spans="1:33" ht="24" customHeight="1">
      <c r="A913" s="295"/>
      <c r="B913" s="295"/>
      <c r="C913" s="295"/>
      <c r="D913" s="295"/>
      <c r="E913" s="295"/>
      <c r="F913" s="295"/>
      <c r="G913" s="295"/>
      <c r="H913" s="295"/>
      <c r="I913" s="295"/>
      <c r="J913" s="295"/>
      <c r="K913" s="295"/>
      <c r="L913" s="295"/>
      <c r="M913" s="295"/>
      <c r="N913" s="295"/>
      <c r="O913" s="295"/>
      <c r="P913" s="295"/>
      <c r="Q913" s="295"/>
      <c r="R913" s="295"/>
      <c r="S913" s="295"/>
      <c r="T913" s="295"/>
      <c r="U913" s="295"/>
      <c r="V913" s="295"/>
      <c r="W913" s="295"/>
      <c r="X913" s="295"/>
      <c r="Y913" s="295"/>
      <c r="Z913" s="295"/>
      <c r="AA913" s="295"/>
      <c r="AB913" s="295"/>
      <c r="AC913" s="295"/>
      <c r="AD913" s="295"/>
      <c r="AE913" s="295"/>
      <c r="AF913" s="295"/>
      <c r="AG913" s="295"/>
    </row>
    <row r="914" spans="1:33" ht="24" customHeight="1">
      <c r="A914" s="295"/>
      <c r="B914" s="295"/>
      <c r="C914" s="295"/>
      <c r="D914" s="295"/>
      <c r="E914" s="295"/>
      <c r="F914" s="295"/>
      <c r="G914" s="295"/>
      <c r="H914" s="295"/>
      <c r="I914" s="295"/>
      <c r="J914" s="295"/>
      <c r="K914" s="295"/>
      <c r="L914" s="295"/>
      <c r="M914" s="295"/>
      <c r="N914" s="295"/>
      <c r="O914" s="295"/>
      <c r="P914" s="295"/>
      <c r="Q914" s="295"/>
      <c r="R914" s="295"/>
      <c r="S914" s="295"/>
      <c r="T914" s="295"/>
      <c r="U914" s="295"/>
      <c r="V914" s="295"/>
      <c r="W914" s="295"/>
      <c r="X914" s="295"/>
      <c r="Y914" s="295"/>
      <c r="Z914" s="295"/>
      <c r="AA914" s="295"/>
      <c r="AB914" s="295"/>
      <c r="AC914" s="295"/>
      <c r="AD914" s="295"/>
      <c r="AE914" s="295"/>
      <c r="AF914" s="295"/>
      <c r="AG914" s="295"/>
    </row>
    <row r="915" spans="1:33" ht="24" customHeight="1">
      <c r="A915" s="295"/>
      <c r="B915" s="295"/>
      <c r="C915" s="295"/>
      <c r="D915" s="295"/>
      <c r="E915" s="295"/>
      <c r="F915" s="295"/>
      <c r="G915" s="295"/>
      <c r="H915" s="295"/>
      <c r="I915" s="295"/>
      <c r="J915" s="295"/>
      <c r="K915" s="295"/>
      <c r="L915" s="295"/>
      <c r="M915" s="295"/>
      <c r="N915" s="295"/>
      <c r="O915" s="295"/>
      <c r="P915" s="295"/>
      <c r="Q915" s="295"/>
      <c r="R915" s="295"/>
      <c r="S915" s="295"/>
      <c r="T915" s="295"/>
      <c r="U915" s="295"/>
      <c r="V915" s="295"/>
      <c r="W915" s="295"/>
      <c r="X915" s="295"/>
      <c r="Y915" s="295"/>
      <c r="Z915" s="295"/>
      <c r="AA915" s="295"/>
      <c r="AB915" s="295"/>
      <c r="AC915" s="295"/>
      <c r="AD915" s="295"/>
      <c r="AE915" s="295"/>
      <c r="AF915" s="295"/>
      <c r="AG915" s="295"/>
    </row>
    <row r="916" spans="1:33" ht="24" customHeight="1">
      <c r="A916" s="295"/>
      <c r="B916" s="295"/>
      <c r="C916" s="295"/>
      <c r="D916" s="295"/>
      <c r="E916" s="295"/>
      <c r="F916" s="295"/>
      <c r="G916" s="295"/>
      <c r="H916" s="295"/>
      <c r="I916" s="295"/>
      <c r="J916" s="295"/>
      <c r="K916" s="295"/>
      <c r="L916" s="295"/>
      <c r="M916" s="295"/>
      <c r="N916" s="295"/>
      <c r="O916" s="295"/>
      <c r="P916" s="295"/>
      <c r="Q916" s="295"/>
      <c r="R916" s="295"/>
      <c r="S916" s="295"/>
      <c r="T916" s="295"/>
      <c r="U916" s="295"/>
      <c r="V916" s="295"/>
      <c r="W916" s="295"/>
      <c r="X916" s="295"/>
      <c r="Y916" s="295"/>
      <c r="Z916" s="295"/>
      <c r="AA916" s="295"/>
      <c r="AB916" s="295"/>
      <c r="AC916" s="295"/>
      <c r="AD916" s="295"/>
      <c r="AE916" s="295"/>
      <c r="AF916" s="295"/>
      <c r="AG916" s="295"/>
    </row>
    <row r="917" spans="1:33" ht="24" customHeight="1">
      <c r="A917" s="295"/>
      <c r="B917" s="295"/>
      <c r="C917" s="295"/>
      <c r="D917" s="295"/>
      <c r="E917" s="295"/>
      <c r="F917" s="295"/>
      <c r="G917" s="295"/>
      <c r="H917" s="295"/>
      <c r="I917" s="295"/>
      <c r="J917" s="295"/>
      <c r="K917" s="295"/>
      <c r="L917" s="295"/>
      <c r="M917" s="295"/>
      <c r="N917" s="295"/>
      <c r="O917" s="295"/>
      <c r="P917" s="295"/>
      <c r="Q917" s="295"/>
      <c r="R917" s="295"/>
      <c r="S917" s="295"/>
      <c r="T917" s="295"/>
      <c r="U917" s="295"/>
      <c r="V917" s="295"/>
      <c r="W917" s="295"/>
      <c r="X917" s="295"/>
      <c r="Y917" s="295"/>
      <c r="Z917" s="295"/>
      <c r="AA917" s="295"/>
      <c r="AB917" s="295"/>
      <c r="AC917" s="295"/>
      <c r="AD917" s="295"/>
      <c r="AE917" s="295"/>
      <c r="AF917" s="295"/>
      <c r="AG917" s="295"/>
    </row>
    <row r="918" spans="1:33" ht="24" customHeight="1">
      <c r="A918" s="295"/>
      <c r="B918" s="295"/>
      <c r="C918" s="295"/>
      <c r="D918" s="295"/>
      <c r="E918" s="295"/>
      <c r="F918" s="295"/>
      <c r="G918" s="295"/>
      <c r="H918" s="295"/>
      <c r="I918" s="295"/>
      <c r="J918" s="295"/>
      <c r="K918" s="295"/>
      <c r="L918" s="295"/>
      <c r="M918" s="295"/>
      <c r="N918" s="295"/>
      <c r="O918" s="295"/>
      <c r="P918" s="295"/>
      <c r="Q918" s="295"/>
      <c r="R918" s="295"/>
      <c r="S918" s="295"/>
      <c r="T918" s="295"/>
      <c r="U918" s="295"/>
      <c r="V918" s="295"/>
      <c r="W918" s="295"/>
      <c r="X918" s="295"/>
      <c r="Y918" s="295"/>
      <c r="Z918" s="295"/>
      <c r="AA918" s="295"/>
      <c r="AB918" s="295"/>
      <c r="AC918" s="295"/>
      <c r="AD918" s="295"/>
      <c r="AE918" s="295"/>
      <c r="AF918" s="295"/>
      <c r="AG918" s="295"/>
    </row>
    <row r="919" spans="1:33" ht="24" customHeight="1">
      <c r="A919" s="295"/>
      <c r="B919" s="295"/>
      <c r="C919" s="295"/>
      <c r="D919" s="295"/>
      <c r="E919" s="295"/>
      <c r="F919" s="295"/>
      <c r="G919" s="295"/>
      <c r="H919" s="295"/>
      <c r="I919" s="295"/>
      <c r="J919" s="295"/>
      <c r="K919" s="295"/>
      <c r="L919" s="295"/>
      <c r="M919" s="295"/>
      <c r="N919" s="295"/>
      <c r="O919" s="295"/>
      <c r="P919" s="295"/>
      <c r="Q919" s="295"/>
      <c r="R919" s="295"/>
      <c r="S919" s="295"/>
      <c r="T919" s="295"/>
      <c r="U919" s="295"/>
      <c r="V919" s="295"/>
      <c r="W919" s="295"/>
      <c r="X919" s="295"/>
      <c r="Y919" s="295"/>
      <c r="Z919" s="295"/>
      <c r="AA919" s="295"/>
      <c r="AB919" s="295"/>
      <c r="AC919" s="295"/>
      <c r="AD919" s="295"/>
      <c r="AE919" s="295"/>
      <c r="AF919" s="295"/>
      <c r="AG919" s="295"/>
    </row>
    <row r="920" spans="1:33" ht="24" customHeight="1">
      <c r="A920" s="295"/>
      <c r="B920" s="295"/>
      <c r="C920" s="295"/>
      <c r="D920" s="295"/>
      <c r="E920" s="295"/>
      <c r="F920" s="295"/>
      <c r="G920" s="295"/>
      <c r="H920" s="295"/>
      <c r="I920" s="295"/>
      <c r="J920" s="295"/>
      <c r="K920" s="295"/>
      <c r="L920" s="295"/>
      <c r="M920" s="295"/>
      <c r="N920" s="295"/>
      <c r="O920" s="295"/>
      <c r="P920" s="295"/>
      <c r="Q920" s="295"/>
      <c r="R920" s="295"/>
      <c r="S920" s="295"/>
      <c r="T920" s="295"/>
      <c r="U920" s="295"/>
      <c r="V920" s="295"/>
      <c r="W920" s="295"/>
      <c r="X920" s="295"/>
      <c r="Y920" s="295"/>
      <c r="Z920" s="295"/>
      <c r="AA920" s="295"/>
      <c r="AB920" s="295"/>
      <c r="AC920" s="295"/>
      <c r="AD920" s="295"/>
      <c r="AE920" s="295"/>
      <c r="AF920" s="295"/>
      <c r="AG920" s="295"/>
    </row>
    <row r="921" spans="1:33" ht="24" customHeight="1">
      <c r="A921" s="295"/>
      <c r="B921" s="295"/>
      <c r="C921" s="295"/>
      <c r="D921" s="295"/>
      <c r="E921" s="295"/>
      <c r="F921" s="295"/>
      <c r="G921" s="295"/>
      <c r="H921" s="295"/>
      <c r="I921" s="295"/>
      <c r="J921" s="295"/>
      <c r="K921" s="295"/>
      <c r="L921" s="295"/>
      <c r="M921" s="295"/>
      <c r="N921" s="295"/>
      <c r="O921" s="295"/>
      <c r="P921" s="295"/>
      <c r="Q921" s="295"/>
      <c r="R921" s="295"/>
      <c r="S921" s="295"/>
      <c r="T921" s="295"/>
      <c r="U921" s="295"/>
      <c r="V921" s="295"/>
      <c r="W921" s="295"/>
      <c r="X921" s="295"/>
      <c r="Y921" s="295"/>
      <c r="Z921" s="295"/>
      <c r="AA921" s="295"/>
      <c r="AB921" s="295"/>
      <c r="AC921" s="295"/>
      <c r="AD921" s="295"/>
      <c r="AE921" s="295"/>
      <c r="AF921" s="295"/>
      <c r="AG921" s="295"/>
    </row>
    <row r="922" spans="1:33" ht="24" customHeight="1">
      <c r="A922" s="295"/>
      <c r="B922" s="295"/>
      <c r="C922" s="295"/>
      <c r="D922" s="295"/>
      <c r="E922" s="295"/>
      <c r="F922" s="295"/>
      <c r="G922" s="295"/>
      <c r="H922" s="295"/>
      <c r="I922" s="295"/>
      <c r="J922" s="295"/>
      <c r="K922" s="295"/>
      <c r="L922" s="295"/>
      <c r="M922" s="295"/>
      <c r="N922" s="295"/>
      <c r="O922" s="295"/>
      <c r="P922" s="295"/>
      <c r="Q922" s="295"/>
      <c r="R922" s="295"/>
      <c r="S922" s="295"/>
      <c r="T922" s="295"/>
      <c r="U922" s="295"/>
      <c r="V922" s="295"/>
      <c r="W922" s="295"/>
      <c r="X922" s="295"/>
      <c r="Y922" s="295"/>
      <c r="Z922" s="295"/>
      <c r="AA922" s="295"/>
      <c r="AB922" s="295"/>
      <c r="AC922" s="295"/>
      <c r="AD922" s="295"/>
      <c r="AE922" s="295"/>
      <c r="AF922" s="295"/>
      <c r="AG922" s="295"/>
    </row>
    <row r="923" spans="1:33" ht="24" customHeight="1">
      <c r="A923" s="295"/>
      <c r="B923" s="295"/>
      <c r="C923" s="295"/>
      <c r="D923" s="295"/>
      <c r="E923" s="295"/>
      <c r="F923" s="295"/>
      <c r="G923" s="295"/>
      <c r="H923" s="295"/>
      <c r="I923" s="295"/>
      <c r="J923" s="295"/>
      <c r="K923" s="295"/>
      <c r="L923" s="295"/>
      <c r="M923" s="295"/>
      <c r="N923" s="295"/>
      <c r="O923" s="295"/>
      <c r="P923" s="295"/>
      <c r="Q923" s="295"/>
      <c r="R923" s="295"/>
      <c r="S923" s="295"/>
      <c r="T923" s="295"/>
      <c r="U923" s="295"/>
      <c r="V923" s="295"/>
      <c r="W923" s="295"/>
      <c r="X923" s="295"/>
      <c r="Y923" s="295"/>
      <c r="Z923" s="295"/>
      <c r="AA923" s="295"/>
      <c r="AB923" s="295"/>
      <c r="AC923" s="295"/>
      <c r="AD923" s="295"/>
      <c r="AE923" s="295"/>
      <c r="AF923" s="295"/>
      <c r="AG923" s="295"/>
    </row>
    <row r="924" spans="1:33" ht="24" customHeight="1">
      <c r="A924" s="295"/>
      <c r="B924" s="295"/>
      <c r="C924" s="295"/>
      <c r="D924" s="295"/>
      <c r="E924" s="295"/>
      <c r="F924" s="295"/>
      <c r="G924" s="295"/>
      <c r="H924" s="295"/>
      <c r="I924" s="295"/>
      <c r="J924" s="295"/>
      <c r="K924" s="295"/>
      <c r="L924" s="295"/>
      <c r="M924" s="295"/>
      <c r="N924" s="295"/>
      <c r="O924" s="295"/>
      <c r="P924" s="295"/>
      <c r="Q924" s="295"/>
      <c r="R924" s="295"/>
      <c r="S924" s="295"/>
      <c r="T924" s="295"/>
      <c r="U924" s="295"/>
      <c r="V924" s="295"/>
      <c r="W924" s="295"/>
      <c r="X924" s="295"/>
      <c r="Y924" s="295"/>
      <c r="Z924" s="295"/>
      <c r="AA924" s="295"/>
      <c r="AB924" s="295"/>
      <c r="AC924" s="295"/>
      <c r="AD924" s="295"/>
      <c r="AE924" s="295"/>
      <c r="AF924" s="295"/>
      <c r="AG924" s="295"/>
    </row>
    <row r="925" spans="1:33" ht="24" customHeight="1">
      <c r="A925" s="295"/>
      <c r="B925" s="295"/>
      <c r="C925" s="295"/>
      <c r="D925" s="295"/>
      <c r="E925" s="295"/>
      <c r="F925" s="295"/>
      <c r="G925" s="295"/>
      <c r="H925" s="295"/>
      <c r="I925" s="295"/>
      <c r="J925" s="295"/>
      <c r="K925" s="295"/>
      <c r="L925" s="295"/>
      <c r="M925" s="295"/>
      <c r="N925" s="295"/>
      <c r="O925" s="295"/>
      <c r="P925" s="295"/>
      <c r="Q925" s="295"/>
      <c r="R925" s="295"/>
      <c r="S925" s="295"/>
      <c r="T925" s="295"/>
      <c r="U925" s="295"/>
      <c r="V925" s="295"/>
      <c r="W925" s="295"/>
      <c r="X925" s="295"/>
      <c r="Y925" s="295"/>
      <c r="Z925" s="295"/>
      <c r="AA925" s="295"/>
      <c r="AB925" s="295"/>
      <c r="AC925" s="295"/>
      <c r="AD925" s="295"/>
      <c r="AE925" s="295"/>
      <c r="AF925" s="295"/>
      <c r="AG925" s="295"/>
    </row>
    <row r="926" spans="1:33" ht="24" customHeight="1">
      <c r="A926" s="295"/>
      <c r="B926" s="295"/>
      <c r="C926" s="295"/>
      <c r="D926" s="295"/>
      <c r="E926" s="295"/>
      <c r="F926" s="295"/>
      <c r="G926" s="295"/>
      <c r="H926" s="295"/>
      <c r="I926" s="295"/>
      <c r="J926" s="295"/>
      <c r="K926" s="295"/>
      <c r="L926" s="295"/>
      <c r="M926" s="295"/>
      <c r="N926" s="295"/>
      <c r="O926" s="295"/>
      <c r="P926" s="295"/>
      <c r="Q926" s="295"/>
      <c r="R926" s="295"/>
      <c r="S926" s="295"/>
      <c r="T926" s="295"/>
      <c r="U926" s="295"/>
      <c r="V926" s="295"/>
      <c r="W926" s="295"/>
      <c r="X926" s="295"/>
      <c r="Y926" s="295"/>
      <c r="Z926" s="295"/>
      <c r="AA926" s="295"/>
      <c r="AB926" s="295"/>
      <c r="AC926" s="295"/>
      <c r="AD926" s="295"/>
      <c r="AE926" s="295"/>
      <c r="AF926" s="295"/>
      <c r="AG926" s="295"/>
    </row>
    <row r="927" spans="1:33" ht="24" customHeight="1">
      <c r="A927" s="295"/>
      <c r="B927" s="295"/>
      <c r="C927" s="295"/>
      <c r="D927" s="295"/>
      <c r="E927" s="295"/>
      <c r="F927" s="295"/>
      <c r="G927" s="295"/>
      <c r="H927" s="295"/>
      <c r="I927" s="295"/>
      <c r="J927" s="295"/>
      <c r="K927" s="295"/>
      <c r="L927" s="295"/>
      <c r="M927" s="295"/>
      <c r="N927" s="295"/>
      <c r="O927" s="295"/>
      <c r="P927" s="295"/>
      <c r="Q927" s="295"/>
      <c r="R927" s="295"/>
      <c r="S927" s="295"/>
      <c r="T927" s="295"/>
      <c r="U927" s="295"/>
      <c r="V927" s="295"/>
      <c r="W927" s="295"/>
      <c r="X927" s="295"/>
      <c r="Y927" s="295"/>
      <c r="Z927" s="295"/>
      <c r="AA927" s="295"/>
      <c r="AB927" s="295"/>
      <c r="AC927" s="295"/>
      <c r="AD927" s="295"/>
      <c r="AE927" s="295"/>
      <c r="AF927" s="295"/>
      <c r="AG927" s="295"/>
    </row>
    <row r="928" spans="1:33" ht="24" customHeight="1">
      <c r="A928" s="295"/>
      <c r="B928" s="295"/>
      <c r="C928" s="295"/>
      <c r="D928" s="295"/>
      <c r="E928" s="295"/>
      <c r="F928" s="295"/>
      <c r="G928" s="295"/>
      <c r="H928" s="295"/>
      <c r="I928" s="295"/>
      <c r="J928" s="295"/>
      <c r="K928" s="295"/>
      <c r="L928" s="295"/>
      <c r="M928" s="295"/>
      <c r="N928" s="295"/>
      <c r="O928" s="295"/>
      <c r="P928" s="295"/>
      <c r="Q928" s="295"/>
      <c r="R928" s="295"/>
      <c r="S928" s="295"/>
      <c r="T928" s="295"/>
      <c r="U928" s="295"/>
      <c r="V928" s="295"/>
      <c r="W928" s="295"/>
      <c r="X928" s="295"/>
      <c r="Y928" s="295"/>
      <c r="Z928" s="295"/>
      <c r="AA928" s="295"/>
      <c r="AB928" s="295"/>
      <c r="AC928" s="295"/>
      <c r="AD928" s="295"/>
      <c r="AE928" s="295"/>
      <c r="AF928" s="295"/>
      <c r="AG928" s="295"/>
    </row>
    <row r="929" spans="1:33" ht="24" customHeight="1">
      <c r="A929" s="295"/>
      <c r="B929" s="295"/>
      <c r="C929" s="295"/>
      <c r="D929" s="295"/>
      <c r="E929" s="295"/>
      <c r="F929" s="295"/>
      <c r="G929" s="295"/>
      <c r="H929" s="295"/>
      <c r="I929" s="295"/>
      <c r="J929" s="295"/>
      <c r="K929" s="295"/>
      <c r="L929" s="295"/>
      <c r="M929" s="295"/>
      <c r="N929" s="295"/>
      <c r="O929" s="295"/>
      <c r="P929" s="295"/>
      <c r="Q929" s="295"/>
      <c r="R929" s="295"/>
      <c r="S929" s="295"/>
      <c r="T929" s="295"/>
      <c r="U929" s="295"/>
      <c r="V929" s="295"/>
      <c r="W929" s="295"/>
      <c r="X929" s="295"/>
      <c r="Y929" s="295"/>
      <c r="Z929" s="295"/>
      <c r="AA929" s="295"/>
      <c r="AB929" s="295"/>
      <c r="AC929" s="295"/>
      <c r="AD929" s="295"/>
      <c r="AE929" s="295"/>
      <c r="AF929" s="295"/>
      <c r="AG929" s="295"/>
    </row>
    <row r="930" spans="1:33" ht="24" customHeight="1">
      <c r="A930" s="295"/>
      <c r="B930" s="295"/>
      <c r="C930" s="295"/>
      <c r="D930" s="295"/>
      <c r="E930" s="295"/>
      <c r="F930" s="295"/>
      <c r="G930" s="295"/>
      <c r="H930" s="295"/>
      <c r="I930" s="295"/>
      <c r="J930" s="295"/>
      <c r="K930" s="295"/>
      <c r="L930" s="295"/>
      <c r="M930" s="295"/>
      <c r="N930" s="295"/>
      <c r="O930" s="295"/>
      <c r="P930" s="295"/>
      <c r="Q930" s="295"/>
      <c r="R930" s="295"/>
      <c r="S930" s="295"/>
      <c r="T930" s="295"/>
      <c r="U930" s="295"/>
      <c r="V930" s="295"/>
      <c r="W930" s="295"/>
      <c r="X930" s="295"/>
      <c r="Y930" s="295"/>
      <c r="Z930" s="295"/>
      <c r="AA930" s="295"/>
      <c r="AB930" s="295"/>
      <c r="AC930" s="295"/>
      <c r="AD930" s="295"/>
      <c r="AE930" s="295"/>
      <c r="AF930" s="295"/>
      <c r="AG930" s="295"/>
    </row>
    <row r="931" spans="1:33" ht="24" customHeight="1">
      <c r="A931" s="295"/>
      <c r="B931" s="295"/>
      <c r="C931" s="295"/>
      <c r="D931" s="295"/>
      <c r="E931" s="295"/>
      <c r="F931" s="295"/>
      <c r="G931" s="295"/>
      <c r="H931" s="295"/>
      <c r="I931" s="295"/>
      <c r="J931" s="295"/>
      <c r="K931" s="295"/>
      <c r="L931" s="295"/>
      <c r="M931" s="295"/>
      <c r="N931" s="295"/>
      <c r="O931" s="295"/>
      <c r="P931" s="295"/>
      <c r="Q931" s="295"/>
      <c r="R931" s="295"/>
      <c r="S931" s="295"/>
      <c r="T931" s="295"/>
      <c r="U931" s="295"/>
      <c r="V931" s="295"/>
      <c r="W931" s="295"/>
      <c r="X931" s="295"/>
      <c r="Y931" s="295"/>
      <c r="Z931" s="295"/>
      <c r="AA931" s="295"/>
      <c r="AB931" s="295"/>
      <c r="AC931" s="295"/>
      <c r="AD931" s="295"/>
      <c r="AE931" s="295"/>
      <c r="AF931" s="295"/>
      <c r="AG931" s="295"/>
    </row>
    <row r="932" spans="1:33" ht="24" customHeight="1">
      <c r="A932" s="295"/>
      <c r="B932" s="295"/>
      <c r="C932" s="295"/>
      <c r="D932" s="295"/>
      <c r="E932" s="295"/>
      <c r="F932" s="295"/>
      <c r="G932" s="295"/>
      <c r="H932" s="295"/>
      <c r="I932" s="295"/>
      <c r="J932" s="295"/>
      <c r="K932" s="295"/>
      <c r="L932" s="295"/>
      <c r="M932" s="295"/>
      <c r="N932" s="295"/>
      <c r="O932" s="295"/>
      <c r="P932" s="295"/>
      <c r="Q932" s="295"/>
      <c r="R932" s="295"/>
      <c r="S932" s="295"/>
      <c r="T932" s="295"/>
      <c r="U932" s="295"/>
      <c r="V932" s="295"/>
      <c r="W932" s="295"/>
      <c r="X932" s="295"/>
      <c r="Y932" s="295"/>
      <c r="Z932" s="295"/>
      <c r="AA932" s="295"/>
      <c r="AB932" s="295"/>
      <c r="AC932" s="295"/>
      <c r="AD932" s="295"/>
      <c r="AE932" s="295"/>
      <c r="AF932" s="295"/>
      <c r="AG932" s="295"/>
    </row>
    <row r="933" spans="1:33" ht="24" customHeight="1">
      <c r="A933" s="295"/>
      <c r="B933" s="295"/>
      <c r="C933" s="295"/>
      <c r="D933" s="295"/>
      <c r="E933" s="295"/>
      <c r="F933" s="295"/>
      <c r="G933" s="295"/>
      <c r="H933" s="295"/>
      <c r="I933" s="295"/>
      <c r="J933" s="295"/>
      <c r="K933" s="295"/>
      <c r="L933" s="295"/>
      <c r="M933" s="295"/>
      <c r="N933" s="295"/>
      <c r="O933" s="295"/>
      <c r="P933" s="295"/>
      <c r="Q933" s="295"/>
      <c r="R933" s="295"/>
      <c r="S933" s="295"/>
      <c r="T933" s="295"/>
      <c r="U933" s="295"/>
      <c r="V933" s="295"/>
      <c r="W933" s="295"/>
      <c r="X933" s="295"/>
      <c r="Y933" s="295"/>
      <c r="Z933" s="295"/>
      <c r="AA933" s="295"/>
      <c r="AB933" s="295"/>
      <c r="AC933" s="295"/>
      <c r="AD933" s="295"/>
      <c r="AE933" s="295"/>
      <c r="AF933" s="295"/>
      <c r="AG933" s="295"/>
    </row>
    <row r="934" spans="1:33" ht="24" customHeight="1">
      <c r="A934" s="295"/>
      <c r="B934" s="295"/>
      <c r="C934" s="295"/>
      <c r="D934" s="295"/>
      <c r="E934" s="295"/>
      <c r="F934" s="295"/>
      <c r="G934" s="295"/>
      <c r="H934" s="295"/>
      <c r="I934" s="295"/>
      <c r="J934" s="295"/>
      <c r="K934" s="295"/>
      <c r="L934" s="295"/>
      <c r="M934" s="295"/>
      <c r="N934" s="295"/>
      <c r="O934" s="295"/>
      <c r="P934" s="295"/>
      <c r="Q934" s="295"/>
      <c r="R934" s="295"/>
      <c r="S934" s="295"/>
      <c r="T934" s="295"/>
      <c r="U934" s="295"/>
      <c r="V934" s="295"/>
      <c r="W934" s="295"/>
      <c r="X934" s="295"/>
      <c r="Y934" s="295"/>
      <c r="Z934" s="295"/>
      <c r="AA934" s="295"/>
      <c r="AB934" s="295"/>
      <c r="AC934" s="295"/>
      <c r="AD934" s="295"/>
      <c r="AE934" s="295"/>
      <c r="AF934" s="295"/>
      <c r="AG934" s="295"/>
    </row>
    <row r="935" spans="1:33" ht="24" customHeight="1">
      <c r="A935" s="295"/>
      <c r="B935" s="295"/>
      <c r="C935" s="295"/>
      <c r="D935" s="295"/>
      <c r="E935" s="295"/>
      <c r="F935" s="295"/>
      <c r="G935" s="295"/>
      <c r="H935" s="295"/>
      <c r="I935" s="295"/>
      <c r="J935" s="295"/>
      <c r="K935" s="295"/>
      <c r="L935" s="295"/>
      <c r="M935" s="295"/>
      <c r="N935" s="295"/>
      <c r="O935" s="295"/>
      <c r="P935" s="295"/>
      <c r="Q935" s="295"/>
      <c r="R935" s="295"/>
      <c r="S935" s="295"/>
      <c r="T935" s="295"/>
      <c r="U935" s="295"/>
      <c r="V935" s="295"/>
      <c r="W935" s="295"/>
      <c r="X935" s="295"/>
      <c r="Y935" s="295"/>
      <c r="Z935" s="295"/>
      <c r="AA935" s="295"/>
      <c r="AB935" s="295"/>
      <c r="AC935" s="295"/>
      <c r="AD935" s="295"/>
      <c r="AE935" s="295"/>
      <c r="AF935" s="295"/>
      <c r="AG935" s="295"/>
    </row>
    <row r="936" spans="1:33" ht="24" customHeight="1">
      <c r="A936" s="295"/>
      <c r="B936" s="295"/>
      <c r="C936" s="295"/>
      <c r="D936" s="295"/>
      <c r="E936" s="295"/>
      <c r="F936" s="295"/>
      <c r="G936" s="295"/>
      <c r="H936" s="295"/>
      <c r="I936" s="295"/>
      <c r="J936" s="295"/>
      <c r="K936" s="295"/>
      <c r="L936" s="295"/>
      <c r="M936" s="295"/>
      <c r="N936" s="295"/>
      <c r="O936" s="295"/>
      <c r="P936" s="295"/>
      <c r="Q936" s="295"/>
      <c r="R936" s="295"/>
      <c r="S936" s="295"/>
      <c r="T936" s="295"/>
      <c r="U936" s="295"/>
      <c r="V936" s="295"/>
      <c r="W936" s="295"/>
      <c r="X936" s="295"/>
      <c r="Y936" s="295"/>
      <c r="Z936" s="295"/>
      <c r="AA936" s="295"/>
      <c r="AB936" s="295"/>
      <c r="AC936" s="295"/>
      <c r="AD936" s="295"/>
      <c r="AE936" s="295"/>
      <c r="AF936" s="295"/>
      <c r="AG936" s="295"/>
    </row>
    <row r="937" spans="1:33" ht="24" customHeight="1">
      <c r="A937" s="295"/>
      <c r="B937" s="295"/>
      <c r="C937" s="295"/>
      <c r="D937" s="295"/>
      <c r="E937" s="295"/>
      <c r="F937" s="295"/>
      <c r="G937" s="295"/>
      <c r="H937" s="295"/>
      <c r="I937" s="295"/>
      <c r="J937" s="295"/>
      <c r="K937" s="295"/>
      <c r="L937" s="295"/>
      <c r="M937" s="295"/>
      <c r="N937" s="295"/>
      <c r="O937" s="295"/>
      <c r="P937" s="295"/>
      <c r="Q937" s="295"/>
      <c r="R937" s="295"/>
      <c r="S937" s="295"/>
      <c r="T937" s="295"/>
      <c r="U937" s="295"/>
      <c r="V937" s="295"/>
      <c r="W937" s="295"/>
      <c r="X937" s="295"/>
      <c r="Y937" s="295"/>
      <c r="Z937" s="295"/>
      <c r="AA937" s="295"/>
      <c r="AB937" s="295"/>
      <c r="AC937" s="295"/>
      <c r="AD937" s="295"/>
      <c r="AE937" s="295"/>
      <c r="AF937" s="295"/>
      <c r="AG937" s="295"/>
    </row>
    <row r="938" spans="1:33" ht="24" customHeight="1">
      <c r="A938" s="295"/>
      <c r="B938" s="295"/>
      <c r="C938" s="295"/>
      <c r="D938" s="295"/>
      <c r="E938" s="295"/>
      <c r="F938" s="295"/>
      <c r="G938" s="295"/>
      <c r="H938" s="295"/>
      <c r="I938" s="295"/>
      <c r="J938" s="295"/>
      <c r="K938" s="295"/>
      <c r="L938" s="295"/>
      <c r="M938" s="295"/>
      <c r="N938" s="295"/>
      <c r="O938" s="295"/>
      <c r="P938" s="295"/>
      <c r="Q938" s="295"/>
      <c r="R938" s="295"/>
      <c r="S938" s="295"/>
      <c r="T938" s="295"/>
      <c r="U938" s="295"/>
      <c r="V938" s="295"/>
      <c r="W938" s="295"/>
      <c r="X938" s="295"/>
      <c r="Y938" s="295"/>
      <c r="Z938" s="295"/>
      <c r="AA938" s="295"/>
      <c r="AB938" s="295"/>
      <c r="AC938" s="295"/>
      <c r="AD938" s="295"/>
      <c r="AE938" s="295"/>
      <c r="AF938" s="295"/>
      <c r="AG938" s="295"/>
    </row>
    <row r="939" spans="1:33" ht="24" customHeight="1">
      <c r="A939" s="295"/>
      <c r="B939" s="295"/>
      <c r="C939" s="295"/>
      <c r="D939" s="295"/>
      <c r="E939" s="295"/>
      <c r="F939" s="295"/>
      <c r="G939" s="295"/>
      <c r="H939" s="295"/>
      <c r="I939" s="295"/>
      <c r="J939" s="295"/>
      <c r="K939" s="295"/>
      <c r="L939" s="295"/>
      <c r="M939" s="295"/>
      <c r="N939" s="295"/>
      <c r="O939" s="295"/>
      <c r="P939" s="295"/>
      <c r="Q939" s="295"/>
      <c r="R939" s="295"/>
      <c r="S939" s="295"/>
      <c r="T939" s="295"/>
      <c r="U939" s="295"/>
      <c r="V939" s="295"/>
      <c r="W939" s="295"/>
      <c r="X939" s="295"/>
      <c r="Y939" s="295"/>
      <c r="Z939" s="295"/>
      <c r="AA939" s="295"/>
      <c r="AB939" s="295"/>
      <c r="AC939" s="295"/>
      <c r="AD939" s="295"/>
      <c r="AE939" s="295"/>
      <c r="AF939" s="295"/>
      <c r="AG939" s="295"/>
    </row>
    <row r="940" spans="1:33" ht="24" customHeight="1">
      <c r="A940" s="295"/>
      <c r="B940" s="295"/>
      <c r="C940" s="295"/>
      <c r="D940" s="295"/>
      <c r="E940" s="295"/>
      <c r="F940" s="295"/>
      <c r="G940" s="295"/>
      <c r="H940" s="295"/>
      <c r="I940" s="295"/>
      <c r="J940" s="295"/>
      <c r="K940" s="295"/>
      <c r="L940" s="295"/>
      <c r="M940" s="295"/>
      <c r="N940" s="295"/>
      <c r="O940" s="295"/>
      <c r="P940" s="295"/>
      <c r="Q940" s="295"/>
      <c r="R940" s="295"/>
      <c r="S940" s="295"/>
      <c r="T940" s="295"/>
      <c r="U940" s="295"/>
      <c r="V940" s="295"/>
      <c r="W940" s="295"/>
      <c r="X940" s="295"/>
      <c r="Y940" s="295"/>
      <c r="Z940" s="295"/>
      <c r="AA940" s="295"/>
      <c r="AB940" s="295"/>
      <c r="AC940" s="295"/>
      <c r="AD940" s="295"/>
      <c r="AE940" s="295"/>
      <c r="AF940" s="295"/>
      <c r="AG940" s="295"/>
    </row>
    <row r="941" spans="1:33" ht="24" customHeight="1">
      <c r="A941" s="295"/>
      <c r="B941" s="295"/>
      <c r="C941" s="295"/>
      <c r="D941" s="295"/>
      <c r="E941" s="295"/>
      <c r="F941" s="295"/>
      <c r="G941" s="295"/>
      <c r="H941" s="295"/>
      <c r="I941" s="295"/>
      <c r="J941" s="295"/>
      <c r="K941" s="295"/>
      <c r="L941" s="295"/>
      <c r="M941" s="295"/>
      <c r="N941" s="295"/>
      <c r="O941" s="295"/>
      <c r="P941" s="295"/>
      <c r="Q941" s="295"/>
      <c r="R941" s="295"/>
      <c r="S941" s="295"/>
      <c r="T941" s="295"/>
      <c r="U941" s="295"/>
      <c r="V941" s="295"/>
      <c r="W941" s="295"/>
      <c r="X941" s="295"/>
      <c r="Y941" s="295"/>
      <c r="Z941" s="295"/>
      <c r="AA941" s="295"/>
      <c r="AB941" s="295"/>
      <c r="AC941" s="295"/>
      <c r="AD941" s="295"/>
      <c r="AE941" s="295"/>
      <c r="AF941" s="295"/>
      <c r="AG941" s="295"/>
    </row>
    <row r="942" spans="1:33" ht="24" customHeight="1">
      <c r="A942" s="295"/>
      <c r="B942" s="295"/>
      <c r="C942" s="295"/>
      <c r="D942" s="295"/>
      <c r="E942" s="295"/>
      <c r="F942" s="295"/>
      <c r="G942" s="295"/>
      <c r="H942" s="295"/>
      <c r="I942" s="295"/>
      <c r="J942" s="295"/>
      <c r="K942" s="295"/>
      <c r="L942" s="295"/>
      <c r="M942" s="295"/>
      <c r="N942" s="295"/>
      <c r="O942" s="295"/>
      <c r="P942" s="295"/>
      <c r="Q942" s="295"/>
      <c r="R942" s="295"/>
      <c r="S942" s="295"/>
      <c r="T942" s="295"/>
      <c r="U942" s="295"/>
      <c r="V942" s="295"/>
      <c r="W942" s="295"/>
      <c r="X942" s="295"/>
      <c r="Y942" s="295"/>
      <c r="Z942" s="295"/>
      <c r="AA942" s="295"/>
      <c r="AB942" s="295"/>
      <c r="AC942" s="295"/>
      <c r="AD942" s="295"/>
      <c r="AE942" s="295"/>
      <c r="AF942" s="295"/>
      <c r="AG942" s="295"/>
    </row>
    <row r="943" spans="1:33" ht="24" customHeight="1">
      <c r="A943" s="295"/>
      <c r="B943" s="295"/>
      <c r="C943" s="295"/>
      <c r="D943" s="295"/>
      <c r="E943" s="295"/>
      <c r="F943" s="295"/>
      <c r="G943" s="295"/>
      <c r="H943" s="295"/>
      <c r="I943" s="295"/>
      <c r="J943" s="295"/>
      <c r="K943" s="295"/>
      <c r="L943" s="295"/>
      <c r="M943" s="295"/>
      <c r="N943" s="295"/>
      <c r="O943" s="295"/>
      <c r="P943" s="295"/>
      <c r="Q943" s="295"/>
      <c r="R943" s="295"/>
      <c r="S943" s="295"/>
      <c r="T943" s="295"/>
      <c r="U943" s="295"/>
      <c r="V943" s="295"/>
      <c r="W943" s="295"/>
      <c r="X943" s="295"/>
      <c r="Y943" s="295"/>
      <c r="Z943" s="295"/>
      <c r="AA943" s="295"/>
      <c r="AB943" s="295"/>
      <c r="AC943" s="295"/>
      <c r="AD943" s="295"/>
      <c r="AE943" s="295"/>
      <c r="AF943" s="295"/>
      <c r="AG943" s="295"/>
    </row>
    <row r="944" spans="1:33" ht="24" customHeight="1">
      <c r="A944" s="295"/>
      <c r="B944" s="295"/>
      <c r="C944" s="295"/>
      <c r="D944" s="295"/>
      <c r="E944" s="295"/>
      <c r="F944" s="295"/>
      <c r="G944" s="295"/>
      <c r="H944" s="295"/>
      <c r="I944" s="295"/>
      <c r="J944" s="295"/>
      <c r="K944" s="295"/>
      <c r="L944" s="295"/>
      <c r="M944" s="295"/>
      <c r="N944" s="295"/>
      <c r="O944" s="295"/>
      <c r="P944" s="295"/>
      <c r="Q944" s="295"/>
      <c r="R944" s="295"/>
      <c r="S944" s="295"/>
      <c r="T944" s="295"/>
      <c r="U944" s="295"/>
      <c r="V944" s="295"/>
      <c r="W944" s="295"/>
      <c r="X944" s="295"/>
      <c r="Y944" s="295"/>
      <c r="Z944" s="295"/>
      <c r="AA944" s="295"/>
      <c r="AB944" s="295"/>
      <c r="AC944" s="295"/>
      <c r="AD944" s="295"/>
      <c r="AE944" s="295"/>
      <c r="AF944" s="295"/>
      <c r="AG944" s="295"/>
    </row>
    <row r="945" spans="1:33" ht="24" customHeight="1">
      <c r="A945" s="295"/>
      <c r="B945" s="295"/>
      <c r="C945" s="295"/>
      <c r="D945" s="295"/>
      <c r="E945" s="295"/>
      <c r="F945" s="295"/>
      <c r="G945" s="295"/>
      <c r="H945" s="295"/>
      <c r="I945" s="295"/>
      <c r="J945" s="295"/>
      <c r="K945" s="295"/>
      <c r="L945" s="295"/>
      <c r="M945" s="295"/>
      <c r="N945" s="295"/>
      <c r="O945" s="295"/>
      <c r="P945" s="295"/>
      <c r="Q945" s="295"/>
      <c r="R945" s="295"/>
      <c r="S945" s="295"/>
      <c r="T945" s="295"/>
      <c r="U945" s="295"/>
      <c r="V945" s="295"/>
      <c r="W945" s="295"/>
      <c r="X945" s="295"/>
      <c r="Y945" s="295"/>
      <c r="Z945" s="295"/>
      <c r="AA945" s="295"/>
      <c r="AB945" s="295"/>
      <c r="AC945" s="295"/>
      <c r="AD945" s="295"/>
      <c r="AE945" s="295"/>
      <c r="AF945" s="295"/>
      <c r="AG945" s="295"/>
    </row>
    <row r="946" spans="1:33" ht="24" customHeight="1">
      <c r="A946" s="295"/>
      <c r="B946" s="295"/>
      <c r="C946" s="295"/>
      <c r="D946" s="295"/>
      <c r="E946" s="295"/>
      <c r="F946" s="295"/>
      <c r="G946" s="295"/>
      <c r="H946" s="295"/>
      <c r="I946" s="295"/>
      <c r="J946" s="295"/>
      <c r="K946" s="295"/>
      <c r="L946" s="295"/>
      <c r="M946" s="295"/>
      <c r="N946" s="295"/>
      <c r="O946" s="295"/>
      <c r="P946" s="295"/>
      <c r="Q946" s="295"/>
      <c r="R946" s="295"/>
      <c r="S946" s="295"/>
      <c r="T946" s="295"/>
      <c r="U946" s="295"/>
      <c r="V946" s="295"/>
      <c r="W946" s="295"/>
      <c r="X946" s="295"/>
      <c r="Y946" s="295"/>
      <c r="Z946" s="295"/>
      <c r="AA946" s="295"/>
      <c r="AB946" s="295"/>
      <c r="AC946" s="295"/>
      <c r="AD946" s="295"/>
      <c r="AE946" s="295"/>
      <c r="AF946" s="295"/>
      <c r="AG946" s="295"/>
    </row>
    <row r="947" spans="1:33" ht="24" customHeight="1">
      <c r="A947" s="295"/>
      <c r="B947" s="295"/>
      <c r="C947" s="295"/>
      <c r="D947" s="295"/>
      <c r="E947" s="295"/>
      <c r="F947" s="295"/>
      <c r="G947" s="295"/>
      <c r="H947" s="295"/>
      <c r="I947" s="295"/>
      <c r="J947" s="295"/>
      <c r="K947" s="295"/>
      <c r="L947" s="295"/>
      <c r="M947" s="295"/>
      <c r="N947" s="295"/>
      <c r="O947" s="295"/>
      <c r="P947" s="295"/>
      <c r="Q947" s="295"/>
      <c r="R947" s="295"/>
      <c r="S947" s="295"/>
      <c r="T947" s="295"/>
      <c r="U947" s="295"/>
      <c r="V947" s="295"/>
      <c r="W947" s="295"/>
      <c r="X947" s="295"/>
      <c r="Y947" s="295"/>
      <c r="Z947" s="295"/>
      <c r="AA947" s="295"/>
      <c r="AB947" s="295"/>
      <c r="AC947" s="295"/>
      <c r="AD947" s="295"/>
      <c r="AE947" s="295"/>
      <c r="AF947" s="295"/>
      <c r="AG947" s="295"/>
    </row>
    <row r="948" spans="1:33" ht="24" customHeight="1">
      <c r="A948" s="295"/>
      <c r="B948" s="295"/>
      <c r="C948" s="295"/>
      <c r="D948" s="295"/>
      <c r="E948" s="295"/>
      <c r="F948" s="295"/>
      <c r="G948" s="295"/>
      <c r="H948" s="295"/>
      <c r="I948" s="295"/>
      <c r="J948" s="295"/>
      <c r="K948" s="295"/>
      <c r="L948" s="295"/>
      <c r="M948" s="295"/>
      <c r="N948" s="295"/>
      <c r="O948" s="295"/>
      <c r="P948" s="295"/>
      <c r="Q948" s="295"/>
      <c r="R948" s="295"/>
      <c r="S948" s="295"/>
      <c r="T948" s="295"/>
      <c r="U948" s="295"/>
      <c r="V948" s="295"/>
      <c r="W948" s="295"/>
      <c r="X948" s="295"/>
      <c r="Y948" s="295"/>
      <c r="Z948" s="295"/>
      <c r="AA948" s="295"/>
      <c r="AB948" s="295"/>
      <c r="AC948" s="295"/>
      <c r="AD948" s="295"/>
      <c r="AE948" s="295"/>
      <c r="AF948" s="295"/>
      <c r="AG948" s="295"/>
    </row>
    <row r="949" spans="1:33" ht="24" customHeight="1">
      <c r="A949" s="295"/>
      <c r="B949" s="295"/>
      <c r="C949" s="295"/>
      <c r="D949" s="295"/>
      <c r="E949" s="295"/>
      <c r="F949" s="295"/>
      <c r="G949" s="295"/>
      <c r="H949" s="295"/>
      <c r="I949" s="295"/>
      <c r="J949" s="295"/>
      <c r="K949" s="295"/>
      <c r="L949" s="295"/>
      <c r="M949" s="295"/>
      <c r="N949" s="295"/>
      <c r="O949" s="295"/>
      <c r="P949" s="295"/>
      <c r="Q949" s="295"/>
      <c r="R949" s="295"/>
      <c r="S949" s="295"/>
      <c r="T949" s="295"/>
      <c r="U949" s="295"/>
      <c r="V949" s="295"/>
      <c r="W949" s="295"/>
      <c r="X949" s="295"/>
      <c r="Y949" s="295"/>
      <c r="Z949" s="295"/>
      <c r="AA949" s="295"/>
      <c r="AB949" s="295"/>
      <c r="AC949" s="295"/>
      <c r="AD949" s="295"/>
      <c r="AE949" s="295"/>
      <c r="AF949" s="295"/>
      <c r="AG949" s="295"/>
    </row>
    <row r="950" spans="1:33" ht="24" customHeight="1">
      <c r="A950" s="295"/>
      <c r="B950" s="295"/>
      <c r="C950" s="295"/>
      <c r="D950" s="295"/>
      <c r="E950" s="295"/>
      <c r="F950" s="295"/>
      <c r="G950" s="295"/>
      <c r="H950" s="295"/>
      <c r="I950" s="295"/>
      <c r="J950" s="295"/>
      <c r="K950" s="295"/>
      <c r="L950" s="295"/>
      <c r="M950" s="295"/>
      <c r="N950" s="295"/>
      <c r="O950" s="295"/>
      <c r="P950" s="295"/>
      <c r="Q950" s="295"/>
      <c r="R950" s="295"/>
      <c r="S950" s="295"/>
      <c r="T950" s="295"/>
      <c r="U950" s="295"/>
      <c r="V950" s="295"/>
      <c r="W950" s="295"/>
      <c r="X950" s="295"/>
      <c r="Y950" s="295"/>
      <c r="Z950" s="295"/>
      <c r="AA950" s="295"/>
      <c r="AB950" s="295"/>
      <c r="AC950" s="295"/>
      <c r="AD950" s="295"/>
      <c r="AE950" s="295"/>
      <c r="AF950" s="295"/>
      <c r="AG950" s="295"/>
    </row>
    <row r="951" spans="1:33" ht="24" customHeight="1">
      <c r="A951" s="295"/>
      <c r="B951" s="295"/>
      <c r="C951" s="295"/>
      <c r="D951" s="295"/>
      <c r="E951" s="295"/>
      <c r="F951" s="295"/>
      <c r="G951" s="295"/>
      <c r="H951" s="295"/>
      <c r="I951" s="295"/>
      <c r="J951" s="295"/>
      <c r="K951" s="295"/>
      <c r="L951" s="295"/>
      <c r="M951" s="295"/>
      <c r="N951" s="295"/>
      <c r="O951" s="295"/>
      <c r="P951" s="295"/>
      <c r="Q951" s="295"/>
      <c r="R951" s="295"/>
      <c r="S951" s="295"/>
      <c r="T951" s="295"/>
      <c r="U951" s="295"/>
      <c r="V951" s="295"/>
      <c r="W951" s="295"/>
      <c r="X951" s="295"/>
      <c r="Y951" s="295"/>
      <c r="Z951" s="295"/>
      <c r="AA951" s="295"/>
      <c r="AB951" s="295"/>
      <c r="AC951" s="295"/>
      <c r="AD951" s="295"/>
      <c r="AE951" s="295"/>
      <c r="AF951" s="295"/>
      <c r="AG951" s="295"/>
    </row>
    <row r="952" spans="1:33" ht="24" customHeight="1">
      <c r="A952" s="295"/>
      <c r="B952" s="295"/>
      <c r="C952" s="295"/>
      <c r="D952" s="295"/>
      <c r="E952" s="295"/>
      <c r="F952" s="295"/>
      <c r="G952" s="295"/>
      <c r="H952" s="295"/>
      <c r="I952" s="295"/>
      <c r="J952" s="295"/>
      <c r="K952" s="295"/>
      <c r="L952" s="295"/>
      <c r="M952" s="295"/>
      <c r="N952" s="295"/>
      <c r="O952" s="295"/>
      <c r="P952" s="295"/>
      <c r="Q952" s="295"/>
      <c r="R952" s="295"/>
      <c r="S952" s="295"/>
      <c r="T952" s="295"/>
      <c r="U952" s="295"/>
      <c r="V952" s="295"/>
      <c r="W952" s="295"/>
      <c r="X952" s="295"/>
      <c r="Y952" s="295"/>
      <c r="Z952" s="295"/>
      <c r="AA952" s="295"/>
      <c r="AB952" s="295"/>
      <c r="AC952" s="295"/>
      <c r="AD952" s="295"/>
      <c r="AE952" s="295"/>
      <c r="AF952" s="295"/>
      <c r="AG952" s="295"/>
    </row>
    <row r="953" spans="1:33" ht="24" customHeight="1">
      <c r="A953" s="295"/>
      <c r="B953" s="295"/>
      <c r="C953" s="295"/>
      <c r="D953" s="295"/>
      <c r="E953" s="295"/>
      <c r="F953" s="295"/>
      <c r="G953" s="295"/>
      <c r="H953" s="295"/>
      <c r="I953" s="295"/>
      <c r="J953" s="295"/>
      <c r="K953" s="295"/>
      <c r="L953" s="295"/>
      <c r="M953" s="295"/>
      <c r="N953" s="295"/>
      <c r="O953" s="295"/>
      <c r="P953" s="295"/>
      <c r="Q953" s="295"/>
      <c r="R953" s="295"/>
      <c r="S953" s="295"/>
      <c r="T953" s="295"/>
      <c r="U953" s="295"/>
      <c r="V953" s="295"/>
      <c r="W953" s="295"/>
      <c r="X953" s="295"/>
      <c r="Y953" s="295"/>
      <c r="Z953" s="295"/>
      <c r="AA953" s="295"/>
      <c r="AB953" s="295"/>
      <c r="AC953" s="295"/>
      <c r="AD953" s="295"/>
      <c r="AE953" s="295"/>
      <c r="AF953" s="295"/>
      <c r="AG953" s="295"/>
    </row>
    <row r="954" spans="1:33" ht="24" customHeight="1">
      <c r="A954" s="295"/>
      <c r="B954" s="295"/>
      <c r="C954" s="295"/>
      <c r="D954" s="295"/>
      <c r="E954" s="295"/>
      <c r="F954" s="295"/>
      <c r="G954" s="295"/>
      <c r="H954" s="295"/>
      <c r="I954" s="295"/>
      <c r="J954" s="295"/>
      <c r="K954" s="295"/>
      <c r="L954" s="295"/>
      <c r="M954" s="295"/>
      <c r="N954" s="295"/>
      <c r="O954" s="295"/>
      <c r="P954" s="295"/>
      <c r="Q954" s="295"/>
      <c r="R954" s="295"/>
      <c r="S954" s="295"/>
      <c r="T954" s="295"/>
      <c r="U954" s="295"/>
      <c r="V954" s="295"/>
      <c r="W954" s="295"/>
      <c r="X954" s="295"/>
      <c r="Y954" s="295"/>
      <c r="Z954" s="295"/>
      <c r="AA954" s="295"/>
      <c r="AB954" s="295"/>
      <c r="AC954" s="295"/>
      <c r="AD954" s="295"/>
      <c r="AE954" s="295"/>
      <c r="AF954" s="295"/>
      <c r="AG954" s="295"/>
    </row>
    <row r="955" spans="1:33" ht="24" customHeight="1">
      <c r="A955" s="295"/>
      <c r="B955" s="295"/>
      <c r="C955" s="295"/>
      <c r="D955" s="295"/>
      <c r="E955" s="295"/>
      <c r="F955" s="295"/>
      <c r="G955" s="295"/>
      <c r="H955" s="295"/>
      <c r="I955" s="295"/>
      <c r="J955" s="295"/>
      <c r="K955" s="295"/>
      <c r="L955" s="295"/>
      <c r="M955" s="295"/>
      <c r="N955" s="295"/>
      <c r="O955" s="295"/>
      <c r="P955" s="295"/>
      <c r="Q955" s="295"/>
      <c r="R955" s="295"/>
      <c r="S955" s="295"/>
      <c r="T955" s="295"/>
      <c r="U955" s="295"/>
      <c r="V955" s="295"/>
      <c r="W955" s="295"/>
      <c r="X955" s="295"/>
      <c r="Y955" s="295"/>
      <c r="Z955" s="295"/>
      <c r="AA955" s="295"/>
      <c r="AB955" s="295"/>
      <c r="AC955" s="295"/>
      <c r="AD955" s="295"/>
      <c r="AE955" s="295"/>
      <c r="AF955" s="295"/>
      <c r="AG955" s="295"/>
    </row>
    <row r="956" spans="1:33" ht="24" customHeight="1">
      <c r="A956" s="295"/>
      <c r="B956" s="295"/>
      <c r="C956" s="295"/>
      <c r="D956" s="295"/>
      <c r="E956" s="295"/>
      <c r="F956" s="295"/>
      <c r="G956" s="295"/>
      <c r="H956" s="295"/>
      <c r="I956" s="295"/>
      <c r="J956" s="295"/>
      <c r="K956" s="295"/>
      <c r="L956" s="295"/>
      <c r="M956" s="295"/>
      <c r="N956" s="295"/>
      <c r="O956" s="295"/>
      <c r="P956" s="295"/>
      <c r="Q956" s="295"/>
      <c r="R956" s="295"/>
      <c r="S956" s="295"/>
      <c r="T956" s="295"/>
      <c r="U956" s="295"/>
      <c r="V956" s="295"/>
      <c r="W956" s="295"/>
      <c r="X956" s="295"/>
      <c r="Y956" s="295"/>
      <c r="Z956" s="295"/>
      <c r="AA956" s="295"/>
      <c r="AB956" s="295"/>
      <c r="AC956" s="295"/>
      <c r="AD956" s="295"/>
      <c r="AE956" s="295"/>
      <c r="AF956" s="295"/>
      <c r="AG956" s="295"/>
    </row>
    <row r="957" spans="1:33" ht="24" customHeight="1">
      <c r="A957" s="295"/>
      <c r="B957" s="295"/>
      <c r="C957" s="295"/>
      <c r="D957" s="295"/>
      <c r="E957" s="295"/>
      <c r="F957" s="295"/>
      <c r="G957" s="295"/>
      <c r="H957" s="295"/>
      <c r="I957" s="295"/>
      <c r="J957" s="295"/>
      <c r="K957" s="295"/>
      <c r="L957" s="295"/>
      <c r="M957" s="295"/>
      <c r="N957" s="295"/>
      <c r="O957" s="295"/>
      <c r="P957" s="295"/>
      <c r="Q957" s="295"/>
      <c r="R957" s="295"/>
      <c r="S957" s="295"/>
      <c r="T957" s="295"/>
      <c r="U957" s="295"/>
      <c r="V957" s="295"/>
      <c r="W957" s="295"/>
      <c r="X957" s="295"/>
      <c r="Y957" s="295"/>
      <c r="Z957" s="295"/>
      <c r="AA957" s="295"/>
      <c r="AB957" s="295"/>
      <c r="AC957" s="295"/>
      <c r="AD957" s="295"/>
      <c r="AE957" s="295"/>
      <c r="AF957" s="295"/>
      <c r="AG957" s="295"/>
    </row>
    <row r="958" spans="1:33" ht="24" customHeight="1">
      <c r="A958" s="295"/>
      <c r="B958" s="295"/>
      <c r="C958" s="295"/>
      <c r="D958" s="295"/>
      <c r="E958" s="295"/>
      <c r="F958" s="295"/>
      <c r="G958" s="295"/>
      <c r="H958" s="295"/>
      <c r="I958" s="295"/>
      <c r="J958" s="295"/>
      <c r="K958" s="295"/>
      <c r="L958" s="295"/>
      <c r="M958" s="295"/>
      <c r="N958" s="295"/>
      <c r="O958" s="295"/>
      <c r="P958" s="295"/>
      <c r="Q958" s="295"/>
      <c r="R958" s="295"/>
      <c r="S958" s="295"/>
      <c r="T958" s="295"/>
      <c r="U958" s="295"/>
      <c r="V958" s="295"/>
      <c r="W958" s="295"/>
      <c r="X958" s="295"/>
      <c r="Y958" s="295"/>
      <c r="Z958" s="295"/>
      <c r="AA958" s="295"/>
      <c r="AB958" s="295"/>
      <c r="AC958" s="295"/>
      <c r="AD958" s="295"/>
      <c r="AE958" s="295"/>
      <c r="AF958" s="295"/>
      <c r="AG958" s="295"/>
    </row>
    <row r="959" spans="1:33" ht="24" customHeight="1">
      <c r="A959" s="295"/>
      <c r="B959" s="295"/>
      <c r="C959" s="295"/>
      <c r="D959" s="295"/>
      <c r="E959" s="295"/>
      <c r="F959" s="295"/>
      <c r="G959" s="295"/>
      <c r="H959" s="295"/>
      <c r="I959" s="295"/>
      <c r="J959" s="295"/>
      <c r="K959" s="295"/>
      <c r="L959" s="295"/>
      <c r="M959" s="295"/>
      <c r="N959" s="295"/>
      <c r="O959" s="295"/>
      <c r="P959" s="295"/>
      <c r="Q959" s="295"/>
      <c r="R959" s="295"/>
      <c r="S959" s="295"/>
      <c r="T959" s="295"/>
      <c r="U959" s="295"/>
      <c r="V959" s="295"/>
      <c r="W959" s="295"/>
      <c r="X959" s="295"/>
      <c r="Y959" s="295"/>
      <c r="Z959" s="295"/>
      <c r="AA959" s="295"/>
      <c r="AB959" s="295"/>
      <c r="AC959" s="295"/>
      <c r="AD959" s="295"/>
      <c r="AE959" s="295"/>
      <c r="AF959" s="295"/>
      <c r="AG959" s="295"/>
    </row>
    <row r="960" spans="1:33" ht="24" customHeight="1">
      <c r="A960" s="295"/>
      <c r="B960" s="295"/>
      <c r="C960" s="295"/>
      <c r="D960" s="295"/>
      <c r="E960" s="295"/>
      <c r="F960" s="295"/>
      <c r="G960" s="295"/>
      <c r="H960" s="295"/>
      <c r="I960" s="295"/>
      <c r="J960" s="295"/>
      <c r="K960" s="295"/>
      <c r="L960" s="295"/>
      <c r="M960" s="295"/>
      <c r="N960" s="295"/>
      <c r="O960" s="295"/>
      <c r="P960" s="295"/>
      <c r="Q960" s="295"/>
      <c r="R960" s="295"/>
      <c r="S960" s="295"/>
      <c r="T960" s="295"/>
      <c r="U960" s="295"/>
      <c r="V960" s="295"/>
      <c r="W960" s="295"/>
      <c r="X960" s="295"/>
      <c r="Y960" s="295"/>
      <c r="Z960" s="295"/>
      <c r="AA960" s="295"/>
      <c r="AB960" s="295"/>
      <c r="AC960" s="295"/>
      <c r="AD960" s="295"/>
      <c r="AE960" s="295"/>
      <c r="AF960" s="295"/>
      <c r="AG960" s="295"/>
    </row>
    <row r="961" spans="1:33" ht="24" customHeight="1">
      <c r="A961" s="295"/>
      <c r="B961" s="295"/>
      <c r="C961" s="295"/>
      <c r="D961" s="295"/>
      <c r="E961" s="295"/>
      <c r="F961" s="295"/>
      <c r="G961" s="295"/>
      <c r="H961" s="295"/>
      <c r="I961" s="295"/>
      <c r="J961" s="295"/>
      <c r="K961" s="295"/>
      <c r="L961" s="295"/>
      <c r="M961" s="295"/>
      <c r="N961" s="295"/>
      <c r="O961" s="295"/>
      <c r="P961" s="295"/>
      <c r="Q961" s="295"/>
      <c r="R961" s="295"/>
      <c r="S961" s="295"/>
      <c r="T961" s="295"/>
      <c r="U961" s="295"/>
      <c r="V961" s="295"/>
      <c r="W961" s="295"/>
      <c r="X961" s="295"/>
      <c r="Y961" s="295"/>
      <c r="Z961" s="295"/>
      <c r="AA961" s="295"/>
      <c r="AB961" s="295"/>
      <c r="AC961" s="295"/>
      <c r="AD961" s="295"/>
      <c r="AE961" s="295"/>
      <c r="AF961" s="295"/>
      <c r="AG961" s="295"/>
    </row>
    <row r="962" spans="1:33" ht="24" customHeight="1">
      <c r="A962" s="295"/>
      <c r="B962" s="295"/>
      <c r="C962" s="295"/>
      <c r="D962" s="295"/>
      <c r="E962" s="295"/>
      <c r="F962" s="295"/>
      <c r="G962" s="295"/>
      <c r="H962" s="295"/>
      <c r="I962" s="295"/>
      <c r="J962" s="295"/>
      <c r="K962" s="295"/>
      <c r="L962" s="295"/>
      <c r="M962" s="295"/>
      <c r="N962" s="295"/>
      <c r="O962" s="295"/>
      <c r="P962" s="295"/>
      <c r="Q962" s="295"/>
      <c r="R962" s="295"/>
      <c r="S962" s="295"/>
      <c r="T962" s="295"/>
      <c r="U962" s="295"/>
      <c r="V962" s="295"/>
      <c r="W962" s="295"/>
      <c r="X962" s="295"/>
      <c r="Y962" s="295"/>
      <c r="Z962" s="295"/>
      <c r="AA962" s="295"/>
      <c r="AB962" s="295"/>
      <c r="AC962" s="295"/>
      <c r="AD962" s="295"/>
      <c r="AE962" s="295"/>
      <c r="AF962" s="295"/>
      <c r="AG962" s="295"/>
    </row>
    <row r="963" spans="1:33" ht="24" customHeight="1">
      <c r="A963" s="295"/>
      <c r="B963" s="295"/>
      <c r="C963" s="295"/>
      <c r="D963" s="295"/>
      <c r="E963" s="295"/>
      <c r="F963" s="295"/>
      <c r="G963" s="295"/>
      <c r="H963" s="295"/>
      <c r="I963" s="295"/>
      <c r="J963" s="295"/>
      <c r="K963" s="295"/>
      <c r="L963" s="295"/>
      <c r="M963" s="295"/>
      <c r="N963" s="295"/>
      <c r="O963" s="295"/>
      <c r="P963" s="295"/>
      <c r="Q963" s="295"/>
      <c r="R963" s="295"/>
      <c r="S963" s="295"/>
      <c r="T963" s="295"/>
      <c r="U963" s="295"/>
      <c r="V963" s="295"/>
      <c r="W963" s="295"/>
      <c r="X963" s="295"/>
      <c r="Y963" s="295"/>
      <c r="Z963" s="295"/>
      <c r="AA963" s="295"/>
      <c r="AB963" s="295"/>
      <c r="AC963" s="295"/>
      <c r="AD963" s="295"/>
      <c r="AE963" s="295"/>
      <c r="AF963" s="295"/>
      <c r="AG963" s="295"/>
    </row>
    <row r="964" spans="1:33" ht="24" customHeight="1">
      <c r="A964" s="295"/>
      <c r="B964" s="295"/>
      <c r="C964" s="295"/>
      <c r="D964" s="295"/>
      <c r="E964" s="295"/>
      <c r="F964" s="295"/>
      <c r="G964" s="295"/>
      <c r="H964" s="295"/>
      <c r="I964" s="295"/>
      <c r="J964" s="295"/>
      <c r="K964" s="295"/>
      <c r="L964" s="295"/>
      <c r="M964" s="295"/>
      <c r="N964" s="295"/>
      <c r="O964" s="295"/>
      <c r="P964" s="295"/>
      <c r="Q964" s="295"/>
      <c r="R964" s="295"/>
      <c r="S964" s="295"/>
      <c r="T964" s="295"/>
      <c r="U964" s="295"/>
      <c r="V964" s="295"/>
      <c r="W964" s="295"/>
      <c r="X964" s="295"/>
      <c r="Y964" s="295"/>
      <c r="Z964" s="295"/>
      <c r="AA964" s="295"/>
      <c r="AB964" s="295"/>
      <c r="AC964" s="295"/>
      <c r="AD964" s="295"/>
      <c r="AE964" s="295"/>
      <c r="AF964" s="295"/>
      <c r="AG964" s="295"/>
    </row>
    <row r="965" spans="1:33" ht="24" customHeight="1">
      <c r="A965" s="295"/>
      <c r="B965" s="295"/>
      <c r="C965" s="295"/>
      <c r="D965" s="295"/>
      <c r="E965" s="295"/>
      <c r="F965" s="295"/>
      <c r="G965" s="295"/>
      <c r="H965" s="295"/>
      <c r="I965" s="295"/>
      <c r="J965" s="295"/>
      <c r="K965" s="295"/>
      <c r="L965" s="295"/>
      <c r="M965" s="295"/>
      <c r="N965" s="295"/>
      <c r="O965" s="295"/>
      <c r="P965" s="295"/>
      <c r="Q965" s="295"/>
      <c r="R965" s="295"/>
      <c r="S965" s="295"/>
      <c r="T965" s="295"/>
      <c r="U965" s="295"/>
      <c r="V965" s="295"/>
      <c r="W965" s="295"/>
      <c r="X965" s="295"/>
      <c r="Y965" s="295"/>
      <c r="Z965" s="295"/>
      <c r="AA965" s="295"/>
      <c r="AB965" s="295"/>
      <c r="AC965" s="295"/>
      <c r="AD965" s="295"/>
      <c r="AE965" s="295"/>
      <c r="AF965" s="295"/>
      <c r="AG965" s="295"/>
    </row>
    <row r="966" spans="1:33" ht="24" customHeight="1">
      <c r="A966" s="295"/>
      <c r="B966" s="295"/>
      <c r="C966" s="295"/>
      <c r="D966" s="295"/>
      <c r="E966" s="295"/>
      <c r="F966" s="295"/>
      <c r="G966" s="295"/>
      <c r="H966" s="295"/>
      <c r="I966" s="295"/>
      <c r="J966" s="295"/>
      <c r="K966" s="295"/>
      <c r="L966" s="295"/>
      <c r="M966" s="295"/>
      <c r="N966" s="295"/>
      <c r="O966" s="295"/>
      <c r="P966" s="295"/>
      <c r="Q966" s="295"/>
      <c r="R966" s="295"/>
      <c r="S966" s="295"/>
      <c r="T966" s="295"/>
      <c r="U966" s="295"/>
      <c r="V966" s="295"/>
      <c r="W966" s="295"/>
      <c r="X966" s="295"/>
      <c r="Y966" s="295"/>
      <c r="Z966" s="295"/>
      <c r="AA966" s="295"/>
      <c r="AB966" s="295"/>
      <c r="AC966" s="295"/>
      <c r="AD966" s="295"/>
      <c r="AE966" s="295"/>
      <c r="AF966" s="295"/>
      <c r="AG966" s="295"/>
    </row>
    <row r="967" spans="1:33" ht="24" customHeight="1">
      <c r="A967" s="295"/>
      <c r="B967" s="295"/>
      <c r="C967" s="295"/>
      <c r="D967" s="295"/>
      <c r="E967" s="295"/>
      <c r="F967" s="295"/>
      <c r="G967" s="295"/>
      <c r="H967" s="295"/>
      <c r="I967" s="295"/>
      <c r="J967" s="295"/>
      <c r="K967" s="295"/>
      <c r="L967" s="295"/>
      <c r="M967" s="295"/>
      <c r="N967" s="295"/>
      <c r="O967" s="295"/>
      <c r="P967" s="295"/>
      <c r="Q967" s="295"/>
      <c r="R967" s="295"/>
      <c r="S967" s="295"/>
      <c r="T967" s="295"/>
      <c r="U967" s="295"/>
      <c r="V967" s="295"/>
      <c r="W967" s="295"/>
      <c r="X967" s="295"/>
      <c r="Y967" s="295"/>
      <c r="Z967" s="295"/>
      <c r="AA967" s="295"/>
      <c r="AB967" s="295"/>
      <c r="AC967" s="295"/>
      <c r="AD967" s="295"/>
      <c r="AE967" s="295"/>
      <c r="AF967" s="295"/>
      <c r="AG967" s="295"/>
    </row>
    <row r="968" spans="1:33" ht="24" customHeight="1">
      <c r="A968" s="295"/>
      <c r="B968" s="295"/>
      <c r="C968" s="295"/>
      <c r="D968" s="295"/>
      <c r="E968" s="295"/>
      <c r="F968" s="295"/>
      <c r="G968" s="295"/>
      <c r="H968" s="295"/>
      <c r="I968" s="295"/>
      <c r="J968" s="295"/>
      <c r="K968" s="295"/>
      <c r="L968" s="295"/>
      <c r="M968" s="295"/>
      <c r="N968" s="295"/>
      <c r="O968" s="295"/>
      <c r="P968" s="295"/>
      <c r="Q968" s="295"/>
      <c r="R968" s="295"/>
      <c r="S968" s="295"/>
      <c r="T968" s="295"/>
      <c r="U968" s="295"/>
      <c r="V968" s="295"/>
      <c r="W968" s="295"/>
      <c r="X968" s="295"/>
      <c r="Y968" s="295"/>
      <c r="Z968" s="295"/>
      <c r="AA968" s="295"/>
      <c r="AB968" s="295"/>
      <c r="AC968" s="295"/>
      <c r="AD968" s="295"/>
      <c r="AE968" s="295"/>
      <c r="AF968" s="295"/>
      <c r="AG968" s="295"/>
    </row>
    <row r="969" spans="1:33" ht="24" customHeight="1">
      <c r="A969" s="295"/>
      <c r="B969" s="295"/>
      <c r="C969" s="295"/>
      <c r="D969" s="295"/>
      <c r="E969" s="295"/>
      <c r="F969" s="295"/>
      <c r="G969" s="295"/>
      <c r="H969" s="295"/>
      <c r="I969" s="295"/>
      <c r="J969" s="295"/>
      <c r="K969" s="295"/>
      <c r="L969" s="295"/>
      <c r="M969" s="295"/>
      <c r="N969" s="295"/>
      <c r="O969" s="295"/>
      <c r="P969" s="295"/>
      <c r="Q969" s="295"/>
      <c r="R969" s="295"/>
      <c r="S969" s="295"/>
      <c r="T969" s="295"/>
      <c r="U969" s="295"/>
      <c r="V969" s="295"/>
      <c r="W969" s="295"/>
      <c r="X969" s="295"/>
      <c r="Y969" s="295"/>
      <c r="Z969" s="295"/>
      <c r="AA969" s="295"/>
      <c r="AB969" s="295"/>
      <c r="AC969" s="295"/>
      <c r="AD969" s="295"/>
      <c r="AE969" s="295"/>
      <c r="AF969" s="295"/>
      <c r="AG969" s="295"/>
    </row>
    <row r="970" spans="1:33" ht="24" customHeight="1">
      <c r="A970" s="295"/>
      <c r="B970" s="295"/>
      <c r="C970" s="295"/>
      <c r="D970" s="295"/>
      <c r="E970" s="295"/>
      <c r="F970" s="295"/>
      <c r="G970" s="295"/>
      <c r="H970" s="295"/>
      <c r="I970" s="295"/>
      <c r="J970" s="295"/>
      <c r="K970" s="295"/>
      <c r="L970" s="295"/>
      <c r="M970" s="295"/>
      <c r="N970" s="295"/>
      <c r="O970" s="295"/>
      <c r="P970" s="295"/>
      <c r="Q970" s="295"/>
      <c r="R970" s="295"/>
      <c r="S970" s="295"/>
      <c r="T970" s="295"/>
      <c r="U970" s="295"/>
      <c r="V970" s="295"/>
      <c r="W970" s="295"/>
      <c r="X970" s="295"/>
      <c r="Y970" s="295"/>
      <c r="Z970" s="295"/>
      <c r="AA970" s="295"/>
      <c r="AB970" s="295"/>
      <c r="AC970" s="295"/>
      <c r="AD970" s="295"/>
      <c r="AE970" s="295"/>
      <c r="AF970" s="295"/>
      <c r="AG970" s="295"/>
    </row>
    <row r="971" spans="1:33" ht="24" customHeight="1">
      <c r="A971" s="295"/>
      <c r="B971" s="295"/>
      <c r="C971" s="295"/>
      <c r="D971" s="295"/>
      <c r="E971" s="295"/>
      <c r="F971" s="295"/>
      <c r="G971" s="295"/>
      <c r="H971" s="295"/>
      <c r="I971" s="295"/>
      <c r="J971" s="295"/>
      <c r="K971" s="295"/>
      <c r="L971" s="295"/>
      <c r="M971" s="295"/>
      <c r="N971" s="295"/>
      <c r="O971" s="295"/>
      <c r="P971" s="295"/>
      <c r="Q971" s="295"/>
      <c r="R971" s="295"/>
      <c r="S971" s="295"/>
      <c r="T971" s="295"/>
      <c r="U971" s="295"/>
      <c r="V971" s="295"/>
      <c r="W971" s="295"/>
      <c r="X971" s="295"/>
      <c r="Y971" s="295"/>
      <c r="Z971" s="295"/>
      <c r="AA971" s="295"/>
      <c r="AB971" s="295"/>
      <c r="AC971" s="295"/>
      <c r="AD971" s="295"/>
      <c r="AE971" s="295"/>
      <c r="AF971" s="295"/>
      <c r="AG971" s="295"/>
    </row>
    <row r="972" spans="1:33" ht="24" customHeight="1">
      <c r="A972" s="295"/>
      <c r="B972" s="295"/>
      <c r="C972" s="295"/>
      <c r="D972" s="295"/>
      <c r="E972" s="295"/>
      <c r="F972" s="295"/>
      <c r="G972" s="295"/>
      <c r="H972" s="295"/>
      <c r="I972" s="295"/>
      <c r="J972" s="295"/>
      <c r="K972" s="295"/>
      <c r="L972" s="295"/>
      <c r="M972" s="295"/>
      <c r="N972" s="295"/>
      <c r="O972" s="295"/>
      <c r="P972" s="295"/>
      <c r="Q972" s="295"/>
      <c r="R972" s="295"/>
      <c r="S972" s="295"/>
      <c r="T972" s="295"/>
      <c r="U972" s="295"/>
      <c r="V972" s="295"/>
      <c r="W972" s="295"/>
      <c r="X972" s="295"/>
      <c r="Y972" s="295"/>
      <c r="Z972" s="295"/>
      <c r="AA972" s="295"/>
      <c r="AB972" s="295"/>
      <c r="AC972" s="295"/>
      <c r="AD972" s="295"/>
      <c r="AE972" s="295"/>
      <c r="AF972" s="295"/>
      <c r="AG972" s="295"/>
    </row>
    <row r="973" spans="1:33" ht="24" customHeight="1">
      <c r="A973" s="295"/>
      <c r="B973" s="295"/>
      <c r="C973" s="295"/>
      <c r="D973" s="295"/>
      <c r="E973" s="295"/>
      <c r="F973" s="295"/>
      <c r="G973" s="295"/>
      <c r="H973" s="295"/>
      <c r="I973" s="295"/>
      <c r="J973" s="295"/>
      <c r="K973" s="295"/>
      <c r="L973" s="295"/>
      <c r="M973" s="295"/>
      <c r="N973" s="295"/>
      <c r="O973" s="295"/>
      <c r="P973" s="295"/>
      <c r="Q973" s="295"/>
      <c r="R973" s="295"/>
      <c r="S973" s="295"/>
      <c r="T973" s="295"/>
      <c r="U973" s="295"/>
      <c r="V973" s="295"/>
      <c r="W973" s="295"/>
      <c r="X973" s="295"/>
      <c r="Y973" s="295"/>
      <c r="Z973" s="295"/>
      <c r="AA973" s="295"/>
      <c r="AB973" s="295"/>
      <c r="AC973" s="295"/>
      <c r="AD973" s="295"/>
      <c r="AE973" s="295"/>
      <c r="AF973" s="295"/>
      <c r="AG973" s="295"/>
    </row>
    <row r="974" spans="1:33" ht="24" customHeight="1">
      <c r="A974" s="295"/>
      <c r="B974" s="295"/>
      <c r="C974" s="295"/>
      <c r="D974" s="295"/>
      <c r="E974" s="295"/>
      <c r="F974" s="295"/>
      <c r="G974" s="295"/>
      <c r="H974" s="295"/>
      <c r="I974" s="295"/>
      <c r="J974" s="295"/>
      <c r="K974" s="295"/>
      <c r="L974" s="295"/>
      <c r="M974" s="295"/>
      <c r="N974" s="295"/>
      <c r="O974" s="295"/>
      <c r="P974" s="295"/>
      <c r="Q974" s="295"/>
      <c r="R974" s="295"/>
      <c r="S974" s="295"/>
      <c r="T974" s="295"/>
      <c r="U974" s="295"/>
      <c r="V974" s="295"/>
      <c r="W974" s="295"/>
      <c r="X974" s="295"/>
      <c r="Y974" s="295"/>
      <c r="Z974" s="295"/>
      <c r="AA974" s="295"/>
      <c r="AB974" s="295"/>
      <c r="AC974" s="295"/>
      <c r="AD974" s="295"/>
      <c r="AE974" s="295"/>
      <c r="AF974" s="295"/>
      <c r="AG974" s="295"/>
    </row>
    <row r="975" spans="1:33" ht="24" customHeight="1">
      <c r="A975" s="295"/>
      <c r="B975" s="295"/>
      <c r="C975" s="295"/>
      <c r="D975" s="295"/>
      <c r="E975" s="295"/>
      <c r="F975" s="295"/>
      <c r="G975" s="295"/>
      <c r="H975" s="295"/>
      <c r="I975" s="295"/>
      <c r="J975" s="295"/>
      <c r="K975" s="295"/>
      <c r="L975" s="295"/>
      <c r="M975" s="295"/>
      <c r="N975" s="295"/>
      <c r="O975" s="295"/>
      <c r="P975" s="295"/>
      <c r="Q975" s="295"/>
      <c r="R975" s="295"/>
      <c r="S975" s="295"/>
      <c r="T975" s="295"/>
      <c r="U975" s="295"/>
      <c r="V975" s="295"/>
      <c r="W975" s="295"/>
      <c r="X975" s="295"/>
      <c r="Y975" s="295"/>
      <c r="Z975" s="295"/>
      <c r="AA975" s="295"/>
      <c r="AB975" s="295"/>
      <c r="AC975" s="295"/>
      <c r="AD975" s="295"/>
      <c r="AE975" s="295"/>
      <c r="AF975" s="295"/>
      <c r="AG975" s="295"/>
    </row>
    <row r="976" spans="1:33" ht="24" customHeight="1">
      <c r="A976" s="295"/>
      <c r="B976" s="295"/>
      <c r="C976" s="295"/>
      <c r="D976" s="295"/>
      <c r="E976" s="295"/>
      <c r="F976" s="295"/>
      <c r="G976" s="295"/>
      <c r="H976" s="295"/>
      <c r="I976" s="295"/>
      <c r="J976" s="295"/>
      <c r="K976" s="295"/>
      <c r="L976" s="295"/>
      <c r="M976" s="295"/>
      <c r="N976" s="295"/>
      <c r="O976" s="295"/>
      <c r="P976" s="295"/>
      <c r="Q976" s="295"/>
      <c r="R976" s="295"/>
      <c r="S976" s="295"/>
      <c r="T976" s="295"/>
      <c r="U976" s="295"/>
      <c r="V976" s="295"/>
      <c r="W976" s="295"/>
      <c r="X976" s="295"/>
      <c r="Y976" s="295"/>
      <c r="Z976" s="295"/>
      <c r="AA976" s="295"/>
      <c r="AB976" s="295"/>
      <c r="AC976" s="295"/>
      <c r="AD976" s="295"/>
      <c r="AE976" s="295"/>
      <c r="AF976" s="295"/>
      <c r="AG976" s="295"/>
    </row>
    <row r="977" spans="1:33" ht="24" customHeight="1">
      <c r="A977" s="295"/>
      <c r="B977" s="295"/>
      <c r="C977" s="295"/>
      <c r="D977" s="295"/>
      <c r="E977" s="295"/>
      <c r="F977" s="295"/>
      <c r="G977" s="295"/>
      <c r="H977" s="295"/>
      <c r="I977" s="295"/>
      <c r="J977" s="295"/>
      <c r="K977" s="295"/>
      <c r="L977" s="295"/>
      <c r="M977" s="295"/>
      <c r="N977" s="295"/>
      <c r="O977" s="295"/>
      <c r="P977" s="295"/>
      <c r="Q977" s="295"/>
      <c r="R977" s="295"/>
      <c r="S977" s="295"/>
      <c r="T977" s="295"/>
      <c r="U977" s="295"/>
      <c r="V977" s="295"/>
      <c r="W977" s="295"/>
      <c r="X977" s="295"/>
      <c r="Y977" s="295"/>
      <c r="Z977" s="295"/>
      <c r="AA977" s="295"/>
      <c r="AB977" s="295"/>
      <c r="AC977" s="295"/>
      <c r="AD977" s="295"/>
      <c r="AE977" s="295"/>
      <c r="AF977" s="295"/>
      <c r="AG977" s="295"/>
    </row>
    <row r="978" spans="1:33" ht="24" customHeight="1">
      <c r="A978" s="295"/>
      <c r="B978" s="295"/>
      <c r="C978" s="295"/>
      <c r="D978" s="295"/>
      <c r="E978" s="295"/>
      <c r="F978" s="295"/>
      <c r="G978" s="295"/>
      <c r="H978" s="295"/>
      <c r="I978" s="295"/>
      <c r="J978" s="295"/>
      <c r="K978" s="295"/>
      <c r="L978" s="295"/>
      <c r="M978" s="295"/>
      <c r="N978" s="295"/>
      <c r="O978" s="295"/>
      <c r="P978" s="295"/>
      <c r="Q978" s="295"/>
      <c r="R978" s="295"/>
      <c r="S978" s="295"/>
      <c r="T978" s="295"/>
      <c r="U978" s="295"/>
      <c r="V978" s="295"/>
      <c r="W978" s="295"/>
      <c r="X978" s="295"/>
      <c r="Y978" s="295"/>
      <c r="Z978" s="295"/>
      <c r="AA978" s="295"/>
      <c r="AB978" s="295"/>
      <c r="AC978" s="295"/>
      <c r="AD978" s="295"/>
      <c r="AE978" s="295"/>
      <c r="AF978" s="295"/>
      <c r="AG978" s="295"/>
    </row>
    <row r="979" spans="1:33" ht="24" customHeight="1">
      <c r="A979" s="295"/>
      <c r="B979" s="295"/>
      <c r="C979" s="295"/>
      <c r="D979" s="295"/>
      <c r="E979" s="295"/>
      <c r="F979" s="295"/>
      <c r="G979" s="295"/>
      <c r="H979" s="295"/>
      <c r="I979" s="295"/>
      <c r="J979" s="295"/>
      <c r="K979" s="295"/>
      <c r="L979" s="295"/>
      <c r="M979" s="295"/>
      <c r="N979" s="295"/>
      <c r="O979" s="295"/>
      <c r="P979" s="295"/>
      <c r="Q979" s="295"/>
      <c r="R979" s="295"/>
      <c r="S979" s="295"/>
      <c r="T979" s="295"/>
      <c r="U979" s="295"/>
      <c r="V979" s="295"/>
      <c r="W979" s="295"/>
      <c r="X979" s="295"/>
      <c r="Y979" s="295"/>
      <c r="Z979" s="295"/>
      <c r="AA979" s="295"/>
      <c r="AB979" s="295"/>
      <c r="AC979" s="295"/>
      <c r="AD979" s="295"/>
      <c r="AE979" s="295"/>
      <c r="AF979" s="295"/>
      <c r="AG979" s="295"/>
    </row>
    <row r="980" spans="1:33" ht="24" customHeight="1">
      <c r="A980" s="295"/>
      <c r="B980" s="295"/>
      <c r="C980" s="295"/>
      <c r="D980" s="295"/>
      <c r="E980" s="295"/>
      <c r="F980" s="295"/>
      <c r="G980" s="295"/>
      <c r="H980" s="295"/>
      <c r="I980" s="295"/>
      <c r="J980" s="295"/>
      <c r="K980" s="295"/>
      <c r="L980" s="295"/>
      <c r="M980" s="295"/>
      <c r="N980" s="295"/>
      <c r="O980" s="295"/>
      <c r="P980" s="295"/>
      <c r="Q980" s="295"/>
      <c r="R980" s="295"/>
      <c r="S980" s="295"/>
      <c r="T980" s="295"/>
      <c r="U980" s="295"/>
      <c r="V980" s="295"/>
      <c r="W980" s="295"/>
      <c r="X980" s="295"/>
      <c r="Y980" s="295"/>
      <c r="Z980" s="295"/>
      <c r="AA980" s="295"/>
      <c r="AB980" s="295"/>
      <c r="AC980" s="295"/>
      <c r="AD980" s="295"/>
      <c r="AE980" s="295"/>
      <c r="AF980" s="295"/>
      <c r="AG980" s="295"/>
    </row>
    <row r="981" spans="1:33" ht="24" customHeight="1">
      <c r="A981" s="295"/>
      <c r="B981" s="295"/>
      <c r="C981" s="295"/>
      <c r="D981" s="295"/>
      <c r="E981" s="295"/>
      <c r="F981" s="295"/>
      <c r="G981" s="295"/>
      <c r="H981" s="295"/>
      <c r="I981" s="295"/>
      <c r="J981" s="295"/>
      <c r="K981" s="295"/>
      <c r="L981" s="295"/>
      <c r="M981" s="295"/>
      <c r="N981" s="295"/>
      <c r="O981" s="295"/>
      <c r="P981" s="295"/>
      <c r="Q981" s="295"/>
      <c r="R981" s="295"/>
      <c r="S981" s="295"/>
      <c r="T981" s="295"/>
      <c r="U981" s="295"/>
      <c r="V981" s="295"/>
      <c r="W981" s="295"/>
      <c r="X981" s="295"/>
      <c r="Y981" s="295"/>
      <c r="Z981" s="295"/>
      <c r="AA981" s="295"/>
      <c r="AB981" s="295"/>
      <c r="AC981" s="295"/>
      <c r="AD981" s="295"/>
      <c r="AE981" s="295"/>
      <c r="AF981" s="295"/>
      <c r="AG981" s="295"/>
    </row>
    <row r="982" spans="1:33" ht="24" customHeight="1">
      <c r="A982" s="295"/>
      <c r="B982" s="295"/>
      <c r="C982" s="295"/>
      <c r="D982" s="295"/>
      <c r="E982" s="295"/>
      <c r="F982" s="295"/>
      <c r="G982" s="295"/>
      <c r="H982" s="295"/>
      <c r="I982" s="295"/>
      <c r="J982" s="295"/>
      <c r="K982" s="295"/>
      <c r="L982" s="295"/>
      <c r="M982" s="295"/>
      <c r="N982" s="295"/>
      <c r="O982" s="295"/>
      <c r="P982" s="295"/>
      <c r="Q982" s="295"/>
      <c r="R982" s="295"/>
      <c r="S982" s="295"/>
      <c r="T982" s="295"/>
      <c r="U982" s="295"/>
      <c r="V982" s="295"/>
      <c r="W982" s="295"/>
      <c r="X982" s="295"/>
      <c r="Y982" s="295"/>
      <c r="Z982" s="295"/>
      <c r="AA982" s="295"/>
      <c r="AB982" s="295"/>
      <c r="AC982" s="295"/>
      <c r="AD982" s="295"/>
      <c r="AE982" s="295"/>
      <c r="AF982" s="295"/>
      <c r="AG982" s="295"/>
    </row>
    <row r="983" spans="1:33" ht="24" customHeight="1">
      <c r="A983" s="295"/>
      <c r="B983" s="295"/>
      <c r="C983" s="295"/>
      <c r="D983" s="295"/>
      <c r="E983" s="295"/>
      <c r="F983" s="295"/>
      <c r="G983" s="295"/>
      <c r="H983" s="295"/>
      <c r="I983" s="295"/>
      <c r="J983" s="295"/>
      <c r="K983" s="295"/>
      <c r="L983" s="295"/>
      <c r="M983" s="295"/>
      <c r="N983" s="295"/>
      <c r="O983" s="295"/>
      <c r="P983" s="295"/>
      <c r="Q983" s="295"/>
      <c r="R983" s="295"/>
      <c r="S983" s="295"/>
      <c r="T983" s="295"/>
      <c r="U983" s="295"/>
      <c r="V983" s="295"/>
      <c r="W983" s="295"/>
      <c r="X983" s="295"/>
      <c r="Y983" s="295"/>
      <c r="Z983" s="295"/>
      <c r="AA983" s="295"/>
      <c r="AB983" s="295"/>
      <c r="AC983" s="295"/>
      <c r="AD983" s="295"/>
      <c r="AE983" s="295"/>
      <c r="AF983" s="295"/>
      <c r="AG983" s="295"/>
    </row>
    <row r="984" spans="1:33" ht="24" customHeight="1">
      <c r="A984" s="295"/>
      <c r="B984" s="295"/>
      <c r="C984" s="295"/>
      <c r="D984" s="295"/>
      <c r="E984" s="295"/>
      <c r="F984" s="295"/>
      <c r="G984" s="295"/>
      <c r="H984" s="295"/>
      <c r="I984" s="295"/>
      <c r="J984" s="295"/>
      <c r="K984" s="295"/>
      <c r="L984" s="295"/>
      <c r="M984" s="295"/>
      <c r="N984" s="295"/>
      <c r="O984" s="295"/>
      <c r="P984" s="295"/>
      <c r="Q984" s="295"/>
      <c r="R984" s="295"/>
      <c r="S984" s="295"/>
      <c r="T984" s="295"/>
      <c r="U984" s="295"/>
      <c r="V984" s="295"/>
      <c r="W984" s="295"/>
      <c r="X984" s="295"/>
      <c r="Y984" s="295"/>
      <c r="Z984" s="295"/>
      <c r="AA984" s="295"/>
      <c r="AB984" s="295"/>
      <c r="AC984" s="295"/>
      <c r="AD984" s="295"/>
      <c r="AE984" s="295"/>
      <c r="AF984" s="295"/>
      <c r="AG984" s="295"/>
    </row>
    <row r="985" spans="1:33" ht="24" customHeight="1">
      <c r="A985" s="295"/>
      <c r="B985" s="295"/>
      <c r="C985" s="295"/>
      <c r="D985" s="295"/>
      <c r="E985" s="295"/>
      <c r="F985" s="295"/>
      <c r="G985" s="295"/>
      <c r="H985" s="295"/>
      <c r="I985" s="295"/>
      <c r="J985" s="295"/>
      <c r="K985" s="295"/>
      <c r="L985" s="295"/>
      <c r="M985" s="295"/>
      <c r="N985" s="295"/>
      <c r="O985" s="295"/>
      <c r="P985" s="295"/>
      <c r="Q985" s="295"/>
      <c r="R985" s="295"/>
      <c r="S985" s="295"/>
      <c r="T985" s="295"/>
      <c r="U985" s="295"/>
      <c r="V985" s="295"/>
      <c r="W985" s="295"/>
      <c r="X985" s="295"/>
      <c r="Y985" s="295"/>
      <c r="Z985" s="295"/>
      <c r="AA985" s="295"/>
      <c r="AB985" s="295"/>
      <c r="AC985" s="295"/>
      <c r="AD985" s="295"/>
      <c r="AE985" s="295"/>
      <c r="AF985" s="295"/>
      <c r="AG985" s="295"/>
    </row>
    <row r="986" spans="1:33" ht="24" customHeight="1">
      <c r="A986" s="295"/>
      <c r="B986" s="295"/>
      <c r="C986" s="295"/>
      <c r="D986" s="295"/>
      <c r="E986" s="295"/>
      <c r="F986" s="295"/>
      <c r="G986" s="295"/>
      <c r="H986" s="295"/>
      <c r="I986" s="295"/>
      <c r="J986" s="295"/>
      <c r="K986" s="295"/>
      <c r="L986" s="295"/>
      <c r="M986" s="295"/>
      <c r="N986" s="295"/>
      <c r="O986" s="295"/>
      <c r="P986" s="295"/>
      <c r="Q986" s="295"/>
      <c r="R986" s="295"/>
      <c r="S986" s="295"/>
      <c r="T986" s="295"/>
      <c r="U986" s="295"/>
      <c r="V986" s="295"/>
      <c r="W986" s="295"/>
      <c r="X986" s="295"/>
      <c r="Y986" s="295"/>
      <c r="Z986" s="295"/>
      <c r="AA986" s="295"/>
      <c r="AB986" s="295"/>
      <c r="AC986" s="295"/>
      <c r="AD986" s="295"/>
      <c r="AE986" s="295"/>
      <c r="AF986" s="295"/>
      <c r="AG986" s="295"/>
    </row>
    <row r="987" spans="1:33" ht="24" customHeight="1">
      <c r="A987" s="295"/>
      <c r="B987" s="295"/>
      <c r="C987" s="295"/>
      <c r="D987" s="295"/>
      <c r="E987" s="295"/>
      <c r="F987" s="295"/>
      <c r="G987" s="295"/>
      <c r="H987" s="295"/>
      <c r="I987" s="295"/>
      <c r="J987" s="295"/>
      <c r="K987" s="295"/>
      <c r="L987" s="295"/>
      <c r="M987" s="295"/>
      <c r="N987" s="295"/>
      <c r="O987" s="295"/>
      <c r="P987" s="295"/>
      <c r="Q987" s="295"/>
      <c r="R987" s="295"/>
      <c r="S987" s="295"/>
      <c r="T987" s="295"/>
      <c r="U987" s="295"/>
      <c r="V987" s="295"/>
      <c r="W987" s="295"/>
      <c r="X987" s="295"/>
      <c r="Y987" s="295"/>
      <c r="Z987" s="295"/>
      <c r="AA987" s="295"/>
      <c r="AB987" s="295"/>
      <c r="AC987" s="295"/>
      <c r="AD987" s="295"/>
      <c r="AE987" s="295"/>
      <c r="AF987" s="295"/>
      <c r="AG987" s="295"/>
    </row>
    <row r="988" spans="1:33" ht="24" customHeight="1">
      <c r="A988" s="295"/>
      <c r="B988" s="295"/>
      <c r="C988" s="295"/>
      <c r="D988" s="295"/>
      <c r="E988" s="295"/>
      <c r="F988" s="295"/>
      <c r="G988" s="295"/>
      <c r="H988" s="295"/>
      <c r="I988" s="295"/>
      <c r="J988" s="295"/>
      <c r="K988" s="295"/>
      <c r="L988" s="295"/>
      <c r="M988" s="295"/>
      <c r="N988" s="295"/>
      <c r="O988" s="295"/>
      <c r="P988" s="295"/>
      <c r="Q988" s="295"/>
      <c r="R988" s="295"/>
      <c r="S988" s="295"/>
      <c r="T988" s="295"/>
      <c r="U988" s="295"/>
      <c r="V988" s="295"/>
      <c r="W988" s="295"/>
      <c r="X988" s="295"/>
      <c r="Y988" s="295"/>
      <c r="Z988" s="295"/>
      <c r="AA988" s="295"/>
      <c r="AB988" s="295"/>
      <c r="AC988" s="295"/>
      <c r="AD988" s="295"/>
      <c r="AE988" s="295"/>
      <c r="AF988" s="295"/>
      <c r="AG988" s="295"/>
    </row>
    <row r="989" spans="1:33" ht="24" customHeight="1">
      <c r="A989" s="295"/>
      <c r="B989" s="295"/>
      <c r="C989" s="295"/>
      <c r="D989" s="295"/>
      <c r="E989" s="295"/>
      <c r="F989" s="295"/>
      <c r="G989" s="295"/>
      <c r="H989" s="295"/>
      <c r="I989" s="295"/>
      <c r="J989" s="295"/>
      <c r="K989" s="295"/>
      <c r="L989" s="295"/>
      <c r="M989" s="295"/>
      <c r="N989" s="295"/>
      <c r="O989" s="295"/>
      <c r="P989" s="295"/>
      <c r="Q989" s="295"/>
      <c r="R989" s="295"/>
      <c r="S989" s="295"/>
      <c r="T989" s="295"/>
      <c r="U989" s="295"/>
      <c r="V989" s="295"/>
      <c r="W989" s="295"/>
      <c r="X989" s="295"/>
      <c r="Y989" s="295"/>
      <c r="Z989" s="295"/>
      <c r="AA989" s="295"/>
      <c r="AB989" s="295"/>
      <c r="AC989" s="295"/>
      <c r="AD989" s="295"/>
      <c r="AE989" s="295"/>
      <c r="AF989" s="295"/>
      <c r="AG989" s="295"/>
    </row>
    <row r="990" spans="1:33" ht="24" customHeight="1">
      <c r="A990" s="295"/>
      <c r="B990" s="295"/>
      <c r="C990" s="295"/>
      <c r="D990" s="295"/>
      <c r="E990" s="295"/>
      <c r="F990" s="295"/>
      <c r="G990" s="295"/>
      <c r="H990" s="295"/>
      <c r="I990" s="295"/>
      <c r="J990" s="295"/>
      <c r="K990" s="295"/>
      <c r="L990" s="295"/>
      <c r="M990" s="295"/>
      <c r="N990" s="295"/>
      <c r="O990" s="295"/>
      <c r="P990" s="295"/>
      <c r="Q990" s="295"/>
      <c r="R990" s="295"/>
      <c r="S990" s="295"/>
      <c r="T990" s="295"/>
      <c r="U990" s="295"/>
      <c r="V990" s="295"/>
      <c r="W990" s="295"/>
      <c r="X990" s="295"/>
      <c r="Y990" s="295"/>
      <c r="Z990" s="295"/>
      <c r="AA990" s="295"/>
      <c r="AB990" s="295"/>
      <c r="AC990" s="295"/>
      <c r="AD990" s="295"/>
      <c r="AE990" s="295"/>
      <c r="AF990" s="295"/>
      <c r="AG990" s="295"/>
    </row>
    <row r="991" spans="1:33" ht="24" customHeight="1">
      <c r="A991" s="295"/>
      <c r="B991" s="295"/>
      <c r="C991" s="295"/>
      <c r="D991" s="295"/>
      <c r="E991" s="295"/>
      <c r="F991" s="295"/>
      <c r="G991" s="295"/>
      <c r="H991" s="295"/>
      <c r="I991" s="295"/>
      <c r="J991" s="295"/>
      <c r="K991" s="295"/>
      <c r="L991" s="295"/>
      <c r="M991" s="295"/>
      <c r="N991" s="295"/>
      <c r="O991" s="295"/>
      <c r="P991" s="295"/>
      <c r="Q991" s="295"/>
      <c r="R991" s="295"/>
      <c r="S991" s="295"/>
      <c r="T991" s="295"/>
      <c r="U991" s="295"/>
      <c r="V991" s="295"/>
      <c r="W991" s="295"/>
      <c r="X991" s="295"/>
      <c r="Y991" s="295"/>
      <c r="Z991" s="295"/>
      <c r="AA991" s="295"/>
      <c r="AB991" s="295"/>
      <c r="AC991" s="295"/>
      <c r="AD991" s="295"/>
      <c r="AE991" s="295"/>
      <c r="AF991" s="295"/>
      <c r="AG991" s="295"/>
    </row>
    <row r="992" spans="1:33" ht="24" customHeight="1">
      <c r="A992" s="295"/>
      <c r="B992" s="295"/>
      <c r="C992" s="295"/>
      <c r="D992" s="295"/>
      <c r="E992" s="295"/>
      <c r="F992" s="295"/>
      <c r="G992" s="295"/>
      <c r="H992" s="295"/>
      <c r="I992" s="295"/>
      <c r="J992" s="295"/>
      <c r="K992" s="295"/>
      <c r="L992" s="295"/>
      <c r="M992" s="295"/>
      <c r="N992" s="295"/>
      <c r="O992" s="295"/>
      <c r="P992" s="295"/>
      <c r="Q992" s="295"/>
      <c r="R992" s="295"/>
      <c r="S992" s="295"/>
      <c r="T992" s="295"/>
      <c r="U992" s="295"/>
      <c r="V992" s="295"/>
      <c r="W992" s="295"/>
      <c r="X992" s="295"/>
      <c r="Y992" s="295"/>
      <c r="Z992" s="295"/>
      <c r="AA992" s="295"/>
      <c r="AB992" s="295"/>
      <c r="AC992" s="295"/>
      <c r="AD992" s="295"/>
      <c r="AE992" s="295"/>
      <c r="AF992" s="295"/>
      <c r="AG992" s="295"/>
    </row>
    <row r="993" spans="1:33" ht="24" customHeight="1">
      <c r="A993" s="295"/>
      <c r="B993" s="295"/>
      <c r="C993" s="295"/>
      <c r="D993" s="295"/>
      <c r="E993" s="295"/>
      <c r="F993" s="295"/>
      <c r="G993" s="295"/>
      <c r="H993" s="295"/>
      <c r="I993" s="295"/>
      <c r="J993" s="295"/>
      <c r="K993" s="295"/>
      <c r="L993" s="295"/>
      <c r="M993" s="295"/>
      <c r="N993" s="295"/>
      <c r="O993" s="295"/>
      <c r="P993" s="295"/>
      <c r="Q993" s="295"/>
      <c r="R993" s="295"/>
      <c r="S993" s="295"/>
      <c r="T993" s="295"/>
      <c r="U993" s="295"/>
      <c r="V993" s="295"/>
      <c r="W993" s="295"/>
      <c r="X993" s="295"/>
      <c r="Y993" s="295"/>
      <c r="Z993" s="295"/>
      <c r="AA993" s="295"/>
      <c r="AB993" s="295"/>
      <c r="AC993" s="295"/>
      <c r="AD993" s="295"/>
      <c r="AE993" s="295"/>
      <c r="AF993" s="295"/>
      <c r="AG993" s="295"/>
    </row>
    <row r="994" spans="1:33" ht="24" customHeight="1">
      <c r="A994" s="295"/>
      <c r="B994" s="295"/>
      <c r="C994" s="295"/>
      <c r="D994" s="295"/>
      <c r="E994" s="295"/>
      <c r="F994" s="295"/>
      <c r="G994" s="295"/>
      <c r="H994" s="295"/>
      <c r="I994" s="295"/>
      <c r="J994" s="295"/>
      <c r="K994" s="295"/>
      <c r="L994" s="295"/>
      <c r="M994" s="295"/>
      <c r="N994" s="295"/>
      <c r="O994" s="295"/>
      <c r="P994" s="295"/>
      <c r="Q994" s="295"/>
      <c r="R994" s="295"/>
      <c r="S994" s="295"/>
      <c r="T994" s="295"/>
      <c r="U994" s="295"/>
      <c r="V994" s="295"/>
      <c r="W994" s="295"/>
      <c r="X994" s="295"/>
      <c r="Y994" s="295"/>
      <c r="Z994" s="295"/>
      <c r="AA994" s="295"/>
      <c r="AB994" s="295"/>
      <c r="AC994" s="295"/>
      <c r="AD994" s="295"/>
      <c r="AE994" s="295"/>
      <c r="AF994" s="295"/>
      <c r="AG994" s="295"/>
    </row>
    <row r="995" spans="1:33" ht="24" customHeight="1">
      <c r="A995" s="295"/>
      <c r="B995" s="295"/>
      <c r="C995" s="295"/>
      <c r="D995" s="295"/>
      <c r="E995" s="295"/>
      <c r="F995" s="295"/>
      <c r="G995" s="295"/>
      <c r="H995" s="295"/>
      <c r="I995" s="295"/>
      <c r="J995" s="295"/>
      <c r="K995" s="295"/>
      <c r="L995" s="295"/>
      <c r="M995" s="295"/>
      <c r="N995" s="295"/>
      <c r="O995" s="295"/>
      <c r="P995" s="295"/>
      <c r="Q995" s="295"/>
      <c r="R995" s="295"/>
      <c r="S995" s="295"/>
      <c r="T995" s="295"/>
      <c r="U995" s="295"/>
      <c r="V995" s="295"/>
      <c r="W995" s="295"/>
      <c r="X995" s="295"/>
      <c r="Y995" s="295"/>
      <c r="Z995" s="295"/>
      <c r="AA995" s="295"/>
      <c r="AB995" s="295"/>
      <c r="AC995" s="295"/>
      <c r="AD995" s="295"/>
      <c r="AE995" s="295"/>
      <c r="AF995" s="295"/>
      <c r="AG995" s="295"/>
    </row>
    <row r="996" spans="1:33" ht="24" customHeight="1">
      <c r="A996" s="295"/>
      <c r="B996" s="295"/>
      <c r="C996" s="295"/>
      <c r="D996" s="295"/>
      <c r="E996" s="295"/>
      <c r="F996" s="295"/>
      <c r="G996" s="295"/>
      <c r="H996" s="295"/>
      <c r="I996" s="295"/>
      <c r="J996" s="295"/>
      <c r="K996" s="295"/>
      <c r="L996" s="295"/>
      <c r="M996" s="295"/>
      <c r="N996" s="295"/>
      <c r="O996" s="295"/>
      <c r="P996" s="295"/>
      <c r="Q996" s="295"/>
      <c r="R996" s="295"/>
      <c r="S996" s="295"/>
      <c r="T996" s="295"/>
      <c r="U996" s="295"/>
      <c r="V996" s="295"/>
      <c r="W996" s="295"/>
      <c r="X996" s="295"/>
      <c r="Y996" s="295"/>
      <c r="Z996" s="295"/>
      <c r="AA996" s="295"/>
      <c r="AB996" s="295"/>
      <c r="AC996" s="295"/>
      <c r="AD996" s="295"/>
      <c r="AE996" s="295"/>
      <c r="AF996" s="295"/>
      <c r="AG996" s="295"/>
    </row>
    <row r="997" spans="1:33" ht="24" customHeight="1">
      <c r="A997" s="295"/>
      <c r="B997" s="295"/>
      <c r="C997" s="295"/>
      <c r="D997" s="295"/>
      <c r="E997" s="295"/>
      <c r="F997" s="295"/>
      <c r="G997" s="295"/>
      <c r="H997" s="295"/>
      <c r="I997" s="295"/>
      <c r="J997" s="295"/>
      <c r="K997" s="295"/>
      <c r="L997" s="295"/>
      <c r="M997" s="295"/>
      <c r="N997" s="295"/>
      <c r="O997" s="295"/>
      <c r="P997" s="295"/>
      <c r="Q997" s="295"/>
      <c r="R997" s="295"/>
      <c r="S997" s="295"/>
      <c r="T997" s="295"/>
      <c r="U997" s="295"/>
      <c r="V997" s="295"/>
      <c r="W997" s="295"/>
      <c r="X997" s="295"/>
      <c r="Y997" s="295"/>
      <c r="Z997" s="295"/>
      <c r="AA997" s="295"/>
      <c r="AB997" s="295"/>
      <c r="AC997" s="295"/>
      <c r="AD997" s="295"/>
      <c r="AE997" s="295"/>
      <c r="AF997" s="295"/>
      <c r="AG997" s="295"/>
    </row>
    <row r="998" spans="1:33" ht="24" customHeight="1">
      <c r="A998" s="295"/>
      <c r="B998" s="295"/>
      <c r="C998" s="295"/>
      <c r="D998" s="295"/>
      <c r="E998" s="295"/>
      <c r="F998" s="295"/>
      <c r="G998" s="295"/>
      <c r="H998" s="295"/>
      <c r="I998" s="295"/>
      <c r="J998" s="295"/>
      <c r="K998" s="295"/>
      <c r="L998" s="295"/>
      <c r="M998" s="295"/>
      <c r="N998" s="295"/>
      <c r="O998" s="295"/>
      <c r="P998" s="295"/>
      <c r="Q998" s="295"/>
      <c r="R998" s="295"/>
      <c r="S998" s="295"/>
      <c r="T998" s="295"/>
      <c r="U998" s="295"/>
      <c r="V998" s="295"/>
      <c r="W998" s="295"/>
      <c r="X998" s="295"/>
      <c r="Y998" s="295"/>
      <c r="Z998" s="295"/>
      <c r="AA998" s="295"/>
      <c r="AB998" s="295"/>
      <c r="AC998" s="295"/>
      <c r="AD998" s="295"/>
      <c r="AE998" s="295"/>
      <c r="AF998" s="295"/>
      <c r="AG998" s="295"/>
    </row>
    <row r="999" spans="1:33" ht="24" customHeight="1">
      <c r="A999" s="295"/>
      <c r="B999" s="295"/>
      <c r="C999" s="295"/>
      <c r="D999" s="295"/>
      <c r="E999" s="295"/>
      <c r="F999" s="295"/>
      <c r="G999" s="295"/>
      <c r="H999" s="295"/>
      <c r="I999" s="295"/>
      <c r="J999" s="295"/>
      <c r="K999" s="295"/>
      <c r="L999" s="295"/>
      <c r="M999" s="295"/>
      <c r="N999" s="295"/>
      <c r="O999" s="295"/>
      <c r="P999" s="295"/>
      <c r="Q999" s="295"/>
      <c r="R999" s="295"/>
      <c r="S999" s="295"/>
      <c r="T999" s="295"/>
      <c r="U999" s="295"/>
      <c r="V999" s="295"/>
      <c r="W999" s="295"/>
      <c r="X999" s="295"/>
      <c r="Y999" s="295"/>
      <c r="Z999" s="295"/>
      <c r="AA999" s="295"/>
      <c r="AB999" s="295"/>
      <c r="AC999" s="295"/>
      <c r="AD999" s="295"/>
      <c r="AE999" s="295"/>
      <c r="AF999" s="295"/>
      <c r="AG999" s="295"/>
    </row>
    <row r="1000" spans="1:33" ht="24" customHeight="1">
      <c r="A1000" s="295"/>
      <c r="B1000" s="295"/>
      <c r="C1000" s="295"/>
      <c r="D1000" s="295"/>
      <c r="E1000" s="295"/>
      <c r="F1000" s="295"/>
      <c r="G1000" s="295"/>
      <c r="H1000" s="295"/>
      <c r="I1000" s="295"/>
      <c r="J1000" s="295"/>
      <c r="K1000" s="295"/>
      <c r="L1000" s="295"/>
      <c r="M1000" s="295"/>
      <c r="N1000" s="295"/>
      <c r="O1000" s="295"/>
      <c r="P1000" s="295"/>
      <c r="Q1000" s="295"/>
      <c r="R1000" s="295"/>
      <c r="S1000" s="295"/>
      <c r="T1000" s="295"/>
      <c r="U1000" s="295"/>
      <c r="V1000" s="295"/>
      <c r="W1000" s="295"/>
      <c r="X1000" s="295"/>
      <c r="Y1000" s="295"/>
      <c r="Z1000" s="295"/>
      <c r="AA1000" s="295"/>
      <c r="AB1000" s="295"/>
      <c r="AC1000" s="295"/>
      <c r="AD1000" s="295"/>
      <c r="AE1000" s="295"/>
      <c r="AF1000" s="295"/>
      <c r="AG1000" s="295"/>
    </row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25" right="0.25" top="0.75" bottom="0.75" header="0" footer="0"/>
  <pageSetup fitToHeight="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00B0F0"/>
  </sheetPr>
  <dimension ref="A1:AG1000"/>
  <sheetViews>
    <sheetView workbookViewId="0">
      <pane ySplit="8" topLeftCell="A9" activePane="bottomLeft" state="frozen"/>
      <selection pane="bottomLeft" activeCell="F13" sqref="F13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22.7109375" bestFit="1" customWidth="1"/>
    <col min="6" max="6" width="8.78515625" customWidth="1"/>
    <col min="7" max="7" width="13.2851562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217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101956841.17</v>
      </c>
      <c r="F11" s="110"/>
      <c r="G11" s="110">
        <v>14587630.970000001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14587630.970000001</v>
      </c>
      <c r="AE11" s="111">
        <f t="shared" ref="AE11:AE19" si="1">+AD11*100/E11</f>
        <v>14.307652927062531</v>
      </c>
      <c r="AF11" s="110">
        <f t="shared" ref="AF11:AF19" si="2">+E11-AD11</f>
        <v>87369210.200000003</v>
      </c>
      <c r="AG11" s="111">
        <f>+AF11*100/E11</f>
        <v>85.692347072937466</v>
      </c>
    </row>
    <row r="12" spans="1:33" ht="24" customHeight="1">
      <c r="B12" s="109"/>
      <c r="C12" s="109"/>
      <c r="D12" s="109" t="s">
        <v>7</v>
      </c>
      <c r="E12" s="110">
        <v>3824467.34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3824467.34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88520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88520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20935700.100000001</v>
      </c>
      <c r="F14" s="110"/>
      <c r="G14" s="110">
        <v>1482251.19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1482251.19</v>
      </c>
      <c r="AE14" s="111">
        <f t="shared" si="1"/>
        <v>7.0800173049861366</v>
      </c>
      <c r="AF14" s="110">
        <f t="shared" si="2"/>
        <v>19453448.91</v>
      </c>
      <c r="AG14" s="111">
        <f t="shared" si="3"/>
        <v>1312.4259262696223</v>
      </c>
    </row>
    <row r="15" spans="1:33" ht="24" customHeight="1">
      <c r="B15" s="109"/>
      <c r="C15" s="109"/>
      <c r="D15" s="109" t="s">
        <v>13</v>
      </c>
      <c r="E15" s="110">
        <v>50254.75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50254.75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7068374.5</v>
      </c>
      <c r="F16" s="110"/>
      <c r="G16" s="110">
        <v>505833.79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505833.79</v>
      </c>
      <c r="AE16" s="111">
        <f t="shared" si="1"/>
        <v>7.156295835768181</v>
      </c>
      <c r="AF16" s="110">
        <f t="shared" si="2"/>
        <v>6562540.71</v>
      </c>
      <c r="AG16" s="111">
        <f t="shared" si="3"/>
        <v>1297.3709625052925</v>
      </c>
    </row>
    <row r="17" spans="2:33" ht="24" customHeight="1">
      <c r="B17" s="109"/>
      <c r="C17" s="109"/>
      <c r="D17" s="109" t="s">
        <v>17</v>
      </c>
      <c r="E17" s="110">
        <v>1862140.69</v>
      </c>
      <c r="F17" s="110"/>
      <c r="G17" s="110">
        <v>114236.93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114236.93</v>
      </c>
      <c r="AE17" s="111">
        <f t="shared" si="1"/>
        <v>6.1347099396662665</v>
      </c>
      <c r="AF17" s="110">
        <f t="shared" si="2"/>
        <v>1747903.76</v>
      </c>
      <c r="AG17" s="111">
        <f t="shared" si="3"/>
        <v>1530.0689190439555</v>
      </c>
    </row>
    <row r="18" spans="2:33" ht="24" customHeight="1">
      <c r="B18" s="109"/>
      <c r="C18" s="109"/>
      <c r="D18" s="109" t="s">
        <v>19</v>
      </c>
      <c r="E18" s="110">
        <v>6500</v>
      </c>
      <c r="F18" s="110"/>
      <c r="G18" s="110">
        <v>1500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1500</v>
      </c>
      <c r="AE18" s="111">
        <f t="shared" si="1"/>
        <v>23.076923076923077</v>
      </c>
      <c r="AF18" s="110">
        <f t="shared" si="2"/>
        <v>5000</v>
      </c>
      <c r="AG18" s="111">
        <f t="shared" si="3"/>
        <v>333.33333333333331</v>
      </c>
    </row>
    <row r="19" spans="2:33" ht="24" customHeight="1">
      <c r="B19" s="109"/>
      <c r="C19" s="109"/>
      <c r="D19" s="109" t="s">
        <v>21</v>
      </c>
      <c r="E19" s="110">
        <v>4015104.47</v>
      </c>
      <c r="F19" s="110"/>
      <c r="G19" s="110">
        <v>436244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436244</v>
      </c>
      <c r="AE19" s="111">
        <f t="shared" si="1"/>
        <v>10.865072210686463</v>
      </c>
      <c r="AF19" s="110">
        <f t="shared" si="2"/>
        <v>3578860.47</v>
      </c>
      <c r="AG19" s="111">
        <f t="shared" si="3"/>
        <v>820.38044534709934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 t="e">
        <f t="shared" si="5"/>
        <v>#DIV/0!</v>
      </c>
      <c r="AF22" s="110">
        <f t="shared" si="6"/>
        <v>0</v>
      </c>
      <c r="AG22" s="111" t="e">
        <f t="shared" si="7"/>
        <v>#DIV/0!</v>
      </c>
    </row>
    <row r="23" spans="2:33" ht="24" customHeight="1">
      <c r="B23" s="109"/>
      <c r="C23" s="109"/>
      <c r="D23" s="109" t="s">
        <v>28</v>
      </c>
      <c r="E23" s="110">
        <v>252520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0</v>
      </c>
      <c r="AE23" s="111">
        <f t="shared" si="5"/>
        <v>0</v>
      </c>
      <c r="AF23" s="110">
        <f t="shared" si="6"/>
        <v>252520</v>
      </c>
      <c r="AG23" s="111">
        <f t="shared" si="7"/>
        <v>100</v>
      </c>
    </row>
    <row r="24" spans="2:33" ht="24" customHeight="1">
      <c r="B24" s="109"/>
      <c r="C24" s="109"/>
      <c r="D24" s="109" t="s">
        <v>30</v>
      </c>
      <c r="E24" s="110">
        <v>112021.54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112021.54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4954714.25</v>
      </c>
      <c r="F25" s="110"/>
      <c r="G25" s="110">
        <v>305603.77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305603.77</v>
      </c>
      <c r="AE25" s="111">
        <f t="shared" si="5"/>
        <v>6.1679393519010706</v>
      </c>
      <c r="AF25" s="110">
        <f t="shared" si="6"/>
        <v>4649110.4800000004</v>
      </c>
      <c r="AG25" s="111">
        <f t="shared" si="7"/>
        <v>93.832060648098945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145127158.81</v>
      </c>
      <c r="F27" s="115">
        <f t="shared" si="8"/>
        <v>0</v>
      </c>
      <c r="G27" s="115">
        <f t="shared" si="8"/>
        <v>17433300.649999999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17433300.649999999</v>
      </c>
      <c r="AE27" s="116">
        <f t="shared" si="5"/>
        <v>12.012431575831798</v>
      </c>
      <c r="AF27" s="115">
        <f>SUM(AF10:AF26)</f>
        <v>127693858.16000001</v>
      </c>
      <c r="AG27" s="116">
        <f t="shared" si="7"/>
        <v>87.987568424168217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18403599.5</v>
      </c>
      <c r="F30" s="110"/>
      <c r="G30" s="110">
        <v>1433742.66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1433742.66</v>
      </c>
      <c r="AE30" s="111">
        <f t="shared" ref="AE30:AE41" si="10">+AD30*100/E30</f>
        <v>7.7905556464647034</v>
      </c>
      <c r="AF30" s="110">
        <f t="shared" ref="AF30:AF41" si="11">+E30-AD30</f>
        <v>16969856.84</v>
      </c>
      <c r="AG30" s="111">
        <f t="shared" ref="AG30:AG41" si="12">+AF30*100/E30</f>
        <v>92.209444353535289</v>
      </c>
    </row>
    <row r="31" spans="2:33" ht="24" customHeight="1">
      <c r="B31" s="109"/>
      <c r="C31" s="109"/>
      <c r="D31" s="109" t="s">
        <v>124</v>
      </c>
      <c r="E31" s="110">
        <v>826200</v>
      </c>
      <c r="F31" s="110"/>
      <c r="G31" s="110">
        <v>101900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101900</v>
      </c>
      <c r="AE31" s="111">
        <f t="shared" si="10"/>
        <v>12.33357540547083</v>
      </c>
      <c r="AF31" s="110">
        <f t="shared" si="11"/>
        <v>724300</v>
      </c>
      <c r="AG31" s="111">
        <f t="shared" si="12"/>
        <v>87.666424594529175</v>
      </c>
    </row>
    <row r="32" spans="2:33" ht="24" customHeight="1">
      <c r="B32" s="109"/>
      <c r="C32" s="109"/>
      <c r="D32" s="109" t="s">
        <v>40</v>
      </c>
      <c r="E32" s="110">
        <v>2036260</v>
      </c>
      <c r="F32" s="110"/>
      <c r="G32" s="305">
        <v>210360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210360</v>
      </c>
      <c r="AE32" s="111">
        <f t="shared" si="10"/>
        <v>10.330704330488247</v>
      </c>
      <c r="AF32" s="110">
        <f t="shared" si="11"/>
        <v>1825900</v>
      </c>
      <c r="AG32" s="111">
        <f t="shared" si="12"/>
        <v>89.669295669511754</v>
      </c>
    </row>
    <row r="33" spans="2:33" ht="24" customHeight="1">
      <c r="B33" s="109"/>
      <c r="C33" s="109"/>
      <c r="D33" s="109" t="s">
        <v>42</v>
      </c>
      <c r="E33" s="110">
        <v>965000</v>
      </c>
      <c r="F33" s="110"/>
      <c r="G33" s="110">
        <v>80000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80000</v>
      </c>
      <c r="AE33" s="111">
        <f t="shared" si="10"/>
        <v>8.290155440414507</v>
      </c>
      <c r="AF33" s="110">
        <f t="shared" si="11"/>
        <v>885000</v>
      </c>
      <c r="AG33" s="111">
        <f t="shared" si="12"/>
        <v>91.709844559585491</v>
      </c>
    </row>
    <row r="34" spans="2:33" ht="24" customHeight="1">
      <c r="B34" s="109"/>
      <c r="C34" s="109"/>
      <c r="D34" s="109" t="s">
        <v>44</v>
      </c>
      <c r="E34" s="110">
        <v>5120248</v>
      </c>
      <c r="F34" s="110"/>
      <c r="G34" s="110">
        <v>321090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321090</v>
      </c>
      <c r="AE34" s="111">
        <f t="shared" si="10"/>
        <v>6.2709853116489667</v>
      </c>
      <c r="AF34" s="110">
        <f t="shared" si="11"/>
        <v>4799158</v>
      </c>
      <c r="AG34" s="111">
        <f t="shared" si="12"/>
        <v>93.729014688351029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114000</v>
      </c>
      <c r="F36" s="110"/>
      <c r="G36" s="110">
        <v>17000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17000</v>
      </c>
      <c r="AE36" s="111">
        <f t="shared" si="10"/>
        <v>14.912280701754385</v>
      </c>
      <c r="AF36" s="110">
        <f t="shared" si="11"/>
        <v>97000</v>
      </c>
      <c r="AG36" s="111">
        <f t="shared" si="12"/>
        <v>85.087719298245617</v>
      </c>
    </row>
    <row r="37" spans="2:33" ht="24" customHeight="1">
      <c r="B37" s="109"/>
      <c r="C37" s="109"/>
      <c r="D37" s="109" t="s">
        <v>50</v>
      </c>
      <c r="E37" s="110">
        <v>16287590</v>
      </c>
      <c r="F37" s="110"/>
      <c r="G37" s="305">
        <v>944345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944345</v>
      </c>
      <c r="AE37" s="111">
        <f t="shared" si="10"/>
        <v>5.7979418686251307</v>
      </c>
      <c r="AF37" s="110">
        <f t="shared" si="11"/>
        <v>15343245</v>
      </c>
      <c r="AG37" s="111">
        <f t="shared" si="12"/>
        <v>94.202058131374869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266400</v>
      </c>
      <c r="F39" s="110"/>
      <c r="G39" s="110">
        <v>1500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1500</v>
      </c>
      <c r="AE39" s="111">
        <f t="shared" si="10"/>
        <v>0.56306306306306309</v>
      </c>
      <c r="AF39" s="110">
        <f t="shared" si="11"/>
        <v>264900</v>
      </c>
      <c r="AG39" s="111">
        <f t="shared" si="12"/>
        <v>99.436936936936931</v>
      </c>
    </row>
    <row r="40" spans="2:33" ht="24" customHeight="1">
      <c r="B40" s="109"/>
      <c r="C40" s="109"/>
      <c r="D40" s="109" t="s">
        <v>56</v>
      </c>
      <c r="E40" s="110">
        <v>498071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0</v>
      </c>
      <c r="AE40" s="111">
        <f t="shared" si="10"/>
        <v>0</v>
      </c>
      <c r="AF40" s="110">
        <f t="shared" si="11"/>
        <v>498071</v>
      </c>
      <c r="AG40" s="111">
        <f t="shared" si="12"/>
        <v>100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18602441.120000001</v>
      </c>
      <c r="F43" s="110"/>
      <c r="G43" s="110">
        <v>1173483.54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1173483.54</v>
      </c>
      <c r="AE43" s="111">
        <f>+AD43*100/E43</f>
        <v>6.3082233800936764</v>
      </c>
      <c r="AF43" s="110">
        <f>+E43-AD43</f>
        <v>17428957.580000002</v>
      </c>
      <c r="AG43" s="111">
        <f>+AF43*100/E43</f>
        <v>93.691776619906335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5913510.75</v>
      </c>
      <c r="F45" s="110"/>
      <c r="G45" s="305">
        <v>238983.52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238983.52</v>
      </c>
      <c r="AE45" s="111">
        <f t="shared" ref="AE45:AE53" si="14">+AD45*100/E45</f>
        <v>4.0413136984658395</v>
      </c>
      <c r="AF45" s="110">
        <f t="shared" ref="AF45:AF53" si="15">+E45-AD45</f>
        <v>5674527.2300000004</v>
      </c>
      <c r="AG45" s="111">
        <f t="shared" ref="AG45:AG53" si="16">+AF45*100/E45</f>
        <v>95.958686301534158</v>
      </c>
    </row>
    <row r="46" spans="2:33" ht="24" customHeight="1">
      <c r="B46" s="109"/>
      <c r="C46" s="109"/>
      <c r="D46" s="109" t="s">
        <v>131</v>
      </c>
      <c r="E46" s="110">
        <v>9031238.1400000006</v>
      </c>
      <c r="F46" s="110"/>
      <c r="G46" s="110">
        <v>142685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142685</v>
      </c>
      <c r="AE46" s="111">
        <f t="shared" si="14"/>
        <v>1.5799051889467726</v>
      </c>
      <c r="AF46" s="110">
        <f t="shared" si="15"/>
        <v>8888553.1400000006</v>
      </c>
      <c r="AG46" s="111">
        <f t="shared" si="16"/>
        <v>98.420094811053218</v>
      </c>
    </row>
    <row r="47" spans="2:33" ht="24" customHeight="1">
      <c r="B47" s="109"/>
      <c r="C47" s="109"/>
      <c r="D47" s="109" t="s">
        <v>132</v>
      </c>
      <c r="E47" s="110">
        <v>465150</v>
      </c>
      <c r="F47" s="110"/>
      <c r="G47" s="305">
        <v>82025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82025</v>
      </c>
      <c r="AE47" s="111">
        <f t="shared" si="14"/>
        <v>17.63409652800172</v>
      </c>
      <c r="AF47" s="110">
        <f t="shared" si="15"/>
        <v>383125</v>
      </c>
      <c r="AG47" s="111">
        <f t="shared" si="16"/>
        <v>82.36590347199828</v>
      </c>
    </row>
    <row r="48" spans="2:33" ht="24" customHeight="1">
      <c r="B48" s="109"/>
      <c r="C48" s="109"/>
      <c r="D48" s="109" t="s">
        <v>133</v>
      </c>
      <c r="E48" s="110">
        <v>854710</v>
      </c>
      <c r="F48" s="110"/>
      <c r="G48" s="110">
        <v>44093.7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44093.7</v>
      </c>
      <c r="AE48" s="111">
        <f t="shared" si="14"/>
        <v>5.1589076996876138</v>
      </c>
      <c r="AF48" s="110">
        <f t="shared" si="15"/>
        <v>810616.3</v>
      </c>
      <c r="AG48" s="111">
        <f t="shared" si="16"/>
        <v>94.841092300312383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14137950</v>
      </c>
      <c r="F50" s="110"/>
      <c r="G50" s="110">
        <v>1246758.58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1246758.58</v>
      </c>
      <c r="AE50" s="111">
        <f t="shared" si="14"/>
        <v>8.818524467833031</v>
      </c>
      <c r="AF50" s="110">
        <f t="shared" si="15"/>
        <v>12891191.42</v>
      </c>
      <c r="AG50" s="111">
        <f t="shared" si="16"/>
        <v>91.181475532166971</v>
      </c>
    </row>
    <row r="51" spans="2:33" ht="24" customHeight="1">
      <c r="B51" s="109"/>
      <c r="C51" s="109"/>
      <c r="D51" s="109" t="s">
        <v>65</v>
      </c>
      <c r="E51" s="110">
        <v>4316543.32</v>
      </c>
      <c r="F51" s="110"/>
      <c r="G51" s="110">
        <v>374861.59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374861.59</v>
      </c>
      <c r="AE51" s="111">
        <f t="shared" si="14"/>
        <v>8.6843004276857343</v>
      </c>
      <c r="AF51" s="110">
        <f t="shared" si="15"/>
        <v>3941681.7300000004</v>
      </c>
      <c r="AG51" s="111">
        <f t="shared" si="16"/>
        <v>91.315699572314273</v>
      </c>
    </row>
    <row r="52" spans="2:33" ht="24" customHeight="1">
      <c r="B52" s="109"/>
      <c r="C52" s="109"/>
      <c r="D52" s="109" t="s">
        <v>67</v>
      </c>
      <c r="E52" s="110">
        <v>20058450.140000001</v>
      </c>
      <c r="F52" s="110"/>
      <c r="G52" s="110">
        <v>1931550.28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1931550.28</v>
      </c>
      <c r="AE52" s="111">
        <f t="shared" si="14"/>
        <v>9.6296088008721892</v>
      </c>
      <c r="AF52" s="110">
        <f t="shared" si="15"/>
        <v>18126899.859999999</v>
      </c>
      <c r="AG52" s="111">
        <f t="shared" si="16"/>
        <v>90.370391199127809</v>
      </c>
    </row>
    <row r="53" spans="2:33" ht="24" customHeight="1">
      <c r="B53" s="109"/>
      <c r="C53" s="109"/>
      <c r="D53" s="109" t="s">
        <v>135</v>
      </c>
      <c r="E53" s="110">
        <v>1901602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>
        <f t="shared" si="14"/>
        <v>0</v>
      </c>
      <c r="AF53" s="110">
        <f t="shared" si="15"/>
        <v>1901602</v>
      </c>
      <c r="AG53" s="111">
        <f t="shared" si="16"/>
        <v>100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3824467.34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3824467.34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935200</v>
      </c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>
        <f t="shared" si="18"/>
        <v>0</v>
      </c>
      <c r="AF58" s="110">
        <f t="shared" si="19"/>
        <v>935200</v>
      </c>
      <c r="AG58" s="111">
        <f t="shared" si="20"/>
        <v>100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12007062</v>
      </c>
      <c r="F64" s="110"/>
      <c r="G64" s="110">
        <v>266760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266760</v>
      </c>
      <c r="AE64" s="111">
        <f t="shared" ref="AE64:AE71" si="26">+AD64*100/E64</f>
        <v>2.2216925339437741</v>
      </c>
      <c r="AF64" s="110">
        <f t="shared" ref="AF64:AF71" si="27">+E64-AD64</f>
        <v>11740302</v>
      </c>
      <c r="AG64" s="111">
        <f t="shared" ref="AG64:AG71" si="28">+AF64*100/E64</f>
        <v>97.778307466056219</v>
      </c>
    </row>
    <row r="65" spans="1:33" ht="24" customHeight="1">
      <c r="B65" s="109"/>
      <c r="C65" s="109"/>
      <c r="D65" s="109" t="s">
        <v>142</v>
      </c>
      <c r="E65" s="110">
        <v>563056</v>
      </c>
      <c r="F65" s="110"/>
      <c r="G65" s="110">
        <v>551424.06000000006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551424.06000000006</v>
      </c>
      <c r="AE65" s="111">
        <f t="shared" si="26"/>
        <v>97.934141541871512</v>
      </c>
      <c r="AF65" s="110">
        <f t="shared" si="27"/>
        <v>11631.939999999944</v>
      </c>
      <c r="AG65" s="111">
        <f t="shared" si="28"/>
        <v>2.0658584581284889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137128749.31</v>
      </c>
      <c r="F66" s="115">
        <f t="shared" si="29"/>
        <v>0</v>
      </c>
      <c r="G66" s="115">
        <f t="shared" si="29"/>
        <v>9162562.9300000016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9162562.9300000016</v>
      </c>
      <c r="AE66" s="116">
        <f t="shared" si="26"/>
        <v>6.6817228160425062</v>
      </c>
      <c r="AF66" s="115">
        <f t="shared" si="27"/>
        <v>127966186.38</v>
      </c>
      <c r="AG66" s="116">
        <f t="shared" si="28"/>
        <v>93.318277183957491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7998409.5</v>
      </c>
      <c r="F67" s="115">
        <f t="shared" si="30"/>
        <v>0</v>
      </c>
      <c r="G67" s="115">
        <f t="shared" si="30"/>
        <v>8270737.7199999969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8270737.7199999969</v>
      </c>
      <c r="AE67" s="116">
        <f t="shared" si="26"/>
        <v>103.40477966275665</v>
      </c>
      <c r="AF67" s="115">
        <f t="shared" si="27"/>
        <v>-272328.21999999695</v>
      </c>
      <c r="AG67" s="116">
        <f t="shared" si="28"/>
        <v>-3.4047796627566638</v>
      </c>
    </row>
    <row r="68" spans="1:33" ht="24" customHeight="1">
      <c r="B68" s="109"/>
      <c r="C68" s="109"/>
      <c r="D68" s="119" t="s">
        <v>145</v>
      </c>
      <c r="E68" s="110">
        <v>0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 t="e">
        <f t="shared" si="26"/>
        <v>#DIV/0!</v>
      </c>
      <c r="AF68" s="110">
        <f t="shared" si="27"/>
        <v>0</v>
      </c>
      <c r="AG68" s="111" t="e">
        <f t="shared" si="28"/>
        <v>#DIV/0!</v>
      </c>
    </row>
    <row r="69" spans="1:33" ht="24" customHeight="1">
      <c r="B69" s="109"/>
      <c r="C69" s="109"/>
      <c r="D69" s="119" t="s">
        <v>146</v>
      </c>
      <c r="E69" s="110">
        <v>29520259.077000003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29520259.077000003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-21521849.577000003</v>
      </c>
      <c r="F71" s="123">
        <f t="shared" si="31"/>
        <v>0</v>
      </c>
      <c r="G71" s="123">
        <f t="shared" si="31"/>
        <v>8270737.7199999969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8270737.7199999969</v>
      </c>
      <c r="AE71" s="116">
        <f t="shared" si="26"/>
        <v>-38.429493201359321</v>
      </c>
      <c r="AF71" s="115">
        <f t="shared" si="27"/>
        <v>-29792587.296999998</v>
      </c>
      <c r="AG71" s="116">
        <f t="shared" si="28"/>
        <v>138.42949320135932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265450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18037084.059999999</v>
      </c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18302534.059999999</v>
      </c>
      <c r="F80" s="115">
        <f t="shared" si="32"/>
        <v>0</v>
      </c>
      <c r="G80" s="115">
        <f t="shared" si="32"/>
        <v>0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5" ht="24" customHeight="1"/>
    <row r="82" spans="4:5" ht="24" customHeight="1">
      <c r="D82" s="95" t="s">
        <v>218</v>
      </c>
      <c r="E82" s="125">
        <v>2000000</v>
      </c>
    </row>
    <row r="83" spans="4:5" ht="24" customHeight="1"/>
    <row r="84" spans="4:5" ht="24" customHeight="1"/>
    <row r="85" spans="4:5" ht="24" customHeight="1"/>
    <row r="86" spans="4:5" ht="24" customHeight="1"/>
    <row r="87" spans="4:5" ht="24" customHeight="1"/>
    <row r="88" spans="4:5" ht="24" customHeight="1"/>
    <row r="89" spans="4:5" ht="24" customHeight="1"/>
    <row r="90" spans="4:5" ht="24" customHeight="1"/>
    <row r="91" spans="4:5" ht="24" customHeight="1"/>
    <row r="92" spans="4:5" ht="24" customHeight="1"/>
    <row r="93" spans="4:5" ht="24" customHeight="1"/>
    <row r="94" spans="4:5" ht="24" customHeight="1"/>
    <row r="95" spans="4:5" ht="24" customHeight="1"/>
    <row r="96" spans="4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C000"/>
    <pageSetUpPr fitToPage="1"/>
  </sheetPr>
  <dimension ref="A1:AG1000"/>
  <sheetViews>
    <sheetView topLeftCell="G1" workbookViewId="0">
      <selection sqref="A1:AE1"/>
    </sheetView>
  </sheetViews>
  <sheetFormatPr defaultColWidth="9.2109375" defaultRowHeight="15" customHeight="1"/>
  <cols>
    <col min="1" max="3" width="1.28515625" customWidth="1"/>
    <col min="4" max="4" width="63.92578125" customWidth="1"/>
    <col min="5" max="5" width="20.5703125" customWidth="1"/>
    <col min="6" max="6" width="13.28515625" bestFit="1" customWidth="1"/>
    <col min="7" max="7" width="12.78515625" customWidth="1"/>
    <col min="8" max="8" width="11.5703125" customWidth="1"/>
    <col min="9" max="9" width="7.92578125" customWidth="1"/>
    <col min="10" max="10" width="11.5703125" customWidth="1"/>
    <col min="11" max="11" width="8" customWidth="1"/>
    <col min="12" max="12" width="12" customWidth="1"/>
    <col min="13" max="13" width="8" customWidth="1"/>
    <col min="14" max="14" width="12.5703125" customWidth="1"/>
    <col min="15" max="15" width="8" customWidth="1"/>
    <col min="16" max="16" width="11.2109375" customWidth="1"/>
    <col min="17" max="17" width="7.92578125" customWidth="1"/>
    <col min="18" max="18" width="11.640625" customWidth="1"/>
    <col min="19" max="19" width="7.92578125" customWidth="1"/>
    <col min="20" max="20" width="12.35546875" customWidth="1"/>
    <col min="21" max="21" width="7.92578125" customWidth="1"/>
    <col min="22" max="22" width="12.42578125" customWidth="1"/>
    <col min="23" max="23" width="7.92578125" customWidth="1"/>
    <col min="24" max="24" width="11.78515625" customWidth="1"/>
    <col min="25" max="25" width="8" customWidth="1"/>
    <col min="26" max="26" width="11.28515625" customWidth="1"/>
    <col min="27" max="27" width="7.92578125" customWidth="1"/>
    <col min="28" max="28" width="11.42578125" customWidth="1"/>
    <col min="29" max="29" width="7.92578125" customWidth="1"/>
    <col min="30" max="30" width="12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219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51" t="s">
        <v>99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20387062.827999998</v>
      </c>
      <c r="F11" s="110">
        <v>1044798.1</v>
      </c>
      <c r="G11" s="110"/>
      <c r="H11" s="110">
        <v>1642974.12</v>
      </c>
      <c r="I11" s="110"/>
      <c r="J11" s="110">
        <v>1031834.7</v>
      </c>
      <c r="K11" s="110"/>
      <c r="L11" s="110">
        <v>971557.46</v>
      </c>
      <c r="M11" s="110"/>
      <c r="N11" s="110">
        <v>4902899.1100000003</v>
      </c>
      <c r="O11" s="110"/>
      <c r="P11" s="110">
        <v>970350</v>
      </c>
      <c r="Q11" s="110"/>
      <c r="R11" s="110">
        <v>970350</v>
      </c>
      <c r="S11" s="110"/>
      <c r="T11" s="110">
        <v>972720</v>
      </c>
      <c r="U11" s="110"/>
      <c r="V11" s="110">
        <v>3080119.99</v>
      </c>
      <c r="W11" s="110"/>
      <c r="X11" s="110">
        <v>974400</v>
      </c>
      <c r="Y11" s="110"/>
      <c r="Z11" s="110">
        <v>977790</v>
      </c>
      <c r="AA11" s="110"/>
      <c r="AB11" s="110">
        <v>993900</v>
      </c>
      <c r="AC11" s="110"/>
      <c r="AD11" s="110">
        <f t="shared" ref="AD11:AD19" si="0">SUM(F11:AC11)</f>
        <v>18533693.48</v>
      </c>
      <c r="AE11" s="111">
        <f t="shared" ref="AE11:AE19" si="1">+AD11*100/E11</f>
        <v>90.909090909090921</v>
      </c>
      <c r="AF11" s="110">
        <f t="shared" ref="AF11:AF19" si="2">+E11-AD11</f>
        <v>1853369.3479999974</v>
      </c>
      <c r="AG11" s="111">
        <f>+AF11*100/E11</f>
        <v>9.0909090909090793</v>
      </c>
    </row>
    <row r="12" spans="1:33" ht="24" customHeight="1">
      <c r="B12" s="109"/>
      <c r="C12" s="109"/>
      <c r="D12" s="109" t="s">
        <v>7</v>
      </c>
      <c r="E12" s="110">
        <v>4171890.82</v>
      </c>
      <c r="F12" s="306" t="s">
        <v>173</v>
      </c>
      <c r="G12" s="306"/>
      <c r="H12" s="306" t="s">
        <v>173</v>
      </c>
      <c r="I12" s="306"/>
      <c r="J12" s="306" t="s">
        <v>173</v>
      </c>
      <c r="K12" s="306"/>
      <c r="L12" s="306" t="s">
        <v>173</v>
      </c>
      <c r="M12" s="306"/>
      <c r="N12" s="306" t="s">
        <v>173</v>
      </c>
      <c r="O12" s="110"/>
      <c r="P12" s="110">
        <v>4171890.82</v>
      </c>
      <c r="Q12" s="110"/>
      <c r="R12" s="306" t="s">
        <v>173</v>
      </c>
      <c r="S12" s="306"/>
      <c r="T12" s="306" t="s">
        <v>173</v>
      </c>
      <c r="U12" s="306"/>
      <c r="V12" s="306" t="s">
        <v>173</v>
      </c>
      <c r="W12" s="306"/>
      <c r="X12" s="306" t="s">
        <v>173</v>
      </c>
      <c r="Y12" s="306"/>
      <c r="Z12" s="306" t="s">
        <v>173</v>
      </c>
      <c r="AA12" s="306"/>
      <c r="AB12" s="306" t="s">
        <v>173</v>
      </c>
      <c r="AC12" s="110"/>
      <c r="AD12" s="110">
        <f t="shared" si="0"/>
        <v>4171890.82</v>
      </c>
      <c r="AE12" s="111">
        <f t="shared" si="1"/>
        <v>100</v>
      </c>
      <c r="AF12" s="110">
        <f t="shared" si="2"/>
        <v>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97680</v>
      </c>
      <c r="F13" s="110">
        <v>8450</v>
      </c>
      <c r="G13" s="110"/>
      <c r="H13" s="110">
        <v>7350</v>
      </c>
      <c r="I13" s="110"/>
      <c r="J13" s="110">
        <v>11600</v>
      </c>
      <c r="K13" s="110"/>
      <c r="L13" s="110">
        <v>9550</v>
      </c>
      <c r="M13" s="110"/>
      <c r="N13" s="110">
        <v>4400</v>
      </c>
      <c r="O13" s="110"/>
      <c r="P13" s="110">
        <v>3300</v>
      </c>
      <c r="Q13" s="110"/>
      <c r="R13" s="306" t="s">
        <v>173</v>
      </c>
      <c r="S13" s="110"/>
      <c r="T13" s="306" t="s">
        <v>173</v>
      </c>
      <c r="U13" s="110"/>
      <c r="V13" s="306">
        <v>2200</v>
      </c>
      <c r="W13" s="306"/>
      <c r="X13" s="306" t="s">
        <v>173</v>
      </c>
      <c r="Y13" s="306"/>
      <c r="Z13" s="306" t="s">
        <v>173</v>
      </c>
      <c r="AA13" s="110"/>
      <c r="AB13" s="110">
        <v>41950</v>
      </c>
      <c r="AC13" s="110"/>
      <c r="AD13" s="110">
        <f t="shared" si="0"/>
        <v>88800</v>
      </c>
      <c r="AE13" s="111">
        <f t="shared" si="1"/>
        <v>90.909090909090907</v>
      </c>
      <c r="AF13" s="110">
        <f t="shared" si="2"/>
        <v>8880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8257258.1849999996</v>
      </c>
      <c r="F14" s="110">
        <v>760253</v>
      </c>
      <c r="G14" s="110"/>
      <c r="H14" s="110">
        <v>728739</v>
      </c>
      <c r="I14" s="110"/>
      <c r="J14" s="110">
        <v>601589</v>
      </c>
      <c r="K14" s="110"/>
      <c r="L14" s="110">
        <v>758159.21</v>
      </c>
      <c r="M14" s="110"/>
      <c r="N14" s="110">
        <v>848208.03</v>
      </c>
      <c r="O14" s="110"/>
      <c r="P14" s="110">
        <v>662765.88</v>
      </c>
      <c r="Q14" s="110"/>
      <c r="R14" s="110">
        <v>488503.93</v>
      </c>
      <c r="S14" s="110"/>
      <c r="T14" s="110">
        <v>587162.25</v>
      </c>
      <c r="U14" s="110"/>
      <c r="V14" s="110">
        <v>208249.8</v>
      </c>
      <c r="W14" s="110"/>
      <c r="X14" s="110">
        <v>881050</v>
      </c>
      <c r="Y14" s="110"/>
      <c r="Z14" s="110">
        <v>676971.38</v>
      </c>
      <c r="AA14" s="110"/>
      <c r="AB14" s="110">
        <v>304946.87</v>
      </c>
      <c r="AC14" s="110"/>
      <c r="AD14" s="110">
        <f t="shared" si="0"/>
        <v>7506598.3499999996</v>
      </c>
      <c r="AE14" s="111">
        <f t="shared" si="1"/>
        <v>90.909090909090907</v>
      </c>
      <c r="AF14" s="110">
        <f t="shared" si="2"/>
        <v>750659.83499999996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34359.599999999999</v>
      </c>
      <c r="F15" s="110">
        <v>5284</v>
      </c>
      <c r="G15" s="110"/>
      <c r="H15" s="306" t="s">
        <v>173</v>
      </c>
      <c r="I15" s="306"/>
      <c r="J15" s="306" t="s">
        <v>173</v>
      </c>
      <c r="K15" s="110"/>
      <c r="L15" s="110">
        <v>13027</v>
      </c>
      <c r="M15" s="110"/>
      <c r="N15" s="306" t="s">
        <v>173</v>
      </c>
      <c r="O15" s="306"/>
      <c r="P15" s="306" t="s">
        <v>173</v>
      </c>
      <c r="Q15" s="306"/>
      <c r="R15" s="306" t="s">
        <v>173</v>
      </c>
      <c r="S15" s="110"/>
      <c r="T15" s="110">
        <v>100</v>
      </c>
      <c r="U15" s="110"/>
      <c r="V15" s="110">
        <v>9343</v>
      </c>
      <c r="W15" s="110"/>
      <c r="X15" s="110">
        <v>3482</v>
      </c>
      <c r="Y15" s="110"/>
      <c r="Z15" s="306" t="s">
        <v>173</v>
      </c>
      <c r="AA15" s="306"/>
      <c r="AB15" s="306" t="s">
        <v>173</v>
      </c>
      <c r="AC15" s="110"/>
      <c r="AD15" s="110">
        <f t="shared" si="0"/>
        <v>31236</v>
      </c>
      <c r="AE15" s="111">
        <f t="shared" si="1"/>
        <v>90.909090909090907</v>
      </c>
      <c r="AF15" s="110">
        <f t="shared" si="2"/>
        <v>3123.5999999999985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1408545.8859999999</v>
      </c>
      <c r="F16" s="110">
        <v>184418.02</v>
      </c>
      <c r="G16" s="110"/>
      <c r="H16" s="110">
        <v>136517.06</v>
      </c>
      <c r="I16" s="110"/>
      <c r="J16" s="110">
        <v>148974.76999999999</v>
      </c>
      <c r="K16" s="110"/>
      <c r="L16" s="110">
        <v>234600.75</v>
      </c>
      <c r="M16" s="110"/>
      <c r="N16" s="306" t="s">
        <v>173</v>
      </c>
      <c r="O16" s="110"/>
      <c r="P16" s="110">
        <v>128875.11</v>
      </c>
      <c r="Q16" s="110"/>
      <c r="R16" s="110">
        <v>86683</v>
      </c>
      <c r="S16" s="110"/>
      <c r="T16" s="306" t="s">
        <v>173</v>
      </c>
      <c r="U16" s="110"/>
      <c r="V16" s="110">
        <v>149771.26</v>
      </c>
      <c r="W16" s="110"/>
      <c r="X16" s="110">
        <v>210656.29</v>
      </c>
      <c r="Y16" s="110"/>
      <c r="Z16" s="306" t="s">
        <v>173</v>
      </c>
      <c r="AA16" s="306"/>
      <c r="AB16" s="306" t="s">
        <v>173</v>
      </c>
      <c r="AC16" s="110"/>
      <c r="AD16" s="110">
        <f t="shared" si="0"/>
        <v>1280496.26</v>
      </c>
      <c r="AE16" s="111">
        <f t="shared" si="1"/>
        <v>90.909090909090907</v>
      </c>
      <c r="AF16" s="110">
        <f t="shared" si="2"/>
        <v>128049.62599999993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3377480.6779999998</v>
      </c>
      <c r="F17" s="110">
        <v>826124.09</v>
      </c>
      <c r="G17" s="110"/>
      <c r="H17" s="110">
        <v>323113.3</v>
      </c>
      <c r="I17" s="110"/>
      <c r="J17" s="110">
        <v>344356.45</v>
      </c>
      <c r="K17" s="110"/>
      <c r="L17" s="110">
        <v>326133.59999999998</v>
      </c>
      <c r="M17" s="110"/>
      <c r="N17" s="110">
        <v>275397.75</v>
      </c>
      <c r="O17" s="110"/>
      <c r="P17" s="110">
        <v>415767.51</v>
      </c>
      <c r="Q17" s="110"/>
      <c r="R17" s="110">
        <v>743713.39</v>
      </c>
      <c r="S17" s="110"/>
      <c r="T17" s="110">
        <v>275319.98</v>
      </c>
      <c r="U17" s="110"/>
      <c r="V17" s="110">
        <v>357188.41</v>
      </c>
      <c r="W17" s="110"/>
      <c r="X17" s="110">
        <v>293921.46999999997</v>
      </c>
      <c r="Y17" s="110"/>
      <c r="Z17" s="110">
        <v>223550.29</v>
      </c>
      <c r="AA17" s="110"/>
      <c r="AB17" s="110">
        <v>153277.51999999999</v>
      </c>
      <c r="AC17" s="110"/>
      <c r="AD17" s="110">
        <f t="shared" si="0"/>
        <v>4557863.76</v>
      </c>
      <c r="AE17" s="111">
        <f t="shared" si="1"/>
        <v>134.94862575199016</v>
      </c>
      <c r="AF17" s="110">
        <f t="shared" si="2"/>
        <v>-1180383.0819999999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51447</v>
      </c>
      <c r="F18" s="110">
        <v>8771</v>
      </c>
      <c r="G18" s="110"/>
      <c r="H18" s="110">
        <v>4543</v>
      </c>
      <c r="I18" s="110"/>
      <c r="J18" s="110">
        <v>183</v>
      </c>
      <c r="K18" s="110"/>
      <c r="L18" s="110">
        <v>14925</v>
      </c>
      <c r="M18" s="110"/>
      <c r="N18" s="110">
        <v>2310</v>
      </c>
      <c r="O18" s="110"/>
      <c r="P18" s="110">
        <v>3442</v>
      </c>
      <c r="Q18" s="110"/>
      <c r="R18" s="110">
        <v>833</v>
      </c>
      <c r="S18" s="110"/>
      <c r="T18" s="110">
        <v>584</v>
      </c>
      <c r="U18" s="110"/>
      <c r="V18" s="110">
        <v>4366</v>
      </c>
      <c r="W18" s="110"/>
      <c r="X18" s="110">
        <v>1053</v>
      </c>
      <c r="Y18" s="110"/>
      <c r="Z18" s="110">
        <v>5760</v>
      </c>
      <c r="AA18" s="110"/>
      <c r="AB18" s="306" t="s">
        <v>173</v>
      </c>
      <c r="AC18" s="110"/>
      <c r="AD18" s="110">
        <f t="shared" si="0"/>
        <v>46770</v>
      </c>
      <c r="AE18" s="111">
        <f t="shared" si="1"/>
        <v>90.909090909090907</v>
      </c>
      <c r="AF18" s="110">
        <f t="shared" si="2"/>
        <v>4677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97748458.730999976</v>
      </c>
      <c r="F19" s="110">
        <v>6139278.9100000001</v>
      </c>
      <c r="G19" s="110"/>
      <c r="H19" s="110">
        <v>14875619.720000001</v>
      </c>
      <c r="I19" s="110"/>
      <c r="J19" s="110">
        <v>23339723.02</v>
      </c>
      <c r="K19" s="110"/>
      <c r="L19" s="110">
        <v>3865585.95</v>
      </c>
      <c r="M19" s="110"/>
      <c r="N19" s="110">
        <v>12457337.77</v>
      </c>
      <c r="O19" s="110"/>
      <c r="P19" s="110">
        <v>4704968.49</v>
      </c>
      <c r="Q19" s="110"/>
      <c r="R19" s="110">
        <v>5413633.5899999999</v>
      </c>
      <c r="S19" s="110"/>
      <c r="T19" s="110">
        <v>3089118.86</v>
      </c>
      <c r="U19" s="110"/>
      <c r="V19" s="110">
        <v>8350959.1299999999</v>
      </c>
      <c r="W19" s="110"/>
      <c r="X19" s="110">
        <v>1693587.88</v>
      </c>
      <c r="Y19" s="110"/>
      <c r="Z19" s="110">
        <v>3812013.08</v>
      </c>
      <c r="AA19" s="110"/>
      <c r="AB19" s="110">
        <v>1120408.81</v>
      </c>
      <c r="AC19" s="110"/>
      <c r="AD19" s="110">
        <f t="shared" si="0"/>
        <v>88862235.209999993</v>
      </c>
      <c r="AE19" s="111">
        <f t="shared" si="1"/>
        <v>90.909090909090935</v>
      </c>
      <c r="AF19" s="110">
        <f t="shared" si="2"/>
        <v>8886223.520999983</v>
      </c>
      <c r="AG19" s="111" t="e">
        <f t="shared" si="3"/>
        <v>#DIV/0!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306" t="s">
        <v>173</v>
      </c>
      <c r="G21" s="306"/>
      <c r="H21" s="306" t="s">
        <v>173</v>
      </c>
      <c r="I21" s="306"/>
      <c r="J21" s="306" t="s">
        <v>173</v>
      </c>
      <c r="K21" s="306"/>
      <c r="L21" s="306" t="s">
        <v>173</v>
      </c>
      <c r="M21" s="306"/>
      <c r="N21" s="306" t="s">
        <v>173</v>
      </c>
      <c r="O21" s="306"/>
      <c r="P21" s="306" t="s">
        <v>173</v>
      </c>
      <c r="Q21" s="306"/>
      <c r="R21" s="306" t="s">
        <v>173</v>
      </c>
      <c r="S21" s="306"/>
      <c r="T21" s="306" t="s">
        <v>173</v>
      </c>
      <c r="U21" s="306"/>
      <c r="V21" s="306" t="s">
        <v>173</v>
      </c>
      <c r="W21" s="306"/>
      <c r="X21" s="306" t="s">
        <v>173</v>
      </c>
      <c r="Y21" s="306"/>
      <c r="Z21" s="306" t="s">
        <v>173</v>
      </c>
      <c r="AA21" s="306"/>
      <c r="AB21" s="306" t="s">
        <v>173</v>
      </c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1425464</v>
      </c>
      <c r="F22" s="306" t="s">
        <v>173</v>
      </c>
      <c r="G22" s="306"/>
      <c r="H22" s="306" t="s">
        <v>173</v>
      </c>
      <c r="I22" s="306"/>
      <c r="J22" s="306" t="s">
        <v>173</v>
      </c>
      <c r="K22" s="306"/>
      <c r="L22" s="306" t="s">
        <v>173</v>
      </c>
      <c r="M22" s="110"/>
      <c r="N22" s="110">
        <v>2911388</v>
      </c>
      <c r="O22" s="110"/>
      <c r="P22" s="306" t="s">
        <v>173</v>
      </c>
      <c r="Q22" s="306"/>
      <c r="R22" s="306" t="s">
        <v>173</v>
      </c>
      <c r="S22" s="306"/>
      <c r="T22" s="306" t="s">
        <v>173</v>
      </c>
      <c r="U22" s="306"/>
      <c r="V22" s="306" t="s">
        <v>173</v>
      </c>
      <c r="W22" s="306"/>
      <c r="X22" s="306" t="s">
        <v>173</v>
      </c>
      <c r="Y22" s="306"/>
      <c r="Z22" s="306" t="s">
        <v>173</v>
      </c>
      <c r="AA22" s="306"/>
      <c r="AB22" s="306" t="s">
        <v>173</v>
      </c>
      <c r="AC22" s="110"/>
      <c r="AD22" s="110">
        <f t="shared" si="4"/>
        <v>2911388</v>
      </c>
      <c r="AE22" s="111">
        <f t="shared" si="5"/>
        <v>204.24142594972585</v>
      </c>
      <c r="AF22" s="110">
        <f t="shared" si="6"/>
        <v>-1485924</v>
      </c>
      <c r="AG22" s="111">
        <f t="shared" si="7"/>
        <v>-104.24142594972584</v>
      </c>
    </row>
    <row r="23" spans="2:33" ht="24" customHeight="1">
      <c r="B23" s="109"/>
      <c r="C23" s="109"/>
      <c r="D23" s="109" t="s">
        <v>28</v>
      </c>
      <c r="E23" s="110">
        <v>61843.079999999994</v>
      </c>
      <c r="F23" s="110">
        <v>44</v>
      </c>
      <c r="G23" s="110"/>
      <c r="H23" s="110">
        <v>6</v>
      </c>
      <c r="I23" s="110"/>
      <c r="J23" s="110">
        <v>1000.2</v>
      </c>
      <c r="K23" s="110"/>
      <c r="L23" s="110">
        <v>0.15</v>
      </c>
      <c r="M23" s="110"/>
      <c r="N23" s="306" t="s">
        <v>173</v>
      </c>
      <c r="O23" s="110"/>
      <c r="P23" s="110">
        <v>9261</v>
      </c>
      <c r="Q23" s="110"/>
      <c r="R23" s="110">
        <v>1000.9</v>
      </c>
      <c r="S23" s="110"/>
      <c r="T23" s="306" t="s">
        <v>173</v>
      </c>
      <c r="U23" s="110"/>
      <c r="V23" s="110">
        <v>21509.98</v>
      </c>
      <c r="W23" s="110"/>
      <c r="X23" s="110">
        <v>7000.85</v>
      </c>
      <c r="Y23" s="110"/>
      <c r="Z23" s="110">
        <v>12020</v>
      </c>
      <c r="AA23" s="110"/>
      <c r="AB23" s="110">
        <v>10000</v>
      </c>
      <c r="AC23" s="110"/>
      <c r="AD23" s="110">
        <f t="shared" si="4"/>
        <v>61843.079999999994</v>
      </c>
      <c r="AE23" s="111">
        <f t="shared" si="5"/>
        <v>100</v>
      </c>
      <c r="AF23" s="110">
        <f t="shared" si="6"/>
        <v>0</v>
      </c>
      <c r="AG23" s="111">
        <f t="shared" si="7"/>
        <v>0</v>
      </c>
    </row>
    <row r="24" spans="2:33" ht="24" customHeight="1">
      <c r="B24" s="109"/>
      <c r="C24" s="109"/>
      <c r="D24" s="109" t="s">
        <v>30</v>
      </c>
      <c r="E24" s="110">
        <v>344017.212</v>
      </c>
      <c r="F24" s="306" t="s">
        <v>173</v>
      </c>
      <c r="G24" s="306"/>
      <c r="H24" s="306" t="s">
        <v>173</v>
      </c>
      <c r="I24" s="110"/>
      <c r="J24" s="110">
        <v>17121.5</v>
      </c>
      <c r="K24" s="110"/>
      <c r="L24" s="306" t="s">
        <v>173</v>
      </c>
      <c r="M24" s="306"/>
      <c r="N24" s="306" t="s">
        <v>173</v>
      </c>
      <c r="O24" s="110"/>
      <c r="P24" s="110">
        <v>157901.46</v>
      </c>
      <c r="Q24" s="110"/>
      <c r="R24" s="306" t="s">
        <v>173</v>
      </c>
      <c r="S24" s="306"/>
      <c r="T24" s="306" t="s">
        <v>173</v>
      </c>
      <c r="U24" s="110"/>
      <c r="V24" s="110">
        <v>10539.03</v>
      </c>
      <c r="W24" s="306"/>
      <c r="X24" s="306" t="s">
        <v>173</v>
      </c>
      <c r="Y24" s="306"/>
      <c r="Z24" s="306" t="s">
        <v>173</v>
      </c>
      <c r="AA24" s="110"/>
      <c r="AB24" s="110">
        <v>127180.93</v>
      </c>
      <c r="AC24" s="110"/>
      <c r="AD24" s="110">
        <f t="shared" si="4"/>
        <v>312742.92</v>
      </c>
      <c r="AE24" s="111">
        <f t="shared" si="5"/>
        <v>90.909090909090907</v>
      </c>
      <c r="AF24" s="110">
        <f t="shared" si="6"/>
        <v>31274.292000000016</v>
      </c>
      <c r="AG24" s="111">
        <f t="shared" si="7"/>
        <v>9.0909090909090953</v>
      </c>
    </row>
    <row r="25" spans="2:33" ht="24" customHeight="1">
      <c r="B25" s="109"/>
      <c r="C25" s="109"/>
      <c r="D25" s="109" t="s">
        <v>120</v>
      </c>
      <c r="E25" s="110">
        <v>411414.47599999997</v>
      </c>
      <c r="F25" s="306" t="s">
        <v>173</v>
      </c>
      <c r="G25" s="306"/>
      <c r="H25" s="306" t="s">
        <v>173</v>
      </c>
      <c r="I25" s="306"/>
      <c r="J25" s="306" t="s">
        <v>173</v>
      </c>
      <c r="K25" s="306"/>
      <c r="L25" s="306" t="s">
        <v>173</v>
      </c>
      <c r="M25" s="306"/>
      <c r="N25" s="306" t="s">
        <v>173</v>
      </c>
      <c r="O25" s="306"/>
      <c r="P25" s="306" t="s">
        <v>173</v>
      </c>
      <c r="Q25" s="306"/>
      <c r="R25" s="306" t="s">
        <v>173</v>
      </c>
      <c r="S25" s="306"/>
      <c r="T25" s="306" t="s">
        <v>173</v>
      </c>
      <c r="U25" s="306"/>
      <c r="V25" s="306" t="s">
        <v>173</v>
      </c>
      <c r="W25" s="306"/>
      <c r="X25" s="306" t="s">
        <v>173</v>
      </c>
      <c r="Y25" s="306"/>
      <c r="Z25" s="306" t="s">
        <v>173</v>
      </c>
      <c r="AA25" s="306"/>
      <c r="AB25" s="306" t="s">
        <v>173</v>
      </c>
      <c r="AC25" s="306"/>
      <c r="AD25" s="110">
        <f t="shared" si="4"/>
        <v>0</v>
      </c>
      <c r="AE25" s="111">
        <f t="shared" si="5"/>
        <v>0</v>
      </c>
      <c r="AF25" s="110">
        <f t="shared" si="6"/>
        <v>411414.47599999997</v>
      </c>
      <c r="AG25" s="111">
        <f t="shared" si="7"/>
        <v>100</v>
      </c>
    </row>
    <row r="26" spans="2:33" ht="24" customHeight="1">
      <c r="B26" s="109"/>
      <c r="C26" s="109"/>
      <c r="D26" s="109" t="s">
        <v>121</v>
      </c>
      <c r="E26" s="110">
        <v>0</v>
      </c>
      <c r="F26" s="306" t="s">
        <v>173</v>
      </c>
      <c r="G26" s="306"/>
      <c r="H26" s="306" t="s">
        <v>173</v>
      </c>
      <c r="I26" s="306"/>
      <c r="J26" s="306" t="s">
        <v>173</v>
      </c>
      <c r="K26" s="306"/>
      <c r="L26" s="306" t="s">
        <v>173</v>
      </c>
      <c r="M26" s="306"/>
      <c r="N26" s="306" t="s">
        <v>173</v>
      </c>
      <c r="O26" s="306"/>
      <c r="P26" s="306" t="s">
        <v>173</v>
      </c>
      <c r="Q26" s="306"/>
      <c r="R26" s="306" t="s">
        <v>173</v>
      </c>
      <c r="S26" s="306"/>
      <c r="T26" s="306" t="s">
        <v>173</v>
      </c>
      <c r="U26" s="306"/>
      <c r="V26" s="306" t="s">
        <v>173</v>
      </c>
      <c r="W26" s="306"/>
      <c r="X26" s="306" t="s">
        <v>173</v>
      </c>
      <c r="Y26" s="306"/>
      <c r="Z26" s="306" t="s">
        <v>173</v>
      </c>
      <c r="AA26" s="306"/>
      <c r="AB26" s="306" t="s">
        <v>173</v>
      </c>
      <c r="AC26" s="306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137776922.49600002</v>
      </c>
      <c r="F27" s="115">
        <f t="shared" si="8"/>
        <v>8977421.120000001</v>
      </c>
      <c r="G27" s="115">
        <f t="shared" si="8"/>
        <v>0</v>
      </c>
      <c r="H27" s="115">
        <f t="shared" si="8"/>
        <v>17718862.199999999</v>
      </c>
      <c r="I27" s="115">
        <f t="shared" si="8"/>
        <v>0</v>
      </c>
      <c r="J27" s="115">
        <f t="shared" si="8"/>
        <v>25496382.639999997</v>
      </c>
      <c r="K27" s="115">
        <f t="shared" si="8"/>
        <v>0</v>
      </c>
      <c r="L27" s="115">
        <f t="shared" si="8"/>
        <v>6193539.120000001</v>
      </c>
      <c r="M27" s="115">
        <f t="shared" si="8"/>
        <v>0</v>
      </c>
      <c r="N27" s="115">
        <f t="shared" si="8"/>
        <v>21401940.66</v>
      </c>
      <c r="O27" s="115">
        <f t="shared" si="8"/>
        <v>0</v>
      </c>
      <c r="P27" s="115">
        <f t="shared" si="8"/>
        <v>11228522.270000001</v>
      </c>
      <c r="Q27" s="115">
        <f t="shared" si="8"/>
        <v>0</v>
      </c>
      <c r="R27" s="115">
        <f t="shared" si="8"/>
        <v>7704717.8100000005</v>
      </c>
      <c r="S27" s="115">
        <f t="shared" si="8"/>
        <v>0</v>
      </c>
      <c r="T27" s="115">
        <f t="shared" si="8"/>
        <v>4925005.09</v>
      </c>
      <c r="U27" s="115">
        <f t="shared" si="8"/>
        <v>0</v>
      </c>
      <c r="V27" s="115">
        <f t="shared" si="8"/>
        <v>12194246.6</v>
      </c>
      <c r="W27" s="115">
        <f t="shared" si="8"/>
        <v>0</v>
      </c>
      <c r="X27" s="115">
        <f t="shared" si="8"/>
        <v>4065151.4899999998</v>
      </c>
      <c r="Y27" s="115">
        <f t="shared" si="8"/>
        <v>0</v>
      </c>
      <c r="Z27" s="115">
        <f t="shared" si="8"/>
        <v>5708104.75</v>
      </c>
      <c r="AA27" s="115">
        <f t="shared" si="8"/>
        <v>0</v>
      </c>
      <c r="AB27" s="115">
        <f t="shared" si="8"/>
        <v>2751664.1300000004</v>
      </c>
      <c r="AC27" s="115">
        <f t="shared" si="8"/>
        <v>0</v>
      </c>
      <c r="AD27" s="115">
        <f t="shared" si="8"/>
        <v>128365557.88</v>
      </c>
      <c r="AE27" s="116">
        <f t="shared" si="5"/>
        <v>93.169128439290503</v>
      </c>
      <c r="AF27" s="115">
        <f>SUM(AF10:AF26)</f>
        <v>9411364.6159999799</v>
      </c>
      <c r="AG27" s="116">
        <f t="shared" si="7"/>
        <v>6.8308715607094603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20881932</v>
      </c>
      <c r="F30" s="110">
        <v>1364762</v>
      </c>
      <c r="G30" s="110"/>
      <c r="H30" s="110">
        <v>1339494</v>
      </c>
      <c r="I30" s="110"/>
      <c r="J30" s="110">
        <v>1287144.8</v>
      </c>
      <c r="K30" s="110"/>
      <c r="L30" s="110">
        <v>1379986.85</v>
      </c>
      <c r="M30" s="110"/>
      <c r="N30" s="110">
        <v>1324065</v>
      </c>
      <c r="O30" s="110"/>
      <c r="P30" s="110">
        <v>1382795</v>
      </c>
      <c r="Q30" s="110"/>
      <c r="R30" s="110">
        <v>1322784.1000000001</v>
      </c>
      <c r="S30" s="110"/>
      <c r="T30" s="110">
        <v>1356602</v>
      </c>
      <c r="U30" s="110"/>
      <c r="V30" s="110">
        <v>1390726</v>
      </c>
      <c r="W30" s="110"/>
      <c r="X30" s="110">
        <v>1388675.15</v>
      </c>
      <c r="Y30" s="110"/>
      <c r="Z30" s="110">
        <v>1379560</v>
      </c>
      <c r="AA30" s="110"/>
      <c r="AB30" s="110">
        <v>1444307</v>
      </c>
      <c r="AC30" s="110"/>
      <c r="AD30" s="110">
        <f t="shared" ref="AD30:AD41" si="9">SUM(F30:AC30)</f>
        <v>16360901.9</v>
      </c>
      <c r="AE30" s="111">
        <f t="shared" ref="AE30:AE41" si="10">+AD30*100/E30</f>
        <v>78.349560280150328</v>
      </c>
      <c r="AF30" s="110">
        <f t="shared" ref="AF30:AF41" si="11">+E30-AD30</f>
        <v>4521030.0999999996</v>
      </c>
      <c r="AG30" s="111">
        <f t="shared" ref="AG30:AG41" si="12">+AF30*100/E30</f>
        <v>21.650439719849675</v>
      </c>
    </row>
    <row r="31" spans="2:33" ht="24" customHeight="1">
      <c r="B31" s="109"/>
      <c r="C31" s="109"/>
      <c r="D31" s="109" t="s">
        <v>124</v>
      </c>
      <c r="E31" s="110">
        <v>298300</v>
      </c>
      <c r="F31" s="110">
        <v>79300</v>
      </c>
      <c r="G31" s="110"/>
      <c r="H31" s="110">
        <v>85300</v>
      </c>
      <c r="I31" s="110"/>
      <c r="J31" s="110">
        <v>71300</v>
      </c>
      <c r="K31" s="110"/>
      <c r="L31" s="110">
        <v>68500</v>
      </c>
      <c r="M31" s="110"/>
      <c r="N31" s="110">
        <v>73400</v>
      </c>
      <c r="O31" s="110"/>
      <c r="P31" s="110">
        <v>82500</v>
      </c>
      <c r="Q31" s="110"/>
      <c r="R31" s="110">
        <v>73600</v>
      </c>
      <c r="S31" s="110"/>
      <c r="T31" s="110">
        <v>83400</v>
      </c>
      <c r="U31" s="110"/>
      <c r="V31" s="110">
        <v>77800</v>
      </c>
      <c r="W31" s="110"/>
      <c r="X31" s="110">
        <v>79400</v>
      </c>
      <c r="Y31" s="110"/>
      <c r="Z31" s="110">
        <v>74000</v>
      </c>
      <c r="AA31" s="110"/>
      <c r="AB31" s="110">
        <v>78300</v>
      </c>
      <c r="AC31" s="110"/>
      <c r="AD31" s="110">
        <f t="shared" si="9"/>
        <v>926800</v>
      </c>
      <c r="AE31" s="111">
        <f t="shared" si="10"/>
        <v>310.69393228293666</v>
      </c>
      <c r="AF31" s="110">
        <f t="shared" si="11"/>
        <v>-628500</v>
      </c>
      <c r="AG31" s="111">
        <f t="shared" si="12"/>
        <v>-210.69393228293663</v>
      </c>
    </row>
    <row r="32" spans="2:33" ht="24" customHeight="1">
      <c r="B32" s="109"/>
      <c r="C32" s="109"/>
      <c r="D32" s="109" t="s">
        <v>40</v>
      </c>
      <c r="E32" s="110">
        <v>1142820</v>
      </c>
      <c r="F32" s="110">
        <v>179340</v>
      </c>
      <c r="G32" s="110"/>
      <c r="H32" s="110">
        <v>173430</v>
      </c>
      <c r="I32" s="110"/>
      <c r="J32" s="110">
        <v>168240</v>
      </c>
      <c r="K32" s="110"/>
      <c r="L32" s="110">
        <v>177720</v>
      </c>
      <c r="M32" s="110"/>
      <c r="N32" s="110">
        <v>177720</v>
      </c>
      <c r="O32" s="110"/>
      <c r="P32" s="110">
        <v>151560</v>
      </c>
      <c r="Q32" s="110"/>
      <c r="R32" s="110">
        <v>138570</v>
      </c>
      <c r="S32" s="110"/>
      <c r="T32" s="110">
        <v>138570</v>
      </c>
      <c r="U32" s="110"/>
      <c r="V32" s="110">
        <v>138570</v>
      </c>
      <c r="W32" s="110"/>
      <c r="X32" s="110">
        <v>152820</v>
      </c>
      <c r="Y32" s="110"/>
      <c r="Z32" s="110">
        <v>145680</v>
      </c>
      <c r="AA32" s="110"/>
      <c r="AB32" s="110">
        <v>145680</v>
      </c>
      <c r="AC32" s="110"/>
      <c r="AD32" s="110">
        <f t="shared" si="9"/>
        <v>1887900</v>
      </c>
      <c r="AE32" s="111">
        <f t="shared" si="10"/>
        <v>165.19661889011394</v>
      </c>
      <c r="AF32" s="110">
        <f t="shared" si="11"/>
        <v>-745080</v>
      </c>
      <c r="AG32" s="111">
        <f t="shared" si="12"/>
        <v>-65.196618890113925</v>
      </c>
    </row>
    <row r="33" spans="2:33" ht="24" customHeight="1">
      <c r="B33" s="109"/>
      <c r="C33" s="109"/>
      <c r="D33" s="109" t="s">
        <v>42</v>
      </c>
      <c r="E33" s="110">
        <v>1320000</v>
      </c>
      <c r="F33" s="110">
        <v>80000</v>
      </c>
      <c r="G33" s="110">
        <v>80000</v>
      </c>
      <c r="H33" s="110">
        <v>80000</v>
      </c>
      <c r="I33" s="110"/>
      <c r="J33" s="110">
        <v>80000</v>
      </c>
      <c r="K33" s="110"/>
      <c r="L33" s="110">
        <v>80000</v>
      </c>
      <c r="M33" s="110"/>
      <c r="N33" s="110">
        <v>75000</v>
      </c>
      <c r="O33" s="110"/>
      <c r="P33" s="306" t="s">
        <v>173</v>
      </c>
      <c r="Q33" s="110"/>
      <c r="R33" s="110">
        <v>150000</v>
      </c>
      <c r="S33" s="110"/>
      <c r="T33" s="110">
        <v>70000</v>
      </c>
      <c r="U33" s="110"/>
      <c r="V33" s="110">
        <v>70000</v>
      </c>
      <c r="W33" s="110"/>
      <c r="X33" s="110">
        <v>70000</v>
      </c>
      <c r="Y33" s="110"/>
      <c r="Z33" s="110">
        <v>70000</v>
      </c>
      <c r="AA33" s="110"/>
      <c r="AB33" s="110">
        <v>70000</v>
      </c>
      <c r="AC33" s="110"/>
      <c r="AD33" s="110">
        <f t="shared" si="9"/>
        <v>975000</v>
      </c>
      <c r="AE33" s="111">
        <f t="shared" si="10"/>
        <v>73.86363636363636</v>
      </c>
      <c r="AF33" s="110">
        <f t="shared" si="11"/>
        <v>345000</v>
      </c>
      <c r="AG33" s="111">
        <f t="shared" si="12"/>
        <v>26.136363636363637</v>
      </c>
    </row>
    <row r="34" spans="2:33" ht="24" customHeight="1">
      <c r="B34" s="109"/>
      <c r="C34" s="109"/>
      <c r="D34" s="109" t="s">
        <v>44</v>
      </c>
      <c r="E34" s="110">
        <v>11145366.666666668</v>
      </c>
      <c r="F34" s="110">
        <v>963900</v>
      </c>
      <c r="G34" s="110">
        <v>977200</v>
      </c>
      <c r="H34" s="110">
        <v>960900</v>
      </c>
      <c r="I34" s="110"/>
      <c r="J34" s="110">
        <v>963800</v>
      </c>
      <c r="K34" s="110"/>
      <c r="L34" s="110">
        <v>974900</v>
      </c>
      <c r="M34" s="110"/>
      <c r="N34" s="110">
        <v>973400</v>
      </c>
      <c r="O34" s="110"/>
      <c r="P34" s="110">
        <v>966700</v>
      </c>
      <c r="Q34" s="110"/>
      <c r="R34" s="110">
        <v>977700</v>
      </c>
      <c r="S34" s="110"/>
      <c r="T34" s="110">
        <v>983300</v>
      </c>
      <c r="U34" s="110"/>
      <c r="V34" s="110">
        <v>988900</v>
      </c>
      <c r="W34" s="110"/>
      <c r="X34" s="110">
        <v>1041600</v>
      </c>
      <c r="Y34" s="110"/>
      <c r="Z34" s="110">
        <v>950000</v>
      </c>
      <c r="AA34" s="110"/>
      <c r="AB34" s="110">
        <v>964500</v>
      </c>
      <c r="AC34" s="110"/>
      <c r="AD34" s="110">
        <f t="shared" si="9"/>
        <v>12686800</v>
      </c>
      <c r="AE34" s="111">
        <f t="shared" si="10"/>
        <v>113.83026130439853</v>
      </c>
      <c r="AF34" s="110">
        <f t="shared" si="11"/>
        <v>-1541433.3333333321</v>
      </c>
      <c r="AG34" s="111">
        <f t="shared" si="12"/>
        <v>-13.830261304398526</v>
      </c>
    </row>
    <row r="35" spans="2:33" ht="24" customHeight="1">
      <c r="B35" s="109"/>
      <c r="C35" s="109"/>
      <c r="D35" s="109" t="s">
        <v>46</v>
      </c>
      <c r="E35" s="110">
        <v>0</v>
      </c>
      <c r="F35" s="306" t="s">
        <v>173</v>
      </c>
      <c r="G35" s="306" t="s">
        <v>173</v>
      </c>
      <c r="H35" s="306" t="s">
        <v>173</v>
      </c>
      <c r="I35" s="306"/>
      <c r="J35" s="306" t="s">
        <v>173</v>
      </c>
      <c r="K35" s="306"/>
      <c r="L35" s="306" t="s">
        <v>173</v>
      </c>
      <c r="M35" s="306"/>
      <c r="N35" s="306" t="s">
        <v>173</v>
      </c>
      <c r="O35" s="306"/>
      <c r="P35" s="306" t="s">
        <v>173</v>
      </c>
      <c r="Q35" s="306"/>
      <c r="R35" s="306" t="s">
        <v>173</v>
      </c>
      <c r="S35" s="306"/>
      <c r="T35" s="306" t="s">
        <v>173</v>
      </c>
      <c r="U35" s="306"/>
      <c r="V35" s="306" t="s">
        <v>173</v>
      </c>
      <c r="W35" s="306"/>
      <c r="X35" s="306" t="s">
        <v>173</v>
      </c>
      <c r="Y35" s="306"/>
      <c r="Z35" s="306" t="s">
        <v>173</v>
      </c>
      <c r="AA35" s="306"/>
      <c r="AB35" s="306" t="s">
        <v>173</v>
      </c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286000</v>
      </c>
      <c r="F36" s="110">
        <v>16000</v>
      </c>
      <c r="G36" s="110"/>
      <c r="H36" s="110">
        <v>28500</v>
      </c>
      <c r="I36" s="110"/>
      <c r="J36" s="110">
        <v>21500</v>
      </c>
      <c r="K36" s="110"/>
      <c r="L36" s="110">
        <v>21500</v>
      </c>
      <c r="M36" s="110"/>
      <c r="N36" s="110">
        <v>22500</v>
      </c>
      <c r="O36" s="110"/>
      <c r="P36" s="110">
        <v>21500</v>
      </c>
      <c r="Q36" s="110"/>
      <c r="R36" s="110">
        <v>23000</v>
      </c>
      <c r="S36" s="110"/>
      <c r="T36" s="110">
        <v>24500</v>
      </c>
      <c r="U36" s="110"/>
      <c r="V36" s="110">
        <v>24500</v>
      </c>
      <c r="W36" s="110"/>
      <c r="X36" s="110">
        <v>23000</v>
      </c>
      <c r="Y36" s="110"/>
      <c r="Z36" s="110">
        <v>24500</v>
      </c>
      <c r="AA36" s="110"/>
      <c r="AB36" s="110">
        <v>27000</v>
      </c>
      <c r="AC36" s="110"/>
      <c r="AD36" s="110">
        <f t="shared" si="9"/>
        <v>278000</v>
      </c>
      <c r="AE36" s="111">
        <f t="shared" si="10"/>
        <v>97.2027972027972</v>
      </c>
      <c r="AF36" s="110">
        <f t="shared" si="11"/>
        <v>8000</v>
      </c>
      <c r="AG36" s="111">
        <f t="shared" si="12"/>
        <v>2.7972027972027971</v>
      </c>
    </row>
    <row r="37" spans="2:33" ht="24" customHeight="1">
      <c r="B37" s="109"/>
      <c r="C37" s="109"/>
      <c r="D37" s="109" t="s">
        <v>50</v>
      </c>
      <c r="E37" s="110">
        <v>14687894</v>
      </c>
      <c r="F37" s="110">
        <v>1056243</v>
      </c>
      <c r="G37" s="110">
        <v>1436128.75</v>
      </c>
      <c r="H37" s="110">
        <v>1168355.5</v>
      </c>
      <c r="I37" s="110"/>
      <c r="J37" s="110">
        <v>1223225.75</v>
      </c>
      <c r="K37" s="110"/>
      <c r="L37" s="110">
        <v>1782344</v>
      </c>
      <c r="M37" s="110"/>
      <c r="N37" s="110">
        <v>1628511.25</v>
      </c>
      <c r="O37" s="110"/>
      <c r="P37" s="110">
        <v>1160348.75</v>
      </c>
      <c r="Q37" s="110"/>
      <c r="R37" s="110">
        <v>1401256.25</v>
      </c>
      <c r="S37" s="110"/>
      <c r="T37" s="110">
        <v>1297235</v>
      </c>
      <c r="U37" s="110"/>
      <c r="V37" s="110">
        <v>1950328.75</v>
      </c>
      <c r="W37" s="110"/>
      <c r="X37" s="110">
        <v>1402258.75</v>
      </c>
      <c r="Y37" s="110"/>
      <c r="Z37" s="110">
        <v>1385892.5</v>
      </c>
      <c r="AA37" s="110"/>
      <c r="AB37" s="110">
        <v>1575805</v>
      </c>
      <c r="AC37" s="110"/>
      <c r="AD37" s="110">
        <f t="shared" si="9"/>
        <v>18467933.25</v>
      </c>
      <c r="AE37" s="111">
        <f t="shared" si="10"/>
        <v>125.73574707170408</v>
      </c>
      <c r="AF37" s="110">
        <f t="shared" si="11"/>
        <v>-3780039.25</v>
      </c>
      <c r="AG37" s="111">
        <f t="shared" si="12"/>
        <v>-25.735747071704086</v>
      </c>
    </row>
    <row r="38" spans="2:33" ht="24" customHeight="1">
      <c r="B38" s="109"/>
      <c r="C38" s="109"/>
      <c r="D38" s="109" t="s">
        <v>52</v>
      </c>
      <c r="E38" s="110">
        <v>0</v>
      </c>
      <c r="F38" s="110">
        <v>976943</v>
      </c>
      <c r="G38" s="110"/>
      <c r="H38" s="110">
        <v>1083055.5</v>
      </c>
      <c r="I38" s="110"/>
      <c r="J38" s="110">
        <v>1151925.75</v>
      </c>
      <c r="K38" s="110"/>
      <c r="L38" s="110">
        <v>1713844</v>
      </c>
      <c r="M38" s="110"/>
      <c r="N38" s="110">
        <v>1555111.25</v>
      </c>
      <c r="O38" s="110"/>
      <c r="P38" s="110">
        <v>1077848.75</v>
      </c>
      <c r="Q38" s="110"/>
      <c r="R38" s="110">
        <v>1327656.25</v>
      </c>
      <c r="S38" s="110"/>
      <c r="T38" s="110">
        <v>1213835</v>
      </c>
      <c r="U38" s="110"/>
      <c r="V38" s="110">
        <v>1872528.75</v>
      </c>
      <c r="W38" s="110"/>
      <c r="X38" s="110">
        <v>1322858.75</v>
      </c>
      <c r="Y38" s="110"/>
      <c r="Z38" s="110">
        <v>1311892.5</v>
      </c>
      <c r="AA38" s="110"/>
      <c r="AB38" s="110">
        <v>1497505</v>
      </c>
      <c r="AC38" s="110"/>
      <c r="AD38" s="110">
        <f t="shared" si="9"/>
        <v>16105004.5</v>
      </c>
      <c r="AE38" s="111" t="e">
        <f t="shared" si="10"/>
        <v>#DIV/0!</v>
      </c>
      <c r="AF38" s="110">
        <f t="shared" si="11"/>
        <v>-16105004.5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385000</v>
      </c>
      <c r="F39" s="110">
        <v>43522.5</v>
      </c>
      <c r="G39" s="110"/>
      <c r="H39" s="110">
        <v>44742.5</v>
      </c>
      <c r="I39" s="110"/>
      <c r="J39" s="110">
        <v>42285</v>
      </c>
      <c r="K39" s="110"/>
      <c r="L39" s="110">
        <v>53972.5</v>
      </c>
      <c r="M39" s="110"/>
      <c r="N39" s="110">
        <v>47752.5</v>
      </c>
      <c r="O39" s="110"/>
      <c r="P39" s="110">
        <v>47825</v>
      </c>
      <c r="Q39" s="110"/>
      <c r="R39" s="110">
        <v>53695</v>
      </c>
      <c r="S39" s="110"/>
      <c r="T39" s="110">
        <v>47652.5</v>
      </c>
      <c r="U39" s="110"/>
      <c r="V39" s="110">
        <v>47652.5</v>
      </c>
      <c r="W39" s="110"/>
      <c r="X39" s="110">
        <v>48515</v>
      </c>
      <c r="Y39" s="110"/>
      <c r="Z39" s="110">
        <v>49232.5</v>
      </c>
      <c r="AA39" s="110"/>
      <c r="AB39" s="110">
        <v>47010</v>
      </c>
      <c r="AC39" s="110"/>
      <c r="AD39" s="110">
        <f t="shared" si="9"/>
        <v>573857.5</v>
      </c>
      <c r="AE39" s="111">
        <f t="shared" si="10"/>
        <v>149.05389610389611</v>
      </c>
      <c r="AF39" s="110">
        <f t="shared" si="11"/>
        <v>-188857.5</v>
      </c>
      <c r="AG39" s="111">
        <f t="shared" si="12"/>
        <v>-49.053896103896101</v>
      </c>
    </row>
    <row r="40" spans="2:33" ht="24" customHeight="1">
      <c r="B40" s="109"/>
      <c r="C40" s="109"/>
      <c r="D40" s="109" t="s">
        <v>56</v>
      </c>
      <c r="E40" s="110">
        <v>979056</v>
      </c>
      <c r="F40" s="110">
        <v>68238.100000000006</v>
      </c>
      <c r="G40" s="110"/>
      <c r="H40" s="110">
        <v>66974.7</v>
      </c>
      <c r="I40" s="110"/>
      <c r="J40" s="110">
        <v>64357.24</v>
      </c>
      <c r="K40" s="110"/>
      <c r="L40" s="110">
        <v>68999.34</v>
      </c>
      <c r="M40" s="110"/>
      <c r="N40" s="110">
        <v>66203.25</v>
      </c>
      <c r="O40" s="110"/>
      <c r="P40" s="110">
        <v>69139.75</v>
      </c>
      <c r="Q40" s="110"/>
      <c r="R40" s="110">
        <v>66139.210000000006</v>
      </c>
      <c r="S40" s="110"/>
      <c r="T40" s="110">
        <v>67830.100000000006</v>
      </c>
      <c r="U40" s="110"/>
      <c r="V40" s="110">
        <v>69536.3</v>
      </c>
      <c r="W40" s="110"/>
      <c r="X40" s="110">
        <v>69433.759999999995</v>
      </c>
      <c r="Y40" s="110"/>
      <c r="Z40" s="110">
        <v>68978</v>
      </c>
      <c r="AA40" s="110"/>
      <c r="AB40" s="110">
        <v>72215.350000000006</v>
      </c>
      <c r="AC40" s="110"/>
      <c r="AD40" s="110">
        <f t="shared" si="9"/>
        <v>818045.10000000009</v>
      </c>
      <c r="AE40" s="111">
        <f t="shared" si="10"/>
        <v>83.554474922782774</v>
      </c>
      <c r="AF40" s="110">
        <f t="shared" si="11"/>
        <v>161010.89999999991</v>
      </c>
      <c r="AG40" s="111">
        <f t="shared" si="12"/>
        <v>16.44552507721723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306" t="s">
        <v>173</v>
      </c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13630473.8685</v>
      </c>
      <c r="F43" s="306" t="s">
        <v>173</v>
      </c>
      <c r="G43" s="306" t="s">
        <v>173</v>
      </c>
      <c r="H43" s="110">
        <v>381765.5</v>
      </c>
      <c r="I43" s="110"/>
      <c r="J43" s="110">
        <v>2186522.17</v>
      </c>
      <c r="K43" s="110"/>
      <c r="L43" s="110">
        <v>3169044.1</v>
      </c>
      <c r="M43" s="110"/>
      <c r="N43" s="110">
        <v>2922943.19</v>
      </c>
      <c r="O43" s="110"/>
      <c r="P43" s="110">
        <v>172840.24</v>
      </c>
      <c r="Q43" s="110"/>
      <c r="R43" s="110">
        <v>69315.14</v>
      </c>
      <c r="S43" s="110"/>
      <c r="T43" s="110">
        <v>37106.18</v>
      </c>
      <c r="U43" s="110"/>
      <c r="V43" s="110">
        <v>439119.04</v>
      </c>
      <c r="W43" s="110"/>
      <c r="X43" s="110">
        <v>282733.12</v>
      </c>
      <c r="Y43" s="110"/>
      <c r="Z43" s="110">
        <v>37000</v>
      </c>
      <c r="AA43" s="110"/>
      <c r="AB43" s="110">
        <v>5271031.76</v>
      </c>
      <c r="AC43" s="110"/>
      <c r="AD43" s="110">
        <f>SUM(F43:AC43)</f>
        <v>14969420.439999998</v>
      </c>
      <c r="AE43" s="111">
        <f>+AD43*100/E43</f>
        <v>109.82318431785633</v>
      </c>
      <c r="AF43" s="110">
        <f>+E43-AD43</f>
        <v>-1338946.5714999977</v>
      </c>
      <c r="AG43" s="111">
        <f>+AF43*100/E43</f>
        <v>-9.8231843178563345</v>
      </c>
    </row>
    <row r="44" spans="2:33" ht="24" customHeight="1">
      <c r="B44" s="109"/>
      <c r="C44" s="109"/>
      <c r="D44" s="109" t="s">
        <v>129</v>
      </c>
      <c r="E44" s="108"/>
      <c r="F44" s="307" t="s">
        <v>173</v>
      </c>
      <c r="G44" s="307"/>
      <c r="H44" s="307" t="s">
        <v>173</v>
      </c>
      <c r="I44" s="307"/>
      <c r="J44" s="307" t="s">
        <v>173</v>
      </c>
      <c r="K44" s="307"/>
      <c r="L44" s="307" t="s">
        <v>173</v>
      </c>
      <c r="M44" s="307"/>
      <c r="N44" s="307" t="s">
        <v>173</v>
      </c>
      <c r="O44" s="307"/>
      <c r="P44" s="307" t="s">
        <v>173</v>
      </c>
      <c r="Q44" s="307"/>
      <c r="R44" s="307" t="s">
        <v>173</v>
      </c>
      <c r="S44" s="307"/>
      <c r="T44" s="307" t="s">
        <v>173</v>
      </c>
      <c r="U44" s="307"/>
      <c r="V44" s="307" t="s">
        <v>173</v>
      </c>
      <c r="W44" s="307"/>
      <c r="X44" s="307" t="s">
        <v>173</v>
      </c>
      <c r="Y44" s="307"/>
      <c r="Z44" s="307" t="s">
        <v>173</v>
      </c>
      <c r="AA44" s="307"/>
      <c r="AB44" s="307" t="s">
        <v>173</v>
      </c>
      <c r="AC44" s="307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3762041.49</v>
      </c>
      <c r="F45" s="306" t="s">
        <v>173</v>
      </c>
      <c r="G45" s="110"/>
      <c r="H45" s="110">
        <v>518923.25</v>
      </c>
      <c r="I45" s="110"/>
      <c r="J45" s="110">
        <v>1320950</v>
      </c>
      <c r="K45" s="110"/>
      <c r="L45" s="110">
        <v>406307</v>
      </c>
      <c r="M45" s="110"/>
      <c r="N45" s="110">
        <v>464078.75</v>
      </c>
      <c r="O45" s="110"/>
      <c r="P45" s="110">
        <v>1074127.1299999999</v>
      </c>
      <c r="Q45" s="110"/>
      <c r="R45" s="110">
        <v>458204</v>
      </c>
      <c r="S45" s="110"/>
      <c r="T45" s="110">
        <v>329644.5</v>
      </c>
      <c r="U45" s="110"/>
      <c r="V45" s="110">
        <v>21250</v>
      </c>
      <c r="W45" s="110"/>
      <c r="X45" s="110">
        <v>539043</v>
      </c>
      <c r="Y45" s="110"/>
      <c r="Z45" s="110">
        <v>996531.7</v>
      </c>
      <c r="AA45" s="110"/>
      <c r="AB45" s="110">
        <v>2720924.5</v>
      </c>
      <c r="AC45" s="110"/>
      <c r="AD45" s="110">
        <f t="shared" ref="AD45:AD53" si="13">SUM(F45:AC45)</f>
        <v>8849983.8300000001</v>
      </c>
      <c r="AE45" s="111">
        <f t="shared" ref="AE45:AE53" si="14">+AD45*100/E45</f>
        <v>235.24418466740514</v>
      </c>
      <c r="AF45" s="110">
        <f t="shared" ref="AF45:AF53" si="15">+E45-AD45</f>
        <v>-5087942.34</v>
      </c>
      <c r="AG45" s="111">
        <f t="shared" ref="AG45:AG53" si="16">+AF45*100/E45</f>
        <v>-135.24418466740514</v>
      </c>
    </row>
    <row r="46" spans="2:33" ht="24" customHeight="1">
      <c r="B46" s="109"/>
      <c r="C46" s="109"/>
      <c r="D46" s="109" t="s">
        <v>131</v>
      </c>
      <c r="E46" s="110">
        <v>3426228.2250000001</v>
      </c>
      <c r="F46" s="306" t="s">
        <v>173</v>
      </c>
      <c r="G46" s="110"/>
      <c r="H46" s="110">
        <v>76390</v>
      </c>
      <c r="I46" s="110"/>
      <c r="J46" s="110">
        <v>2040188</v>
      </c>
      <c r="K46" s="110"/>
      <c r="L46" s="110">
        <v>1969730</v>
      </c>
      <c r="M46" s="110"/>
      <c r="N46" s="110">
        <v>1549265</v>
      </c>
      <c r="O46" s="110"/>
      <c r="P46" s="110">
        <v>2430</v>
      </c>
      <c r="Q46" s="110"/>
      <c r="R46" s="110">
        <v>1320865.5</v>
      </c>
      <c r="S46" s="110"/>
      <c r="T46" s="110">
        <v>768450</v>
      </c>
      <c r="U46" s="110"/>
      <c r="V46" s="110">
        <v>234000</v>
      </c>
      <c r="W46" s="110"/>
      <c r="X46" s="110">
        <v>962544</v>
      </c>
      <c r="Y46" s="110"/>
      <c r="Z46" s="110">
        <v>305850</v>
      </c>
      <c r="AA46" s="110"/>
      <c r="AB46" s="110">
        <v>1221230</v>
      </c>
      <c r="AC46" s="110"/>
      <c r="AD46" s="110">
        <f t="shared" si="13"/>
        <v>10450942.5</v>
      </c>
      <c r="AE46" s="111">
        <f t="shared" si="14"/>
        <v>305.02762261261796</v>
      </c>
      <c r="AF46" s="110">
        <f t="shared" si="15"/>
        <v>-7024714.2750000004</v>
      </c>
      <c r="AG46" s="111">
        <f t="shared" si="16"/>
        <v>-205.02762261261799</v>
      </c>
    </row>
    <row r="47" spans="2:33" ht="24" customHeight="1">
      <c r="B47" s="109"/>
      <c r="C47" s="109"/>
      <c r="D47" s="109" t="s">
        <v>132</v>
      </c>
      <c r="E47" s="110">
        <v>338656.95</v>
      </c>
      <c r="F47" s="306" t="s">
        <v>173</v>
      </c>
      <c r="G47" s="306"/>
      <c r="H47" s="306" t="s">
        <v>173</v>
      </c>
      <c r="I47" s="306"/>
      <c r="J47" s="306" t="s">
        <v>173</v>
      </c>
      <c r="K47" s="306"/>
      <c r="L47" s="306" t="s">
        <v>173</v>
      </c>
      <c r="M47" s="306"/>
      <c r="N47" s="306" t="s">
        <v>173</v>
      </c>
      <c r="O47" s="306"/>
      <c r="P47" s="306" t="s">
        <v>173</v>
      </c>
      <c r="Q47" s="306"/>
      <c r="R47" s="306" t="s">
        <v>173</v>
      </c>
      <c r="S47" s="306"/>
      <c r="T47" s="306" t="s">
        <v>173</v>
      </c>
      <c r="U47" s="306"/>
      <c r="V47" s="306" t="s">
        <v>173</v>
      </c>
      <c r="W47" s="306"/>
      <c r="X47" s="306" t="s">
        <v>173</v>
      </c>
      <c r="Y47" s="110"/>
      <c r="Z47" s="110">
        <v>134892</v>
      </c>
      <c r="AA47" s="110"/>
      <c r="AB47" s="110">
        <v>134892</v>
      </c>
      <c r="AC47" s="110"/>
      <c r="AD47" s="110">
        <f t="shared" si="13"/>
        <v>269784</v>
      </c>
      <c r="AE47" s="111">
        <f t="shared" si="14"/>
        <v>79.662915525578313</v>
      </c>
      <c r="AF47" s="110">
        <f t="shared" si="15"/>
        <v>68872.950000000012</v>
      </c>
      <c r="AG47" s="111">
        <f t="shared" si="16"/>
        <v>20.337084474421683</v>
      </c>
    </row>
    <row r="48" spans="2:33" ht="24" customHeight="1">
      <c r="B48" s="109"/>
      <c r="C48" s="109"/>
      <c r="D48" s="109" t="s">
        <v>133</v>
      </c>
      <c r="E48" s="110">
        <v>402003.54</v>
      </c>
      <c r="F48" s="306" t="s">
        <v>173</v>
      </c>
      <c r="G48" s="110"/>
      <c r="H48" s="110">
        <v>12000</v>
      </c>
      <c r="I48" s="110"/>
      <c r="J48" s="110">
        <v>81515.399999999994</v>
      </c>
      <c r="K48" s="110"/>
      <c r="L48" s="110">
        <v>76515</v>
      </c>
      <c r="M48" s="110"/>
      <c r="N48" s="110">
        <v>12128</v>
      </c>
      <c r="O48" s="110"/>
      <c r="P48" s="110">
        <v>71101.600000000006</v>
      </c>
      <c r="Q48" s="110"/>
      <c r="R48" s="110">
        <v>551750.1</v>
      </c>
      <c r="S48" s="110"/>
      <c r="T48" s="110">
        <v>83868</v>
      </c>
      <c r="U48" s="110"/>
      <c r="V48" s="306" t="s">
        <v>173</v>
      </c>
      <c r="W48" s="306"/>
      <c r="X48" s="306" t="s">
        <v>173</v>
      </c>
      <c r="Y48" s="110"/>
      <c r="Z48" s="110">
        <v>89451</v>
      </c>
      <c r="AA48" s="110"/>
      <c r="AB48" s="110">
        <v>32427.5</v>
      </c>
      <c r="AC48" s="110"/>
      <c r="AD48" s="110">
        <f t="shared" si="13"/>
        <v>1010756.6</v>
      </c>
      <c r="AE48" s="111">
        <f t="shared" si="14"/>
        <v>251.42977596664946</v>
      </c>
      <c r="AF48" s="110">
        <f t="shared" si="15"/>
        <v>-608753.06000000006</v>
      </c>
      <c r="AG48" s="111">
        <f t="shared" si="16"/>
        <v>-151.42977596664949</v>
      </c>
    </row>
    <row r="49" spans="2:33" ht="24" customHeight="1">
      <c r="B49" s="109"/>
      <c r="C49" s="109"/>
      <c r="D49" s="109" t="s">
        <v>134</v>
      </c>
      <c r="E49" s="110">
        <v>5130</v>
      </c>
      <c r="F49" s="306" t="s">
        <v>173</v>
      </c>
      <c r="G49" s="306"/>
      <c r="H49" s="306" t="s">
        <v>173</v>
      </c>
      <c r="I49" s="306"/>
      <c r="J49" s="306" t="s">
        <v>173</v>
      </c>
      <c r="K49" s="110"/>
      <c r="L49" s="110">
        <v>34470</v>
      </c>
      <c r="M49" s="110"/>
      <c r="N49" s="306" t="s">
        <v>173</v>
      </c>
      <c r="O49" s="110"/>
      <c r="P49" s="110">
        <v>1765</v>
      </c>
      <c r="Q49" s="110"/>
      <c r="R49" s="110">
        <v>27820</v>
      </c>
      <c r="S49" s="110"/>
      <c r="T49" s="110">
        <v>22330</v>
      </c>
      <c r="U49" s="110"/>
      <c r="V49" s="110">
        <v>3800</v>
      </c>
      <c r="W49" s="110"/>
      <c r="X49" s="306" t="s">
        <v>173</v>
      </c>
      <c r="Y49" s="110"/>
      <c r="Z49" s="110">
        <v>13910</v>
      </c>
      <c r="AA49" s="110"/>
      <c r="AB49" s="306" t="s">
        <v>173</v>
      </c>
      <c r="AC49" s="110"/>
      <c r="AD49" s="110">
        <f t="shared" si="13"/>
        <v>104095</v>
      </c>
      <c r="AE49" s="111">
        <f t="shared" si="14"/>
        <v>2029.1423001949317</v>
      </c>
      <c r="AF49" s="110">
        <f t="shared" si="15"/>
        <v>-98965</v>
      </c>
      <c r="AG49" s="111">
        <f t="shared" si="16"/>
        <v>-1929.1423001949317</v>
      </c>
    </row>
    <row r="50" spans="2:33" ht="24" customHeight="1">
      <c r="B50" s="109"/>
      <c r="C50" s="109"/>
      <c r="D50" s="109" t="s">
        <v>63</v>
      </c>
      <c r="E50" s="110">
        <v>7141267.7999999998</v>
      </c>
      <c r="F50" s="110">
        <v>349100</v>
      </c>
      <c r="G50" s="110"/>
      <c r="H50" s="110">
        <v>516575.01</v>
      </c>
      <c r="I50" s="110"/>
      <c r="J50" s="110">
        <v>690704.2</v>
      </c>
      <c r="K50" s="110"/>
      <c r="L50" s="110">
        <v>1210487.5</v>
      </c>
      <c r="M50" s="110"/>
      <c r="N50" s="110">
        <v>649437.44999999995</v>
      </c>
      <c r="O50" s="110"/>
      <c r="P50" s="110">
        <v>585469.80000000005</v>
      </c>
      <c r="Q50" s="110"/>
      <c r="R50" s="110">
        <v>140470.79999999999</v>
      </c>
      <c r="S50" s="110"/>
      <c r="T50" s="110">
        <v>1119520.6499999999</v>
      </c>
      <c r="U50" s="110"/>
      <c r="V50" s="110">
        <v>506257.1</v>
      </c>
      <c r="W50" s="110"/>
      <c r="X50" s="110">
        <v>613688.73</v>
      </c>
      <c r="Y50" s="110"/>
      <c r="Z50" s="110">
        <v>1189222.8</v>
      </c>
      <c r="AA50" s="110"/>
      <c r="AB50" s="110">
        <v>1955928.15</v>
      </c>
      <c r="AC50" s="110"/>
      <c r="AD50" s="110">
        <f t="shared" si="13"/>
        <v>9526862.1899999995</v>
      </c>
      <c r="AE50" s="111">
        <f t="shared" si="14"/>
        <v>133.40575450762398</v>
      </c>
      <c r="AF50" s="110">
        <f t="shared" si="15"/>
        <v>-2385594.3899999997</v>
      </c>
      <c r="AG50" s="111">
        <f t="shared" si="16"/>
        <v>-33.405754507623982</v>
      </c>
    </row>
    <row r="51" spans="2:33" ht="24" customHeight="1">
      <c r="B51" s="109"/>
      <c r="C51" s="109"/>
      <c r="D51" s="109" t="s">
        <v>65</v>
      </c>
      <c r="E51" s="110">
        <v>4892728.2441391181</v>
      </c>
      <c r="F51" s="110">
        <v>444443.23</v>
      </c>
      <c r="G51" s="110"/>
      <c r="H51" s="110">
        <v>862612.38</v>
      </c>
      <c r="I51" s="110"/>
      <c r="J51" s="110">
        <v>301171.68</v>
      </c>
      <c r="K51" s="110"/>
      <c r="L51" s="110">
        <v>364308.8</v>
      </c>
      <c r="M51" s="110"/>
      <c r="N51" s="110">
        <v>354431.78</v>
      </c>
      <c r="O51" s="110"/>
      <c r="P51" s="110">
        <v>317577.71000000002</v>
      </c>
      <c r="Q51" s="110"/>
      <c r="R51" s="110">
        <v>406009.15</v>
      </c>
      <c r="S51" s="110"/>
      <c r="T51" s="110">
        <v>440734.83</v>
      </c>
      <c r="U51" s="110"/>
      <c r="V51" s="110">
        <v>460242.41</v>
      </c>
      <c r="W51" s="110"/>
      <c r="X51" s="110">
        <v>430141.52</v>
      </c>
      <c r="Y51" s="110"/>
      <c r="Z51" s="110">
        <v>429465.97</v>
      </c>
      <c r="AA51" s="110"/>
      <c r="AB51" s="110">
        <v>393021.81</v>
      </c>
      <c r="AC51" s="110"/>
      <c r="AD51" s="110">
        <f t="shared" si="13"/>
        <v>5204161.2699999996</v>
      </c>
      <c r="AE51" s="111">
        <f t="shared" si="14"/>
        <v>106.36522223023401</v>
      </c>
      <c r="AF51" s="110">
        <f t="shared" si="15"/>
        <v>-311433.02586088143</v>
      </c>
      <c r="AG51" s="111">
        <f t="shared" si="16"/>
        <v>-6.3652222302340125</v>
      </c>
    </row>
    <row r="52" spans="2:33" ht="24" customHeight="1">
      <c r="B52" s="109"/>
      <c r="C52" s="109"/>
      <c r="D52" s="109" t="s">
        <v>67</v>
      </c>
      <c r="E52" s="110">
        <v>16383028.832106061</v>
      </c>
      <c r="F52" s="110">
        <v>225202.6</v>
      </c>
      <c r="G52" s="110"/>
      <c r="H52" s="110">
        <v>327719.3</v>
      </c>
      <c r="I52" s="110"/>
      <c r="J52" s="110">
        <v>631163.05000000005</v>
      </c>
      <c r="K52" s="110"/>
      <c r="L52" s="110">
        <v>478593.47</v>
      </c>
      <c r="M52" s="110"/>
      <c r="N52" s="110">
        <v>185617.17</v>
      </c>
      <c r="O52" s="110"/>
      <c r="P52" s="110">
        <v>415891.97</v>
      </c>
      <c r="Q52" s="110"/>
      <c r="R52" s="110">
        <v>256410</v>
      </c>
      <c r="S52" s="110"/>
      <c r="T52" s="110">
        <v>1770775.18</v>
      </c>
      <c r="U52" s="110"/>
      <c r="V52" s="110">
        <v>829718.79</v>
      </c>
      <c r="W52" s="110"/>
      <c r="X52" s="110">
        <v>2094038.22</v>
      </c>
      <c r="Y52" s="110"/>
      <c r="Z52" s="110">
        <v>305850</v>
      </c>
      <c r="AA52" s="110"/>
      <c r="AB52" s="110">
        <v>4279900.05</v>
      </c>
      <c r="AC52" s="110"/>
      <c r="AD52" s="110">
        <f t="shared" si="13"/>
        <v>11800879.800000001</v>
      </c>
      <c r="AE52" s="111">
        <f t="shared" si="14"/>
        <v>72.031123920588129</v>
      </c>
      <c r="AF52" s="110">
        <f t="shared" si="15"/>
        <v>4582149.0321060605</v>
      </c>
      <c r="AG52" s="111">
        <f t="shared" si="16"/>
        <v>27.96887607941186</v>
      </c>
    </row>
    <row r="53" spans="2:33" ht="24" customHeight="1">
      <c r="B53" s="109"/>
      <c r="C53" s="109"/>
      <c r="D53" s="109" t="s">
        <v>135</v>
      </c>
      <c r="E53" s="110">
        <v>7754008</v>
      </c>
      <c r="F53" s="306" t="s">
        <v>173</v>
      </c>
      <c r="G53" s="306"/>
      <c r="H53" s="306" t="s">
        <v>173</v>
      </c>
      <c r="I53" s="110"/>
      <c r="J53" s="110">
        <v>557846.44999999995</v>
      </c>
      <c r="K53" s="110"/>
      <c r="L53" s="110">
        <v>557846.44999999995</v>
      </c>
      <c r="M53" s="110"/>
      <c r="N53" s="306" t="s">
        <v>173</v>
      </c>
      <c r="O53" s="110"/>
      <c r="P53" s="110">
        <v>1115692.8999999999</v>
      </c>
      <c r="Q53" s="110"/>
      <c r="R53" s="306" t="s">
        <v>173</v>
      </c>
      <c r="S53" s="306"/>
      <c r="T53" s="306" t="s">
        <v>173</v>
      </c>
      <c r="U53" s="110"/>
      <c r="V53" s="110">
        <v>1673539.35</v>
      </c>
      <c r="W53" s="110"/>
      <c r="X53" s="110">
        <v>557846.44999999995</v>
      </c>
      <c r="Y53" s="110"/>
      <c r="Z53" s="110">
        <v>557846.44999999995</v>
      </c>
      <c r="AA53" s="110"/>
      <c r="AB53" s="110">
        <v>557846.44999999995</v>
      </c>
      <c r="AC53" s="110"/>
      <c r="AD53" s="110">
        <f t="shared" si="13"/>
        <v>5578464.5</v>
      </c>
      <c r="AE53" s="111">
        <f t="shared" si="14"/>
        <v>71.942980971905115</v>
      </c>
      <c r="AF53" s="110">
        <f t="shared" si="15"/>
        <v>2175543.5</v>
      </c>
      <c r="AG53" s="111">
        <f t="shared" si="16"/>
        <v>28.057019028094889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2305000</v>
      </c>
      <c r="F56" s="306" t="s">
        <v>173</v>
      </c>
      <c r="G56" s="306"/>
      <c r="H56" s="306" t="s">
        <v>173</v>
      </c>
      <c r="I56" s="306"/>
      <c r="J56" s="306" t="s">
        <v>173</v>
      </c>
      <c r="K56" s="306"/>
      <c r="L56" s="306" t="s">
        <v>173</v>
      </c>
      <c r="M56" s="306"/>
      <c r="N56" s="306" t="s">
        <v>173</v>
      </c>
      <c r="O56" s="110"/>
      <c r="P56" s="306" t="s">
        <v>173</v>
      </c>
      <c r="Q56" s="110"/>
      <c r="R56" s="110">
        <v>3257714</v>
      </c>
      <c r="S56" s="110"/>
      <c r="T56" s="306">
        <v>869900</v>
      </c>
      <c r="U56" s="306"/>
      <c r="V56" s="306" t="s">
        <v>173</v>
      </c>
      <c r="W56" s="306"/>
      <c r="X56" s="306" t="s">
        <v>173</v>
      </c>
      <c r="Y56" s="306"/>
      <c r="Z56" s="306" t="s">
        <v>173</v>
      </c>
      <c r="AA56" s="306"/>
      <c r="AB56" s="306" t="s">
        <v>173</v>
      </c>
      <c r="AC56" s="110"/>
      <c r="AD56" s="110">
        <f t="shared" ref="AD56:AD58" si="17">SUM(F56:AC56)</f>
        <v>4127614</v>
      </c>
      <c r="AE56" s="111">
        <f t="shared" ref="AE56:AE58" si="18">+AD56*100/E56</f>
        <v>179.07219088937094</v>
      </c>
      <c r="AF56" s="110">
        <f t="shared" ref="AF56:AF58" si="19">+E56-AD56</f>
        <v>-1822614</v>
      </c>
      <c r="AG56" s="111">
        <f t="shared" ref="AG56:AG58" si="20">+AF56*100/E56</f>
        <v>-79.07219088937093</v>
      </c>
    </row>
    <row r="57" spans="2:33" ht="24" customHeight="1">
      <c r="B57" s="109"/>
      <c r="C57" s="109"/>
      <c r="D57" s="109" t="s">
        <v>137</v>
      </c>
      <c r="E57" s="110">
        <v>0</v>
      </c>
      <c r="F57" s="306" t="s">
        <v>173</v>
      </c>
      <c r="G57" s="306"/>
      <c r="H57" s="306" t="s">
        <v>173</v>
      </c>
      <c r="I57" s="306"/>
      <c r="J57" s="306" t="s">
        <v>173</v>
      </c>
      <c r="K57" s="306"/>
      <c r="L57" s="306" t="s">
        <v>173</v>
      </c>
      <c r="M57" s="306"/>
      <c r="N57" s="306" t="s">
        <v>173</v>
      </c>
      <c r="O57" s="306"/>
      <c r="P57" s="306" t="s">
        <v>173</v>
      </c>
      <c r="Q57" s="306"/>
      <c r="R57" s="306" t="s">
        <v>173</v>
      </c>
      <c r="S57" s="306"/>
      <c r="T57" s="306" t="s">
        <v>173</v>
      </c>
      <c r="U57" s="306"/>
      <c r="V57" s="306" t="s">
        <v>173</v>
      </c>
      <c r="W57" s="306"/>
      <c r="X57" s="306" t="s">
        <v>173</v>
      </c>
      <c r="Y57" s="306"/>
      <c r="Z57" s="306" t="s">
        <v>173</v>
      </c>
      <c r="AA57" s="306"/>
      <c r="AB57" s="306" t="s">
        <v>173</v>
      </c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3941820</v>
      </c>
      <c r="F58" s="306" t="s">
        <v>173</v>
      </c>
      <c r="G58" s="110"/>
      <c r="H58" s="110">
        <v>19000</v>
      </c>
      <c r="I58" s="110"/>
      <c r="J58" s="306" t="s">
        <v>173</v>
      </c>
      <c r="K58" s="306"/>
      <c r="L58" s="306" t="s">
        <v>173</v>
      </c>
      <c r="M58" s="306"/>
      <c r="N58" s="306" t="s">
        <v>173</v>
      </c>
      <c r="O58" s="110"/>
      <c r="P58" s="110"/>
      <c r="Q58" s="110"/>
      <c r="R58" s="110">
        <v>333400</v>
      </c>
      <c r="S58" s="110"/>
      <c r="T58" s="110">
        <v>492390</v>
      </c>
      <c r="U58" s="110"/>
      <c r="V58" s="110">
        <v>226000</v>
      </c>
      <c r="W58" s="110"/>
      <c r="X58" s="110">
        <v>221700</v>
      </c>
      <c r="Y58" s="110"/>
      <c r="Z58" s="110">
        <v>191600</v>
      </c>
      <c r="AA58" s="110"/>
      <c r="AB58" s="110">
        <v>887817</v>
      </c>
      <c r="AC58" s="110"/>
      <c r="AD58" s="110">
        <f t="shared" si="17"/>
        <v>2371907</v>
      </c>
      <c r="AE58" s="111">
        <f t="shared" si="18"/>
        <v>60.17288968040144</v>
      </c>
      <c r="AF58" s="110">
        <f t="shared" si="19"/>
        <v>1569913</v>
      </c>
      <c r="AG58" s="111">
        <f t="shared" si="20"/>
        <v>39.82711031959856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306" t="s">
        <v>173</v>
      </c>
      <c r="G60" s="306"/>
      <c r="H60" s="306" t="s">
        <v>173</v>
      </c>
      <c r="I60" s="306"/>
      <c r="J60" s="306" t="s">
        <v>173</v>
      </c>
      <c r="K60" s="306"/>
      <c r="L60" s="306" t="s">
        <v>173</v>
      </c>
      <c r="M60" s="306"/>
      <c r="N60" s="306" t="s">
        <v>173</v>
      </c>
      <c r="O60" s="110"/>
      <c r="P60" s="306" t="s">
        <v>173</v>
      </c>
      <c r="Q60" s="110"/>
      <c r="R60" s="306" t="s">
        <v>173</v>
      </c>
      <c r="S60" s="306"/>
      <c r="T60" s="306" t="s">
        <v>173</v>
      </c>
      <c r="U60" s="306"/>
      <c r="V60" s="306" t="s">
        <v>173</v>
      </c>
      <c r="W60" s="306"/>
      <c r="X60" s="306" t="s">
        <v>173</v>
      </c>
      <c r="Y60" s="306"/>
      <c r="Z60" s="306" t="s">
        <v>173</v>
      </c>
      <c r="AA60" s="306"/>
      <c r="AB60" s="306" t="s">
        <v>173</v>
      </c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306" t="s">
        <v>173</v>
      </c>
      <c r="G61" s="306"/>
      <c r="H61" s="306" t="s">
        <v>173</v>
      </c>
      <c r="I61" s="306"/>
      <c r="J61" s="306" t="s">
        <v>173</v>
      </c>
      <c r="K61" s="306"/>
      <c r="L61" s="306" t="s">
        <v>173</v>
      </c>
      <c r="M61" s="306"/>
      <c r="N61" s="306" t="s">
        <v>173</v>
      </c>
      <c r="O61" s="110"/>
      <c r="P61" s="306" t="s">
        <v>173</v>
      </c>
      <c r="Q61" s="110"/>
      <c r="R61" s="306" t="s">
        <v>173</v>
      </c>
      <c r="S61" s="306"/>
      <c r="T61" s="306" t="s">
        <v>173</v>
      </c>
      <c r="U61" s="306"/>
      <c r="V61" s="306" t="s">
        <v>173</v>
      </c>
      <c r="W61" s="306"/>
      <c r="X61" s="306" t="s">
        <v>173</v>
      </c>
      <c r="Y61" s="306"/>
      <c r="Z61" s="306" t="s">
        <v>173</v>
      </c>
      <c r="AA61" s="306"/>
      <c r="AB61" s="306" t="s">
        <v>173</v>
      </c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2338200</v>
      </c>
      <c r="F62" s="306" t="s">
        <v>173</v>
      </c>
      <c r="G62" s="306"/>
      <c r="H62" s="306" t="s">
        <v>173</v>
      </c>
      <c r="I62" s="306"/>
      <c r="J62" s="306" t="s">
        <v>173</v>
      </c>
      <c r="K62" s="306"/>
      <c r="L62" s="306" t="s">
        <v>173</v>
      </c>
      <c r="M62" s="306"/>
      <c r="N62" s="306" t="s">
        <v>173</v>
      </c>
      <c r="O62" s="110"/>
      <c r="P62" s="306" t="s">
        <v>173</v>
      </c>
      <c r="Q62" s="110"/>
      <c r="R62" s="306" t="s">
        <v>173</v>
      </c>
      <c r="S62" s="306"/>
      <c r="T62" s="306" t="s">
        <v>173</v>
      </c>
      <c r="U62" s="306"/>
      <c r="V62" s="306" t="s">
        <v>173</v>
      </c>
      <c r="W62" s="306"/>
      <c r="X62" s="306" t="s">
        <v>173</v>
      </c>
      <c r="Y62" s="306"/>
      <c r="Z62" s="306" t="s">
        <v>173</v>
      </c>
      <c r="AA62" s="306"/>
      <c r="AB62" s="306">
        <v>957200</v>
      </c>
      <c r="AC62" s="110"/>
      <c r="AD62" s="110">
        <f t="shared" si="21"/>
        <v>957200</v>
      </c>
      <c r="AE62" s="111">
        <f t="shared" si="22"/>
        <v>40.937473270036783</v>
      </c>
      <c r="AF62" s="110">
        <f t="shared" si="23"/>
        <v>1381000</v>
      </c>
      <c r="AG62" s="111">
        <f t="shared" si="24"/>
        <v>59.062526729963217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15208674.620000001</v>
      </c>
      <c r="F64" s="306" t="s">
        <v>173</v>
      </c>
      <c r="G64" s="110"/>
      <c r="H64" s="110">
        <v>4452929.1100000003</v>
      </c>
      <c r="I64" s="110"/>
      <c r="J64" s="110">
        <v>2107161.5499999998</v>
      </c>
      <c r="K64" s="110"/>
      <c r="L64" s="110">
        <v>2362970.2200000002</v>
      </c>
      <c r="M64" s="110"/>
      <c r="N64" s="306" t="s">
        <v>173</v>
      </c>
      <c r="O64" s="110"/>
      <c r="P64" s="110">
        <v>3257018.32</v>
      </c>
      <c r="Q64" s="110"/>
      <c r="R64" s="306" t="s">
        <v>173</v>
      </c>
      <c r="S64" s="306"/>
      <c r="T64" s="306" t="s">
        <v>173</v>
      </c>
      <c r="U64" s="110"/>
      <c r="V64" s="110">
        <v>3005249.85</v>
      </c>
      <c r="W64" s="110"/>
      <c r="X64" s="110">
        <v>1532186.83</v>
      </c>
      <c r="Y64" s="110"/>
      <c r="Z64" s="110">
        <v>3608341.78</v>
      </c>
      <c r="AA64" s="110"/>
      <c r="AB64" s="110">
        <v>1758035.55</v>
      </c>
      <c r="AC64" s="110"/>
      <c r="AD64" s="110">
        <f t="shared" ref="AD64:AD71" si="25">SUM(F64:AC64)</f>
        <v>22083893.210000001</v>
      </c>
      <c r="AE64" s="111">
        <f t="shared" ref="AE64:AE71" si="26">+AD64*100/E64</f>
        <v>145.20590230103824</v>
      </c>
      <c r="AF64" s="110">
        <f t="shared" ref="AF64:AF71" si="27">+E64-AD64</f>
        <v>-6875218.5899999999</v>
      </c>
      <c r="AG64" s="111">
        <f t="shared" ref="AG64:AG71" si="28">+AF64*100/E64</f>
        <v>-45.205902301038243</v>
      </c>
    </row>
    <row r="65" spans="1:33" ht="24" customHeight="1">
      <c r="B65" s="109"/>
      <c r="C65" s="109"/>
      <c r="D65" s="109" t="s">
        <v>142</v>
      </c>
      <c r="E65" s="110">
        <v>2656695.8925000001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2656695.8925000001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135312326.12891188</v>
      </c>
      <c r="F66" s="115">
        <f t="shared" si="29"/>
        <v>5846994.4299999997</v>
      </c>
      <c r="G66" s="115">
        <f t="shared" si="29"/>
        <v>2493328.75</v>
      </c>
      <c r="H66" s="115">
        <f t="shared" si="29"/>
        <v>12198666.75</v>
      </c>
      <c r="I66" s="115">
        <f t="shared" si="29"/>
        <v>0</v>
      </c>
      <c r="J66" s="115">
        <f t="shared" si="29"/>
        <v>14991001.039999999</v>
      </c>
      <c r="K66" s="115">
        <f t="shared" si="29"/>
        <v>0</v>
      </c>
      <c r="L66" s="115">
        <f t="shared" si="29"/>
        <v>16952039.23</v>
      </c>
      <c r="M66" s="115">
        <f t="shared" si="29"/>
        <v>0</v>
      </c>
      <c r="N66" s="115">
        <f t="shared" si="29"/>
        <v>12081564.589999998</v>
      </c>
      <c r="O66" s="115">
        <f t="shared" si="29"/>
        <v>0</v>
      </c>
      <c r="P66" s="115">
        <f t="shared" si="29"/>
        <v>11974131.92</v>
      </c>
      <c r="Q66" s="115">
        <f t="shared" si="29"/>
        <v>0</v>
      </c>
      <c r="R66" s="115">
        <f t="shared" si="29"/>
        <v>12356359.499999998</v>
      </c>
      <c r="S66" s="115">
        <f t="shared" si="29"/>
        <v>0</v>
      </c>
      <c r="T66" s="115">
        <f t="shared" si="29"/>
        <v>11217643.939999999</v>
      </c>
      <c r="U66" s="115">
        <f t="shared" si="29"/>
        <v>0</v>
      </c>
      <c r="V66" s="115">
        <f t="shared" si="29"/>
        <v>14029718.84</v>
      </c>
      <c r="W66" s="115">
        <f t="shared" si="29"/>
        <v>0</v>
      </c>
      <c r="X66" s="115">
        <f t="shared" si="29"/>
        <v>12832483.279999999</v>
      </c>
      <c r="Y66" s="115">
        <f t="shared" si="29"/>
        <v>0</v>
      </c>
      <c r="Z66" s="115">
        <f t="shared" si="29"/>
        <v>13319697.199999999</v>
      </c>
      <c r="AA66" s="115">
        <f t="shared" si="29"/>
        <v>0</v>
      </c>
      <c r="AB66" s="115">
        <f t="shared" si="29"/>
        <v>26092577.119999997</v>
      </c>
      <c r="AC66" s="115">
        <f t="shared" si="29"/>
        <v>0</v>
      </c>
      <c r="AD66" s="115">
        <f t="shared" si="25"/>
        <v>166386206.59</v>
      </c>
      <c r="AE66" s="116">
        <f t="shared" si="26"/>
        <v>122.96456010333019</v>
      </c>
      <c r="AF66" s="115">
        <f t="shared" si="27"/>
        <v>-31073880.461088121</v>
      </c>
      <c r="AG66" s="116">
        <f t="shared" si="28"/>
        <v>-22.964560103330186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2464596.3670881391</v>
      </c>
      <c r="F67" s="115">
        <f t="shared" si="30"/>
        <v>3130426.6900000013</v>
      </c>
      <c r="G67" s="115">
        <f t="shared" si="30"/>
        <v>-2493328.75</v>
      </c>
      <c r="H67" s="115">
        <f t="shared" si="30"/>
        <v>5520195.4499999993</v>
      </c>
      <c r="I67" s="115">
        <f t="shared" si="30"/>
        <v>0</v>
      </c>
      <c r="J67" s="115">
        <f t="shared" si="30"/>
        <v>10505381.599999998</v>
      </c>
      <c r="K67" s="115">
        <f t="shared" si="30"/>
        <v>0</v>
      </c>
      <c r="L67" s="115">
        <f t="shared" si="30"/>
        <v>-10758500.109999999</v>
      </c>
      <c r="M67" s="115">
        <f t="shared" si="30"/>
        <v>0</v>
      </c>
      <c r="N67" s="115">
        <f t="shared" si="30"/>
        <v>9320376.0700000022</v>
      </c>
      <c r="O67" s="115">
        <f t="shared" si="30"/>
        <v>0</v>
      </c>
      <c r="P67" s="115">
        <f t="shared" si="30"/>
        <v>-745609.64999999851</v>
      </c>
      <c r="Q67" s="115">
        <f t="shared" si="30"/>
        <v>0</v>
      </c>
      <c r="R67" s="115">
        <f t="shared" si="30"/>
        <v>-4651641.6899999976</v>
      </c>
      <c r="S67" s="115">
        <f t="shared" si="30"/>
        <v>0</v>
      </c>
      <c r="T67" s="115">
        <f t="shared" si="30"/>
        <v>-6292638.8499999996</v>
      </c>
      <c r="U67" s="115">
        <f t="shared" si="30"/>
        <v>0</v>
      </c>
      <c r="V67" s="115">
        <f t="shared" si="30"/>
        <v>-1835472.2400000002</v>
      </c>
      <c r="W67" s="115">
        <f t="shared" si="30"/>
        <v>0</v>
      </c>
      <c r="X67" s="115">
        <f t="shared" si="30"/>
        <v>-8767331.7899999991</v>
      </c>
      <c r="Y67" s="115">
        <f t="shared" si="30"/>
        <v>0</v>
      </c>
      <c r="Z67" s="115">
        <f t="shared" si="30"/>
        <v>-7611592.4499999993</v>
      </c>
      <c r="AA67" s="115">
        <f t="shared" si="30"/>
        <v>0</v>
      </c>
      <c r="AB67" s="115">
        <f t="shared" si="30"/>
        <v>-23340912.989999998</v>
      </c>
      <c r="AC67" s="115">
        <f t="shared" si="30"/>
        <v>0</v>
      </c>
      <c r="AD67" s="115">
        <f t="shared" si="25"/>
        <v>-38020648.709999993</v>
      </c>
      <c r="AE67" s="116">
        <f t="shared" si="26"/>
        <v>-1542.6724317913554</v>
      </c>
      <c r="AF67" s="115">
        <f t="shared" si="27"/>
        <v>40485245.077088133</v>
      </c>
      <c r="AG67" s="116">
        <f t="shared" si="28"/>
        <v>1642.6724317913554</v>
      </c>
    </row>
    <row r="68" spans="1:33" ht="24" customHeight="1">
      <c r="B68" s="109"/>
      <c r="C68" s="109"/>
      <c r="D68" s="119" t="s">
        <v>145</v>
      </c>
      <c r="E68" s="110">
        <v>12082767.121666664</v>
      </c>
      <c r="F68" s="110">
        <v>138329</v>
      </c>
      <c r="G68" s="110"/>
      <c r="H68" s="110">
        <v>136889</v>
      </c>
      <c r="I68" s="110"/>
      <c r="J68" s="110">
        <v>139906</v>
      </c>
      <c r="K68" s="110"/>
      <c r="L68" s="110">
        <v>138261</v>
      </c>
      <c r="M68" s="110"/>
      <c r="N68" s="110">
        <v>139633</v>
      </c>
      <c r="O68" s="110"/>
      <c r="P68" s="110">
        <v>139633</v>
      </c>
      <c r="Q68" s="110"/>
      <c r="R68" s="110">
        <v>142000</v>
      </c>
      <c r="S68" s="110"/>
      <c r="T68" s="110">
        <v>144616</v>
      </c>
      <c r="U68" s="110"/>
      <c r="V68" s="110">
        <v>149850</v>
      </c>
      <c r="W68" s="110"/>
      <c r="X68" s="110">
        <v>148797</v>
      </c>
      <c r="Y68" s="110"/>
      <c r="Z68" s="110">
        <v>146493</v>
      </c>
      <c r="AA68" s="110"/>
      <c r="AB68" s="110">
        <v>146493</v>
      </c>
      <c r="AC68" s="110"/>
      <c r="AD68" s="110">
        <f t="shared" si="25"/>
        <v>1710900</v>
      </c>
      <c r="AE68" s="111">
        <f t="shared" si="26"/>
        <v>14.159835928080049</v>
      </c>
      <c r="AF68" s="110">
        <f t="shared" si="27"/>
        <v>10371867.121666664</v>
      </c>
      <c r="AG68" s="111">
        <f t="shared" si="28"/>
        <v>85.840164071919943</v>
      </c>
    </row>
    <row r="69" spans="1:33" ht="24" customHeight="1">
      <c r="B69" s="109"/>
      <c r="C69" s="109"/>
      <c r="D69" s="119" t="s">
        <v>146</v>
      </c>
      <c r="E69" s="110">
        <v>64587748.388030313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64587748.388030313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-74205919.142608836</v>
      </c>
      <c r="F71" s="123">
        <f t="shared" si="31"/>
        <v>2992097.6900000013</v>
      </c>
      <c r="G71" s="123">
        <f t="shared" si="31"/>
        <v>-2493328.75</v>
      </c>
      <c r="H71" s="123">
        <f t="shared" si="31"/>
        <v>5383306.4499999993</v>
      </c>
      <c r="I71" s="123">
        <f t="shared" si="31"/>
        <v>0</v>
      </c>
      <c r="J71" s="123">
        <f t="shared" si="31"/>
        <v>10365475.599999998</v>
      </c>
      <c r="K71" s="123">
        <f t="shared" si="31"/>
        <v>0</v>
      </c>
      <c r="L71" s="123">
        <f t="shared" si="31"/>
        <v>-10896761.109999999</v>
      </c>
      <c r="M71" s="123">
        <f t="shared" si="31"/>
        <v>0</v>
      </c>
      <c r="N71" s="123">
        <f t="shared" si="31"/>
        <v>9180743.0700000022</v>
      </c>
      <c r="O71" s="123">
        <f t="shared" si="31"/>
        <v>0</v>
      </c>
      <c r="P71" s="123">
        <f t="shared" si="31"/>
        <v>-885242.64999999851</v>
      </c>
      <c r="Q71" s="123">
        <f t="shared" si="31"/>
        <v>0</v>
      </c>
      <c r="R71" s="123">
        <f t="shared" si="31"/>
        <v>-4793641.6899999976</v>
      </c>
      <c r="S71" s="123">
        <f t="shared" si="31"/>
        <v>0</v>
      </c>
      <c r="T71" s="123">
        <f t="shared" si="31"/>
        <v>-6437254.8499999996</v>
      </c>
      <c r="U71" s="123">
        <f t="shared" si="31"/>
        <v>0</v>
      </c>
      <c r="V71" s="123">
        <f t="shared" si="31"/>
        <v>-1985322.2400000002</v>
      </c>
      <c r="W71" s="123">
        <f t="shared" si="31"/>
        <v>0</v>
      </c>
      <c r="X71" s="123">
        <f t="shared" si="31"/>
        <v>-8916128.7899999991</v>
      </c>
      <c r="Y71" s="123">
        <f t="shared" si="31"/>
        <v>0</v>
      </c>
      <c r="Z71" s="123">
        <f t="shared" si="31"/>
        <v>-7758085.4499999993</v>
      </c>
      <c r="AA71" s="123">
        <f t="shared" si="31"/>
        <v>0</v>
      </c>
      <c r="AB71" s="123">
        <f t="shared" si="31"/>
        <v>-23487405.989999998</v>
      </c>
      <c r="AC71" s="123">
        <f t="shared" si="31"/>
        <v>0</v>
      </c>
      <c r="AD71" s="115">
        <f t="shared" si="25"/>
        <v>-39731548.709999993</v>
      </c>
      <c r="AE71" s="116">
        <f t="shared" si="26"/>
        <v>53.542290384738656</v>
      </c>
      <c r="AF71" s="115">
        <f t="shared" si="27"/>
        <v>-34474370.432608843</v>
      </c>
      <c r="AG71" s="116">
        <f t="shared" si="28"/>
        <v>46.457709615261344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1250</v>
      </c>
      <c r="F74" s="110">
        <v>4844</v>
      </c>
      <c r="G74" s="110"/>
      <c r="H74" s="110">
        <v>390</v>
      </c>
      <c r="I74" s="110"/>
      <c r="J74" s="110">
        <v>1490</v>
      </c>
      <c r="K74" s="110"/>
      <c r="L74" s="110">
        <v>1650</v>
      </c>
      <c r="M74" s="110"/>
      <c r="N74" s="110">
        <v>880</v>
      </c>
      <c r="O74" s="110"/>
      <c r="P74" s="110">
        <v>4938</v>
      </c>
      <c r="Q74" s="110"/>
      <c r="R74" s="110">
        <v>1720</v>
      </c>
      <c r="S74" s="110"/>
      <c r="T74" s="110">
        <v>550</v>
      </c>
      <c r="U74" s="110"/>
      <c r="V74" s="110">
        <v>800</v>
      </c>
      <c r="W74" s="110"/>
      <c r="X74" s="110">
        <v>949</v>
      </c>
      <c r="Y74" s="110"/>
      <c r="Z74" s="110">
        <v>803</v>
      </c>
      <c r="AA74" s="110"/>
      <c r="AB74" s="110">
        <v>1250</v>
      </c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511817</v>
      </c>
      <c r="F75" s="110">
        <v>379525.65</v>
      </c>
      <c r="G75" s="110"/>
      <c r="H75" s="110">
        <v>379525.65</v>
      </c>
      <c r="I75" s="110"/>
      <c r="J75" s="110">
        <v>338575.65</v>
      </c>
      <c r="K75" s="110"/>
      <c r="L75" s="110">
        <v>336675.65</v>
      </c>
      <c r="M75" s="110"/>
      <c r="N75" s="110">
        <v>292895.65000000002</v>
      </c>
      <c r="O75" s="110"/>
      <c r="P75" s="110">
        <v>286095.65000000002</v>
      </c>
      <c r="Q75" s="110"/>
      <c r="R75" s="110">
        <v>351190.65</v>
      </c>
      <c r="S75" s="110"/>
      <c r="T75" s="110">
        <v>351190.65</v>
      </c>
      <c r="U75" s="110"/>
      <c r="V75" s="110">
        <v>351307</v>
      </c>
      <c r="W75" s="110"/>
      <c r="X75" s="110">
        <v>351307</v>
      </c>
      <c r="Y75" s="110"/>
      <c r="Z75" s="110">
        <v>409557</v>
      </c>
      <c r="AA75" s="110"/>
      <c r="AB75" s="110">
        <v>511817</v>
      </c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306" t="s">
        <v>173</v>
      </c>
      <c r="G77" s="306"/>
      <c r="H77" s="306" t="s">
        <v>173</v>
      </c>
      <c r="I77" s="306"/>
      <c r="J77" s="306" t="s">
        <v>173</v>
      </c>
      <c r="K77" s="306"/>
      <c r="L77" s="306" t="s">
        <v>173</v>
      </c>
      <c r="M77" s="306"/>
      <c r="N77" s="306" t="s">
        <v>173</v>
      </c>
      <c r="O77" s="306"/>
      <c r="P77" s="306" t="s">
        <v>173</v>
      </c>
      <c r="Q77" s="306"/>
      <c r="R77" s="306" t="s">
        <v>173</v>
      </c>
      <c r="S77" s="306"/>
      <c r="T77" s="306" t="s">
        <v>173</v>
      </c>
      <c r="U77" s="306"/>
      <c r="V77" s="306" t="s">
        <v>173</v>
      </c>
      <c r="W77" s="306"/>
      <c r="X77" s="306" t="s">
        <v>173</v>
      </c>
      <c r="Y77" s="306"/>
      <c r="Z77" s="306" t="s">
        <v>173</v>
      </c>
      <c r="AA77" s="306"/>
      <c r="AB77" s="306" t="s">
        <v>173</v>
      </c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20283193.4786398</v>
      </c>
      <c r="F78" s="110">
        <v>58483562.719999999</v>
      </c>
      <c r="G78" s="110"/>
      <c r="H78" s="110">
        <v>64008212.170000002</v>
      </c>
      <c r="I78" s="110"/>
      <c r="J78" s="110">
        <v>74553443.769999996</v>
      </c>
      <c r="K78" s="110"/>
      <c r="L78" s="110">
        <v>63796683.659999996</v>
      </c>
      <c r="M78" s="110"/>
      <c r="N78" s="110">
        <v>73161609.730000004</v>
      </c>
      <c r="O78" s="110"/>
      <c r="P78" s="110">
        <v>72418742.079999998</v>
      </c>
      <c r="Q78" s="110"/>
      <c r="R78" s="110">
        <v>66217796.609999999</v>
      </c>
      <c r="S78" s="110"/>
      <c r="T78" s="110">
        <v>59926327.759999998</v>
      </c>
      <c r="U78" s="110"/>
      <c r="V78" s="110">
        <v>58090489.170000002</v>
      </c>
      <c r="W78" s="110"/>
      <c r="X78" s="110">
        <v>49323008.390000001</v>
      </c>
      <c r="Y78" s="110"/>
      <c r="Z78" s="110">
        <v>41788203.939999998</v>
      </c>
      <c r="AA78" s="110"/>
      <c r="AB78" s="110">
        <v>18718597.109999999</v>
      </c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20796260.4786398</v>
      </c>
      <c r="F80" s="115">
        <f t="shared" si="32"/>
        <v>58867932.369999997</v>
      </c>
      <c r="G80" s="115">
        <f t="shared" si="32"/>
        <v>0</v>
      </c>
      <c r="H80" s="115">
        <f t="shared" si="32"/>
        <v>64388127.82</v>
      </c>
      <c r="I80" s="115">
        <f t="shared" si="32"/>
        <v>0</v>
      </c>
      <c r="J80" s="115">
        <f t="shared" si="32"/>
        <v>74893509.420000002</v>
      </c>
      <c r="K80" s="115">
        <f t="shared" si="32"/>
        <v>0</v>
      </c>
      <c r="L80" s="115">
        <f t="shared" si="32"/>
        <v>64135009.309999995</v>
      </c>
      <c r="M80" s="115">
        <f t="shared" si="32"/>
        <v>0</v>
      </c>
      <c r="N80" s="115">
        <f t="shared" si="32"/>
        <v>73455385.38000001</v>
      </c>
      <c r="O80" s="115">
        <f t="shared" si="32"/>
        <v>0</v>
      </c>
      <c r="P80" s="115">
        <f t="shared" si="32"/>
        <v>72709775.730000004</v>
      </c>
      <c r="Q80" s="115">
        <f t="shared" si="32"/>
        <v>0</v>
      </c>
      <c r="R80" s="115">
        <f t="shared" si="32"/>
        <v>66570707.259999998</v>
      </c>
      <c r="S80" s="115">
        <f t="shared" si="32"/>
        <v>0</v>
      </c>
      <c r="T80" s="115">
        <f t="shared" si="32"/>
        <v>60278068.409999996</v>
      </c>
      <c r="U80" s="115">
        <f t="shared" si="32"/>
        <v>0</v>
      </c>
      <c r="V80" s="115">
        <f t="shared" si="32"/>
        <v>58442596.170000002</v>
      </c>
      <c r="W80" s="115">
        <f t="shared" si="32"/>
        <v>0</v>
      </c>
      <c r="X80" s="115">
        <f t="shared" si="32"/>
        <v>49675264.390000001</v>
      </c>
      <c r="Y80" s="115">
        <f t="shared" si="32"/>
        <v>0</v>
      </c>
      <c r="Z80" s="115">
        <f t="shared" si="32"/>
        <v>42198563.939999998</v>
      </c>
      <c r="AA80" s="115">
        <f t="shared" si="32"/>
        <v>0</v>
      </c>
      <c r="AB80" s="115">
        <f t="shared" si="32"/>
        <v>19231664.109999999</v>
      </c>
      <c r="AC80" s="115">
        <f t="shared" si="32"/>
        <v>0</v>
      </c>
      <c r="AD80" s="115"/>
      <c r="AE80" s="124"/>
      <c r="AF80" s="115"/>
      <c r="AG80" s="124"/>
    </row>
    <row r="81" spans="4:5" ht="24" customHeight="1"/>
    <row r="82" spans="4:5" ht="24" customHeight="1"/>
    <row r="83" spans="4:5" ht="24" customHeight="1">
      <c r="D83" s="95" t="s">
        <v>218</v>
      </c>
      <c r="E83" s="125">
        <v>900000</v>
      </c>
    </row>
    <row r="84" spans="4:5" ht="24" customHeight="1"/>
    <row r="85" spans="4:5" ht="24" customHeight="1"/>
    <row r="86" spans="4:5" ht="24" customHeight="1"/>
    <row r="87" spans="4:5" ht="24" customHeight="1"/>
    <row r="88" spans="4:5" ht="24" customHeight="1"/>
    <row r="89" spans="4:5" ht="24" customHeight="1"/>
    <row r="90" spans="4:5" ht="24" customHeight="1"/>
    <row r="91" spans="4:5" ht="24" customHeight="1"/>
    <row r="92" spans="4:5" ht="24" customHeight="1"/>
    <row r="93" spans="4:5" ht="24" customHeight="1"/>
    <row r="94" spans="4:5" ht="24" customHeight="1"/>
    <row r="95" spans="4:5" ht="24" customHeight="1"/>
    <row r="96" spans="4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25" right="0.25" top="0.75" bottom="0.75" header="0" footer="0"/>
  <pageSetup fitToHeight="0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G1000"/>
  <sheetViews>
    <sheetView workbookViewId="0">
      <pane ySplit="8" topLeftCell="A15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8.5703125" customWidth="1"/>
    <col min="6" max="6" width="12.28515625" customWidth="1"/>
    <col min="7" max="7" width="14.785156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220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44.25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58006305.619999997</v>
      </c>
      <c r="F11" s="110">
        <v>1086293.54</v>
      </c>
      <c r="G11" s="110">
        <v>20912982.129999999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21999275.669999998</v>
      </c>
      <c r="AE11" s="111">
        <f t="shared" ref="AE11:AE19" si="1">+AD11*100/E11</f>
        <v>37.925662451454016</v>
      </c>
      <c r="AF11" s="110">
        <f t="shared" ref="AF11:AF19" si="2">+E11-AD11</f>
        <v>36007029.950000003</v>
      </c>
      <c r="AG11" s="111">
        <f>+AF11*100/E11</f>
        <v>62.074337548545998</v>
      </c>
    </row>
    <row r="12" spans="1:33" ht="24" customHeight="1">
      <c r="B12" s="109"/>
      <c r="C12" s="109"/>
      <c r="D12" s="109" t="s">
        <v>7</v>
      </c>
      <c r="E12" s="110">
        <v>2146600</v>
      </c>
      <c r="F12" s="110">
        <v>0</v>
      </c>
      <c r="G12" s="110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2146600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234450</v>
      </c>
      <c r="F13" s="110">
        <v>13750</v>
      </c>
      <c r="G13" s="110">
        <v>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13750</v>
      </c>
      <c r="AE13" s="111">
        <f t="shared" si="1"/>
        <v>5.8647899338878222</v>
      </c>
      <c r="AF13" s="110">
        <f t="shared" si="2"/>
        <v>220700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4445017.08</v>
      </c>
      <c r="F14" s="110">
        <v>289402.5</v>
      </c>
      <c r="G14" s="308">
        <v>542342.06000000006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831744.56</v>
      </c>
      <c r="AE14" s="111">
        <f t="shared" si="1"/>
        <v>18.711841710178536</v>
      </c>
      <c r="AF14" s="110">
        <f t="shared" si="2"/>
        <v>3613272.52</v>
      </c>
      <c r="AG14" s="111">
        <f t="shared" si="3"/>
        <v>666.23498092698173</v>
      </c>
    </row>
    <row r="15" spans="1:33" ht="24" customHeight="1">
      <c r="B15" s="109"/>
      <c r="C15" s="109"/>
      <c r="D15" s="109" t="s">
        <v>13</v>
      </c>
      <c r="E15" s="110">
        <v>17700</v>
      </c>
      <c r="F15" s="110">
        <v>0</v>
      </c>
      <c r="G15" s="110">
        <v>0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17700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1019902.16</v>
      </c>
      <c r="F16" s="110">
        <v>10951</v>
      </c>
      <c r="G16" s="110">
        <v>290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11241</v>
      </c>
      <c r="AE16" s="111">
        <f t="shared" si="1"/>
        <v>1.1021645448814423</v>
      </c>
      <c r="AF16" s="110">
        <f t="shared" si="2"/>
        <v>1008661.16</v>
      </c>
      <c r="AG16" s="111">
        <f t="shared" si="3"/>
        <v>347814.19310344825</v>
      </c>
    </row>
    <row r="17" spans="2:33" ht="24" customHeight="1">
      <c r="B17" s="109"/>
      <c r="C17" s="109"/>
      <c r="D17" s="109" t="s">
        <v>17</v>
      </c>
      <c r="E17" s="110">
        <v>1373737.09</v>
      </c>
      <c r="F17" s="110">
        <v>341400.84</v>
      </c>
      <c r="G17" s="110">
        <v>180852.5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522253.34</v>
      </c>
      <c r="AE17" s="111">
        <f t="shared" si="1"/>
        <v>38.016978925712777</v>
      </c>
      <c r="AF17" s="110">
        <f t="shared" si="2"/>
        <v>851483.75</v>
      </c>
      <c r="AG17" s="111">
        <f t="shared" si="3"/>
        <v>470.81668763218647</v>
      </c>
    </row>
    <row r="18" spans="2:33" ht="24" customHeight="1">
      <c r="B18" s="109"/>
      <c r="C18" s="109"/>
      <c r="D18" s="109" t="s">
        <v>19</v>
      </c>
      <c r="E18" s="110">
        <v>12600</v>
      </c>
      <c r="F18" s="110">
        <v>0</v>
      </c>
      <c r="G18" s="110">
        <v>0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12600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2771080.59</v>
      </c>
      <c r="F19" s="110">
        <v>267058</v>
      </c>
      <c r="G19" s="190">
        <v>148831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415889</v>
      </c>
      <c r="AE19" s="111">
        <f t="shared" si="1"/>
        <v>15.008188556508204</v>
      </c>
      <c r="AF19" s="110">
        <f t="shared" si="2"/>
        <v>2355191.59</v>
      </c>
      <c r="AG19" s="111">
        <f t="shared" si="3"/>
        <v>1582.4603677997191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>
        <v>0</v>
      </c>
      <c r="G21" s="110">
        <v>0</v>
      </c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364000</v>
      </c>
      <c r="F22" s="110">
        <v>0</v>
      </c>
      <c r="G22" s="110">
        <v>0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364000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500000</v>
      </c>
      <c r="F23" s="110">
        <v>400</v>
      </c>
      <c r="G23" s="110">
        <v>1000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1400</v>
      </c>
      <c r="AE23" s="111">
        <f t="shared" si="5"/>
        <v>0.28000000000000003</v>
      </c>
      <c r="AF23" s="110">
        <f t="shared" si="6"/>
        <v>498600</v>
      </c>
      <c r="AG23" s="111">
        <f t="shared" si="7"/>
        <v>99.72</v>
      </c>
    </row>
    <row r="24" spans="2:33" ht="24" customHeight="1">
      <c r="B24" s="109"/>
      <c r="C24" s="109"/>
      <c r="D24" s="109" t="s">
        <v>30</v>
      </c>
      <c r="E24" s="110">
        <v>50359.63</v>
      </c>
      <c r="F24" s="110">
        <v>0</v>
      </c>
      <c r="G24" s="110">
        <v>0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50359.63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49000</v>
      </c>
      <c r="F25" s="110">
        <v>0</v>
      </c>
      <c r="G25" s="110">
        <v>1904725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1904725</v>
      </c>
      <c r="AE25" s="111">
        <f t="shared" si="5"/>
        <v>3887.1938775510203</v>
      </c>
      <c r="AF25" s="110">
        <f t="shared" si="6"/>
        <v>-1855725</v>
      </c>
      <c r="AG25" s="111">
        <f t="shared" si="7"/>
        <v>-3787.1938775510203</v>
      </c>
    </row>
    <row r="26" spans="2:33" ht="24" customHeight="1">
      <c r="B26" s="109"/>
      <c r="C26" s="109"/>
      <c r="D26" s="109" t="s">
        <v>121</v>
      </c>
      <c r="E26" s="110">
        <v>0</v>
      </c>
      <c r="F26" s="110">
        <v>0</v>
      </c>
      <c r="G26" s="110">
        <v>0</v>
      </c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70990752.169999987</v>
      </c>
      <c r="F27" s="115">
        <f t="shared" si="8"/>
        <v>2009255.8800000001</v>
      </c>
      <c r="G27" s="115">
        <f t="shared" si="8"/>
        <v>23691022.689999998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25700278.569999997</v>
      </c>
      <c r="AE27" s="116">
        <f t="shared" si="5"/>
        <v>36.202290839877435</v>
      </c>
      <c r="AF27" s="115">
        <f>SUM(AF10:AF26)</f>
        <v>45290473.600000001</v>
      </c>
      <c r="AG27" s="116">
        <f t="shared" si="7"/>
        <v>63.797709160122579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14088552</v>
      </c>
      <c r="F30" s="110">
        <v>1068891</v>
      </c>
      <c r="G30" s="110">
        <v>1160275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2229166</v>
      </c>
      <c r="AE30" s="111">
        <f t="shared" ref="AE30:AE41" si="10">+AD30*100/E30</f>
        <v>15.822534494673405</v>
      </c>
      <c r="AF30" s="110">
        <f t="shared" ref="AF30:AF41" si="11">+E30-AD30</f>
        <v>11859386</v>
      </c>
      <c r="AG30" s="111">
        <f t="shared" ref="AG30:AG41" si="12">+AF30*100/E30</f>
        <v>84.177465505326595</v>
      </c>
    </row>
    <row r="31" spans="2:33" ht="24" customHeight="1">
      <c r="B31" s="109"/>
      <c r="C31" s="109"/>
      <c r="D31" s="109" t="s">
        <v>124</v>
      </c>
      <c r="E31" s="110">
        <v>334320</v>
      </c>
      <c r="F31" s="110">
        <v>18900</v>
      </c>
      <c r="G31" s="110">
        <v>21700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40600</v>
      </c>
      <c r="AE31" s="111">
        <f t="shared" si="10"/>
        <v>12.144053601340033</v>
      </c>
      <c r="AF31" s="110">
        <f t="shared" si="11"/>
        <v>293720</v>
      </c>
      <c r="AG31" s="111">
        <f t="shared" si="12"/>
        <v>87.855946398659967</v>
      </c>
    </row>
    <row r="32" spans="2:33" ht="24" customHeight="1">
      <c r="B32" s="109"/>
      <c r="C32" s="109"/>
      <c r="D32" s="109" t="s">
        <v>40</v>
      </c>
      <c r="E32" s="110">
        <v>990360</v>
      </c>
      <c r="F32" s="110">
        <v>88350</v>
      </c>
      <c r="G32" s="110">
        <v>86250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174600</v>
      </c>
      <c r="AE32" s="111">
        <f t="shared" si="10"/>
        <v>17.62995274445656</v>
      </c>
      <c r="AF32" s="110">
        <f t="shared" si="11"/>
        <v>815760</v>
      </c>
      <c r="AG32" s="111">
        <f t="shared" si="12"/>
        <v>82.37004725554344</v>
      </c>
    </row>
    <row r="33" spans="2:33" ht="24" customHeight="1">
      <c r="B33" s="109"/>
      <c r="C33" s="109"/>
      <c r="D33" s="109" t="s">
        <v>42</v>
      </c>
      <c r="E33" s="110">
        <v>780000</v>
      </c>
      <c r="F33" s="110">
        <v>45000</v>
      </c>
      <c r="G33" s="110">
        <v>65000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110000</v>
      </c>
      <c r="AE33" s="111">
        <f t="shared" si="10"/>
        <v>14.102564102564102</v>
      </c>
      <c r="AF33" s="110">
        <f t="shared" si="11"/>
        <v>670000</v>
      </c>
      <c r="AG33" s="111">
        <f t="shared" si="12"/>
        <v>85.897435897435898</v>
      </c>
    </row>
    <row r="34" spans="2:33" ht="24" customHeight="1">
      <c r="B34" s="109"/>
      <c r="C34" s="109"/>
      <c r="D34" s="109" t="s">
        <v>44</v>
      </c>
      <c r="E34" s="110">
        <v>4170800</v>
      </c>
      <c r="F34" s="110">
        <v>421500</v>
      </c>
      <c r="G34" s="110">
        <v>477900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899400</v>
      </c>
      <c r="AE34" s="111">
        <f t="shared" si="10"/>
        <v>21.564208305361081</v>
      </c>
      <c r="AF34" s="110">
        <f t="shared" si="11"/>
        <v>3271400</v>
      </c>
      <c r="AG34" s="111">
        <f t="shared" si="12"/>
        <v>78.435791694638922</v>
      </c>
    </row>
    <row r="35" spans="2:33" ht="24" customHeight="1">
      <c r="B35" s="109"/>
      <c r="C35" s="109"/>
      <c r="D35" s="109" t="s">
        <v>46</v>
      </c>
      <c r="E35" s="110">
        <v>0</v>
      </c>
      <c r="F35" s="110">
        <v>0</v>
      </c>
      <c r="G35" s="110">
        <v>0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156000</v>
      </c>
      <c r="F36" s="110">
        <v>10500</v>
      </c>
      <c r="G36" s="110">
        <v>13000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23500</v>
      </c>
      <c r="AE36" s="111">
        <f t="shared" si="10"/>
        <v>15.064102564102564</v>
      </c>
      <c r="AF36" s="110">
        <f t="shared" si="11"/>
        <v>132500</v>
      </c>
      <c r="AG36" s="111">
        <f t="shared" si="12"/>
        <v>84.935897435897431</v>
      </c>
    </row>
    <row r="37" spans="2:33" ht="24" customHeight="1">
      <c r="B37" s="109"/>
      <c r="C37" s="109"/>
      <c r="D37" s="109" t="s">
        <v>50</v>
      </c>
      <c r="E37" s="110">
        <v>8971200</v>
      </c>
      <c r="F37" s="110">
        <v>737639</v>
      </c>
      <c r="G37" s="110">
        <v>684606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1422245</v>
      </c>
      <c r="AE37" s="111">
        <f t="shared" si="10"/>
        <v>15.853453272694846</v>
      </c>
      <c r="AF37" s="110">
        <f t="shared" si="11"/>
        <v>7548955</v>
      </c>
      <c r="AG37" s="111">
        <f t="shared" si="12"/>
        <v>84.14654672730515</v>
      </c>
    </row>
    <row r="38" spans="2:33" ht="24" customHeight="1">
      <c r="B38" s="109"/>
      <c r="C38" s="109"/>
      <c r="D38" s="109" t="s">
        <v>52</v>
      </c>
      <c r="E38" s="110">
        <v>0</v>
      </c>
      <c r="F38" s="110">
        <v>0</v>
      </c>
      <c r="G38" s="110">
        <v>0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57600</v>
      </c>
      <c r="F39" s="110">
        <v>4800</v>
      </c>
      <c r="G39" s="110">
        <v>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4800</v>
      </c>
      <c r="AE39" s="111">
        <f t="shared" si="10"/>
        <v>8.3333333333333339</v>
      </c>
      <c r="AF39" s="110">
        <f t="shared" si="11"/>
        <v>52800</v>
      </c>
      <c r="AG39" s="111">
        <f t="shared" si="12"/>
        <v>91.666666666666671</v>
      </c>
    </row>
    <row r="40" spans="2:33" ht="24" customHeight="1">
      <c r="B40" s="109"/>
      <c r="C40" s="109"/>
      <c r="D40" s="109" t="s">
        <v>56</v>
      </c>
      <c r="E40" s="110">
        <v>665585</v>
      </c>
      <c r="F40" s="110">
        <v>50891</v>
      </c>
      <c r="G40" s="110">
        <v>54499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105390</v>
      </c>
      <c r="AE40" s="111">
        <f t="shared" si="10"/>
        <v>15.834190974856705</v>
      </c>
      <c r="AF40" s="110">
        <f t="shared" si="11"/>
        <v>560195</v>
      </c>
      <c r="AG40" s="111">
        <f t="shared" si="12"/>
        <v>84.16580902514329</v>
      </c>
    </row>
    <row r="41" spans="2:33" ht="24" customHeight="1">
      <c r="B41" s="109"/>
      <c r="C41" s="109"/>
      <c r="D41" s="109" t="s">
        <v>126</v>
      </c>
      <c r="E41" s="110">
        <v>0</v>
      </c>
      <c r="F41" s="110">
        <v>0</v>
      </c>
      <c r="G41" s="110">
        <v>0</v>
      </c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8630125.2400000002</v>
      </c>
      <c r="F43" s="110">
        <v>247618.55</v>
      </c>
      <c r="G43" s="110">
        <v>83340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330958.55</v>
      </c>
      <c r="AE43" s="111">
        <f>+AD43*100/E43</f>
        <v>3.8349217513788942</v>
      </c>
      <c r="AF43" s="110">
        <f>+E43-AD43</f>
        <v>8299166.6900000004</v>
      </c>
      <c r="AG43" s="111">
        <f>+AF43*100/E43</f>
        <v>96.1650782486211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2866681.31</v>
      </c>
      <c r="F45" s="110">
        <v>88253.6</v>
      </c>
      <c r="G45" s="110">
        <v>0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88253.6</v>
      </c>
      <c r="AE45" s="111">
        <f t="shared" ref="AE45:AE53" si="14">+AD45*100/E45</f>
        <v>3.0785982275790538</v>
      </c>
      <c r="AF45" s="110">
        <f t="shared" ref="AF45:AF53" si="15">+E45-AD45</f>
        <v>2778427.71</v>
      </c>
      <c r="AG45" s="111">
        <f t="shared" ref="AG45:AG53" si="16">+AF45*100/E45</f>
        <v>96.92140177242095</v>
      </c>
    </row>
    <row r="46" spans="2:33" ht="24" customHeight="1">
      <c r="B46" s="109"/>
      <c r="C46" s="109"/>
      <c r="D46" s="109" t="s">
        <v>131</v>
      </c>
      <c r="E46" s="110">
        <v>5177108</v>
      </c>
      <c r="F46" s="110">
        <v>0</v>
      </c>
      <c r="G46" s="110">
        <v>0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0</v>
      </c>
      <c r="AE46" s="111">
        <f t="shared" si="14"/>
        <v>0</v>
      </c>
      <c r="AF46" s="110">
        <f t="shared" si="15"/>
        <v>5177108</v>
      </c>
      <c r="AG46" s="111">
        <f t="shared" si="16"/>
        <v>100</v>
      </c>
    </row>
    <row r="47" spans="2:33" ht="24" customHeight="1">
      <c r="B47" s="109"/>
      <c r="C47" s="109"/>
      <c r="D47" s="109" t="s">
        <v>132</v>
      </c>
      <c r="E47" s="110">
        <v>301000</v>
      </c>
      <c r="F47" s="110">
        <v>0</v>
      </c>
      <c r="G47" s="110">
        <v>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301000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464165.88</v>
      </c>
      <c r="F48" s="110">
        <v>58475.5</v>
      </c>
      <c r="G48" s="110">
        <v>20586.8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79062.3</v>
      </c>
      <c r="AE48" s="111">
        <f t="shared" si="14"/>
        <v>17.033199424309256</v>
      </c>
      <c r="AF48" s="110">
        <f t="shared" si="15"/>
        <v>385103.58</v>
      </c>
      <c r="AG48" s="111">
        <f t="shared" si="16"/>
        <v>82.966800575690741</v>
      </c>
    </row>
    <row r="49" spans="2:33" ht="24" customHeight="1">
      <c r="B49" s="109"/>
      <c r="C49" s="109"/>
      <c r="D49" s="109" t="s">
        <v>134</v>
      </c>
      <c r="E49" s="110">
        <v>0</v>
      </c>
      <c r="F49" s="110">
        <v>0</v>
      </c>
      <c r="G49" s="110">
        <v>0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3256707.04</v>
      </c>
      <c r="F50" s="110">
        <v>154500</v>
      </c>
      <c r="G50" s="110">
        <v>80010.100000000006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234510.1</v>
      </c>
      <c r="AE50" s="111">
        <f t="shared" si="14"/>
        <v>7.2008349882155809</v>
      </c>
      <c r="AF50" s="110">
        <f t="shared" si="15"/>
        <v>3022196.94</v>
      </c>
      <c r="AG50" s="111">
        <f t="shared" si="16"/>
        <v>92.799165011784424</v>
      </c>
    </row>
    <row r="51" spans="2:33" ht="24" customHeight="1">
      <c r="B51" s="109"/>
      <c r="C51" s="109"/>
      <c r="D51" s="109" t="s">
        <v>65</v>
      </c>
      <c r="E51" s="110">
        <v>1778808.12</v>
      </c>
      <c r="F51" s="110">
        <v>16900.38</v>
      </c>
      <c r="G51" s="110">
        <v>371938.79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388839.17</v>
      </c>
      <c r="AE51" s="111">
        <f t="shared" si="14"/>
        <v>21.859534236891161</v>
      </c>
      <c r="AF51" s="110">
        <f t="shared" si="15"/>
        <v>1389968.9500000002</v>
      </c>
      <c r="AG51" s="111">
        <f t="shared" si="16"/>
        <v>78.14046576310885</v>
      </c>
    </row>
    <row r="52" spans="2:33" ht="24" customHeight="1">
      <c r="B52" s="109"/>
      <c r="C52" s="109"/>
      <c r="D52" s="109" t="s">
        <v>67</v>
      </c>
      <c r="E52" s="110">
        <v>7366453.1600000001</v>
      </c>
      <c r="F52" s="110">
        <v>502500</v>
      </c>
      <c r="G52" s="110">
        <v>512950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1015450</v>
      </c>
      <c r="AE52" s="111">
        <f t="shared" si="14"/>
        <v>13.78478866211918</v>
      </c>
      <c r="AF52" s="110">
        <f t="shared" si="15"/>
        <v>6351003.1600000001</v>
      </c>
      <c r="AG52" s="111">
        <f t="shared" si="16"/>
        <v>86.215211337880817</v>
      </c>
    </row>
    <row r="53" spans="2:33" ht="24" customHeight="1">
      <c r="B53" s="109"/>
      <c r="C53" s="109"/>
      <c r="D53" s="109" t="s">
        <v>135</v>
      </c>
      <c r="E53" s="110">
        <v>530635</v>
      </c>
      <c r="F53" s="110">
        <v>13500</v>
      </c>
      <c r="G53" s="110">
        <v>29380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42880</v>
      </c>
      <c r="AE53" s="111">
        <f t="shared" si="14"/>
        <v>8.080884223618872</v>
      </c>
      <c r="AF53" s="110">
        <f t="shared" si="15"/>
        <v>487755</v>
      </c>
      <c r="AG53" s="111">
        <f t="shared" si="16"/>
        <v>91.919115776381133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1681668.01</v>
      </c>
      <c r="F56" s="110">
        <v>0</v>
      </c>
      <c r="G56" s="110">
        <v>0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1681668.01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>
        <v>0</v>
      </c>
      <c r="G57" s="110">
        <v>0</v>
      </c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1079470</v>
      </c>
      <c r="F58" s="110">
        <v>0</v>
      </c>
      <c r="G58" s="110">
        <v>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>
        <f t="shared" si="18"/>
        <v>0</v>
      </c>
      <c r="AF58" s="110">
        <f t="shared" si="19"/>
        <v>1079470</v>
      </c>
      <c r="AG58" s="111">
        <f t="shared" si="20"/>
        <v>100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>
        <v>0</v>
      </c>
      <c r="G60" s="110">
        <v>0</v>
      </c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>
        <v>0</v>
      </c>
      <c r="G61" s="110">
        <v>0</v>
      </c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>
        <v>0</v>
      </c>
      <c r="G62" s="110">
        <v>0</v>
      </c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6978999.04</v>
      </c>
      <c r="F64" s="110">
        <v>0</v>
      </c>
      <c r="G64" s="110">
        <v>0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6978999.04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521552</v>
      </c>
      <c r="F65" s="110">
        <v>14150</v>
      </c>
      <c r="G65" s="110">
        <v>0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14150</v>
      </c>
      <c r="AE65" s="111">
        <f t="shared" si="26"/>
        <v>2.7130564162346227</v>
      </c>
      <c r="AF65" s="110">
        <f t="shared" si="27"/>
        <v>507402</v>
      </c>
      <c r="AG65" s="111">
        <f t="shared" si="28"/>
        <v>97.286943583765378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70847789.799999997</v>
      </c>
      <c r="F66" s="115">
        <f t="shared" si="29"/>
        <v>3542369.03</v>
      </c>
      <c r="G66" s="115">
        <f t="shared" si="29"/>
        <v>3661435.69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7203804.7199999997</v>
      </c>
      <c r="AE66" s="116">
        <f t="shared" si="26"/>
        <v>10.168002051067512</v>
      </c>
      <c r="AF66" s="115">
        <f t="shared" si="27"/>
        <v>63643985.079999998</v>
      </c>
      <c r="AG66" s="116">
        <f t="shared" si="28"/>
        <v>89.831997948932496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142962.36999998987</v>
      </c>
      <c r="F67" s="115">
        <f t="shared" si="30"/>
        <v>-1533113.1499999997</v>
      </c>
      <c r="G67" s="115">
        <f t="shared" si="30"/>
        <v>20029586.999999996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18496473.849999998</v>
      </c>
      <c r="AE67" s="116">
        <f t="shared" si="26"/>
        <v>12938.001692334359</v>
      </c>
      <c r="AF67" s="115">
        <f t="shared" si="27"/>
        <v>-18353511.480000008</v>
      </c>
      <c r="AG67" s="116">
        <f t="shared" si="28"/>
        <v>-12838.001692334359</v>
      </c>
    </row>
    <row r="68" spans="1:33" ht="24" customHeight="1">
      <c r="B68" s="109"/>
      <c r="C68" s="109"/>
      <c r="D68" s="119" t="s">
        <v>145</v>
      </c>
      <c r="E68" s="110">
        <v>0</v>
      </c>
      <c r="F68" s="110">
        <v>0</v>
      </c>
      <c r="G68" s="110">
        <v>3694019.16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3694019.16</v>
      </c>
      <c r="AE68" s="111" t="e">
        <f t="shared" si="26"/>
        <v>#DIV/0!</v>
      </c>
      <c r="AF68" s="110">
        <f t="shared" si="27"/>
        <v>-3694019.16</v>
      </c>
      <c r="AG68" s="111" t="e">
        <f t="shared" si="28"/>
        <v>#DIV/0!</v>
      </c>
    </row>
    <row r="69" spans="1:33" ht="24" customHeight="1">
      <c r="B69" s="109"/>
      <c r="C69" s="109"/>
      <c r="D69" s="119" t="s">
        <v>146</v>
      </c>
      <c r="E69" s="110">
        <v>16627977.420000002</v>
      </c>
      <c r="F69" s="110">
        <v>20287192.93</v>
      </c>
      <c r="G69" s="110">
        <v>25627715.530000001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45914908.460000001</v>
      </c>
      <c r="AE69" s="111">
        <f t="shared" si="26"/>
        <v>276.1304474997296</v>
      </c>
      <c r="AF69" s="110">
        <f t="shared" si="27"/>
        <v>-29286931.039999999</v>
      </c>
      <c r="AG69" s="111">
        <f t="shared" si="28"/>
        <v>-176.13044749972963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-16485015.050000012</v>
      </c>
      <c r="F71" s="123">
        <f t="shared" si="31"/>
        <v>-21820306.079999998</v>
      </c>
      <c r="G71" s="123">
        <f t="shared" si="31"/>
        <v>-9292147.6900000051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-31112453.770000003</v>
      </c>
      <c r="AE71" s="116">
        <f t="shared" si="26"/>
        <v>188.73172803078504</v>
      </c>
      <c r="AF71" s="115">
        <f t="shared" si="27"/>
        <v>14627438.719999991</v>
      </c>
      <c r="AG71" s="116">
        <f t="shared" si="28"/>
        <v>-88.731728030785021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120</v>
      </c>
      <c r="F74" s="110">
        <v>320</v>
      </c>
      <c r="G74" s="110">
        <v>1016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173800</v>
      </c>
      <c r="F75" s="110">
        <v>525502</v>
      </c>
      <c r="G75" s="110">
        <v>982210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3555931.5999999894</v>
      </c>
      <c r="F78" s="110">
        <v>5407642.7800000003</v>
      </c>
      <c r="G78" s="110">
        <v>22620547.829999998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3729851.5999999894</v>
      </c>
      <c r="F80" s="115">
        <f t="shared" si="32"/>
        <v>5933464.7800000003</v>
      </c>
      <c r="G80" s="115">
        <f t="shared" si="32"/>
        <v>23603773.829999998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00B0F0"/>
  </sheetPr>
  <dimension ref="A1:AG1000"/>
  <sheetViews>
    <sheetView workbookViewId="0">
      <pane ySplit="8" topLeftCell="A66" activePane="bottomLeft" state="frozen"/>
      <selection pane="bottomLeft" activeCell="G87" sqref="G87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7.7109375" customWidth="1"/>
    <col min="7" max="7" width="11.6406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221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14400850.85</v>
      </c>
      <c r="F11" s="110"/>
      <c r="G11" s="110">
        <v>661563.55000000005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661563.55000000005</v>
      </c>
      <c r="AE11" s="111">
        <f t="shared" ref="AE11:AE19" si="1">+AD11*100/E11</f>
        <v>4.5939198793937939</v>
      </c>
      <c r="AF11" s="110">
        <f t="shared" ref="AF11:AF19" si="2">+E11-AD11</f>
        <v>13739287.299999999</v>
      </c>
      <c r="AG11" s="111">
        <f>+AF11*100/E11</f>
        <v>95.406080120606205</v>
      </c>
    </row>
    <row r="12" spans="1:33" ht="24" customHeight="1">
      <c r="B12" s="109"/>
      <c r="C12" s="109"/>
      <c r="D12" s="109" t="s">
        <v>7</v>
      </c>
      <c r="E12" s="110">
        <v>92000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92000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0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 t="e">
        <f t="shared" si="1"/>
        <v>#DIV/0!</v>
      </c>
      <c r="AF13" s="110">
        <f t="shared" si="2"/>
        <v>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15397536</v>
      </c>
      <c r="F14" s="110"/>
      <c r="G14" s="110">
        <v>1264868.05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1264868.05</v>
      </c>
      <c r="AE14" s="111">
        <f t="shared" si="1"/>
        <v>8.2147432550247004</v>
      </c>
      <c r="AF14" s="110">
        <f t="shared" si="2"/>
        <v>14132667.949999999</v>
      </c>
      <c r="AG14" s="111">
        <f t="shared" si="3"/>
        <v>1117.3234986843095</v>
      </c>
    </row>
    <row r="15" spans="1:33" ht="24" customHeight="1">
      <c r="B15" s="109"/>
      <c r="C15" s="109"/>
      <c r="D15" s="109" t="s">
        <v>13</v>
      </c>
      <c r="E15" s="110">
        <v>0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 t="e">
        <f t="shared" si="1"/>
        <v>#DIV/0!</v>
      </c>
      <c r="AF15" s="110">
        <f t="shared" si="2"/>
        <v>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1592319.1800000002</v>
      </c>
      <c r="F16" s="110"/>
      <c r="G16" s="110">
        <v>176468.61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176468.61</v>
      </c>
      <c r="AE16" s="111">
        <f t="shared" si="1"/>
        <v>11.082489755602893</v>
      </c>
      <c r="AF16" s="110">
        <f t="shared" si="2"/>
        <v>1415850.5700000003</v>
      </c>
      <c r="AG16" s="111">
        <f t="shared" si="3"/>
        <v>802.32431705559441</v>
      </c>
    </row>
    <row r="17" spans="2:33" ht="24" customHeight="1">
      <c r="B17" s="109"/>
      <c r="C17" s="109"/>
      <c r="D17" s="109" t="s">
        <v>17</v>
      </c>
      <c r="E17" s="110">
        <v>497162.56000000006</v>
      </c>
      <c r="F17" s="110"/>
      <c r="G17" s="110">
        <v>34848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34848</v>
      </c>
      <c r="AE17" s="111">
        <f t="shared" si="1"/>
        <v>7.0093773754805664</v>
      </c>
      <c r="AF17" s="110">
        <f t="shared" si="2"/>
        <v>462314.56000000006</v>
      </c>
      <c r="AG17" s="111">
        <f t="shared" si="3"/>
        <v>1326.660238751148</v>
      </c>
    </row>
    <row r="18" spans="2:33" ht="24" customHeight="1">
      <c r="B18" s="109"/>
      <c r="C18" s="109"/>
      <c r="D18" s="109" t="s">
        <v>19</v>
      </c>
      <c r="E18" s="110">
        <v>5000</v>
      </c>
      <c r="F18" s="110"/>
      <c r="G18" s="110">
        <v>225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225</v>
      </c>
      <c r="AE18" s="111">
        <f t="shared" si="1"/>
        <v>4.5</v>
      </c>
      <c r="AF18" s="110">
        <f t="shared" si="2"/>
        <v>4775</v>
      </c>
      <c r="AG18" s="111">
        <f t="shared" si="3"/>
        <v>2122.2222222222222</v>
      </c>
    </row>
    <row r="19" spans="2:33" ht="24" customHeight="1">
      <c r="B19" s="109"/>
      <c r="C19" s="109"/>
      <c r="D19" s="109" t="s">
        <v>21</v>
      </c>
      <c r="E19" s="110">
        <v>6079000</v>
      </c>
      <c r="F19" s="110"/>
      <c r="G19" s="110">
        <v>276301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276301</v>
      </c>
      <c r="AE19" s="111">
        <f t="shared" si="1"/>
        <v>4.5451719032735651</v>
      </c>
      <c r="AF19" s="110">
        <f t="shared" si="2"/>
        <v>5802699</v>
      </c>
      <c r="AG19" s="111">
        <f t="shared" si="3"/>
        <v>2100.1368073224489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 t="e">
        <f t="shared" si="5"/>
        <v>#DIV/0!</v>
      </c>
      <c r="AF22" s="110">
        <f t="shared" si="6"/>
        <v>0</v>
      </c>
      <c r="AG22" s="111" t="e">
        <f t="shared" si="7"/>
        <v>#DIV/0!</v>
      </c>
    </row>
    <row r="23" spans="2:33" ht="24" customHeight="1">
      <c r="B23" s="109"/>
      <c r="C23" s="109"/>
      <c r="D23" s="109" t="s">
        <v>28</v>
      </c>
      <c r="E23" s="110">
        <v>230000</v>
      </c>
      <c r="F23" s="110"/>
      <c r="G23" s="110">
        <v>1632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1632</v>
      </c>
      <c r="AE23" s="111">
        <f t="shared" si="5"/>
        <v>0.70956521739130429</v>
      </c>
      <c r="AF23" s="110">
        <f t="shared" si="6"/>
        <v>228368</v>
      </c>
      <c r="AG23" s="111">
        <f t="shared" si="7"/>
        <v>99.290434782608699</v>
      </c>
    </row>
    <row r="24" spans="2:33" ht="24" customHeight="1">
      <c r="B24" s="109"/>
      <c r="C24" s="109"/>
      <c r="D24" s="109" t="s">
        <v>30</v>
      </c>
      <c r="E24" s="110">
        <v>60000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60000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6505040</v>
      </c>
      <c r="F25" s="110"/>
      <c r="G25" s="110">
        <v>372259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372259</v>
      </c>
      <c r="AE25" s="111">
        <f t="shared" si="5"/>
        <v>5.7226243036168878</v>
      </c>
      <c r="AF25" s="110">
        <f t="shared" si="6"/>
        <v>6132781</v>
      </c>
      <c r="AG25" s="111">
        <f t="shared" si="7"/>
        <v>94.277375696383118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44858908.590000004</v>
      </c>
      <c r="F27" s="115">
        <f t="shared" si="8"/>
        <v>0</v>
      </c>
      <c r="G27" s="115">
        <f t="shared" si="8"/>
        <v>2788165.21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2788165.21</v>
      </c>
      <c r="AE27" s="116">
        <f t="shared" si="5"/>
        <v>6.2154102666277105</v>
      </c>
      <c r="AF27" s="115">
        <f>SUM(AF10:AF26)</f>
        <v>42070743.379999995</v>
      </c>
      <c r="AG27" s="116">
        <f t="shared" si="7"/>
        <v>93.784589733372272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7574364</v>
      </c>
      <c r="F30" s="110"/>
      <c r="G30" s="110">
        <v>549688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549688</v>
      </c>
      <c r="AE30" s="111">
        <f t="shared" ref="AE30:AE41" si="10">+AD30*100/E30</f>
        <v>7.2572165795042327</v>
      </c>
      <c r="AF30" s="110">
        <f t="shared" ref="AF30:AF41" si="11">+E30-AD30</f>
        <v>7024676</v>
      </c>
      <c r="AG30" s="111">
        <f t="shared" ref="AG30:AG41" si="12">+AF30*100/E30</f>
        <v>92.742783420495769</v>
      </c>
    </row>
    <row r="31" spans="2:33" ht="24" customHeight="1">
      <c r="B31" s="109"/>
      <c r="C31" s="109"/>
      <c r="D31" s="109" t="s">
        <v>124</v>
      </c>
      <c r="E31" s="110">
        <v>392000</v>
      </c>
      <c r="F31" s="110"/>
      <c r="G31" s="110">
        <v>22647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22647</v>
      </c>
      <c r="AE31" s="111">
        <f t="shared" si="10"/>
        <v>5.7772959183673471</v>
      </c>
      <c r="AF31" s="110">
        <f t="shared" si="11"/>
        <v>369353</v>
      </c>
      <c r="AG31" s="111">
        <f t="shared" si="12"/>
        <v>94.222704081632656</v>
      </c>
    </row>
    <row r="32" spans="2:33" ht="24" customHeight="1">
      <c r="B32" s="109"/>
      <c r="C32" s="109"/>
      <c r="D32" s="109" t="s">
        <v>40</v>
      </c>
      <c r="E32" s="110">
        <v>3593458</v>
      </c>
      <c r="F32" s="110"/>
      <c r="G32" s="110">
        <v>225383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225383</v>
      </c>
      <c r="AE32" s="111">
        <f t="shared" si="10"/>
        <v>6.272036573128168</v>
      </c>
      <c r="AF32" s="110">
        <f t="shared" si="11"/>
        <v>3368075</v>
      </c>
      <c r="AG32" s="111">
        <f t="shared" si="12"/>
        <v>93.727963426871838</v>
      </c>
    </row>
    <row r="33" spans="2:33" ht="24" customHeight="1">
      <c r="B33" s="109"/>
      <c r="C33" s="109"/>
      <c r="D33" s="109" t="s">
        <v>42</v>
      </c>
      <c r="E33" s="110">
        <v>420000</v>
      </c>
      <c r="F33" s="110"/>
      <c r="G33" s="110">
        <v>15000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15000</v>
      </c>
      <c r="AE33" s="111">
        <f t="shared" si="10"/>
        <v>3.5714285714285716</v>
      </c>
      <c r="AF33" s="110">
        <f t="shared" si="11"/>
        <v>405000</v>
      </c>
      <c r="AG33" s="111">
        <f t="shared" si="12"/>
        <v>96.428571428571431</v>
      </c>
    </row>
    <row r="34" spans="2:33" ht="24" customHeight="1">
      <c r="B34" s="109"/>
      <c r="C34" s="109"/>
      <c r="D34" s="109" t="s">
        <v>44</v>
      </c>
      <c r="E34" s="110">
        <v>3156000</v>
      </c>
      <c r="F34" s="110"/>
      <c r="G34" s="110">
        <v>255100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255100</v>
      </c>
      <c r="AE34" s="111">
        <f t="shared" si="10"/>
        <v>8.0830164765525989</v>
      </c>
      <c r="AF34" s="110">
        <f t="shared" si="11"/>
        <v>2900900</v>
      </c>
      <c r="AG34" s="111">
        <f t="shared" si="12"/>
        <v>91.916983523447399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36000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0</v>
      </c>
      <c r="AE36" s="111">
        <f t="shared" si="10"/>
        <v>0</v>
      </c>
      <c r="AF36" s="110">
        <f t="shared" si="11"/>
        <v>36000</v>
      </c>
      <c r="AG36" s="111">
        <f t="shared" si="12"/>
        <v>100</v>
      </c>
    </row>
    <row r="37" spans="2:33" ht="24" customHeight="1">
      <c r="B37" s="109"/>
      <c r="C37" s="109"/>
      <c r="D37" s="109" t="s">
        <v>50</v>
      </c>
      <c r="E37" s="110">
        <v>0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0</v>
      </c>
      <c r="AE37" s="111" t="e">
        <f t="shared" si="10"/>
        <v>#DIV/0!</v>
      </c>
      <c r="AF37" s="110">
        <f t="shared" si="11"/>
        <v>0</v>
      </c>
      <c r="AG37" s="111" t="e">
        <f t="shared" si="12"/>
        <v>#DIV/0!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0</v>
      </c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 t="e">
        <f t="shared" si="10"/>
        <v>#DIV/0!</v>
      </c>
      <c r="AF39" s="110">
        <f t="shared" si="11"/>
        <v>0</v>
      </c>
      <c r="AG39" s="111" t="e">
        <f t="shared" si="12"/>
        <v>#DIV/0!</v>
      </c>
    </row>
    <row r="40" spans="2:33" ht="24" customHeight="1">
      <c r="B40" s="109"/>
      <c r="C40" s="109"/>
      <c r="D40" s="109" t="s">
        <v>56</v>
      </c>
      <c r="E40" s="110">
        <v>339628</v>
      </c>
      <c r="F40" s="110"/>
      <c r="G40" s="110">
        <v>24525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24525</v>
      </c>
      <c r="AE40" s="111">
        <f t="shared" si="10"/>
        <v>7.221136066519839</v>
      </c>
      <c r="AF40" s="110">
        <f t="shared" si="11"/>
        <v>315103</v>
      </c>
      <c r="AG40" s="111">
        <f t="shared" si="12"/>
        <v>92.778863933480167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970653.04</v>
      </c>
      <c r="F43" s="110"/>
      <c r="G43" s="110">
        <v>50834.99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50834.99</v>
      </c>
      <c r="AE43" s="111">
        <f>+AD43*100/E43</f>
        <v>5.2371947446844649</v>
      </c>
      <c r="AF43" s="110">
        <f>+E43-AD43</f>
        <v>919818.05</v>
      </c>
      <c r="AG43" s="111">
        <f>+AF43*100/E43</f>
        <v>94.762805255315527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1137901.05</v>
      </c>
      <c r="F45" s="110"/>
      <c r="G45" s="110">
        <v>51477.599999999999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51477.599999999999</v>
      </c>
      <c r="AE45" s="111">
        <f t="shared" ref="AE45:AE53" si="14">+AD45*100/E45</f>
        <v>4.5239082958926877</v>
      </c>
      <c r="AF45" s="110">
        <f t="shared" ref="AF45:AF53" si="15">+E45-AD45</f>
        <v>1086423.45</v>
      </c>
      <c r="AG45" s="111">
        <f t="shared" ref="AG45:AG53" si="16">+AF45*100/E45</f>
        <v>95.476091704107304</v>
      </c>
    </row>
    <row r="46" spans="2:33" ht="24" customHeight="1">
      <c r="B46" s="109"/>
      <c r="C46" s="109"/>
      <c r="D46" s="109" t="s">
        <v>131</v>
      </c>
      <c r="E46" s="110">
        <v>88546</v>
      </c>
      <c r="F46" s="110"/>
      <c r="G46" s="110">
        <v>1693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1693</v>
      </c>
      <c r="AE46" s="111">
        <f t="shared" si="14"/>
        <v>1.9120005420911166</v>
      </c>
      <c r="AF46" s="110">
        <f t="shared" si="15"/>
        <v>86853</v>
      </c>
      <c r="AG46" s="111">
        <f t="shared" si="16"/>
        <v>98.087999457908879</v>
      </c>
    </row>
    <row r="47" spans="2:33" ht="24" customHeight="1">
      <c r="B47" s="109"/>
      <c r="C47" s="109"/>
      <c r="D47" s="109" t="s">
        <v>132</v>
      </c>
      <c r="E47" s="110">
        <v>3284807.5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3284807.5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36092.800000000003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36092.800000000003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1638088</v>
      </c>
      <c r="F50" s="110"/>
      <c r="G50" s="110">
        <v>117547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117547</v>
      </c>
      <c r="AE50" s="111">
        <f t="shared" si="14"/>
        <v>7.175866009640508</v>
      </c>
      <c r="AF50" s="110">
        <f t="shared" si="15"/>
        <v>1520541</v>
      </c>
      <c r="AG50" s="111">
        <f t="shared" si="16"/>
        <v>92.824133990359499</v>
      </c>
    </row>
    <row r="51" spans="2:33" ht="24" customHeight="1">
      <c r="B51" s="109"/>
      <c r="C51" s="109"/>
      <c r="D51" s="109" t="s">
        <v>65</v>
      </c>
      <c r="E51" s="110">
        <v>2848175</v>
      </c>
      <c r="F51" s="110"/>
      <c r="G51" s="110">
        <v>132831.32999999999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132831.32999999999</v>
      </c>
      <c r="AE51" s="111">
        <f t="shared" si="14"/>
        <v>4.6637348477533855</v>
      </c>
      <c r="AF51" s="110">
        <f t="shared" si="15"/>
        <v>2715343.67</v>
      </c>
      <c r="AG51" s="111">
        <f t="shared" si="16"/>
        <v>95.336265152246611</v>
      </c>
    </row>
    <row r="52" spans="2:33" ht="24" customHeight="1">
      <c r="B52" s="109"/>
      <c r="C52" s="109"/>
      <c r="D52" s="109" t="s">
        <v>67</v>
      </c>
      <c r="E52" s="110">
        <v>4115308</v>
      </c>
      <c r="F52" s="110"/>
      <c r="G52" s="110">
        <v>97509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97509</v>
      </c>
      <c r="AE52" s="111">
        <f t="shared" si="14"/>
        <v>2.3694216811961581</v>
      </c>
      <c r="AF52" s="110">
        <f t="shared" si="15"/>
        <v>4017799</v>
      </c>
      <c r="AG52" s="111">
        <f t="shared" si="16"/>
        <v>97.630578318803842</v>
      </c>
    </row>
    <row r="53" spans="2:33" ht="24" customHeight="1">
      <c r="B53" s="109"/>
      <c r="C53" s="109"/>
      <c r="D53" s="109" t="s">
        <v>135</v>
      </c>
      <c r="E53" s="110">
        <v>930000</v>
      </c>
      <c r="F53" s="110"/>
      <c r="G53" s="110">
        <v>282975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282975</v>
      </c>
      <c r="AE53" s="111">
        <f t="shared" si="14"/>
        <v>30.427419354838708</v>
      </c>
      <c r="AF53" s="110">
        <f t="shared" si="15"/>
        <v>647025</v>
      </c>
      <c r="AG53" s="111">
        <f t="shared" si="16"/>
        <v>69.572580645161295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92400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92400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1298420</v>
      </c>
      <c r="F58" s="110"/>
      <c r="G58" s="110">
        <v>18190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18190</v>
      </c>
      <c r="AE58" s="111">
        <f t="shared" si="18"/>
        <v>1.4009334421835771</v>
      </c>
      <c r="AF58" s="110">
        <f t="shared" si="19"/>
        <v>1280230</v>
      </c>
      <c r="AG58" s="111">
        <f t="shared" si="20"/>
        <v>98.599066557816428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488000</v>
      </c>
      <c r="F62" s="110"/>
      <c r="G62" s="110">
        <v>195200</v>
      </c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195200</v>
      </c>
      <c r="AE62" s="111">
        <f t="shared" si="22"/>
        <v>40</v>
      </c>
      <c r="AF62" s="110">
        <f t="shared" si="23"/>
        <v>292800</v>
      </c>
      <c r="AG62" s="111">
        <f t="shared" si="24"/>
        <v>60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1536166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1536166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2000000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2000000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35976007.390000001</v>
      </c>
      <c r="F66" s="115">
        <f t="shared" si="29"/>
        <v>0</v>
      </c>
      <c r="G66" s="115">
        <f t="shared" si="29"/>
        <v>2040600.9200000002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2040600.9200000002</v>
      </c>
      <c r="AE66" s="116">
        <f t="shared" si="26"/>
        <v>5.6721161352863518</v>
      </c>
      <c r="AF66" s="115">
        <f t="shared" si="27"/>
        <v>33935406.469999999</v>
      </c>
      <c r="AG66" s="116">
        <f t="shared" si="28"/>
        <v>94.327883864713641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8882901.200000003</v>
      </c>
      <c r="F67" s="115">
        <f t="shared" si="30"/>
        <v>0</v>
      </c>
      <c r="G67" s="115">
        <f t="shared" si="30"/>
        <v>747564.2899999998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747564.2899999998</v>
      </c>
      <c r="AE67" s="116">
        <f t="shared" si="26"/>
        <v>8.4157672495558042</v>
      </c>
      <c r="AF67" s="115">
        <f t="shared" si="27"/>
        <v>8135336.9100000029</v>
      </c>
      <c r="AG67" s="116">
        <f t="shared" si="28"/>
        <v>91.584232750444187</v>
      </c>
    </row>
    <row r="68" spans="1:33" ht="24" customHeight="1">
      <c r="B68" s="109"/>
      <c r="C68" s="109"/>
      <c r="D68" s="119" t="s">
        <v>145</v>
      </c>
      <c r="E68" s="110">
        <v>1242989.6000000001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>
        <f t="shared" si="26"/>
        <v>0</v>
      </c>
      <c r="AF68" s="110">
        <f t="shared" si="27"/>
        <v>1242989.6000000001</v>
      </c>
      <c r="AG68" s="111">
        <f t="shared" si="28"/>
        <v>100</v>
      </c>
    </row>
    <row r="69" spans="1:33" ht="24" customHeight="1">
      <c r="B69" s="109"/>
      <c r="C69" s="109"/>
      <c r="D69" s="119" t="s">
        <v>146</v>
      </c>
      <c r="E69" s="110">
        <v>6164291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6164291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1475620.6000000029</v>
      </c>
      <c r="F71" s="123">
        <f t="shared" si="31"/>
        <v>0</v>
      </c>
      <c r="G71" s="123">
        <f t="shared" si="31"/>
        <v>747564.2899999998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747564.2899999998</v>
      </c>
      <c r="AE71" s="116">
        <f t="shared" si="26"/>
        <v>50.661009340747775</v>
      </c>
      <c r="AF71" s="115">
        <f t="shared" si="27"/>
        <v>728056.31000000308</v>
      </c>
      <c r="AG71" s="116">
        <f t="shared" si="28"/>
        <v>49.338990659252232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205320</v>
      </c>
      <c r="F75" s="110"/>
      <c r="G75" s="110">
        <v>205320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17482768.239999998</v>
      </c>
      <c r="F78" s="110"/>
      <c r="G78" s="110">
        <v>19522081.809999999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17688088.239999998</v>
      </c>
      <c r="F80" s="115">
        <f t="shared" si="32"/>
        <v>0</v>
      </c>
      <c r="G80" s="115">
        <f t="shared" si="32"/>
        <v>19727401.809999999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5" ht="24" customHeight="1"/>
    <row r="82" spans="4:5" ht="24" customHeight="1">
      <c r="D82" s="95" t="s">
        <v>218</v>
      </c>
      <c r="E82" s="125">
        <v>1200000</v>
      </c>
    </row>
    <row r="83" spans="4:5" ht="24" customHeight="1"/>
    <row r="84" spans="4:5" ht="24" customHeight="1"/>
    <row r="85" spans="4:5" ht="24" customHeight="1"/>
    <row r="86" spans="4:5" ht="24" customHeight="1"/>
    <row r="87" spans="4:5" ht="24" customHeight="1"/>
    <row r="88" spans="4:5" ht="24" customHeight="1"/>
    <row r="89" spans="4:5" ht="24" customHeight="1"/>
    <row r="90" spans="4:5" ht="24" customHeight="1"/>
    <row r="91" spans="4:5" ht="24" customHeight="1"/>
    <row r="92" spans="4:5" ht="24" customHeight="1"/>
    <row r="93" spans="4:5" ht="24" customHeight="1"/>
    <row r="94" spans="4:5" ht="24" customHeight="1"/>
    <row r="95" spans="4:5" ht="24" customHeight="1"/>
    <row r="96" spans="4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G88"/>
  <sheetViews>
    <sheetView zoomScale="80" zoomScaleNormal="80" workbookViewId="0">
      <pane ySplit="8" topLeftCell="A9" activePane="bottomLeft" state="frozen"/>
      <selection pane="bottomLeft" activeCell="F11" sqref="F11:G11"/>
    </sheetView>
  </sheetViews>
  <sheetFormatPr defaultColWidth="9.2109375" defaultRowHeight="21"/>
  <cols>
    <col min="1" max="3" width="1.28515625" customWidth="1"/>
    <col min="4" max="4" width="57.28515625" customWidth="1"/>
    <col min="5" max="5" width="13.2109375" customWidth="1"/>
    <col min="6" max="6" width="12.2109375" customWidth="1"/>
    <col min="7" max="7" width="16.285156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>
      <c r="A2" s="402" t="s">
        <v>166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2.8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2.8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68.400000000000006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68.400000000000006">
      <c r="A7" s="99"/>
      <c r="B7" s="379"/>
      <c r="C7" s="380"/>
      <c r="D7" s="381"/>
      <c r="E7" s="100" t="s">
        <v>167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68.400000000000006">
      <c r="A8" s="99"/>
      <c r="B8" s="382"/>
      <c r="C8" s="383"/>
      <c r="D8" s="384"/>
      <c r="E8" s="100" t="s">
        <v>168</v>
      </c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>
      <c r="B11" s="109"/>
      <c r="C11" s="109"/>
      <c r="D11" s="109" t="s">
        <v>5</v>
      </c>
      <c r="E11" s="110">
        <v>61475000</v>
      </c>
      <c r="F11" s="110">
        <v>1189456.5</v>
      </c>
      <c r="G11" s="110">
        <v>22641104.16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23830560.66</v>
      </c>
      <c r="AE11" s="111">
        <f t="shared" ref="AE11:AE19" si="1">+AD11*100/E11</f>
        <v>38.76463710451403</v>
      </c>
      <c r="AF11" s="110">
        <f t="shared" ref="AF11:AF19" si="2">+E11-AD11</f>
        <v>37644439.340000004</v>
      </c>
      <c r="AG11" s="111">
        <f>+AF11*100/E11</f>
        <v>61.235362895485977</v>
      </c>
    </row>
    <row r="12" spans="1:33">
      <c r="B12" s="109"/>
      <c r="C12" s="109"/>
      <c r="D12" s="109" t="s">
        <v>7</v>
      </c>
      <c r="E12" s="110">
        <v>4740600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4740600</v>
      </c>
      <c r="AG12" s="111" t="e">
        <f t="shared" ref="AG12:AG19" si="3">+AF12*100/G12</f>
        <v>#DIV/0!</v>
      </c>
    </row>
    <row r="13" spans="1:33">
      <c r="B13" s="109"/>
      <c r="C13" s="109"/>
      <c r="D13" s="109" t="s">
        <v>9</v>
      </c>
      <c r="E13" s="110">
        <v>95000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95000</v>
      </c>
      <c r="AG13" s="111" t="e">
        <f t="shared" si="3"/>
        <v>#DIV/0!</v>
      </c>
    </row>
    <row r="14" spans="1:33">
      <c r="B14" s="109"/>
      <c r="C14" s="109"/>
      <c r="D14" s="109" t="s">
        <v>11</v>
      </c>
      <c r="E14" s="110">
        <v>13000000</v>
      </c>
      <c r="F14" s="110">
        <v>2745357.49</v>
      </c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2745357.49</v>
      </c>
      <c r="AE14" s="111">
        <f t="shared" si="1"/>
        <v>21.11813453846154</v>
      </c>
      <c r="AF14" s="110">
        <f t="shared" si="2"/>
        <v>10254642.51</v>
      </c>
      <c r="AG14" s="111" t="e">
        <f t="shared" si="3"/>
        <v>#DIV/0!</v>
      </c>
    </row>
    <row r="15" spans="1:33">
      <c r="B15" s="109"/>
      <c r="C15" s="109"/>
      <c r="D15" s="109" t="s">
        <v>13</v>
      </c>
      <c r="E15" s="110">
        <v>150000</v>
      </c>
      <c r="F15" s="110">
        <v>2082.5</v>
      </c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2082.5</v>
      </c>
      <c r="AE15" s="111">
        <f t="shared" si="1"/>
        <v>1.3883333333333334</v>
      </c>
      <c r="AF15" s="110">
        <f t="shared" si="2"/>
        <v>147917.5</v>
      </c>
      <c r="AG15" s="111" t="e">
        <f t="shared" si="3"/>
        <v>#DIV/0!</v>
      </c>
    </row>
    <row r="16" spans="1:33">
      <c r="B16" s="109"/>
      <c r="C16" s="109"/>
      <c r="D16" s="109" t="s">
        <v>15</v>
      </c>
      <c r="E16" s="110">
        <v>2250000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0</v>
      </c>
      <c r="AE16" s="111">
        <f t="shared" si="1"/>
        <v>0</v>
      </c>
      <c r="AF16" s="110">
        <f t="shared" si="2"/>
        <v>2250000</v>
      </c>
      <c r="AG16" s="111" t="e">
        <f t="shared" si="3"/>
        <v>#DIV/0!</v>
      </c>
    </row>
    <row r="17" spans="2:33">
      <c r="B17" s="109"/>
      <c r="C17" s="109"/>
      <c r="D17" s="109" t="s">
        <v>17</v>
      </c>
      <c r="E17" s="110">
        <v>2080000</v>
      </c>
      <c r="F17" s="110">
        <v>216834.49</v>
      </c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216834.49</v>
      </c>
      <c r="AE17" s="111">
        <f t="shared" si="1"/>
        <v>10.424735096153846</v>
      </c>
      <c r="AF17" s="110">
        <f t="shared" si="2"/>
        <v>1863165.51</v>
      </c>
      <c r="AG17" s="111" t="e">
        <f t="shared" si="3"/>
        <v>#DIV/0!</v>
      </c>
    </row>
    <row r="18" spans="2:33">
      <c r="B18" s="109"/>
      <c r="C18" s="109"/>
      <c r="D18" s="109" t="s">
        <v>19</v>
      </c>
      <c r="E18" s="110">
        <v>120000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120000</v>
      </c>
      <c r="AG18" s="111" t="e">
        <f t="shared" si="3"/>
        <v>#DIV/0!</v>
      </c>
    </row>
    <row r="19" spans="2:33">
      <c r="B19" s="109"/>
      <c r="C19" s="109"/>
      <c r="D19" s="109" t="s">
        <v>21</v>
      </c>
      <c r="E19" s="110">
        <v>8899000</v>
      </c>
      <c r="F19" s="110">
        <v>95060</v>
      </c>
      <c r="G19" s="110">
        <v>584352.5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679412.5</v>
      </c>
      <c r="AE19" s="111">
        <f t="shared" si="1"/>
        <v>7.634706146758063</v>
      </c>
      <c r="AF19" s="110">
        <f t="shared" si="2"/>
        <v>8219587.5</v>
      </c>
      <c r="AG19" s="111">
        <f t="shared" si="3"/>
        <v>1406.614586230058</v>
      </c>
    </row>
    <row r="20" spans="2:33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>
      <c r="B22" s="109"/>
      <c r="C22" s="109"/>
      <c r="D22" s="109" t="s">
        <v>26</v>
      </c>
      <c r="E22" s="110">
        <v>538860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538860</v>
      </c>
      <c r="AG22" s="111">
        <f t="shared" si="7"/>
        <v>100</v>
      </c>
    </row>
    <row r="23" spans="2:33">
      <c r="B23" s="109"/>
      <c r="C23" s="109"/>
      <c r="D23" s="109" t="s">
        <v>28</v>
      </c>
      <c r="E23" s="110">
        <v>3000000</v>
      </c>
      <c r="F23" s="110"/>
      <c r="G23" s="110">
        <v>24075.21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24075.21</v>
      </c>
      <c r="AE23" s="111">
        <f t="shared" si="5"/>
        <v>0.80250699999999997</v>
      </c>
      <c r="AF23" s="110">
        <f t="shared" si="6"/>
        <v>2975924.79</v>
      </c>
      <c r="AG23" s="111">
        <f t="shared" si="7"/>
        <v>99.197492999999994</v>
      </c>
    </row>
    <row r="24" spans="2:33">
      <c r="B24" s="109"/>
      <c r="C24" s="109"/>
      <c r="D24" s="109" t="s">
        <v>30</v>
      </c>
      <c r="E24" s="110">
        <v>130000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130000</v>
      </c>
      <c r="AG24" s="111">
        <f t="shared" si="7"/>
        <v>100</v>
      </c>
    </row>
    <row r="25" spans="2:33">
      <c r="B25" s="109"/>
      <c r="C25" s="109"/>
      <c r="D25" s="109" t="s">
        <v>120</v>
      </c>
      <c r="E25" s="110">
        <v>100000</v>
      </c>
      <c r="F25" s="110"/>
      <c r="G25" s="110">
        <v>67762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67762</v>
      </c>
      <c r="AE25" s="111">
        <f t="shared" si="5"/>
        <v>67.762</v>
      </c>
      <c r="AF25" s="110">
        <f t="shared" si="6"/>
        <v>32238</v>
      </c>
      <c r="AG25" s="111">
        <f t="shared" si="7"/>
        <v>32.238</v>
      </c>
    </row>
    <row r="26" spans="2:33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>
      <c r="B27" s="113"/>
      <c r="C27" s="113"/>
      <c r="D27" s="114" t="s">
        <v>122</v>
      </c>
      <c r="E27" s="115">
        <f t="shared" ref="E27:AD27" si="8">SUM(E10:E26)</f>
        <v>96578460</v>
      </c>
      <c r="F27" s="115">
        <f t="shared" si="8"/>
        <v>4248790.9800000004</v>
      </c>
      <c r="G27" s="115">
        <f t="shared" si="8"/>
        <v>23317293.870000001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27566084.849999998</v>
      </c>
      <c r="AE27" s="116">
        <f t="shared" si="5"/>
        <v>28.542684207223846</v>
      </c>
      <c r="AF27" s="115">
        <f>SUM(AF10:AF26)</f>
        <v>69012375.150000006</v>
      </c>
      <c r="AG27" s="116">
        <f t="shared" si="7"/>
        <v>71.457315792776157</v>
      </c>
    </row>
    <row r="28" spans="2:33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>
      <c r="B30" s="109"/>
      <c r="C30" s="109"/>
      <c r="D30" s="109" t="s">
        <v>36</v>
      </c>
      <c r="E30" s="110">
        <v>11981520</v>
      </c>
      <c r="F30" s="110"/>
      <c r="G30" s="110">
        <v>915255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915255</v>
      </c>
      <c r="AE30" s="111">
        <f t="shared" ref="AE30:AE41" si="10">+AD30*100/E30</f>
        <v>7.6388888888888893</v>
      </c>
      <c r="AF30" s="110">
        <f t="shared" ref="AF30:AF41" si="11">+E30-AD30</f>
        <v>11066265</v>
      </c>
      <c r="AG30" s="111">
        <f t="shared" ref="AG30:AG41" si="12">+AF30*100/E30</f>
        <v>92.361111111111114</v>
      </c>
    </row>
    <row r="31" spans="2:33">
      <c r="B31" s="109"/>
      <c r="C31" s="109"/>
      <c r="D31" s="109" t="s">
        <v>124</v>
      </c>
      <c r="E31" s="110">
        <v>140000</v>
      </c>
      <c r="F31" s="110"/>
      <c r="G31" s="110">
        <v>10700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10700</v>
      </c>
      <c r="AE31" s="111">
        <f t="shared" si="10"/>
        <v>7.6428571428571432</v>
      </c>
      <c r="AF31" s="110">
        <f t="shared" si="11"/>
        <v>129300</v>
      </c>
      <c r="AG31" s="111">
        <f t="shared" si="12"/>
        <v>92.357142857142861</v>
      </c>
    </row>
    <row r="32" spans="2:33">
      <c r="B32" s="109"/>
      <c r="C32" s="109"/>
      <c r="D32" s="109" t="s">
        <v>40</v>
      </c>
      <c r="E32" s="110">
        <v>1650000</v>
      </c>
      <c r="F32" s="110">
        <v>98436</v>
      </c>
      <c r="G32" s="110">
        <v>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98436</v>
      </c>
      <c r="AE32" s="111">
        <f t="shared" si="10"/>
        <v>5.9658181818181815</v>
      </c>
      <c r="AF32" s="110">
        <f t="shared" si="11"/>
        <v>1551564</v>
      </c>
      <c r="AG32" s="111">
        <f t="shared" si="12"/>
        <v>94.034181818181821</v>
      </c>
    </row>
    <row r="33" spans="2:33">
      <c r="B33" s="109"/>
      <c r="C33" s="109"/>
      <c r="D33" s="109" t="s">
        <v>42</v>
      </c>
      <c r="E33" s="110">
        <v>1260000</v>
      </c>
      <c r="F33" s="110"/>
      <c r="G33" s="110">
        <v>95000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95000</v>
      </c>
      <c r="AE33" s="111">
        <f t="shared" si="10"/>
        <v>7.5396825396825395</v>
      </c>
      <c r="AF33" s="110">
        <f t="shared" si="11"/>
        <v>1165000</v>
      </c>
      <c r="AG33" s="111">
        <f t="shared" si="12"/>
        <v>92.460317460317455</v>
      </c>
    </row>
    <row r="34" spans="2:33">
      <c r="B34" s="109"/>
      <c r="C34" s="109"/>
      <c r="D34" s="109" t="s">
        <v>44</v>
      </c>
      <c r="E34" s="110">
        <v>5142000</v>
      </c>
      <c r="F34" s="110">
        <v>117900</v>
      </c>
      <c r="G34" s="110">
        <v>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117900</v>
      </c>
      <c r="AE34" s="111">
        <f t="shared" si="10"/>
        <v>2.2928821470245042</v>
      </c>
      <c r="AF34" s="110">
        <f t="shared" si="11"/>
        <v>5024100</v>
      </c>
      <c r="AG34" s="111">
        <f t="shared" si="12"/>
        <v>97.7071178529755</v>
      </c>
    </row>
    <row r="35" spans="2:33">
      <c r="B35" s="109"/>
      <c r="C35" s="109"/>
      <c r="D35" s="109" t="s">
        <v>46</v>
      </c>
      <c r="E35" s="110">
        <v>744000</v>
      </c>
      <c r="F35" s="110">
        <v>62300</v>
      </c>
      <c r="G35" s="110">
        <v>0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62300</v>
      </c>
      <c r="AE35" s="111">
        <f t="shared" si="10"/>
        <v>8.3736559139784941</v>
      </c>
      <c r="AF35" s="110">
        <f t="shared" si="11"/>
        <v>681700</v>
      </c>
      <c r="AG35" s="111">
        <f t="shared" si="12"/>
        <v>91.626344086021504</v>
      </c>
    </row>
    <row r="36" spans="2:33">
      <c r="B36" s="109"/>
      <c r="C36" s="109"/>
      <c r="D36" s="109" t="s">
        <v>48</v>
      </c>
      <c r="E36" s="110">
        <v>84000</v>
      </c>
      <c r="F36" s="110"/>
      <c r="G36" s="110">
        <v>5500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5500</v>
      </c>
      <c r="AE36" s="111">
        <f t="shared" si="10"/>
        <v>6.5476190476190474</v>
      </c>
      <c r="AF36" s="110">
        <f t="shared" si="11"/>
        <v>78500</v>
      </c>
      <c r="AG36" s="111">
        <f t="shared" si="12"/>
        <v>93.452380952380949</v>
      </c>
    </row>
    <row r="37" spans="2:33">
      <c r="B37" s="109"/>
      <c r="C37" s="109"/>
      <c r="D37" s="109" t="s">
        <v>50</v>
      </c>
      <c r="E37" s="110">
        <v>12966700.199999999</v>
      </c>
      <c r="F37" s="110">
        <v>1092259</v>
      </c>
      <c r="G37" s="110">
        <v>0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1092259</v>
      </c>
      <c r="AE37" s="111">
        <f t="shared" si="10"/>
        <v>8.4235694752933377</v>
      </c>
      <c r="AF37" s="110">
        <f t="shared" si="11"/>
        <v>11874441.199999999</v>
      </c>
      <c r="AG37" s="111">
        <f t="shared" si="12"/>
        <v>91.576430524706666</v>
      </c>
    </row>
    <row r="38" spans="2:33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>
      <c r="B39" s="109"/>
      <c r="C39" s="109"/>
      <c r="D39" s="109" t="s">
        <v>125</v>
      </c>
      <c r="E39" s="110">
        <v>22650</v>
      </c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>
        <f t="shared" si="10"/>
        <v>0</v>
      </c>
      <c r="AF39" s="110">
        <f t="shared" si="11"/>
        <v>22650</v>
      </c>
      <c r="AG39" s="111">
        <f t="shared" si="12"/>
        <v>100</v>
      </c>
    </row>
    <row r="40" spans="2:33">
      <c r="B40" s="109"/>
      <c r="C40" s="109"/>
      <c r="D40" s="109" t="s">
        <v>56</v>
      </c>
      <c r="E40" s="110">
        <v>562932</v>
      </c>
      <c r="F40" s="110"/>
      <c r="G40" s="110">
        <v>44943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44943</v>
      </c>
      <c r="AE40" s="111">
        <f t="shared" si="10"/>
        <v>7.9837351580652722</v>
      </c>
      <c r="AF40" s="110">
        <f t="shared" si="11"/>
        <v>517989</v>
      </c>
      <c r="AG40" s="111">
        <f t="shared" si="12"/>
        <v>92.016264841934728</v>
      </c>
    </row>
    <row r="41" spans="2:33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>
      <c r="B43" s="109"/>
      <c r="C43" s="109"/>
      <c r="D43" s="109" t="s">
        <v>128</v>
      </c>
      <c r="E43" s="110">
        <v>13669472.75</v>
      </c>
      <c r="F43" s="110">
        <v>428124.22</v>
      </c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428124.22</v>
      </c>
      <c r="AE43" s="111">
        <f>+AD43*100/E43</f>
        <v>3.1319731772390416</v>
      </c>
      <c r="AF43" s="110">
        <f>+E43-AD43</f>
        <v>13241348.529999999</v>
      </c>
      <c r="AG43" s="111">
        <f>+AF43*100/E43</f>
        <v>96.868026822760953</v>
      </c>
    </row>
    <row r="44" spans="2:33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>
      <c r="B45" s="109"/>
      <c r="C45" s="109"/>
      <c r="D45" s="109" t="s">
        <v>130</v>
      </c>
      <c r="E45" s="110">
        <v>3338990.86</v>
      </c>
      <c r="F45" s="110">
        <v>176546.4</v>
      </c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176546.4</v>
      </c>
      <c r="AE45" s="111">
        <f t="shared" ref="AE45:AE53" si="14">+AD45*100/E45</f>
        <v>5.2874178876907738</v>
      </c>
      <c r="AF45" s="110">
        <f t="shared" ref="AF45:AF53" si="15">+E45-AD45</f>
        <v>3162444.46</v>
      </c>
      <c r="AG45" s="111">
        <f t="shared" ref="AG45:AG53" si="16">+AF45*100/E45</f>
        <v>94.712582112309235</v>
      </c>
    </row>
    <row r="46" spans="2:33">
      <c r="B46" s="109"/>
      <c r="C46" s="109"/>
      <c r="D46" s="109" t="s">
        <v>131</v>
      </c>
      <c r="E46" s="110">
        <v>3691704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0</v>
      </c>
      <c r="AE46" s="111">
        <f t="shared" si="14"/>
        <v>0</v>
      </c>
      <c r="AF46" s="110">
        <f t="shared" si="15"/>
        <v>3691704</v>
      </c>
      <c r="AG46" s="111">
        <f t="shared" si="16"/>
        <v>100</v>
      </c>
    </row>
    <row r="47" spans="2:33">
      <c r="B47" s="109"/>
      <c r="C47" s="109"/>
      <c r="D47" s="109" t="s">
        <v>132</v>
      </c>
      <c r="E47" s="110">
        <v>162150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162150</v>
      </c>
      <c r="AG47" s="111">
        <f t="shared" si="16"/>
        <v>100</v>
      </c>
    </row>
    <row r="48" spans="2:33">
      <c r="B48" s="109"/>
      <c r="C48" s="109"/>
      <c r="D48" s="109" t="s">
        <v>133</v>
      </c>
      <c r="E48" s="110">
        <v>1289975.47</v>
      </c>
      <c r="F48" s="110">
        <v>86969.600000000006</v>
      </c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86969.600000000006</v>
      </c>
      <c r="AE48" s="111">
        <f t="shared" si="14"/>
        <v>6.7419576590863395</v>
      </c>
      <c r="AF48" s="110">
        <f t="shared" si="15"/>
        <v>1203005.8699999999</v>
      </c>
      <c r="AG48" s="111">
        <f t="shared" si="16"/>
        <v>93.258042340913647</v>
      </c>
    </row>
    <row r="49" spans="2:33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>
      <c r="B50" s="109"/>
      <c r="C50" s="109"/>
      <c r="D50" s="109" t="s">
        <v>63</v>
      </c>
      <c r="E50" s="110">
        <v>2905229.6</v>
      </c>
      <c r="F50" s="110">
        <v>250950</v>
      </c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250950</v>
      </c>
      <c r="AE50" s="111">
        <f t="shared" si="14"/>
        <v>8.6378715128057344</v>
      </c>
      <c r="AF50" s="110">
        <f t="shared" si="15"/>
        <v>2654279.6</v>
      </c>
      <c r="AG50" s="111">
        <f t="shared" si="16"/>
        <v>91.362128487194269</v>
      </c>
    </row>
    <row r="51" spans="2:33">
      <c r="B51" s="109"/>
      <c r="C51" s="109"/>
      <c r="D51" s="109" t="s">
        <v>65</v>
      </c>
      <c r="E51" s="110">
        <v>1622800</v>
      </c>
      <c r="F51" s="110">
        <v>173958.62</v>
      </c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173958.62</v>
      </c>
      <c r="AE51" s="111">
        <f t="shared" si="14"/>
        <v>10.719658614739956</v>
      </c>
      <c r="AF51" s="110">
        <f t="shared" si="15"/>
        <v>1448841.38</v>
      </c>
      <c r="AG51" s="111">
        <f t="shared" si="16"/>
        <v>89.280341385260044</v>
      </c>
    </row>
    <row r="52" spans="2:33">
      <c r="B52" s="109"/>
      <c r="C52" s="109"/>
      <c r="D52" s="109" t="s">
        <v>67</v>
      </c>
      <c r="E52" s="110">
        <v>8349463.29</v>
      </c>
      <c r="F52" s="110">
        <v>794702.33</v>
      </c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794702.33</v>
      </c>
      <c r="AE52" s="111">
        <f t="shared" si="14"/>
        <v>9.5180049590948013</v>
      </c>
      <c r="AF52" s="110">
        <f t="shared" si="15"/>
        <v>7554760.96</v>
      </c>
      <c r="AG52" s="111">
        <f t="shared" si="16"/>
        <v>90.481995040905204</v>
      </c>
    </row>
    <row r="53" spans="2:33">
      <c r="B53" s="109"/>
      <c r="C53" s="109"/>
      <c r="D53" s="109" t="s">
        <v>135</v>
      </c>
      <c r="E53" s="110">
        <v>1824312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>
        <f t="shared" si="14"/>
        <v>0</v>
      </c>
      <c r="AF53" s="110">
        <f t="shared" si="15"/>
        <v>1824312</v>
      </c>
      <c r="AG53" s="111">
        <f t="shared" si="16"/>
        <v>100</v>
      </c>
    </row>
    <row r="54" spans="2:33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>
      <c r="B56" s="109"/>
      <c r="C56" s="109"/>
      <c r="D56" s="109" t="s">
        <v>136</v>
      </c>
      <c r="E56" s="110">
        <v>3810000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3810000</v>
      </c>
      <c r="AG56" s="111">
        <f t="shared" ref="AG56:AG58" si="20">+AF56*100/E56</f>
        <v>100</v>
      </c>
    </row>
    <row r="57" spans="2:33">
      <c r="B57" s="109"/>
      <c r="C57" s="109"/>
      <c r="D57" s="109" t="s">
        <v>137</v>
      </c>
      <c r="E57" s="110">
        <v>1498380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>
        <f t="shared" si="18"/>
        <v>0</v>
      </c>
      <c r="AF57" s="110">
        <f t="shared" si="19"/>
        <v>1498380</v>
      </c>
      <c r="AG57" s="111">
        <f t="shared" si="20"/>
        <v>100</v>
      </c>
    </row>
    <row r="58" spans="2:33">
      <c r="B58" s="109"/>
      <c r="C58" s="109"/>
      <c r="D58" s="109" t="s">
        <v>138</v>
      </c>
      <c r="E58" s="110">
        <v>6213515</v>
      </c>
      <c r="F58" s="110">
        <v>75490</v>
      </c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75490</v>
      </c>
      <c r="AE58" s="111">
        <f t="shared" si="18"/>
        <v>1.2149322887286826</v>
      </c>
      <c r="AF58" s="110">
        <f t="shared" si="19"/>
        <v>6138025</v>
      </c>
      <c r="AG58" s="111">
        <f t="shared" si="20"/>
        <v>98.785067711271324</v>
      </c>
    </row>
    <row r="59" spans="2:33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>
      <c r="B61" s="109"/>
      <c r="C61" s="109"/>
      <c r="D61" s="109" t="s">
        <v>140</v>
      </c>
      <c r="E61" s="110">
        <v>1625000</v>
      </c>
      <c r="F61" s="110"/>
      <c r="G61" s="110">
        <v>1300000</v>
      </c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1300000</v>
      </c>
      <c r="AE61" s="111">
        <f t="shared" si="22"/>
        <v>80</v>
      </c>
      <c r="AF61" s="110">
        <f t="shared" si="23"/>
        <v>325000</v>
      </c>
      <c r="AG61" s="111">
        <f t="shared" si="24"/>
        <v>20</v>
      </c>
    </row>
    <row r="62" spans="2:33">
      <c r="B62" s="109"/>
      <c r="C62" s="109"/>
      <c r="D62" s="109" t="s">
        <v>141</v>
      </c>
      <c r="E62" s="110">
        <v>1692710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>
        <f t="shared" si="22"/>
        <v>0</v>
      </c>
      <c r="AF62" s="110">
        <f t="shared" si="23"/>
        <v>1692710</v>
      </c>
      <c r="AG62" s="111">
        <f t="shared" si="24"/>
        <v>100</v>
      </c>
    </row>
    <row r="63" spans="2:33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>
      <c r="B64" s="109"/>
      <c r="C64" s="109"/>
      <c r="D64" s="109" t="s">
        <v>87</v>
      </c>
      <c r="E64" s="110">
        <v>6111935.9299999997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6111935.9299999997</v>
      </c>
      <c r="AG64" s="111">
        <f t="shared" ref="AG64:AG71" si="28">+AF64*100/E64</f>
        <v>100</v>
      </c>
    </row>
    <row r="65" spans="1:33">
      <c r="B65" s="109"/>
      <c r="C65" s="109"/>
      <c r="D65" s="109" t="s">
        <v>142</v>
      </c>
      <c r="E65" s="110">
        <v>503426.53</v>
      </c>
      <c r="F65" s="110"/>
      <c r="G65" s="110">
        <v>144113.13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144113.13</v>
      </c>
      <c r="AE65" s="111">
        <f t="shared" si="26"/>
        <v>28.626447239480999</v>
      </c>
      <c r="AF65" s="110">
        <f t="shared" si="27"/>
        <v>359313.4</v>
      </c>
      <c r="AG65" s="111">
        <f t="shared" si="28"/>
        <v>71.37355276051899</v>
      </c>
    </row>
    <row r="66" spans="1:33">
      <c r="A66" s="118"/>
      <c r="B66" s="113"/>
      <c r="C66" s="113"/>
      <c r="D66" s="114" t="s">
        <v>143</v>
      </c>
      <c r="E66" s="115">
        <f t="shared" ref="E66:AC66" si="29">SUM(E29:E65)</f>
        <v>92862867.629999995</v>
      </c>
      <c r="F66" s="115">
        <f t="shared" si="29"/>
        <v>3357636.17</v>
      </c>
      <c r="G66" s="115">
        <f t="shared" si="29"/>
        <v>2515511.13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5873147.2999999998</v>
      </c>
      <c r="AE66" s="116">
        <f t="shared" si="26"/>
        <v>6.324537944919804</v>
      </c>
      <c r="AF66" s="115">
        <f t="shared" si="27"/>
        <v>86989720.329999998</v>
      </c>
      <c r="AG66" s="116">
        <f t="shared" si="28"/>
        <v>93.675462055080203</v>
      </c>
    </row>
    <row r="67" spans="1:33">
      <c r="A67" s="118"/>
      <c r="B67" s="113"/>
      <c r="C67" s="113"/>
      <c r="D67" s="114" t="s">
        <v>144</v>
      </c>
      <c r="E67" s="115">
        <f t="shared" ref="E67:AC67" si="30">E27-E66</f>
        <v>3715592.3700000048</v>
      </c>
      <c r="F67" s="115">
        <f t="shared" si="30"/>
        <v>891154.81000000052</v>
      </c>
      <c r="G67" s="115">
        <f t="shared" si="30"/>
        <v>20801782.740000002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21692937.550000004</v>
      </c>
      <c r="AE67" s="116">
        <f t="shared" si="26"/>
        <v>583.83523782507871</v>
      </c>
      <c r="AF67" s="115">
        <f t="shared" si="27"/>
        <v>-17977345.18</v>
      </c>
      <c r="AG67" s="116">
        <f t="shared" si="28"/>
        <v>-483.83523782507865</v>
      </c>
    </row>
    <row r="68" spans="1:33">
      <c r="B68" s="109"/>
      <c r="C68" s="109"/>
      <c r="D68" s="119" t="s">
        <v>145</v>
      </c>
      <c r="E68" s="110">
        <v>300000</v>
      </c>
      <c r="F68" s="110"/>
      <c r="G68" s="110">
        <v>3094185.74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3094185.74</v>
      </c>
      <c r="AE68" s="111">
        <f t="shared" si="26"/>
        <v>1031.3952466666667</v>
      </c>
      <c r="AF68" s="110">
        <f t="shared" si="27"/>
        <v>-2794185.74</v>
      </c>
      <c r="AG68" s="111">
        <f t="shared" si="28"/>
        <v>-931.39524666666671</v>
      </c>
    </row>
    <row r="69" spans="1:33">
      <c r="B69" s="109"/>
      <c r="C69" s="109"/>
      <c r="D69" s="119" t="s">
        <v>146</v>
      </c>
      <c r="E69" s="110">
        <v>11492392.52</v>
      </c>
      <c r="F69" s="110"/>
      <c r="G69" s="110">
        <v>15916463.199999999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15916463.199999999</v>
      </c>
      <c r="AE69" s="111">
        <f t="shared" si="26"/>
        <v>138.49564546547529</v>
      </c>
      <c r="AF69" s="110">
        <f t="shared" si="27"/>
        <v>-4424070.68</v>
      </c>
      <c r="AG69" s="111">
        <f t="shared" si="28"/>
        <v>-38.495645465475278</v>
      </c>
    </row>
    <row r="70" spans="1:33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>
      <c r="A71" s="120"/>
      <c r="B71" s="121"/>
      <c r="C71" s="121"/>
      <c r="D71" s="122" t="s">
        <v>148</v>
      </c>
      <c r="E71" s="123">
        <f t="shared" ref="E71:AC71" si="31">E27-E66-E70-E69-E68</f>
        <v>-8076800.1499999948</v>
      </c>
      <c r="F71" s="123">
        <f t="shared" si="31"/>
        <v>891154.81000000052</v>
      </c>
      <c r="G71" s="123">
        <f t="shared" si="31"/>
        <v>1791133.8000000026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2682288.6100000031</v>
      </c>
      <c r="AE71" s="116">
        <f t="shared" si="26"/>
        <v>-33.209792989616126</v>
      </c>
      <c r="AF71" s="115">
        <f t="shared" si="27"/>
        <v>-10759088.759999998</v>
      </c>
      <c r="AG71" s="116">
        <f t="shared" si="28"/>
        <v>133.20979298961612</v>
      </c>
    </row>
    <row r="72" spans="1:33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>
      <c r="B74" s="109"/>
      <c r="C74" s="395" t="s">
        <v>150</v>
      </c>
      <c r="D74" s="371"/>
      <c r="E74" s="110">
        <v>8970</v>
      </c>
      <c r="F74" s="110">
        <v>3010</v>
      </c>
      <c r="G74" s="110">
        <v>4436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>
      <c r="B75" s="109"/>
      <c r="C75" s="395" t="s">
        <v>151</v>
      </c>
      <c r="D75" s="371"/>
      <c r="E75" s="110">
        <v>820000</v>
      </c>
      <c r="F75" s="110">
        <v>635419.5</v>
      </c>
      <c r="G75" s="110">
        <v>744369.5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>
      <c r="B78" s="109"/>
      <c r="C78" s="109"/>
      <c r="D78" s="109" t="s">
        <v>154</v>
      </c>
      <c r="E78" s="110">
        <v>14917538.77</v>
      </c>
      <c r="F78" s="110">
        <v>10259488.35</v>
      </c>
      <c r="G78" s="110">
        <v>31842049.899999999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>
      <c r="B80" s="396" t="s">
        <v>156</v>
      </c>
      <c r="C80" s="373"/>
      <c r="D80" s="371"/>
      <c r="E80" s="115">
        <f t="shared" ref="E80:AC80" si="32">SUM(E74:E79)</f>
        <v>15746508.77</v>
      </c>
      <c r="F80" s="115">
        <f t="shared" si="32"/>
        <v>10897917.85</v>
      </c>
      <c r="G80" s="115">
        <f t="shared" si="32"/>
        <v>32590855.399999999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2" spans="4:7">
      <c r="D82" s="95" t="s">
        <v>157</v>
      </c>
      <c r="E82" s="125">
        <v>1000000</v>
      </c>
    </row>
    <row r="84" spans="4:7">
      <c r="E84" s="95" t="s">
        <v>158</v>
      </c>
      <c r="F84" s="95" t="s">
        <v>159</v>
      </c>
      <c r="G84" s="95" t="s">
        <v>164</v>
      </c>
    </row>
    <row r="85" spans="4:7">
      <c r="F85" s="96">
        <v>10897917.85</v>
      </c>
      <c r="G85" s="96">
        <v>32590855.399999999</v>
      </c>
    </row>
    <row r="87" spans="4:7" ht="24.6">
      <c r="E87" s="88" t="s">
        <v>161</v>
      </c>
      <c r="F87" s="88"/>
      <c r="G87" s="97">
        <f>G67+F67+F85</f>
        <v>32590855.400000006</v>
      </c>
    </row>
    <row r="88" spans="4:7" ht="24.6">
      <c r="E88" s="88" t="s">
        <v>162</v>
      </c>
      <c r="F88" s="88"/>
      <c r="G88" s="89">
        <f>G87-G85</f>
        <v>0</v>
      </c>
    </row>
  </sheetData>
  <mergeCells count="34">
    <mergeCell ref="A1:AE1"/>
    <mergeCell ref="A2:AE2"/>
    <mergeCell ref="A3:AE3"/>
    <mergeCell ref="AD5:AE5"/>
    <mergeCell ref="AF5:AG5"/>
    <mergeCell ref="AF6:AG6"/>
    <mergeCell ref="R7:S7"/>
    <mergeCell ref="T7:U7"/>
    <mergeCell ref="V7:W7"/>
    <mergeCell ref="X7:Y7"/>
    <mergeCell ref="Z7:AA7"/>
    <mergeCell ref="AB7:AC7"/>
    <mergeCell ref="AE7:AE8"/>
    <mergeCell ref="AG7:AG8"/>
    <mergeCell ref="F7:G7"/>
    <mergeCell ref="H7:I7"/>
    <mergeCell ref="J7:K7"/>
    <mergeCell ref="L7:M7"/>
    <mergeCell ref="F6:AE6"/>
    <mergeCell ref="N7:O7"/>
    <mergeCell ref="P7:Q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0000"/>
  </sheetPr>
  <dimension ref="A1:AG1000"/>
  <sheetViews>
    <sheetView workbookViewId="0">
      <pane ySplit="8" topLeftCell="A9" activePane="bottomLeft" state="frozen"/>
      <selection pane="bottomLeft" activeCell="I15" sqref="I15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7.7109375" customWidth="1"/>
    <col min="7" max="7" width="7.9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222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38754944.108999997</v>
      </c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0</v>
      </c>
      <c r="AE11" s="111">
        <f t="shared" ref="AE11:AE19" si="1">+AD11*100/E11</f>
        <v>0</v>
      </c>
      <c r="AF11" s="110">
        <f t="shared" ref="AF11:AF19" si="2">+E11-AD11</f>
        <v>38754944.108999997</v>
      </c>
      <c r="AG11" s="111">
        <f>+AF11*100/E11</f>
        <v>100</v>
      </c>
    </row>
    <row r="12" spans="1:33" ht="24" customHeight="1">
      <c r="B12" s="109"/>
      <c r="C12" s="109"/>
      <c r="D12" s="109" t="s">
        <v>7</v>
      </c>
      <c r="E12" s="110">
        <v>1437720.26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1437720.26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71452.5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71452.5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4383968.2424999997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0</v>
      </c>
      <c r="AE14" s="111">
        <f t="shared" si="1"/>
        <v>0</v>
      </c>
      <c r="AF14" s="110">
        <f t="shared" si="2"/>
        <v>4383968.2424999997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0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 t="e">
        <f t="shared" si="1"/>
        <v>#DIV/0!</v>
      </c>
      <c r="AF15" s="110">
        <f t="shared" si="2"/>
        <v>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923076.47249999992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0</v>
      </c>
      <c r="AE16" s="111">
        <f t="shared" si="1"/>
        <v>0</v>
      </c>
      <c r="AF16" s="110">
        <f t="shared" si="2"/>
        <v>923076.47249999992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1831795.5915000001</v>
      </c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0</v>
      </c>
      <c r="AE17" s="111">
        <f t="shared" si="1"/>
        <v>0</v>
      </c>
      <c r="AF17" s="110">
        <f t="shared" si="2"/>
        <v>1831795.5915000001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5670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5670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3279269.7944999998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0</v>
      </c>
      <c r="AE19" s="111">
        <f t="shared" si="1"/>
        <v>0</v>
      </c>
      <c r="AF19" s="110">
        <f t="shared" si="2"/>
        <v>3279269.7944999998</v>
      </c>
      <c r="AG19" s="111" t="e">
        <f t="shared" si="3"/>
        <v>#DIV/0!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 t="e">
        <f t="shared" si="5"/>
        <v>#DIV/0!</v>
      </c>
      <c r="AF22" s="110">
        <f t="shared" si="6"/>
        <v>0</v>
      </c>
      <c r="AG22" s="111" t="e">
        <f t="shared" si="7"/>
        <v>#DIV/0!</v>
      </c>
    </row>
    <row r="23" spans="2:33" ht="24" customHeight="1">
      <c r="B23" s="109"/>
      <c r="C23" s="109"/>
      <c r="D23" s="109" t="s">
        <v>28</v>
      </c>
      <c r="E23" s="110">
        <v>35000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0</v>
      </c>
      <c r="AE23" s="111">
        <f t="shared" si="5"/>
        <v>0</v>
      </c>
      <c r="AF23" s="110">
        <f t="shared" si="6"/>
        <v>35000</v>
      </c>
      <c r="AG23" s="111">
        <f t="shared" si="7"/>
        <v>100</v>
      </c>
    </row>
    <row r="24" spans="2:33" ht="24" customHeight="1">
      <c r="B24" s="109"/>
      <c r="C24" s="109"/>
      <c r="D24" s="109" t="s">
        <v>30</v>
      </c>
      <c r="E24" s="110">
        <v>100000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100000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250000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0</v>
      </c>
      <c r="AE25" s="111">
        <f t="shared" si="5"/>
        <v>0</v>
      </c>
      <c r="AF25" s="110">
        <f t="shared" si="6"/>
        <v>250000</v>
      </c>
      <c r="AG25" s="111">
        <f t="shared" si="7"/>
        <v>100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51072896.969999991</v>
      </c>
      <c r="F27" s="115">
        <f t="shared" si="8"/>
        <v>0</v>
      </c>
      <c r="G27" s="115">
        <f t="shared" si="8"/>
        <v>0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0</v>
      </c>
      <c r="AE27" s="116">
        <f t="shared" si="5"/>
        <v>0</v>
      </c>
      <c r="AF27" s="115">
        <f>SUM(AF10:AF26)</f>
        <v>51072896.969999991</v>
      </c>
      <c r="AG27" s="116">
        <f t="shared" si="7"/>
        <v>100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9252720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0</v>
      </c>
      <c r="AE30" s="111">
        <f t="shared" ref="AE30:AE41" si="10">+AD30*100/E30</f>
        <v>0</v>
      </c>
      <c r="AF30" s="110">
        <f t="shared" ref="AF30:AF41" si="11">+E30-AD30</f>
        <v>9252720</v>
      </c>
      <c r="AG30" s="111">
        <f t="shared" ref="AG30:AG41" si="12">+AF30*100/E30</f>
        <v>100</v>
      </c>
    </row>
    <row r="31" spans="2:33" ht="24" customHeight="1">
      <c r="B31" s="109"/>
      <c r="C31" s="109"/>
      <c r="D31" s="109" t="s">
        <v>124</v>
      </c>
      <c r="E31" s="110">
        <v>0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0</v>
      </c>
      <c r="AE31" s="111" t="e">
        <f t="shared" si="10"/>
        <v>#DIV/0!</v>
      </c>
      <c r="AF31" s="110">
        <f t="shared" si="11"/>
        <v>0</v>
      </c>
      <c r="AG31" s="111" t="e">
        <f t="shared" si="12"/>
        <v>#DIV/0!</v>
      </c>
    </row>
    <row r="32" spans="2:33" ht="24" customHeight="1">
      <c r="B32" s="109"/>
      <c r="C32" s="109"/>
      <c r="D32" s="109" t="s">
        <v>40</v>
      </c>
      <c r="E32" s="110">
        <v>711750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0</v>
      </c>
      <c r="AE32" s="111">
        <f t="shared" si="10"/>
        <v>0</v>
      </c>
      <c r="AF32" s="110">
        <f t="shared" si="11"/>
        <v>711750</v>
      </c>
      <c r="AG32" s="111">
        <f t="shared" si="12"/>
        <v>100</v>
      </c>
    </row>
    <row r="33" spans="2:33" ht="24" customHeight="1">
      <c r="B33" s="109"/>
      <c r="C33" s="109"/>
      <c r="D33" s="109" t="s">
        <v>42</v>
      </c>
      <c r="E33" s="110">
        <v>660000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0</v>
      </c>
      <c r="AE33" s="111">
        <f t="shared" si="10"/>
        <v>0</v>
      </c>
      <c r="AF33" s="110">
        <f t="shared" si="11"/>
        <v>660000</v>
      </c>
      <c r="AG33" s="111">
        <f t="shared" si="12"/>
        <v>100</v>
      </c>
    </row>
    <row r="34" spans="2:33" ht="24" customHeight="1">
      <c r="B34" s="109"/>
      <c r="C34" s="109"/>
      <c r="D34" s="109" t="s">
        <v>44</v>
      </c>
      <c r="E34" s="110">
        <v>3798000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0</v>
      </c>
      <c r="AE34" s="111">
        <f t="shared" si="10"/>
        <v>0</v>
      </c>
      <c r="AF34" s="110">
        <f t="shared" si="11"/>
        <v>3798000</v>
      </c>
      <c r="AG34" s="111">
        <f t="shared" si="12"/>
        <v>100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120000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0</v>
      </c>
      <c r="AE36" s="111">
        <f t="shared" si="10"/>
        <v>0</v>
      </c>
      <c r="AF36" s="110">
        <f t="shared" si="11"/>
        <v>120000</v>
      </c>
      <c r="AG36" s="111">
        <f t="shared" si="12"/>
        <v>100</v>
      </c>
    </row>
    <row r="37" spans="2:33" ht="24" customHeight="1">
      <c r="B37" s="109"/>
      <c r="C37" s="109"/>
      <c r="D37" s="109" t="s">
        <v>50</v>
      </c>
      <c r="E37" s="110">
        <v>6363147.5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0</v>
      </c>
      <c r="AE37" s="111">
        <f t="shared" si="10"/>
        <v>0</v>
      </c>
      <c r="AF37" s="110">
        <f t="shared" si="11"/>
        <v>6363147.5</v>
      </c>
      <c r="AG37" s="111">
        <f t="shared" si="12"/>
        <v>100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72000</v>
      </c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>
        <f t="shared" si="10"/>
        <v>0</v>
      </c>
      <c r="AF39" s="110">
        <f t="shared" si="11"/>
        <v>72000</v>
      </c>
      <c r="AG39" s="111">
        <f t="shared" si="12"/>
        <v>100</v>
      </c>
    </row>
    <row r="40" spans="2:33" ht="24" customHeight="1">
      <c r="B40" s="109"/>
      <c r="C40" s="109"/>
      <c r="D40" s="109" t="s">
        <v>56</v>
      </c>
      <c r="E40" s="110">
        <v>457375.2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0</v>
      </c>
      <c r="AE40" s="111">
        <f t="shared" si="10"/>
        <v>0</v>
      </c>
      <c r="AF40" s="110">
        <f t="shared" si="11"/>
        <v>457375.2</v>
      </c>
      <c r="AG40" s="111">
        <f t="shared" si="12"/>
        <v>100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4995248.26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0</v>
      </c>
      <c r="AE43" s="111">
        <f>+AD43*100/E43</f>
        <v>0</v>
      </c>
      <c r="AF43" s="110">
        <f>+E43-AD43</f>
        <v>4995248.26</v>
      </c>
      <c r="AG43" s="111">
        <f>+AF43*100/E43</f>
        <v>100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3602835.8</v>
      </c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0</v>
      </c>
      <c r="AE45" s="111">
        <f t="shared" ref="AE45:AE53" si="14">+AD45*100/E45</f>
        <v>0</v>
      </c>
      <c r="AF45" s="110">
        <f t="shared" ref="AF45:AF53" si="15">+E45-AD45</f>
        <v>3602835.8</v>
      </c>
      <c r="AG45" s="111">
        <f t="shared" ref="AG45:AG53" si="16">+AF45*100/E45</f>
        <v>100</v>
      </c>
    </row>
    <row r="46" spans="2:33" ht="24" customHeight="1">
      <c r="B46" s="109"/>
      <c r="C46" s="109"/>
      <c r="D46" s="109" t="s">
        <v>131</v>
      </c>
      <c r="E46" s="110">
        <v>3146800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0</v>
      </c>
      <c r="AE46" s="111">
        <f t="shared" si="14"/>
        <v>0</v>
      </c>
      <c r="AF46" s="110">
        <f t="shared" si="15"/>
        <v>3146800</v>
      </c>
      <c r="AG46" s="111">
        <f t="shared" si="16"/>
        <v>100</v>
      </c>
    </row>
    <row r="47" spans="2:33" ht="24" customHeight="1">
      <c r="B47" s="109"/>
      <c r="C47" s="109"/>
      <c r="D47" s="109" t="s">
        <v>132</v>
      </c>
      <c r="E47" s="110">
        <v>257000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257000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413363.6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413363.6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2274579.16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0</v>
      </c>
      <c r="AE50" s="111">
        <f t="shared" si="14"/>
        <v>0</v>
      </c>
      <c r="AF50" s="110">
        <f t="shared" si="15"/>
        <v>2274579.16</v>
      </c>
      <c r="AG50" s="111">
        <f t="shared" si="16"/>
        <v>100</v>
      </c>
    </row>
    <row r="51" spans="2:33" ht="24" customHeight="1">
      <c r="B51" s="109"/>
      <c r="C51" s="109"/>
      <c r="D51" s="109" t="s">
        <v>65</v>
      </c>
      <c r="E51" s="110">
        <v>1900000</v>
      </c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0</v>
      </c>
      <c r="AE51" s="111">
        <f t="shared" si="14"/>
        <v>0</v>
      </c>
      <c r="AF51" s="110">
        <f t="shared" si="15"/>
        <v>1900000</v>
      </c>
      <c r="AG51" s="111">
        <f t="shared" si="16"/>
        <v>100</v>
      </c>
    </row>
    <row r="52" spans="2:33" ht="24" customHeight="1">
      <c r="B52" s="109"/>
      <c r="C52" s="109"/>
      <c r="D52" s="109" t="s">
        <v>67</v>
      </c>
      <c r="E52" s="110">
        <v>2206240</v>
      </c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0</v>
      </c>
      <c r="AE52" s="111">
        <f t="shared" si="14"/>
        <v>0</v>
      </c>
      <c r="AF52" s="110">
        <f t="shared" si="15"/>
        <v>2206240</v>
      </c>
      <c r="AG52" s="111">
        <f t="shared" si="16"/>
        <v>100</v>
      </c>
    </row>
    <row r="53" spans="2:33" ht="24" customHeight="1">
      <c r="B53" s="109"/>
      <c r="C53" s="109"/>
      <c r="D53" s="109" t="s">
        <v>135</v>
      </c>
      <c r="E53" s="110">
        <v>468528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>
        <f t="shared" si="14"/>
        <v>0</v>
      </c>
      <c r="AF53" s="110">
        <f t="shared" si="15"/>
        <v>468528</v>
      </c>
      <c r="AG53" s="111">
        <f t="shared" si="16"/>
        <v>100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1437720.26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1437720.26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1641990</v>
      </c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>
        <f t="shared" si="18"/>
        <v>0</v>
      </c>
      <c r="AF58" s="110">
        <f t="shared" si="19"/>
        <v>1641990</v>
      </c>
      <c r="AG58" s="111">
        <f t="shared" si="20"/>
        <v>100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1085000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>
        <f t="shared" si="22"/>
        <v>0</v>
      </c>
      <c r="AF62" s="110">
        <f t="shared" si="23"/>
        <v>1085000</v>
      </c>
      <c r="AG62" s="111">
        <f t="shared" si="24"/>
        <v>100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4165902.06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4165902.06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250000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250000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49280199.839999996</v>
      </c>
      <c r="F66" s="115">
        <f t="shared" si="29"/>
        <v>0</v>
      </c>
      <c r="G66" s="115">
        <f t="shared" si="29"/>
        <v>0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0</v>
      </c>
      <c r="AE66" s="116">
        <f t="shared" si="26"/>
        <v>0</v>
      </c>
      <c r="AF66" s="115">
        <f t="shared" si="27"/>
        <v>49280199.839999996</v>
      </c>
      <c r="AG66" s="116">
        <f t="shared" si="28"/>
        <v>100.00000000000001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1792697.1299999952</v>
      </c>
      <c r="F67" s="115">
        <f t="shared" si="30"/>
        <v>0</v>
      </c>
      <c r="G67" s="115">
        <f t="shared" si="30"/>
        <v>0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0</v>
      </c>
      <c r="AE67" s="116">
        <f t="shared" si="26"/>
        <v>0</v>
      </c>
      <c r="AF67" s="115">
        <f t="shared" si="27"/>
        <v>1792697.1299999952</v>
      </c>
      <c r="AG67" s="116">
        <f t="shared" si="28"/>
        <v>100</v>
      </c>
    </row>
    <row r="68" spans="1:33" ht="24" customHeight="1">
      <c r="B68" s="109"/>
      <c r="C68" s="109"/>
      <c r="D68" s="119" t="s">
        <v>145</v>
      </c>
      <c r="E68" s="110">
        <v>1143720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>
        <f t="shared" si="26"/>
        <v>0</v>
      </c>
      <c r="AF68" s="110">
        <f t="shared" si="27"/>
        <v>1143720</v>
      </c>
      <c r="AG68" s="111">
        <f t="shared" si="28"/>
        <v>100</v>
      </c>
    </row>
    <row r="69" spans="1:33" ht="24" customHeight="1">
      <c r="B69" s="109"/>
      <c r="C69" s="109"/>
      <c r="D69" s="119" t="s">
        <v>146</v>
      </c>
      <c r="E69" s="110">
        <v>6069676.2580363639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6069676.2580363639</v>
      </c>
      <c r="AG69" s="111">
        <f t="shared" si="28"/>
        <v>100.00000000000001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-5420699.1280363686</v>
      </c>
      <c r="F71" s="123">
        <f t="shared" si="31"/>
        <v>0</v>
      </c>
      <c r="G71" s="123">
        <f t="shared" si="31"/>
        <v>0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0</v>
      </c>
      <c r="AE71" s="116">
        <f t="shared" si="26"/>
        <v>0</v>
      </c>
      <c r="AF71" s="115">
        <f t="shared" si="27"/>
        <v>-5420699.1280363686</v>
      </c>
      <c r="AG71" s="116">
        <f t="shared" si="28"/>
        <v>100.00000000000001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250000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16080587.01</v>
      </c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16330587.01</v>
      </c>
      <c r="F80" s="115">
        <f t="shared" si="32"/>
        <v>0</v>
      </c>
      <c r="G80" s="115">
        <f t="shared" si="32"/>
        <v>0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00B0F0"/>
  </sheetPr>
  <dimension ref="A1:AG1000"/>
  <sheetViews>
    <sheetView workbookViewId="0">
      <pane ySplit="8" topLeftCell="A9" activePane="bottomLeft" state="frozen"/>
      <selection pane="bottomLeft" activeCell="D12" sqref="D12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7.7109375" customWidth="1"/>
    <col min="7" max="7" width="14.0703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223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68.400000000000006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2.8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2.8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47000000</v>
      </c>
      <c r="F11" s="110"/>
      <c r="G11" s="309">
        <v>16661089.140000001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16661089.140000001</v>
      </c>
      <c r="AE11" s="111">
        <f t="shared" ref="AE11:AE19" si="1">+AD11*100/E11</f>
        <v>35.449125829787235</v>
      </c>
      <c r="AF11" s="110">
        <f t="shared" ref="AF11:AF19" si="2">+E11-AD11</f>
        <v>30338910.859999999</v>
      </c>
      <c r="AG11" s="111">
        <f>+AF11*100/E11</f>
        <v>64.550874170212765</v>
      </c>
    </row>
    <row r="12" spans="1:33" ht="24" customHeight="1">
      <c r="B12" s="109"/>
      <c r="C12" s="109"/>
      <c r="D12" s="109" t="s">
        <v>7</v>
      </c>
      <c r="E12" s="110">
        <v>0</v>
      </c>
      <c r="F12" s="110"/>
      <c r="G12" s="3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 t="e">
        <f t="shared" si="1"/>
        <v>#DIV/0!</v>
      </c>
      <c r="AF12" s="110">
        <f t="shared" si="2"/>
        <v>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230000</v>
      </c>
      <c r="F13" s="110"/>
      <c r="G13" s="309" t="s">
        <v>173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230000</v>
      </c>
      <c r="AG13" s="111" t="e">
        <f t="shared" si="3"/>
        <v>#VALUE!</v>
      </c>
    </row>
    <row r="14" spans="1:33" ht="24" customHeight="1">
      <c r="B14" s="109"/>
      <c r="C14" s="109"/>
      <c r="D14" s="109" t="s">
        <v>11</v>
      </c>
      <c r="E14" s="110">
        <v>7900000</v>
      </c>
      <c r="F14" s="110"/>
      <c r="G14" s="309">
        <v>1007378.17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1007378.17</v>
      </c>
      <c r="AE14" s="111">
        <f t="shared" si="1"/>
        <v>12.751622405063291</v>
      </c>
      <c r="AF14" s="110">
        <f t="shared" si="2"/>
        <v>6892621.8300000001</v>
      </c>
      <c r="AG14" s="111">
        <f t="shared" si="3"/>
        <v>684.21393626189058</v>
      </c>
    </row>
    <row r="15" spans="1:33" ht="24" customHeight="1">
      <c r="B15" s="109"/>
      <c r="C15" s="109"/>
      <c r="D15" s="109" t="s">
        <v>13</v>
      </c>
      <c r="E15" s="110">
        <v>25000</v>
      </c>
      <c r="F15" s="110"/>
      <c r="G15" s="309" t="s">
        <v>173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25000</v>
      </c>
      <c r="AG15" s="111" t="e">
        <f t="shared" si="3"/>
        <v>#VALUE!</v>
      </c>
    </row>
    <row r="16" spans="1:33" ht="24" customHeight="1">
      <c r="B16" s="109"/>
      <c r="C16" s="109"/>
      <c r="D16" s="109" t="s">
        <v>15</v>
      </c>
      <c r="E16" s="110">
        <v>1600000</v>
      </c>
      <c r="F16" s="110"/>
      <c r="G16" s="309">
        <v>1311.76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1311.76</v>
      </c>
      <c r="AE16" s="111">
        <f t="shared" si="1"/>
        <v>8.1985000000000002E-2</v>
      </c>
      <c r="AF16" s="110">
        <f t="shared" si="2"/>
        <v>1598688.24</v>
      </c>
      <c r="AG16" s="111">
        <f t="shared" si="3"/>
        <v>121873.53174361163</v>
      </c>
    </row>
    <row r="17" spans="2:33" ht="24" customHeight="1">
      <c r="B17" s="109"/>
      <c r="C17" s="109"/>
      <c r="D17" s="109" t="s">
        <v>17</v>
      </c>
      <c r="E17" s="110">
        <v>1000000</v>
      </c>
      <c r="F17" s="110"/>
      <c r="G17" s="309">
        <v>67174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67174</v>
      </c>
      <c r="AE17" s="111">
        <f t="shared" si="1"/>
        <v>6.7173999999999996</v>
      </c>
      <c r="AF17" s="110">
        <f t="shared" si="2"/>
        <v>932826</v>
      </c>
      <c r="AG17" s="111">
        <f t="shared" si="3"/>
        <v>1388.6712120761008</v>
      </c>
    </row>
    <row r="18" spans="2:33" ht="24" customHeight="1">
      <c r="B18" s="109"/>
      <c r="C18" s="109"/>
      <c r="D18" s="109" t="s">
        <v>19</v>
      </c>
      <c r="E18" s="110">
        <v>0</v>
      </c>
      <c r="F18" s="110"/>
      <c r="G18" s="309" t="s">
        <v>173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 t="e">
        <f t="shared" si="1"/>
        <v>#DIV/0!</v>
      </c>
      <c r="AF18" s="110">
        <f t="shared" si="2"/>
        <v>0</v>
      </c>
      <c r="AG18" s="111" t="e">
        <f t="shared" si="3"/>
        <v>#VALUE!</v>
      </c>
    </row>
    <row r="19" spans="2:33" ht="24" customHeight="1">
      <c r="B19" s="109"/>
      <c r="C19" s="109"/>
      <c r="D19" s="109" t="s">
        <v>21</v>
      </c>
      <c r="E19" s="110">
        <v>1930000</v>
      </c>
      <c r="F19" s="110"/>
      <c r="G19" s="309">
        <v>216303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216303</v>
      </c>
      <c r="AE19" s="111">
        <f t="shared" si="1"/>
        <v>11.207409326424871</v>
      </c>
      <c r="AF19" s="110">
        <f t="shared" si="2"/>
        <v>1713697</v>
      </c>
      <c r="AG19" s="111">
        <f t="shared" si="3"/>
        <v>792.26686638650415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2621050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2621050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10000</v>
      </c>
      <c r="F23" s="110"/>
      <c r="G23" s="110">
        <v>2000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2000</v>
      </c>
      <c r="AE23" s="111">
        <f t="shared" si="5"/>
        <v>20</v>
      </c>
      <c r="AF23" s="110">
        <f t="shared" si="6"/>
        <v>8000</v>
      </c>
      <c r="AG23" s="111">
        <f t="shared" si="7"/>
        <v>80</v>
      </c>
    </row>
    <row r="24" spans="2:33" ht="24" customHeight="1">
      <c r="B24" s="109"/>
      <c r="C24" s="109"/>
      <c r="D24" s="109" t="s">
        <v>30</v>
      </c>
      <c r="E24" s="110">
        <v>55000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55000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1200000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0</v>
      </c>
      <c r="AE25" s="111">
        <f t="shared" si="5"/>
        <v>0</v>
      </c>
      <c r="AF25" s="110">
        <f t="shared" si="6"/>
        <v>1200000</v>
      </c>
      <c r="AG25" s="111">
        <f t="shared" si="7"/>
        <v>100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63571050</v>
      </c>
      <c r="F27" s="115">
        <f t="shared" si="8"/>
        <v>0</v>
      </c>
      <c r="G27" s="115">
        <f t="shared" si="8"/>
        <v>17955256.070000004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17955256.070000004</v>
      </c>
      <c r="AE27" s="116">
        <f t="shared" si="5"/>
        <v>28.244391228397209</v>
      </c>
      <c r="AF27" s="115">
        <f>SUM(AF10:AF26)</f>
        <v>45615793.93</v>
      </c>
      <c r="AG27" s="116">
        <f t="shared" si="7"/>
        <v>71.755608771602795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13103376</v>
      </c>
      <c r="F30" s="110"/>
      <c r="G30" s="309">
        <v>517509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517509</v>
      </c>
      <c r="AE30" s="111">
        <f t="shared" ref="AE30:AE41" si="10">+AD30*100/E30</f>
        <v>3.9494325737123015</v>
      </c>
      <c r="AF30" s="110">
        <f t="shared" ref="AF30:AF41" si="11">+E30-AD30</f>
        <v>12585867</v>
      </c>
      <c r="AG30" s="111">
        <f t="shared" ref="AG30:AG41" si="12">+AF30*100/E30</f>
        <v>96.050567426287699</v>
      </c>
    </row>
    <row r="31" spans="2:33" ht="24" customHeight="1">
      <c r="B31" s="109"/>
      <c r="C31" s="109"/>
      <c r="D31" s="109" t="s">
        <v>124</v>
      </c>
      <c r="E31" s="110">
        <v>474000</v>
      </c>
      <c r="F31" s="110"/>
      <c r="G31" s="309">
        <v>29790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29790</v>
      </c>
      <c r="AE31" s="111">
        <f t="shared" si="10"/>
        <v>6.2848101265822782</v>
      </c>
      <c r="AF31" s="110">
        <f t="shared" si="11"/>
        <v>444210</v>
      </c>
      <c r="AG31" s="111">
        <f t="shared" si="12"/>
        <v>93.715189873417728</v>
      </c>
    </row>
    <row r="32" spans="2:33" ht="24" customHeight="1">
      <c r="B32" s="109"/>
      <c r="C32" s="109"/>
      <c r="D32" s="109" t="s">
        <v>40</v>
      </c>
      <c r="E32" s="110">
        <v>957000</v>
      </c>
      <c r="F32" s="110"/>
      <c r="G32" s="309">
        <v>78330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78330</v>
      </c>
      <c r="AE32" s="111">
        <f t="shared" si="10"/>
        <v>8.1849529780564261</v>
      </c>
      <c r="AF32" s="110">
        <f t="shared" si="11"/>
        <v>878670</v>
      </c>
      <c r="AG32" s="111">
        <f t="shared" si="12"/>
        <v>91.81504702194357</v>
      </c>
    </row>
    <row r="33" spans="2:33" ht="24" customHeight="1">
      <c r="B33" s="109"/>
      <c r="C33" s="109"/>
      <c r="D33" s="109" t="s">
        <v>42</v>
      </c>
      <c r="E33" s="110">
        <v>540000</v>
      </c>
      <c r="F33" s="110"/>
      <c r="G33" s="309">
        <v>45000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45000</v>
      </c>
      <c r="AE33" s="111">
        <f t="shared" si="10"/>
        <v>8.3333333333333339</v>
      </c>
      <c r="AF33" s="110">
        <f t="shared" si="11"/>
        <v>495000</v>
      </c>
      <c r="AG33" s="111">
        <f t="shared" si="12"/>
        <v>91.666666666666671</v>
      </c>
    </row>
    <row r="34" spans="2:33" ht="24" customHeight="1">
      <c r="B34" s="109"/>
      <c r="C34" s="109"/>
      <c r="D34" s="109" t="s">
        <v>44</v>
      </c>
      <c r="E34" s="110">
        <v>3525637</v>
      </c>
      <c r="F34" s="110"/>
      <c r="G34" s="309">
        <v>421300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421300</v>
      </c>
      <c r="AE34" s="111">
        <f t="shared" si="10"/>
        <v>11.949613644286124</v>
      </c>
      <c r="AF34" s="110">
        <f t="shared" si="11"/>
        <v>3104337</v>
      </c>
      <c r="AG34" s="111">
        <f t="shared" si="12"/>
        <v>88.050386355713869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309" t="s">
        <v>173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210000</v>
      </c>
      <c r="F36" s="110"/>
      <c r="G36" s="309">
        <v>18000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18000</v>
      </c>
      <c r="AE36" s="111">
        <f t="shared" si="10"/>
        <v>8.5714285714285712</v>
      </c>
      <c r="AF36" s="110">
        <f t="shared" si="11"/>
        <v>192000</v>
      </c>
      <c r="AG36" s="111">
        <f t="shared" si="12"/>
        <v>91.428571428571431</v>
      </c>
    </row>
    <row r="37" spans="2:33" ht="24" customHeight="1">
      <c r="B37" s="109"/>
      <c r="C37" s="109"/>
      <c r="D37" s="109" t="s">
        <v>50</v>
      </c>
      <c r="E37" s="110">
        <v>9917100</v>
      </c>
      <c r="F37" s="110"/>
      <c r="G37" s="309">
        <v>897195.5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897195.5</v>
      </c>
      <c r="AE37" s="111">
        <f t="shared" si="10"/>
        <v>9.046954250738624</v>
      </c>
      <c r="AF37" s="110">
        <f t="shared" si="11"/>
        <v>9019904.5</v>
      </c>
      <c r="AG37" s="111">
        <f t="shared" si="12"/>
        <v>90.953045749261378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309" t="s">
        <v>173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0</v>
      </c>
      <c r="F39" s="110"/>
      <c r="G39" s="309" t="s">
        <v>173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 t="e">
        <f t="shared" si="10"/>
        <v>#DIV/0!</v>
      </c>
      <c r="AF39" s="110">
        <f t="shared" si="11"/>
        <v>0</v>
      </c>
      <c r="AG39" s="111" t="e">
        <f t="shared" si="12"/>
        <v>#DIV/0!</v>
      </c>
    </row>
    <row r="40" spans="2:33" ht="24" customHeight="1">
      <c r="B40" s="109"/>
      <c r="C40" s="109"/>
      <c r="D40" s="109" t="s">
        <v>56</v>
      </c>
      <c r="E40" s="110">
        <v>610116</v>
      </c>
      <c r="F40" s="110"/>
      <c r="G40" s="309">
        <v>64462.45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64462.45</v>
      </c>
      <c r="AE40" s="111">
        <f t="shared" si="10"/>
        <v>10.565605556976051</v>
      </c>
      <c r="AF40" s="110">
        <f t="shared" si="11"/>
        <v>545653.55000000005</v>
      </c>
      <c r="AG40" s="111">
        <f t="shared" si="12"/>
        <v>89.434394443023962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3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311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5000000</v>
      </c>
      <c r="F43" s="110"/>
      <c r="G43" s="309" t="s">
        <v>173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0</v>
      </c>
      <c r="AE43" s="111">
        <f>+AD43*100/E43</f>
        <v>0</v>
      </c>
      <c r="AF43" s="110">
        <f>+E43-AD43</f>
        <v>5000000</v>
      </c>
      <c r="AG43" s="111">
        <f>+AF43*100/E43</f>
        <v>100</v>
      </c>
    </row>
    <row r="44" spans="2:33" ht="24" customHeight="1">
      <c r="B44" s="109"/>
      <c r="C44" s="109"/>
      <c r="D44" s="109" t="s">
        <v>129</v>
      </c>
      <c r="E44" s="108"/>
      <c r="F44" s="108"/>
      <c r="G44" s="309" t="s">
        <v>173</v>
      </c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5000000</v>
      </c>
      <c r="F45" s="110"/>
      <c r="G45" s="309" t="s">
        <v>173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0</v>
      </c>
      <c r="AE45" s="111">
        <f t="shared" ref="AE45:AE53" si="14">+AD45*100/E45</f>
        <v>0</v>
      </c>
      <c r="AF45" s="110">
        <f t="shared" ref="AF45:AF53" si="15">+E45-AD45</f>
        <v>5000000</v>
      </c>
      <c r="AG45" s="111">
        <f t="shared" ref="AG45:AG53" si="16">+AF45*100/E45</f>
        <v>100</v>
      </c>
    </row>
    <row r="46" spans="2:33" ht="24" customHeight="1">
      <c r="B46" s="109"/>
      <c r="C46" s="109"/>
      <c r="D46" s="109" t="s">
        <v>131</v>
      </c>
      <c r="E46" s="110">
        <v>1600000</v>
      </c>
      <c r="F46" s="110"/>
      <c r="G46" s="309" t="s">
        <v>173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0</v>
      </c>
      <c r="AE46" s="111">
        <f t="shared" si="14"/>
        <v>0</v>
      </c>
      <c r="AF46" s="110">
        <f t="shared" si="15"/>
        <v>1600000</v>
      </c>
      <c r="AG46" s="111">
        <f t="shared" si="16"/>
        <v>100</v>
      </c>
    </row>
    <row r="47" spans="2:33" ht="24" customHeight="1">
      <c r="B47" s="109"/>
      <c r="C47" s="109"/>
      <c r="D47" s="109" t="s">
        <v>132</v>
      </c>
      <c r="E47" s="110">
        <v>380000</v>
      </c>
      <c r="F47" s="110"/>
      <c r="G47" s="309" t="s">
        <v>173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380000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230063</v>
      </c>
      <c r="F48" s="110"/>
      <c r="G48" s="309" t="s">
        <v>173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230063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309" t="s">
        <v>173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2800000</v>
      </c>
      <c r="F50" s="110"/>
      <c r="G50" s="309">
        <v>86768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86768</v>
      </c>
      <c r="AE50" s="111">
        <f t="shared" si="14"/>
        <v>3.0988571428571428</v>
      </c>
      <c r="AF50" s="110">
        <f t="shared" si="15"/>
        <v>2713232</v>
      </c>
      <c r="AG50" s="111">
        <f t="shared" si="16"/>
        <v>96.901142857142858</v>
      </c>
    </row>
    <row r="51" spans="2:33" ht="24" customHeight="1">
      <c r="B51" s="109"/>
      <c r="C51" s="109"/>
      <c r="D51" s="109" t="s">
        <v>65</v>
      </c>
      <c r="E51" s="110">
        <v>2426016.5600000005</v>
      </c>
      <c r="F51" s="110"/>
      <c r="G51" s="309">
        <v>234266.79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234266.79</v>
      </c>
      <c r="AE51" s="111">
        <f t="shared" si="14"/>
        <v>9.6564382066707726</v>
      </c>
      <c r="AF51" s="110">
        <f t="shared" si="15"/>
        <v>2191749.7700000005</v>
      </c>
      <c r="AG51" s="111">
        <f t="shared" si="16"/>
        <v>90.343561793329229</v>
      </c>
    </row>
    <row r="52" spans="2:33" ht="24" customHeight="1">
      <c r="B52" s="109"/>
      <c r="C52" s="109"/>
      <c r="D52" s="109" t="s">
        <v>67</v>
      </c>
      <c r="E52" s="110">
        <v>6827800</v>
      </c>
      <c r="F52" s="110"/>
      <c r="G52" s="309">
        <v>532926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532926</v>
      </c>
      <c r="AE52" s="111">
        <f t="shared" si="14"/>
        <v>7.8052374117578136</v>
      </c>
      <c r="AF52" s="110">
        <f t="shared" si="15"/>
        <v>6294874</v>
      </c>
      <c r="AG52" s="111">
        <f t="shared" si="16"/>
        <v>92.194762588242185</v>
      </c>
    </row>
    <row r="53" spans="2:33" ht="24" customHeight="1">
      <c r="B53" s="109"/>
      <c r="C53" s="109"/>
      <c r="D53" s="109" t="s">
        <v>135</v>
      </c>
      <c r="E53" s="110">
        <v>2364339.75</v>
      </c>
      <c r="F53" s="110"/>
      <c r="G53" s="309">
        <v>19621.650000000001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19621.650000000001</v>
      </c>
      <c r="AE53" s="111">
        <f t="shared" si="14"/>
        <v>0.82989976377126018</v>
      </c>
      <c r="AF53" s="110">
        <f t="shared" si="15"/>
        <v>2344718.1</v>
      </c>
      <c r="AG53" s="111">
        <f t="shared" si="16"/>
        <v>99.170100236228734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0</v>
      </c>
      <c r="F56" s="110"/>
      <c r="G56" s="3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 t="e">
        <f t="shared" ref="AE56:AE58" si="18">+AD56*100/E56</f>
        <v>#DIV/0!</v>
      </c>
      <c r="AF56" s="110">
        <f t="shared" ref="AF56:AF58" si="19">+E56-AD56</f>
        <v>0</v>
      </c>
      <c r="AG56" s="111" t="e">
        <f t="shared" ref="AG56:AG58" si="20">+AF56*100/E56</f>
        <v>#DIV/0!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3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0</v>
      </c>
      <c r="F58" s="110"/>
      <c r="G58" s="309">
        <v>721500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721500</v>
      </c>
      <c r="AE58" s="111" t="e">
        <f t="shared" si="18"/>
        <v>#DIV/0!</v>
      </c>
      <c r="AF58" s="110">
        <f t="shared" si="19"/>
        <v>-721500</v>
      </c>
      <c r="AG58" s="111" t="e">
        <f t="shared" si="20"/>
        <v>#DIV/0!</v>
      </c>
    </row>
    <row r="59" spans="2:33" ht="24" customHeight="1">
      <c r="B59" s="109"/>
      <c r="C59" s="109"/>
      <c r="D59" s="109" t="s">
        <v>79</v>
      </c>
      <c r="E59" s="108"/>
      <c r="F59" s="108"/>
      <c r="G59" s="310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3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3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3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311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6124875.9750020485</v>
      </c>
      <c r="F64" s="110"/>
      <c r="G64" s="309">
        <v>605856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605856</v>
      </c>
      <c r="AE64" s="111">
        <f t="shared" ref="AE64:AE71" si="26">+AD64*100/E64</f>
        <v>9.8917268279836037</v>
      </c>
      <c r="AF64" s="110">
        <f t="shared" ref="AF64:AF71" si="27">+E64-AD64</f>
        <v>5519019.9750020485</v>
      </c>
      <c r="AG64" s="111">
        <f t="shared" ref="AG64:AG71" si="28">+AF64*100/E64</f>
        <v>90.108273172016382</v>
      </c>
    </row>
    <row r="65" spans="1:33" ht="24" customHeight="1">
      <c r="B65" s="109"/>
      <c r="C65" s="109"/>
      <c r="D65" s="109" t="s">
        <v>142</v>
      </c>
      <c r="E65" s="110">
        <v>1460000</v>
      </c>
      <c r="F65" s="110"/>
      <c r="G65" s="3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1460000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63550324.285002053</v>
      </c>
      <c r="F66" s="115">
        <f t="shared" si="29"/>
        <v>0</v>
      </c>
      <c r="G66" s="115">
        <f t="shared" si="29"/>
        <v>4272525.3900000006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4272525.3900000006</v>
      </c>
      <c r="AE66" s="116">
        <f t="shared" si="26"/>
        <v>6.7230583605508389</v>
      </c>
      <c r="AF66" s="115">
        <f t="shared" si="27"/>
        <v>59277798.895002052</v>
      </c>
      <c r="AG66" s="116">
        <f t="shared" si="28"/>
        <v>93.276941639449163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20725.714997947216</v>
      </c>
      <c r="F67" s="115">
        <f t="shared" si="30"/>
        <v>0</v>
      </c>
      <c r="G67" s="115">
        <f t="shared" si="30"/>
        <v>13682730.680000003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13682730.680000003</v>
      </c>
      <c r="AE67" s="116">
        <f t="shared" si="26"/>
        <v>66018.135834422181</v>
      </c>
      <c r="AF67" s="115">
        <f t="shared" si="27"/>
        <v>-13662004.965002056</v>
      </c>
      <c r="AG67" s="116">
        <f t="shared" si="28"/>
        <v>-65918.135834422181</v>
      </c>
    </row>
    <row r="68" spans="1:33" ht="24" customHeight="1">
      <c r="B68" s="109"/>
      <c r="C68" s="109"/>
      <c r="D68" s="119" t="s">
        <v>145</v>
      </c>
      <c r="E68" s="110">
        <v>1000000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>
        <f t="shared" si="26"/>
        <v>0</v>
      </c>
      <c r="AF68" s="110">
        <f t="shared" si="27"/>
        <v>1000000</v>
      </c>
      <c r="AG68" s="111">
        <f t="shared" si="28"/>
        <v>100</v>
      </c>
    </row>
    <row r="69" spans="1:33" ht="24" customHeight="1">
      <c r="B69" s="109"/>
      <c r="C69" s="109"/>
      <c r="D69" s="119" t="s">
        <v>146</v>
      </c>
      <c r="E69" s="110">
        <v>15255140.699999999</v>
      </c>
      <c r="F69" s="110"/>
      <c r="G69" s="110">
        <v>16622600.82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16622600.82</v>
      </c>
      <c r="AE69" s="111">
        <f t="shared" si="26"/>
        <v>108.96392990986966</v>
      </c>
      <c r="AF69" s="110">
        <f t="shared" si="27"/>
        <v>-1367460.120000001</v>
      </c>
      <c r="AG69" s="111">
        <f t="shared" si="28"/>
        <v>-8.9639299098696696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-16234414.985002052</v>
      </c>
      <c r="F71" s="123">
        <f t="shared" si="31"/>
        <v>0</v>
      </c>
      <c r="G71" s="123">
        <f t="shared" si="31"/>
        <v>-2939870.1399999969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-2939870.1399999969</v>
      </c>
      <c r="AE71" s="116">
        <f t="shared" si="26"/>
        <v>18.108876375994804</v>
      </c>
      <c r="AF71" s="115">
        <f t="shared" si="27"/>
        <v>-13294544.845002055</v>
      </c>
      <c r="AG71" s="116">
        <f t="shared" si="28"/>
        <v>81.891123624005203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312">
        <v>0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180517</v>
      </c>
      <c r="F75" s="110"/>
      <c r="G75" s="309">
        <v>378594.25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311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3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8490682.6500000004</v>
      </c>
      <c r="F78" s="110"/>
      <c r="G78" s="309">
        <v>20570582.449999999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8671199.6500000004</v>
      </c>
      <c r="F80" s="115">
        <f t="shared" si="32"/>
        <v>0</v>
      </c>
      <c r="G80" s="115">
        <f t="shared" si="32"/>
        <v>20949176.699999999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C000"/>
  </sheetPr>
  <dimension ref="A1:AG1000"/>
  <sheetViews>
    <sheetView workbookViewId="0">
      <pane ySplit="8" topLeftCell="A9" activePane="bottomLeft" state="frozen"/>
      <selection pane="bottomLeft" activeCell="F7" sqref="F7:G7"/>
    </sheetView>
  </sheetViews>
  <sheetFormatPr defaultColWidth="9.2109375" defaultRowHeight="15" customHeight="1"/>
  <cols>
    <col min="1" max="3" width="1.28515625" customWidth="1"/>
    <col min="4" max="4" width="32.78515625" customWidth="1"/>
    <col min="5" max="5" width="17.78515625" customWidth="1"/>
    <col min="6" max="6" width="14.0703125" customWidth="1"/>
    <col min="7" max="7" width="11.92578125" customWidth="1"/>
    <col min="8" max="8" width="10.9257812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224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68.400000000000006">
      <c r="A6" s="99"/>
      <c r="B6" s="397" t="s">
        <v>1</v>
      </c>
      <c r="C6" s="377"/>
      <c r="D6" s="378"/>
      <c r="E6" s="359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68.400000000000006">
      <c r="A7" s="99"/>
      <c r="B7" s="379"/>
      <c r="C7" s="380"/>
      <c r="D7" s="381"/>
      <c r="E7" s="359" t="s">
        <v>167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68.400000000000006">
      <c r="A8" s="99"/>
      <c r="B8" s="382"/>
      <c r="C8" s="383"/>
      <c r="D8" s="384"/>
      <c r="E8" s="359" t="s">
        <v>168</v>
      </c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40836832.861000001</v>
      </c>
      <c r="F11" s="110">
        <f>587310.47-1563</f>
        <v>585747.47</v>
      </c>
      <c r="G11" s="110">
        <v>15172732.51</v>
      </c>
      <c r="H11" s="110">
        <f>7719527.56-707753.55+1145</f>
        <v>7012919.0099999998</v>
      </c>
      <c r="I11" s="110"/>
      <c r="J11" s="110">
        <f>10950919.59-90218.2</f>
        <v>10860701.390000001</v>
      </c>
      <c r="K11" s="110"/>
      <c r="L11" s="110">
        <f>903680.28-78940.01</f>
        <v>824740.27</v>
      </c>
      <c r="M11" s="110"/>
      <c r="N11" s="110">
        <v>10060004.77</v>
      </c>
      <c r="O11" s="110"/>
      <c r="P11" s="110">
        <v>802918.39</v>
      </c>
      <c r="Q11" s="110"/>
      <c r="R11" s="110">
        <v>2263242.91</v>
      </c>
      <c r="S11" s="110"/>
      <c r="T11" s="110">
        <v>3106758.91</v>
      </c>
      <c r="U11" s="110"/>
      <c r="V11" s="110">
        <f>1372026.45-342877.91</f>
        <v>1029148.54</v>
      </c>
      <c r="W11" s="110"/>
      <c r="X11" s="110">
        <v>899912.6</v>
      </c>
      <c r="Y11" s="110"/>
      <c r="Z11" s="110">
        <v>1596805.51</v>
      </c>
      <c r="AA11" s="110"/>
      <c r="AB11" s="110">
        <v>1527317.11</v>
      </c>
      <c r="AC11" s="110"/>
      <c r="AD11" s="110">
        <f t="shared" ref="AD11:AD19" si="0">SUM(F11:AC11)</f>
        <v>55742949.389999993</v>
      </c>
      <c r="AE11" s="111">
        <f t="shared" ref="AE11:AE19" si="1">+AD11*100/E11</f>
        <v>136.50164688269845</v>
      </c>
      <c r="AF11" s="110">
        <f t="shared" ref="AF11:AF19" si="2">+E11-AD11</f>
        <v>-14906116.528999992</v>
      </c>
      <c r="AG11" s="111">
        <f>+AF11*100/E11</f>
        <v>-36.501646882698473</v>
      </c>
    </row>
    <row r="12" spans="1:33" ht="24" customHeight="1">
      <c r="B12" s="109"/>
      <c r="C12" s="109"/>
      <c r="D12" s="109" t="s">
        <v>7</v>
      </c>
      <c r="E12" s="110">
        <v>1900717</v>
      </c>
      <c r="F12" s="110"/>
      <c r="G12" s="110">
        <v>0</v>
      </c>
      <c r="H12" s="110"/>
      <c r="I12" s="110"/>
      <c r="J12" s="110"/>
      <c r="K12" s="110"/>
      <c r="L12" s="110"/>
      <c r="M12" s="110"/>
      <c r="N12" s="110"/>
      <c r="O12" s="110"/>
      <c r="P12" s="110">
        <v>1864774.35</v>
      </c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1864774.35</v>
      </c>
      <c r="AE12" s="111">
        <f t="shared" si="1"/>
        <v>98.108995184448816</v>
      </c>
      <c r="AF12" s="110">
        <f t="shared" si="2"/>
        <v>35942.649999999907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176900</v>
      </c>
      <c r="F13" s="110">
        <v>31250</v>
      </c>
      <c r="G13" s="110">
        <v>0</v>
      </c>
      <c r="H13" s="110">
        <v>17000</v>
      </c>
      <c r="I13" s="110"/>
      <c r="J13" s="110">
        <v>33050</v>
      </c>
      <c r="K13" s="110"/>
      <c r="L13" s="110"/>
      <c r="M13" s="110"/>
      <c r="N13" s="110">
        <v>43750</v>
      </c>
      <c r="O13" s="110"/>
      <c r="P13" s="110">
        <v>20900</v>
      </c>
      <c r="Q13" s="110"/>
      <c r="R13" s="110"/>
      <c r="S13" s="110"/>
      <c r="T13" s="110">
        <v>8900</v>
      </c>
      <c r="U13" s="110"/>
      <c r="V13" s="110"/>
      <c r="W13" s="110"/>
      <c r="X13" s="110"/>
      <c r="Y13" s="110"/>
      <c r="Z13" s="110"/>
      <c r="AA13" s="110"/>
      <c r="AB13" s="110">
        <v>52300</v>
      </c>
      <c r="AC13" s="110"/>
      <c r="AD13" s="110">
        <f t="shared" si="0"/>
        <v>207150</v>
      </c>
      <c r="AE13" s="111">
        <f t="shared" si="1"/>
        <v>117.10005652911249</v>
      </c>
      <c r="AF13" s="110">
        <f t="shared" si="2"/>
        <v>-30250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4714844.5290000001</v>
      </c>
      <c r="F14" s="110">
        <v>373278.96</v>
      </c>
      <c r="G14" s="110">
        <v>505103.53</v>
      </c>
      <c r="H14" s="110">
        <v>194518.3</v>
      </c>
      <c r="I14" s="110"/>
      <c r="J14" s="110">
        <v>576347.81000000006</v>
      </c>
      <c r="K14" s="110"/>
      <c r="L14" s="110">
        <v>328493.73</v>
      </c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1977742.33</v>
      </c>
      <c r="AE14" s="111">
        <f t="shared" si="1"/>
        <v>41.947137765313997</v>
      </c>
      <c r="AF14" s="110">
        <f t="shared" si="2"/>
        <v>2737102.199</v>
      </c>
      <c r="AG14" s="111">
        <f t="shared" si="3"/>
        <v>541.88934276503664</v>
      </c>
    </row>
    <row r="15" spans="1:33" ht="21">
      <c r="B15" s="109"/>
      <c r="C15" s="109"/>
      <c r="D15" s="109" t="s">
        <v>13</v>
      </c>
      <c r="E15" s="110">
        <v>18709.95</v>
      </c>
      <c r="F15" s="110"/>
      <c r="G15" s="110">
        <v>2462</v>
      </c>
      <c r="H15" s="110"/>
      <c r="I15" s="110"/>
      <c r="J15" s="110"/>
      <c r="K15" s="110"/>
      <c r="L15" s="110">
        <v>4764</v>
      </c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7226</v>
      </c>
      <c r="AE15" s="111">
        <f t="shared" si="1"/>
        <v>38.621161467561379</v>
      </c>
      <c r="AF15" s="110">
        <f t="shared" si="2"/>
        <v>11483.95</v>
      </c>
      <c r="AG15" s="111">
        <f t="shared" si="3"/>
        <v>466.44800974817224</v>
      </c>
    </row>
    <row r="16" spans="1:33" ht="24" customHeight="1">
      <c r="B16" s="109"/>
      <c r="C16" s="109"/>
      <c r="D16" s="109" t="s">
        <v>15</v>
      </c>
      <c r="E16" s="110">
        <v>1190907.6130000001</v>
      </c>
      <c r="F16" s="110">
        <v>12681</v>
      </c>
      <c r="G16" s="110">
        <v>0</v>
      </c>
      <c r="H16" s="110">
        <f>707753.55+1606.5</f>
        <v>709360.05</v>
      </c>
      <c r="I16" s="110"/>
      <c r="J16" s="110">
        <v>3955.5</v>
      </c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725996.55</v>
      </c>
      <c r="AE16" s="111">
        <f t="shared" si="1"/>
        <v>60.961618019314812</v>
      </c>
      <c r="AF16" s="110">
        <f t="shared" si="2"/>
        <v>464911.06300000008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1287455.5688400001</v>
      </c>
      <c r="F17" s="110">
        <v>76255.199999999997</v>
      </c>
      <c r="G17" s="110">
        <v>124426.5</v>
      </c>
      <c r="H17" s="110">
        <v>137729.70000000001</v>
      </c>
      <c r="I17" s="110"/>
      <c r="J17" s="110">
        <v>36779.5</v>
      </c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375190.9</v>
      </c>
      <c r="AE17" s="111">
        <f t="shared" si="1"/>
        <v>29.142046458197211</v>
      </c>
      <c r="AF17" s="110">
        <f t="shared" si="2"/>
        <v>912264.66884000006</v>
      </c>
      <c r="AG17" s="111">
        <f t="shared" si="3"/>
        <v>733.17554447002851</v>
      </c>
    </row>
    <row r="18" spans="2:33" ht="24" customHeight="1">
      <c r="B18" s="109"/>
      <c r="C18" s="109"/>
      <c r="D18" s="109" t="s">
        <v>19</v>
      </c>
      <c r="E18" s="110">
        <v>9307</v>
      </c>
      <c r="F18" s="110"/>
      <c r="G18" s="110">
        <v>0</v>
      </c>
      <c r="H18" s="110"/>
      <c r="I18" s="110"/>
      <c r="J18" s="110">
        <v>3200</v>
      </c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3200</v>
      </c>
      <c r="AE18" s="111">
        <f t="shared" si="1"/>
        <v>34.382722681852371</v>
      </c>
      <c r="AF18" s="110">
        <f t="shared" si="2"/>
        <v>6107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1767339</v>
      </c>
      <c r="F19" s="110">
        <f>135903-600</f>
        <v>135303</v>
      </c>
      <c r="G19" s="110">
        <v>148357</v>
      </c>
      <c r="H19" s="110">
        <v>99416</v>
      </c>
      <c r="I19" s="110"/>
      <c r="J19" s="110">
        <v>121101</v>
      </c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504177</v>
      </c>
      <c r="AE19" s="111">
        <f t="shared" si="1"/>
        <v>28.527464170710882</v>
      </c>
      <c r="AF19" s="110">
        <f t="shared" si="2"/>
        <v>1263162</v>
      </c>
      <c r="AG19" s="111">
        <f t="shared" si="3"/>
        <v>851.4340408608964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59750</v>
      </c>
      <c r="F21" s="110"/>
      <c r="G21" s="110">
        <v>0</v>
      </c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>
        <f t="shared" ref="AE21:AE27" si="5">+AD21*100/E21</f>
        <v>0</v>
      </c>
      <c r="AF21" s="110">
        <f t="shared" ref="AF21:AF26" si="6">+E21-AD21</f>
        <v>59750</v>
      </c>
      <c r="AG21" s="111">
        <f t="shared" ref="AG21:AG27" si="7">+AF21*100/E21</f>
        <v>100</v>
      </c>
    </row>
    <row r="22" spans="2:33" ht="24" customHeight="1">
      <c r="B22" s="109"/>
      <c r="C22" s="109"/>
      <c r="D22" s="109" t="s">
        <v>26</v>
      </c>
      <c r="E22" s="110">
        <v>299822.21159999998</v>
      </c>
      <c r="F22" s="110"/>
      <c r="G22" s="110">
        <v>0</v>
      </c>
      <c r="H22" s="110"/>
      <c r="I22" s="110"/>
      <c r="J22" s="110"/>
      <c r="K22" s="110"/>
      <c r="L22" s="110"/>
      <c r="M22" s="110"/>
      <c r="N22" s="110"/>
      <c r="O22" s="110"/>
      <c r="P22" s="110">
        <f>3113.94+104985</f>
        <v>108098.94</v>
      </c>
      <c r="Q22" s="110"/>
      <c r="R22" s="110">
        <v>0.03</v>
      </c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108098.97</v>
      </c>
      <c r="AE22" s="111">
        <f t="shared" si="5"/>
        <v>36.054356821374341</v>
      </c>
      <c r="AF22" s="110">
        <f t="shared" si="6"/>
        <v>191723.24159999998</v>
      </c>
      <c r="AG22" s="111">
        <f t="shared" si="7"/>
        <v>63.945643178625652</v>
      </c>
    </row>
    <row r="23" spans="2:33" ht="24" customHeight="1">
      <c r="B23" s="109"/>
      <c r="C23" s="109"/>
      <c r="D23" s="109" t="s">
        <v>28</v>
      </c>
      <c r="E23" s="110">
        <v>303389.48700000002</v>
      </c>
      <c r="F23" s="110">
        <v>34609</v>
      </c>
      <c r="G23" s="110">
        <v>2965.44</v>
      </c>
      <c r="H23" s="110">
        <v>3000</v>
      </c>
      <c r="I23" s="110"/>
      <c r="J23" s="110">
        <v>22050</v>
      </c>
      <c r="K23" s="110"/>
      <c r="L23" s="110">
        <v>37205</v>
      </c>
      <c r="M23" s="110"/>
      <c r="N23" s="110">
        <v>16000</v>
      </c>
      <c r="O23" s="110"/>
      <c r="P23" s="110">
        <v>2200</v>
      </c>
      <c r="Q23" s="110"/>
      <c r="R23" s="110">
        <v>3100</v>
      </c>
      <c r="S23" s="110"/>
      <c r="T23" s="110">
        <v>209</v>
      </c>
      <c r="U23" s="110"/>
      <c r="V23" s="110">
        <f>2100+114862</f>
        <v>116962</v>
      </c>
      <c r="W23" s="110"/>
      <c r="X23" s="110">
        <v>5871</v>
      </c>
      <c r="Y23" s="110"/>
      <c r="Z23" s="110">
        <v>107199.91</v>
      </c>
      <c r="AA23" s="110"/>
      <c r="AB23" s="110">
        <v>63497.99</v>
      </c>
      <c r="AC23" s="110"/>
      <c r="AD23" s="110">
        <f t="shared" si="4"/>
        <v>414869.33999999997</v>
      </c>
      <c r="AE23" s="111">
        <f t="shared" si="5"/>
        <v>136.74479762049236</v>
      </c>
      <c r="AF23" s="110">
        <f t="shared" si="6"/>
        <v>-111479.85299999994</v>
      </c>
      <c r="AG23" s="111">
        <f t="shared" si="7"/>
        <v>-36.744797620492349</v>
      </c>
    </row>
    <row r="24" spans="2:33" ht="24" customHeight="1">
      <c r="B24" s="109"/>
      <c r="C24" s="109"/>
      <c r="D24" s="109" t="s">
        <v>30</v>
      </c>
      <c r="E24" s="110">
        <v>49476.503199999999</v>
      </c>
      <c r="F24" s="110"/>
      <c r="G24" s="110">
        <v>0</v>
      </c>
      <c r="H24" s="110"/>
      <c r="I24" s="110"/>
      <c r="J24" s="110"/>
      <c r="K24" s="110"/>
      <c r="L24" s="110">
        <v>6375.54</v>
      </c>
      <c r="M24" s="110"/>
      <c r="N24" s="110"/>
      <c r="O24" s="110"/>
      <c r="P24" s="110">
        <v>34259.32</v>
      </c>
      <c r="Q24" s="110"/>
      <c r="R24" s="110"/>
      <c r="S24" s="110"/>
      <c r="T24" s="110"/>
      <c r="U24" s="110"/>
      <c r="V24" s="110">
        <v>7400.58</v>
      </c>
      <c r="W24" s="110"/>
      <c r="X24" s="110"/>
      <c r="Y24" s="110"/>
      <c r="Z24" s="110"/>
      <c r="AA24" s="110"/>
      <c r="AB24" s="110">
        <v>30947.200000000001</v>
      </c>
      <c r="AC24" s="110"/>
      <c r="AD24" s="110">
        <f t="shared" si="4"/>
        <v>78982.64</v>
      </c>
      <c r="AE24" s="111">
        <f t="shared" si="5"/>
        <v>159.63666567284812</v>
      </c>
      <c r="AF24" s="110">
        <f t="shared" si="6"/>
        <v>-29506.1368</v>
      </c>
      <c r="AG24" s="111">
        <f t="shared" si="7"/>
        <v>-59.636665672848125</v>
      </c>
    </row>
    <row r="25" spans="2:33" ht="24" customHeight="1">
      <c r="B25" s="109"/>
      <c r="C25" s="109"/>
      <c r="D25" s="109" t="s">
        <v>120</v>
      </c>
      <c r="E25" s="110">
        <v>1790896.62</v>
      </c>
      <c r="F25" s="110">
        <v>600</v>
      </c>
      <c r="G25" s="110">
        <v>0</v>
      </c>
      <c r="H25" s="110">
        <v>11726</v>
      </c>
      <c r="I25" s="110"/>
      <c r="J25" s="110">
        <v>2436</v>
      </c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14762</v>
      </c>
      <c r="AE25" s="111">
        <f t="shared" si="5"/>
        <v>0.82427985150812333</v>
      </c>
      <c r="AF25" s="110">
        <f t="shared" si="6"/>
        <v>1776134.62</v>
      </c>
      <c r="AG25" s="111">
        <f t="shared" si="7"/>
        <v>99.175720148491877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>
        <v>0</v>
      </c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54406348.34364</v>
      </c>
      <c r="F27" s="115">
        <f t="shared" si="8"/>
        <v>1249724.6299999999</v>
      </c>
      <c r="G27" s="115">
        <f t="shared" si="8"/>
        <v>15956046.979999999</v>
      </c>
      <c r="H27" s="115">
        <f t="shared" si="8"/>
        <v>8185669.0599999996</v>
      </c>
      <c r="I27" s="115">
        <f t="shared" si="8"/>
        <v>0</v>
      </c>
      <c r="J27" s="115">
        <f t="shared" si="8"/>
        <v>11659621.200000001</v>
      </c>
      <c r="K27" s="115">
        <f t="shared" si="8"/>
        <v>0</v>
      </c>
      <c r="L27" s="115">
        <f t="shared" si="8"/>
        <v>1201578.54</v>
      </c>
      <c r="M27" s="115">
        <f t="shared" si="8"/>
        <v>0</v>
      </c>
      <c r="N27" s="115">
        <f t="shared" si="8"/>
        <v>10119754.77</v>
      </c>
      <c r="O27" s="115">
        <f t="shared" si="8"/>
        <v>0</v>
      </c>
      <c r="P27" s="115">
        <f t="shared" si="8"/>
        <v>2833151</v>
      </c>
      <c r="Q27" s="115">
        <f t="shared" si="8"/>
        <v>0</v>
      </c>
      <c r="R27" s="115">
        <f t="shared" si="8"/>
        <v>2266342.94</v>
      </c>
      <c r="S27" s="115">
        <f t="shared" si="8"/>
        <v>0</v>
      </c>
      <c r="T27" s="115">
        <f t="shared" si="8"/>
        <v>3115867.91</v>
      </c>
      <c r="U27" s="115">
        <f t="shared" si="8"/>
        <v>0</v>
      </c>
      <c r="V27" s="115">
        <f t="shared" si="8"/>
        <v>1153511.1200000001</v>
      </c>
      <c r="W27" s="115">
        <f t="shared" si="8"/>
        <v>0</v>
      </c>
      <c r="X27" s="115">
        <f t="shared" si="8"/>
        <v>905783.6</v>
      </c>
      <c r="Y27" s="115">
        <f t="shared" si="8"/>
        <v>0</v>
      </c>
      <c r="Z27" s="115">
        <f t="shared" si="8"/>
        <v>1704005.42</v>
      </c>
      <c r="AA27" s="115">
        <f t="shared" si="8"/>
        <v>0</v>
      </c>
      <c r="AB27" s="115">
        <f t="shared" si="8"/>
        <v>1674062.3</v>
      </c>
      <c r="AC27" s="115">
        <f t="shared" si="8"/>
        <v>0</v>
      </c>
      <c r="AD27" s="115">
        <f t="shared" si="8"/>
        <v>62025119.469999991</v>
      </c>
      <c r="AE27" s="116">
        <f t="shared" si="5"/>
        <v>114.00345981362047</v>
      </c>
      <c r="AF27" s="115">
        <f>SUM(AF10:AF26)</f>
        <v>-7618771.1263599927</v>
      </c>
      <c r="AG27" s="116">
        <f t="shared" si="7"/>
        <v>-14.00345981362047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10099056</v>
      </c>
      <c r="F30" s="110">
        <v>836058</v>
      </c>
      <c r="G30" s="110">
        <f>639540+257325</f>
        <v>896865</v>
      </c>
      <c r="H30" s="110">
        <v>797050</v>
      </c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2529973</v>
      </c>
      <c r="AE30" s="111">
        <f t="shared" ref="AE30:AE41" si="10">+AD30*100/E30</f>
        <v>25.051579078282167</v>
      </c>
      <c r="AF30" s="110">
        <f t="shared" ref="AF30:AF41" si="11">+E30-AD30</f>
        <v>7569083</v>
      </c>
      <c r="AG30" s="111">
        <f t="shared" ref="AG30:AG41" si="12">+AF30*100/E30</f>
        <v>74.948420921717826</v>
      </c>
    </row>
    <row r="31" spans="2:33" ht="24" customHeight="1">
      <c r="B31" s="109"/>
      <c r="C31" s="109"/>
      <c r="D31" s="109" t="s">
        <v>124</v>
      </c>
      <c r="E31" s="110">
        <v>1108680</v>
      </c>
      <c r="F31" s="110">
        <v>99820</v>
      </c>
      <c r="G31" s="110">
        <v>95707.5</v>
      </c>
      <c r="H31" s="110">
        <v>92367.5</v>
      </c>
      <c r="I31" s="110"/>
      <c r="J31" s="110">
        <v>95792.5</v>
      </c>
      <c r="K31" s="110"/>
      <c r="L31" s="110">
        <v>110842.5</v>
      </c>
      <c r="M31" s="110"/>
      <c r="N31" s="110">
        <v>103222.5</v>
      </c>
      <c r="O31" s="110"/>
      <c r="P31" s="110">
        <v>93645</v>
      </c>
      <c r="Q31" s="110"/>
      <c r="R31" s="110">
        <v>109705</v>
      </c>
      <c r="S31" s="110"/>
      <c r="T31" s="110">
        <v>118977.5</v>
      </c>
      <c r="U31" s="110"/>
      <c r="V31" s="110">
        <v>114302.5</v>
      </c>
      <c r="W31" s="110"/>
      <c r="X31" s="110">
        <v>112240</v>
      </c>
      <c r="Y31" s="110"/>
      <c r="Z31" s="110">
        <v>108035</v>
      </c>
      <c r="AA31" s="110"/>
      <c r="AB31" s="110">
        <v>111007.5</v>
      </c>
      <c r="AC31" s="110"/>
      <c r="AD31" s="110">
        <f t="shared" si="9"/>
        <v>1365665</v>
      </c>
      <c r="AE31" s="111">
        <f t="shared" si="10"/>
        <v>123.17936645380091</v>
      </c>
      <c r="AF31" s="110">
        <f t="shared" si="11"/>
        <v>-256985</v>
      </c>
      <c r="AG31" s="111">
        <f t="shared" si="12"/>
        <v>-23.179366453800917</v>
      </c>
    </row>
    <row r="32" spans="2:33" ht="24" customHeight="1">
      <c r="B32" s="109"/>
      <c r="C32" s="109"/>
      <c r="D32" s="109" t="s">
        <v>40</v>
      </c>
      <c r="E32" s="110">
        <v>679680</v>
      </c>
      <c r="F32" s="110">
        <v>66000</v>
      </c>
      <c r="G32" s="110">
        <v>76620</v>
      </c>
      <c r="H32" s="110">
        <v>61830</v>
      </c>
      <c r="I32" s="110"/>
      <c r="J32" s="110">
        <v>48900</v>
      </c>
      <c r="K32" s="110"/>
      <c r="L32" s="110">
        <v>62970</v>
      </c>
      <c r="M32" s="110"/>
      <c r="N32" s="110">
        <v>53010</v>
      </c>
      <c r="O32" s="110"/>
      <c r="P32" s="110">
        <v>53010</v>
      </c>
      <c r="Q32" s="110"/>
      <c r="R32" s="110">
        <v>50430</v>
      </c>
      <c r="S32" s="110"/>
      <c r="T32" s="110">
        <v>51870</v>
      </c>
      <c r="U32" s="110"/>
      <c r="V32" s="110">
        <v>57960</v>
      </c>
      <c r="W32" s="110"/>
      <c r="X32" s="110">
        <v>57960</v>
      </c>
      <c r="Y32" s="110"/>
      <c r="Z32" s="110">
        <v>63060</v>
      </c>
      <c r="AA32" s="110"/>
      <c r="AB32" s="110">
        <v>78330</v>
      </c>
      <c r="AC32" s="110"/>
      <c r="AD32" s="110">
        <f t="shared" si="9"/>
        <v>781950</v>
      </c>
      <c r="AE32" s="111">
        <f t="shared" si="10"/>
        <v>115.04678672316385</v>
      </c>
      <c r="AF32" s="110">
        <f t="shared" si="11"/>
        <v>-102270</v>
      </c>
      <c r="AG32" s="111">
        <f t="shared" si="12"/>
        <v>-15.046786723163843</v>
      </c>
    </row>
    <row r="33" spans="2:33" ht="24" customHeight="1">
      <c r="B33" s="109"/>
      <c r="C33" s="109"/>
      <c r="D33" s="109" t="s">
        <v>42</v>
      </c>
      <c r="E33" s="110">
        <v>720000</v>
      </c>
      <c r="F33" s="110">
        <v>60000</v>
      </c>
      <c r="G33" s="110">
        <v>60000</v>
      </c>
      <c r="H33" s="110">
        <v>60000</v>
      </c>
      <c r="I33" s="110"/>
      <c r="J33" s="110">
        <v>60000</v>
      </c>
      <c r="K33" s="110"/>
      <c r="L33" s="110">
        <v>60000</v>
      </c>
      <c r="M33" s="110"/>
      <c r="N33" s="110">
        <v>55000</v>
      </c>
      <c r="O33" s="110"/>
      <c r="P33" s="110">
        <v>55000</v>
      </c>
      <c r="Q33" s="110"/>
      <c r="R33" s="110">
        <v>55000</v>
      </c>
      <c r="S33" s="110"/>
      <c r="T33" s="110">
        <v>55000</v>
      </c>
      <c r="U33" s="110"/>
      <c r="V33" s="110">
        <v>60000</v>
      </c>
      <c r="W33" s="110"/>
      <c r="X33" s="110">
        <v>60000</v>
      </c>
      <c r="Y33" s="110"/>
      <c r="Z33" s="110">
        <v>60000</v>
      </c>
      <c r="AA33" s="110"/>
      <c r="AB33" s="110">
        <v>60000</v>
      </c>
      <c r="AC33" s="110"/>
      <c r="AD33" s="110">
        <f t="shared" si="9"/>
        <v>760000</v>
      </c>
      <c r="AE33" s="111">
        <f t="shared" si="10"/>
        <v>105.55555555555556</v>
      </c>
      <c r="AF33" s="110">
        <f t="shared" si="11"/>
        <v>-40000</v>
      </c>
      <c r="AG33" s="111">
        <f t="shared" si="12"/>
        <v>-5.5555555555555554</v>
      </c>
    </row>
    <row r="34" spans="2:33" ht="24" customHeight="1">
      <c r="B34" s="109"/>
      <c r="C34" s="109"/>
      <c r="D34" s="109" t="s">
        <v>44</v>
      </c>
      <c r="E34" s="110">
        <v>3278300</v>
      </c>
      <c r="F34" s="110">
        <v>844700</v>
      </c>
      <c r="G34" s="110">
        <v>878900</v>
      </c>
      <c r="H34" s="110">
        <f>871000-323200</f>
        <v>547800</v>
      </c>
      <c r="I34" s="110"/>
      <c r="J34" s="110">
        <v>417200</v>
      </c>
      <c r="K34" s="110"/>
      <c r="L34" s="110">
        <f>417200-273447</f>
        <v>143753</v>
      </c>
      <c r="M34" s="110"/>
      <c r="N34" s="110">
        <v>422300</v>
      </c>
      <c r="O34" s="110"/>
      <c r="P34" s="110">
        <v>417400</v>
      </c>
      <c r="Q34" s="110"/>
      <c r="R34" s="110"/>
      <c r="S34" s="110"/>
      <c r="T34" s="110"/>
      <c r="U34" s="110"/>
      <c r="V34" s="110">
        <f>1246600-831666</f>
        <v>414934</v>
      </c>
      <c r="W34" s="110"/>
      <c r="X34" s="110"/>
      <c r="Y34" s="110"/>
      <c r="Z34" s="110">
        <f>419600-168171</f>
        <v>251429</v>
      </c>
      <c r="AA34" s="110"/>
      <c r="AB34" s="110">
        <v>878900</v>
      </c>
      <c r="AC34" s="110"/>
      <c r="AD34" s="110">
        <f t="shared" si="9"/>
        <v>5217316</v>
      </c>
      <c r="AE34" s="111">
        <f t="shared" si="10"/>
        <v>159.14699691913492</v>
      </c>
      <c r="AF34" s="110">
        <f t="shared" si="11"/>
        <v>-1939016</v>
      </c>
      <c r="AG34" s="111">
        <f t="shared" si="12"/>
        <v>-59.146996919134921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>
        <v>0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66000</v>
      </c>
      <c r="F36" s="110">
        <v>3500</v>
      </c>
      <c r="G36" s="110">
        <v>5500</v>
      </c>
      <c r="H36" s="110">
        <v>3500</v>
      </c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12500</v>
      </c>
      <c r="AE36" s="111">
        <f t="shared" si="10"/>
        <v>18.939393939393938</v>
      </c>
      <c r="AF36" s="110">
        <f t="shared" si="11"/>
        <v>53500</v>
      </c>
      <c r="AG36" s="111">
        <f t="shared" si="12"/>
        <v>81.060606060606062</v>
      </c>
    </row>
    <row r="37" spans="2:33" ht="24" customHeight="1">
      <c r="B37" s="109"/>
      <c r="C37" s="109"/>
      <c r="D37" s="109" t="s">
        <v>50</v>
      </c>
      <c r="E37" s="110">
        <v>6677117</v>
      </c>
      <c r="F37" s="110">
        <f>562252.5-F32</f>
        <v>496252.5</v>
      </c>
      <c r="G37" s="110">
        <f>531077.5-76620</f>
        <v>454457.5</v>
      </c>
      <c r="H37" s="110">
        <v>679097.5</v>
      </c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1629807.5</v>
      </c>
      <c r="AE37" s="111">
        <f t="shared" si="10"/>
        <v>24.40885040654522</v>
      </c>
      <c r="AF37" s="110">
        <f t="shared" si="11"/>
        <v>5047309.5</v>
      </c>
      <c r="AG37" s="111">
        <f t="shared" si="12"/>
        <v>75.591149593454773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>
        <v>0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0</v>
      </c>
      <c r="F39" s="110"/>
      <c r="G39" s="110">
        <v>0</v>
      </c>
      <c r="H39" s="110"/>
      <c r="I39" s="110">
        <v>21902</v>
      </c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21902</v>
      </c>
      <c r="AE39" s="111" t="e">
        <f t="shared" si="10"/>
        <v>#DIV/0!</v>
      </c>
      <c r="AF39" s="110">
        <f t="shared" si="11"/>
        <v>-21902</v>
      </c>
      <c r="AG39" s="111" t="e">
        <f t="shared" si="12"/>
        <v>#DIV/0!</v>
      </c>
    </row>
    <row r="40" spans="2:33" ht="24" customHeight="1">
      <c r="B40" s="109"/>
      <c r="C40" s="109"/>
      <c r="D40" s="109" t="s">
        <v>56</v>
      </c>
      <c r="E40" s="110">
        <v>391048</v>
      </c>
      <c r="F40" s="110"/>
      <c r="G40" s="110">
        <f>58640+42277</f>
        <v>100917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100917</v>
      </c>
      <c r="AE40" s="111">
        <f t="shared" si="10"/>
        <v>25.806806325566171</v>
      </c>
      <c r="AF40" s="110">
        <f t="shared" si="11"/>
        <v>290131</v>
      </c>
      <c r="AG40" s="111">
        <f t="shared" si="12"/>
        <v>74.193193674433829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>
        <v>0</v>
      </c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7345253.4699999997</v>
      </c>
      <c r="F43" s="110">
        <v>48681.65</v>
      </c>
      <c r="G43" s="110">
        <v>620851.94999999995</v>
      </c>
      <c r="H43" s="110">
        <v>829628.5</v>
      </c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1499162.1</v>
      </c>
      <c r="AE43" s="111">
        <f>+AD43*100/E43</f>
        <v>20.409943729280183</v>
      </c>
      <c r="AF43" s="110">
        <f>+E43-AD43</f>
        <v>5846091.3699999992</v>
      </c>
      <c r="AG43" s="111">
        <f>+AF43*100/E43</f>
        <v>79.590056270719799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2699014.4</v>
      </c>
      <c r="F45" s="110">
        <v>155888.79999999999</v>
      </c>
      <c r="G45" s="110">
        <v>85268.3</v>
      </c>
      <c r="H45" s="110">
        <v>454835.04</v>
      </c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695992.1399999999</v>
      </c>
      <c r="AE45" s="111">
        <f t="shared" ref="AE45:AE53" si="14">+AD45*100/E45</f>
        <v>25.786899840178691</v>
      </c>
      <c r="AF45" s="110">
        <f t="shared" ref="AF45:AF53" si="15">+E45-AD45</f>
        <v>2003022.26</v>
      </c>
      <c r="AG45" s="111">
        <f t="shared" ref="AG45:AG53" si="16">+AF45*100/E45</f>
        <v>74.213100159821309</v>
      </c>
    </row>
    <row r="46" spans="2:33" ht="24" customHeight="1">
      <c r="B46" s="109"/>
      <c r="C46" s="109"/>
      <c r="D46" s="109" t="s">
        <v>131</v>
      </c>
      <c r="E46" s="110">
        <v>2574029.2999999998</v>
      </c>
      <c r="F46" s="110">
        <v>14407.5</v>
      </c>
      <c r="G46" s="110">
        <v>386167.5</v>
      </c>
      <c r="H46" s="110">
        <v>396072</v>
      </c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796647</v>
      </c>
      <c r="AE46" s="111">
        <f t="shared" si="14"/>
        <v>30.949414600680733</v>
      </c>
      <c r="AF46" s="110">
        <f t="shared" si="15"/>
        <v>1777382.2999999998</v>
      </c>
      <c r="AG46" s="111">
        <f t="shared" si="16"/>
        <v>69.05058539931926</v>
      </c>
    </row>
    <row r="47" spans="2:33" ht="24" customHeight="1">
      <c r="B47" s="109"/>
      <c r="C47" s="109"/>
      <c r="D47" s="109" t="s">
        <v>132</v>
      </c>
      <c r="E47" s="110">
        <v>181400</v>
      </c>
      <c r="F47" s="110">
        <v>0</v>
      </c>
      <c r="G47" s="110">
        <v>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181400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685791.54</v>
      </c>
      <c r="F48" s="110">
        <v>48025.88</v>
      </c>
      <c r="G48" s="110">
        <v>162607</v>
      </c>
      <c r="H48" s="110">
        <v>82500</v>
      </c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293132.88</v>
      </c>
      <c r="AE48" s="111">
        <f t="shared" si="14"/>
        <v>42.743729384588207</v>
      </c>
      <c r="AF48" s="110">
        <f t="shared" si="15"/>
        <v>392658.66000000003</v>
      </c>
      <c r="AG48" s="111">
        <f t="shared" si="16"/>
        <v>57.256270615411786</v>
      </c>
    </row>
    <row r="49" spans="2:33" ht="24" customHeight="1">
      <c r="B49" s="109"/>
      <c r="C49" s="109"/>
      <c r="D49" s="109" t="s">
        <v>134</v>
      </c>
      <c r="E49" s="110">
        <v>0</v>
      </c>
      <c r="F49" s="110">
        <v>0</v>
      </c>
      <c r="G49" s="110">
        <v>0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3874652.3</v>
      </c>
      <c r="F50" s="110">
        <f>37420+39206+20376+28966+55561+6800</f>
        <v>188329</v>
      </c>
      <c r="G50" s="110">
        <f>69802.4+38778.8+168000+32400</f>
        <v>308981.2</v>
      </c>
      <c r="H50" s="110">
        <v>605231</v>
      </c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1102541.2</v>
      </c>
      <c r="AE50" s="111">
        <f t="shared" si="14"/>
        <v>28.455229389228037</v>
      </c>
      <c r="AF50" s="110">
        <f t="shared" si="15"/>
        <v>2772111.0999999996</v>
      </c>
      <c r="AG50" s="111">
        <f t="shared" si="16"/>
        <v>71.544770610771948</v>
      </c>
    </row>
    <row r="51" spans="2:33" ht="24" customHeight="1">
      <c r="B51" s="109"/>
      <c r="C51" s="109"/>
      <c r="D51" s="109" t="s">
        <v>65</v>
      </c>
      <c r="E51" s="110">
        <v>2260182.16</v>
      </c>
      <c r="F51" s="110">
        <v>219666.85</v>
      </c>
      <c r="G51" s="110">
        <f>185877.61+1288+12559.66</f>
        <v>199725.27</v>
      </c>
      <c r="H51" s="110">
        <v>213442.44</v>
      </c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632834.56000000006</v>
      </c>
      <c r="AE51" s="111">
        <f t="shared" si="14"/>
        <v>27.999272412627132</v>
      </c>
      <c r="AF51" s="110">
        <f t="shared" si="15"/>
        <v>1627347.6</v>
      </c>
      <c r="AG51" s="111">
        <f t="shared" si="16"/>
        <v>72.000727587372864</v>
      </c>
    </row>
    <row r="52" spans="2:33" ht="24" customHeight="1">
      <c r="B52" s="109"/>
      <c r="C52" s="109"/>
      <c r="D52" s="109" t="s">
        <v>67</v>
      </c>
      <c r="E52" s="110">
        <v>2520973.8363636364</v>
      </c>
      <c r="F52" s="110">
        <v>168796.66</v>
      </c>
      <c r="G52" s="110">
        <f>46875+73730</f>
        <v>120605</v>
      </c>
      <c r="H52" s="110">
        <v>525466.15</v>
      </c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814867.81</v>
      </c>
      <c r="AE52" s="111">
        <f t="shared" si="14"/>
        <v>32.32353300323819</v>
      </c>
      <c r="AF52" s="110">
        <f t="shared" si="15"/>
        <v>1706106.0263636364</v>
      </c>
      <c r="AG52" s="111">
        <f t="shared" si="16"/>
        <v>67.676466996761803</v>
      </c>
    </row>
    <row r="53" spans="2:33" ht="24" customHeight="1">
      <c r="B53" s="109"/>
      <c r="C53" s="109"/>
      <c r="D53" s="109" t="s">
        <v>135</v>
      </c>
      <c r="E53" s="110">
        <v>3149240</v>
      </c>
      <c r="F53" s="110">
        <v>66442.5</v>
      </c>
      <c r="G53" s="110">
        <v>486185</v>
      </c>
      <c r="H53" s="110">
        <v>91644</v>
      </c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644271.5</v>
      </c>
      <c r="AE53" s="111">
        <f t="shared" si="14"/>
        <v>20.457999390329096</v>
      </c>
      <c r="AF53" s="110">
        <f t="shared" si="15"/>
        <v>2504968.5</v>
      </c>
      <c r="AG53" s="111">
        <f t="shared" si="16"/>
        <v>79.542000609670907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>
        <v>160000</v>
      </c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369074.64999999991</v>
      </c>
      <c r="F56" s="110">
        <v>175000</v>
      </c>
      <c r="G56" s="110">
        <v>0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175000</v>
      </c>
      <c r="AE56" s="111">
        <f t="shared" ref="AE56:AE58" si="18">+AD56*100/E56</f>
        <v>47.415881854795515</v>
      </c>
      <c r="AF56" s="110">
        <f t="shared" ref="AF56:AF58" si="19">+E56-AD56</f>
        <v>194074.64999999991</v>
      </c>
      <c r="AG56" s="111">
        <f t="shared" ref="AG56:AG58" si="20">+AF56*100/E56</f>
        <v>52.584118145204492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>
        <v>0</v>
      </c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301400</v>
      </c>
      <c r="F58" s="110"/>
      <c r="G58" s="110">
        <v>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>
        <f t="shared" si="18"/>
        <v>0</v>
      </c>
      <c r="AF58" s="110">
        <f t="shared" si="19"/>
        <v>301400</v>
      </c>
      <c r="AG58" s="111">
        <f t="shared" si="20"/>
        <v>100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700000</v>
      </c>
      <c r="F60" s="110"/>
      <c r="G60" s="110">
        <v>0</v>
      </c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>
        <f t="shared" ref="AE60:AE62" si="22">+AD60*100/E60</f>
        <v>0</v>
      </c>
      <c r="AF60" s="110">
        <f t="shared" ref="AF60:AF62" si="23">+E60-AD60</f>
        <v>700000</v>
      </c>
      <c r="AG60" s="111">
        <f t="shared" ref="AG60:AG62" si="24">+AF60*100/E60</f>
        <v>100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>
        <v>0</v>
      </c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>
        <v>0</v>
      </c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4509761.49</v>
      </c>
      <c r="F64" s="110">
        <v>1300198.79</v>
      </c>
      <c r="G64" s="110">
        <v>761418.94</v>
      </c>
      <c r="H64" s="110">
        <v>705280</v>
      </c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2766897.73</v>
      </c>
      <c r="AE64" s="111">
        <f t="shared" ref="AE64:AE71" si="26">+AD64*100/E64</f>
        <v>61.353526924546955</v>
      </c>
      <c r="AF64" s="110">
        <f t="shared" ref="AF64:AF71" si="27">+E64-AD64</f>
        <v>1742863.7600000002</v>
      </c>
      <c r="AG64" s="111">
        <f t="shared" ref="AG64:AG71" si="28">+AF64*100/E64</f>
        <v>38.646473075453045</v>
      </c>
    </row>
    <row r="65" spans="1:33" ht="24" customHeight="1">
      <c r="B65" s="109"/>
      <c r="C65" s="109"/>
      <c r="D65" s="109" t="s">
        <v>142</v>
      </c>
      <c r="E65" s="110">
        <v>165360</v>
      </c>
      <c r="F65" s="110">
        <f>5100+10213</f>
        <v>15313</v>
      </c>
      <c r="G65" s="110">
        <v>0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15313</v>
      </c>
      <c r="AE65" s="111">
        <f t="shared" si="26"/>
        <v>9.2604015481373967</v>
      </c>
      <c r="AF65" s="110">
        <f t="shared" si="27"/>
        <v>150047</v>
      </c>
      <c r="AG65" s="111">
        <f t="shared" si="28"/>
        <v>90.739598451862605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54356014.146363623</v>
      </c>
      <c r="F66" s="115">
        <f t="shared" si="29"/>
        <v>4807081.13</v>
      </c>
      <c r="G66" s="115">
        <f t="shared" si="29"/>
        <v>5700777.1600000001</v>
      </c>
      <c r="H66" s="115">
        <f t="shared" si="29"/>
        <v>6305744.1300000008</v>
      </c>
      <c r="I66" s="115">
        <f t="shared" si="29"/>
        <v>21902</v>
      </c>
      <c r="J66" s="115">
        <f t="shared" si="29"/>
        <v>621892.5</v>
      </c>
      <c r="K66" s="115">
        <f t="shared" si="29"/>
        <v>0</v>
      </c>
      <c r="L66" s="115">
        <f t="shared" si="29"/>
        <v>377565.5</v>
      </c>
      <c r="M66" s="115">
        <f t="shared" si="29"/>
        <v>0</v>
      </c>
      <c r="N66" s="115">
        <f t="shared" si="29"/>
        <v>633532.5</v>
      </c>
      <c r="O66" s="115">
        <f t="shared" si="29"/>
        <v>0</v>
      </c>
      <c r="P66" s="115">
        <f t="shared" si="29"/>
        <v>619055</v>
      </c>
      <c r="Q66" s="115">
        <f t="shared" si="29"/>
        <v>0</v>
      </c>
      <c r="R66" s="115">
        <f t="shared" si="29"/>
        <v>215135</v>
      </c>
      <c r="S66" s="115">
        <f t="shared" si="29"/>
        <v>0</v>
      </c>
      <c r="T66" s="115">
        <f t="shared" si="29"/>
        <v>225847.5</v>
      </c>
      <c r="U66" s="115">
        <f t="shared" si="29"/>
        <v>0</v>
      </c>
      <c r="V66" s="115">
        <f t="shared" si="29"/>
        <v>647196.5</v>
      </c>
      <c r="W66" s="115">
        <f t="shared" si="29"/>
        <v>0</v>
      </c>
      <c r="X66" s="115">
        <f t="shared" si="29"/>
        <v>230200</v>
      </c>
      <c r="Y66" s="115">
        <f t="shared" si="29"/>
        <v>0</v>
      </c>
      <c r="Z66" s="115">
        <f t="shared" si="29"/>
        <v>482524</v>
      </c>
      <c r="AA66" s="115">
        <f t="shared" si="29"/>
        <v>0</v>
      </c>
      <c r="AB66" s="115">
        <f t="shared" si="29"/>
        <v>1128237.5</v>
      </c>
      <c r="AC66" s="115">
        <f t="shared" si="29"/>
        <v>0</v>
      </c>
      <c r="AD66" s="115">
        <f t="shared" si="25"/>
        <v>22016690.420000002</v>
      </c>
      <c r="AE66" s="116">
        <f t="shared" si="26"/>
        <v>40.504607936696736</v>
      </c>
      <c r="AF66" s="115">
        <f t="shared" si="27"/>
        <v>32339323.726363622</v>
      </c>
      <c r="AG66" s="116">
        <f t="shared" si="28"/>
        <v>59.495392063303264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50334.197276376188</v>
      </c>
      <c r="F67" s="115">
        <f t="shared" si="30"/>
        <v>-3557356.5</v>
      </c>
      <c r="G67" s="115">
        <f t="shared" si="30"/>
        <v>10255269.819999998</v>
      </c>
      <c r="H67" s="115">
        <f t="shared" si="30"/>
        <v>1879924.9299999988</v>
      </c>
      <c r="I67" s="115">
        <f t="shared" si="30"/>
        <v>-21902</v>
      </c>
      <c r="J67" s="115">
        <f t="shared" si="30"/>
        <v>11037728.700000001</v>
      </c>
      <c r="K67" s="115">
        <f t="shared" si="30"/>
        <v>0</v>
      </c>
      <c r="L67" s="115">
        <f t="shared" si="30"/>
        <v>824013.04</v>
      </c>
      <c r="M67" s="115">
        <f t="shared" si="30"/>
        <v>0</v>
      </c>
      <c r="N67" s="115">
        <f t="shared" si="30"/>
        <v>9486222.2699999996</v>
      </c>
      <c r="O67" s="115">
        <f t="shared" si="30"/>
        <v>0</v>
      </c>
      <c r="P67" s="115">
        <f t="shared" si="30"/>
        <v>2214096</v>
      </c>
      <c r="Q67" s="115">
        <f t="shared" si="30"/>
        <v>0</v>
      </c>
      <c r="R67" s="115">
        <f t="shared" si="30"/>
        <v>2051207.94</v>
      </c>
      <c r="S67" s="115">
        <f t="shared" si="30"/>
        <v>0</v>
      </c>
      <c r="T67" s="115">
        <f t="shared" si="30"/>
        <v>2890020.41</v>
      </c>
      <c r="U67" s="115">
        <f t="shared" si="30"/>
        <v>0</v>
      </c>
      <c r="V67" s="115">
        <f t="shared" si="30"/>
        <v>506314.62000000011</v>
      </c>
      <c r="W67" s="115">
        <f t="shared" si="30"/>
        <v>0</v>
      </c>
      <c r="X67" s="115">
        <f t="shared" si="30"/>
        <v>675583.6</v>
      </c>
      <c r="Y67" s="115">
        <f t="shared" si="30"/>
        <v>0</v>
      </c>
      <c r="Z67" s="115">
        <f t="shared" si="30"/>
        <v>1221481.42</v>
      </c>
      <c r="AA67" s="115">
        <f t="shared" si="30"/>
        <v>0</v>
      </c>
      <c r="AB67" s="115">
        <f t="shared" si="30"/>
        <v>545824.80000000005</v>
      </c>
      <c r="AC67" s="115">
        <f t="shared" si="30"/>
        <v>0</v>
      </c>
      <c r="AD67" s="115">
        <f t="shared" si="25"/>
        <v>40008429.049999997</v>
      </c>
      <c r="AE67" s="116">
        <f t="shared" si="26"/>
        <v>79485.580807658014</v>
      </c>
      <c r="AF67" s="115">
        <f t="shared" si="27"/>
        <v>-39958094.852723621</v>
      </c>
      <c r="AG67" s="116">
        <f t="shared" si="28"/>
        <v>-79385.580807658029</v>
      </c>
    </row>
    <row r="68" spans="1:33" ht="24" customHeight="1">
      <c r="B68" s="109"/>
      <c r="C68" s="109"/>
      <c r="D68" s="119" t="s">
        <v>145</v>
      </c>
      <c r="E68" s="110">
        <v>843505.33000000007</v>
      </c>
      <c r="F68" s="110">
        <v>161790.24</v>
      </c>
      <c r="G68" s="110">
        <f>4568438.27+13452.74+1676</f>
        <v>4583567.01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4745357.25</v>
      </c>
      <c r="AE68" s="111">
        <f t="shared" si="26"/>
        <v>562.57584643833843</v>
      </c>
      <c r="AF68" s="110">
        <f t="shared" si="27"/>
        <v>-3901851.92</v>
      </c>
      <c r="AG68" s="111">
        <f t="shared" si="28"/>
        <v>-462.57584643833843</v>
      </c>
    </row>
    <row r="69" spans="1:33" ht="24" customHeight="1">
      <c r="B69" s="109"/>
      <c r="C69" s="109"/>
      <c r="D69" s="119" t="s">
        <v>146</v>
      </c>
      <c r="E69" s="110">
        <v>18378960.399999999</v>
      </c>
      <c r="F69" s="110">
        <v>16031623.789999999</v>
      </c>
      <c r="G69" s="110">
        <v>21856046.98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37887670.769999996</v>
      </c>
      <c r="AE69" s="111">
        <f t="shared" si="26"/>
        <v>206.14697428696783</v>
      </c>
      <c r="AF69" s="110">
        <f t="shared" si="27"/>
        <v>-19508710.369999997</v>
      </c>
      <c r="AG69" s="111">
        <f t="shared" si="28"/>
        <v>-106.14697428696783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>
        <v>0</v>
      </c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-19172131.532723621</v>
      </c>
      <c r="F71" s="123">
        <f t="shared" si="31"/>
        <v>-19750770.529999997</v>
      </c>
      <c r="G71" s="123">
        <f t="shared" si="31"/>
        <v>-16184344.170000002</v>
      </c>
      <c r="H71" s="123">
        <f t="shared" si="31"/>
        <v>1879924.9299999988</v>
      </c>
      <c r="I71" s="123">
        <f t="shared" si="31"/>
        <v>-21902</v>
      </c>
      <c r="J71" s="123">
        <f t="shared" si="31"/>
        <v>11037728.700000001</v>
      </c>
      <c r="K71" s="123">
        <f t="shared" si="31"/>
        <v>0</v>
      </c>
      <c r="L71" s="123">
        <f t="shared" si="31"/>
        <v>824013.04</v>
      </c>
      <c r="M71" s="123">
        <f t="shared" si="31"/>
        <v>0</v>
      </c>
      <c r="N71" s="123">
        <f t="shared" si="31"/>
        <v>9486222.2699999996</v>
      </c>
      <c r="O71" s="123">
        <f t="shared" si="31"/>
        <v>0</v>
      </c>
      <c r="P71" s="123">
        <f t="shared" si="31"/>
        <v>2214096</v>
      </c>
      <c r="Q71" s="123">
        <f t="shared" si="31"/>
        <v>0</v>
      </c>
      <c r="R71" s="123">
        <f t="shared" si="31"/>
        <v>2051207.94</v>
      </c>
      <c r="S71" s="123">
        <f t="shared" si="31"/>
        <v>0</v>
      </c>
      <c r="T71" s="123">
        <f t="shared" si="31"/>
        <v>2890020.41</v>
      </c>
      <c r="U71" s="123">
        <f t="shared" si="31"/>
        <v>0</v>
      </c>
      <c r="V71" s="123">
        <f t="shared" si="31"/>
        <v>506314.62000000011</v>
      </c>
      <c r="W71" s="123">
        <f t="shared" si="31"/>
        <v>0</v>
      </c>
      <c r="X71" s="123">
        <f t="shared" si="31"/>
        <v>675583.6</v>
      </c>
      <c r="Y71" s="123">
        <f t="shared" si="31"/>
        <v>0</v>
      </c>
      <c r="Z71" s="123">
        <f t="shared" si="31"/>
        <v>1221481.42</v>
      </c>
      <c r="AA71" s="123">
        <f t="shared" si="31"/>
        <v>0</v>
      </c>
      <c r="AB71" s="123">
        <f t="shared" si="31"/>
        <v>545824.80000000005</v>
      </c>
      <c r="AC71" s="123">
        <f t="shared" si="31"/>
        <v>0</v>
      </c>
      <c r="AD71" s="115">
        <f t="shared" si="25"/>
        <v>-2624598.9700000025</v>
      </c>
      <c r="AE71" s="116">
        <f t="shared" si="26"/>
        <v>13.689656601407366</v>
      </c>
      <c r="AF71" s="115">
        <f t="shared" si="27"/>
        <v>-16547532.562723618</v>
      </c>
      <c r="AG71" s="116">
        <f t="shared" si="28"/>
        <v>86.310343398592636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>
        <v>375</v>
      </c>
      <c r="G74" s="110">
        <v>30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0</v>
      </c>
      <c r="F75" s="110">
        <v>21000</v>
      </c>
      <c r="G75" s="110">
        <v>21000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>
        <v>0</v>
      </c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8712371.5815763939</v>
      </c>
      <c r="F78" s="110">
        <v>8679472.9199999999</v>
      </c>
      <c r="G78" s="110">
        <v>20241659.879999999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>
        <v>0</v>
      </c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8712371.5815763939</v>
      </c>
      <c r="F80" s="115">
        <f t="shared" si="32"/>
        <v>8700847.9199999999</v>
      </c>
      <c r="G80" s="115">
        <f t="shared" si="32"/>
        <v>20262689.879999999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4">
    <mergeCell ref="A1:AE1"/>
    <mergeCell ref="A2:AE2"/>
    <mergeCell ref="A3:AE3"/>
    <mergeCell ref="AD5:AE5"/>
    <mergeCell ref="AF5:AG5"/>
    <mergeCell ref="AF6:AG6"/>
    <mergeCell ref="R7:S7"/>
    <mergeCell ref="T7:U7"/>
    <mergeCell ref="V7:W7"/>
    <mergeCell ref="X7:Y7"/>
    <mergeCell ref="Z7:AA7"/>
    <mergeCell ref="AB7:AC7"/>
    <mergeCell ref="AE7:AE8"/>
    <mergeCell ref="AG7:AG8"/>
    <mergeCell ref="F7:G7"/>
    <mergeCell ref="H7:I7"/>
    <mergeCell ref="J7:K7"/>
    <mergeCell ref="L7:M7"/>
    <mergeCell ref="F6:AE6"/>
    <mergeCell ref="N7:O7"/>
    <mergeCell ref="P7:Q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00B0F0"/>
  </sheetPr>
  <dimension ref="A1:AG1000"/>
  <sheetViews>
    <sheetView workbookViewId="0">
      <pane ySplit="8" topLeftCell="A14" activePane="bottomLeft" state="frozen"/>
      <selection pane="bottomLeft" activeCell="E17" sqref="E17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7.7109375" customWidth="1"/>
    <col min="7" max="7" width="10.9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225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68.400000000000006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66164579.609999999</v>
      </c>
      <c r="F11" s="110"/>
      <c r="G11" s="110">
        <v>21185838.41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21185838.41</v>
      </c>
      <c r="AE11" s="111">
        <f t="shared" ref="AE11:AE19" si="1">+AD11*100/E11</f>
        <v>32.019909345570767</v>
      </c>
      <c r="AF11" s="110">
        <f t="shared" ref="AF11:AF19" si="2">+E11-AD11</f>
        <v>44978741.200000003</v>
      </c>
      <c r="AG11" s="111">
        <f>+AF11*100/E11</f>
        <v>67.980090654429233</v>
      </c>
    </row>
    <row r="12" spans="1:33" ht="24" customHeight="1">
      <c r="B12" s="109"/>
      <c r="C12" s="109"/>
      <c r="D12" s="109" t="s">
        <v>7</v>
      </c>
      <c r="E12" s="110">
        <v>691357.14</v>
      </c>
      <c r="F12" s="110"/>
      <c r="G12" s="110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691357.14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110092.5</v>
      </c>
      <c r="F13" s="110"/>
      <c r="G13" s="110">
        <v>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110092.5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3394712.47</v>
      </c>
      <c r="F14" s="110"/>
      <c r="G14" s="110">
        <v>440007.56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440007.56</v>
      </c>
      <c r="AE14" s="111">
        <f t="shared" si="1"/>
        <v>12.961556063686301</v>
      </c>
      <c r="AF14" s="110">
        <f t="shared" si="2"/>
        <v>2954704.91</v>
      </c>
      <c r="AG14" s="111">
        <f t="shared" si="3"/>
        <v>671.51230537948027</v>
      </c>
    </row>
    <row r="15" spans="1:33" ht="24" customHeight="1">
      <c r="B15" s="109"/>
      <c r="C15" s="109"/>
      <c r="D15" s="109" t="s">
        <v>13</v>
      </c>
      <c r="E15" s="110">
        <v>0</v>
      </c>
      <c r="F15" s="110"/>
      <c r="G15" s="110">
        <v>0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 t="e">
        <f t="shared" si="1"/>
        <v>#DIV/0!</v>
      </c>
      <c r="AF15" s="110">
        <f t="shared" si="2"/>
        <v>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302671.18</v>
      </c>
      <c r="F16" s="110"/>
      <c r="G16" s="110">
        <v>0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0</v>
      </c>
      <c r="AE16" s="111">
        <f t="shared" si="1"/>
        <v>0</v>
      </c>
      <c r="AF16" s="110">
        <f t="shared" si="2"/>
        <v>302671.18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777148.36</v>
      </c>
      <c r="F17" s="110"/>
      <c r="G17" s="110">
        <v>68841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68841</v>
      </c>
      <c r="AE17" s="111">
        <f t="shared" si="1"/>
        <v>8.8581541882170356</v>
      </c>
      <c r="AF17" s="110">
        <f t="shared" si="2"/>
        <v>708307.36</v>
      </c>
      <c r="AG17" s="111">
        <f t="shared" si="3"/>
        <v>1028.9033570110835</v>
      </c>
    </row>
    <row r="18" spans="2:33" ht="24" customHeight="1">
      <c r="B18" s="109"/>
      <c r="C18" s="109"/>
      <c r="D18" s="109" t="s">
        <v>19</v>
      </c>
      <c r="E18" s="110">
        <v>27086.51</v>
      </c>
      <c r="F18" s="110"/>
      <c r="G18" s="110">
        <v>0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27086.51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690892.65</v>
      </c>
      <c r="F19" s="110"/>
      <c r="G19" s="110">
        <v>48066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48066</v>
      </c>
      <c r="AE19" s="111">
        <f t="shared" si="1"/>
        <v>6.9570866038305663</v>
      </c>
      <c r="AF19" s="110">
        <f t="shared" si="2"/>
        <v>642826.65</v>
      </c>
      <c r="AG19" s="111">
        <f t="shared" si="3"/>
        <v>1337.3832854824616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>
        <v>0</v>
      </c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870981</v>
      </c>
      <c r="F22" s="110"/>
      <c r="G22" s="110">
        <v>0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870981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132761.60999999999</v>
      </c>
      <c r="F23" s="110"/>
      <c r="G23" s="110">
        <v>9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9</v>
      </c>
      <c r="AE23" s="111">
        <f t="shared" si="5"/>
        <v>6.779068135735926E-3</v>
      </c>
      <c r="AF23" s="110">
        <f t="shared" si="6"/>
        <v>132752.60999999999</v>
      </c>
      <c r="AG23" s="111">
        <f t="shared" si="7"/>
        <v>99.993220931864258</v>
      </c>
    </row>
    <row r="24" spans="2:33" ht="24" customHeight="1">
      <c r="B24" s="109"/>
      <c r="C24" s="109"/>
      <c r="D24" s="109" t="s">
        <v>30</v>
      </c>
      <c r="E24" s="110">
        <v>57209.77</v>
      </c>
      <c r="F24" s="110"/>
      <c r="G24" s="110">
        <v>0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57209.77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639869.16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0</v>
      </c>
      <c r="AE25" s="111">
        <f t="shared" si="5"/>
        <v>0</v>
      </c>
      <c r="AF25" s="110">
        <f t="shared" si="6"/>
        <v>639869.16</v>
      </c>
      <c r="AG25" s="111">
        <f t="shared" si="7"/>
        <v>100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73859361.960000008</v>
      </c>
      <c r="F27" s="115">
        <f t="shared" si="8"/>
        <v>0</v>
      </c>
      <c r="G27" s="115">
        <f t="shared" si="8"/>
        <v>21742761.969999999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21742761.969999999</v>
      </c>
      <c r="AE27" s="116">
        <f t="shared" si="5"/>
        <v>29.438058213629329</v>
      </c>
      <c r="AF27" s="115">
        <f>SUM(AF10:AF26)</f>
        <v>52116599.989999995</v>
      </c>
      <c r="AG27" s="116">
        <f t="shared" si="7"/>
        <v>70.561941786370639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14698144</v>
      </c>
      <c r="F30" s="110"/>
      <c r="G30" s="110">
        <v>1062160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1062160</v>
      </c>
      <c r="AE30" s="111">
        <f t="shared" ref="AE30:AE41" si="10">+AD30*100/E30</f>
        <v>7.2264906371852122</v>
      </c>
      <c r="AF30" s="110">
        <f t="shared" ref="AF30:AF41" si="11">+E30-AD30</f>
        <v>13635984</v>
      </c>
      <c r="AG30" s="111">
        <f t="shared" ref="AG30:AG41" si="12">+AF30*100/E30</f>
        <v>92.773509362814792</v>
      </c>
    </row>
    <row r="31" spans="2:33" ht="24" customHeight="1">
      <c r="B31" s="109"/>
      <c r="C31" s="109"/>
      <c r="D31" s="109" t="s">
        <v>124</v>
      </c>
      <c r="E31" s="110">
        <v>194400</v>
      </c>
      <c r="F31" s="110"/>
      <c r="G31" s="110">
        <v>10950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10950</v>
      </c>
      <c r="AE31" s="111">
        <f t="shared" si="10"/>
        <v>5.632716049382716</v>
      </c>
      <c r="AF31" s="110">
        <f t="shared" si="11"/>
        <v>183450</v>
      </c>
      <c r="AG31" s="111">
        <f t="shared" si="12"/>
        <v>94.367283950617278</v>
      </c>
    </row>
    <row r="32" spans="2:33" ht="24" customHeight="1">
      <c r="B32" s="109"/>
      <c r="C32" s="109"/>
      <c r="D32" s="109" t="s">
        <v>40</v>
      </c>
      <c r="E32" s="110">
        <v>612360</v>
      </c>
      <c r="F32" s="110"/>
      <c r="G32" s="110">
        <v>64800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64800</v>
      </c>
      <c r="AE32" s="111">
        <f t="shared" si="10"/>
        <v>10.582010582010582</v>
      </c>
      <c r="AF32" s="110">
        <f t="shared" si="11"/>
        <v>547560</v>
      </c>
      <c r="AG32" s="111">
        <f t="shared" si="12"/>
        <v>89.417989417989418</v>
      </c>
    </row>
    <row r="33" spans="2:33" ht="24" customHeight="1">
      <c r="B33" s="109"/>
      <c r="C33" s="109"/>
      <c r="D33" s="109" t="s">
        <v>42</v>
      </c>
      <c r="E33" s="110">
        <v>980000</v>
      </c>
      <c r="F33" s="110"/>
      <c r="G33" s="110">
        <f>30000+15000+40000</f>
        <v>85000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85000</v>
      </c>
      <c r="AE33" s="111">
        <f t="shared" si="10"/>
        <v>8.6734693877551017</v>
      </c>
      <c r="AF33" s="110">
        <f t="shared" si="11"/>
        <v>895000</v>
      </c>
      <c r="AG33" s="111">
        <f t="shared" si="12"/>
        <v>91.326530612244895</v>
      </c>
    </row>
    <row r="34" spans="2:33" ht="24" customHeight="1">
      <c r="B34" s="109"/>
      <c r="C34" s="109"/>
      <c r="D34" s="109" t="s">
        <v>44</v>
      </c>
      <c r="E34" s="110">
        <v>5704800</v>
      </c>
      <c r="F34" s="110"/>
      <c r="G34" s="110">
        <f>554900+62100</f>
        <v>617000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617000</v>
      </c>
      <c r="AE34" s="111">
        <f t="shared" si="10"/>
        <v>10.815453653064086</v>
      </c>
      <c r="AF34" s="110">
        <f t="shared" si="11"/>
        <v>5087800</v>
      </c>
      <c r="AG34" s="111">
        <f t="shared" si="12"/>
        <v>89.184546346935917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>
        <v>0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144000</v>
      </c>
      <c r="F36" s="110"/>
      <c r="G36" s="110">
        <v>12000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12000</v>
      </c>
      <c r="AE36" s="111">
        <f t="shared" si="10"/>
        <v>8.3333333333333339</v>
      </c>
      <c r="AF36" s="110">
        <f t="shared" si="11"/>
        <v>132000</v>
      </c>
      <c r="AG36" s="111">
        <f t="shared" si="12"/>
        <v>91.666666666666671</v>
      </c>
    </row>
    <row r="37" spans="2:33" ht="24" customHeight="1">
      <c r="B37" s="109"/>
      <c r="C37" s="109"/>
      <c r="D37" s="109" t="s">
        <v>50</v>
      </c>
      <c r="E37" s="110">
        <v>11658159</v>
      </c>
      <c r="F37" s="110"/>
      <c r="G37" s="110">
        <v>820697.75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820697.75</v>
      </c>
      <c r="AE37" s="111">
        <f t="shared" si="10"/>
        <v>7.0396856827909104</v>
      </c>
      <c r="AF37" s="110">
        <f t="shared" si="11"/>
        <v>10837461.25</v>
      </c>
      <c r="AG37" s="111">
        <f t="shared" si="12"/>
        <v>92.960314317209082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>
        <v>0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0</v>
      </c>
      <c r="F39" s="110"/>
      <c r="G39" s="110">
        <v>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 t="e">
        <f t="shared" si="10"/>
        <v>#DIV/0!</v>
      </c>
      <c r="AF39" s="110">
        <f t="shared" si="11"/>
        <v>0</v>
      </c>
      <c r="AG39" s="111" t="e">
        <f t="shared" si="12"/>
        <v>#DIV/0!</v>
      </c>
    </row>
    <row r="40" spans="2:33" ht="24" customHeight="1">
      <c r="B40" s="109"/>
      <c r="C40" s="109"/>
      <c r="D40" s="109" t="s">
        <v>56</v>
      </c>
      <c r="E40" s="110">
        <v>717558</v>
      </c>
      <c r="F40" s="110"/>
      <c r="G40" s="110">
        <v>50079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50079</v>
      </c>
      <c r="AE40" s="111">
        <f t="shared" si="10"/>
        <v>6.9790874047812164</v>
      </c>
      <c r="AF40" s="110">
        <f t="shared" si="11"/>
        <v>667479</v>
      </c>
      <c r="AG40" s="111">
        <f t="shared" si="12"/>
        <v>93.020912595218789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>
        <v>0</v>
      </c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7240000</v>
      </c>
      <c r="F43" s="110"/>
      <c r="G43" s="110">
        <v>706003.3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706003.3</v>
      </c>
      <c r="AE43" s="111">
        <f>+AD43*100/E43</f>
        <v>9.7514267955801106</v>
      </c>
      <c r="AF43" s="110">
        <f>+E43-AD43</f>
        <v>6533996.7000000002</v>
      </c>
      <c r="AG43" s="111">
        <f>+AF43*100/E43</f>
        <v>90.248573204419884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2500869.6799999997</v>
      </c>
      <c r="F45" s="110"/>
      <c r="G45" s="110">
        <v>275122.40000000002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275122.40000000002</v>
      </c>
      <c r="AE45" s="111">
        <f t="shared" ref="AE45:AE53" si="14">+AD45*100/E45</f>
        <v>11.001069036112272</v>
      </c>
      <c r="AF45" s="110">
        <f t="shared" ref="AF45:AF53" si="15">+E45-AD45</f>
        <v>2225747.2799999998</v>
      </c>
      <c r="AG45" s="111">
        <f t="shared" ref="AG45:AG53" si="16">+AF45*100/E45</f>
        <v>88.99893096388773</v>
      </c>
    </row>
    <row r="46" spans="2:33" ht="24" customHeight="1">
      <c r="B46" s="109"/>
      <c r="C46" s="109"/>
      <c r="D46" s="109" t="s">
        <v>131</v>
      </c>
      <c r="E46" s="110">
        <v>3880000.6</v>
      </c>
      <c r="F46" s="110"/>
      <c r="G46" s="110">
        <v>191615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191615</v>
      </c>
      <c r="AE46" s="111">
        <f t="shared" si="14"/>
        <v>4.9385301641448196</v>
      </c>
      <c r="AF46" s="110">
        <f t="shared" si="15"/>
        <v>3688385.6</v>
      </c>
      <c r="AG46" s="111">
        <f t="shared" si="16"/>
        <v>95.061469835855178</v>
      </c>
    </row>
    <row r="47" spans="2:33" ht="24" customHeight="1">
      <c r="B47" s="109"/>
      <c r="C47" s="109"/>
      <c r="D47" s="109" t="s">
        <v>132</v>
      </c>
      <c r="E47" s="110">
        <v>100000</v>
      </c>
      <c r="F47" s="110"/>
      <c r="G47" s="110">
        <v>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100000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199972.8</v>
      </c>
      <c r="F48" s="110"/>
      <c r="G48" s="110">
        <v>4025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4025</v>
      </c>
      <c r="AE48" s="111">
        <f t="shared" si="14"/>
        <v>2.012773737228263</v>
      </c>
      <c r="AF48" s="110">
        <f t="shared" si="15"/>
        <v>195947.8</v>
      </c>
      <c r="AG48" s="111">
        <f t="shared" si="16"/>
        <v>97.987226262771742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>
        <v>0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4578056.58</v>
      </c>
      <c r="F50" s="110"/>
      <c r="G50" s="110">
        <v>238550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238550</v>
      </c>
      <c r="AE50" s="111">
        <f t="shared" si="14"/>
        <v>5.2107263383800291</v>
      </c>
      <c r="AF50" s="110">
        <f t="shared" si="15"/>
        <v>4339506.58</v>
      </c>
      <c r="AG50" s="111">
        <f t="shared" si="16"/>
        <v>94.789273661619973</v>
      </c>
    </row>
    <row r="51" spans="2:33" ht="24" customHeight="1">
      <c r="B51" s="109"/>
      <c r="C51" s="109"/>
      <c r="D51" s="109" t="s">
        <v>65</v>
      </c>
      <c r="E51" s="110">
        <v>2368800</v>
      </c>
      <c r="F51" s="110"/>
      <c r="G51" s="110">
        <v>178661.85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178661.85</v>
      </c>
      <c r="AE51" s="111">
        <f t="shared" si="14"/>
        <v>7.5422935663627149</v>
      </c>
      <c r="AF51" s="110">
        <f t="shared" si="15"/>
        <v>2190138.15</v>
      </c>
      <c r="AG51" s="111">
        <f t="shared" si="16"/>
        <v>92.457706433637284</v>
      </c>
    </row>
    <row r="52" spans="2:33" ht="24" customHeight="1">
      <c r="B52" s="109"/>
      <c r="C52" s="109"/>
      <c r="D52" s="109" t="s">
        <v>67</v>
      </c>
      <c r="E52" s="110">
        <v>3291616.52</v>
      </c>
      <c r="F52" s="110"/>
      <c r="G52" s="110">
        <v>28040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28040</v>
      </c>
      <c r="AE52" s="111">
        <f t="shared" si="14"/>
        <v>0.85186107888412221</v>
      </c>
      <c r="AF52" s="110">
        <f t="shared" si="15"/>
        <v>3263576.52</v>
      </c>
      <c r="AG52" s="111">
        <f t="shared" si="16"/>
        <v>99.148138921115873</v>
      </c>
    </row>
    <row r="53" spans="2:33" ht="24" customHeight="1">
      <c r="B53" s="109"/>
      <c r="C53" s="109"/>
      <c r="D53" s="109" t="s">
        <v>135</v>
      </c>
      <c r="E53" s="110">
        <v>1668000</v>
      </c>
      <c r="F53" s="110"/>
      <c r="G53" s="110">
        <v>0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>
        <f t="shared" si="14"/>
        <v>0</v>
      </c>
      <c r="AF53" s="110">
        <f t="shared" si="15"/>
        <v>1668000</v>
      </c>
      <c r="AG53" s="111">
        <f t="shared" si="16"/>
        <v>100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151000</v>
      </c>
      <c r="F56" s="110"/>
      <c r="G56" s="110">
        <v>0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151000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>
        <v>0</v>
      </c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1605250</v>
      </c>
      <c r="F58" s="110"/>
      <c r="G58" s="110">
        <v>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>
        <f t="shared" si="18"/>
        <v>0</v>
      </c>
      <c r="AF58" s="110">
        <f t="shared" si="19"/>
        <v>1605250</v>
      </c>
      <c r="AG58" s="111">
        <f t="shared" si="20"/>
        <v>100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>
        <v>0</v>
      </c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>
        <v>0</v>
      </c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>
        <v>0</v>
      </c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11525510</v>
      </c>
      <c r="F64" s="110"/>
      <c r="G64" s="110">
        <v>0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11525510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0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 t="e">
        <f t="shared" si="26"/>
        <v>#DIV/0!</v>
      </c>
      <c r="AF65" s="110">
        <f t="shared" si="27"/>
        <v>0</v>
      </c>
      <c r="AG65" s="111" t="e">
        <f t="shared" si="28"/>
        <v>#DIV/0!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73818497.180000007</v>
      </c>
      <c r="F66" s="115">
        <f t="shared" si="29"/>
        <v>0</v>
      </c>
      <c r="G66" s="115">
        <f t="shared" si="29"/>
        <v>4344704.3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4344704.3</v>
      </c>
      <c r="AE66" s="116">
        <f t="shared" si="26"/>
        <v>5.8856580206527571</v>
      </c>
      <c r="AF66" s="115">
        <f t="shared" si="27"/>
        <v>69473792.88000001</v>
      </c>
      <c r="AG66" s="116">
        <f t="shared" si="28"/>
        <v>94.114341979347245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40864.780000001192</v>
      </c>
      <c r="F67" s="115">
        <f t="shared" si="30"/>
        <v>0</v>
      </c>
      <c r="G67" s="115">
        <f t="shared" si="30"/>
        <v>17398057.669999998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17398057.669999998</v>
      </c>
      <c r="AE67" s="116">
        <f t="shared" si="26"/>
        <v>42574.700438860775</v>
      </c>
      <c r="AF67" s="115">
        <f t="shared" si="27"/>
        <v>-17357192.889999997</v>
      </c>
      <c r="AG67" s="116">
        <f t="shared" si="28"/>
        <v>-42474.700438860775</v>
      </c>
    </row>
    <row r="68" spans="1:33" ht="24" customHeight="1">
      <c r="B68" s="109"/>
      <c r="C68" s="109"/>
      <c r="D68" s="119" t="s">
        <v>145</v>
      </c>
      <c r="E68" s="110">
        <v>613618.05000000005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>
        <f t="shared" si="26"/>
        <v>0</v>
      </c>
      <c r="AF68" s="110">
        <f t="shared" si="27"/>
        <v>613618.05000000005</v>
      </c>
      <c r="AG68" s="111">
        <f t="shared" si="28"/>
        <v>100</v>
      </c>
    </row>
    <row r="69" spans="1:33" ht="24" customHeight="1">
      <c r="B69" s="109"/>
      <c r="C69" s="109"/>
      <c r="D69" s="119" t="s">
        <v>146</v>
      </c>
      <c r="E69" s="110">
        <v>14579400.43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14579400.43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-15152153.699999999</v>
      </c>
      <c r="F71" s="123">
        <f t="shared" si="31"/>
        <v>0</v>
      </c>
      <c r="G71" s="123">
        <f t="shared" si="31"/>
        <v>17398057.669999998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17398057.669999998</v>
      </c>
      <c r="AE71" s="116">
        <f t="shared" si="26"/>
        <v>-114.82234152627424</v>
      </c>
      <c r="AF71" s="115">
        <f t="shared" si="27"/>
        <v>-32550211.369999997</v>
      </c>
      <c r="AG71" s="116">
        <f t="shared" si="28"/>
        <v>214.82234152627422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609399.19999999995</v>
      </c>
      <c r="F75" s="110"/>
      <c r="G75" s="110">
        <v>609399.19999999995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7378152.0599999996</v>
      </c>
      <c r="F78" s="110"/>
      <c r="G78" s="110">
        <v>24063167.890000001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7987551.2599999998</v>
      </c>
      <c r="F80" s="115">
        <f t="shared" si="32"/>
        <v>0</v>
      </c>
      <c r="G80" s="115">
        <f t="shared" si="32"/>
        <v>24672567.09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F0000"/>
  </sheetPr>
  <dimension ref="A1:AG1000"/>
  <sheetViews>
    <sheetView workbookViewId="0">
      <pane ySplit="8" topLeftCell="A9" activePane="bottomLeft" state="frozen"/>
      <selection pane="bottomLeft" activeCell="D14" sqref="D14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7.7109375" customWidth="1"/>
    <col min="7" max="7" width="7.9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226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71275557.049999997</v>
      </c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0</v>
      </c>
      <c r="AE11" s="111">
        <f t="shared" ref="AE11:AE19" si="1">+AD11*100/E11</f>
        <v>0</v>
      </c>
      <c r="AF11" s="110">
        <f t="shared" ref="AF11:AF19" si="2">+E11-AD11</f>
        <v>71275557.049999997</v>
      </c>
      <c r="AG11" s="111">
        <f>+AF11*100/E11</f>
        <v>100</v>
      </c>
    </row>
    <row r="12" spans="1:33" ht="24" customHeight="1">
      <c r="B12" s="109"/>
      <c r="C12" s="109"/>
      <c r="D12" s="109" t="s">
        <v>7</v>
      </c>
      <c r="E12" s="110">
        <v>3352774.29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3352774.29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158290.91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158290.91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6185055.8099999996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0</v>
      </c>
      <c r="AE14" s="111">
        <f t="shared" si="1"/>
        <v>0</v>
      </c>
      <c r="AF14" s="110">
        <f t="shared" si="2"/>
        <v>6185055.8099999996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113905.17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113905.17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1378046.96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0</v>
      </c>
      <c r="AE16" s="111">
        <f t="shared" si="1"/>
        <v>0</v>
      </c>
      <c r="AF16" s="110">
        <f t="shared" si="2"/>
        <v>1378046.96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3137660.59</v>
      </c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0</v>
      </c>
      <c r="AE17" s="111">
        <f t="shared" si="1"/>
        <v>0</v>
      </c>
      <c r="AF17" s="110">
        <f t="shared" si="2"/>
        <v>3137660.59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35000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35000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13210908.83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0</v>
      </c>
      <c r="AE19" s="111">
        <f t="shared" si="1"/>
        <v>0</v>
      </c>
      <c r="AF19" s="110">
        <f t="shared" si="2"/>
        <v>13210908.83</v>
      </c>
      <c r="AG19" s="111" t="e">
        <f t="shared" si="3"/>
        <v>#DIV/0!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350000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350000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500000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0</v>
      </c>
      <c r="AE23" s="111">
        <f t="shared" si="5"/>
        <v>0</v>
      </c>
      <c r="AF23" s="110">
        <f t="shared" si="6"/>
        <v>500000</v>
      </c>
      <c r="AG23" s="111">
        <f t="shared" si="7"/>
        <v>100</v>
      </c>
    </row>
    <row r="24" spans="2:33" ht="24" customHeight="1">
      <c r="B24" s="109"/>
      <c r="C24" s="109"/>
      <c r="D24" s="109" t="s">
        <v>30</v>
      </c>
      <c r="E24" s="110">
        <v>63500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63500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13762879.210000001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0</v>
      </c>
      <c r="AE25" s="111">
        <f t="shared" si="5"/>
        <v>0</v>
      </c>
      <c r="AF25" s="110">
        <f t="shared" si="6"/>
        <v>13762879.210000001</v>
      </c>
      <c r="AG25" s="111">
        <f t="shared" si="7"/>
        <v>100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113523578.81999999</v>
      </c>
      <c r="F27" s="115">
        <f t="shared" si="8"/>
        <v>0</v>
      </c>
      <c r="G27" s="115">
        <f t="shared" si="8"/>
        <v>0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0</v>
      </c>
      <c r="AE27" s="116">
        <f t="shared" si="5"/>
        <v>0</v>
      </c>
      <c r="AF27" s="115">
        <f>SUM(AF10:AF26)</f>
        <v>113523578.81999999</v>
      </c>
      <c r="AG27" s="116">
        <f t="shared" si="7"/>
        <v>100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19147920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0</v>
      </c>
      <c r="AE30" s="111">
        <f t="shared" ref="AE30:AE41" si="10">+AD30*100/E30</f>
        <v>0</v>
      </c>
      <c r="AF30" s="110">
        <f t="shared" ref="AF30:AF41" si="11">+E30-AD30</f>
        <v>19147920</v>
      </c>
      <c r="AG30" s="111">
        <f t="shared" ref="AG30:AG41" si="12">+AF30*100/E30</f>
        <v>100</v>
      </c>
    </row>
    <row r="31" spans="2:33" ht="24" customHeight="1">
      <c r="B31" s="109"/>
      <c r="C31" s="109"/>
      <c r="D31" s="109" t="s">
        <v>124</v>
      </c>
      <c r="E31" s="110">
        <v>837200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0</v>
      </c>
      <c r="AE31" s="111">
        <f t="shared" si="10"/>
        <v>0</v>
      </c>
      <c r="AF31" s="110">
        <f t="shared" si="11"/>
        <v>837200</v>
      </c>
      <c r="AG31" s="111">
        <f t="shared" si="12"/>
        <v>100</v>
      </c>
    </row>
    <row r="32" spans="2:33" ht="24" customHeight="1">
      <c r="B32" s="109"/>
      <c r="C32" s="109"/>
      <c r="D32" s="109" t="s">
        <v>40</v>
      </c>
      <c r="E32" s="110">
        <v>2656400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0</v>
      </c>
      <c r="AE32" s="111">
        <f t="shared" si="10"/>
        <v>0</v>
      </c>
      <c r="AF32" s="110">
        <f t="shared" si="11"/>
        <v>2656400</v>
      </c>
      <c r="AG32" s="111">
        <f t="shared" si="12"/>
        <v>100</v>
      </c>
    </row>
    <row r="33" spans="2:33" ht="24" customHeight="1">
      <c r="B33" s="109"/>
      <c r="C33" s="109"/>
      <c r="D33" s="109" t="s">
        <v>42</v>
      </c>
      <c r="E33" s="110">
        <v>960000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0</v>
      </c>
      <c r="AE33" s="111">
        <f t="shared" si="10"/>
        <v>0</v>
      </c>
      <c r="AF33" s="110">
        <f t="shared" si="11"/>
        <v>960000</v>
      </c>
      <c r="AG33" s="111">
        <f t="shared" si="12"/>
        <v>100</v>
      </c>
    </row>
    <row r="34" spans="2:33" ht="24" customHeight="1">
      <c r="B34" s="109"/>
      <c r="C34" s="109"/>
      <c r="D34" s="109" t="s">
        <v>44</v>
      </c>
      <c r="E34" s="110">
        <v>5872507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0</v>
      </c>
      <c r="AE34" s="111">
        <f t="shared" si="10"/>
        <v>0</v>
      </c>
      <c r="AF34" s="110">
        <f t="shared" si="11"/>
        <v>5872507</v>
      </c>
      <c r="AG34" s="111">
        <f t="shared" si="12"/>
        <v>100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126000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0</v>
      </c>
      <c r="AE36" s="111">
        <f t="shared" si="10"/>
        <v>0</v>
      </c>
      <c r="AF36" s="110">
        <f t="shared" si="11"/>
        <v>126000</v>
      </c>
      <c r="AG36" s="111">
        <f t="shared" si="12"/>
        <v>100</v>
      </c>
    </row>
    <row r="37" spans="2:33" ht="24" customHeight="1">
      <c r="B37" s="109"/>
      <c r="C37" s="109"/>
      <c r="D37" s="109" t="s">
        <v>50</v>
      </c>
      <c r="E37" s="110">
        <v>17321500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0</v>
      </c>
      <c r="AE37" s="111">
        <f t="shared" si="10"/>
        <v>0</v>
      </c>
      <c r="AF37" s="110">
        <f t="shared" si="11"/>
        <v>17321500</v>
      </c>
      <c r="AG37" s="111">
        <f t="shared" si="12"/>
        <v>100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42900</v>
      </c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>
        <f t="shared" si="10"/>
        <v>0</v>
      </c>
      <c r="AF39" s="110">
        <f t="shared" si="11"/>
        <v>42900</v>
      </c>
      <c r="AG39" s="111">
        <f t="shared" si="12"/>
        <v>100</v>
      </c>
    </row>
    <row r="40" spans="2:33" ht="24" customHeight="1">
      <c r="B40" s="109"/>
      <c r="C40" s="109"/>
      <c r="D40" s="109" t="s">
        <v>56</v>
      </c>
      <c r="E40" s="110">
        <v>840132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0</v>
      </c>
      <c r="AE40" s="111">
        <f t="shared" si="10"/>
        <v>0</v>
      </c>
      <c r="AF40" s="110">
        <f t="shared" si="11"/>
        <v>840132</v>
      </c>
      <c r="AG40" s="111">
        <f t="shared" si="12"/>
        <v>100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13874449.48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0</v>
      </c>
      <c r="AE43" s="111">
        <f>+AD43*100/E43</f>
        <v>0</v>
      </c>
      <c r="AF43" s="110">
        <f>+E43-AD43</f>
        <v>13874449.48</v>
      </c>
      <c r="AG43" s="111">
        <f>+AF43*100/E43</f>
        <v>100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5236751.49</v>
      </c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0</v>
      </c>
      <c r="AE45" s="111">
        <f t="shared" ref="AE45:AE53" si="14">+AD45*100/E45</f>
        <v>0</v>
      </c>
      <c r="AF45" s="110">
        <f t="shared" ref="AF45:AF53" si="15">+E45-AD45</f>
        <v>5236751.49</v>
      </c>
      <c r="AG45" s="111">
        <f t="shared" ref="AG45:AG53" si="16">+AF45*100/E45</f>
        <v>100</v>
      </c>
    </row>
    <row r="46" spans="2:33" ht="24" customHeight="1">
      <c r="B46" s="109"/>
      <c r="C46" s="109"/>
      <c r="D46" s="109" t="s">
        <v>131</v>
      </c>
      <c r="E46" s="110">
        <v>5360601.01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0</v>
      </c>
      <c r="AE46" s="111">
        <f t="shared" si="14"/>
        <v>0</v>
      </c>
      <c r="AF46" s="110">
        <f t="shared" si="15"/>
        <v>5360601.01</v>
      </c>
      <c r="AG46" s="111">
        <f t="shared" si="16"/>
        <v>100</v>
      </c>
    </row>
    <row r="47" spans="2:33" ht="24" customHeight="1">
      <c r="B47" s="109"/>
      <c r="C47" s="109"/>
      <c r="D47" s="109" t="s">
        <v>132</v>
      </c>
      <c r="E47" s="110">
        <v>691440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691440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731297.73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731297.73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6409838.6900000004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0</v>
      </c>
      <c r="AE50" s="111">
        <f t="shared" si="14"/>
        <v>0</v>
      </c>
      <c r="AF50" s="110">
        <f t="shared" si="15"/>
        <v>6409838.6900000004</v>
      </c>
      <c r="AG50" s="111">
        <f t="shared" si="16"/>
        <v>100</v>
      </c>
    </row>
    <row r="51" spans="2:33" ht="24" customHeight="1">
      <c r="B51" s="109"/>
      <c r="C51" s="109"/>
      <c r="D51" s="109" t="s">
        <v>65</v>
      </c>
      <c r="E51" s="110">
        <v>2978884.59</v>
      </c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0</v>
      </c>
      <c r="AE51" s="111">
        <f t="shared" si="14"/>
        <v>0</v>
      </c>
      <c r="AF51" s="110">
        <f t="shared" si="15"/>
        <v>2978884.59</v>
      </c>
      <c r="AG51" s="111">
        <f t="shared" si="16"/>
        <v>100</v>
      </c>
    </row>
    <row r="52" spans="2:33" ht="24" customHeight="1">
      <c r="B52" s="109"/>
      <c r="C52" s="109"/>
      <c r="D52" s="109" t="s">
        <v>67</v>
      </c>
      <c r="E52" s="110">
        <v>4944720</v>
      </c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0</v>
      </c>
      <c r="AE52" s="111">
        <f t="shared" si="14"/>
        <v>0</v>
      </c>
      <c r="AF52" s="110">
        <f t="shared" si="15"/>
        <v>4944720</v>
      </c>
      <c r="AG52" s="111">
        <f t="shared" si="16"/>
        <v>100</v>
      </c>
    </row>
    <row r="53" spans="2:33" ht="24" customHeight="1">
      <c r="B53" s="109"/>
      <c r="C53" s="109"/>
      <c r="D53" s="109" t="s">
        <v>135</v>
      </c>
      <c r="E53" s="110">
        <v>2825311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>
        <f t="shared" si="14"/>
        <v>0</v>
      </c>
      <c r="AF53" s="110">
        <f t="shared" si="15"/>
        <v>2825311</v>
      </c>
      <c r="AG53" s="111">
        <f t="shared" si="16"/>
        <v>100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2312774.29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2312774.29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377006.91</v>
      </c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>
        <f t="shared" si="18"/>
        <v>0</v>
      </c>
      <c r="AF58" s="110">
        <f t="shared" si="19"/>
        <v>377006.91</v>
      </c>
      <c r="AG58" s="111">
        <f t="shared" si="20"/>
        <v>100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980000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>
        <f t="shared" ref="AE60:AE62" si="22">+AD60*100/E60</f>
        <v>0</v>
      </c>
      <c r="AF60" s="110">
        <f t="shared" ref="AF60:AF62" si="23">+E60-AD60</f>
        <v>980000</v>
      </c>
      <c r="AG60" s="111">
        <f t="shared" ref="AG60:AG62" si="24">+AF60*100/E60</f>
        <v>100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13762879.210000001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13762879.210000001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0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 t="e">
        <f t="shared" si="26"/>
        <v>#DIV/0!</v>
      </c>
      <c r="AF65" s="110">
        <f t="shared" si="27"/>
        <v>0</v>
      </c>
      <c r="AG65" s="111" t="e">
        <f t="shared" si="28"/>
        <v>#DIV/0!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108290513.40000001</v>
      </c>
      <c r="F66" s="115">
        <f t="shared" si="29"/>
        <v>0</v>
      </c>
      <c r="G66" s="115">
        <f t="shared" si="29"/>
        <v>0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0</v>
      </c>
      <c r="AE66" s="116">
        <f t="shared" si="26"/>
        <v>0</v>
      </c>
      <c r="AF66" s="115">
        <f t="shared" si="27"/>
        <v>108290513.40000001</v>
      </c>
      <c r="AG66" s="116">
        <f t="shared" si="28"/>
        <v>100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5233065.4199999869</v>
      </c>
      <c r="F67" s="115">
        <f t="shared" si="30"/>
        <v>0</v>
      </c>
      <c r="G67" s="115">
        <f t="shared" si="30"/>
        <v>0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0</v>
      </c>
      <c r="AE67" s="116">
        <f t="shared" si="26"/>
        <v>0</v>
      </c>
      <c r="AF67" s="115">
        <f t="shared" si="27"/>
        <v>5233065.4199999869</v>
      </c>
      <c r="AG67" s="116">
        <f t="shared" si="28"/>
        <v>100</v>
      </c>
    </row>
    <row r="68" spans="1:33" ht="24" customHeight="1">
      <c r="B68" s="109"/>
      <c r="C68" s="109"/>
      <c r="D68" s="119" t="s">
        <v>145</v>
      </c>
      <c r="E68" s="110">
        <v>0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 t="e">
        <f t="shared" si="26"/>
        <v>#DIV/0!</v>
      </c>
      <c r="AF68" s="110">
        <f t="shared" si="27"/>
        <v>0</v>
      </c>
      <c r="AG68" s="111" t="e">
        <f t="shared" si="28"/>
        <v>#DIV/0!</v>
      </c>
    </row>
    <row r="69" spans="1:33" ht="24" customHeight="1">
      <c r="B69" s="109"/>
      <c r="C69" s="109"/>
      <c r="D69" s="119" t="s">
        <v>146</v>
      </c>
      <c r="E69" s="110">
        <v>29451272.620000001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29451272.620000001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-24218207.200000014</v>
      </c>
      <c r="F71" s="123">
        <f t="shared" si="31"/>
        <v>0</v>
      </c>
      <c r="G71" s="123">
        <f t="shared" si="31"/>
        <v>0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0</v>
      </c>
      <c r="AE71" s="116">
        <f t="shared" si="26"/>
        <v>0</v>
      </c>
      <c r="AF71" s="115">
        <f t="shared" si="27"/>
        <v>-24218207.200000014</v>
      </c>
      <c r="AG71" s="116">
        <f t="shared" si="28"/>
        <v>100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0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24042068.719999988</v>
      </c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24042068.719999988</v>
      </c>
      <c r="F80" s="115">
        <f t="shared" si="32"/>
        <v>0</v>
      </c>
      <c r="G80" s="115">
        <f t="shared" si="32"/>
        <v>0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5" ht="24" customHeight="1"/>
    <row r="82" spans="4:5" ht="24" customHeight="1">
      <c r="D82" s="95" t="s">
        <v>218</v>
      </c>
      <c r="E82" s="125">
        <v>2000000</v>
      </c>
    </row>
    <row r="83" spans="4:5" ht="24" customHeight="1"/>
    <row r="84" spans="4:5" ht="24" customHeight="1"/>
    <row r="85" spans="4:5" ht="24" customHeight="1"/>
    <row r="86" spans="4:5" ht="24" customHeight="1"/>
    <row r="87" spans="4:5" ht="24" customHeight="1"/>
    <row r="88" spans="4:5" ht="24" customHeight="1"/>
    <row r="89" spans="4:5" ht="24" customHeight="1"/>
    <row r="90" spans="4:5" ht="24" customHeight="1"/>
    <row r="91" spans="4:5" ht="24" customHeight="1"/>
    <row r="92" spans="4:5" ht="24" customHeight="1"/>
    <row r="93" spans="4:5" ht="24" customHeight="1"/>
    <row r="94" spans="4:5" ht="24" customHeight="1"/>
    <row r="95" spans="4:5" ht="24" customHeight="1"/>
    <row r="96" spans="4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FF0000"/>
  </sheetPr>
  <dimension ref="A1:AG1000"/>
  <sheetViews>
    <sheetView workbookViewId="0">
      <pane ySplit="8" topLeftCell="A9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7.7109375" customWidth="1"/>
    <col min="7" max="7" width="7.9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227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38500000</v>
      </c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0</v>
      </c>
      <c r="AE11" s="111">
        <f t="shared" ref="AE11:AE19" si="1">+AD11*100/E11</f>
        <v>0</v>
      </c>
      <c r="AF11" s="110">
        <f t="shared" ref="AF11:AF19" si="2">+E11-AD11</f>
        <v>38500000</v>
      </c>
      <c r="AG11" s="111">
        <f>+AF11*100/E11</f>
        <v>100</v>
      </c>
    </row>
    <row r="12" spans="1:33" ht="24" customHeight="1">
      <c r="B12" s="109"/>
      <c r="C12" s="109"/>
      <c r="D12" s="109" t="s">
        <v>7</v>
      </c>
      <c r="E12" s="110">
        <v>1600000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1600000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85000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85000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5908000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0</v>
      </c>
      <c r="AE14" s="111">
        <f t="shared" si="1"/>
        <v>0</v>
      </c>
      <c r="AF14" s="110">
        <f t="shared" si="2"/>
        <v>5908000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7000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7000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1400000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0</v>
      </c>
      <c r="AE16" s="111">
        <f t="shared" si="1"/>
        <v>0</v>
      </c>
      <c r="AF16" s="110">
        <f t="shared" si="2"/>
        <v>1400000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1398000</v>
      </c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0</v>
      </c>
      <c r="AE17" s="111">
        <f t="shared" si="1"/>
        <v>0</v>
      </c>
      <c r="AF17" s="110">
        <f t="shared" si="2"/>
        <v>1398000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6400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6400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2849000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0</v>
      </c>
      <c r="AE19" s="111">
        <f t="shared" si="1"/>
        <v>0</v>
      </c>
      <c r="AF19" s="110">
        <f t="shared" si="2"/>
        <v>2849000</v>
      </c>
      <c r="AG19" s="111" t="e">
        <f t="shared" si="3"/>
        <v>#DIV/0!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145316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145316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5000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0</v>
      </c>
      <c r="AE23" s="111">
        <f t="shared" si="5"/>
        <v>0</v>
      </c>
      <c r="AF23" s="110">
        <f t="shared" si="6"/>
        <v>5000</v>
      </c>
      <c r="AG23" s="111">
        <f t="shared" si="7"/>
        <v>100</v>
      </c>
    </row>
    <row r="24" spans="2:33" ht="24" customHeight="1">
      <c r="B24" s="109"/>
      <c r="C24" s="109"/>
      <c r="D24" s="109" t="s">
        <v>30</v>
      </c>
      <c r="E24" s="110">
        <v>68900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68900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1550000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0</v>
      </c>
      <c r="AE25" s="111">
        <f t="shared" si="5"/>
        <v>0</v>
      </c>
      <c r="AF25" s="110">
        <f t="shared" si="6"/>
        <v>1550000</v>
      </c>
      <c r="AG25" s="111">
        <f t="shared" si="7"/>
        <v>100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53522616</v>
      </c>
      <c r="F27" s="115">
        <f t="shared" si="8"/>
        <v>0</v>
      </c>
      <c r="G27" s="115">
        <f t="shared" si="8"/>
        <v>0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0</v>
      </c>
      <c r="AE27" s="116">
        <f t="shared" si="5"/>
        <v>0</v>
      </c>
      <c r="AF27" s="115">
        <f>SUM(AF10:AF26)</f>
        <v>53522616</v>
      </c>
      <c r="AG27" s="116">
        <f t="shared" si="7"/>
        <v>100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9676404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0</v>
      </c>
      <c r="AE30" s="111">
        <f t="shared" ref="AE30:AE41" si="10">+AD30*100/E30</f>
        <v>0</v>
      </c>
      <c r="AF30" s="110">
        <f t="shared" ref="AF30:AF41" si="11">+E30-AD30</f>
        <v>9676404</v>
      </c>
      <c r="AG30" s="111">
        <f t="shared" ref="AG30:AG41" si="12">+AF30*100/E30</f>
        <v>100</v>
      </c>
    </row>
    <row r="31" spans="2:33" ht="24" customHeight="1">
      <c r="B31" s="109"/>
      <c r="C31" s="109"/>
      <c r="D31" s="109" t="s">
        <v>124</v>
      </c>
      <c r="E31" s="110">
        <v>7674975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0</v>
      </c>
      <c r="AE31" s="111">
        <f t="shared" si="10"/>
        <v>0</v>
      </c>
      <c r="AF31" s="110">
        <f t="shared" si="11"/>
        <v>7674975</v>
      </c>
      <c r="AG31" s="111">
        <f t="shared" si="12"/>
        <v>100</v>
      </c>
    </row>
    <row r="32" spans="2:33" ht="24" customHeight="1">
      <c r="B32" s="109"/>
      <c r="C32" s="109"/>
      <c r="D32" s="109" t="s">
        <v>40</v>
      </c>
      <c r="E32" s="110">
        <v>547200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0</v>
      </c>
      <c r="AE32" s="111">
        <f t="shared" si="10"/>
        <v>0</v>
      </c>
      <c r="AF32" s="110">
        <f t="shared" si="11"/>
        <v>547200</v>
      </c>
      <c r="AG32" s="111">
        <f t="shared" si="12"/>
        <v>100</v>
      </c>
    </row>
    <row r="33" spans="2:33" ht="24" customHeight="1">
      <c r="B33" s="109"/>
      <c r="C33" s="109"/>
      <c r="D33" s="109" t="s">
        <v>42</v>
      </c>
      <c r="E33" s="110">
        <v>540000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0</v>
      </c>
      <c r="AE33" s="111">
        <f t="shared" si="10"/>
        <v>0</v>
      </c>
      <c r="AF33" s="110">
        <f t="shared" si="11"/>
        <v>540000</v>
      </c>
      <c r="AG33" s="111">
        <f t="shared" si="12"/>
        <v>100</v>
      </c>
    </row>
    <row r="34" spans="2:33" ht="24" customHeight="1">
      <c r="B34" s="109"/>
      <c r="C34" s="109"/>
      <c r="D34" s="109" t="s">
        <v>44</v>
      </c>
      <c r="E34" s="110">
        <v>3542400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0</v>
      </c>
      <c r="AE34" s="111">
        <f t="shared" si="10"/>
        <v>0</v>
      </c>
      <c r="AF34" s="110">
        <f t="shared" si="11"/>
        <v>3542400</v>
      </c>
      <c r="AG34" s="111">
        <f t="shared" si="12"/>
        <v>100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72000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0</v>
      </c>
      <c r="AE36" s="111">
        <f t="shared" si="10"/>
        <v>0</v>
      </c>
      <c r="AF36" s="110">
        <f t="shared" si="11"/>
        <v>72000</v>
      </c>
      <c r="AG36" s="111">
        <f t="shared" si="12"/>
        <v>100</v>
      </c>
    </row>
    <row r="37" spans="2:33" ht="24" customHeight="1">
      <c r="B37" s="109"/>
      <c r="C37" s="109"/>
      <c r="D37" s="109" t="s">
        <v>50</v>
      </c>
      <c r="E37" s="110">
        <v>0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0</v>
      </c>
      <c r="AE37" s="111" t="e">
        <f t="shared" si="10"/>
        <v>#DIV/0!</v>
      </c>
      <c r="AF37" s="110">
        <f t="shared" si="11"/>
        <v>0</v>
      </c>
      <c r="AG37" s="111" t="e">
        <f t="shared" si="12"/>
        <v>#DIV/0!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0</v>
      </c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 t="e">
        <f t="shared" si="10"/>
        <v>#DIV/0!</v>
      </c>
      <c r="AF39" s="110">
        <f t="shared" si="11"/>
        <v>0</v>
      </c>
      <c r="AG39" s="111" t="e">
        <f t="shared" si="12"/>
        <v>#DIV/0!</v>
      </c>
    </row>
    <row r="40" spans="2:33" ht="24" customHeight="1">
      <c r="B40" s="109"/>
      <c r="C40" s="109"/>
      <c r="D40" s="109" t="s">
        <v>56</v>
      </c>
      <c r="E40" s="110">
        <v>374000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0</v>
      </c>
      <c r="AE40" s="111">
        <f t="shared" si="10"/>
        <v>0</v>
      </c>
      <c r="AF40" s="110">
        <f t="shared" si="11"/>
        <v>374000</v>
      </c>
      <c r="AG40" s="111">
        <f t="shared" si="12"/>
        <v>100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6500000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0</v>
      </c>
      <c r="AE43" s="111">
        <f>+AD43*100/E43</f>
        <v>0</v>
      </c>
      <c r="AF43" s="110">
        <f>+E43-AD43</f>
        <v>6500000</v>
      </c>
      <c r="AG43" s="111">
        <f>+AF43*100/E43</f>
        <v>100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3052650.5</v>
      </c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0</v>
      </c>
      <c r="AE45" s="111">
        <f t="shared" ref="AE45:AE53" si="14">+AD45*100/E45</f>
        <v>0</v>
      </c>
      <c r="AF45" s="110">
        <f t="shared" ref="AF45:AF53" si="15">+E45-AD45</f>
        <v>3052650.5</v>
      </c>
      <c r="AG45" s="111">
        <f t="shared" ref="AG45:AG53" si="16">+AF45*100/E45</f>
        <v>100</v>
      </c>
    </row>
    <row r="46" spans="2:33" ht="24" customHeight="1">
      <c r="B46" s="109"/>
      <c r="C46" s="109"/>
      <c r="D46" s="109" t="s">
        <v>131</v>
      </c>
      <c r="E46" s="110">
        <v>3190093.75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0</v>
      </c>
      <c r="AE46" s="111">
        <f t="shared" si="14"/>
        <v>0</v>
      </c>
      <c r="AF46" s="110">
        <f t="shared" si="15"/>
        <v>3190093.75</v>
      </c>
      <c r="AG46" s="111">
        <f t="shared" si="16"/>
        <v>100</v>
      </c>
    </row>
    <row r="47" spans="2:33" ht="24" customHeight="1">
      <c r="B47" s="109"/>
      <c r="C47" s="109"/>
      <c r="D47" s="109" t="s">
        <v>132</v>
      </c>
      <c r="E47" s="110">
        <v>231548.5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231548.5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340000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340000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3909309.57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0</v>
      </c>
      <c r="AE50" s="111">
        <f t="shared" si="14"/>
        <v>0</v>
      </c>
      <c r="AF50" s="110">
        <f t="shared" si="15"/>
        <v>3909309.57</v>
      </c>
      <c r="AG50" s="111">
        <f t="shared" si="16"/>
        <v>100</v>
      </c>
    </row>
    <row r="51" spans="2:33" ht="24" customHeight="1">
      <c r="B51" s="109"/>
      <c r="C51" s="109"/>
      <c r="D51" s="109" t="s">
        <v>65</v>
      </c>
      <c r="E51" s="110">
        <v>1981400</v>
      </c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0</v>
      </c>
      <c r="AE51" s="111">
        <f t="shared" si="14"/>
        <v>0</v>
      </c>
      <c r="AF51" s="110">
        <f t="shared" si="15"/>
        <v>1981400</v>
      </c>
      <c r="AG51" s="111">
        <f t="shared" si="16"/>
        <v>100</v>
      </c>
    </row>
    <row r="52" spans="2:33" ht="24" customHeight="1">
      <c r="B52" s="109"/>
      <c r="C52" s="109"/>
      <c r="D52" s="109" t="s">
        <v>67</v>
      </c>
      <c r="E52" s="110">
        <v>3234000</v>
      </c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0</v>
      </c>
      <c r="AE52" s="111">
        <f t="shared" si="14"/>
        <v>0</v>
      </c>
      <c r="AF52" s="110">
        <f t="shared" si="15"/>
        <v>3234000</v>
      </c>
      <c r="AG52" s="111">
        <f t="shared" si="16"/>
        <v>100</v>
      </c>
    </row>
    <row r="53" spans="2:33" ht="24" customHeight="1">
      <c r="B53" s="109"/>
      <c r="C53" s="109"/>
      <c r="D53" s="109" t="s">
        <v>135</v>
      </c>
      <c r="E53" s="110">
        <v>1234640.1200000001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>
        <f t="shared" si="14"/>
        <v>0</v>
      </c>
      <c r="AF53" s="110">
        <f t="shared" si="15"/>
        <v>1234640.1200000001</v>
      </c>
      <c r="AG53" s="111">
        <f t="shared" si="16"/>
        <v>100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1600000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1600000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1991000</v>
      </c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>
        <f t="shared" si="18"/>
        <v>0</v>
      </c>
      <c r="AF58" s="110">
        <f t="shared" si="19"/>
        <v>1991000</v>
      </c>
      <c r="AG58" s="111">
        <f t="shared" si="20"/>
        <v>100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3053000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3053000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15000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15000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52759621.439999998</v>
      </c>
      <c r="F66" s="115">
        <f t="shared" si="29"/>
        <v>0</v>
      </c>
      <c r="G66" s="115">
        <f t="shared" si="29"/>
        <v>0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0</v>
      </c>
      <c r="AE66" s="116">
        <f t="shared" si="26"/>
        <v>0</v>
      </c>
      <c r="AF66" s="115">
        <f t="shared" si="27"/>
        <v>52759621.439999998</v>
      </c>
      <c r="AG66" s="116">
        <f t="shared" si="28"/>
        <v>100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762994.56000000238</v>
      </c>
      <c r="F67" s="115">
        <f t="shared" si="30"/>
        <v>0</v>
      </c>
      <c r="G67" s="115">
        <f t="shared" si="30"/>
        <v>0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0</v>
      </c>
      <c r="AE67" s="116">
        <f t="shared" si="26"/>
        <v>0</v>
      </c>
      <c r="AF67" s="115">
        <f t="shared" si="27"/>
        <v>762994.56000000238</v>
      </c>
      <c r="AG67" s="116">
        <f t="shared" si="28"/>
        <v>100</v>
      </c>
    </row>
    <row r="68" spans="1:33" ht="24" customHeight="1">
      <c r="B68" s="109"/>
      <c r="C68" s="109"/>
      <c r="D68" s="119" t="s">
        <v>145</v>
      </c>
      <c r="E68" s="110">
        <v>1198223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>
        <f t="shared" si="26"/>
        <v>0</v>
      </c>
      <c r="AF68" s="110">
        <f t="shared" si="27"/>
        <v>1198223</v>
      </c>
      <c r="AG68" s="111">
        <f t="shared" si="28"/>
        <v>100</v>
      </c>
    </row>
    <row r="69" spans="1:33" ht="24" customHeight="1">
      <c r="B69" s="109"/>
      <c r="C69" s="109"/>
      <c r="D69" s="119" t="s">
        <v>146</v>
      </c>
      <c r="E69" s="110">
        <v>10310560.73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10310560.73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-10745789.169999998</v>
      </c>
      <c r="F71" s="123">
        <f t="shared" si="31"/>
        <v>0</v>
      </c>
      <c r="G71" s="123">
        <f t="shared" si="31"/>
        <v>0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0</v>
      </c>
      <c r="AE71" s="116">
        <f t="shared" si="26"/>
        <v>0</v>
      </c>
      <c r="AF71" s="115">
        <f t="shared" si="27"/>
        <v>-10745789.169999998</v>
      </c>
      <c r="AG71" s="116">
        <f t="shared" si="28"/>
        <v>100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2450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212326.45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11756098.279999999</v>
      </c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11970874.729999999</v>
      </c>
      <c r="F80" s="115">
        <f t="shared" si="32"/>
        <v>0</v>
      </c>
      <c r="G80" s="115">
        <f t="shared" si="32"/>
        <v>0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5" ht="24" customHeight="1"/>
    <row r="82" spans="4:5" ht="24" customHeight="1">
      <c r="D82" s="95" t="s">
        <v>218</v>
      </c>
      <c r="E82" s="125">
        <v>354000</v>
      </c>
    </row>
    <row r="83" spans="4:5" ht="24" customHeight="1"/>
    <row r="84" spans="4:5" ht="24" customHeight="1"/>
    <row r="85" spans="4:5" ht="24" customHeight="1"/>
    <row r="86" spans="4:5" ht="24" customHeight="1"/>
    <row r="87" spans="4:5" ht="24" customHeight="1"/>
    <row r="88" spans="4:5" ht="24" customHeight="1"/>
    <row r="89" spans="4:5" ht="24" customHeight="1"/>
    <row r="90" spans="4:5" ht="24" customHeight="1"/>
    <row r="91" spans="4:5" ht="24" customHeight="1"/>
    <row r="92" spans="4:5" ht="24" customHeight="1"/>
    <row r="93" spans="4:5" ht="24" customHeight="1"/>
    <row r="94" spans="4:5" ht="24" customHeight="1"/>
    <row r="95" spans="4:5" ht="24" customHeight="1"/>
    <row r="96" spans="4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AG1000"/>
  <sheetViews>
    <sheetView workbookViewId="0">
      <pane ySplit="8" topLeftCell="A9" activePane="bottomLeft" state="frozen"/>
      <selection pane="bottomLeft" activeCell="F9" sqref="F9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22.7109375" bestFit="1" customWidth="1"/>
    <col min="6" max="6" width="15" bestFit="1" customWidth="1"/>
    <col min="7" max="7" width="14.3554687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228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230000000</v>
      </c>
      <c r="F11" s="110">
        <v>219260551.84</v>
      </c>
      <c r="G11" s="110">
        <v>61291160.719999999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280551712.56</v>
      </c>
      <c r="AE11" s="111">
        <f t="shared" ref="AE11:AE19" si="1">+AD11*100/E11</f>
        <v>121.97900546086956</v>
      </c>
      <c r="AF11" s="110">
        <f t="shared" ref="AF11:AF19" si="2">+E11-AD11</f>
        <v>-50551712.560000002</v>
      </c>
      <c r="AG11" s="111">
        <f>+AF11*100/E11</f>
        <v>-21.979005460869566</v>
      </c>
    </row>
    <row r="12" spans="1:33" ht="24" customHeight="1">
      <c r="B12" s="109"/>
      <c r="C12" s="109"/>
      <c r="D12" s="109" t="s">
        <v>7</v>
      </c>
      <c r="E12" s="110">
        <v>11969700</v>
      </c>
      <c r="F12" s="110">
        <v>13220610.91</v>
      </c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13220610.91</v>
      </c>
      <c r="AE12" s="111">
        <f t="shared" si="1"/>
        <v>110.45064546312773</v>
      </c>
      <c r="AF12" s="110">
        <f t="shared" si="2"/>
        <v>-1250910.9100000001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850000</v>
      </c>
      <c r="F13" s="110">
        <v>706330</v>
      </c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706330</v>
      </c>
      <c r="AE13" s="111">
        <f t="shared" si="1"/>
        <v>83.097647058823526</v>
      </c>
      <c r="AF13" s="110">
        <f t="shared" si="2"/>
        <v>143670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41500000</v>
      </c>
      <c r="F14" s="110">
        <v>38637507.68</v>
      </c>
      <c r="G14" s="110">
        <v>5810931.1799999997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44448438.859999999</v>
      </c>
      <c r="AE14" s="111">
        <f t="shared" si="1"/>
        <v>107.10467195180723</v>
      </c>
      <c r="AF14" s="110">
        <f t="shared" si="2"/>
        <v>-2948438.8599999994</v>
      </c>
      <c r="AG14" s="111">
        <f t="shared" si="3"/>
        <v>-50.739524676318737</v>
      </c>
    </row>
    <row r="15" spans="1:33" ht="24" customHeight="1">
      <c r="B15" s="109"/>
      <c r="C15" s="109"/>
      <c r="D15" s="109" t="s">
        <v>13</v>
      </c>
      <c r="E15" s="110">
        <v>250000</v>
      </c>
      <c r="F15" s="110">
        <v>196966.83</v>
      </c>
      <c r="G15" s="110">
        <v>15342.5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212309.33</v>
      </c>
      <c r="AE15" s="111">
        <f t="shared" si="1"/>
        <v>84.923732000000001</v>
      </c>
      <c r="AF15" s="110">
        <f t="shared" si="2"/>
        <v>37690.670000000013</v>
      </c>
      <c r="AG15" s="111">
        <f t="shared" si="3"/>
        <v>245.6618543262181</v>
      </c>
    </row>
    <row r="16" spans="1:33" ht="24" customHeight="1">
      <c r="B16" s="109"/>
      <c r="C16" s="109"/>
      <c r="D16" s="109" t="s">
        <v>15</v>
      </c>
      <c r="E16" s="110">
        <v>6000000</v>
      </c>
      <c r="F16" s="110">
        <v>5427021.7599999998</v>
      </c>
      <c r="G16" s="110">
        <v>82508.05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5509529.8099999996</v>
      </c>
      <c r="AE16" s="111">
        <f t="shared" si="1"/>
        <v>91.825496833333332</v>
      </c>
      <c r="AF16" s="110">
        <f t="shared" si="2"/>
        <v>490470.19000000041</v>
      </c>
      <c r="AG16" s="111">
        <f t="shared" si="3"/>
        <v>594.45131717450647</v>
      </c>
    </row>
    <row r="17" spans="2:33" ht="24" customHeight="1">
      <c r="B17" s="109"/>
      <c r="C17" s="109"/>
      <c r="D17" s="109" t="s">
        <v>17</v>
      </c>
      <c r="E17" s="110">
        <v>7500000</v>
      </c>
      <c r="F17" s="110">
        <v>7228777.6699999999</v>
      </c>
      <c r="G17" s="110">
        <v>1403258.3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8632035.9700000007</v>
      </c>
      <c r="AE17" s="111">
        <f t="shared" si="1"/>
        <v>115.09381293333335</v>
      </c>
      <c r="AF17" s="110">
        <f t="shared" si="2"/>
        <v>-1132035.9700000007</v>
      </c>
      <c r="AG17" s="111">
        <f t="shared" si="3"/>
        <v>-80.67195968126471</v>
      </c>
    </row>
    <row r="18" spans="2:33" ht="24" customHeight="1">
      <c r="B18" s="109"/>
      <c r="C18" s="109"/>
      <c r="D18" s="109" t="s">
        <v>19</v>
      </c>
      <c r="E18" s="110">
        <v>55000</v>
      </c>
      <c r="F18" s="110">
        <v>49313.14</v>
      </c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49313.14</v>
      </c>
      <c r="AE18" s="111">
        <f t="shared" si="1"/>
        <v>89.660254545454549</v>
      </c>
      <c r="AF18" s="110">
        <f t="shared" si="2"/>
        <v>5686.8600000000006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29000000</v>
      </c>
      <c r="F19" s="110">
        <v>23874557.57</v>
      </c>
      <c r="G19" s="110">
        <v>1995771.63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25870329.199999999</v>
      </c>
      <c r="AE19" s="111">
        <f t="shared" si="1"/>
        <v>89.208031724137925</v>
      </c>
      <c r="AF19" s="110">
        <f t="shared" si="2"/>
        <v>3129670.8000000007</v>
      </c>
      <c r="AG19" s="111">
        <f t="shared" si="3"/>
        <v>156.81507608162568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>
        <v>7043407</v>
      </c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7043407</v>
      </c>
      <c r="AE21" s="111" t="e">
        <f t="shared" ref="AE21:AE27" si="5">+AD21*100/E21</f>
        <v>#DIV/0!</v>
      </c>
      <c r="AF21" s="110">
        <f t="shared" ref="AF21:AF26" si="6">+E21-AD21</f>
        <v>-7043407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7500000</v>
      </c>
      <c r="F22" s="110">
        <v>1090285.6499999999</v>
      </c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1090285.6499999999</v>
      </c>
      <c r="AE22" s="111">
        <f t="shared" si="5"/>
        <v>14.537141999999998</v>
      </c>
      <c r="AF22" s="110">
        <f t="shared" si="6"/>
        <v>6409714.3499999996</v>
      </c>
      <c r="AG22" s="111">
        <f t="shared" si="7"/>
        <v>85.462857999999997</v>
      </c>
    </row>
    <row r="23" spans="2:33" ht="24" customHeight="1">
      <c r="B23" s="109"/>
      <c r="C23" s="109"/>
      <c r="D23" s="109" t="s">
        <v>28</v>
      </c>
      <c r="E23" s="110">
        <v>7500000</v>
      </c>
      <c r="F23" s="110">
        <v>330819.96999999997</v>
      </c>
      <c r="G23" s="110">
        <v>51649.49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382469.45999999996</v>
      </c>
      <c r="AE23" s="111">
        <f t="shared" si="5"/>
        <v>5.0995927999999999</v>
      </c>
      <c r="AF23" s="110">
        <f t="shared" si="6"/>
        <v>7117530.54</v>
      </c>
      <c r="AG23" s="111">
        <f t="shared" si="7"/>
        <v>94.900407200000004</v>
      </c>
    </row>
    <row r="24" spans="2:33" ht="24" customHeight="1">
      <c r="B24" s="109"/>
      <c r="C24" s="109"/>
      <c r="D24" s="109" t="s">
        <v>30</v>
      </c>
      <c r="E24" s="110">
        <v>325000</v>
      </c>
      <c r="F24" s="110">
        <v>1442410.24</v>
      </c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1442410.24</v>
      </c>
      <c r="AE24" s="111">
        <f t="shared" si="5"/>
        <v>443.81853538461536</v>
      </c>
      <c r="AF24" s="110">
        <f t="shared" si="6"/>
        <v>-1117410.24</v>
      </c>
      <c r="AG24" s="111">
        <f t="shared" si="7"/>
        <v>-343.81853538461536</v>
      </c>
    </row>
    <row r="25" spans="2:33" ht="24" customHeight="1">
      <c r="B25" s="109"/>
      <c r="C25" s="109"/>
      <c r="D25" s="109" t="s">
        <v>120</v>
      </c>
      <c r="E25" s="110">
        <v>3500000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0</v>
      </c>
      <c r="AE25" s="111">
        <f t="shared" si="5"/>
        <v>0</v>
      </c>
      <c r="AF25" s="110">
        <f t="shared" si="6"/>
        <v>3500000</v>
      </c>
      <c r="AG25" s="111">
        <f t="shared" si="7"/>
        <v>100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345949700</v>
      </c>
      <c r="F27" s="115">
        <f t="shared" si="8"/>
        <v>318508560.25999999</v>
      </c>
      <c r="G27" s="115">
        <f t="shared" si="8"/>
        <v>70650621.86999999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389159182.13</v>
      </c>
      <c r="AE27" s="116">
        <f t="shared" si="5"/>
        <v>112.49010539104384</v>
      </c>
      <c r="AF27" s="115">
        <f>SUM(AF10:AF26)</f>
        <v>-43209482.130000003</v>
      </c>
      <c r="AG27" s="116">
        <f t="shared" si="7"/>
        <v>-12.490105391043842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34930920</v>
      </c>
      <c r="F30" s="110">
        <v>35091869.899999999</v>
      </c>
      <c r="G30" s="110">
        <v>3308263.31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38400133.210000001</v>
      </c>
      <c r="AE30" s="111">
        <f t="shared" ref="AE30:AE41" si="10">+AD30*100/E30</f>
        <v>109.93163996253176</v>
      </c>
      <c r="AF30" s="110">
        <f t="shared" ref="AF30:AF41" si="11">+E30-AD30</f>
        <v>-3469213.2100000009</v>
      </c>
      <c r="AG30" s="111">
        <f t="shared" ref="AG30:AG41" si="12">+AF30*100/E30</f>
        <v>-9.9316399625317668</v>
      </c>
    </row>
    <row r="31" spans="2:33" ht="24" customHeight="1">
      <c r="B31" s="109"/>
      <c r="C31" s="109"/>
      <c r="D31" s="109" t="s">
        <v>124</v>
      </c>
      <c r="E31" s="110">
        <v>311840</v>
      </c>
      <c r="F31" s="110">
        <v>311840</v>
      </c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311840</v>
      </c>
      <c r="AE31" s="111">
        <f t="shared" si="10"/>
        <v>100</v>
      </c>
      <c r="AF31" s="110">
        <f t="shared" si="11"/>
        <v>0</v>
      </c>
      <c r="AG31" s="111">
        <f t="shared" si="12"/>
        <v>0</v>
      </c>
    </row>
    <row r="32" spans="2:33" ht="24" customHeight="1">
      <c r="B32" s="109"/>
      <c r="C32" s="109"/>
      <c r="D32" s="109" t="s">
        <v>40</v>
      </c>
      <c r="E32" s="110">
        <v>4009680</v>
      </c>
      <c r="F32" s="110">
        <v>4189565</v>
      </c>
      <c r="G32" s="110">
        <v>334140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4523705</v>
      </c>
      <c r="AE32" s="111">
        <f t="shared" si="10"/>
        <v>112.81960156421459</v>
      </c>
      <c r="AF32" s="110">
        <f t="shared" si="11"/>
        <v>-514025</v>
      </c>
      <c r="AG32" s="111">
        <f t="shared" si="12"/>
        <v>-12.819601564214601</v>
      </c>
    </row>
    <row r="33" spans="2:33" ht="24" customHeight="1">
      <c r="B33" s="109"/>
      <c r="C33" s="109"/>
      <c r="D33" s="109" t="s">
        <v>42</v>
      </c>
      <c r="E33" s="110">
        <v>3960000</v>
      </c>
      <c r="F33" s="110">
        <v>3330000</v>
      </c>
      <c r="G33" s="110">
        <v>370000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3700000</v>
      </c>
      <c r="AE33" s="111">
        <f t="shared" si="10"/>
        <v>93.434343434343432</v>
      </c>
      <c r="AF33" s="110">
        <f t="shared" si="11"/>
        <v>260000</v>
      </c>
      <c r="AG33" s="111">
        <f t="shared" si="12"/>
        <v>6.5656565656565657</v>
      </c>
    </row>
    <row r="34" spans="2:33" ht="24" customHeight="1">
      <c r="B34" s="109"/>
      <c r="C34" s="109"/>
      <c r="D34" s="109" t="s">
        <v>44</v>
      </c>
      <c r="E34" s="110">
        <v>12617400</v>
      </c>
      <c r="F34" s="110">
        <v>11577347</v>
      </c>
      <c r="G34" s="110">
        <v>1401000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12978347</v>
      </c>
      <c r="AE34" s="111">
        <f t="shared" si="10"/>
        <v>102.86070822831962</v>
      </c>
      <c r="AF34" s="110">
        <f t="shared" si="11"/>
        <v>-360947</v>
      </c>
      <c r="AG34" s="111">
        <f t="shared" si="12"/>
        <v>-2.8607082283196221</v>
      </c>
    </row>
    <row r="35" spans="2:33" ht="24" customHeight="1">
      <c r="B35" s="109"/>
      <c r="C35" s="109"/>
      <c r="D35" s="109" t="s">
        <v>46</v>
      </c>
      <c r="E35" s="110">
        <v>0</v>
      </c>
      <c r="F35" s="110">
        <v>0</v>
      </c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486000</v>
      </c>
      <c r="F36" s="110">
        <v>486449</v>
      </c>
      <c r="G36" s="110">
        <v>40500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526949</v>
      </c>
      <c r="AE36" s="111">
        <f t="shared" si="10"/>
        <v>108.42572016460905</v>
      </c>
      <c r="AF36" s="110">
        <f t="shared" si="11"/>
        <v>-40949</v>
      </c>
      <c r="AG36" s="111">
        <f t="shared" si="12"/>
        <v>-8.4257201646090536</v>
      </c>
    </row>
    <row r="37" spans="2:33" ht="24" customHeight="1">
      <c r="B37" s="109"/>
      <c r="C37" s="109"/>
      <c r="D37" s="109" t="s">
        <v>50</v>
      </c>
      <c r="E37" s="110">
        <v>41851410</v>
      </c>
      <c r="F37" s="110">
        <v>40903772.950000003</v>
      </c>
      <c r="G37" s="110">
        <v>3584730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44488502.950000003</v>
      </c>
      <c r="AE37" s="111">
        <f t="shared" si="10"/>
        <v>106.30108507694246</v>
      </c>
      <c r="AF37" s="110">
        <f t="shared" si="11"/>
        <v>-2637092.950000003</v>
      </c>
      <c r="AG37" s="111">
        <f t="shared" si="12"/>
        <v>-6.3010850769424565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3973320</v>
      </c>
      <c r="F39" s="110">
        <v>3406210</v>
      </c>
      <c r="G39" s="110">
        <v>456090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3862300</v>
      </c>
      <c r="AE39" s="111">
        <f t="shared" si="10"/>
        <v>97.205863106923175</v>
      </c>
      <c r="AF39" s="110">
        <f t="shared" si="11"/>
        <v>111020</v>
      </c>
      <c r="AG39" s="111">
        <f t="shared" si="12"/>
        <v>2.7941368930768222</v>
      </c>
    </row>
    <row r="40" spans="2:33" ht="24" customHeight="1">
      <c r="B40" s="109"/>
      <c r="C40" s="109"/>
      <c r="D40" s="109" t="s">
        <v>56</v>
      </c>
      <c r="E40" s="110">
        <v>4964849</v>
      </c>
      <c r="F40" s="110">
        <v>1270868</v>
      </c>
      <c r="G40" s="110">
        <v>112649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1383517</v>
      </c>
      <c r="AE40" s="111">
        <f t="shared" si="10"/>
        <v>27.866245277550235</v>
      </c>
      <c r="AF40" s="110">
        <f t="shared" si="11"/>
        <v>3581332</v>
      </c>
      <c r="AG40" s="111">
        <f t="shared" si="12"/>
        <v>72.133754722449765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50000000</v>
      </c>
      <c r="F43" s="110">
        <v>43792059.640000001</v>
      </c>
      <c r="G43" s="110">
        <v>1692198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45484257.640000001</v>
      </c>
      <c r="AE43" s="111">
        <f>+AD43*100/E43</f>
        <v>90.968515280000005</v>
      </c>
      <c r="AF43" s="110">
        <f>+E43-AD43</f>
        <v>4515742.3599999994</v>
      </c>
      <c r="AG43" s="111">
        <f>+AF43*100/E43</f>
        <v>9.0314847199999981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42500000</v>
      </c>
      <c r="F45" s="110">
        <v>22831350.879999999</v>
      </c>
      <c r="G45" s="110">
        <v>293070.43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23124421.309999999</v>
      </c>
      <c r="AE45" s="111">
        <f t="shared" ref="AE45:AE53" si="14">+AD45*100/E45</f>
        <v>54.410403082352943</v>
      </c>
      <c r="AF45" s="110">
        <f t="shared" ref="AF45:AF53" si="15">+E45-AD45</f>
        <v>19375578.690000001</v>
      </c>
      <c r="AG45" s="111">
        <f t="shared" ref="AG45:AG53" si="16">+AF45*100/E45</f>
        <v>45.589596917647064</v>
      </c>
    </row>
    <row r="46" spans="2:33" ht="24" customHeight="1">
      <c r="B46" s="109"/>
      <c r="C46" s="109"/>
      <c r="D46" s="109" t="s">
        <v>131</v>
      </c>
      <c r="E46" s="110">
        <v>14000000</v>
      </c>
      <c r="F46" s="110">
        <v>16293897</v>
      </c>
      <c r="G46" s="110">
        <v>690910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16984807</v>
      </c>
      <c r="AE46" s="111">
        <f t="shared" si="14"/>
        <v>121.32004999999999</v>
      </c>
      <c r="AF46" s="110">
        <f t="shared" si="15"/>
        <v>-2984807</v>
      </c>
      <c r="AG46" s="111">
        <f t="shared" si="16"/>
        <v>-21.320049999999998</v>
      </c>
    </row>
    <row r="47" spans="2:33" ht="24" customHeight="1">
      <c r="B47" s="109"/>
      <c r="C47" s="109"/>
      <c r="D47" s="109" t="s">
        <v>132</v>
      </c>
      <c r="E47" s="110">
        <v>1350000</v>
      </c>
      <c r="F47" s="110">
        <v>1764394.6</v>
      </c>
      <c r="G47" s="110">
        <v>150190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1914584.6</v>
      </c>
      <c r="AE47" s="111">
        <f t="shared" si="14"/>
        <v>141.82108148148149</v>
      </c>
      <c r="AF47" s="110">
        <f t="shared" si="15"/>
        <v>-564584.60000000009</v>
      </c>
      <c r="AG47" s="111">
        <f t="shared" si="16"/>
        <v>-41.821081481481485</v>
      </c>
    </row>
    <row r="48" spans="2:33" ht="24" customHeight="1">
      <c r="B48" s="109"/>
      <c r="C48" s="109"/>
      <c r="D48" s="109" t="s">
        <v>133</v>
      </c>
      <c r="E48" s="110">
        <v>1500000</v>
      </c>
      <c r="F48" s="110">
        <v>1230255</v>
      </c>
      <c r="G48" s="110">
        <v>58411.3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1288666.3</v>
      </c>
      <c r="AE48" s="111">
        <f t="shared" si="14"/>
        <v>85.911086666666662</v>
      </c>
      <c r="AF48" s="110">
        <f t="shared" si="15"/>
        <v>211333.69999999995</v>
      </c>
      <c r="AG48" s="111">
        <f t="shared" si="16"/>
        <v>14.088913333333331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18251092.23</v>
      </c>
      <c r="F50" s="110">
        <v>16301204.43</v>
      </c>
      <c r="G50" s="110">
        <v>921014.72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17222219.149999999</v>
      </c>
      <c r="AE50" s="111">
        <f t="shared" si="14"/>
        <v>94.362676671433363</v>
      </c>
      <c r="AF50" s="110">
        <f t="shared" si="15"/>
        <v>1028873.0800000019</v>
      </c>
      <c r="AG50" s="111">
        <f t="shared" si="16"/>
        <v>5.637323328566632</v>
      </c>
    </row>
    <row r="51" spans="2:33" ht="24" customHeight="1">
      <c r="B51" s="109"/>
      <c r="C51" s="109"/>
      <c r="D51" s="109" t="s">
        <v>65</v>
      </c>
      <c r="E51" s="110">
        <v>9500000</v>
      </c>
      <c r="F51" s="110">
        <v>9632479.4499999993</v>
      </c>
      <c r="G51" s="110">
        <v>887188.67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10519668.119999999</v>
      </c>
      <c r="AE51" s="111">
        <f t="shared" si="14"/>
        <v>110.73334863157893</v>
      </c>
      <c r="AF51" s="110">
        <f t="shared" si="15"/>
        <v>-1019668.1199999992</v>
      </c>
      <c r="AG51" s="111">
        <f t="shared" si="16"/>
        <v>-10.733348631578938</v>
      </c>
    </row>
    <row r="52" spans="2:33" ht="24" customHeight="1">
      <c r="B52" s="109"/>
      <c r="C52" s="109"/>
      <c r="D52" s="109" t="s">
        <v>67</v>
      </c>
      <c r="E52" s="110">
        <v>42000000</v>
      </c>
      <c r="F52" s="110">
        <v>45884420.789999999</v>
      </c>
      <c r="G52" s="110">
        <v>160437.46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46044858.25</v>
      </c>
      <c r="AE52" s="111">
        <f t="shared" si="14"/>
        <v>109.63061488095238</v>
      </c>
      <c r="AF52" s="110">
        <f t="shared" si="15"/>
        <v>-4044858.25</v>
      </c>
      <c r="AG52" s="111">
        <f t="shared" si="16"/>
        <v>-9.6306148809523808</v>
      </c>
    </row>
    <row r="53" spans="2:33" ht="24" customHeight="1">
      <c r="B53" s="109"/>
      <c r="C53" s="109"/>
      <c r="D53" s="109" t="s">
        <v>135</v>
      </c>
      <c r="E53" s="110">
        <v>7370020</v>
      </c>
      <c r="F53" s="110">
        <v>4628623.5199999996</v>
      </c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4628623.5199999996</v>
      </c>
      <c r="AE53" s="111">
        <f t="shared" si="14"/>
        <v>62.803405146797424</v>
      </c>
      <c r="AF53" s="110">
        <f t="shared" si="15"/>
        <v>2741396.4800000004</v>
      </c>
      <c r="AG53" s="111">
        <f t="shared" si="16"/>
        <v>37.196594853202576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11969700</v>
      </c>
      <c r="F56" s="110">
        <v>13220610.91</v>
      </c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13220610.91</v>
      </c>
      <c r="AE56" s="111">
        <f t="shared" ref="AE56:AE58" si="18">+AD56*100/E56</f>
        <v>110.45064546312773</v>
      </c>
      <c r="AF56" s="110">
        <f t="shared" ref="AF56:AF58" si="19">+E56-AD56</f>
        <v>-1250910.9100000001</v>
      </c>
      <c r="AG56" s="111">
        <f t="shared" ref="AG56:AG58" si="20">+AF56*100/E56</f>
        <v>-10.450645463127731</v>
      </c>
    </row>
    <row r="57" spans="2:33" ht="24" customHeight="1">
      <c r="B57" s="109"/>
      <c r="C57" s="109"/>
      <c r="D57" s="109" t="s">
        <v>137</v>
      </c>
      <c r="E57" s="110">
        <v>0</v>
      </c>
      <c r="F57" s="110">
        <v>7380760.0999999996</v>
      </c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7380760.0999999996</v>
      </c>
      <c r="AE57" s="111" t="e">
        <f t="shared" si="18"/>
        <v>#DIV/0!</v>
      </c>
      <c r="AF57" s="110">
        <f t="shared" si="19"/>
        <v>-7380760.0999999996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5968100</v>
      </c>
      <c r="F58" s="110">
        <v>11059990.609999999</v>
      </c>
      <c r="G58" s="110">
        <v>44298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11104288.609999999</v>
      </c>
      <c r="AE58" s="111">
        <f t="shared" si="18"/>
        <v>186.06069955262143</v>
      </c>
      <c r="AF58" s="110">
        <f t="shared" si="19"/>
        <v>-5136188.6099999994</v>
      </c>
      <c r="AG58" s="111">
        <f t="shared" si="20"/>
        <v>-86.060699552621429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1200000</v>
      </c>
      <c r="F62" s="110">
        <v>2855121.9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2855121.9</v>
      </c>
      <c r="AE62" s="111">
        <f t="shared" si="22"/>
        <v>237.92682500000001</v>
      </c>
      <c r="AF62" s="110">
        <f t="shared" si="23"/>
        <v>-1655121.9</v>
      </c>
      <c r="AG62" s="111">
        <f t="shared" si="24"/>
        <v>-137.92682500000001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14839549.249999998</v>
      </c>
      <c r="F64" s="110">
        <v>21419242.219999999</v>
      </c>
      <c r="G64" s="110">
        <v>551076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21970318.219999999</v>
      </c>
      <c r="AE64" s="111">
        <f t="shared" ref="AE64:AE71" si="26">+AD64*100/E64</f>
        <v>148.05246338597516</v>
      </c>
      <c r="AF64" s="110">
        <f t="shared" ref="AF64:AF71" si="27">+E64-AD64</f>
        <v>-7130768.9700000007</v>
      </c>
      <c r="AG64" s="111">
        <f t="shared" ref="AG64:AG71" si="28">+AF64*100/E64</f>
        <v>-48.052463385975166</v>
      </c>
    </row>
    <row r="65" spans="1:33" ht="24" customHeight="1">
      <c r="B65" s="109"/>
      <c r="C65" s="109"/>
      <c r="D65" s="109" t="s">
        <v>142</v>
      </c>
      <c r="E65" s="110">
        <v>8460000</v>
      </c>
      <c r="F65" s="110">
        <v>13268938.77</v>
      </c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13268938.77</v>
      </c>
      <c r="AE65" s="111">
        <f t="shared" si="26"/>
        <v>156.84324787234041</v>
      </c>
      <c r="AF65" s="110">
        <f t="shared" si="27"/>
        <v>-4808938.7699999996</v>
      </c>
      <c r="AG65" s="111">
        <f t="shared" si="28"/>
        <v>-56.84324787234042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336013880.48000002</v>
      </c>
      <c r="F66" s="115">
        <f t="shared" si="29"/>
        <v>332131271.66999996</v>
      </c>
      <c r="G66" s="115">
        <f t="shared" si="29"/>
        <v>15056166.890000002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347187438.55999994</v>
      </c>
      <c r="AE66" s="116">
        <f t="shared" si="26"/>
        <v>103.32532634188752</v>
      </c>
      <c r="AF66" s="115">
        <f t="shared" si="27"/>
        <v>-11173558.079999924</v>
      </c>
      <c r="AG66" s="116">
        <f t="shared" si="28"/>
        <v>-3.3253263418875307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9935819.5199999809</v>
      </c>
      <c r="F67" s="115">
        <f t="shared" si="30"/>
        <v>-13622711.409999967</v>
      </c>
      <c r="G67" s="115">
        <f t="shared" si="30"/>
        <v>55594454.979999989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41971743.570000023</v>
      </c>
      <c r="AE67" s="116">
        <f t="shared" si="26"/>
        <v>422.42860274901716</v>
      </c>
      <c r="AF67" s="115">
        <f t="shared" si="27"/>
        <v>-32035924.050000042</v>
      </c>
      <c r="AG67" s="116">
        <f t="shared" si="28"/>
        <v>-322.42860274901716</v>
      </c>
    </row>
    <row r="68" spans="1:33" ht="24" customHeight="1">
      <c r="B68" s="109"/>
      <c r="C68" s="109"/>
      <c r="D68" s="119" t="s">
        <v>145</v>
      </c>
      <c r="E68" s="110">
        <v>3035443.0899999989</v>
      </c>
      <c r="F68" s="110">
        <v>3785850.81</v>
      </c>
      <c r="G68" s="110">
        <v>29364587.350000001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33150438.16</v>
      </c>
      <c r="AE68" s="111">
        <f t="shared" si="26"/>
        <v>1092.1119973954119</v>
      </c>
      <c r="AF68" s="110">
        <f t="shared" si="27"/>
        <v>-30114995.07</v>
      </c>
      <c r="AG68" s="111">
        <f t="shared" si="28"/>
        <v>-992.11199739541189</v>
      </c>
    </row>
    <row r="69" spans="1:33" ht="24" customHeight="1">
      <c r="B69" s="109"/>
      <c r="C69" s="109"/>
      <c r="D69" s="119" t="s">
        <v>146</v>
      </c>
      <c r="E69" s="110">
        <v>117823304.41000001</v>
      </c>
      <c r="F69" s="110">
        <v>105914308.55</v>
      </c>
      <c r="G69" s="110">
        <v>115397514.64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221311823.19</v>
      </c>
      <c r="AE69" s="111">
        <f t="shared" si="26"/>
        <v>187.83365845850153</v>
      </c>
      <c r="AF69" s="110">
        <f t="shared" si="27"/>
        <v>-103488518.77999999</v>
      </c>
      <c r="AG69" s="111">
        <f t="shared" si="28"/>
        <v>-87.833658458501532</v>
      </c>
    </row>
    <row r="70" spans="1:33" ht="24" customHeight="1">
      <c r="B70" s="109"/>
      <c r="C70" s="109"/>
      <c r="D70" s="119" t="s">
        <v>147</v>
      </c>
      <c r="E70" s="110">
        <v>0</v>
      </c>
      <c r="F70" s="110">
        <v>0</v>
      </c>
      <c r="G70" s="110">
        <v>0</v>
      </c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-110922927.98000003</v>
      </c>
      <c r="F71" s="123">
        <f t="shared" si="31"/>
        <v>-123322870.76999997</v>
      </c>
      <c r="G71" s="123">
        <f t="shared" si="31"/>
        <v>-89167647.01000002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-212490517.77999997</v>
      </c>
      <c r="AE71" s="116">
        <f t="shared" si="26"/>
        <v>191.56591125895366</v>
      </c>
      <c r="AF71" s="115">
        <f t="shared" si="27"/>
        <v>101567589.79999994</v>
      </c>
      <c r="AG71" s="116">
        <f t="shared" si="28"/>
        <v>-91.56591125895369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5000</v>
      </c>
      <c r="F74" s="110">
        <v>27914.799999999999</v>
      </c>
      <c r="G74" s="110">
        <v>8108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998260</v>
      </c>
      <c r="F75" s="110">
        <v>998260</v>
      </c>
      <c r="G75" s="110">
        <v>998260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35649211.399999999</v>
      </c>
      <c r="F78" s="110">
        <v>30690477.079999998</v>
      </c>
      <c r="G78" s="110">
        <v>86304738.859999999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36652471.399999999</v>
      </c>
      <c r="F80" s="115">
        <f t="shared" si="32"/>
        <v>31716651.879999999</v>
      </c>
      <c r="G80" s="115">
        <f t="shared" si="32"/>
        <v>87311106.859999999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5" ht="24" customHeight="1"/>
    <row r="82" spans="4:5" ht="24" customHeight="1">
      <c r="D82" s="95" t="s">
        <v>218</v>
      </c>
      <c r="E82" s="125">
        <v>5000000</v>
      </c>
    </row>
    <row r="83" spans="4:5" ht="24" customHeight="1"/>
    <row r="84" spans="4:5" ht="24" customHeight="1"/>
    <row r="85" spans="4:5" ht="24" customHeight="1"/>
    <row r="86" spans="4:5" ht="24" customHeight="1"/>
    <row r="87" spans="4:5" ht="24" customHeight="1"/>
    <row r="88" spans="4:5" ht="24" customHeight="1"/>
    <row r="89" spans="4:5" ht="24" customHeight="1"/>
    <row r="90" spans="4:5" ht="24" customHeight="1"/>
    <row r="91" spans="4:5" ht="24" customHeight="1"/>
    <row r="92" spans="4:5" ht="24" customHeight="1"/>
    <row r="93" spans="4:5" ht="24" customHeight="1"/>
    <row r="94" spans="4:5" ht="24" customHeight="1"/>
    <row r="95" spans="4:5" ht="24" customHeight="1"/>
    <row r="96" spans="4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00B0F0"/>
  </sheetPr>
  <dimension ref="A1:AG1000"/>
  <sheetViews>
    <sheetView workbookViewId="0">
      <pane ySplit="8" topLeftCell="A78" activePane="bottomLeft" state="frozen"/>
      <selection pane="bottomLeft" activeCell="F85" sqref="F85"/>
    </sheetView>
  </sheetViews>
  <sheetFormatPr defaultColWidth="9.2109375" defaultRowHeight="15" customHeight="1"/>
  <cols>
    <col min="1" max="3" width="1.28515625" customWidth="1"/>
    <col min="4" max="4" width="39.42578125" customWidth="1"/>
    <col min="5" max="5" width="13.2109375" customWidth="1"/>
    <col min="6" max="6" width="7.7109375" customWidth="1"/>
    <col min="7" max="7" width="9.3554687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58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295"/>
      <c r="AG1" s="295"/>
    </row>
    <row r="2" spans="1:33" ht="24" customHeight="1">
      <c r="A2" s="458" t="s">
        <v>229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  <c r="AF2" s="295"/>
      <c r="AG2" s="295"/>
    </row>
    <row r="3" spans="1:33" ht="19.5" customHeight="1">
      <c r="A3" s="458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295"/>
      <c r="AG3" s="295"/>
    </row>
    <row r="4" spans="1:33" ht="13.5" customHeight="1">
      <c r="A4" s="313"/>
      <c r="B4" s="313"/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</row>
    <row r="5" spans="1:33" ht="12" customHeight="1">
      <c r="A5" s="313"/>
      <c r="B5" s="313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458"/>
      <c r="AE5" s="380"/>
      <c r="AF5" s="458" t="s">
        <v>98</v>
      </c>
      <c r="AG5" s="380"/>
    </row>
    <row r="6" spans="1:33" ht="31.5" customHeight="1">
      <c r="A6" s="314"/>
      <c r="B6" s="453" t="s">
        <v>1</v>
      </c>
      <c r="C6" s="377"/>
      <c r="D6" s="378"/>
      <c r="E6" s="315" t="s">
        <v>99</v>
      </c>
      <c r="F6" s="455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89" t="s">
        <v>101</v>
      </c>
      <c r="AG6" s="371"/>
    </row>
    <row r="7" spans="1:33" ht="22.5" customHeight="1">
      <c r="A7" s="314"/>
      <c r="B7" s="379"/>
      <c r="C7" s="380"/>
      <c r="D7" s="381"/>
      <c r="E7" s="454" t="s">
        <v>102</v>
      </c>
      <c r="F7" s="455" t="s">
        <v>103</v>
      </c>
      <c r="G7" s="371"/>
      <c r="H7" s="455" t="s">
        <v>104</v>
      </c>
      <c r="I7" s="371"/>
      <c r="J7" s="455" t="s">
        <v>105</v>
      </c>
      <c r="K7" s="371"/>
      <c r="L7" s="455" t="s">
        <v>106</v>
      </c>
      <c r="M7" s="371"/>
      <c r="N7" s="455" t="s">
        <v>107</v>
      </c>
      <c r="O7" s="371"/>
      <c r="P7" s="455" t="s">
        <v>108</v>
      </c>
      <c r="Q7" s="371"/>
      <c r="R7" s="455" t="s">
        <v>109</v>
      </c>
      <c r="S7" s="371"/>
      <c r="T7" s="455" t="s">
        <v>110</v>
      </c>
      <c r="U7" s="371"/>
      <c r="V7" s="455" t="s">
        <v>111</v>
      </c>
      <c r="W7" s="371"/>
      <c r="X7" s="455" t="s">
        <v>112</v>
      </c>
      <c r="Y7" s="371"/>
      <c r="Z7" s="455" t="s">
        <v>113</v>
      </c>
      <c r="AA7" s="371"/>
      <c r="AB7" s="455" t="s">
        <v>114</v>
      </c>
      <c r="AC7" s="371"/>
      <c r="AD7" s="316" t="s">
        <v>115</v>
      </c>
      <c r="AE7" s="456" t="s">
        <v>116</v>
      </c>
      <c r="AF7" s="317" t="s">
        <v>115</v>
      </c>
      <c r="AG7" s="457" t="s">
        <v>116</v>
      </c>
    </row>
    <row r="8" spans="1:33" ht="24" customHeight="1">
      <c r="A8" s="314"/>
      <c r="B8" s="382"/>
      <c r="C8" s="383"/>
      <c r="D8" s="384"/>
      <c r="E8" s="386"/>
      <c r="F8" s="316">
        <v>2568</v>
      </c>
      <c r="G8" s="316">
        <v>2569</v>
      </c>
      <c r="H8" s="316">
        <v>2568</v>
      </c>
      <c r="I8" s="316">
        <v>2569</v>
      </c>
      <c r="J8" s="316">
        <v>2568</v>
      </c>
      <c r="K8" s="316">
        <v>2569</v>
      </c>
      <c r="L8" s="316">
        <v>2568</v>
      </c>
      <c r="M8" s="316">
        <v>2569</v>
      </c>
      <c r="N8" s="316">
        <v>2568</v>
      </c>
      <c r="O8" s="316">
        <v>2569</v>
      </c>
      <c r="P8" s="316">
        <v>2568</v>
      </c>
      <c r="Q8" s="316">
        <v>2569</v>
      </c>
      <c r="R8" s="316">
        <v>2568</v>
      </c>
      <c r="S8" s="316">
        <v>2569</v>
      </c>
      <c r="T8" s="316">
        <v>2568</v>
      </c>
      <c r="U8" s="316">
        <v>2569</v>
      </c>
      <c r="V8" s="316">
        <v>2568</v>
      </c>
      <c r="W8" s="316">
        <v>2569</v>
      </c>
      <c r="X8" s="316">
        <v>2568</v>
      </c>
      <c r="Y8" s="316">
        <v>2569</v>
      </c>
      <c r="Z8" s="316">
        <v>2568</v>
      </c>
      <c r="AA8" s="316">
        <v>2569</v>
      </c>
      <c r="AB8" s="316">
        <v>2568</v>
      </c>
      <c r="AC8" s="316">
        <v>2569</v>
      </c>
      <c r="AD8" s="316" t="s">
        <v>117</v>
      </c>
      <c r="AE8" s="386"/>
      <c r="AF8" s="318" t="s">
        <v>118</v>
      </c>
      <c r="AG8" s="386"/>
    </row>
    <row r="9" spans="1:33" ht="24" customHeight="1">
      <c r="A9" s="295"/>
      <c r="B9" s="55" t="s">
        <v>119</v>
      </c>
      <c r="C9" s="55"/>
      <c r="D9" s="55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5"/>
      <c r="AF9" s="56"/>
      <c r="AG9" s="55"/>
    </row>
    <row r="10" spans="1:33" ht="24" customHeight="1">
      <c r="A10" s="295"/>
      <c r="B10" s="55"/>
      <c r="C10" s="370" t="s">
        <v>4</v>
      </c>
      <c r="D10" s="371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5"/>
      <c r="AF10" s="57"/>
      <c r="AG10" s="55"/>
    </row>
    <row r="11" spans="1:33" ht="24" customHeight="1">
      <c r="A11" s="295"/>
      <c r="B11" s="59"/>
      <c r="C11" s="59"/>
      <c r="D11" s="59" t="s">
        <v>5</v>
      </c>
      <c r="E11" s="62">
        <v>317570101.01000005</v>
      </c>
      <c r="F11" s="62"/>
      <c r="G11" s="91">
        <v>69169483.590000004</v>
      </c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>
        <f t="shared" ref="AD11:AD19" si="0">SUM(F11:AC11)</f>
        <v>69169483.590000004</v>
      </c>
      <c r="AE11" s="63">
        <f t="shared" ref="AE11:AE19" si="1">+AD11*100/E11</f>
        <v>21.780855115142565</v>
      </c>
      <c r="AF11" s="62">
        <f t="shared" ref="AF11:AF19" si="2">+E11-AD11</f>
        <v>248400617.42000005</v>
      </c>
      <c r="AG11" s="63">
        <f>+AF11*100/E11</f>
        <v>78.219144884857428</v>
      </c>
    </row>
    <row r="12" spans="1:33" ht="24" customHeight="1">
      <c r="A12" s="295"/>
      <c r="B12" s="59"/>
      <c r="C12" s="59"/>
      <c r="D12" s="59" t="s">
        <v>7</v>
      </c>
      <c r="E12" s="62">
        <v>17512125</v>
      </c>
      <c r="F12" s="62"/>
      <c r="G12" s="91">
        <v>0</v>
      </c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>
        <f t="shared" si="0"/>
        <v>0</v>
      </c>
      <c r="AE12" s="63">
        <f t="shared" si="1"/>
        <v>0</v>
      </c>
      <c r="AF12" s="62">
        <f t="shared" si="2"/>
        <v>17512125</v>
      </c>
      <c r="AG12" s="63" t="e">
        <f t="shared" ref="AG12:AG19" si="3">+AF12*100/G12</f>
        <v>#DIV/0!</v>
      </c>
    </row>
    <row r="13" spans="1:33" ht="24" customHeight="1">
      <c r="A13" s="295"/>
      <c r="B13" s="59"/>
      <c r="C13" s="59"/>
      <c r="D13" s="59" t="s">
        <v>9</v>
      </c>
      <c r="E13" s="62">
        <v>1333360</v>
      </c>
      <c r="F13" s="62"/>
      <c r="G13" s="91">
        <v>64450</v>
      </c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>
        <f t="shared" si="0"/>
        <v>64450</v>
      </c>
      <c r="AE13" s="63">
        <f t="shared" si="1"/>
        <v>4.8336533269334616</v>
      </c>
      <c r="AF13" s="62">
        <f t="shared" si="2"/>
        <v>1268910</v>
      </c>
      <c r="AG13" s="63">
        <f t="shared" si="3"/>
        <v>1968.8285492629946</v>
      </c>
    </row>
    <row r="14" spans="1:33" ht="24" customHeight="1">
      <c r="A14" s="295"/>
      <c r="B14" s="59"/>
      <c r="C14" s="59"/>
      <c r="D14" s="59" t="s">
        <v>11</v>
      </c>
      <c r="E14" s="62">
        <v>86104799.120000005</v>
      </c>
      <c r="F14" s="62"/>
      <c r="G14" s="91">
        <v>8701703.5500000007</v>
      </c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>
        <f t="shared" si="0"/>
        <v>8701703.5500000007</v>
      </c>
      <c r="AE14" s="63">
        <f t="shared" si="1"/>
        <v>10.105944893818133</v>
      </c>
      <c r="AF14" s="62">
        <f t="shared" si="2"/>
        <v>77403095.570000008</v>
      </c>
      <c r="AG14" s="63">
        <f t="shared" si="3"/>
        <v>889.51657713046313</v>
      </c>
    </row>
    <row r="15" spans="1:33" ht="24" customHeight="1">
      <c r="A15" s="295"/>
      <c r="B15" s="59"/>
      <c r="C15" s="59"/>
      <c r="D15" s="59" t="s">
        <v>13</v>
      </c>
      <c r="E15" s="62">
        <v>697115.12</v>
      </c>
      <c r="F15" s="62"/>
      <c r="G15" s="91">
        <v>69716</v>
      </c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>
        <f t="shared" si="0"/>
        <v>69716</v>
      </c>
      <c r="AE15" s="63">
        <f t="shared" si="1"/>
        <v>10.000643796106445</v>
      </c>
      <c r="AF15" s="62">
        <f t="shared" si="2"/>
        <v>627399.12</v>
      </c>
      <c r="AG15" s="63">
        <f t="shared" si="3"/>
        <v>899.93562453382299</v>
      </c>
    </row>
    <row r="16" spans="1:33" ht="24" customHeight="1">
      <c r="A16" s="295"/>
      <c r="B16" s="59"/>
      <c r="C16" s="59"/>
      <c r="D16" s="59" t="s">
        <v>15</v>
      </c>
      <c r="E16" s="62">
        <v>18958910.919999998</v>
      </c>
      <c r="F16" s="62"/>
      <c r="G16" s="91">
        <v>0</v>
      </c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>
        <f t="shared" si="0"/>
        <v>0</v>
      </c>
      <c r="AE16" s="63">
        <f t="shared" si="1"/>
        <v>0</v>
      </c>
      <c r="AF16" s="62">
        <f t="shared" si="2"/>
        <v>18958910.919999998</v>
      </c>
      <c r="AG16" s="63" t="e">
        <f t="shared" si="3"/>
        <v>#DIV/0!</v>
      </c>
    </row>
    <row r="17" spans="1:33" ht="24" customHeight="1">
      <c r="A17" s="295"/>
      <c r="B17" s="59"/>
      <c r="C17" s="59"/>
      <c r="D17" s="59" t="s">
        <v>17</v>
      </c>
      <c r="E17" s="62">
        <v>24750332.960000001</v>
      </c>
      <c r="F17" s="62"/>
      <c r="G17" s="91">
        <v>2542572.48</v>
      </c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>
        <f t="shared" si="0"/>
        <v>2542572.48</v>
      </c>
      <c r="AE17" s="63">
        <f t="shared" si="1"/>
        <v>10.272881920858005</v>
      </c>
      <c r="AF17" s="62">
        <f t="shared" si="2"/>
        <v>22207760.48</v>
      </c>
      <c r="AG17" s="63">
        <f t="shared" si="3"/>
        <v>873.43667308158706</v>
      </c>
    </row>
    <row r="18" spans="1:33" ht="24" customHeight="1">
      <c r="A18" s="295"/>
      <c r="B18" s="59"/>
      <c r="C18" s="59"/>
      <c r="D18" s="59" t="s">
        <v>19</v>
      </c>
      <c r="E18" s="62">
        <v>75789</v>
      </c>
      <c r="F18" s="62"/>
      <c r="G18" s="91">
        <v>8400</v>
      </c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>
        <f t="shared" si="0"/>
        <v>8400</v>
      </c>
      <c r="AE18" s="63">
        <f t="shared" si="1"/>
        <v>11.083402604599613</v>
      </c>
      <c r="AF18" s="62">
        <f t="shared" si="2"/>
        <v>67389</v>
      </c>
      <c r="AG18" s="63">
        <f t="shared" si="3"/>
        <v>802.25</v>
      </c>
    </row>
    <row r="19" spans="1:33" ht="24" customHeight="1">
      <c r="A19" s="295"/>
      <c r="B19" s="59"/>
      <c r="C19" s="59"/>
      <c r="D19" s="59" t="s">
        <v>21</v>
      </c>
      <c r="E19" s="62">
        <v>46146706.979999997</v>
      </c>
      <c r="F19" s="62"/>
      <c r="G19" s="91">
        <v>3921358.4</v>
      </c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>
        <f t="shared" si="0"/>
        <v>3921358.4</v>
      </c>
      <c r="AE19" s="63">
        <f t="shared" si="1"/>
        <v>8.4975909585477432</v>
      </c>
      <c r="AF19" s="62">
        <f t="shared" si="2"/>
        <v>42225348.579999998</v>
      </c>
      <c r="AG19" s="63">
        <f t="shared" si="3"/>
        <v>1076.8041141049489</v>
      </c>
    </row>
    <row r="20" spans="1:33" ht="24" customHeight="1">
      <c r="A20" s="295"/>
      <c r="B20" s="55"/>
      <c r="C20" s="370" t="s">
        <v>120</v>
      </c>
      <c r="D20" s="371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64"/>
      <c r="AF20" s="57"/>
      <c r="AG20" s="64"/>
    </row>
    <row r="21" spans="1:33" ht="24" customHeight="1">
      <c r="A21" s="295"/>
      <c r="B21" s="59"/>
      <c r="C21" s="59"/>
      <c r="D21" s="59" t="s">
        <v>24</v>
      </c>
      <c r="E21" s="62">
        <v>0</v>
      </c>
      <c r="F21" s="62"/>
      <c r="G21" s="91">
        <v>0</v>
      </c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>
        <f t="shared" ref="AD21:AD26" si="4">SUM(F21:AC21)</f>
        <v>0</v>
      </c>
      <c r="AE21" s="63" t="e">
        <f t="shared" ref="AE21:AE27" si="5">+AD21*100/E21</f>
        <v>#DIV/0!</v>
      </c>
      <c r="AF21" s="62">
        <f t="shared" ref="AF21:AF26" si="6">+E21-AD21</f>
        <v>0</v>
      </c>
      <c r="AG21" s="63" t="e">
        <f t="shared" ref="AG21:AG27" si="7">+AF21*100/E21</f>
        <v>#DIV/0!</v>
      </c>
    </row>
    <row r="22" spans="1:33" ht="24" customHeight="1">
      <c r="A22" s="295"/>
      <c r="B22" s="59"/>
      <c r="C22" s="59"/>
      <c r="D22" s="59" t="s">
        <v>26</v>
      </c>
      <c r="E22" s="62">
        <v>1502580</v>
      </c>
      <c r="F22" s="62"/>
      <c r="G22" s="91">
        <v>0</v>
      </c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>
        <f t="shared" si="4"/>
        <v>0</v>
      </c>
      <c r="AE22" s="63">
        <f t="shared" si="5"/>
        <v>0</v>
      </c>
      <c r="AF22" s="62">
        <f t="shared" si="6"/>
        <v>1502580</v>
      </c>
      <c r="AG22" s="63">
        <f t="shared" si="7"/>
        <v>100</v>
      </c>
    </row>
    <row r="23" spans="1:33" ht="24" customHeight="1">
      <c r="A23" s="295"/>
      <c r="B23" s="59"/>
      <c r="C23" s="59"/>
      <c r="D23" s="59" t="s">
        <v>28</v>
      </c>
      <c r="E23" s="62">
        <v>3000000</v>
      </c>
      <c r="F23" s="62"/>
      <c r="G23" s="91">
        <v>242762</v>
      </c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>
        <f t="shared" si="4"/>
        <v>242762</v>
      </c>
      <c r="AE23" s="63">
        <f t="shared" si="5"/>
        <v>8.0920666666666659</v>
      </c>
      <c r="AF23" s="62">
        <f t="shared" si="6"/>
        <v>2757238</v>
      </c>
      <c r="AG23" s="63">
        <f t="shared" si="7"/>
        <v>91.907933333333332</v>
      </c>
    </row>
    <row r="24" spans="1:33" ht="24" customHeight="1">
      <c r="A24" s="295"/>
      <c r="B24" s="59"/>
      <c r="C24" s="59"/>
      <c r="D24" s="59" t="s">
        <v>30</v>
      </c>
      <c r="E24" s="62">
        <v>776295.33799999999</v>
      </c>
      <c r="F24" s="62"/>
      <c r="G24" s="91">
        <v>0</v>
      </c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>
        <f t="shared" si="4"/>
        <v>0</v>
      </c>
      <c r="AE24" s="63">
        <f t="shared" si="5"/>
        <v>0</v>
      </c>
      <c r="AF24" s="62">
        <f t="shared" si="6"/>
        <v>776295.33799999999</v>
      </c>
      <c r="AG24" s="63">
        <f t="shared" si="7"/>
        <v>100</v>
      </c>
    </row>
    <row r="25" spans="1:33" ht="24" customHeight="1">
      <c r="A25" s="295"/>
      <c r="B25" s="59"/>
      <c r="C25" s="59"/>
      <c r="D25" s="59" t="s">
        <v>120</v>
      </c>
      <c r="E25" s="62">
        <v>4772903.2799999993</v>
      </c>
      <c r="F25" s="62"/>
      <c r="G25" s="91">
        <v>162980.97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>
        <f t="shared" si="4"/>
        <v>162980.97</v>
      </c>
      <c r="AE25" s="63">
        <f t="shared" si="5"/>
        <v>3.4147134446017944</v>
      </c>
      <c r="AF25" s="62">
        <f t="shared" si="6"/>
        <v>4609922.3099999996</v>
      </c>
      <c r="AG25" s="63">
        <f t="shared" si="7"/>
        <v>96.585286555398213</v>
      </c>
    </row>
    <row r="26" spans="1:33" ht="24" customHeight="1">
      <c r="A26" s="295"/>
      <c r="B26" s="59"/>
      <c r="C26" s="59"/>
      <c r="D26" s="59" t="s">
        <v>121</v>
      </c>
      <c r="E26" s="62">
        <v>0</v>
      </c>
      <c r="F26" s="62"/>
      <c r="G26" s="60">
        <v>0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>
        <f t="shared" si="4"/>
        <v>0</v>
      </c>
      <c r="AE26" s="63" t="e">
        <f t="shared" si="5"/>
        <v>#DIV/0!</v>
      </c>
      <c r="AF26" s="62">
        <f t="shared" si="6"/>
        <v>0</v>
      </c>
      <c r="AG26" s="63" t="e">
        <f t="shared" si="7"/>
        <v>#DIV/0!</v>
      </c>
    </row>
    <row r="27" spans="1:33" ht="24" customHeight="1">
      <c r="A27" s="295"/>
      <c r="B27" s="319"/>
      <c r="C27" s="319"/>
      <c r="D27" s="320" t="s">
        <v>122</v>
      </c>
      <c r="E27" s="321">
        <f t="shared" ref="E27:AD27" si="8">SUM(E10:E26)</f>
        <v>523201018.72800004</v>
      </c>
      <c r="F27" s="321">
        <f t="shared" si="8"/>
        <v>0</v>
      </c>
      <c r="G27" s="321">
        <f t="shared" si="8"/>
        <v>84883426.99000001</v>
      </c>
      <c r="H27" s="321">
        <f t="shared" si="8"/>
        <v>0</v>
      </c>
      <c r="I27" s="321">
        <f t="shared" si="8"/>
        <v>0</v>
      </c>
      <c r="J27" s="321">
        <f t="shared" si="8"/>
        <v>0</v>
      </c>
      <c r="K27" s="321">
        <f t="shared" si="8"/>
        <v>0</v>
      </c>
      <c r="L27" s="321">
        <f t="shared" si="8"/>
        <v>0</v>
      </c>
      <c r="M27" s="321">
        <f t="shared" si="8"/>
        <v>0</v>
      </c>
      <c r="N27" s="321">
        <f t="shared" si="8"/>
        <v>0</v>
      </c>
      <c r="O27" s="321">
        <f t="shared" si="8"/>
        <v>0</v>
      </c>
      <c r="P27" s="321">
        <f t="shared" si="8"/>
        <v>0</v>
      </c>
      <c r="Q27" s="321">
        <f t="shared" si="8"/>
        <v>0</v>
      </c>
      <c r="R27" s="321">
        <f t="shared" si="8"/>
        <v>0</v>
      </c>
      <c r="S27" s="321">
        <f t="shared" si="8"/>
        <v>0</v>
      </c>
      <c r="T27" s="321">
        <f t="shared" si="8"/>
        <v>0</v>
      </c>
      <c r="U27" s="321">
        <f t="shared" si="8"/>
        <v>0</v>
      </c>
      <c r="V27" s="321">
        <f t="shared" si="8"/>
        <v>0</v>
      </c>
      <c r="W27" s="321">
        <f t="shared" si="8"/>
        <v>0</v>
      </c>
      <c r="X27" s="321">
        <f t="shared" si="8"/>
        <v>0</v>
      </c>
      <c r="Y27" s="321">
        <f t="shared" si="8"/>
        <v>0</v>
      </c>
      <c r="Z27" s="321">
        <f t="shared" si="8"/>
        <v>0</v>
      </c>
      <c r="AA27" s="321">
        <f t="shared" si="8"/>
        <v>0</v>
      </c>
      <c r="AB27" s="321">
        <f t="shared" si="8"/>
        <v>0</v>
      </c>
      <c r="AC27" s="321">
        <f t="shared" si="8"/>
        <v>0</v>
      </c>
      <c r="AD27" s="321">
        <f t="shared" si="8"/>
        <v>84883426.99000001</v>
      </c>
      <c r="AE27" s="80">
        <f t="shared" si="5"/>
        <v>16.22386500629673</v>
      </c>
      <c r="AF27" s="321">
        <f>SUM(AF10:AF26)</f>
        <v>438317591.73800009</v>
      </c>
      <c r="AG27" s="80">
        <f t="shared" si="7"/>
        <v>83.77613499370328</v>
      </c>
    </row>
    <row r="28" spans="1:33" ht="24" customHeight="1">
      <c r="A28" s="295"/>
      <c r="B28" s="370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64"/>
      <c r="AF28" s="295"/>
      <c r="AG28" s="64"/>
    </row>
    <row r="29" spans="1:33" ht="24" customHeight="1">
      <c r="A29" s="295"/>
      <c r="B29" s="55"/>
      <c r="C29" s="370" t="s">
        <v>35</v>
      </c>
      <c r="D29" s="371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64"/>
      <c r="AF29" s="57"/>
      <c r="AG29" s="64"/>
    </row>
    <row r="30" spans="1:33" ht="24" customHeight="1">
      <c r="A30" s="295"/>
      <c r="B30" s="59"/>
      <c r="C30" s="59"/>
      <c r="D30" s="59" t="s">
        <v>36</v>
      </c>
      <c r="E30" s="62">
        <v>61124511.399999999</v>
      </c>
      <c r="F30" s="62"/>
      <c r="G30" s="62">
        <v>4355640.0199999996</v>
      </c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>
        <f t="shared" ref="AD30:AD41" si="9">SUM(F30:AC30)</f>
        <v>4355640.0199999996</v>
      </c>
      <c r="AE30" s="63">
        <f t="shared" ref="AE30:AE41" si="10">+AD30*100/E30</f>
        <v>7.1258484039186927</v>
      </c>
      <c r="AF30" s="62">
        <f t="shared" ref="AF30:AF41" si="11">+E30-AD30</f>
        <v>56768871.379999995</v>
      </c>
      <c r="AG30" s="63">
        <f t="shared" ref="AG30:AG41" si="12">+AF30*100/E30</f>
        <v>92.874151596081305</v>
      </c>
    </row>
    <row r="31" spans="1:33" ht="24" customHeight="1">
      <c r="A31" s="295"/>
      <c r="B31" s="59"/>
      <c r="C31" s="59"/>
      <c r="D31" s="59" t="s">
        <v>124</v>
      </c>
      <c r="E31" s="62">
        <v>398840</v>
      </c>
      <c r="F31" s="62"/>
      <c r="G31" s="62">
        <v>33880</v>
      </c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>
        <f t="shared" si="9"/>
        <v>33880</v>
      </c>
      <c r="AE31" s="63">
        <f t="shared" si="10"/>
        <v>8.4946344398756395</v>
      </c>
      <c r="AF31" s="62">
        <f t="shared" si="11"/>
        <v>364960</v>
      </c>
      <c r="AG31" s="63">
        <f t="shared" si="12"/>
        <v>91.505365560124361</v>
      </c>
    </row>
    <row r="32" spans="1:33" ht="24" customHeight="1">
      <c r="A32" s="295"/>
      <c r="B32" s="59"/>
      <c r="C32" s="59"/>
      <c r="D32" s="59" t="s">
        <v>40</v>
      </c>
      <c r="E32" s="62">
        <v>8760525</v>
      </c>
      <c r="F32" s="62"/>
      <c r="G32" s="62">
        <v>767400</v>
      </c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>
        <f t="shared" si="9"/>
        <v>767400</v>
      </c>
      <c r="AE32" s="63">
        <f t="shared" si="10"/>
        <v>8.7597489876462884</v>
      </c>
      <c r="AF32" s="62">
        <f t="shared" si="11"/>
        <v>7993125</v>
      </c>
      <c r="AG32" s="63">
        <f t="shared" si="12"/>
        <v>91.24025101235371</v>
      </c>
    </row>
    <row r="33" spans="1:33" ht="24" customHeight="1">
      <c r="A33" s="295"/>
      <c r="B33" s="59"/>
      <c r="C33" s="59"/>
      <c r="D33" s="59" t="s">
        <v>42</v>
      </c>
      <c r="E33" s="62">
        <v>4835000</v>
      </c>
      <c r="F33" s="62"/>
      <c r="G33" s="62">
        <v>380000</v>
      </c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>
        <f t="shared" si="9"/>
        <v>380000</v>
      </c>
      <c r="AE33" s="63">
        <f t="shared" si="10"/>
        <v>7.8593588417786968</v>
      </c>
      <c r="AF33" s="62">
        <f t="shared" si="11"/>
        <v>4455000</v>
      </c>
      <c r="AG33" s="63">
        <f t="shared" si="12"/>
        <v>92.1406411582213</v>
      </c>
    </row>
    <row r="34" spans="1:33" ht="24" customHeight="1">
      <c r="A34" s="295"/>
      <c r="B34" s="59"/>
      <c r="C34" s="59"/>
      <c r="D34" s="59" t="s">
        <v>44</v>
      </c>
      <c r="E34" s="62">
        <v>26510763</v>
      </c>
      <c r="F34" s="62"/>
      <c r="G34" s="62">
        <v>2320700</v>
      </c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>
        <f t="shared" si="9"/>
        <v>2320700</v>
      </c>
      <c r="AE34" s="63">
        <f t="shared" si="10"/>
        <v>8.7538031251684458</v>
      </c>
      <c r="AF34" s="62">
        <f t="shared" si="11"/>
        <v>24190063</v>
      </c>
      <c r="AG34" s="63">
        <f t="shared" si="12"/>
        <v>91.246196874831554</v>
      </c>
    </row>
    <row r="35" spans="1:33" ht="24" customHeight="1">
      <c r="A35" s="295"/>
      <c r="B35" s="59"/>
      <c r="C35" s="59"/>
      <c r="D35" s="59" t="s">
        <v>46</v>
      </c>
      <c r="E35" s="62">
        <v>0</v>
      </c>
      <c r="F35" s="62"/>
      <c r="G35" s="62">
        <v>0</v>
      </c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>
        <f t="shared" si="9"/>
        <v>0</v>
      </c>
      <c r="AE35" s="63" t="e">
        <f t="shared" si="10"/>
        <v>#DIV/0!</v>
      </c>
      <c r="AF35" s="62">
        <f t="shared" si="11"/>
        <v>0</v>
      </c>
      <c r="AG35" s="63" t="e">
        <f t="shared" si="12"/>
        <v>#DIV/0!</v>
      </c>
    </row>
    <row r="36" spans="1:33" ht="24" customHeight="1">
      <c r="A36" s="295"/>
      <c r="B36" s="59"/>
      <c r="C36" s="59"/>
      <c r="D36" s="59" t="s">
        <v>48</v>
      </c>
      <c r="E36" s="62">
        <v>984000</v>
      </c>
      <c r="F36" s="62"/>
      <c r="G36" s="62">
        <v>109500</v>
      </c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>
        <f t="shared" si="9"/>
        <v>109500</v>
      </c>
      <c r="AE36" s="63">
        <f t="shared" si="10"/>
        <v>11.128048780487806</v>
      </c>
      <c r="AF36" s="62">
        <f t="shared" si="11"/>
        <v>874500</v>
      </c>
      <c r="AG36" s="63">
        <f t="shared" si="12"/>
        <v>88.871951219512198</v>
      </c>
    </row>
    <row r="37" spans="1:33" ht="24" customHeight="1">
      <c r="A37" s="295"/>
      <c r="B37" s="59"/>
      <c r="C37" s="59"/>
      <c r="D37" s="59" t="s">
        <v>50</v>
      </c>
      <c r="E37" s="62">
        <v>67699427.629999995</v>
      </c>
      <c r="F37" s="62"/>
      <c r="G37" s="62">
        <v>5429991.25</v>
      </c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>
        <f t="shared" si="9"/>
        <v>5429991.25</v>
      </c>
      <c r="AE37" s="63">
        <f t="shared" si="10"/>
        <v>8.0207343549146639</v>
      </c>
      <c r="AF37" s="62">
        <f t="shared" si="11"/>
        <v>62269436.379999995</v>
      </c>
      <c r="AG37" s="63">
        <f t="shared" si="12"/>
        <v>91.979265645085349</v>
      </c>
    </row>
    <row r="38" spans="1:33" ht="24" customHeight="1">
      <c r="A38" s="295"/>
      <c r="B38" s="59"/>
      <c r="C38" s="59"/>
      <c r="D38" s="59" t="s">
        <v>52</v>
      </c>
      <c r="E38" s="62">
        <v>0</v>
      </c>
      <c r="F38" s="62"/>
      <c r="G38" s="62">
        <v>0</v>
      </c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>
        <f t="shared" si="9"/>
        <v>0</v>
      </c>
      <c r="AE38" s="63" t="e">
        <f t="shared" si="10"/>
        <v>#DIV/0!</v>
      </c>
      <c r="AF38" s="62">
        <f t="shared" si="11"/>
        <v>0</v>
      </c>
      <c r="AG38" s="63" t="e">
        <f t="shared" si="12"/>
        <v>#DIV/0!</v>
      </c>
    </row>
    <row r="39" spans="1:33" ht="24" customHeight="1">
      <c r="A39" s="295"/>
      <c r="B39" s="59"/>
      <c r="C39" s="59"/>
      <c r="D39" s="59" t="s">
        <v>125</v>
      </c>
      <c r="E39" s="62">
        <v>1206760.1000000001</v>
      </c>
      <c r="F39" s="62"/>
      <c r="G39" s="62">
        <v>12425</v>
      </c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>
        <f t="shared" si="9"/>
        <v>12425</v>
      </c>
      <c r="AE39" s="63">
        <f t="shared" si="10"/>
        <v>1.0296164084311372</v>
      </c>
      <c r="AF39" s="62">
        <f t="shared" si="11"/>
        <v>1194335.1000000001</v>
      </c>
      <c r="AG39" s="63">
        <f t="shared" si="12"/>
        <v>98.970383591568861</v>
      </c>
    </row>
    <row r="40" spans="1:33" ht="24" customHeight="1">
      <c r="A40" s="295"/>
      <c r="B40" s="59"/>
      <c r="C40" s="59"/>
      <c r="D40" s="59" t="s">
        <v>56</v>
      </c>
      <c r="E40" s="62">
        <v>3282293.3119999999</v>
      </c>
      <c r="F40" s="62"/>
      <c r="G40" s="62">
        <v>272364</v>
      </c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>
        <f t="shared" si="9"/>
        <v>272364</v>
      </c>
      <c r="AE40" s="63">
        <f t="shared" si="10"/>
        <v>8.2979787030075158</v>
      </c>
      <c r="AF40" s="62">
        <f t="shared" si="11"/>
        <v>3009929.3119999999</v>
      </c>
      <c r="AG40" s="63">
        <f t="shared" si="12"/>
        <v>91.702021296992484</v>
      </c>
    </row>
    <row r="41" spans="1:33" ht="24" customHeight="1">
      <c r="A41" s="295"/>
      <c r="B41" s="59"/>
      <c r="C41" s="59"/>
      <c r="D41" s="59" t="s">
        <v>126</v>
      </c>
      <c r="E41" s="62">
        <v>0</v>
      </c>
      <c r="F41" s="62"/>
      <c r="G41" s="62">
        <v>0</v>
      </c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>
        <f t="shared" si="9"/>
        <v>0</v>
      </c>
      <c r="AE41" s="63" t="e">
        <f t="shared" si="10"/>
        <v>#DIV/0!</v>
      </c>
      <c r="AF41" s="62">
        <f t="shared" si="11"/>
        <v>0</v>
      </c>
      <c r="AG41" s="63" t="e">
        <f t="shared" si="12"/>
        <v>#DIV/0!</v>
      </c>
    </row>
    <row r="42" spans="1:33" ht="24" customHeight="1">
      <c r="A42" s="295"/>
      <c r="B42" s="55"/>
      <c r="C42" s="370" t="s">
        <v>127</v>
      </c>
      <c r="D42" s="371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64"/>
      <c r="AF42" s="57"/>
      <c r="AG42" s="64"/>
    </row>
    <row r="43" spans="1:33" ht="24" customHeight="1">
      <c r="A43" s="295"/>
      <c r="B43" s="59"/>
      <c r="C43" s="59"/>
      <c r="D43" s="59" t="s">
        <v>128</v>
      </c>
      <c r="E43" s="62">
        <v>93000000</v>
      </c>
      <c r="F43" s="62"/>
      <c r="G43" s="62">
        <v>661015</v>
      </c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>
        <f>SUM(F43:AC43)</f>
        <v>661015</v>
      </c>
      <c r="AE43" s="63">
        <f>+AD43*100/E43</f>
        <v>0.71076881720430107</v>
      </c>
      <c r="AF43" s="62">
        <f>+E43-AD43</f>
        <v>92338985</v>
      </c>
      <c r="AG43" s="63">
        <f>+AF43*100/E43</f>
        <v>99.289231182795703</v>
      </c>
    </row>
    <row r="44" spans="1:33" ht="24" customHeight="1">
      <c r="A44" s="295"/>
      <c r="B44" s="59"/>
      <c r="C44" s="59"/>
      <c r="D44" s="59" t="s">
        <v>129</v>
      </c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64"/>
      <c r="AF44" s="57"/>
      <c r="AG44" s="64"/>
    </row>
    <row r="45" spans="1:33" ht="24" customHeight="1">
      <c r="A45" s="295"/>
      <c r="B45" s="59"/>
      <c r="C45" s="59"/>
      <c r="D45" s="59" t="s">
        <v>130</v>
      </c>
      <c r="E45" s="62">
        <v>54000000</v>
      </c>
      <c r="F45" s="62"/>
      <c r="G45" s="62">
        <v>202440</v>
      </c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>
        <f t="shared" ref="AD45:AD53" si="13">SUM(F45:AC45)</f>
        <v>202440</v>
      </c>
      <c r="AE45" s="63">
        <f t="shared" ref="AE45:AE53" si="14">+AD45*100/E45</f>
        <v>0.37488888888888888</v>
      </c>
      <c r="AF45" s="62">
        <f t="shared" ref="AF45:AF53" si="15">+E45-AD45</f>
        <v>53797560</v>
      </c>
      <c r="AG45" s="63">
        <f t="shared" ref="AG45:AG53" si="16">+AF45*100/E45</f>
        <v>99.62511111111111</v>
      </c>
    </row>
    <row r="46" spans="1:33" ht="24" customHeight="1">
      <c r="A46" s="295"/>
      <c r="B46" s="59"/>
      <c r="C46" s="59"/>
      <c r="D46" s="59" t="s">
        <v>131</v>
      </c>
      <c r="E46" s="62">
        <v>8470769.9000000004</v>
      </c>
      <c r="F46" s="62"/>
      <c r="G46" s="62">
        <v>0</v>
      </c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>
        <f t="shared" si="13"/>
        <v>0</v>
      </c>
      <c r="AE46" s="63">
        <f t="shared" si="14"/>
        <v>0</v>
      </c>
      <c r="AF46" s="62">
        <f t="shared" si="15"/>
        <v>8470769.9000000004</v>
      </c>
      <c r="AG46" s="63">
        <f t="shared" si="16"/>
        <v>100</v>
      </c>
    </row>
    <row r="47" spans="1:33" ht="24" customHeight="1">
      <c r="A47" s="295"/>
      <c r="B47" s="59"/>
      <c r="C47" s="59"/>
      <c r="D47" s="59" t="s">
        <v>132</v>
      </c>
      <c r="E47" s="62">
        <v>425186.46</v>
      </c>
      <c r="F47" s="62"/>
      <c r="G47" s="62">
        <v>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>
        <f t="shared" si="13"/>
        <v>0</v>
      </c>
      <c r="AE47" s="63">
        <f t="shared" si="14"/>
        <v>0</v>
      </c>
      <c r="AF47" s="62">
        <f t="shared" si="15"/>
        <v>425186.46</v>
      </c>
      <c r="AG47" s="63">
        <f t="shared" si="16"/>
        <v>100</v>
      </c>
    </row>
    <row r="48" spans="1:33" ht="24" customHeight="1">
      <c r="A48" s="295"/>
      <c r="B48" s="59"/>
      <c r="C48" s="59"/>
      <c r="D48" s="59" t="s">
        <v>133</v>
      </c>
      <c r="E48" s="62">
        <v>1500000</v>
      </c>
      <c r="F48" s="62"/>
      <c r="G48" s="62">
        <v>0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>
        <f t="shared" si="13"/>
        <v>0</v>
      </c>
      <c r="AE48" s="63">
        <f t="shared" si="14"/>
        <v>0</v>
      </c>
      <c r="AF48" s="62">
        <f t="shared" si="15"/>
        <v>1500000</v>
      </c>
      <c r="AG48" s="63">
        <f t="shared" si="16"/>
        <v>100</v>
      </c>
    </row>
    <row r="49" spans="1:33" ht="24" customHeight="1">
      <c r="A49" s="295"/>
      <c r="B49" s="59"/>
      <c r="C49" s="59"/>
      <c r="D49" s="59" t="s">
        <v>134</v>
      </c>
      <c r="E49" s="62">
        <v>51779</v>
      </c>
      <c r="F49" s="62"/>
      <c r="G49" s="62">
        <v>0</v>
      </c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>
        <f t="shared" si="13"/>
        <v>0</v>
      </c>
      <c r="AE49" s="63">
        <f t="shared" si="14"/>
        <v>0</v>
      </c>
      <c r="AF49" s="62">
        <f t="shared" si="15"/>
        <v>51779</v>
      </c>
      <c r="AG49" s="63">
        <f t="shared" si="16"/>
        <v>100</v>
      </c>
    </row>
    <row r="50" spans="1:33" ht="24" customHeight="1">
      <c r="A50" s="295"/>
      <c r="B50" s="59"/>
      <c r="C50" s="59"/>
      <c r="D50" s="59" t="s">
        <v>63</v>
      </c>
      <c r="E50" s="62">
        <v>17543768.079999998</v>
      </c>
      <c r="F50" s="62"/>
      <c r="G50" s="62">
        <v>603762.4</v>
      </c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>
        <f t="shared" si="13"/>
        <v>603762.4</v>
      </c>
      <c r="AE50" s="63">
        <f t="shared" si="14"/>
        <v>3.4414636425129945</v>
      </c>
      <c r="AF50" s="62">
        <f t="shared" si="15"/>
        <v>16940005.68</v>
      </c>
      <c r="AG50" s="63">
        <f t="shared" si="16"/>
        <v>96.558536357487014</v>
      </c>
    </row>
    <row r="51" spans="1:33" ht="24" customHeight="1">
      <c r="A51" s="295"/>
      <c r="B51" s="59"/>
      <c r="C51" s="59"/>
      <c r="D51" s="59" t="s">
        <v>65</v>
      </c>
      <c r="E51" s="62">
        <v>22468222.151500002</v>
      </c>
      <c r="F51" s="62"/>
      <c r="G51" s="62">
        <v>3829832.1</v>
      </c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>
        <f t="shared" si="13"/>
        <v>3829832.1</v>
      </c>
      <c r="AE51" s="63">
        <f t="shared" si="14"/>
        <v>17.045550262837846</v>
      </c>
      <c r="AF51" s="62">
        <f t="shared" si="15"/>
        <v>18638390.0515</v>
      </c>
      <c r="AG51" s="63">
        <f t="shared" si="16"/>
        <v>82.95444973716215</v>
      </c>
    </row>
    <row r="52" spans="1:33" ht="24" customHeight="1">
      <c r="A52" s="295"/>
      <c r="B52" s="59"/>
      <c r="C52" s="59"/>
      <c r="D52" s="59" t="s">
        <v>67</v>
      </c>
      <c r="E52" s="62">
        <v>74000000</v>
      </c>
      <c r="F52" s="62"/>
      <c r="G52" s="62">
        <v>1059231</v>
      </c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>
        <f t="shared" si="13"/>
        <v>1059231</v>
      </c>
      <c r="AE52" s="63">
        <f t="shared" si="14"/>
        <v>1.4313932432432432</v>
      </c>
      <c r="AF52" s="62">
        <f t="shared" si="15"/>
        <v>72940769</v>
      </c>
      <c r="AG52" s="63">
        <f t="shared" si="16"/>
        <v>98.568606756756751</v>
      </c>
    </row>
    <row r="53" spans="1:33" ht="24" customHeight="1">
      <c r="A53" s="295"/>
      <c r="B53" s="59"/>
      <c r="C53" s="59"/>
      <c r="D53" s="59" t="s">
        <v>135</v>
      </c>
      <c r="E53" s="62">
        <v>3195792</v>
      </c>
      <c r="F53" s="62"/>
      <c r="G53" s="62">
        <v>0</v>
      </c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>
        <f t="shared" si="13"/>
        <v>0</v>
      </c>
      <c r="AE53" s="63">
        <f t="shared" si="14"/>
        <v>0</v>
      </c>
      <c r="AF53" s="62">
        <f t="shared" si="15"/>
        <v>3195792</v>
      </c>
      <c r="AG53" s="63">
        <f t="shared" si="16"/>
        <v>100</v>
      </c>
    </row>
    <row r="54" spans="1:33" ht="24" customHeight="1">
      <c r="A54" s="295"/>
      <c r="B54" s="55"/>
      <c r="C54" s="370" t="s">
        <v>71</v>
      </c>
      <c r="D54" s="371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64"/>
      <c r="AF54" s="57"/>
      <c r="AG54" s="64"/>
    </row>
    <row r="55" spans="1:33" ht="24" customHeight="1">
      <c r="A55" s="295"/>
      <c r="B55" s="71"/>
      <c r="C55" s="71"/>
      <c r="D55" s="71" t="s">
        <v>72</v>
      </c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64"/>
      <c r="AF55" s="57"/>
      <c r="AG55" s="64"/>
    </row>
    <row r="56" spans="1:33" ht="24" customHeight="1">
      <c r="A56" s="295"/>
      <c r="B56" s="59"/>
      <c r="C56" s="59"/>
      <c r="D56" s="59" t="s">
        <v>136</v>
      </c>
      <c r="E56" s="62">
        <v>17512125</v>
      </c>
      <c r="F56" s="62"/>
      <c r="G56" s="62">
        <v>0</v>
      </c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>
        <f t="shared" ref="AD56:AD58" si="17">SUM(F56:AC56)</f>
        <v>0</v>
      </c>
      <c r="AE56" s="63">
        <f t="shared" ref="AE56:AE58" si="18">+AD56*100/E56</f>
        <v>0</v>
      </c>
      <c r="AF56" s="62">
        <f t="shared" ref="AF56:AF58" si="19">+E56-AD56</f>
        <v>17512125</v>
      </c>
      <c r="AG56" s="63">
        <f t="shared" ref="AG56:AG58" si="20">+AF56*100/E56</f>
        <v>100</v>
      </c>
    </row>
    <row r="57" spans="1:33" ht="24" customHeight="1">
      <c r="A57" s="295"/>
      <c r="B57" s="59"/>
      <c r="C57" s="59"/>
      <c r="D57" s="59" t="s">
        <v>137</v>
      </c>
      <c r="E57" s="62">
        <v>1276000</v>
      </c>
      <c r="F57" s="62"/>
      <c r="G57" s="62">
        <v>0</v>
      </c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>
        <f t="shared" si="17"/>
        <v>0</v>
      </c>
      <c r="AE57" s="63">
        <f t="shared" si="18"/>
        <v>0</v>
      </c>
      <c r="AF57" s="62">
        <f t="shared" si="19"/>
        <v>1276000</v>
      </c>
      <c r="AG57" s="63">
        <f t="shared" si="20"/>
        <v>100</v>
      </c>
    </row>
    <row r="58" spans="1:33" ht="24" customHeight="1">
      <c r="A58" s="295"/>
      <c r="B58" s="59"/>
      <c r="C58" s="59"/>
      <c r="D58" s="59" t="s">
        <v>138</v>
      </c>
      <c r="E58" s="62">
        <v>12669188.4</v>
      </c>
      <c r="F58" s="62"/>
      <c r="G58" s="62">
        <v>0</v>
      </c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>
        <f t="shared" si="17"/>
        <v>0</v>
      </c>
      <c r="AE58" s="63">
        <f t="shared" si="18"/>
        <v>0</v>
      </c>
      <c r="AF58" s="62">
        <f t="shared" si="19"/>
        <v>12669188.4</v>
      </c>
      <c r="AG58" s="63">
        <f t="shared" si="20"/>
        <v>100</v>
      </c>
    </row>
    <row r="59" spans="1:33" ht="24" customHeight="1">
      <c r="A59" s="295"/>
      <c r="B59" s="59"/>
      <c r="C59" s="59"/>
      <c r="D59" s="59" t="s">
        <v>79</v>
      </c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64"/>
      <c r="AF59" s="57"/>
      <c r="AG59" s="64"/>
    </row>
    <row r="60" spans="1:33" ht="24" customHeight="1">
      <c r="A60" s="295"/>
      <c r="B60" s="59"/>
      <c r="C60" s="59"/>
      <c r="D60" s="59" t="s">
        <v>139</v>
      </c>
      <c r="E60" s="62">
        <v>0</v>
      </c>
      <c r="F60" s="62"/>
      <c r="G60" s="62">
        <v>0</v>
      </c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>
        <f t="shared" ref="AD60:AD62" si="21">SUM(F60:AC60)</f>
        <v>0</v>
      </c>
      <c r="AE60" s="63" t="e">
        <f t="shared" ref="AE60:AE62" si="22">+AD60*100/E60</f>
        <v>#DIV/0!</v>
      </c>
      <c r="AF60" s="62">
        <f t="shared" ref="AF60:AF62" si="23">+E60-AD60</f>
        <v>0</v>
      </c>
      <c r="AG60" s="63" t="e">
        <f t="shared" ref="AG60:AG62" si="24">+AF60*100/E60</f>
        <v>#DIV/0!</v>
      </c>
    </row>
    <row r="61" spans="1:33" ht="24" customHeight="1">
      <c r="A61" s="295"/>
      <c r="B61" s="59"/>
      <c r="C61" s="59"/>
      <c r="D61" s="59" t="s">
        <v>140</v>
      </c>
      <c r="E61" s="62">
        <v>0</v>
      </c>
      <c r="F61" s="62"/>
      <c r="G61" s="62">
        <v>0</v>
      </c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>
        <f t="shared" si="21"/>
        <v>0</v>
      </c>
      <c r="AE61" s="63" t="e">
        <f t="shared" si="22"/>
        <v>#DIV/0!</v>
      </c>
      <c r="AF61" s="62">
        <f t="shared" si="23"/>
        <v>0</v>
      </c>
      <c r="AG61" s="63" t="e">
        <f t="shared" si="24"/>
        <v>#DIV/0!</v>
      </c>
    </row>
    <row r="62" spans="1:33" ht="24" customHeight="1">
      <c r="A62" s="295"/>
      <c r="B62" s="59"/>
      <c r="C62" s="59"/>
      <c r="D62" s="59" t="s">
        <v>141</v>
      </c>
      <c r="E62" s="62">
        <v>0</v>
      </c>
      <c r="F62" s="62"/>
      <c r="G62" s="62">
        <v>0</v>
      </c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>
        <f t="shared" si="21"/>
        <v>0</v>
      </c>
      <c r="AE62" s="63" t="e">
        <f t="shared" si="22"/>
        <v>#DIV/0!</v>
      </c>
      <c r="AF62" s="62">
        <f t="shared" si="23"/>
        <v>0</v>
      </c>
      <c r="AG62" s="63" t="e">
        <f t="shared" si="24"/>
        <v>#DIV/0!</v>
      </c>
    </row>
    <row r="63" spans="1:33" ht="24" customHeight="1">
      <c r="A63" s="295"/>
      <c r="B63" s="55"/>
      <c r="C63" s="370" t="s">
        <v>86</v>
      </c>
      <c r="D63" s="371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64"/>
      <c r="AF63" s="57"/>
      <c r="AG63" s="64"/>
    </row>
    <row r="64" spans="1:33" ht="24" customHeight="1">
      <c r="A64" s="295"/>
      <c r="B64" s="59"/>
      <c r="C64" s="59"/>
      <c r="D64" s="59" t="s">
        <v>87</v>
      </c>
      <c r="E64" s="62">
        <v>19549566.049999997</v>
      </c>
      <c r="F64" s="62"/>
      <c r="G64" s="62">
        <v>4016928.32</v>
      </c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>
        <f t="shared" ref="AD64:AD71" si="25">SUM(F64:AC64)</f>
        <v>4016928.32</v>
      </c>
      <c r="AE64" s="63">
        <f t="shared" ref="AE64:AE71" si="26">+AD64*100/E64</f>
        <v>20.547404017696856</v>
      </c>
      <c r="AF64" s="62">
        <f t="shared" ref="AF64:AF71" si="27">+E64-AD64</f>
        <v>15532637.729999997</v>
      </c>
      <c r="AG64" s="63">
        <f t="shared" ref="AG64:AG71" si="28">+AF64*100/E64</f>
        <v>79.452595982303151</v>
      </c>
    </row>
    <row r="65" spans="1:33" ht="24" customHeight="1">
      <c r="A65" s="295"/>
      <c r="B65" s="59"/>
      <c r="C65" s="59"/>
      <c r="D65" s="59" t="s">
        <v>142</v>
      </c>
      <c r="E65" s="62">
        <v>21116758.250000004</v>
      </c>
      <c r="F65" s="62"/>
      <c r="G65" s="62">
        <v>927878</v>
      </c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>
        <f t="shared" si="25"/>
        <v>927878</v>
      </c>
      <c r="AE65" s="63">
        <f t="shared" si="26"/>
        <v>4.3940361916109918</v>
      </c>
      <c r="AF65" s="62">
        <f t="shared" si="27"/>
        <v>20188880.250000004</v>
      </c>
      <c r="AG65" s="63">
        <f t="shared" si="28"/>
        <v>95.605963808389006</v>
      </c>
    </row>
    <row r="66" spans="1:33" ht="24" customHeight="1">
      <c r="A66" s="322"/>
      <c r="B66" s="319"/>
      <c r="C66" s="319"/>
      <c r="D66" s="320" t="s">
        <v>143</v>
      </c>
      <c r="E66" s="321">
        <f t="shared" ref="E66:AC66" si="29">SUM(E29:E65)</f>
        <v>521581275.73349994</v>
      </c>
      <c r="F66" s="321">
        <f t="shared" si="29"/>
        <v>0</v>
      </c>
      <c r="G66" s="321">
        <f t="shared" si="29"/>
        <v>24982987.09</v>
      </c>
      <c r="H66" s="321">
        <f t="shared" si="29"/>
        <v>0</v>
      </c>
      <c r="I66" s="321">
        <f t="shared" si="29"/>
        <v>0</v>
      </c>
      <c r="J66" s="321">
        <f t="shared" si="29"/>
        <v>0</v>
      </c>
      <c r="K66" s="321">
        <f t="shared" si="29"/>
        <v>0</v>
      </c>
      <c r="L66" s="321">
        <f t="shared" si="29"/>
        <v>0</v>
      </c>
      <c r="M66" s="321">
        <f t="shared" si="29"/>
        <v>0</v>
      </c>
      <c r="N66" s="321">
        <f t="shared" si="29"/>
        <v>0</v>
      </c>
      <c r="O66" s="321">
        <f t="shared" si="29"/>
        <v>0</v>
      </c>
      <c r="P66" s="321">
        <f t="shared" si="29"/>
        <v>0</v>
      </c>
      <c r="Q66" s="321">
        <f t="shared" si="29"/>
        <v>0</v>
      </c>
      <c r="R66" s="321">
        <f t="shared" si="29"/>
        <v>0</v>
      </c>
      <c r="S66" s="321">
        <f t="shared" si="29"/>
        <v>0</v>
      </c>
      <c r="T66" s="321">
        <f t="shared" si="29"/>
        <v>0</v>
      </c>
      <c r="U66" s="321">
        <f t="shared" si="29"/>
        <v>0</v>
      </c>
      <c r="V66" s="321">
        <f t="shared" si="29"/>
        <v>0</v>
      </c>
      <c r="W66" s="321">
        <f t="shared" si="29"/>
        <v>0</v>
      </c>
      <c r="X66" s="321">
        <f t="shared" si="29"/>
        <v>0</v>
      </c>
      <c r="Y66" s="321">
        <f t="shared" si="29"/>
        <v>0</v>
      </c>
      <c r="Z66" s="321">
        <f t="shared" si="29"/>
        <v>0</v>
      </c>
      <c r="AA66" s="321">
        <f t="shared" si="29"/>
        <v>0</v>
      </c>
      <c r="AB66" s="321">
        <f t="shared" si="29"/>
        <v>0</v>
      </c>
      <c r="AC66" s="321">
        <f t="shared" si="29"/>
        <v>0</v>
      </c>
      <c r="AD66" s="321">
        <f t="shared" si="25"/>
        <v>24982987.09</v>
      </c>
      <c r="AE66" s="80">
        <f t="shared" si="26"/>
        <v>4.7898550527655379</v>
      </c>
      <c r="AF66" s="321">
        <f t="shared" si="27"/>
        <v>496598288.64349997</v>
      </c>
      <c r="AG66" s="80">
        <f t="shared" si="28"/>
        <v>95.210144947234468</v>
      </c>
    </row>
    <row r="67" spans="1:33" ht="24" customHeight="1">
      <c r="A67" s="322"/>
      <c r="B67" s="319"/>
      <c r="C67" s="319"/>
      <c r="D67" s="320" t="s">
        <v>144</v>
      </c>
      <c r="E67" s="321">
        <f t="shared" ref="E67:AC67" si="30">E27-E66</f>
        <v>1619742.9945001006</v>
      </c>
      <c r="F67" s="321">
        <f t="shared" si="30"/>
        <v>0</v>
      </c>
      <c r="G67" s="321">
        <f t="shared" si="30"/>
        <v>59900439.900000006</v>
      </c>
      <c r="H67" s="321">
        <f t="shared" si="30"/>
        <v>0</v>
      </c>
      <c r="I67" s="321">
        <f t="shared" si="30"/>
        <v>0</v>
      </c>
      <c r="J67" s="321">
        <f t="shared" si="30"/>
        <v>0</v>
      </c>
      <c r="K67" s="321">
        <f t="shared" si="30"/>
        <v>0</v>
      </c>
      <c r="L67" s="321">
        <f t="shared" si="30"/>
        <v>0</v>
      </c>
      <c r="M67" s="321">
        <f t="shared" si="30"/>
        <v>0</v>
      </c>
      <c r="N67" s="321">
        <f t="shared" si="30"/>
        <v>0</v>
      </c>
      <c r="O67" s="321">
        <f t="shared" si="30"/>
        <v>0</v>
      </c>
      <c r="P67" s="321">
        <f t="shared" si="30"/>
        <v>0</v>
      </c>
      <c r="Q67" s="321">
        <f t="shared" si="30"/>
        <v>0</v>
      </c>
      <c r="R67" s="321">
        <f t="shared" si="30"/>
        <v>0</v>
      </c>
      <c r="S67" s="321">
        <f t="shared" si="30"/>
        <v>0</v>
      </c>
      <c r="T67" s="321">
        <f t="shared" si="30"/>
        <v>0</v>
      </c>
      <c r="U67" s="321">
        <f t="shared" si="30"/>
        <v>0</v>
      </c>
      <c r="V67" s="321">
        <f t="shared" si="30"/>
        <v>0</v>
      </c>
      <c r="W67" s="321">
        <f t="shared" si="30"/>
        <v>0</v>
      </c>
      <c r="X67" s="321">
        <f t="shared" si="30"/>
        <v>0</v>
      </c>
      <c r="Y67" s="321">
        <f t="shared" si="30"/>
        <v>0</v>
      </c>
      <c r="Z67" s="321">
        <f t="shared" si="30"/>
        <v>0</v>
      </c>
      <c r="AA67" s="321">
        <f t="shared" si="30"/>
        <v>0</v>
      </c>
      <c r="AB67" s="321">
        <f t="shared" si="30"/>
        <v>0</v>
      </c>
      <c r="AC67" s="321">
        <f t="shared" si="30"/>
        <v>0</v>
      </c>
      <c r="AD67" s="321">
        <f t="shared" si="25"/>
        <v>59900439.900000006</v>
      </c>
      <c r="AE67" s="80">
        <f t="shared" si="26"/>
        <v>3698.1447120558169</v>
      </c>
      <c r="AF67" s="321">
        <f t="shared" si="27"/>
        <v>-58280696.905499905</v>
      </c>
      <c r="AG67" s="80">
        <f t="shared" si="28"/>
        <v>-3598.1447120558164</v>
      </c>
    </row>
    <row r="68" spans="1:33" ht="24" customHeight="1">
      <c r="A68" s="295"/>
      <c r="B68" s="59"/>
      <c r="C68" s="59"/>
      <c r="D68" s="74" t="s">
        <v>145</v>
      </c>
      <c r="E68" s="62">
        <v>10450000</v>
      </c>
      <c r="F68" s="62"/>
      <c r="G68" s="62">
        <v>0</v>
      </c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>
        <f t="shared" si="25"/>
        <v>0</v>
      </c>
      <c r="AE68" s="63">
        <f t="shared" si="26"/>
        <v>0</v>
      </c>
      <c r="AF68" s="62">
        <f t="shared" si="27"/>
        <v>10450000</v>
      </c>
      <c r="AG68" s="63">
        <f t="shared" si="28"/>
        <v>100</v>
      </c>
    </row>
    <row r="69" spans="1:33" ht="24" customHeight="1">
      <c r="A69" s="295"/>
      <c r="B69" s="59"/>
      <c r="C69" s="59"/>
      <c r="D69" s="74" t="s">
        <v>146</v>
      </c>
      <c r="E69" s="62">
        <v>155560432.2265</v>
      </c>
      <c r="F69" s="62"/>
      <c r="G69" s="62">
        <v>0</v>
      </c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>
        <f t="shared" si="25"/>
        <v>0</v>
      </c>
      <c r="AE69" s="63">
        <f t="shared" si="26"/>
        <v>0</v>
      </c>
      <c r="AF69" s="62">
        <f t="shared" si="27"/>
        <v>155560432.2265</v>
      </c>
      <c r="AG69" s="63">
        <f t="shared" si="28"/>
        <v>100</v>
      </c>
    </row>
    <row r="70" spans="1:33" ht="24" customHeight="1">
      <c r="A70" s="295"/>
      <c r="B70" s="59"/>
      <c r="C70" s="59"/>
      <c r="D70" s="74" t="s">
        <v>147</v>
      </c>
      <c r="E70" s="62">
        <v>0</v>
      </c>
      <c r="F70" s="62"/>
      <c r="G70" s="62">
        <v>0</v>
      </c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>
        <f t="shared" si="25"/>
        <v>0</v>
      </c>
      <c r="AE70" s="63" t="e">
        <f t="shared" si="26"/>
        <v>#DIV/0!</v>
      </c>
      <c r="AF70" s="62">
        <f t="shared" si="27"/>
        <v>0</v>
      </c>
      <c r="AG70" s="63" t="e">
        <f t="shared" si="28"/>
        <v>#DIV/0!</v>
      </c>
    </row>
    <row r="71" spans="1:33" ht="24" customHeight="1">
      <c r="A71" s="295"/>
      <c r="B71" s="323"/>
      <c r="C71" s="323"/>
      <c r="D71" s="324" t="s">
        <v>148</v>
      </c>
      <c r="E71" s="325">
        <f t="shared" ref="E71:AC71" si="31">E27-E66-E70-E69-E68</f>
        <v>-164390689.2319999</v>
      </c>
      <c r="F71" s="325">
        <f t="shared" si="31"/>
        <v>0</v>
      </c>
      <c r="G71" s="325">
        <f t="shared" si="31"/>
        <v>59900439.900000006</v>
      </c>
      <c r="H71" s="325">
        <f t="shared" si="31"/>
        <v>0</v>
      </c>
      <c r="I71" s="325">
        <f t="shared" si="31"/>
        <v>0</v>
      </c>
      <c r="J71" s="325">
        <f t="shared" si="31"/>
        <v>0</v>
      </c>
      <c r="K71" s="325">
        <f t="shared" si="31"/>
        <v>0</v>
      </c>
      <c r="L71" s="325">
        <f t="shared" si="31"/>
        <v>0</v>
      </c>
      <c r="M71" s="325">
        <f t="shared" si="31"/>
        <v>0</v>
      </c>
      <c r="N71" s="325">
        <f t="shared" si="31"/>
        <v>0</v>
      </c>
      <c r="O71" s="325">
        <f t="shared" si="31"/>
        <v>0</v>
      </c>
      <c r="P71" s="325">
        <f t="shared" si="31"/>
        <v>0</v>
      </c>
      <c r="Q71" s="325">
        <f t="shared" si="31"/>
        <v>0</v>
      </c>
      <c r="R71" s="325">
        <f t="shared" si="31"/>
        <v>0</v>
      </c>
      <c r="S71" s="325">
        <f t="shared" si="31"/>
        <v>0</v>
      </c>
      <c r="T71" s="325">
        <f t="shared" si="31"/>
        <v>0</v>
      </c>
      <c r="U71" s="325">
        <f t="shared" si="31"/>
        <v>0</v>
      </c>
      <c r="V71" s="325">
        <f t="shared" si="31"/>
        <v>0</v>
      </c>
      <c r="W71" s="325">
        <f t="shared" si="31"/>
        <v>0</v>
      </c>
      <c r="X71" s="325">
        <f t="shared" si="31"/>
        <v>0</v>
      </c>
      <c r="Y71" s="325">
        <f t="shared" si="31"/>
        <v>0</v>
      </c>
      <c r="Z71" s="325">
        <f t="shared" si="31"/>
        <v>0</v>
      </c>
      <c r="AA71" s="325">
        <f t="shared" si="31"/>
        <v>0</v>
      </c>
      <c r="AB71" s="325">
        <f t="shared" si="31"/>
        <v>0</v>
      </c>
      <c r="AC71" s="325">
        <f t="shared" si="31"/>
        <v>0</v>
      </c>
      <c r="AD71" s="321">
        <f t="shared" si="25"/>
        <v>59900439.900000006</v>
      </c>
      <c r="AE71" s="80">
        <f t="shared" si="26"/>
        <v>-36.437854345548864</v>
      </c>
      <c r="AF71" s="321">
        <f t="shared" si="27"/>
        <v>-224291129.13199991</v>
      </c>
      <c r="AG71" s="80">
        <f t="shared" si="28"/>
        <v>136.43785434554886</v>
      </c>
    </row>
    <row r="72" spans="1:33" ht="24" customHeight="1">
      <c r="A72" s="295"/>
      <c r="B72" s="59"/>
      <c r="C72" s="59"/>
      <c r="D72" s="59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3"/>
      <c r="AF72" s="62"/>
      <c r="AG72" s="63"/>
    </row>
    <row r="73" spans="1:33" ht="24" customHeight="1">
      <c r="A73" s="295"/>
      <c r="B73" s="370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64"/>
      <c r="AF73" s="56"/>
      <c r="AG73" s="64"/>
    </row>
    <row r="74" spans="1:33" ht="24" customHeight="1">
      <c r="A74" s="295"/>
      <c r="B74" s="59"/>
      <c r="C74" s="374" t="s">
        <v>150</v>
      </c>
      <c r="D74" s="371"/>
      <c r="E74" s="62">
        <v>10000</v>
      </c>
      <c r="F74" s="62"/>
      <c r="G74" s="62">
        <v>16964</v>
      </c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57"/>
      <c r="AE74" s="64"/>
      <c r="AF74" s="57"/>
      <c r="AG74" s="64"/>
    </row>
    <row r="75" spans="1:33" ht="24" customHeight="1">
      <c r="A75" s="295"/>
      <c r="B75" s="59"/>
      <c r="C75" s="374" t="s">
        <v>151</v>
      </c>
      <c r="D75" s="371"/>
      <c r="E75" s="62">
        <v>8489183.8699999992</v>
      </c>
      <c r="F75" s="62"/>
      <c r="G75" s="62">
        <v>9755847.2899999991</v>
      </c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57"/>
      <c r="AE75" s="64"/>
      <c r="AF75" s="57"/>
      <c r="AG75" s="64"/>
    </row>
    <row r="76" spans="1:33" ht="24" customHeight="1">
      <c r="A76" s="295"/>
      <c r="B76" s="59"/>
      <c r="C76" s="374" t="s">
        <v>152</v>
      </c>
      <c r="D76" s="371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64"/>
      <c r="AF76" s="57"/>
      <c r="AG76" s="64"/>
    </row>
    <row r="77" spans="1:33" ht="24" customHeight="1">
      <c r="A77" s="295"/>
      <c r="B77" s="59"/>
      <c r="C77" s="59"/>
      <c r="D77" s="59" t="s">
        <v>153</v>
      </c>
      <c r="E77" s="62">
        <v>0</v>
      </c>
      <c r="F77" s="62"/>
      <c r="G77" s="62">
        <v>0</v>
      </c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57"/>
      <c r="AE77" s="64"/>
      <c r="AF77" s="57"/>
      <c r="AG77" s="64"/>
    </row>
    <row r="78" spans="1:33" ht="24" customHeight="1">
      <c r="A78" s="295"/>
      <c r="B78" s="59"/>
      <c r="C78" s="59"/>
      <c r="D78" s="59" t="s">
        <v>154</v>
      </c>
      <c r="E78" s="62">
        <v>100819608.68450016</v>
      </c>
      <c r="F78" s="62"/>
      <c r="G78" s="62">
        <v>157640669.84999999</v>
      </c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57"/>
      <c r="AE78" s="64"/>
      <c r="AF78" s="57"/>
      <c r="AG78" s="64"/>
    </row>
    <row r="79" spans="1:33" ht="24" customHeight="1">
      <c r="A79" s="295"/>
      <c r="B79" s="59"/>
      <c r="C79" s="59"/>
      <c r="D79" s="59" t="s">
        <v>155</v>
      </c>
      <c r="E79" s="62">
        <v>0</v>
      </c>
      <c r="F79" s="62"/>
      <c r="G79" s="62">
        <v>0</v>
      </c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57"/>
      <c r="AE79" s="64"/>
      <c r="AF79" s="57"/>
      <c r="AG79" s="64"/>
    </row>
    <row r="80" spans="1:33" ht="24" customHeight="1">
      <c r="A80" s="295"/>
      <c r="B80" s="452" t="s">
        <v>156</v>
      </c>
      <c r="C80" s="373"/>
      <c r="D80" s="371"/>
      <c r="E80" s="321">
        <f t="shared" ref="E80:AC80" si="32">SUM(E74:E79)</f>
        <v>109318792.55450016</v>
      </c>
      <c r="F80" s="321">
        <f t="shared" si="32"/>
        <v>0</v>
      </c>
      <c r="G80" s="321">
        <f t="shared" si="32"/>
        <v>167413481.13999999</v>
      </c>
      <c r="H80" s="321">
        <f t="shared" si="32"/>
        <v>0</v>
      </c>
      <c r="I80" s="321">
        <f t="shared" si="32"/>
        <v>0</v>
      </c>
      <c r="J80" s="321">
        <f t="shared" si="32"/>
        <v>0</v>
      </c>
      <c r="K80" s="321">
        <f t="shared" si="32"/>
        <v>0</v>
      </c>
      <c r="L80" s="321">
        <f t="shared" si="32"/>
        <v>0</v>
      </c>
      <c r="M80" s="321">
        <f t="shared" si="32"/>
        <v>0</v>
      </c>
      <c r="N80" s="321">
        <f t="shared" si="32"/>
        <v>0</v>
      </c>
      <c r="O80" s="321">
        <f t="shared" si="32"/>
        <v>0</v>
      </c>
      <c r="P80" s="321">
        <f t="shared" si="32"/>
        <v>0</v>
      </c>
      <c r="Q80" s="321">
        <f t="shared" si="32"/>
        <v>0</v>
      </c>
      <c r="R80" s="321">
        <f t="shared" si="32"/>
        <v>0</v>
      </c>
      <c r="S80" s="321">
        <f t="shared" si="32"/>
        <v>0</v>
      </c>
      <c r="T80" s="321">
        <f t="shared" si="32"/>
        <v>0</v>
      </c>
      <c r="U80" s="321">
        <f t="shared" si="32"/>
        <v>0</v>
      </c>
      <c r="V80" s="321">
        <f t="shared" si="32"/>
        <v>0</v>
      </c>
      <c r="W80" s="321">
        <f t="shared" si="32"/>
        <v>0</v>
      </c>
      <c r="X80" s="321">
        <f t="shared" si="32"/>
        <v>0</v>
      </c>
      <c r="Y80" s="321">
        <f t="shared" si="32"/>
        <v>0</v>
      </c>
      <c r="Z80" s="321">
        <f t="shared" si="32"/>
        <v>0</v>
      </c>
      <c r="AA80" s="321">
        <f t="shared" si="32"/>
        <v>0</v>
      </c>
      <c r="AB80" s="321">
        <f t="shared" si="32"/>
        <v>0</v>
      </c>
      <c r="AC80" s="321">
        <f t="shared" si="32"/>
        <v>0</v>
      </c>
      <c r="AD80" s="321"/>
      <c r="AE80" s="80"/>
      <c r="AF80" s="321"/>
      <c r="AG80" s="80"/>
    </row>
    <row r="81" spans="1:33" ht="24" customHeight="1">
      <c r="A81" s="295"/>
      <c r="B81" s="295"/>
      <c r="C81" s="295"/>
      <c r="D81" s="295"/>
      <c r="E81" s="295"/>
      <c r="F81" s="295"/>
      <c r="G81" s="295"/>
      <c r="H81" s="295"/>
      <c r="I81" s="295"/>
      <c r="J81" s="295"/>
      <c r="K81" s="295"/>
      <c r="L81" s="295"/>
      <c r="M81" s="295"/>
      <c r="N81" s="295"/>
      <c r="O81" s="295"/>
      <c r="P81" s="295"/>
      <c r="Q81" s="295"/>
      <c r="R81" s="295"/>
      <c r="S81" s="295"/>
      <c r="T81" s="295"/>
      <c r="U81" s="295"/>
      <c r="V81" s="295"/>
      <c r="W81" s="295"/>
      <c r="X81" s="295"/>
      <c r="Y81" s="295"/>
      <c r="Z81" s="295"/>
      <c r="AA81" s="295"/>
      <c r="AB81" s="295"/>
      <c r="AC81" s="295"/>
      <c r="AD81" s="295"/>
      <c r="AE81" s="295"/>
      <c r="AF81" s="295"/>
      <c r="AG81" s="295"/>
    </row>
    <row r="82" spans="1:33" ht="24" customHeight="1">
      <c r="A82" s="295"/>
      <c r="B82" s="295"/>
      <c r="C82" s="295"/>
      <c r="D82" s="295"/>
      <c r="E82" s="295"/>
      <c r="F82" s="295"/>
      <c r="G82" s="295"/>
      <c r="H82" s="295"/>
      <c r="I82" s="295"/>
      <c r="J82" s="295"/>
      <c r="K82" s="295"/>
      <c r="L82" s="295"/>
      <c r="M82" s="295"/>
      <c r="N82" s="295"/>
      <c r="O82" s="295"/>
      <c r="P82" s="295"/>
      <c r="Q82" s="295"/>
      <c r="R82" s="295"/>
      <c r="S82" s="295"/>
      <c r="T82" s="295"/>
      <c r="U82" s="295"/>
      <c r="V82" s="295"/>
      <c r="W82" s="295"/>
      <c r="X82" s="295"/>
      <c r="Y82" s="295"/>
      <c r="Z82" s="295"/>
      <c r="AA82" s="295"/>
      <c r="AB82" s="295"/>
      <c r="AC82" s="295"/>
      <c r="AD82" s="295"/>
      <c r="AE82" s="295"/>
      <c r="AF82" s="295"/>
      <c r="AG82" s="295"/>
    </row>
    <row r="83" spans="1:33" ht="24" customHeight="1">
      <c r="A83" s="295"/>
      <c r="B83" s="295"/>
      <c r="C83" s="295"/>
      <c r="D83" s="295"/>
      <c r="E83" s="295"/>
      <c r="F83" s="295"/>
      <c r="G83" s="295"/>
      <c r="H83" s="295"/>
      <c r="I83" s="295"/>
      <c r="J83" s="295"/>
      <c r="K83" s="295"/>
      <c r="L83" s="295"/>
      <c r="M83" s="295"/>
      <c r="N83" s="295"/>
      <c r="O83" s="295"/>
      <c r="P83" s="295"/>
      <c r="Q83" s="295"/>
      <c r="R83" s="295"/>
      <c r="S83" s="295"/>
      <c r="T83" s="295"/>
      <c r="U83" s="295"/>
      <c r="V83" s="295"/>
      <c r="W83" s="295"/>
      <c r="X83" s="295"/>
      <c r="Y83" s="295"/>
      <c r="Z83" s="295"/>
      <c r="AA83" s="295"/>
      <c r="AB83" s="295"/>
      <c r="AC83" s="295"/>
      <c r="AD83" s="295"/>
      <c r="AE83" s="295"/>
      <c r="AF83" s="295"/>
      <c r="AG83" s="295"/>
    </row>
    <row r="84" spans="1:33" ht="24" customHeight="1">
      <c r="A84" s="295"/>
      <c r="B84" s="295"/>
      <c r="C84" s="295"/>
      <c r="D84" s="295"/>
      <c r="E84" s="295"/>
      <c r="F84" s="295"/>
      <c r="G84" s="295"/>
      <c r="H84" s="295"/>
      <c r="I84" s="295"/>
      <c r="J84" s="295"/>
      <c r="K84" s="295"/>
      <c r="L84" s="295"/>
      <c r="M84" s="295"/>
      <c r="N84" s="295"/>
      <c r="O84" s="295"/>
      <c r="P84" s="295"/>
      <c r="Q84" s="295"/>
      <c r="R84" s="295"/>
      <c r="S84" s="295"/>
      <c r="T84" s="295"/>
      <c r="U84" s="295"/>
      <c r="V84" s="295"/>
      <c r="W84" s="295"/>
      <c r="X84" s="295"/>
      <c r="Y84" s="295"/>
      <c r="Z84" s="295"/>
      <c r="AA84" s="295"/>
      <c r="AB84" s="295"/>
      <c r="AC84" s="295"/>
      <c r="AD84" s="295"/>
      <c r="AE84" s="295"/>
      <c r="AF84" s="295"/>
      <c r="AG84" s="295"/>
    </row>
    <row r="85" spans="1:33" ht="24" customHeight="1">
      <c r="A85" s="295"/>
      <c r="B85" s="295"/>
      <c r="C85" s="295"/>
      <c r="D85" s="295"/>
      <c r="E85" s="295"/>
      <c r="F85" s="295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5"/>
      <c r="W85" s="295"/>
      <c r="X85" s="295"/>
      <c r="Y85" s="295"/>
      <c r="Z85" s="295"/>
      <c r="AA85" s="295"/>
      <c r="AB85" s="295"/>
      <c r="AC85" s="295"/>
      <c r="AD85" s="295"/>
      <c r="AE85" s="295"/>
      <c r="AF85" s="295"/>
      <c r="AG85" s="295"/>
    </row>
    <row r="86" spans="1:33" ht="24" customHeight="1">
      <c r="A86" s="295"/>
      <c r="B86" s="295"/>
      <c r="C86" s="295"/>
      <c r="D86" s="295"/>
      <c r="E86" s="295"/>
      <c r="F86" s="295"/>
      <c r="G86" s="295"/>
      <c r="H86" s="295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5"/>
      <c r="Y86" s="295"/>
      <c r="Z86" s="295"/>
      <c r="AA86" s="295"/>
      <c r="AB86" s="295"/>
      <c r="AC86" s="295"/>
      <c r="AD86" s="295"/>
      <c r="AE86" s="295"/>
      <c r="AF86" s="295"/>
      <c r="AG86" s="295"/>
    </row>
    <row r="87" spans="1:33" ht="24" customHeight="1">
      <c r="A87" s="295"/>
      <c r="B87" s="295"/>
      <c r="C87" s="295"/>
      <c r="D87" s="295"/>
      <c r="E87" s="295"/>
      <c r="F87" s="295"/>
      <c r="G87" s="295"/>
      <c r="H87" s="295"/>
      <c r="I87" s="295"/>
      <c r="J87" s="295"/>
      <c r="K87" s="295"/>
      <c r="L87" s="295"/>
      <c r="M87" s="295"/>
      <c r="N87" s="295"/>
      <c r="O87" s="295"/>
      <c r="P87" s="295"/>
      <c r="Q87" s="295"/>
      <c r="R87" s="295"/>
      <c r="S87" s="295"/>
      <c r="T87" s="295"/>
      <c r="U87" s="295"/>
      <c r="V87" s="295"/>
      <c r="W87" s="295"/>
      <c r="X87" s="295"/>
      <c r="Y87" s="295"/>
      <c r="Z87" s="295"/>
      <c r="AA87" s="295"/>
      <c r="AB87" s="295"/>
      <c r="AC87" s="295"/>
      <c r="AD87" s="295"/>
      <c r="AE87" s="295"/>
      <c r="AF87" s="295"/>
      <c r="AG87" s="295"/>
    </row>
    <row r="88" spans="1:33" ht="24" customHeight="1">
      <c r="A88" s="295"/>
      <c r="B88" s="295"/>
      <c r="C88" s="295"/>
      <c r="D88" s="295"/>
      <c r="E88" s="295"/>
      <c r="F88" s="295"/>
      <c r="G88" s="295"/>
      <c r="H88" s="295"/>
      <c r="I88" s="295"/>
      <c r="J88" s="295"/>
      <c r="K88" s="295"/>
      <c r="L88" s="295"/>
      <c r="M88" s="295"/>
      <c r="N88" s="295"/>
      <c r="O88" s="295"/>
      <c r="P88" s="295"/>
      <c r="Q88" s="295"/>
      <c r="R88" s="295"/>
      <c r="S88" s="295"/>
      <c r="T88" s="295"/>
      <c r="U88" s="295"/>
      <c r="V88" s="295"/>
      <c r="W88" s="295"/>
      <c r="X88" s="295"/>
      <c r="Y88" s="295"/>
      <c r="Z88" s="295"/>
      <c r="AA88" s="295"/>
      <c r="AB88" s="295"/>
      <c r="AC88" s="295"/>
      <c r="AD88" s="295"/>
      <c r="AE88" s="295"/>
      <c r="AF88" s="295"/>
      <c r="AG88" s="295"/>
    </row>
    <row r="89" spans="1:33" ht="24" customHeight="1">
      <c r="A89" s="295"/>
      <c r="B89" s="295"/>
      <c r="C89" s="295"/>
      <c r="D89" s="295"/>
      <c r="E89" s="295"/>
      <c r="F89" s="295"/>
      <c r="G89" s="295"/>
      <c r="H89" s="295"/>
      <c r="I89" s="295"/>
      <c r="J89" s="295"/>
      <c r="K89" s="295"/>
      <c r="L89" s="295"/>
      <c r="M89" s="295"/>
      <c r="N89" s="295"/>
      <c r="O89" s="295"/>
      <c r="P89" s="295"/>
      <c r="Q89" s="295"/>
      <c r="R89" s="295"/>
      <c r="S89" s="295"/>
      <c r="T89" s="295"/>
      <c r="U89" s="295"/>
      <c r="V89" s="295"/>
      <c r="W89" s="295"/>
      <c r="X89" s="295"/>
      <c r="Y89" s="295"/>
      <c r="Z89" s="295"/>
      <c r="AA89" s="295"/>
      <c r="AB89" s="295"/>
      <c r="AC89" s="295"/>
      <c r="AD89" s="295"/>
      <c r="AE89" s="295"/>
      <c r="AF89" s="295"/>
      <c r="AG89" s="295"/>
    </row>
    <row r="90" spans="1:33" ht="24" customHeight="1">
      <c r="A90" s="295"/>
      <c r="B90" s="295"/>
      <c r="C90" s="295"/>
      <c r="D90" s="295"/>
      <c r="E90" s="295"/>
      <c r="F90" s="295"/>
      <c r="G90" s="295"/>
      <c r="H90" s="295"/>
      <c r="I90" s="295"/>
      <c r="J90" s="295"/>
      <c r="K90" s="295"/>
      <c r="L90" s="295"/>
      <c r="M90" s="295"/>
      <c r="N90" s="295"/>
      <c r="O90" s="295"/>
      <c r="P90" s="295"/>
      <c r="Q90" s="295"/>
      <c r="R90" s="295"/>
      <c r="S90" s="295"/>
      <c r="T90" s="295"/>
      <c r="U90" s="295"/>
      <c r="V90" s="295"/>
      <c r="W90" s="295"/>
      <c r="X90" s="295"/>
      <c r="Y90" s="295"/>
      <c r="Z90" s="295"/>
      <c r="AA90" s="295"/>
      <c r="AB90" s="295"/>
      <c r="AC90" s="295"/>
      <c r="AD90" s="295"/>
      <c r="AE90" s="295"/>
      <c r="AF90" s="295"/>
      <c r="AG90" s="295"/>
    </row>
    <row r="91" spans="1:33" ht="24" customHeight="1">
      <c r="A91" s="295"/>
      <c r="B91" s="295"/>
      <c r="C91" s="295"/>
      <c r="D91" s="295"/>
      <c r="E91" s="295"/>
      <c r="F91" s="295"/>
      <c r="G91" s="295"/>
      <c r="H91" s="295"/>
      <c r="I91" s="295"/>
      <c r="J91" s="295"/>
      <c r="K91" s="295"/>
      <c r="L91" s="295"/>
      <c r="M91" s="295"/>
      <c r="N91" s="295"/>
      <c r="O91" s="295"/>
      <c r="P91" s="295"/>
      <c r="Q91" s="295"/>
      <c r="R91" s="295"/>
      <c r="S91" s="295"/>
      <c r="T91" s="295"/>
      <c r="U91" s="295"/>
      <c r="V91" s="295"/>
      <c r="W91" s="295"/>
      <c r="X91" s="295"/>
      <c r="Y91" s="295"/>
      <c r="Z91" s="295"/>
      <c r="AA91" s="295"/>
      <c r="AB91" s="295"/>
      <c r="AC91" s="295"/>
      <c r="AD91" s="295"/>
      <c r="AE91" s="295"/>
      <c r="AF91" s="295"/>
      <c r="AG91" s="295"/>
    </row>
    <row r="92" spans="1:33" ht="24" customHeight="1">
      <c r="A92" s="295"/>
      <c r="B92" s="295"/>
      <c r="C92" s="295"/>
      <c r="D92" s="295"/>
      <c r="E92" s="295"/>
      <c r="F92" s="295"/>
      <c r="G92" s="295"/>
      <c r="H92" s="295"/>
      <c r="I92" s="295"/>
      <c r="J92" s="295"/>
      <c r="K92" s="295"/>
      <c r="L92" s="295"/>
      <c r="M92" s="295"/>
      <c r="N92" s="295"/>
      <c r="O92" s="295"/>
      <c r="P92" s="295"/>
      <c r="Q92" s="295"/>
      <c r="R92" s="295"/>
      <c r="S92" s="295"/>
      <c r="T92" s="295"/>
      <c r="U92" s="295"/>
      <c r="V92" s="295"/>
      <c r="W92" s="295"/>
      <c r="X92" s="295"/>
      <c r="Y92" s="295"/>
      <c r="Z92" s="295"/>
      <c r="AA92" s="295"/>
      <c r="AB92" s="295"/>
      <c r="AC92" s="295"/>
      <c r="AD92" s="295"/>
      <c r="AE92" s="295"/>
      <c r="AF92" s="295"/>
      <c r="AG92" s="295"/>
    </row>
    <row r="93" spans="1:33" ht="24" customHeight="1">
      <c r="A93" s="295"/>
      <c r="B93" s="295"/>
      <c r="C93" s="295"/>
      <c r="D93" s="295"/>
      <c r="E93" s="295"/>
      <c r="F93" s="295"/>
      <c r="G93" s="295"/>
      <c r="H93" s="295"/>
      <c r="I93" s="295"/>
      <c r="J93" s="295"/>
      <c r="K93" s="295"/>
      <c r="L93" s="295"/>
      <c r="M93" s="295"/>
      <c r="N93" s="295"/>
      <c r="O93" s="295"/>
      <c r="P93" s="295"/>
      <c r="Q93" s="295"/>
      <c r="R93" s="295"/>
      <c r="S93" s="295"/>
      <c r="T93" s="295"/>
      <c r="U93" s="295"/>
      <c r="V93" s="295"/>
      <c r="W93" s="295"/>
      <c r="X93" s="295"/>
      <c r="Y93" s="295"/>
      <c r="Z93" s="295"/>
      <c r="AA93" s="295"/>
      <c r="AB93" s="295"/>
      <c r="AC93" s="295"/>
      <c r="AD93" s="295"/>
      <c r="AE93" s="295"/>
      <c r="AF93" s="295"/>
      <c r="AG93" s="295"/>
    </row>
    <row r="94" spans="1:33" ht="24" customHeight="1">
      <c r="A94" s="295"/>
      <c r="B94" s="295"/>
      <c r="C94" s="295"/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  <c r="O94" s="295"/>
      <c r="P94" s="295"/>
      <c r="Q94" s="295"/>
      <c r="R94" s="295"/>
      <c r="S94" s="295"/>
      <c r="T94" s="295"/>
      <c r="U94" s="295"/>
      <c r="V94" s="295"/>
      <c r="W94" s="295"/>
      <c r="X94" s="295"/>
      <c r="Y94" s="295"/>
      <c r="Z94" s="295"/>
      <c r="AA94" s="295"/>
      <c r="AB94" s="295"/>
      <c r="AC94" s="295"/>
      <c r="AD94" s="295"/>
      <c r="AE94" s="295"/>
      <c r="AF94" s="295"/>
      <c r="AG94" s="295"/>
    </row>
    <row r="95" spans="1:33" ht="24" customHeight="1">
      <c r="A95" s="295"/>
      <c r="B95" s="295"/>
      <c r="C95" s="295"/>
      <c r="D95" s="295"/>
      <c r="E95" s="295"/>
      <c r="F95" s="295"/>
      <c r="G95" s="295"/>
      <c r="H95" s="295"/>
      <c r="I95" s="295"/>
      <c r="J95" s="295"/>
      <c r="K95" s="295"/>
      <c r="L95" s="295"/>
      <c r="M95" s="295"/>
      <c r="N95" s="295"/>
      <c r="O95" s="295"/>
      <c r="P95" s="295"/>
      <c r="Q95" s="295"/>
      <c r="R95" s="295"/>
      <c r="S95" s="295"/>
      <c r="T95" s="295"/>
      <c r="U95" s="295"/>
      <c r="V95" s="295"/>
      <c r="W95" s="295"/>
      <c r="X95" s="295"/>
      <c r="Y95" s="295"/>
      <c r="Z95" s="295"/>
      <c r="AA95" s="295"/>
      <c r="AB95" s="295"/>
      <c r="AC95" s="295"/>
      <c r="AD95" s="295"/>
      <c r="AE95" s="295"/>
      <c r="AF95" s="295"/>
      <c r="AG95" s="295"/>
    </row>
    <row r="96" spans="1:33" ht="24" customHeight="1">
      <c r="A96" s="295"/>
      <c r="B96" s="295"/>
      <c r="C96" s="295"/>
      <c r="D96" s="295"/>
      <c r="E96" s="295"/>
      <c r="F96" s="295"/>
      <c r="G96" s="295"/>
      <c r="H96" s="295"/>
      <c r="I96" s="295"/>
      <c r="J96" s="295"/>
      <c r="K96" s="295"/>
      <c r="L96" s="295"/>
      <c r="M96" s="295"/>
      <c r="N96" s="295"/>
      <c r="O96" s="295"/>
      <c r="P96" s="295"/>
      <c r="Q96" s="295"/>
      <c r="R96" s="295"/>
      <c r="S96" s="295"/>
      <c r="T96" s="295"/>
      <c r="U96" s="295"/>
      <c r="V96" s="295"/>
      <c r="W96" s="295"/>
      <c r="X96" s="295"/>
      <c r="Y96" s="295"/>
      <c r="Z96" s="295"/>
      <c r="AA96" s="295"/>
      <c r="AB96" s="295"/>
      <c r="AC96" s="295"/>
      <c r="AD96" s="295"/>
      <c r="AE96" s="295"/>
      <c r="AF96" s="295"/>
      <c r="AG96" s="295"/>
    </row>
    <row r="97" spans="1:33" ht="24" customHeight="1">
      <c r="A97" s="295"/>
      <c r="B97" s="295"/>
      <c r="C97" s="295"/>
      <c r="D97" s="295"/>
      <c r="E97" s="295"/>
      <c r="F97" s="295"/>
      <c r="G97" s="295"/>
      <c r="H97" s="295"/>
      <c r="I97" s="295"/>
      <c r="J97" s="295"/>
      <c r="K97" s="295"/>
      <c r="L97" s="295"/>
      <c r="M97" s="295"/>
      <c r="N97" s="295"/>
      <c r="O97" s="295"/>
      <c r="P97" s="295"/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</row>
    <row r="98" spans="1:33" ht="24" customHeight="1">
      <c r="A98" s="295"/>
      <c r="B98" s="295"/>
      <c r="C98" s="295"/>
      <c r="D98" s="295"/>
      <c r="E98" s="295"/>
      <c r="F98" s="295"/>
      <c r="G98" s="295"/>
      <c r="H98" s="295"/>
      <c r="I98" s="295"/>
      <c r="J98" s="295"/>
      <c r="K98" s="295"/>
      <c r="L98" s="295"/>
      <c r="M98" s="295"/>
      <c r="N98" s="295"/>
      <c r="O98" s="295"/>
      <c r="P98" s="295"/>
      <c r="Q98" s="295"/>
      <c r="R98" s="295"/>
      <c r="S98" s="295"/>
      <c r="T98" s="295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</row>
    <row r="99" spans="1:33" ht="24" customHeight="1">
      <c r="A99" s="295"/>
      <c r="B99" s="295"/>
      <c r="C99" s="295"/>
      <c r="D99" s="295"/>
      <c r="E99" s="295"/>
      <c r="F99" s="295"/>
      <c r="G99" s="295"/>
      <c r="H99" s="295"/>
      <c r="I99" s="295"/>
      <c r="J99" s="295"/>
      <c r="K99" s="295"/>
      <c r="L99" s="295"/>
      <c r="M99" s="295"/>
      <c r="N99" s="295"/>
      <c r="O99" s="295"/>
      <c r="P99" s="295"/>
      <c r="Q99" s="295"/>
      <c r="R99" s="295"/>
      <c r="S99" s="295"/>
      <c r="T99" s="295"/>
      <c r="U99" s="295"/>
      <c r="V99" s="295"/>
      <c r="W99" s="295"/>
      <c r="X99" s="295"/>
      <c r="Y99" s="295"/>
      <c r="Z99" s="295"/>
      <c r="AA99" s="295"/>
      <c r="AB99" s="295"/>
      <c r="AC99" s="295"/>
      <c r="AD99" s="295"/>
      <c r="AE99" s="295"/>
      <c r="AF99" s="295"/>
      <c r="AG99" s="295"/>
    </row>
    <row r="100" spans="1:33" ht="24" customHeight="1">
      <c r="A100" s="295"/>
      <c r="B100" s="295"/>
      <c r="C100" s="295"/>
      <c r="D100" s="295"/>
      <c r="E100" s="295"/>
      <c r="F100" s="295"/>
      <c r="G100" s="295"/>
      <c r="H100" s="295"/>
      <c r="I100" s="295"/>
      <c r="J100" s="295"/>
      <c r="K100" s="295"/>
      <c r="L100" s="295"/>
      <c r="M100" s="295"/>
      <c r="N100" s="295"/>
      <c r="O100" s="295"/>
      <c r="P100" s="295"/>
      <c r="Q100" s="295"/>
      <c r="R100" s="295"/>
      <c r="S100" s="295"/>
      <c r="T100" s="295"/>
      <c r="U100" s="295"/>
      <c r="V100" s="295"/>
      <c r="W100" s="295"/>
      <c r="X100" s="295"/>
      <c r="Y100" s="295"/>
      <c r="Z100" s="295"/>
      <c r="AA100" s="295"/>
      <c r="AB100" s="295"/>
      <c r="AC100" s="295"/>
      <c r="AD100" s="295"/>
      <c r="AE100" s="295"/>
      <c r="AF100" s="295"/>
      <c r="AG100" s="295"/>
    </row>
    <row r="101" spans="1:33" ht="24" customHeight="1">
      <c r="A101" s="295"/>
      <c r="B101" s="295"/>
      <c r="C101" s="295"/>
      <c r="D101" s="295"/>
      <c r="E101" s="295"/>
      <c r="F101" s="295"/>
      <c r="G101" s="295"/>
      <c r="H101" s="295"/>
      <c r="I101" s="295"/>
      <c r="J101" s="295"/>
      <c r="K101" s="295"/>
      <c r="L101" s="295"/>
      <c r="M101" s="295"/>
      <c r="N101" s="295"/>
      <c r="O101" s="295"/>
      <c r="P101" s="295"/>
      <c r="Q101" s="295"/>
      <c r="R101" s="295"/>
      <c r="S101" s="295"/>
      <c r="T101" s="295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5"/>
      <c r="AE101" s="295"/>
      <c r="AF101" s="295"/>
      <c r="AG101" s="295"/>
    </row>
    <row r="102" spans="1:33" ht="24" customHeight="1">
      <c r="A102" s="295"/>
      <c r="B102" s="295"/>
      <c r="C102" s="295"/>
      <c r="D102" s="295"/>
      <c r="E102" s="295"/>
      <c r="F102" s="295"/>
      <c r="G102" s="295"/>
      <c r="H102" s="295"/>
      <c r="I102" s="295"/>
      <c r="J102" s="295"/>
      <c r="K102" s="295"/>
      <c r="L102" s="295"/>
      <c r="M102" s="295"/>
      <c r="N102" s="295"/>
      <c r="O102" s="295"/>
      <c r="P102" s="295"/>
      <c r="Q102" s="295"/>
      <c r="R102" s="295"/>
      <c r="S102" s="295"/>
      <c r="T102" s="295"/>
      <c r="U102" s="295"/>
      <c r="V102" s="295"/>
      <c r="W102" s="295"/>
      <c r="X102" s="295"/>
      <c r="Y102" s="295"/>
      <c r="Z102" s="295"/>
      <c r="AA102" s="295"/>
      <c r="AB102" s="295"/>
      <c r="AC102" s="295"/>
      <c r="AD102" s="295"/>
      <c r="AE102" s="295"/>
      <c r="AF102" s="295"/>
      <c r="AG102" s="295"/>
    </row>
    <row r="103" spans="1:33" ht="24" customHeight="1">
      <c r="A103" s="295"/>
      <c r="B103" s="295"/>
      <c r="C103" s="295"/>
      <c r="D103" s="295"/>
      <c r="E103" s="295"/>
      <c r="F103" s="295"/>
      <c r="G103" s="295"/>
      <c r="H103" s="295"/>
      <c r="I103" s="295"/>
      <c r="J103" s="295"/>
      <c r="K103" s="295"/>
      <c r="L103" s="295"/>
      <c r="M103" s="295"/>
      <c r="N103" s="295"/>
      <c r="O103" s="295"/>
      <c r="P103" s="295"/>
      <c r="Q103" s="295"/>
      <c r="R103" s="295"/>
      <c r="S103" s="295"/>
      <c r="T103" s="295"/>
      <c r="U103" s="295"/>
      <c r="V103" s="295"/>
      <c r="W103" s="295"/>
      <c r="X103" s="295"/>
      <c r="Y103" s="295"/>
      <c r="Z103" s="295"/>
      <c r="AA103" s="295"/>
      <c r="AB103" s="295"/>
      <c r="AC103" s="295"/>
      <c r="AD103" s="295"/>
      <c r="AE103" s="295"/>
      <c r="AF103" s="295"/>
      <c r="AG103" s="295"/>
    </row>
    <row r="104" spans="1:33" ht="24" customHeight="1">
      <c r="A104" s="295"/>
      <c r="B104" s="295"/>
      <c r="C104" s="295"/>
      <c r="D104" s="295"/>
      <c r="E104" s="295"/>
      <c r="F104" s="295"/>
      <c r="G104" s="295"/>
      <c r="H104" s="295"/>
      <c r="I104" s="295"/>
      <c r="J104" s="295"/>
      <c r="K104" s="295"/>
      <c r="L104" s="295"/>
      <c r="M104" s="295"/>
      <c r="N104" s="295"/>
      <c r="O104" s="295"/>
      <c r="P104" s="295"/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  <c r="AA104" s="295"/>
      <c r="AB104" s="295"/>
      <c r="AC104" s="295"/>
      <c r="AD104" s="295"/>
      <c r="AE104" s="295"/>
      <c r="AF104" s="295"/>
      <c r="AG104" s="295"/>
    </row>
    <row r="105" spans="1:33" ht="24" customHeight="1">
      <c r="A105" s="295"/>
      <c r="B105" s="295"/>
      <c r="C105" s="295"/>
      <c r="D105" s="295"/>
      <c r="E105" s="295"/>
      <c r="F105" s="295"/>
      <c r="G105" s="295"/>
      <c r="H105" s="295"/>
      <c r="I105" s="295"/>
      <c r="J105" s="295"/>
      <c r="K105" s="295"/>
      <c r="L105" s="295"/>
      <c r="M105" s="295"/>
      <c r="N105" s="295"/>
      <c r="O105" s="295"/>
      <c r="P105" s="295"/>
      <c r="Q105" s="295"/>
      <c r="R105" s="295"/>
      <c r="S105" s="295"/>
      <c r="T105" s="295"/>
      <c r="U105" s="295"/>
      <c r="V105" s="295"/>
      <c r="W105" s="295"/>
      <c r="X105" s="295"/>
      <c r="Y105" s="295"/>
      <c r="Z105" s="295"/>
      <c r="AA105" s="295"/>
      <c r="AB105" s="295"/>
      <c r="AC105" s="295"/>
      <c r="AD105" s="295"/>
      <c r="AE105" s="295"/>
      <c r="AF105" s="295"/>
      <c r="AG105" s="295"/>
    </row>
    <row r="106" spans="1:33" ht="24" customHeight="1">
      <c r="A106" s="295"/>
      <c r="B106" s="295"/>
      <c r="C106" s="295"/>
      <c r="D106" s="295"/>
      <c r="E106" s="295"/>
      <c r="F106" s="295"/>
      <c r="G106" s="295"/>
      <c r="H106" s="295"/>
      <c r="I106" s="295"/>
      <c r="J106" s="295"/>
      <c r="K106" s="295"/>
      <c r="L106" s="295"/>
      <c r="M106" s="295"/>
      <c r="N106" s="295"/>
      <c r="O106" s="295"/>
      <c r="P106" s="295"/>
      <c r="Q106" s="295"/>
      <c r="R106" s="295"/>
      <c r="S106" s="295"/>
      <c r="T106" s="295"/>
      <c r="U106" s="295"/>
      <c r="V106" s="295"/>
      <c r="W106" s="295"/>
      <c r="X106" s="295"/>
      <c r="Y106" s="295"/>
      <c r="Z106" s="295"/>
      <c r="AA106" s="295"/>
      <c r="AB106" s="295"/>
      <c r="AC106" s="295"/>
      <c r="AD106" s="295"/>
      <c r="AE106" s="295"/>
      <c r="AF106" s="295"/>
      <c r="AG106" s="295"/>
    </row>
    <row r="107" spans="1:33" ht="24" customHeight="1">
      <c r="A107" s="295"/>
      <c r="B107" s="295"/>
      <c r="C107" s="295"/>
      <c r="D107" s="295"/>
      <c r="E107" s="295"/>
      <c r="F107" s="295"/>
      <c r="G107" s="295"/>
      <c r="H107" s="295"/>
      <c r="I107" s="295"/>
      <c r="J107" s="295"/>
      <c r="K107" s="295"/>
      <c r="L107" s="295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295"/>
      <c r="X107" s="295"/>
      <c r="Y107" s="295"/>
      <c r="Z107" s="295"/>
      <c r="AA107" s="295"/>
      <c r="AB107" s="295"/>
      <c r="AC107" s="295"/>
      <c r="AD107" s="295"/>
      <c r="AE107" s="295"/>
      <c r="AF107" s="295"/>
      <c r="AG107" s="295"/>
    </row>
    <row r="108" spans="1:33" ht="24" customHeight="1">
      <c r="A108" s="295"/>
      <c r="B108" s="295"/>
      <c r="C108" s="295"/>
      <c r="D108" s="295"/>
      <c r="E108" s="295"/>
      <c r="F108" s="295"/>
      <c r="G108" s="295"/>
      <c r="H108" s="295"/>
      <c r="I108" s="295"/>
      <c r="J108" s="295"/>
      <c r="K108" s="295"/>
      <c r="L108" s="295"/>
      <c r="M108" s="295"/>
      <c r="N108" s="295"/>
      <c r="O108" s="295"/>
      <c r="P108" s="295"/>
      <c r="Q108" s="295"/>
      <c r="R108" s="295"/>
      <c r="S108" s="295"/>
      <c r="T108" s="295"/>
      <c r="U108" s="295"/>
      <c r="V108" s="295"/>
      <c r="W108" s="295"/>
      <c r="X108" s="295"/>
      <c r="Y108" s="295"/>
      <c r="Z108" s="295"/>
      <c r="AA108" s="295"/>
      <c r="AB108" s="295"/>
      <c r="AC108" s="295"/>
      <c r="AD108" s="295"/>
      <c r="AE108" s="295"/>
      <c r="AF108" s="295"/>
      <c r="AG108" s="295"/>
    </row>
    <row r="109" spans="1:33" ht="24" customHeight="1">
      <c r="A109" s="295"/>
      <c r="B109" s="295"/>
      <c r="C109" s="295"/>
      <c r="D109" s="295"/>
      <c r="E109" s="295"/>
      <c r="F109" s="295"/>
      <c r="G109" s="295"/>
      <c r="H109" s="295"/>
      <c r="I109" s="295"/>
      <c r="J109" s="295"/>
      <c r="K109" s="295"/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5"/>
      <c r="Y109" s="295"/>
      <c r="Z109" s="295"/>
      <c r="AA109" s="295"/>
      <c r="AB109" s="295"/>
      <c r="AC109" s="295"/>
      <c r="AD109" s="295"/>
      <c r="AE109" s="295"/>
      <c r="AF109" s="295"/>
      <c r="AG109" s="295"/>
    </row>
    <row r="110" spans="1:33" ht="24" customHeight="1">
      <c r="A110" s="295"/>
      <c r="B110" s="295"/>
      <c r="C110" s="295"/>
      <c r="D110" s="295"/>
      <c r="E110" s="295"/>
      <c r="F110" s="295"/>
      <c r="G110" s="295"/>
      <c r="H110" s="295"/>
      <c r="I110" s="295"/>
      <c r="J110" s="295"/>
      <c r="K110" s="295"/>
      <c r="L110" s="295"/>
      <c r="M110" s="295"/>
      <c r="N110" s="295"/>
      <c r="O110" s="295"/>
      <c r="P110" s="295"/>
      <c r="Q110" s="295"/>
      <c r="R110" s="295"/>
      <c r="S110" s="295"/>
      <c r="T110" s="295"/>
      <c r="U110" s="295"/>
      <c r="V110" s="295"/>
      <c r="W110" s="295"/>
      <c r="X110" s="295"/>
      <c r="Y110" s="295"/>
      <c r="Z110" s="295"/>
      <c r="AA110" s="295"/>
      <c r="AB110" s="295"/>
      <c r="AC110" s="295"/>
      <c r="AD110" s="295"/>
      <c r="AE110" s="295"/>
      <c r="AF110" s="295"/>
      <c r="AG110" s="295"/>
    </row>
    <row r="111" spans="1:33" ht="24" customHeight="1">
      <c r="A111" s="295"/>
      <c r="B111" s="295"/>
      <c r="C111" s="295"/>
      <c r="D111" s="295"/>
      <c r="E111" s="295"/>
      <c r="F111" s="295"/>
      <c r="G111" s="295"/>
      <c r="H111" s="295"/>
      <c r="I111" s="295"/>
      <c r="J111" s="295"/>
      <c r="K111" s="295"/>
      <c r="L111" s="295"/>
      <c r="M111" s="295"/>
      <c r="N111" s="295"/>
      <c r="O111" s="295"/>
      <c r="P111" s="295"/>
      <c r="Q111" s="295"/>
      <c r="R111" s="295"/>
      <c r="S111" s="295"/>
      <c r="T111" s="295"/>
      <c r="U111" s="295"/>
      <c r="V111" s="295"/>
      <c r="W111" s="295"/>
      <c r="X111" s="295"/>
      <c r="Y111" s="295"/>
      <c r="Z111" s="295"/>
      <c r="AA111" s="295"/>
      <c r="AB111" s="295"/>
      <c r="AC111" s="295"/>
      <c r="AD111" s="295"/>
      <c r="AE111" s="295"/>
      <c r="AF111" s="295"/>
      <c r="AG111" s="295"/>
    </row>
    <row r="112" spans="1:33" ht="24" customHeight="1">
      <c r="A112" s="295"/>
      <c r="B112" s="295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</row>
    <row r="113" spans="1:33" ht="24" customHeight="1">
      <c r="A113" s="295"/>
      <c r="B113" s="295"/>
      <c r="C113" s="295"/>
      <c r="D113" s="295"/>
      <c r="E113" s="295"/>
      <c r="F113" s="295"/>
      <c r="G113" s="295"/>
      <c r="H113" s="295"/>
      <c r="I113" s="295"/>
      <c r="J113" s="295"/>
      <c r="K113" s="295"/>
      <c r="L113" s="295"/>
      <c r="M113" s="295"/>
      <c r="N113" s="295"/>
      <c r="O113" s="295"/>
      <c r="P113" s="295"/>
      <c r="Q113" s="295"/>
      <c r="R113" s="295"/>
      <c r="S113" s="295"/>
      <c r="T113" s="295"/>
      <c r="U113" s="295"/>
      <c r="V113" s="295"/>
      <c r="W113" s="295"/>
      <c r="X113" s="295"/>
      <c r="Y113" s="295"/>
      <c r="Z113" s="295"/>
      <c r="AA113" s="295"/>
      <c r="AB113" s="295"/>
      <c r="AC113" s="295"/>
      <c r="AD113" s="295"/>
      <c r="AE113" s="295"/>
      <c r="AF113" s="295"/>
      <c r="AG113" s="295"/>
    </row>
    <row r="114" spans="1:33" ht="24" customHeight="1">
      <c r="A114" s="295"/>
      <c r="B114" s="295"/>
      <c r="C114" s="295"/>
      <c r="D114" s="295"/>
      <c r="E114" s="295"/>
      <c r="F114" s="295"/>
      <c r="G114" s="295"/>
      <c r="H114" s="295"/>
      <c r="I114" s="295"/>
      <c r="J114" s="295"/>
      <c r="K114" s="295"/>
      <c r="L114" s="295"/>
      <c r="M114" s="295"/>
      <c r="N114" s="295"/>
      <c r="O114" s="295"/>
      <c r="P114" s="295"/>
      <c r="Q114" s="295"/>
      <c r="R114" s="295"/>
      <c r="S114" s="295"/>
      <c r="T114" s="295"/>
      <c r="U114" s="295"/>
      <c r="V114" s="295"/>
      <c r="W114" s="295"/>
      <c r="X114" s="295"/>
      <c r="Y114" s="295"/>
      <c r="Z114" s="295"/>
      <c r="AA114" s="295"/>
      <c r="AB114" s="295"/>
      <c r="AC114" s="295"/>
      <c r="AD114" s="295"/>
      <c r="AE114" s="295"/>
      <c r="AF114" s="295"/>
      <c r="AG114" s="295"/>
    </row>
    <row r="115" spans="1:33" ht="24" customHeight="1">
      <c r="A115" s="295"/>
      <c r="B115" s="295"/>
      <c r="C115" s="295"/>
      <c r="D115" s="295"/>
      <c r="E115" s="295"/>
      <c r="F115" s="295"/>
      <c r="G115" s="295"/>
      <c r="H115" s="295"/>
      <c r="I115" s="295"/>
      <c r="J115" s="295"/>
      <c r="K115" s="295"/>
      <c r="L115" s="295"/>
      <c r="M115" s="295"/>
      <c r="N115" s="295"/>
      <c r="O115" s="295"/>
      <c r="P115" s="295"/>
      <c r="Q115" s="295"/>
      <c r="R115" s="295"/>
      <c r="S115" s="295"/>
      <c r="T115" s="295"/>
      <c r="U115" s="295"/>
      <c r="V115" s="295"/>
      <c r="W115" s="295"/>
      <c r="X115" s="295"/>
      <c r="Y115" s="295"/>
      <c r="Z115" s="295"/>
      <c r="AA115" s="295"/>
      <c r="AB115" s="295"/>
      <c r="AC115" s="295"/>
      <c r="AD115" s="295"/>
      <c r="AE115" s="295"/>
      <c r="AF115" s="295"/>
      <c r="AG115" s="295"/>
    </row>
    <row r="116" spans="1:33" ht="24" customHeight="1">
      <c r="A116" s="295"/>
      <c r="B116" s="295"/>
      <c r="C116" s="295"/>
      <c r="D116" s="295"/>
      <c r="E116" s="295"/>
      <c r="F116" s="295"/>
      <c r="G116" s="295"/>
      <c r="H116" s="295"/>
      <c r="I116" s="295"/>
      <c r="J116" s="295"/>
      <c r="K116" s="295"/>
      <c r="L116" s="295"/>
      <c r="M116" s="295"/>
      <c r="N116" s="295"/>
      <c r="O116" s="295"/>
      <c r="P116" s="295"/>
      <c r="Q116" s="295"/>
      <c r="R116" s="295"/>
      <c r="S116" s="295"/>
      <c r="T116" s="295"/>
      <c r="U116" s="295"/>
      <c r="V116" s="295"/>
      <c r="W116" s="295"/>
      <c r="X116" s="295"/>
      <c r="Y116" s="295"/>
      <c r="Z116" s="295"/>
      <c r="AA116" s="295"/>
      <c r="AB116" s="295"/>
      <c r="AC116" s="295"/>
      <c r="AD116" s="295"/>
      <c r="AE116" s="295"/>
      <c r="AF116" s="295"/>
      <c r="AG116" s="295"/>
    </row>
    <row r="117" spans="1:33" ht="24" customHeight="1">
      <c r="A117" s="295"/>
      <c r="B117" s="295"/>
      <c r="C117" s="295"/>
      <c r="D117" s="295"/>
      <c r="E117" s="295"/>
      <c r="F117" s="295"/>
      <c r="G117" s="295"/>
      <c r="H117" s="295"/>
      <c r="I117" s="295"/>
      <c r="J117" s="295"/>
      <c r="K117" s="295"/>
      <c r="L117" s="295"/>
      <c r="M117" s="295"/>
      <c r="N117" s="295"/>
      <c r="O117" s="295"/>
      <c r="P117" s="295"/>
      <c r="Q117" s="295"/>
      <c r="R117" s="295"/>
      <c r="S117" s="295"/>
      <c r="T117" s="295"/>
      <c r="U117" s="295"/>
      <c r="V117" s="295"/>
      <c r="W117" s="295"/>
      <c r="X117" s="295"/>
      <c r="Y117" s="295"/>
      <c r="Z117" s="295"/>
      <c r="AA117" s="295"/>
      <c r="AB117" s="295"/>
      <c r="AC117" s="295"/>
      <c r="AD117" s="295"/>
      <c r="AE117" s="295"/>
      <c r="AF117" s="295"/>
      <c r="AG117" s="295"/>
    </row>
    <row r="118" spans="1:33" ht="24" customHeight="1">
      <c r="A118" s="295"/>
      <c r="B118" s="295"/>
      <c r="C118" s="295"/>
      <c r="D118" s="295"/>
      <c r="E118" s="295"/>
      <c r="F118" s="295"/>
      <c r="G118" s="295"/>
      <c r="H118" s="295"/>
      <c r="I118" s="295"/>
      <c r="J118" s="295"/>
      <c r="K118" s="295"/>
      <c r="L118" s="295"/>
      <c r="M118" s="295"/>
      <c r="N118" s="295"/>
      <c r="O118" s="295"/>
      <c r="P118" s="295"/>
      <c r="Q118" s="295"/>
      <c r="R118" s="295"/>
      <c r="S118" s="295"/>
      <c r="T118" s="295"/>
      <c r="U118" s="295"/>
      <c r="V118" s="295"/>
      <c r="W118" s="295"/>
      <c r="X118" s="295"/>
      <c r="Y118" s="295"/>
      <c r="Z118" s="295"/>
      <c r="AA118" s="295"/>
      <c r="AB118" s="295"/>
      <c r="AC118" s="295"/>
      <c r="AD118" s="295"/>
      <c r="AE118" s="295"/>
      <c r="AF118" s="295"/>
      <c r="AG118" s="295"/>
    </row>
    <row r="119" spans="1:33" ht="24" customHeight="1">
      <c r="A119" s="295"/>
      <c r="B119" s="295"/>
      <c r="C119" s="295"/>
      <c r="D119" s="295"/>
      <c r="E119" s="295"/>
      <c r="F119" s="295"/>
      <c r="G119" s="295"/>
      <c r="H119" s="295"/>
      <c r="I119" s="295"/>
      <c r="J119" s="295"/>
      <c r="K119" s="295"/>
      <c r="L119" s="295"/>
      <c r="M119" s="295"/>
      <c r="N119" s="295"/>
      <c r="O119" s="295"/>
      <c r="P119" s="295"/>
      <c r="Q119" s="295"/>
      <c r="R119" s="295"/>
      <c r="S119" s="295"/>
      <c r="T119" s="295"/>
      <c r="U119" s="295"/>
      <c r="V119" s="295"/>
      <c r="W119" s="295"/>
      <c r="X119" s="295"/>
      <c r="Y119" s="295"/>
      <c r="Z119" s="295"/>
      <c r="AA119" s="295"/>
      <c r="AB119" s="295"/>
      <c r="AC119" s="295"/>
      <c r="AD119" s="295"/>
      <c r="AE119" s="295"/>
      <c r="AF119" s="295"/>
      <c r="AG119" s="295"/>
    </row>
    <row r="120" spans="1:33" ht="24" customHeight="1">
      <c r="A120" s="295"/>
      <c r="B120" s="295"/>
      <c r="C120" s="295"/>
      <c r="D120" s="295"/>
      <c r="E120" s="295"/>
      <c r="F120" s="295"/>
      <c r="G120" s="295"/>
      <c r="H120" s="295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5"/>
      <c r="Y120" s="295"/>
      <c r="Z120" s="295"/>
      <c r="AA120" s="295"/>
      <c r="AB120" s="295"/>
      <c r="AC120" s="295"/>
      <c r="AD120" s="295"/>
      <c r="AE120" s="295"/>
      <c r="AF120" s="295"/>
      <c r="AG120" s="295"/>
    </row>
    <row r="121" spans="1:33" ht="24" customHeight="1">
      <c r="A121" s="295"/>
      <c r="B121" s="295"/>
      <c r="C121" s="295"/>
      <c r="D121" s="295"/>
      <c r="E121" s="295"/>
      <c r="F121" s="295"/>
      <c r="G121" s="295"/>
      <c r="H121" s="295"/>
      <c r="I121" s="295"/>
      <c r="J121" s="295"/>
      <c r="K121" s="295"/>
      <c r="L121" s="295"/>
      <c r="M121" s="295"/>
      <c r="N121" s="295"/>
      <c r="O121" s="295"/>
      <c r="P121" s="295"/>
      <c r="Q121" s="295"/>
      <c r="R121" s="295"/>
      <c r="S121" s="295"/>
      <c r="T121" s="295"/>
      <c r="U121" s="295"/>
      <c r="V121" s="295"/>
      <c r="W121" s="295"/>
      <c r="X121" s="295"/>
      <c r="Y121" s="295"/>
      <c r="Z121" s="295"/>
      <c r="AA121" s="295"/>
      <c r="AB121" s="295"/>
      <c r="AC121" s="295"/>
      <c r="AD121" s="295"/>
      <c r="AE121" s="295"/>
      <c r="AF121" s="295"/>
      <c r="AG121" s="295"/>
    </row>
    <row r="122" spans="1:33" ht="24" customHeight="1">
      <c r="A122" s="295"/>
      <c r="B122" s="295"/>
      <c r="C122" s="295"/>
      <c r="D122" s="295"/>
      <c r="E122" s="295"/>
      <c r="F122" s="295"/>
      <c r="G122" s="295"/>
      <c r="H122" s="295"/>
      <c r="I122" s="295"/>
      <c r="J122" s="295"/>
      <c r="K122" s="295"/>
      <c r="L122" s="295"/>
      <c r="M122" s="295"/>
      <c r="N122" s="295"/>
      <c r="O122" s="295"/>
      <c r="P122" s="295"/>
      <c r="Q122" s="295"/>
      <c r="R122" s="295"/>
      <c r="S122" s="295"/>
      <c r="T122" s="295"/>
      <c r="U122" s="295"/>
      <c r="V122" s="295"/>
      <c r="W122" s="295"/>
      <c r="X122" s="295"/>
      <c r="Y122" s="295"/>
      <c r="Z122" s="295"/>
      <c r="AA122" s="295"/>
      <c r="AB122" s="295"/>
      <c r="AC122" s="295"/>
      <c r="AD122" s="295"/>
      <c r="AE122" s="295"/>
      <c r="AF122" s="295"/>
      <c r="AG122" s="295"/>
    </row>
    <row r="123" spans="1:33" ht="24" customHeight="1">
      <c r="A123" s="295"/>
      <c r="B123" s="295"/>
      <c r="C123" s="295"/>
      <c r="D123" s="295"/>
      <c r="E123" s="295"/>
      <c r="F123" s="295"/>
      <c r="G123" s="295"/>
      <c r="H123" s="295"/>
      <c r="I123" s="295"/>
      <c r="J123" s="295"/>
      <c r="K123" s="295"/>
      <c r="L123" s="295"/>
      <c r="M123" s="295"/>
      <c r="N123" s="295"/>
      <c r="O123" s="295"/>
      <c r="P123" s="295"/>
      <c r="Q123" s="295"/>
      <c r="R123" s="295"/>
      <c r="S123" s="295"/>
      <c r="T123" s="295"/>
      <c r="U123" s="295"/>
      <c r="V123" s="295"/>
      <c r="W123" s="295"/>
      <c r="X123" s="295"/>
      <c r="Y123" s="295"/>
      <c r="Z123" s="295"/>
      <c r="AA123" s="295"/>
      <c r="AB123" s="295"/>
      <c r="AC123" s="295"/>
      <c r="AD123" s="295"/>
      <c r="AE123" s="295"/>
      <c r="AF123" s="295"/>
      <c r="AG123" s="295"/>
    </row>
    <row r="124" spans="1:33" ht="24" customHeight="1">
      <c r="A124" s="295"/>
      <c r="B124" s="295"/>
      <c r="C124" s="295"/>
      <c r="D124" s="295"/>
      <c r="E124" s="295"/>
      <c r="F124" s="295"/>
      <c r="G124" s="295"/>
      <c r="H124" s="295"/>
      <c r="I124" s="295"/>
      <c r="J124" s="295"/>
      <c r="K124" s="295"/>
      <c r="L124" s="295"/>
      <c r="M124" s="295"/>
      <c r="N124" s="295"/>
      <c r="O124" s="295"/>
      <c r="P124" s="295"/>
      <c r="Q124" s="295"/>
      <c r="R124" s="295"/>
      <c r="S124" s="295"/>
      <c r="T124" s="295"/>
      <c r="U124" s="295"/>
      <c r="V124" s="295"/>
      <c r="W124" s="295"/>
      <c r="X124" s="295"/>
      <c r="Y124" s="295"/>
      <c r="Z124" s="295"/>
      <c r="AA124" s="295"/>
      <c r="AB124" s="295"/>
      <c r="AC124" s="295"/>
      <c r="AD124" s="295"/>
      <c r="AE124" s="295"/>
      <c r="AF124" s="295"/>
      <c r="AG124" s="295"/>
    </row>
    <row r="125" spans="1:33" ht="24" customHeight="1">
      <c r="A125" s="295"/>
      <c r="B125" s="295"/>
      <c r="C125" s="295"/>
      <c r="D125" s="295"/>
      <c r="E125" s="295"/>
      <c r="F125" s="295"/>
      <c r="G125" s="295"/>
      <c r="H125" s="295"/>
      <c r="I125" s="295"/>
      <c r="J125" s="295"/>
      <c r="K125" s="295"/>
      <c r="L125" s="295"/>
      <c r="M125" s="295"/>
      <c r="N125" s="295"/>
      <c r="O125" s="295"/>
      <c r="P125" s="295"/>
      <c r="Q125" s="295"/>
      <c r="R125" s="295"/>
      <c r="S125" s="295"/>
      <c r="T125" s="295"/>
      <c r="U125" s="295"/>
      <c r="V125" s="295"/>
      <c r="W125" s="295"/>
      <c r="X125" s="295"/>
      <c r="Y125" s="295"/>
      <c r="Z125" s="295"/>
      <c r="AA125" s="295"/>
      <c r="AB125" s="295"/>
      <c r="AC125" s="295"/>
      <c r="AD125" s="295"/>
      <c r="AE125" s="295"/>
      <c r="AF125" s="295"/>
      <c r="AG125" s="295"/>
    </row>
    <row r="126" spans="1:33" ht="24" customHeight="1">
      <c r="A126" s="295"/>
      <c r="B126" s="295"/>
      <c r="C126" s="295"/>
      <c r="D126" s="295"/>
      <c r="E126" s="295"/>
      <c r="F126" s="295"/>
      <c r="G126" s="295"/>
      <c r="H126" s="295"/>
      <c r="I126" s="295"/>
      <c r="J126" s="295"/>
      <c r="K126" s="295"/>
      <c r="L126" s="295"/>
      <c r="M126" s="295"/>
      <c r="N126" s="295"/>
      <c r="O126" s="295"/>
      <c r="P126" s="295"/>
      <c r="Q126" s="295"/>
      <c r="R126" s="295"/>
      <c r="S126" s="295"/>
      <c r="T126" s="295"/>
      <c r="U126" s="295"/>
      <c r="V126" s="295"/>
      <c r="W126" s="295"/>
      <c r="X126" s="295"/>
      <c r="Y126" s="295"/>
      <c r="Z126" s="295"/>
      <c r="AA126" s="295"/>
      <c r="AB126" s="295"/>
      <c r="AC126" s="295"/>
      <c r="AD126" s="295"/>
      <c r="AE126" s="295"/>
      <c r="AF126" s="295"/>
      <c r="AG126" s="295"/>
    </row>
    <row r="127" spans="1:33" ht="24" customHeight="1">
      <c r="A127" s="295"/>
      <c r="B127" s="295"/>
      <c r="C127" s="295"/>
      <c r="D127" s="295"/>
      <c r="E127" s="295"/>
      <c r="F127" s="295"/>
      <c r="G127" s="295"/>
      <c r="H127" s="295"/>
      <c r="I127" s="295"/>
      <c r="J127" s="295"/>
      <c r="K127" s="295"/>
      <c r="L127" s="295"/>
      <c r="M127" s="295"/>
      <c r="N127" s="295"/>
      <c r="O127" s="295"/>
      <c r="P127" s="295"/>
      <c r="Q127" s="295"/>
      <c r="R127" s="295"/>
      <c r="S127" s="295"/>
      <c r="T127" s="295"/>
      <c r="U127" s="295"/>
      <c r="V127" s="295"/>
      <c r="W127" s="295"/>
      <c r="X127" s="295"/>
      <c r="Y127" s="295"/>
      <c r="Z127" s="295"/>
      <c r="AA127" s="295"/>
      <c r="AB127" s="295"/>
      <c r="AC127" s="295"/>
      <c r="AD127" s="295"/>
      <c r="AE127" s="295"/>
      <c r="AF127" s="295"/>
      <c r="AG127" s="295"/>
    </row>
    <row r="128" spans="1:33" ht="24" customHeight="1">
      <c r="A128" s="295"/>
      <c r="B128" s="295"/>
      <c r="C128" s="295"/>
      <c r="D128" s="295"/>
      <c r="E128" s="295"/>
      <c r="F128" s="295"/>
      <c r="G128" s="295"/>
      <c r="H128" s="295"/>
      <c r="I128" s="295"/>
      <c r="J128" s="295"/>
      <c r="K128" s="295"/>
      <c r="L128" s="295"/>
      <c r="M128" s="295"/>
      <c r="N128" s="295"/>
      <c r="O128" s="295"/>
      <c r="P128" s="295"/>
      <c r="Q128" s="295"/>
      <c r="R128" s="295"/>
      <c r="S128" s="295"/>
      <c r="T128" s="295"/>
      <c r="U128" s="295"/>
      <c r="V128" s="295"/>
      <c r="W128" s="295"/>
      <c r="X128" s="295"/>
      <c r="Y128" s="295"/>
      <c r="Z128" s="295"/>
      <c r="AA128" s="295"/>
      <c r="AB128" s="295"/>
      <c r="AC128" s="295"/>
      <c r="AD128" s="295"/>
      <c r="AE128" s="295"/>
      <c r="AF128" s="295"/>
      <c r="AG128" s="295"/>
    </row>
    <row r="129" spans="1:33" ht="24" customHeight="1">
      <c r="A129" s="295"/>
      <c r="B129" s="295"/>
      <c r="C129" s="295"/>
      <c r="D129" s="295"/>
      <c r="E129" s="295"/>
      <c r="F129" s="295"/>
      <c r="G129" s="295"/>
      <c r="H129" s="295"/>
      <c r="I129" s="295"/>
      <c r="J129" s="295"/>
      <c r="K129" s="295"/>
      <c r="L129" s="295"/>
      <c r="M129" s="295"/>
      <c r="N129" s="295"/>
      <c r="O129" s="295"/>
      <c r="P129" s="295"/>
      <c r="Q129" s="295"/>
      <c r="R129" s="295"/>
      <c r="S129" s="295"/>
      <c r="T129" s="295"/>
      <c r="U129" s="295"/>
      <c r="V129" s="295"/>
      <c r="W129" s="295"/>
      <c r="X129" s="295"/>
      <c r="Y129" s="295"/>
      <c r="Z129" s="295"/>
      <c r="AA129" s="295"/>
      <c r="AB129" s="295"/>
      <c r="AC129" s="295"/>
      <c r="AD129" s="295"/>
      <c r="AE129" s="295"/>
      <c r="AF129" s="295"/>
      <c r="AG129" s="295"/>
    </row>
    <row r="130" spans="1:33" ht="24" customHeight="1">
      <c r="A130" s="295"/>
      <c r="B130" s="295"/>
      <c r="C130" s="295"/>
      <c r="D130" s="295"/>
      <c r="E130" s="295"/>
      <c r="F130" s="295"/>
      <c r="G130" s="295"/>
      <c r="H130" s="295"/>
      <c r="I130" s="295"/>
      <c r="J130" s="295"/>
      <c r="K130" s="295"/>
      <c r="L130" s="295"/>
      <c r="M130" s="295"/>
      <c r="N130" s="295"/>
      <c r="O130" s="295"/>
      <c r="P130" s="295"/>
      <c r="Q130" s="295"/>
      <c r="R130" s="295"/>
      <c r="S130" s="295"/>
      <c r="T130" s="295"/>
      <c r="U130" s="295"/>
      <c r="V130" s="295"/>
      <c r="W130" s="295"/>
      <c r="X130" s="295"/>
      <c r="Y130" s="295"/>
      <c r="Z130" s="295"/>
      <c r="AA130" s="295"/>
      <c r="AB130" s="295"/>
      <c r="AC130" s="295"/>
      <c r="AD130" s="295"/>
      <c r="AE130" s="295"/>
      <c r="AF130" s="295"/>
      <c r="AG130" s="295"/>
    </row>
    <row r="131" spans="1:33" ht="24" customHeight="1">
      <c r="A131" s="295"/>
      <c r="B131" s="295"/>
      <c r="C131" s="295"/>
      <c r="D131" s="295"/>
      <c r="E131" s="295"/>
      <c r="F131" s="295"/>
      <c r="G131" s="295"/>
      <c r="H131" s="295"/>
      <c r="I131" s="295"/>
      <c r="J131" s="295"/>
      <c r="K131" s="295"/>
      <c r="L131" s="295"/>
      <c r="M131" s="295"/>
      <c r="N131" s="295"/>
      <c r="O131" s="295"/>
      <c r="P131" s="295"/>
      <c r="Q131" s="295"/>
      <c r="R131" s="295"/>
      <c r="S131" s="295"/>
      <c r="T131" s="295"/>
      <c r="U131" s="295"/>
      <c r="V131" s="295"/>
      <c r="W131" s="295"/>
      <c r="X131" s="295"/>
      <c r="Y131" s="295"/>
      <c r="Z131" s="295"/>
      <c r="AA131" s="295"/>
      <c r="AB131" s="295"/>
      <c r="AC131" s="295"/>
      <c r="AD131" s="295"/>
      <c r="AE131" s="295"/>
      <c r="AF131" s="295"/>
      <c r="AG131" s="295"/>
    </row>
    <row r="132" spans="1:33" ht="24" customHeight="1">
      <c r="A132" s="295"/>
      <c r="B132" s="295"/>
      <c r="C132" s="295"/>
      <c r="D132" s="295"/>
      <c r="E132" s="295"/>
      <c r="F132" s="295"/>
      <c r="G132" s="295"/>
      <c r="H132" s="295"/>
      <c r="I132" s="295"/>
      <c r="J132" s="295"/>
      <c r="K132" s="295"/>
      <c r="L132" s="295"/>
      <c r="M132" s="295"/>
      <c r="N132" s="295"/>
      <c r="O132" s="295"/>
      <c r="P132" s="295"/>
      <c r="Q132" s="295"/>
      <c r="R132" s="295"/>
      <c r="S132" s="295"/>
      <c r="T132" s="295"/>
      <c r="U132" s="295"/>
      <c r="V132" s="295"/>
      <c r="W132" s="295"/>
      <c r="X132" s="295"/>
      <c r="Y132" s="295"/>
      <c r="Z132" s="295"/>
      <c r="AA132" s="295"/>
      <c r="AB132" s="295"/>
      <c r="AC132" s="295"/>
      <c r="AD132" s="295"/>
      <c r="AE132" s="295"/>
      <c r="AF132" s="295"/>
      <c r="AG132" s="295"/>
    </row>
    <row r="133" spans="1:33" ht="24" customHeight="1">
      <c r="A133" s="295"/>
      <c r="B133" s="295"/>
      <c r="C133" s="295"/>
      <c r="D133" s="295"/>
      <c r="E133" s="295"/>
      <c r="F133" s="295"/>
      <c r="G133" s="295"/>
      <c r="H133" s="295"/>
      <c r="I133" s="295"/>
      <c r="J133" s="295"/>
      <c r="K133" s="295"/>
      <c r="L133" s="295"/>
      <c r="M133" s="295"/>
      <c r="N133" s="295"/>
      <c r="O133" s="295"/>
      <c r="P133" s="295"/>
      <c r="Q133" s="295"/>
      <c r="R133" s="295"/>
      <c r="S133" s="295"/>
      <c r="T133" s="295"/>
      <c r="U133" s="295"/>
      <c r="V133" s="295"/>
      <c r="W133" s="295"/>
      <c r="X133" s="295"/>
      <c r="Y133" s="295"/>
      <c r="Z133" s="295"/>
      <c r="AA133" s="295"/>
      <c r="AB133" s="295"/>
      <c r="AC133" s="295"/>
      <c r="AD133" s="295"/>
      <c r="AE133" s="295"/>
      <c r="AF133" s="295"/>
      <c r="AG133" s="295"/>
    </row>
    <row r="134" spans="1:33" ht="24" customHeight="1">
      <c r="A134" s="295"/>
      <c r="B134" s="295"/>
      <c r="C134" s="295"/>
      <c r="D134" s="295"/>
      <c r="E134" s="295"/>
      <c r="F134" s="295"/>
      <c r="G134" s="295"/>
      <c r="H134" s="295"/>
      <c r="I134" s="295"/>
      <c r="J134" s="295"/>
      <c r="K134" s="295"/>
      <c r="L134" s="295"/>
      <c r="M134" s="295"/>
      <c r="N134" s="295"/>
      <c r="O134" s="295"/>
      <c r="P134" s="295"/>
      <c r="Q134" s="295"/>
      <c r="R134" s="295"/>
      <c r="S134" s="295"/>
      <c r="T134" s="295"/>
      <c r="U134" s="295"/>
      <c r="V134" s="295"/>
      <c r="W134" s="295"/>
      <c r="X134" s="295"/>
      <c r="Y134" s="295"/>
      <c r="Z134" s="295"/>
      <c r="AA134" s="295"/>
      <c r="AB134" s="295"/>
      <c r="AC134" s="295"/>
      <c r="AD134" s="295"/>
      <c r="AE134" s="295"/>
      <c r="AF134" s="295"/>
      <c r="AG134" s="295"/>
    </row>
    <row r="135" spans="1:33" ht="24" customHeight="1">
      <c r="A135" s="295"/>
      <c r="B135" s="295"/>
      <c r="C135" s="295"/>
      <c r="D135" s="295"/>
      <c r="E135" s="295"/>
      <c r="F135" s="295"/>
      <c r="G135" s="295"/>
      <c r="H135" s="295"/>
      <c r="I135" s="295"/>
      <c r="J135" s="295"/>
      <c r="K135" s="295"/>
      <c r="L135" s="295"/>
      <c r="M135" s="295"/>
      <c r="N135" s="295"/>
      <c r="O135" s="295"/>
      <c r="P135" s="295"/>
      <c r="Q135" s="295"/>
      <c r="R135" s="295"/>
      <c r="S135" s="295"/>
      <c r="T135" s="295"/>
      <c r="U135" s="295"/>
      <c r="V135" s="295"/>
      <c r="W135" s="295"/>
      <c r="X135" s="295"/>
      <c r="Y135" s="295"/>
      <c r="Z135" s="295"/>
      <c r="AA135" s="295"/>
      <c r="AB135" s="295"/>
      <c r="AC135" s="295"/>
      <c r="AD135" s="295"/>
      <c r="AE135" s="295"/>
      <c r="AF135" s="295"/>
      <c r="AG135" s="295"/>
    </row>
    <row r="136" spans="1:33" ht="24" customHeight="1">
      <c r="A136" s="295"/>
      <c r="B136" s="295"/>
      <c r="C136" s="295"/>
      <c r="D136" s="295"/>
      <c r="E136" s="295"/>
      <c r="F136" s="295"/>
      <c r="G136" s="295"/>
      <c r="H136" s="295"/>
      <c r="I136" s="295"/>
      <c r="J136" s="295"/>
      <c r="K136" s="295"/>
      <c r="L136" s="295"/>
      <c r="M136" s="295"/>
      <c r="N136" s="295"/>
      <c r="O136" s="295"/>
      <c r="P136" s="295"/>
      <c r="Q136" s="295"/>
      <c r="R136" s="295"/>
      <c r="S136" s="295"/>
      <c r="T136" s="295"/>
      <c r="U136" s="295"/>
      <c r="V136" s="295"/>
      <c r="W136" s="295"/>
      <c r="X136" s="295"/>
      <c r="Y136" s="295"/>
      <c r="Z136" s="295"/>
      <c r="AA136" s="295"/>
      <c r="AB136" s="295"/>
      <c r="AC136" s="295"/>
      <c r="AD136" s="295"/>
      <c r="AE136" s="295"/>
      <c r="AF136" s="295"/>
      <c r="AG136" s="295"/>
    </row>
    <row r="137" spans="1:33" ht="24" customHeight="1">
      <c r="A137" s="295"/>
      <c r="B137" s="295"/>
      <c r="C137" s="295"/>
      <c r="D137" s="295"/>
      <c r="E137" s="295"/>
      <c r="F137" s="295"/>
      <c r="G137" s="295"/>
      <c r="H137" s="295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5"/>
      <c r="Y137" s="295"/>
      <c r="Z137" s="295"/>
      <c r="AA137" s="295"/>
      <c r="AB137" s="295"/>
      <c r="AC137" s="295"/>
      <c r="AD137" s="295"/>
      <c r="AE137" s="295"/>
      <c r="AF137" s="295"/>
      <c r="AG137" s="295"/>
    </row>
    <row r="138" spans="1:33" ht="24" customHeight="1">
      <c r="A138" s="295"/>
      <c r="B138" s="295"/>
      <c r="C138" s="295"/>
      <c r="D138" s="295"/>
      <c r="E138" s="295"/>
      <c r="F138" s="295"/>
      <c r="G138" s="295"/>
      <c r="H138" s="295"/>
      <c r="I138" s="295"/>
      <c r="J138" s="295"/>
      <c r="K138" s="295"/>
      <c r="L138" s="295"/>
      <c r="M138" s="295"/>
      <c r="N138" s="295"/>
      <c r="O138" s="295"/>
      <c r="P138" s="295"/>
      <c r="Q138" s="295"/>
      <c r="R138" s="295"/>
      <c r="S138" s="295"/>
      <c r="T138" s="295"/>
      <c r="U138" s="295"/>
      <c r="V138" s="295"/>
      <c r="W138" s="295"/>
      <c r="X138" s="295"/>
      <c r="Y138" s="295"/>
      <c r="Z138" s="295"/>
      <c r="AA138" s="295"/>
      <c r="AB138" s="295"/>
      <c r="AC138" s="295"/>
      <c r="AD138" s="295"/>
      <c r="AE138" s="295"/>
      <c r="AF138" s="295"/>
      <c r="AG138" s="295"/>
    </row>
    <row r="139" spans="1:33" ht="24" customHeight="1">
      <c r="A139" s="295"/>
      <c r="B139" s="295"/>
      <c r="C139" s="295"/>
      <c r="D139" s="295"/>
      <c r="E139" s="295"/>
      <c r="F139" s="295"/>
      <c r="G139" s="295"/>
      <c r="H139" s="295"/>
      <c r="I139" s="295"/>
      <c r="J139" s="295"/>
      <c r="K139" s="295"/>
      <c r="L139" s="295"/>
      <c r="M139" s="295"/>
      <c r="N139" s="295"/>
      <c r="O139" s="295"/>
      <c r="P139" s="295"/>
      <c r="Q139" s="295"/>
      <c r="R139" s="295"/>
      <c r="S139" s="295"/>
      <c r="T139" s="295"/>
      <c r="U139" s="295"/>
      <c r="V139" s="295"/>
      <c r="W139" s="295"/>
      <c r="X139" s="295"/>
      <c r="Y139" s="295"/>
      <c r="Z139" s="295"/>
      <c r="AA139" s="295"/>
      <c r="AB139" s="295"/>
      <c r="AC139" s="295"/>
      <c r="AD139" s="295"/>
      <c r="AE139" s="295"/>
      <c r="AF139" s="295"/>
      <c r="AG139" s="295"/>
    </row>
    <row r="140" spans="1:33" ht="24" customHeight="1">
      <c r="A140" s="295"/>
      <c r="B140" s="295"/>
      <c r="C140" s="295"/>
      <c r="D140" s="295"/>
      <c r="E140" s="295"/>
      <c r="F140" s="295"/>
      <c r="G140" s="295"/>
      <c r="H140" s="295"/>
      <c r="I140" s="295"/>
      <c r="J140" s="295"/>
      <c r="K140" s="295"/>
      <c r="L140" s="295"/>
      <c r="M140" s="295"/>
      <c r="N140" s="295"/>
      <c r="O140" s="295"/>
      <c r="P140" s="295"/>
      <c r="Q140" s="295"/>
      <c r="R140" s="295"/>
      <c r="S140" s="295"/>
      <c r="T140" s="295"/>
      <c r="U140" s="295"/>
      <c r="V140" s="295"/>
      <c r="W140" s="295"/>
      <c r="X140" s="295"/>
      <c r="Y140" s="295"/>
      <c r="Z140" s="295"/>
      <c r="AA140" s="295"/>
      <c r="AB140" s="295"/>
      <c r="AC140" s="295"/>
      <c r="AD140" s="295"/>
      <c r="AE140" s="295"/>
      <c r="AF140" s="295"/>
      <c r="AG140" s="295"/>
    </row>
    <row r="141" spans="1:33" ht="24" customHeight="1">
      <c r="A141" s="295"/>
      <c r="B141" s="295"/>
      <c r="C141" s="295"/>
      <c r="D141" s="295"/>
      <c r="E141" s="295"/>
      <c r="F141" s="295"/>
      <c r="G141" s="295"/>
      <c r="H141" s="295"/>
      <c r="I141" s="295"/>
      <c r="J141" s="295"/>
      <c r="K141" s="295"/>
      <c r="L141" s="295"/>
      <c r="M141" s="295"/>
      <c r="N141" s="295"/>
      <c r="O141" s="295"/>
      <c r="P141" s="295"/>
      <c r="Q141" s="295"/>
      <c r="R141" s="295"/>
      <c r="S141" s="295"/>
      <c r="T141" s="295"/>
      <c r="U141" s="295"/>
      <c r="V141" s="295"/>
      <c r="W141" s="295"/>
      <c r="X141" s="295"/>
      <c r="Y141" s="295"/>
      <c r="Z141" s="295"/>
      <c r="AA141" s="295"/>
      <c r="AB141" s="295"/>
      <c r="AC141" s="295"/>
      <c r="AD141" s="295"/>
      <c r="AE141" s="295"/>
      <c r="AF141" s="295"/>
      <c r="AG141" s="295"/>
    </row>
    <row r="142" spans="1:33" ht="24" customHeight="1">
      <c r="A142" s="295"/>
      <c r="B142" s="295"/>
      <c r="C142" s="295"/>
      <c r="D142" s="295"/>
      <c r="E142" s="295"/>
      <c r="F142" s="295"/>
      <c r="G142" s="295"/>
      <c r="H142" s="295"/>
      <c r="I142" s="295"/>
      <c r="J142" s="295"/>
      <c r="K142" s="295"/>
      <c r="L142" s="295"/>
      <c r="M142" s="295"/>
      <c r="N142" s="295"/>
      <c r="O142" s="295"/>
      <c r="P142" s="295"/>
      <c r="Q142" s="295"/>
      <c r="R142" s="295"/>
      <c r="S142" s="295"/>
      <c r="T142" s="295"/>
      <c r="U142" s="295"/>
      <c r="V142" s="295"/>
      <c r="W142" s="295"/>
      <c r="X142" s="295"/>
      <c r="Y142" s="295"/>
      <c r="Z142" s="295"/>
      <c r="AA142" s="295"/>
      <c r="AB142" s="295"/>
      <c r="AC142" s="295"/>
      <c r="AD142" s="295"/>
      <c r="AE142" s="295"/>
      <c r="AF142" s="295"/>
      <c r="AG142" s="295"/>
    </row>
    <row r="143" spans="1:33" ht="24" customHeight="1">
      <c r="A143" s="295"/>
      <c r="B143" s="295"/>
      <c r="C143" s="295"/>
      <c r="D143" s="295"/>
      <c r="E143" s="295"/>
      <c r="F143" s="295"/>
      <c r="G143" s="295"/>
      <c r="H143" s="295"/>
      <c r="I143" s="295"/>
      <c r="J143" s="295"/>
      <c r="K143" s="295"/>
      <c r="L143" s="295"/>
      <c r="M143" s="295"/>
      <c r="N143" s="295"/>
      <c r="O143" s="295"/>
      <c r="P143" s="295"/>
      <c r="Q143" s="295"/>
      <c r="R143" s="295"/>
      <c r="S143" s="295"/>
      <c r="T143" s="295"/>
      <c r="U143" s="295"/>
      <c r="V143" s="295"/>
      <c r="W143" s="295"/>
      <c r="X143" s="295"/>
      <c r="Y143" s="295"/>
      <c r="Z143" s="295"/>
      <c r="AA143" s="295"/>
      <c r="AB143" s="295"/>
      <c r="AC143" s="295"/>
      <c r="AD143" s="295"/>
      <c r="AE143" s="295"/>
      <c r="AF143" s="295"/>
      <c r="AG143" s="295"/>
    </row>
    <row r="144" spans="1:33" ht="24" customHeight="1">
      <c r="A144" s="295"/>
      <c r="B144" s="295"/>
      <c r="C144" s="295"/>
      <c r="D144" s="295"/>
      <c r="E144" s="295"/>
      <c r="F144" s="295"/>
      <c r="G144" s="295"/>
      <c r="H144" s="295"/>
      <c r="I144" s="295"/>
      <c r="J144" s="295"/>
      <c r="K144" s="295"/>
      <c r="L144" s="295"/>
      <c r="M144" s="295"/>
      <c r="N144" s="295"/>
      <c r="O144" s="295"/>
      <c r="P144" s="295"/>
      <c r="Q144" s="295"/>
      <c r="R144" s="295"/>
      <c r="S144" s="295"/>
      <c r="T144" s="295"/>
      <c r="U144" s="295"/>
      <c r="V144" s="295"/>
      <c r="W144" s="295"/>
      <c r="X144" s="295"/>
      <c r="Y144" s="295"/>
      <c r="Z144" s="295"/>
      <c r="AA144" s="295"/>
      <c r="AB144" s="295"/>
      <c r="AC144" s="295"/>
      <c r="AD144" s="295"/>
      <c r="AE144" s="295"/>
      <c r="AF144" s="295"/>
      <c r="AG144" s="295"/>
    </row>
    <row r="145" spans="1:33" ht="24" customHeight="1">
      <c r="A145" s="295"/>
      <c r="B145" s="295"/>
      <c r="C145" s="295"/>
      <c r="D145" s="295"/>
      <c r="E145" s="295"/>
      <c r="F145" s="295"/>
      <c r="G145" s="295"/>
      <c r="H145" s="295"/>
      <c r="I145" s="295"/>
      <c r="J145" s="295"/>
      <c r="K145" s="295"/>
      <c r="L145" s="295"/>
      <c r="M145" s="295"/>
      <c r="N145" s="295"/>
      <c r="O145" s="295"/>
      <c r="P145" s="295"/>
      <c r="Q145" s="295"/>
      <c r="R145" s="295"/>
      <c r="S145" s="295"/>
      <c r="T145" s="295"/>
      <c r="U145" s="295"/>
      <c r="V145" s="295"/>
      <c r="W145" s="295"/>
      <c r="X145" s="295"/>
      <c r="Y145" s="295"/>
      <c r="Z145" s="295"/>
      <c r="AA145" s="295"/>
      <c r="AB145" s="295"/>
      <c r="AC145" s="295"/>
      <c r="AD145" s="295"/>
      <c r="AE145" s="295"/>
      <c r="AF145" s="295"/>
      <c r="AG145" s="295"/>
    </row>
    <row r="146" spans="1:33" ht="24" customHeight="1">
      <c r="A146" s="295"/>
      <c r="B146" s="295"/>
      <c r="C146" s="295"/>
      <c r="D146" s="295"/>
      <c r="E146" s="295"/>
      <c r="F146" s="295"/>
      <c r="G146" s="295"/>
      <c r="H146" s="295"/>
      <c r="I146" s="295"/>
      <c r="J146" s="295"/>
      <c r="K146" s="295"/>
      <c r="L146" s="295"/>
      <c r="M146" s="295"/>
      <c r="N146" s="295"/>
      <c r="O146" s="295"/>
      <c r="P146" s="295"/>
      <c r="Q146" s="295"/>
      <c r="R146" s="295"/>
      <c r="S146" s="295"/>
      <c r="T146" s="295"/>
      <c r="U146" s="295"/>
      <c r="V146" s="295"/>
      <c r="W146" s="295"/>
      <c r="X146" s="295"/>
      <c r="Y146" s="295"/>
      <c r="Z146" s="295"/>
      <c r="AA146" s="295"/>
      <c r="AB146" s="295"/>
      <c r="AC146" s="295"/>
      <c r="AD146" s="295"/>
      <c r="AE146" s="295"/>
      <c r="AF146" s="295"/>
      <c r="AG146" s="295"/>
    </row>
    <row r="147" spans="1:33" ht="24" customHeight="1">
      <c r="A147" s="295"/>
      <c r="B147" s="295"/>
      <c r="C147" s="295"/>
      <c r="D147" s="295"/>
      <c r="E147" s="295"/>
      <c r="F147" s="295"/>
      <c r="G147" s="295"/>
      <c r="H147" s="295"/>
      <c r="I147" s="295"/>
      <c r="J147" s="295"/>
      <c r="K147" s="295"/>
      <c r="L147" s="295"/>
      <c r="M147" s="295"/>
      <c r="N147" s="295"/>
      <c r="O147" s="295"/>
      <c r="P147" s="295"/>
      <c r="Q147" s="295"/>
      <c r="R147" s="295"/>
      <c r="S147" s="295"/>
      <c r="T147" s="295"/>
      <c r="U147" s="295"/>
      <c r="V147" s="295"/>
      <c r="W147" s="295"/>
      <c r="X147" s="295"/>
      <c r="Y147" s="295"/>
      <c r="Z147" s="295"/>
      <c r="AA147" s="295"/>
      <c r="AB147" s="295"/>
      <c r="AC147" s="295"/>
      <c r="AD147" s="295"/>
      <c r="AE147" s="295"/>
      <c r="AF147" s="295"/>
      <c r="AG147" s="295"/>
    </row>
    <row r="148" spans="1:33" ht="24" customHeight="1">
      <c r="A148" s="295"/>
      <c r="B148" s="295"/>
      <c r="C148" s="295"/>
      <c r="D148" s="295"/>
      <c r="E148" s="295"/>
      <c r="F148" s="295"/>
      <c r="G148" s="295"/>
      <c r="H148" s="295"/>
      <c r="I148" s="295"/>
      <c r="J148" s="295"/>
      <c r="K148" s="295"/>
      <c r="L148" s="295"/>
      <c r="M148" s="295"/>
      <c r="N148" s="295"/>
      <c r="O148" s="295"/>
      <c r="P148" s="295"/>
      <c r="Q148" s="295"/>
      <c r="R148" s="295"/>
      <c r="S148" s="295"/>
      <c r="T148" s="295"/>
      <c r="U148" s="295"/>
      <c r="V148" s="295"/>
      <c r="W148" s="295"/>
      <c r="X148" s="295"/>
      <c r="Y148" s="295"/>
      <c r="Z148" s="295"/>
      <c r="AA148" s="295"/>
      <c r="AB148" s="295"/>
      <c r="AC148" s="295"/>
      <c r="AD148" s="295"/>
      <c r="AE148" s="295"/>
      <c r="AF148" s="295"/>
      <c r="AG148" s="295"/>
    </row>
    <row r="149" spans="1:33" ht="24" customHeight="1">
      <c r="A149" s="295"/>
      <c r="B149" s="295"/>
      <c r="C149" s="295"/>
      <c r="D149" s="295"/>
      <c r="E149" s="295"/>
      <c r="F149" s="295"/>
      <c r="G149" s="295"/>
      <c r="H149" s="295"/>
      <c r="I149" s="295"/>
      <c r="J149" s="295"/>
      <c r="K149" s="295"/>
      <c r="L149" s="295"/>
      <c r="M149" s="295"/>
      <c r="N149" s="295"/>
      <c r="O149" s="295"/>
      <c r="P149" s="295"/>
      <c r="Q149" s="295"/>
      <c r="R149" s="295"/>
      <c r="S149" s="295"/>
      <c r="T149" s="295"/>
      <c r="U149" s="295"/>
      <c r="V149" s="295"/>
      <c r="W149" s="295"/>
      <c r="X149" s="295"/>
      <c r="Y149" s="295"/>
      <c r="Z149" s="295"/>
      <c r="AA149" s="295"/>
      <c r="AB149" s="295"/>
      <c r="AC149" s="295"/>
      <c r="AD149" s="295"/>
      <c r="AE149" s="295"/>
      <c r="AF149" s="295"/>
      <c r="AG149" s="295"/>
    </row>
    <row r="150" spans="1:33" ht="24" customHeight="1">
      <c r="A150" s="295"/>
      <c r="B150" s="295"/>
      <c r="C150" s="295"/>
      <c r="D150" s="295"/>
      <c r="E150" s="295"/>
      <c r="F150" s="295"/>
      <c r="G150" s="295"/>
      <c r="H150" s="295"/>
      <c r="I150" s="295"/>
      <c r="J150" s="295"/>
      <c r="K150" s="295"/>
      <c r="L150" s="295"/>
      <c r="M150" s="295"/>
      <c r="N150" s="295"/>
      <c r="O150" s="295"/>
      <c r="P150" s="295"/>
      <c r="Q150" s="295"/>
      <c r="R150" s="295"/>
      <c r="S150" s="295"/>
      <c r="T150" s="295"/>
      <c r="U150" s="295"/>
      <c r="V150" s="295"/>
      <c r="W150" s="295"/>
      <c r="X150" s="295"/>
      <c r="Y150" s="295"/>
      <c r="Z150" s="295"/>
      <c r="AA150" s="295"/>
      <c r="AB150" s="295"/>
      <c r="AC150" s="295"/>
      <c r="AD150" s="295"/>
      <c r="AE150" s="295"/>
      <c r="AF150" s="295"/>
      <c r="AG150" s="295"/>
    </row>
    <row r="151" spans="1:33" ht="24" customHeight="1">
      <c r="A151" s="295"/>
      <c r="B151" s="295"/>
      <c r="C151" s="295"/>
      <c r="D151" s="295"/>
      <c r="E151" s="295"/>
      <c r="F151" s="295"/>
      <c r="G151" s="295"/>
      <c r="H151" s="295"/>
      <c r="I151" s="295"/>
      <c r="J151" s="295"/>
      <c r="K151" s="295"/>
      <c r="L151" s="295"/>
      <c r="M151" s="295"/>
      <c r="N151" s="295"/>
      <c r="O151" s="295"/>
      <c r="P151" s="295"/>
      <c r="Q151" s="295"/>
      <c r="R151" s="295"/>
      <c r="S151" s="295"/>
      <c r="T151" s="295"/>
      <c r="U151" s="295"/>
      <c r="V151" s="295"/>
      <c r="W151" s="295"/>
      <c r="X151" s="295"/>
      <c r="Y151" s="295"/>
      <c r="Z151" s="295"/>
      <c r="AA151" s="295"/>
      <c r="AB151" s="295"/>
      <c r="AC151" s="295"/>
      <c r="AD151" s="295"/>
      <c r="AE151" s="295"/>
      <c r="AF151" s="295"/>
      <c r="AG151" s="295"/>
    </row>
    <row r="152" spans="1:33" ht="24" customHeight="1">
      <c r="A152" s="295"/>
      <c r="B152" s="295"/>
      <c r="C152" s="295"/>
      <c r="D152" s="295"/>
      <c r="E152" s="295"/>
      <c r="F152" s="295"/>
      <c r="G152" s="295"/>
      <c r="H152" s="295"/>
      <c r="I152" s="295"/>
      <c r="J152" s="295"/>
      <c r="K152" s="295"/>
      <c r="L152" s="295"/>
      <c r="M152" s="295"/>
      <c r="N152" s="295"/>
      <c r="O152" s="295"/>
      <c r="P152" s="295"/>
      <c r="Q152" s="295"/>
      <c r="R152" s="295"/>
      <c r="S152" s="295"/>
      <c r="T152" s="295"/>
      <c r="U152" s="295"/>
      <c r="V152" s="295"/>
      <c r="W152" s="295"/>
      <c r="X152" s="295"/>
      <c r="Y152" s="295"/>
      <c r="Z152" s="295"/>
      <c r="AA152" s="295"/>
      <c r="AB152" s="295"/>
      <c r="AC152" s="295"/>
      <c r="AD152" s="295"/>
      <c r="AE152" s="295"/>
      <c r="AF152" s="295"/>
      <c r="AG152" s="295"/>
    </row>
    <row r="153" spans="1:33" ht="24" customHeight="1">
      <c r="A153" s="295"/>
      <c r="B153" s="295"/>
      <c r="C153" s="295"/>
      <c r="D153" s="295"/>
      <c r="E153" s="295"/>
      <c r="F153" s="295"/>
      <c r="G153" s="295"/>
      <c r="H153" s="295"/>
      <c r="I153" s="295"/>
      <c r="J153" s="295"/>
      <c r="K153" s="295"/>
      <c r="L153" s="295"/>
      <c r="M153" s="295"/>
      <c r="N153" s="295"/>
      <c r="O153" s="295"/>
      <c r="P153" s="295"/>
      <c r="Q153" s="295"/>
      <c r="R153" s="295"/>
      <c r="S153" s="295"/>
      <c r="T153" s="295"/>
      <c r="U153" s="295"/>
      <c r="V153" s="295"/>
      <c r="W153" s="295"/>
      <c r="X153" s="295"/>
      <c r="Y153" s="295"/>
      <c r="Z153" s="295"/>
      <c r="AA153" s="295"/>
      <c r="AB153" s="295"/>
      <c r="AC153" s="295"/>
      <c r="AD153" s="295"/>
      <c r="AE153" s="295"/>
      <c r="AF153" s="295"/>
      <c r="AG153" s="295"/>
    </row>
    <row r="154" spans="1:33" ht="24" customHeight="1">
      <c r="A154" s="295"/>
      <c r="B154" s="295"/>
      <c r="C154" s="295"/>
      <c r="D154" s="295"/>
      <c r="E154" s="295"/>
      <c r="F154" s="295"/>
      <c r="G154" s="295"/>
      <c r="H154" s="295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5"/>
      <c r="Y154" s="295"/>
      <c r="Z154" s="295"/>
      <c r="AA154" s="295"/>
      <c r="AB154" s="295"/>
      <c r="AC154" s="295"/>
      <c r="AD154" s="295"/>
      <c r="AE154" s="295"/>
      <c r="AF154" s="295"/>
      <c r="AG154" s="295"/>
    </row>
    <row r="155" spans="1:33" ht="24" customHeight="1">
      <c r="A155" s="295"/>
      <c r="B155" s="295"/>
      <c r="C155" s="295"/>
      <c r="D155" s="295"/>
      <c r="E155" s="295"/>
      <c r="F155" s="295"/>
      <c r="G155" s="295"/>
      <c r="H155" s="295"/>
      <c r="I155" s="295"/>
      <c r="J155" s="295"/>
      <c r="K155" s="295"/>
      <c r="L155" s="295"/>
      <c r="M155" s="295"/>
      <c r="N155" s="295"/>
      <c r="O155" s="295"/>
      <c r="P155" s="295"/>
      <c r="Q155" s="295"/>
      <c r="R155" s="295"/>
      <c r="S155" s="295"/>
      <c r="T155" s="295"/>
      <c r="U155" s="295"/>
      <c r="V155" s="295"/>
      <c r="W155" s="295"/>
      <c r="X155" s="295"/>
      <c r="Y155" s="295"/>
      <c r="Z155" s="295"/>
      <c r="AA155" s="295"/>
      <c r="AB155" s="295"/>
      <c r="AC155" s="295"/>
      <c r="AD155" s="295"/>
      <c r="AE155" s="295"/>
      <c r="AF155" s="295"/>
      <c r="AG155" s="295"/>
    </row>
    <row r="156" spans="1:33" ht="24" customHeight="1">
      <c r="A156" s="295"/>
      <c r="B156" s="295"/>
      <c r="C156" s="295"/>
      <c r="D156" s="295"/>
      <c r="E156" s="295"/>
      <c r="F156" s="295"/>
      <c r="G156" s="295"/>
      <c r="H156" s="295"/>
      <c r="I156" s="295"/>
      <c r="J156" s="295"/>
      <c r="K156" s="295"/>
      <c r="L156" s="295"/>
      <c r="M156" s="295"/>
      <c r="N156" s="295"/>
      <c r="O156" s="295"/>
      <c r="P156" s="295"/>
      <c r="Q156" s="295"/>
      <c r="R156" s="295"/>
      <c r="S156" s="295"/>
      <c r="T156" s="295"/>
      <c r="U156" s="295"/>
      <c r="V156" s="295"/>
      <c r="W156" s="295"/>
      <c r="X156" s="295"/>
      <c r="Y156" s="295"/>
      <c r="Z156" s="295"/>
      <c r="AA156" s="295"/>
      <c r="AB156" s="295"/>
      <c r="AC156" s="295"/>
      <c r="AD156" s="295"/>
      <c r="AE156" s="295"/>
      <c r="AF156" s="295"/>
      <c r="AG156" s="295"/>
    </row>
    <row r="157" spans="1:33" ht="24" customHeight="1">
      <c r="A157" s="295"/>
      <c r="B157" s="295"/>
      <c r="C157" s="295"/>
      <c r="D157" s="295"/>
      <c r="E157" s="295"/>
      <c r="F157" s="295"/>
      <c r="G157" s="295"/>
      <c r="H157" s="295"/>
      <c r="I157" s="295"/>
      <c r="J157" s="295"/>
      <c r="K157" s="295"/>
      <c r="L157" s="295"/>
      <c r="M157" s="295"/>
      <c r="N157" s="295"/>
      <c r="O157" s="295"/>
      <c r="P157" s="295"/>
      <c r="Q157" s="295"/>
      <c r="R157" s="295"/>
      <c r="S157" s="295"/>
      <c r="T157" s="295"/>
      <c r="U157" s="295"/>
      <c r="V157" s="295"/>
      <c r="W157" s="295"/>
      <c r="X157" s="295"/>
      <c r="Y157" s="295"/>
      <c r="Z157" s="295"/>
      <c r="AA157" s="295"/>
      <c r="AB157" s="295"/>
      <c r="AC157" s="295"/>
      <c r="AD157" s="295"/>
      <c r="AE157" s="295"/>
      <c r="AF157" s="295"/>
      <c r="AG157" s="295"/>
    </row>
    <row r="158" spans="1:33" ht="24" customHeight="1">
      <c r="A158" s="295"/>
      <c r="B158" s="295"/>
      <c r="C158" s="295"/>
      <c r="D158" s="295"/>
      <c r="E158" s="295"/>
      <c r="F158" s="295"/>
      <c r="G158" s="295"/>
      <c r="H158" s="295"/>
      <c r="I158" s="295"/>
      <c r="J158" s="295"/>
      <c r="K158" s="295"/>
      <c r="L158" s="295"/>
      <c r="M158" s="295"/>
      <c r="N158" s="295"/>
      <c r="O158" s="295"/>
      <c r="P158" s="295"/>
      <c r="Q158" s="295"/>
      <c r="R158" s="295"/>
      <c r="S158" s="295"/>
      <c r="T158" s="295"/>
      <c r="U158" s="295"/>
      <c r="V158" s="295"/>
      <c r="W158" s="295"/>
      <c r="X158" s="295"/>
      <c r="Y158" s="295"/>
      <c r="Z158" s="295"/>
      <c r="AA158" s="295"/>
      <c r="AB158" s="295"/>
      <c r="AC158" s="295"/>
      <c r="AD158" s="295"/>
      <c r="AE158" s="295"/>
      <c r="AF158" s="295"/>
      <c r="AG158" s="295"/>
    </row>
    <row r="159" spans="1:33" ht="24" customHeight="1">
      <c r="A159" s="295"/>
      <c r="B159" s="295"/>
      <c r="C159" s="295"/>
      <c r="D159" s="295"/>
      <c r="E159" s="295"/>
      <c r="F159" s="295"/>
      <c r="G159" s="295"/>
      <c r="H159" s="295"/>
      <c r="I159" s="295"/>
      <c r="J159" s="295"/>
      <c r="K159" s="295"/>
      <c r="L159" s="295"/>
      <c r="M159" s="295"/>
      <c r="N159" s="295"/>
      <c r="O159" s="295"/>
      <c r="P159" s="295"/>
      <c r="Q159" s="295"/>
      <c r="R159" s="295"/>
      <c r="S159" s="295"/>
      <c r="T159" s="295"/>
      <c r="U159" s="295"/>
      <c r="V159" s="295"/>
      <c r="W159" s="295"/>
      <c r="X159" s="295"/>
      <c r="Y159" s="295"/>
      <c r="Z159" s="295"/>
      <c r="AA159" s="295"/>
      <c r="AB159" s="295"/>
      <c r="AC159" s="295"/>
      <c r="AD159" s="295"/>
      <c r="AE159" s="295"/>
      <c r="AF159" s="295"/>
      <c r="AG159" s="295"/>
    </row>
    <row r="160" spans="1:33" ht="24" customHeight="1">
      <c r="A160" s="295"/>
      <c r="B160" s="295"/>
      <c r="C160" s="295"/>
      <c r="D160" s="295"/>
      <c r="E160" s="295"/>
      <c r="F160" s="295"/>
      <c r="G160" s="295"/>
      <c r="H160" s="295"/>
      <c r="I160" s="295"/>
      <c r="J160" s="295"/>
      <c r="K160" s="295"/>
      <c r="L160" s="295"/>
      <c r="M160" s="295"/>
      <c r="N160" s="295"/>
      <c r="O160" s="295"/>
      <c r="P160" s="295"/>
      <c r="Q160" s="295"/>
      <c r="R160" s="295"/>
      <c r="S160" s="295"/>
      <c r="T160" s="295"/>
      <c r="U160" s="295"/>
      <c r="V160" s="295"/>
      <c r="W160" s="295"/>
      <c r="X160" s="295"/>
      <c r="Y160" s="295"/>
      <c r="Z160" s="295"/>
      <c r="AA160" s="295"/>
      <c r="AB160" s="295"/>
      <c r="AC160" s="295"/>
      <c r="AD160" s="295"/>
      <c r="AE160" s="295"/>
      <c r="AF160" s="295"/>
      <c r="AG160" s="295"/>
    </row>
    <row r="161" spans="1:33" ht="24" customHeight="1">
      <c r="A161" s="295"/>
      <c r="B161" s="295"/>
      <c r="C161" s="295"/>
      <c r="D161" s="295"/>
      <c r="E161" s="295"/>
      <c r="F161" s="295"/>
      <c r="G161" s="295"/>
      <c r="H161" s="295"/>
      <c r="I161" s="295"/>
      <c r="J161" s="295"/>
      <c r="K161" s="295"/>
      <c r="L161" s="295"/>
      <c r="M161" s="295"/>
      <c r="N161" s="295"/>
      <c r="O161" s="295"/>
      <c r="P161" s="295"/>
      <c r="Q161" s="295"/>
      <c r="R161" s="295"/>
      <c r="S161" s="295"/>
      <c r="T161" s="295"/>
      <c r="U161" s="295"/>
      <c r="V161" s="295"/>
      <c r="W161" s="295"/>
      <c r="X161" s="295"/>
      <c r="Y161" s="295"/>
      <c r="Z161" s="295"/>
      <c r="AA161" s="295"/>
      <c r="AB161" s="295"/>
      <c r="AC161" s="295"/>
      <c r="AD161" s="295"/>
      <c r="AE161" s="295"/>
      <c r="AF161" s="295"/>
      <c r="AG161" s="295"/>
    </row>
    <row r="162" spans="1:33" ht="24" customHeight="1">
      <c r="A162" s="295"/>
      <c r="B162" s="295"/>
      <c r="C162" s="295"/>
      <c r="D162" s="295"/>
      <c r="E162" s="295"/>
      <c r="F162" s="295"/>
      <c r="G162" s="295"/>
      <c r="H162" s="295"/>
      <c r="I162" s="295"/>
      <c r="J162" s="295"/>
      <c r="K162" s="295"/>
      <c r="L162" s="295"/>
      <c r="M162" s="295"/>
      <c r="N162" s="295"/>
      <c r="O162" s="295"/>
      <c r="P162" s="295"/>
      <c r="Q162" s="295"/>
      <c r="R162" s="295"/>
      <c r="S162" s="295"/>
      <c r="T162" s="295"/>
      <c r="U162" s="295"/>
      <c r="V162" s="295"/>
      <c r="W162" s="295"/>
      <c r="X162" s="295"/>
      <c r="Y162" s="295"/>
      <c r="Z162" s="295"/>
      <c r="AA162" s="295"/>
      <c r="AB162" s="295"/>
      <c r="AC162" s="295"/>
      <c r="AD162" s="295"/>
      <c r="AE162" s="295"/>
      <c r="AF162" s="295"/>
      <c r="AG162" s="295"/>
    </row>
    <row r="163" spans="1:33" ht="24" customHeight="1">
      <c r="A163" s="295"/>
      <c r="B163" s="295"/>
      <c r="C163" s="295"/>
      <c r="D163" s="295"/>
      <c r="E163" s="295"/>
      <c r="F163" s="295"/>
      <c r="G163" s="295"/>
      <c r="H163" s="295"/>
      <c r="I163" s="295"/>
      <c r="J163" s="295"/>
      <c r="K163" s="295"/>
      <c r="L163" s="295"/>
      <c r="M163" s="295"/>
      <c r="N163" s="295"/>
      <c r="O163" s="295"/>
      <c r="P163" s="295"/>
      <c r="Q163" s="295"/>
      <c r="R163" s="295"/>
      <c r="S163" s="295"/>
      <c r="T163" s="295"/>
      <c r="U163" s="295"/>
      <c r="V163" s="295"/>
      <c r="W163" s="295"/>
      <c r="X163" s="295"/>
      <c r="Y163" s="295"/>
      <c r="Z163" s="295"/>
      <c r="AA163" s="295"/>
      <c r="AB163" s="295"/>
      <c r="AC163" s="295"/>
      <c r="AD163" s="295"/>
      <c r="AE163" s="295"/>
      <c r="AF163" s="295"/>
      <c r="AG163" s="295"/>
    </row>
    <row r="164" spans="1:33" ht="24" customHeight="1">
      <c r="A164" s="295"/>
      <c r="B164" s="295"/>
      <c r="C164" s="295"/>
      <c r="D164" s="295"/>
      <c r="E164" s="295"/>
      <c r="F164" s="295"/>
      <c r="G164" s="295"/>
      <c r="H164" s="295"/>
      <c r="I164" s="295"/>
      <c r="J164" s="295"/>
      <c r="K164" s="295"/>
      <c r="L164" s="295"/>
      <c r="M164" s="295"/>
      <c r="N164" s="295"/>
      <c r="O164" s="295"/>
      <c r="P164" s="295"/>
      <c r="Q164" s="295"/>
      <c r="R164" s="295"/>
      <c r="S164" s="295"/>
      <c r="T164" s="295"/>
      <c r="U164" s="295"/>
      <c r="V164" s="295"/>
      <c r="W164" s="295"/>
      <c r="X164" s="295"/>
      <c r="Y164" s="295"/>
      <c r="Z164" s="295"/>
      <c r="AA164" s="295"/>
      <c r="AB164" s="295"/>
      <c r="AC164" s="295"/>
      <c r="AD164" s="295"/>
      <c r="AE164" s="295"/>
      <c r="AF164" s="295"/>
      <c r="AG164" s="295"/>
    </row>
    <row r="165" spans="1:33" ht="24" customHeight="1">
      <c r="A165" s="295"/>
      <c r="B165" s="295"/>
      <c r="C165" s="295"/>
      <c r="D165" s="295"/>
      <c r="E165" s="295"/>
      <c r="F165" s="295"/>
      <c r="G165" s="295"/>
      <c r="H165" s="295"/>
      <c r="I165" s="295"/>
      <c r="J165" s="295"/>
      <c r="K165" s="295"/>
      <c r="L165" s="295"/>
      <c r="M165" s="295"/>
      <c r="N165" s="295"/>
      <c r="O165" s="295"/>
      <c r="P165" s="295"/>
      <c r="Q165" s="295"/>
      <c r="R165" s="295"/>
      <c r="S165" s="295"/>
      <c r="T165" s="295"/>
      <c r="U165" s="295"/>
      <c r="V165" s="295"/>
      <c r="W165" s="295"/>
      <c r="X165" s="295"/>
      <c r="Y165" s="295"/>
      <c r="Z165" s="295"/>
      <c r="AA165" s="295"/>
      <c r="AB165" s="295"/>
      <c r="AC165" s="295"/>
      <c r="AD165" s="295"/>
      <c r="AE165" s="295"/>
      <c r="AF165" s="295"/>
      <c r="AG165" s="295"/>
    </row>
    <row r="166" spans="1:33" ht="24" customHeight="1">
      <c r="A166" s="295"/>
      <c r="B166" s="295"/>
      <c r="C166" s="295"/>
      <c r="D166" s="295"/>
      <c r="E166" s="295"/>
      <c r="F166" s="295"/>
      <c r="G166" s="295"/>
      <c r="H166" s="295"/>
      <c r="I166" s="295"/>
      <c r="J166" s="295"/>
      <c r="K166" s="295"/>
      <c r="L166" s="295"/>
      <c r="M166" s="295"/>
      <c r="N166" s="295"/>
      <c r="O166" s="295"/>
      <c r="P166" s="295"/>
      <c r="Q166" s="295"/>
      <c r="R166" s="295"/>
      <c r="S166" s="295"/>
      <c r="T166" s="295"/>
      <c r="U166" s="295"/>
      <c r="V166" s="295"/>
      <c r="W166" s="295"/>
      <c r="X166" s="295"/>
      <c r="Y166" s="295"/>
      <c r="Z166" s="295"/>
      <c r="AA166" s="295"/>
      <c r="AB166" s="295"/>
      <c r="AC166" s="295"/>
      <c r="AD166" s="295"/>
      <c r="AE166" s="295"/>
      <c r="AF166" s="295"/>
      <c r="AG166" s="295"/>
    </row>
    <row r="167" spans="1:33" ht="24" customHeight="1">
      <c r="A167" s="295"/>
      <c r="B167" s="295"/>
      <c r="C167" s="295"/>
      <c r="D167" s="295"/>
      <c r="E167" s="295"/>
      <c r="F167" s="295"/>
      <c r="G167" s="295"/>
      <c r="H167" s="295"/>
      <c r="I167" s="295"/>
      <c r="J167" s="295"/>
      <c r="K167" s="295"/>
      <c r="L167" s="295"/>
      <c r="M167" s="295"/>
      <c r="N167" s="295"/>
      <c r="O167" s="295"/>
      <c r="P167" s="295"/>
      <c r="Q167" s="295"/>
      <c r="R167" s="295"/>
      <c r="S167" s="295"/>
      <c r="T167" s="295"/>
      <c r="U167" s="295"/>
      <c r="V167" s="295"/>
      <c r="W167" s="295"/>
      <c r="X167" s="295"/>
      <c r="Y167" s="295"/>
      <c r="Z167" s="295"/>
      <c r="AA167" s="295"/>
      <c r="AB167" s="295"/>
      <c r="AC167" s="295"/>
      <c r="AD167" s="295"/>
      <c r="AE167" s="295"/>
      <c r="AF167" s="295"/>
      <c r="AG167" s="295"/>
    </row>
    <row r="168" spans="1:33" ht="24" customHeight="1">
      <c r="A168" s="295"/>
      <c r="B168" s="295"/>
      <c r="C168" s="295"/>
      <c r="D168" s="295"/>
      <c r="E168" s="295"/>
      <c r="F168" s="295"/>
      <c r="G168" s="295"/>
      <c r="H168" s="295"/>
      <c r="I168" s="295"/>
      <c r="J168" s="295"/>
      <c r="K168" s="295"/>
      <c r="L168" s="295"/>
      <c r="M168" s="295"/>
      <c r="N168" s="295"/>
      <c r="O168" s="295"/>
      <c r="P168" s="295"/>
      <c r="Q168" s="295"/>
      <c r="R168" s="295"/>
      <c r="S168" s="295"/>
      <c r="T168" s="295"/>
      <c r="U168" s="295"/>
      <c r="V168" s="295"/>
      <c r="W168" s="295"/>
      <c r="X168" s="295"/>
      <c r="Y168" s="295"/>
      <c r="Z168" s="295"/>
      <c r="AA168" s="295"/>
      <c r="AB168" s="295"/>
      <c r="AC168" s="295"/>
      <c r="AD168" s="295"/>
      <c r="AE168" s="295"/>
      <c r="AF168" s="295"/>
      <c r="AG168" s="295"/>
    </row>
    <row r="169" spans="1:33" ht="24" customHeight="1">
      <c r="A169" s="295"/>
      <c r="B169" s="295"/>
      <c r="C169" s="295"/>
      <c r="D169" s="295"/>
      <c r="E169" s="295"/>
      <c r="F169" s="295"/>
      <c r="G169" s="295"/>
      <c r="H169" s="295"/>
      <c r="I169" s="295"/>
      <c r="J169" s="295"/>
      <c r="K169" s="295"/>
      <c r="L169" s="295"/>
      <c r="M169" s="295"/>
      <c r="N169" s="295"/>
      <c r="O169" s="295"/>
      <c r="P169" s="295"/>
      <c r="Q169" s="295"/>
      <c r="R169" s="295"/>
      <c r="S169" s="295"/>
      <c r="T169" s="295"/>
      <c r="U169" s="295"/>
      <c r="V169" s="295"/>
      <c r="W169" s="295"/>
      <c r="X169" s="295"/>
      <c r="Y169" s="295"/>
      <c r="Z169" s="295"/>
      <c r="AA169" s="295"/>
      <c r="AB169" s="295"/>
      <c r="AC169" s="295"/>
      <c r="AD169" s="295"/>
      <c r="AE169" s="295"/>
      <c r="AF169" s="295"/>
      <c r="AG169" s="295"/>
    </row>
    <row r="170" spans="1:33" ht="24" customHeight="1">
      <c r="A170" s="295"/>
      <c r="B170" s="295"/>
      <c r="C170" s="295"/>
      <c r="D170" s="295"/>
      <c r="E170" s="295"/>
      <c r="F170" s="295"/>
      <c r="G170" s="295"/>
      <c r="H170" s="295"/>
      <c r="I170" s="295"/>
      <c r="J170" s="295"/>
      <c r="K170" s="295"/>
      <c r="L170" s="295"/>
      <c r="M170" s="295"/>
      <c r="N170" s="295"/>
      <c r="O170" s="295"/>
      <c r="P170" s="295"/>
      <c r="Q170" s="295"/>
      <c r="R170" s="295"/>
      <c r="S170" s="295"/>
      <c r="T170" s="295"/>
      <c r="U170" s="295"/>
      <c r="V170" s="295"/>
      <c r="W170" s="295"/>
      <c r="X170" s="295"/>
      <c r="Y170" s="295"/>
      <c r="Z170" s="295"/>
      <c r="AA170" s="295"/>
      <c r="AB170" s="295"/>
      <c r="AC170" s="295"/>
      <c r="AD170" s="295"/>
      <c r="AE170" s="295"/>
      <c r="AF170" s="295"/>
      <c r="AG170" s="295"/>
    </row>
    <row r="171" spans="1:33" ht="24" customHeight="1">
      <c r="A171" s="295"/>
      <c r="B171" s="295"/>
      <c r="C171" s="295"/>
      <c r="D171" s="295"/>
      <c r="E171" s="295"/>
      <c r="F171" s="295"/>
      <c r="G171" s="295"/>
      <c r="H171" s="295"/>
      <c r="I171" s="295"/>
      <c r="J171" s="295"/>
      <c r="K171" s="295"/>
      <c r="L171" s="295"/>
      <c r="M171" s="295"/>
      <c r="N171" s="295"/>
      <c r="O171" s="295"/>
      <c r="P171" s="295"/>
      <c r="Q171" s="295"/>
      <c r="R171" s="295"/>
      <c r="S171" s="295"/>
      <c r="T171" s="295"/>
      <c r="U171" s="295"/>
      <c r="V171" s="295"/>
      <c r="W171" s="295"/>
      <c r="X171" s="295"/>
      <c r="Y171" s="295"/>
      <c r="Z171" s="295"/>
      <c r="AA171" s="295"/>
      <c r="AB171" s="295"/>
      <c r="AC171" s="295"/>
      <c r="AD171" s="295"/>
      <c r="AE171" s="295"/>
      <c r="AF171" s="295"/>
      <c r="AG171" s="295"/>
    </row>
    <row r="172" spans="1:33" ht="24" customHeight="1">
      <c r="A172" s="295"/>
      <c r="B172" s="295"/>
      <c r="C172" s="295"/>
      <c r="D172" s="295"/>
      <c r="E172" s="295"/>
      <c r="F172" s="295"/>
      <c r="G172" s="295"/>
      <c r="H172" s="295"/>
      <c r="I172" s="295"/>
      <c r="J172" s="295"/>
      <c r="K172" s="295"/>
      <c r="L172" s="295"/>
      <c r="M172" s="295"/>
      <c r="N172" s="295"/>
      <c r="O172" s="295"/>
      <c r="P172" s="295"/>
      <c r="Q172" s="295"/>
      <c r="R172" s="295"/>
      <c r="S172" s="295"/>
      <c r="T172" s="295"/>
      <c r="U172" s="295"/>
      <c r="V172" s="295"/>
      <c r="W172" s="295"/>
      <c r="X172" s="295"/>
      <c r="Y172" s="295"/>
      <c r="Z172" s="295"/>
      <c r="AA172" s="295"/>
      <c r="AB172" s="295"/>
      <c r="AC172" s="295"/>
      <c r="AD172" s="295"/>
      <c r="AE172" s="295"/>
      <c r="AF172" s="295"/>
      <c r="AG172" s="295"/>
    </row>
    <row r="173" spans="1:33" ht="24" customHeight="1">
      <c r="A173" s="295"/>
      <c r="B173" s="295"/>
      <c r="C173" s="295"/>
      <c r="D173" s="295"/>
      <c r="E173" s="295"/>
      <c r="F173" s="295"/>
      <c r="G173" s="295"/>
      <c r="H173" s="295"/>
      <c r="I173" s="295"/>
      <c r="J173" s="295"/>
      <c r="K173" s="295"/>
      <c r="L173" s="295"/>
      <c r="M173" s="295"/>
      <c r="N173" s="295"/>
      <c r="O173" s="295"/>
      <c r="P173" s="295"/>
      <c r="Q173" s="295"/>
      <c r="R173" s="295"/>
      <c r="S173" s="295"/>
      <c r="T173" s="295"/>
      <c r="U173" s="295"/>
      <c r="V173" s="295"/>
      <c r="W173" s="295"/>
      <c r="X173" s="295"/>
      <c r="Y173" s="295"/>
      <c r="Z173" s="295"/>
      <c r="AA173" s="295"/>
      <c r="AB173" s="295"/>
      <c r="AC173" s="295"/>
      <c r="AD173" s="295"/>
      <c r="AE173" s="295"/>
      <c r="AF173" s="295"/>
      <c r="AG173" s="295"/>
    </row>
    <row r="174" spans="1:33" ht="24" customHeight="1">
      <c r="A174" s="295"/>
      <c r="B174" s="295"/>
      <c r="C174" s="295"/>
      <c r="D174" s="295"/>
      <c r="E174" s="295"/>
      <c r="F174" s="295"/>
      <c r="G174" s="295"/>
      <c r="H174" s="295"/>
      <c r="I174" s="295"/>
      <c r="J174" s="295"/>
      <c r="K174" s="295"/>
      <c r="L174" s="295"/>
      <c r="M174" s="295"/>
      <c r="N174" s="295"/>
      <c r="O174" s="295"/>
      <c r="P174" s="295"/>
      <c r="Q174" s="295"/>
      <c r="R174" s="295"/>
      <c r="S174" s="295"/>
      <c r="T174" s="295"/>
      <c r="U174" s="295"/>
      <c r="V174" s="295"/>
      <c r="W174" s="295"/>
      <c r="X174" s="295"/>
      <c r="Y174" s="295"/>
      <c r="Z174" s="295"/>
      <c r="AA174" s="295"/>
      <c r="AB174" s="295"/>
      <c r="AC174" s="295"/>
      <c r="AD174" s="295"/>
      <c r="AE174" s="295"/>
      <c r="AF174" s="295"/>
      <c r="AG174" s="295"/>
    </row>
    <row r="175" spans="1:33" ht="24" customHeight="1">
      <c r="A175" s="295"/>
      <c r="B175" s="295"/>
      <c r="C175" s="295"/>
      <c r="D175" s="295"/>
      <c r="E175" s="295"/>
      <c r="F175" s="295"/>
      <c r="G175" s="295"/>
      <c r="H175" s="295"/>
      <c r="I175" s="295"/>
      <c r="J175" s="295"/>
      <c r="K175" s="295"/>
      <c r="L175" s="295"/>
      <c r="M175" s="295"/>
      <c r="N175" s="295"/>
      <c r="O175" s="295"/>
      <c r="P175" s="295"/>
      <c r="Q175" s="295"/>
      <c r="R175" s="295"/>
      <c r="S175" s="295"/>
      <c r="T175" s="295"/>
      <c r="U175" s="295"/>
      <c r="V175" s="295"/>
      <c r="W175" s="295"/>
      <c r="X175" s="295"/>
      <c r="Y175" s="295"/>
      <c r="Z175" s="295"/>
      <c r="AA175" s="295"/>
      <c r="AB175" s="295"/>
      <c r="AC175" s="295"/>
      <c r="AD175" s="295"/>
      <c r="AE175" s="295"/>
      <c r="AF175" s="295"/>
      <c r="AG175" s="295"/>
    </row>
    <row r="176" spans="1:33" ht="24" customHeight="1">
      <c r="A176" s="295"/>
      <c r="B176" s="295"/>
      <c r="C176" s="295"/>
      <c r="D176" s="295"/>
      <c r="E176" s="295"/>
      <c r="F176" s="295"/>
      <c r="G176" s="295"/>
      <c r="H176" s="295"/>
      <c r="I176" s="295"/>
      <c r="J176" s="295"/>
      <c r="K176" s="295"/>
      <c r="L176" s="295"/>
      <c r="M176" s="295"/>
      <c r="N176" s="295"/>
      <c r="O176" s="295"/>
      <c r="P176" s="295"/>
      <c r="Q176" s="295"/>
      <c r="R176" s="295"/>
      <c r="S176" s="295"/>
      <c r="T176" s="295"/>
      <c r="U176" s="295"/>
      <c r="V176" s="295"/>
      <c r="W176" s="295"/>
      <c r="X176" s="295"/>
      <c r="Y176" s="295"/>
      <c r="Z176" s="295"/>
      <c r="AA176" s="295"/>
      <c r="AB176" s="295"/>
      <c r="AC176" s="295"/>
      <c r="AD176" s="295"/>
      <c r="AE176" s="295"/>
      <c r="AF176" s="295"/>
      <c r="AG176" s="295"/>
    </row>
    <row r="177" spans="1:33" ht="24" customHeight="1">
      <c r="A177" s="295"/>
      <c r="B177" s="295"/>
      <c r="C177" s="295"/>
      <c r="D177" s="295"/>
      <c r="E177" s="295"/>
      <c r="F177" s="295"/>
      <c r="G177" s="295"/>
      <c r="H177" s="295"/>
      <c r="I177" s="295"/>
      <c r="J177" s="295"/>
      <c r="K177" s="295"/>
      <c r="L177" s="295"/>
      <c r="M177" s="295"/>
      <c r="N177" s="295"/>
      <c r="O177" s="295"/>
      <c r="P177" s="295"/>
      <c r="Q177" s="295"/>
      <c r="R177" s="295"/>
      <c r="S177" s="295"/>
      <c r="T177" s="295"/>
      <c r="U177" s="295"/>
      <c r="V177" s="295"/>
      <c r="W177" s="295"/>
      <c r="X177" s="295"/>
      <c r="Y177" s="295"/>
      <c r="Z177" s="295"/>
      <c r="AA177" s="295"/>
      <c r="AB177" s="295"/>
      <c r="AC177" s="295"/>
      <c r="AD177" s="295"/>
      <c r="AE177" s="295"/>
      <c r="AF177" s="295"/>
      <c r="AG177" s="295"/>
    </row>
    <row r="178" spans="1:33" ht="24" customHeight="1">
      <c r="A178" s="295"/>
      <c r="B178" s="295"/>
      <c r="C178" s="295"/>
      <c r="D178" s="295"/>
      <c r="E178" s="295"/>
      <c r="F178" s="295"/>
      <c r="G178" s="295"/>
      <c r="H178" s="295"/>
      <c r="I178" s="295"/>
      <c r="J178" s="295"/>
      <c r="K178" s="295"/>
      <c r="L178" s="295"/>
      <c r="M178" s="295"/>
      <c r="N178" s="295"/>
      <c r="O178" s="295"/>
      <c r="P178" s="295"/>
      <c r="Q178" s="295"/>
      <c r="R178" s="295"/>
      <c r="S178" s="295"/>
      <c r="T178" s="295"/>
      <c r="U178" s="295"/>
      <c r="V178" s="295"/>
      <c r="W178" s="295"/>
      <c r="X178" s="295"/>
      <c r="Y178" s="295"/>
      <c r="Z178" s="295"/>
      <c r="AA178" s="295"/>
      <c r="AB178" s="295"/>
      <c r="AC178" s="295"/>
      <c r="AD178" s="295"/>
      <c r="AE178" s="295"/>
      <c r="AF178" s="295"/>
      <c r="AG178" s="295"/>
    </row>
    <row r="179" spans="1:33" ht="24" customHeight="1">
      <c r="A179" s="295"/>
      <c r="B179" s="295"/>
      <c r="C179" s="295"/>
      <c r="D179" s="295"/>
      <c r="E179" s="295"/>
      <c r="F179" s="295"/>
      <c r="G179" s="295"/>
      <c r="H179" s="295"/>
      <c r="I179" s="295"/>
      <c r="J179" s="295"/>
      <c r="K179" s="295"/>
      <c r="L179" s="295"/>
      <c r="M179" s="295"/>
      <c r="N179" s="295"/>
      <c r="O179" s="295"/>
      <c r="P179" s="295"/>
      <c r="Q179" s="295"/>
      <c r="R179" s="295"/>
      <c r="S179" s="295"/>
      <c r="T179" s="295"/>
      <c r="U179" s="295"/>
      <c r="V179" s="295"/>
      <c r="W179" s="295"/>
      <c r="X179" s="295"/>
      <c r="Y179" s="295"/>
      <c r="Z179" s="295"/>
      <c r="AA179" s="295"/>
      <c r="AB179" s="295"/>
      <c r="AC179" s="295"/>
      <c r="AD179" s="295"/>
      <c r="AE179" s="295"/>
      <c r="AF179" s="295"/>
      <c r="AG179" s="295"/>
    </row>
    <row r="180" spans="1:33" ht="24" customHeight="1">
      <c r="A180" s="295"/>
      <c r="B180" s="295"/>
      <c r="C180" s="295"/>
      <c r="D180" s="295"/>
      <c r="E180" s="295"/>
      <c r="F180" s="295"/>
      <c r="G180" s="295"/>
      <c r="H180" s="295"/>
      <c r="I180" s="295"/>
      <c r="J180" s="295"/>
      <c r="K180" s="295"/>
      <c r="L180" s="295"/>
      <c r="M180" s="295"/>
      <c r="N180" s="295"/>
      <c r="O180" s="295"/>
      <c r="P180" s="295"/>
      <c r="Q180" s="295"/>
      <c r="R180" s="295"/>
      <c r="S180" s="295"/>
      <c r="T180" s="295"/>
      <c r="U180" s="295"/>
      <c r="V180" s="295"/>
      <c r="W180" s="295"/>
      <c r="X180" s="295"/>
      <c r="Y180" s="295"/>
      <c r="Z180" s="295"/>
      <c r="AA180" s="295"/>
      <c r="AB180" s="295"/>
      <c r="AC180" s="295"/>
      <c r="AD180" s="295"/>
      <c r="AE180" s="295"/>
      <c r="AF180" s="295"/>
      <c r="AG180" s="295"/>
    </row>
    <row r="181" spans="1:33" ht="24" customHeight="1">
      <c r="A181" s="295"/>
      <c r="B181" s="295"/>
      <c r="C181" s="295"/>
      <c r="D181" s="295"/>
      <c r="E181" s="295"/>
      <c r="F181" s="295"/>
      <c r="G181" s="295"/>
      <c r="H181" s="295"/>
      <c r="I181" s="295"/>
      <c r="J181" s="295"/>
      <c r="K181" s="295"/>
      <c r="L181" s="295"/>
      <c r="M181" s="295"/>
      <c r="N181" s="295"/>
      <c r="O181" s="295"/>
      <c r="P181" s="295"/>
      <c r="Q181" s="295"/>
      <c r="R181" s="295"/>
      <c r="S181" s="295"/>
      <c r="T181" s="295"/>
      <c r="U181" s="295"/>
      <c r="V181" s="295"/>
      <c r="W181" s="295"/>
      <c r="X181" s="295"/>
      <c r="Y181" s="295"/>
      <c r="Z181" s="295"/>
      <c r="AA181" s="295"/>
      <c r="AB181" s="295"/>
      <c r="AC181" s="295"/>
      <c r="AD181" s="295"/>
      <c r="AE181" s="295"/>
      <c r="AF181" s="295"/>
      <c r="AG181" s="295"/>
    </row>
    <row r="182" spans="1:33" ht="24" customHeight="1">
      <c r="A182" s="295"/>
      <c r="B182" s="295"/>
      <c r="C182" s="295"/>
      <c r="D182" s="295"/>
      <c r="E182" s="295"/>
      <c r="F182" s="295"/>
      <c r="G182" s="295"/>
      <c r="H182" s="295"/>
      <c r="I182" s="295"/>
      <c r="J182" s="295"/>
      <c r="K182" s="295"/>
      <c r="L182" s="295"/>
      <c r="M182" s="295"/>
      <c r="N182" s="295"/>
      <c r="O182" s="295"/>
      <c r="P182" s="295"/>
      <c r="Q182" s="295"/>
      <c r="R182" s="295"/>
      <c r="S182" s="295"/>
      <c r="T182" s="295"/>
      <c r="U182" s="295"/>
      <c r="V182" s="295"/>
      <c r="W182" s="295"/>
      <c r="X182" s="295"/>
      <c r="Y182" s="295"/>
      <c r="Z182" s="295"/>
      <c r="AA182" s="295"/>
      <c r="AB182" s="295"/>
      <c r="AC182" s="295"/>
      <c r="AD182" s="295"/>
      <c r="AE182" s="295"/>
      <c r="AF182" s="295"/>
      <c r="AG182" s="295"/>
    </row>
    <row r="183" spans="1:33" ht="24" customHeight="1">
      <c r="A183" s="295"/>
      <c r="B183" s="295"/>
      <c r="C183" s="295"/>
      <c r="D183" s="295"/>
      <c r="E183" s="295"/>
      <c r="F183" s="295"/>
      <c r="G183" s="295"/>
      <c r="H183" s="295"/>
      <c r="I183" s="295"/>
      <c r="J183" s="295"/>
      <c r="K183" s="295"/>
      <c r="L183" s="295"/>
      <c r="M183" s="295"/>
      <c r="N183" s="295"/>
      <c r="O183" s="295"/>
      <c r="P183" s="295"/>
      <c r="Q183" s="295"/>
      <c r="R183" s="295"/>
      <c r="S183" s="295"/>
      <c r="T183" s="295"/>
      <c r="U183" s="295"/>
      <c r="V183" s="295"/>
      <c r="W183" s="295"/>
      <c r="X183" s="295"/>
      <c r="Y183" s="295"/>
      <c r="Z183" s="295"/>
      <c r="AA183" s="295"/>
      <c r="AB183" s="295"/>
      <c r="AC183" s="295"/>
      <c r="AD183" s="295"/>
      <c r="AE183" s="295"/>
      <c r="AF183" s="295"/>
      <c r="AG183" s="295"/>
    </row>
    <row r="184" spans="1:33" ht="24" customHeight="1">
      <c r="A184" s="295"/>
      <c r="B184" s="295"/>
      <c r="C184" s="295"/>
      <c r="D184" s="295"/>
      <c r="E184" s="295"/>
      <c r="F184" s="295"/>
      <c r="G184" s="295"/>
      <c r="H184" s="295"/>
      <c r="I184" s="295"/>
      <c r="J184" s="295"/>
      <c r="K184" s="295"/>
      <c r="L184" s="295"/>
      <c r="M184" s="295"/>
      <c r="N184" s="295"/>
      <c r="O184" s="295"/>
      <c r="P184" s="295"/>
      <c r="Q184" s="295"/>
      <c r="R184" s="295"/>
      <c r="S184" s="295"/>
      <c r="T184" s="295"/>
      <c r="U184" s="295"/>
      <c r="V184" s="295"/>
      <c r="W184" s="295"/>
      <c r="X184" s="295"/>
      <c r="Y184" s="295"/>
      <c r="Z184" s="295"/>
      <c r="AA184" s="295"/>
      <c r="AB184" s="295"/>
      <c r="AC184" s="295"/>
      <c r="AD184" s="295"/>
      <c r="AE184" s="295"/>
      <c r="AF184" s="295"/>
      <c r="AG184" s="295"/>
    </row>
    <row r="185" spans="1:33" ht="24" customHeight="1">
      <c r="A185" s="295"/>
      <c r="B185" s="295"/>
      <c r="C185" s="295"/>
      <c r="D185" s="295"/>
      <c r="E185" s="295"/>
      <c r="F185" s="295"/>
      <c r="G185" s="295"/>
      <c r="H185" s="295"/>
      <c r="I185" s="295"/>
      <c r="J185" s="295"/>
      <c r="K185" s="295"/>
      <c r="L185" s="295"/>
      <c r="M185" s="295"/>
      <c r="N185" s="295"/>
      <c r="O185" s="295"/>
      <c r="P185" s="295"/>
      <c r="Q185" s="295"/>
      <c r="R185" s="295"/>
      <c r="S185" s="295"/>
      <c r="T185" s="295"/>
      <c r="U185" s="295"/>
      <c r="V185" s="295"/>
      <c r="W185" s="295"/>
      <c r="X185" s="295"/>
      <c r="Y185" s="295"/>
      <c r="Z185" s="295"/>
      <c r="AA185" s="295"/>
      <c r="AB185" s="295"/>
      <c r="AC185" s="295"/>
      <c r="AD185" s="295"/>
      <c r="AE185" s="295"/>
      <c r="AF185" s="295"/>
      <c r="AG185" s="295"/>
    </row>
    <row r="186" spans="1:33" ht="24" customHeight="1">
      <c r="A186" s="295"/>
      <c r="B186" s="295"/>
      <c r="C186" s="295"/>
      <c r="D186" s="295"/>
      <c r="E186" s="295"/>
      <c r="F186" s="295"/>
      <c r="G186" s="295"/>
      <c r="H186" s="295"/>
      <c r="I186" s="295"/>
      <c r="J186" s="295"/>
      <c r="K186" s="295"/>
      <c r="L186" s="295"/>
      <c r="M186" s="295"/>
      <c r="N186" s="295"/>
      <c r="O186" s="295"/>
      <c r="P186" s="295"/>
      <c r="Q186" s="295"/>
      <c r="R186" s="295"/>
      <c r="S186" s="295"/>
      <c r="T186" s="295"/>
      <c r="U186" s="295"/>
      <c r="V186" s="295"/>
      <c r="W186" s="295"/>
      <c r="X186" s="295"/>
      <c r="Y186" s="295"/>
      <c r="Z186" s="295"/>
      <c r="AA186" s="295"/>
      <c r="AB186" s="295"/>
      <c r="AC186" s="295"/>
      <c r="AD186" s="295"/>
      <c r="AE186" s="295"/>
      <c r="AF186" s="295"/>
      <c r="AG186" s="295"/>
    </row>
    <row r="187" spans="1:33" ht="24" customHeight="1">
      <c r="A187" s="295"/>
      <c r="B187" s="295"/>
      <c r="C187" s="295"/>
      <c r="D187" s="295"/>
      <c r="E187" s="295"/>
      <c r="F187" s="295"/>
      <c r="G187" s="295"/>
      <c r="H187" s="295"/>
      <c r="I187" s="295"/>
      <c r="J187" s="295"/>
      <c r="K187" s="295"/>
      <c r="L187" s="295"/>
      <c r="M187" s="295"/>
      <c r="N187" s="295"/>
      <c r="O187" s="295"/>
      <c r="P187" s="295"/>
      <c r="Q187" s="295"/>
      <c r="R187" s="295"/>
      <c r="S187" s="295"/>
      <c r="T187" s="295"/>
      <c r="U187" s="295"/>
      <c r="V187" s="295"/>
      <c r="W187" s="295"/>
      <c r="X187" s="295"/>
      <c r="Y187" s="295"/>
      <c r="Z187" s="295"/>
      <c r="AA187" s="295"/>
      <c r="AB187" s="295"/>
      <c r="AC187" s="295"/>
      <c r="AD187" s="295"/>
      <c r="AE187" s="295"/>
      <c r="AF187" s="295"/>
      <c r="AG187" s="295"/>
    </row>
    <row r="188" spans="1:33" ht="24" customHeight="1">
      <c r="A188" s="295"/>
      <c r="B188" s="295"/>
      <c r="C188" s="295"/>
      <c r="D188" s="295"/>
      <c r="E188" s="295"/>
      <c r="F188" s="295"/>
      <c r="G188" s="295"/>
      <c r="H188" s="295"/>
      <c r="I188" s="295"/>
      <c r="J188" s="295"/>
      <c r="K188" s="295"/>
      <c r="L188" s="295"/>
      <c r="M188" s="295"/>
      <c r="N188" s="295"/>
      <c r="O188" s="295"/>
      <c r="P188" s="295"/>
      <c r="Q188" s="295"/>
      <c r="R188" s="295"/>
      <c r="S188" s="295"/>
      <c r="T188" s="295"/>
      <c r="U188" s="295"/>
      <c r="V188" s="295"/>
      <c r="W188" s="295"/>
      <c r="X188" s="295"/>
      <c r="Y188" s="295"/>
      <c r="Z188" s="295"/>
      <c r="AA188" s="295"/>
      <c r="AB188" s="295"/>
      <c r="AC188" s="295"/>
      <c r="AD188" s="295"/>
      <c r="AE188" s="295"/>
      <c r="AF188" s="295"/>
      <c r="AG188" s="295"/>
    </row>
    <row r="189" spans="1:33" ht="24" customHeight="1">
      <c r="A189" s="295"/>
      <c r="B189" s="295"/>
      <c r="C189" s="295"/>
      <c r="D189" s="295"/>
      <c r="E189" s="295"/>
      <c r="F189" s="295"/>
      <c r="G189" s="295"/>
      <c r="H189" s="295"/>
      <c r="I189" s="295"/>
      <c r="J189" s="295"/>
      <c r="K189" s="295"/>
      <c r="L189" s="295"/>
      <c r="M189" s="295"/>
      <c r="N189" s="295"/>
      <c r="O189" s="295"/>
      <c r="P189" s="295"/>
      <c r="Q189" s="295"/>
      <c r="R189" s="295"/>
      <c r="S189" s="295"/>
      <c r="T189" s="295"/>
      <c r="U189" s="295"/>
      <c r="V189" s="295"/>
      <c r="W189" s="295"/>
      <c r="X189" s="295"/>
      <c r="Y189" s="295"/>
      <c r="Z189" s="295"/>
      <c r="AA189" s="295"/>
      <c r="AB189" s="295"/>
      <c r="AC189" s="295"/>
      <c r="AD189" s="295"/>
      <c r="AE189" s="295"/>
      <c r="AF189" s="295"/>
      <c r="AG189" s="295"/>
    </row>
    <row r="190" spans="1:33" ht="24" customHeight="1">
      <c r="A190" s="295"/>
      <c r="B190" s="295"/>
      <c r="C190" s="295"/>
      <c r="D190" s="295"/>
      <c r="E190" s="295"/>
      <c r="F190" s="295"/>
      <c r="G190" s="295"/>
      <c r="H190" s="295"/>
      <c r="I190" s="295"/>
      <c r="J190" s="295"/>
      <c r="K190" s="295"/>
      <c r="L190" s="295"/>
      <c r="M190" s="295"/>
      <c r="N190" s="295"/>
      <c r="O190" s="295"/>
      <c r="P190" s="295"/>
      <c r="Q190" s="295"/>
      <c r="R190" s="295"/>
      <c r="S190" s="295"/>
      <c r="T190" s="295"/>
      <c r="U190" s="295"/>
      <c r="V190" s="295"/>
      <c r="W190" s="295"/>
      <c r="X190" s="295"/>
      <c r="Y190" s="295"/>
      <c r="Z190" s="295"/>
      <c r="AA190" s="295"/>
      <c r="AB190" s="295"/>
      <c r="AC190" s="295"/>
      <c r="AD190" s="295"/>
      <c r="AE190" s="295"/>
      <c r="AF190" s="295"/>
      <c r="AG190" s="295"/>
    </row>
    <row r="191" spans="1:33" ht="24" customHeight="1">
      <c r="A191" s="295"/>
      <c r="B191" s="295"/>
      <c r="C191" s="295"/>
      <c r="D191" s="295"/>
      <c r="E191" s="295"/>
      <c r="F191" s="295"/>
      <c r="G191" s="295"/>
      <c r="H191" s="295"/>
      <c r="I191" s="295"/>
      <c r="J191" s="295"/>
      <c r="K191" s="295"/>
      <c r="L191" s="295"/>
      <c r="M191" s="295"/>
      <c r="N191" s="295"/>
      <c r="O191" s="295"/>
      <c r="P191" s="295"/>
      <c r="Q191" s="295"/>
      <c r="R191" s="295"/>
      <c r="S191" s="295"/>
      <c r="T191" s="295"/>
      <c r="U191" s="295"/>
      <c r="V191" s="295"/>
      <c r="W191" s="295"/>
      <c r="X191" s="295"/>
      <c r="Y191" s="295"/>
      <c r="Z191" s="295"/>
      <c r="AA191" s="295"/>
      <c r="AB191" s="295"/>
      <c r="AC191" s="295"/>
      <c r="AD191" s="295"/>
      <c r="AE191" s="295"/>
      <c r="AF191" s="295"/>
      <c r="AG191" s="295"/>
    </row>
    <row r="192" spans="1:33" ht="24" customHeight="1">
      <c r="A192" s="295"/>
      <c r="B192" s="295"/>
      <c r="C192" s="295"/>
      <c r="D192" s="295"/>
      <c r="E192" s="295"/>
      <c r="F192" s="295"/>
      <c r="G192" s="295"/>
      <c r="H192" s="295"/>
      <c r="I192" s="295"/>
      <c r="J192" s="295"/>
      <c r="K192" s="295"/>
      <c r="L192" s="295"/>
      <c r="M192" s="295"/>
      <c r="N192" s="295"/>
      <c r="O192" s="295"/>
      <c r="P192" s="295"/>
      <c r="Q192" s="295"/>
      <c r="R192" s="295"/>
      <c r="S192" s="295"/>
      <c r="T192" s="295"/>
      <c r="U192" s="295"/>
      <c r="V192" s="295"/>
      <c r="W192" s="295"/>
      <c r="X192" s="295"/>
      <c r="Y192" s="295"/>
      <c r="Z192" s="295"/>
      <c r="AA192" s="295"/>
      <c r="AB192" s="295"/>
      <c r="AC192" s="295"/>
      <c r="AD192" s="295"/>
      <c r="AE192" s="295"/>
      <c r="AF192" s="295"/>
      <c r="AG192" s="295"/>
    </row>
    <row r="193" spans="1:33" ht="24" customHeight="1">
      <c r="A193" s="295"/>
      <c r="B193" s="295"/>
      <c r="C193" s="295"/>
      <c r="D193" s="295"/>
      <c r="E193" s="295"/>
      <c r="F193" s="295"/>
      <c r="G193" s="295"/>
      <c r="H193" s="295"/>
      <c r="I193" s="295"/>
      <c r="J193" s="295"/>
      <c r="K193" s="295"/>
      <c r="L193" s="295"/>
      <c r="M193" s="295"/>
      <c r="N193" s="295"/>
      <c r="O193" s="295"/>
      <c r="P193" s="295"/>
      <c r="Q193" s="295"/>
      <c r="R193" s="295"/>
      <c r="S193" s="295"/>
      <c r="T193" s="295"/>
      <c r="U193" s="295"/>
      <c r="V193" s="295"/>
      <c r="W193" s="295"/>
      <c r="X193" s="295"/>
      <c r="Y193" s="295"/>
      <c r="Z193" s="295"/>
      <c r="AA193" s="295"/>
      <c r="AB193" s="295"/>
      <c r="AC193" s="295"/>
      <c r="AD193" s="295"/>
      <c r="AE193" s="295"/>
      <c r="AF193" s="295"/>
      <c r="AG193" s="295"/>
    </row>
    <row r="194" spans="1:33" ht="24" customHeight="1">
      <c r="A194" s="295"/>
      <c r="B194" s="295"/>
      <c r="C194" s="295"/>
      <c r="D194" s="295"/>
      <c r="E194" s="295"/>
      <c r="F194" s="295"/>
      <c r="G194" s="295"/>
      <c r="H194" s="295"/>
      <c r="I194" s="295"/>
      <c r="J194" s="295"/>
      <c r="K194" s="295"/>
      <c r="L194" s="295"/>
      <c r="M194" s="295"/>
      <c r="N194" s="295"/>
      <c r="O194" s="295"/>
      <c r="P194" s="295"/>
      <c r="Q194" s="295"/>
      <c r="R194" s="295"/>
      <c r="S194" s="295"/>
      <c r="T194" s="295"/>
      <c r="U194" s="295"/>
      <c r="V194" s="295"/>
      <c r="W194" s="295"/>
      <c r="X194" s="295"/>
      <c r="Y194" s="295"/>
      <c r="Z194" s="295"/>
      <c r="AA194" s="295"/>
      <c r="AB194" s="295"/>
      <c r="AC194" s="295"/>
      <c r="AD194" s="295"/>
      <c r="AE194" s="295"/>
      <c r="AF194" s="295"/>
      <c r="AG194" s="295"/>
    </row>
    <row r="195" spans="1:33" ht="24" customHeight="1">
      <c r="A195" s="295"/>
      <c r="B195" s="295"/>
      <c r="C195" s="295"/>
      <c r="D195" s="295"/>
      <c r="E195" s="295"/>
      <c r="F195" s="295"/>
      <c r="G195" s="295"/>
      <c r="H195" s="295"/>
      <c r="I195" s="295"/>
      <c r="J195" s="295"/>
      <c r="K195" s="295"/>
      <c r="L195" s="295"/>
      <c r="M195" s="295"/>
      <c r="N195" s="295"/>
      <c r="O195" s="295"/>
      <c r="P195" s="295"/>
      <c r="Q195" s="295"/>
      <c r="R195" s="295"/>
      <c r="S195" s="295"/>
      <c r="T195" s="295"/>
      <c r="U195" s="295"/>
      <c r="V195" s="295"/>
      <c r="W195" s="295"/>
      <c r="X195" s="295"/>
      <c r="Y195" s="295"/>
      <c r="Z195" s="295"/>
      <c r="AA195" s="295"/>
      <c r="AB195" s="295"/>
      <c r="AC195" s="295"/>
      <c r="AD195" s="295"/>
      <c r="AE195" s="295"/>
      <c r="AF195" s="295"/>
      <c r="AG195" s="295"/>
    </row>
    <row r="196" spans="1:33" ht="24" customHeight="1">
      <c r="A196" s="295"/>
      <c r="B196" s="295"/>
      <c r="C196" s="295"/>
      <c r="D196" s="295"/>
      <c r="E196" s="295"/>
      <c r="F196" s="295"/>
      <c r="G196" s="295"/>
      <c r="H196" s="295"/>
      <c r="I196" s="295"/>
      <c r="J196" s="295"/>
      <c r="K196" s="295"/>
      <c r="L196" s="295"/>
      <c r="M196" s="295"/>
      <c r="N196" s="295"/>
      <c r="O196" s="295"/>
      <c r="P196" s="295"/>
      <c r="Q196" s="295"/>
      <c r="R196" s="295"/>
      <c r="S196" s="295"/>
      <c r="T196" s="295"/>
      <c r="U196" s="295"/>
      <c r="V196" s="295"/>
      <c r="W196" s="295"/>
      <c r="X196" s="295"/>
      <c r="Y196" s="295"/>
      <c r="Z196" s="295"/>
      <c r="AA196" s="295"/>
      <c r="AB196" s="295"/>
      <c r="AC196" s="295"/>
      <c r="AD196" s="295"/>
      <c r="AE196" s="295"/>
      <c r="AF196" s="295"/>
      <c r="AG196" s="295"/>
    </row>
    <row r="197" spans="1:33" ht="24" customHeight="1">
      <c r="A197" s="295"/>
      <c r="B197" s="295"/>
      <c r="C197" s="295"/>
      <c r="D197" s="295"/>
      <c r="E197" s="295"/>
      <c r="F197" s="295"/>
      <c r="G197" s="295"/>
      <c r="H197" s="295"/>
      <c r="I197" s="295"/>
      <c r="J197" s="295"/>
      <c r="K197" s="295"/>
      <c r="L197" s="295"/>
      <c r="M197" s="295"/>
      <c r="N197" s="295"/>
      <c r="O197" s="295"/>
      <c r="P197" s="295"/>
      <c r="Q197" s="295"/>
      <c r="R197" s="295"/>
      <c r="S197" s="295"/>
      <c r="T197" s="295"/>
      <c r="U197" s="295"/>
      <c r="V197" s="295"/>
      <c r="W197" s="295"/>
      <c r="X197" s="295"/>
      <c r="Y197" s="295"/>
      <c r="Z197" s="295"/>
      <c r="AA197" s="295"/>
      <c r="AB197" s="295"/>
      <c r="AC197" s="295"/>
      <c r="AD197" s="295"/>
      <c r="AE197" s="295"/>
      <c r="AF197" s="295"/>
      <c r="AG197" s="295"/>
    </row>
    <row r="198" spans="1:33" ht="24" customHeight="1">
      <c r="A198" s="295"/>
      <c r="B198" s="295"/>
      <c r="C198" s="295"/>
      <c r="D198" s="295"/>
      <c r="E198" s="295"/>
      <c r="F198" s="295"/>
      <c r="G198" s="295"/>
      <c r="H198" s="295"/>
      <c r="I198" s="295"/>
      <c r="J198" s="295"/>
      <c r="K198" s="295"/>
      <c r="L198" s="295"/>
      <c r="M198" s="295"/>
      <c r="N198" s="295"/>
      <c r="O198" s="295"/>
      <c r="P198" s="295"/>
      <c r="Q198" s="295"/>
      <c r="R198" s="295"/>
      <c r="S198" s="295"/>
      <c r="T198" s="295"/>
      <c r="U198" s="295"/>
      <c r="V198" s="295"/>
      <c r="W198" s="295"/>
      <c r="X198" s="295"/>
      <c r="Y198" s="295"/>
      <c r="Z198" s="295"/>
      <c r="AA198" s="295"/>
      <c r="AB198" s="295"/>
      <c r="AC198" s="295"/>
      <c r="AD198" s="295"/>
      <c r="AE198" s="295"/>
      <c r="AF198" s="295"/>
      <c r="AG198" s="295"/>
    </row>
    <row r="199" spans="1:33" ht="24" customHeight="1">
      <c r="A199" s="295"/>
      <c r="B199" s="295"/>
      <c r="C199" s="295"/>
      <c r="D199" s="295"/>
      <c r="E199" s="295"/>
      <c r="F199" s="295"/>
      <c r="G199" s="295"/>
      <c r="H199" s="295"/>
      <c r="I199" s="295"/>
      <c r="J199" s="295"/>
      <c r="K199" s="295"/>
      <c r="L199" s="295"/>
      <c r="M199" s="295"/>
      <c r="N199" s="295"/>
      <c r="O199" s="295"/>
      <c r="P199" s="295"/>
      <c r="Q199" s="295"/>
      <c r="R199" s="295"/>
      <c r="S199" s="295"/>
      <c r="T199" s="295"/>
      <c r="U199" s="295"/>
      <c r="V199" s="295"/>
      <c r="W199" s="295"/>
      <c r="X199" s="295"/>
      <c r="Y199" s="295"/>
      <c r="Z199" s="295"/>
      <c r="AA199" s="295"/>
      <c r="AB199" s="295"/>
      <c r="AC199" s="295"/>
      <c r="AD199" s="295"/>
      <c r="AE199" s="295"/>
      <c r="AF199" s="295"/>
      <c r="AG199" s="295"/>
    </row>
    <row r="200" spans="1:33" ht="24" customHeight="1">
      <c r="A200" s="295"/>
      <c r="B200" s="295"/>
      <c r="C200" s="295"/>
      <c r="D200" s="295"/>
      <c r="E200" s="295"/>
      <c r="F200" s="295"/>
      <c r="G200" s="295"/>
      <c r="H200" s="295"/>
      <c r="I200" s="295"/>
      <c r="J200" s="295"/>
      <c r="K200" s="295"/>
      <c r="L200" s="295"/>
      <c r="M200" s="295"/>
      <c r="N200" s="295"/>
      <c r="O200" s="295"/>
      <c r="P200" s="295"/>
      <c r="Q200" s="295"/>
      <c r="R200" s="295"/>
      <c r="S200" s="295"/>
      <c r="T200" s="295"/>
      <c r="U200" s="295"/>
      <c r="V200" s="295"/>
      <c r="W200" s="295"/>
      <c r="X200" s="295"/>
      <c r="Y200" s="295"/>
      <c r="Z200" s="295"/>
      <c r="AA200" s="295"/>
      <c r="AB200" s="295"/>
      <c r="AC200" s="295"/>
      <c r="AD200" s="295"/>
      <c r="AE200" s="295"/>
      <c r="AF200" s="295"/>
      <c r="AG200" s="295"/>
    </row>
    <row r="201" spans="1:33" ht="24" customHeight="1">
      <c r="A201" s="295"/>
      <c r="B201" s="295"/>
      <c r="C201" s="295"/>
      <c r="D201" s="295"/>
      <c r="E201" s="295"/>
      <c r="F201" s="295"/>
      <c r="G201" s="295"/>
      <c r="H201" s="295"/>
      <c r="I201" s="295"/>
      <c r="J201" s="295"/>
      <c r="K201" s="295"/>
      <c r="L201" s="295"/>
      <c r="M201" s="295"/>
      <c r="N201" s="295"/>
      <c r="O201" s="295"/>
      <c r="P201" s="295"/>
      <c r="Q201" s="295"/>
      <c r="R201" s="295"/>
      <c r="S201" s="295"/>
      <c r="T201" s="295"/>
      <c r="U201" s="295"/>
      <c r="V201" s="295"/>
      <c r="W201" s="295"/>
      <c r="X201" s="295"/>
      <c r="Y201" s="295"/>
      <c r="Z201" s="295"/>
      <c r="AA201" s="295"/>
      <c r="AB201" s="295"/>
      <c r="AC201" s="295"/>
      <c r="AD201" s="295"/>
      <c r="AE201" s="295"/>
      <c r="AF201" s="295"/>
      <c r="AG201" s="295"/>
    </row>
    <row r="202" spans="1:33" ht="24" customHeight="1">
      <c r="A202" s="295"/>
      <c r="B202" s="295"/>
      <c r="C202" s="295"/>
      <c r="D202" s="295"/>
      <c r="E202" s="295"/>
      <c r="F202" s="295"/>
      <c r="G202" s="295"/>
      <c r="H202" s="295"/>
      <c r="I202" s="295"/>
      <c r="J202" s="295"/>
      <c r="K202" s="295"/>
      <c r="L202" s="295"/>
      <c r="M202" s="295"/>
      <c r="N202" s="295"/>
      <c r="O202" s="295"/>
      <c r="P202" s="295"/>
      <c r="Q202" s="295"/>
      <c r="R202" s="295"/>
      <c r="S202" s="295"/>
      <c r="T202" s="295"/>
      <c r="U202" s="295"/>
      <c r="V202" s="295"/>
      <c r="W202" s="295"/>
      <c r="X202" s="295"/>
      <c r="Y202" s="295"/>
      <c r="Z202" s="295"/>
      <c r="AA202" s="295"/>
      <c r="AB202" s="295"/>
      <c r="AC202" s="295"/>
      <c r="AD202" s="295"/>
      <c r="AE202" s="295"/>
      <c r="AF202" s="295"/>
      <c r="AG202" s="295"/>
    </row>
    <row r="203" spans="1:33" ht="24" customHeight="1">
      <c r="A203" s="295"/>
      <c r="B203" s="295"/>
      <c r="C203" s="295"/>
      <c r="D203" s="295"/>
      <c r="E203" s="295"/>
      <c r="F203" s="295"/>
      <c r="G203" s="295"/>
      <c r="H203" s="295"/>
      <c r="I203" s="295"/>
      <c r="J203" s="295"/>
      <c r="K203" s="295"/>
      <c r="L203" s="295"/>
      <c r="M203" s="295"/>
      <c r="N203" s="295"/>
      <c r="O203" s="295"/>
      <c r="P203" s="295"/>
      <c r="Q203" s="295"/>
      <c r="R203" s="295"/>
      <c r="S203" s="295"/>
      <c r="T203" s="295"/>
      <c r="U203" s="295"/>
      <c r="V203" s="295"/>
      <c r="W203" s="295"/>
      <c r="X203" s="295"/>
      <c r="Y203" s="295"/>
      <c r="Z203" s="295"/>
      <c r="AA203" s="295"/>
      <c r="AB203" s="295"/>
      <c r="AC203" s="295"/>
      <c r="AD203" s="295"/>
      <c r="AE203" s="295"/>
      <c r="AF203" s="295"/>
      <c r="AG203" s="295"/>
    </row>
    <row r="204" spans="1:33" ht="24" customHeight="1">
      <c r="A204" s="295"/>
      <c r="B204" s="295"/>
      <c r="C204" s="295"/>
      <c r="D204" s="295"/>
      <c r="E204" s="295"/>
      <c r="F204" s="295"/>
      <c r="G204" s="295"/>
      <c r="H204" s="295"/>
      <c r="I204" s="295"/>
      <c r="J204" s="295"/>
      <c r="K204" s="295"/>
      <c r="L204" s="295"/>
      <c r="M204" s="295"/>
      <c r="N204" s="295"/>
      <c r="O204" s="295"/>
      <c r="P204" s="295"/>
      <c r="Q204" s="295"/>
      <c r="R204" s="295"/>
      <c r="S204" s="295"/>
      <c r="T204" s="295"/>
      <c r="U204" s="295"/>
      <c r="V204" s="295"/>
      <c r="W204" s="295"/>
      <c r="X204" s="295"/>
      <c r="Y204" s="295"/>
      <c r="Z204" s="295"/>
      <c r="AA204" s="295"/>
      <c r="AB204" s="295"/>
      <c r="AC204" s="295"/>
      <c r="AD204" s="295"/>
      <c r="AE204" s="295"/>
      <c r="AF204" s="295"/>
      <c r="AG204" s="295"/>
    </row>
    <row r="205" spans="1:33" ht="24" customHeight="1">
      <c r="A205" s="295"/>
      <c r="B205" s="295"/>
      <c r="C205" s="295"/>
      <c r="D205" s="295"/>
      <c r="E205" s="295"/>
      <c r="F205" s="295"/>
      <c r="G205" s="295"/>
      <c r="H205" s="295"/>
      <c r="I205" s="295"/>
      <c r="J205" s="295"/>
      <c r="K205" s="295"/>
      <c r="L205" s="295"/>
      <c r="M205" s="295"/>
      <c r="N205" s="295"/>
      <c r="O205" s="295"/>
      <c r="P205" s="295"/>
      <c r="Q205" s="295"/>
      <c r="R205" s="295"/>
      <c r="S205" s="295"/>
      <c r="T205" s="295"/>
      <c r="U205" s="295"/>
      <c r="V205" s="295"/>
      <c r="W205" s="295"/>
      <c r="X205" s="295"/>
      <c r="Y205" s="295"/>
      <c r="Z205" s="295"/>
      <c r="AA205" s="295"/>
      <c r="AB205" s="295"/>
      <c r="AC205" s="295"/>
      <c r="AD205" s="295"/>
      <c r="AE205" s="295"/>
      <c r="AF205" s="295"/>
      <c r="AG205" s="295"/>
    </row>
    <row r="206" spans="1:33" ht="24" customHeight="1">
      <c r="A206" s="295"/>
      <c r="B206" s="295"/>
      <c r="C206" s="295"/>
      <c r="D206" s="295"/>
      <c r="E206" s="295"/>
      <c r="F206" s="295"/>
      <c r="G206" s="295"/>
      <c r="H206" s="295"/>
      <c r="I206" s="295"/>
      <c r="J206" s="295"/>
      <c r="K206" s="295"/>
      <c r="L206" s="295"/>
      <c r="M206" s="295"/>
      <c r="N206" s="295"/>
      <c r="O206" s="295"/>
      <c r="P206" s="295"/>
      <c r="Q206" s="295"/>
      <c r="R206" s="295"/>
      <c r="S206" s="295"/>
      <c r="T206" s="295"/>
      <c r="U206" s="295"/>
      <c r="V206" s="295"/>
      <c r="W206" s="295"/>
      <c r="X206" s="295"/>
      <c r="Y206" s="295"/>
      <c r="Z206" s="295"/>
      <c r="AA206" s="295"/>
      <c r="AB206" s="295"/>
      <c r="AC206" s="295"/>
      <c r="AD206" s="295"/>
      <c r="AE206" s="295"/>
      <c r="AF206" s="295"/>
      <c r="AG206" s="295"/>
    </row>
    <row r="207" spans="1:33" ht="24" customHeight="1">
      <c r="A207" s="295"/>
      <c r="B207" s="295"/>
      <c r="C207" s="295"/>
      <c r="D207" s="295"/>
      <c r="E207" s="295"/>
      <c r="F207" s="295"/>
      <c r="G207" s="295"/>
      <c r="H207" s="295"/>
      <c r="I207" s="295"/>
      <c r="J207" s="295"/>
      <c r="K207" s="295"/>
      <c r="L207" s="295"/>
      <c r="M207" s="295"/>
      <c r="N207" s="295"/>
      <c r="O207" s="295"/>
      <c r="P207" s="295"/>
      <c r="Q207" s="295"/>
      <c r="R207" s="295"/>
      <c r="S207" s="295"/>
      <c r="T207" s="295"/>
      <c r="U207" s="295"/>
      <c r="V207" s="295"/>
      <c r="W207" s="295"/>
      <c r="X207" s="295"/>
      <c r="Y207" s="295"/>
      <c r="Z207" s="295"/>
      <c r="AA207" s="295"/>
      <c r="AB207" s="295"/>
      <c r="AC207" s="295"/>
      <c r="AD207" s="295"/>
      <c r="AE207" s="295"/>
      <c r="AF207" s="295"/>
      <c r="AG207" s="295"/>
    </row>
    <row r="208" spans="1:33" ht="24" customHeight="1">
      <c r="A208" s="295"/>
      <c r="B208" s="295"/>
      <c r="C208" s="295"/>
      <c r="D208" s="295"/>
      <c r="E208" s="295"/>
      <c r="F208" s="295"/>
      <c r="G208" s="295"/>
      <c r="H208" s="295"/>
      <c r="I208" s="295"/>
      <c r="J208" s="295"/>
      <c r="K208" s="295"/>
      <c r="L208" s="295"/>
      <c r="M208" s="295"/>
      <c r="N208" s="295"/>
      <c r="O208" s="295"/>
      <c r="P208" s="295"/>
      <c r="Q208" s="295"/>
      <c r="R208" s="295"/>
      <c r="S208" s="295"/>
      <c r="T208" s="295"/>
      <c r="U208" s="295"/>
      <c r="V208" s="295"/>
      <c r="W208" s="295"/>
      <c r="X208" s="295"/>
      <c r="Y208" s="295"/>
      <c r="Z208" s="295"/>
      <c r="AA208" s="295"/>
      <c r="AB208" s="295"/>
      <c r="AC208" s="295"/>
      <c r="AD208" s="295"/>
      <c r="AE208" s="295"/>
      <c r="AF208" s="295"/>
      <c r="AG208" s="295"/>
    </row>
    <row r="209" spans="1:33" ht="24" customHeight="1">
      <c r="A209" s="295"/>
      <c r="B209" s="295"/>
      <c r="C209" s="295"/>
      <c r="D209" s="295"/>
      <c r="E209" s="295"/>
      <c r="F209" s="295"/>
      <c r="G209" s="295"/>
      <c r="H209" s="295"/>
      <c r="I209" s="295"/>
      <c r="J209" s="295"/>
      <c r="K209" s="295"/>
      <c r="L209" s="295"/>
      <c r="M209" s="295"/>
      <c r="N209" s="295"/>
      <c r="O209" s="295"/>
      <c r="P209" s="295"/>
      <c r="Q209" s="295"/>
      <c r="R209" s="295"/>
      <c r="S209" s="295"/>
      <c r="T209" s="295"/>
      <c r="U209" s="295"/>
      <c r="V209" s="295"/>
      <c r="W209" s="295"/>
      <c r="X209" s="295"/>
      <c r="Y209" s="295"/>
      <c r="Z209" s="295"/>
      <c r="AA209" s="295"/>
      <c r="AB209" s="295"/>
      <c r="AC209" s="295"/>
      <c r="AD209" s="295"/>
      <c r="AE209" s="295"/>
      <c r="AF209" s="295"/>
      <c r="AG209" s="295"/>
    </row>
    <row r="210" spans="1:33" ht="24" customHeight="1">
      <c r="A210" s="295"/>
      <c r="B210" s="295"/>
      <c r="C210" s="295"/>
      <c r="D210" s="295"/>
      <c r="E210" s="295"/>
      <c r="F210" s="295"/>
      <c r="G210" s="295"/>
      <c r="H210" s="295"/>
      <c r="I210" s="295"/>
      <c r="J210" s="295"/>
      <c r="K210" s="295"/>
      <c r="L210" s="295"/>
      <c r="M210" s="295"/>
      <c r="N210" s="295"/>
      <c r="O210" s="295"/>
      <c r="P210" s="295"/>
      <c r="Q210" s="295"/>
      <c r="R210" s="295"/>
      <c r="S210" s="295"/>
      <c r="T210" s="295"/>
      <c r="U210" s="295"/>
      <c r="V210" s="295"/>
      <c r="W210" s="295"/>
      <c r="X210" s="295"/>
      <c r="Y210" s="295"/>
      <c r="Z210" s="295"/>
      <c r="AA210" s="295"/>
      <c r="AB210" s="295"/>
      <c r="AC210" s="295"/>
      <c r="AD210" s="295"/>
      <c r="AE210" s="295"/>
      <c r="AF210" s="295"/>
      <c r="AG210" s="295"/>
    </row>
    <row r="211" spans="1:33" ht="24" customHeight="1">
      <c r="A211" s="295"/>
      <c r="B211" s="295"/>
      <c r="C211" s="295"/>
      <c r="D211" s="295"/>
      <c r="E211" s="295"/>
      <c r="F211" s="295"/>
      <c r="G211" s="295"/>
      <c r="H211" s="295"/>
      <c r="I211" s="295"/>
      <c r="J211" s="295"/>
      <c r="K211" s="295"/>
      <c r="L211" s="295"/>
      <c r="M211" s="295"/>
      <c r="N211" s="295"/>
      <c r="O211" s="295"/>
      <c r="P211" s="295"/>
      <c r="Q211" s="295"/>
      <c r="R211" s="295"/>
      <c r="S211" s="295"/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5"/>
      <c r="AD211" s="295"/>
      <c r="AE211" s="295"/>
      <c r="AF211" s="295"/>
      <c r="AG211" s="295"/>
    </row>
    <row r="212" spans="1:33" ht="24" customHeight="1">
      <c r="A212" s="295"/>
      <c r="B212" s="295"/>
      <c r="C212" s="295"/>
      <c r="D212" s="295"/>
      <c r="E212" s="295"/>
      <c r="F212" s="295"/>
      <c r="G212" s="295"/>
      <c r="H212" s="295"/>
      <c r="I212" s="295"/>
      <c r="J212" s="295"/>
      <c r="K212" s="295"/>
      <c r="L212" s="295"/>
      <c r="M212" s="295"/>
      <c r="N212" s="295"/>
      <c r="O212" s="295"/>
      <c r="P212" s="295"/>
      <c r="Q212" s="295"/>
      <c r="R212" s="295"/>
      <c r="S212" s="295"/>
      <c r="T212" s="295"/>
      <c r="U212" s="295"/>
      <c r="V212" s="295"/>
      <c r="W212" s="295"/>
      <c r="X212" s="295"/>
      <c r="Y212" s="295"/>
      <c r="Z212" s="295"/>
      <c r="AA212" s="295"/>
      <c r="AB212" s="295"/>
      <c r="AC212" s="295"/>
      <c r="AD212" s="295"/>
      <c r="AE212" s="295"/>
      <c r="AF212" s="295"/>
      <c r="AG212" s="295"/>
    </row>
    <row r="213" spans="1:33" ht="24" customHeight="1">
      <c r="A213" s="295"/>
      <c r="B213" s="295"/>
      <c r="C213" s="295"/>
      <c r="D213" s="295"/>
      <c r="E213" s="295"/>
      <c r="F213" s="295"/>
      <c r="G213" s="295"/>
      <c r="H213" s="295"/>
      <c r="I213" s="295"/>
      <c r="J213" s="295"/>
      <c r="K213" s="295"/>
      <c r="L213" s="295"/>
      <c r="M213" s="295"/>
      <c r="N213" s="295"/>
      <c r="O213" s="295"/>
      <c r="P213" s="295"/>
      <c r="Q213" s="295"/>
      <c r="R213" s="295"/>
      <c r="S213" s="295"/>
      <c r="T213" s="295"/>
      <c r="U213" s="295"/>
      <c r="V213" s="295"/>
      <c r="W213" s="295"/>
      <c r="X213" s="295"/>
      <c r="Y213" s="295"/>
      <c r="Z213" s="295"/>
      <c r="AA213" s="295"/>
      <c r="AB213" s="295"/>
      <c r="AC213" s="295"/>
      <c r="AD213" s="295"/>
      <c r="AE213" s="295"/>
      <c r="AF213" s="295"/>
      <c r="AG213" s="295"/>
    </row>
    <row r="214" spans="1:33" ht="24" customHeight="1">
      <c r="A214" s="295"/>
      <c r="B214" s="295"/>
      <c r="C214" s="295"/>
      <c r="D214" s="295"/>
      <c r="E214" s="295"/>
      <c r="F214" s="295"/>
      <c r="G214" s="295"/>
      <c r="H214" s="295"/>
      <c r="I214" s="295"/>
      <c r="J214" s="295"/>
      <c r="K214" s="295"/>
      <c r="L214" s="295"/>
      <c r="M214" s="295"/>
      <c r="N214" s="295"/>
      <c r="O214" s="295"/>
      <c r="P214" s="295"/>
      <c r="Q214" s="295"/>
      <c r="R214" s="295"/>
      <c r="S214" s="295"/>
      <c r="T214" s="295"/>
      <c r="U214" s="295"/>
      <c r="V214" s="295"/>
      <c r="W214" s="295"/>
      <c r="X214" s="295"/>
      <c r="Y214" s="295"/>
      <c r="Z214" s="295"/>
      <c r="AA214" s="295"/>
      <c r="AB214" s="295"/>
      <c r="AC214" s="295"/>
      <c r="AD214" s="295"/>
      <c r="AE214" s="295"/>
      <c r="AF214" s="295"/>
      <c r="AG214" s="295"/>
    </row>
    <row r="215" spans="1:33" ht="24" customHeight="1">
      <c r="A215" s="295"/>
      <c r="B215" s="295"/>
      <c r="C215" s="295"/>
      <c r="D215" s="295"/>
      <c r="E215" s="295"/>
      <c r="F215" s="295"/>
      <c r="G215" s="295"/>
      <c r="H215" s="295"/>
      <c r="I215" s="295"/>
      <c r="J215" s="295"/>
      <c r="K215" s="295"/>
      <c r="L215" s="295"/>
      <c r="M215" s="295"/>
      <c r="N215" s="295"/>
      <c r="O215" s="295"/>
      <c r="P215" s="295"/>
      <c r="Q215" s="295"/>
      <c r="R215" s="295"/>
      <c r="S215" s="295"/>
      <c r="T215" s="295"/>
      <c r="U215" s="295"/>
      <c r="V215" s="295"/>
      <c r="W215" s="295"/>
      <c r="X215" s="295"/>
      <c r="Y215" s="295"/>
      <c r="Z215" s="295"/>
      <c r="AA215" s="295"/>
      <c r="AB215" s="295"/>
      <c r="AC215" s="295"/>
      <c r="AD215" s="295"/>
      <c r="AE215" s="295"/>
      <c r="AF215" s="295"/>
      <c r="AG215" s="295"/>
    </row>
    <row r="216" spans="1:33" ht="24" customHeight="1">
      <c r="A216" s="295"/>
      <c r="B216" s="295"/>
      <c r="C216" s="295"/>
      <c r="D216" s="295"/>
      <c r="E216" s="295"/>
      <c r="F216" s="295"/>
      <c r="G216" s="295"/>
      <c r="H216" s="295"/>
      <c r="I216" s="295"/>
      <c r="J216" s="295"/>
      <c r="K216" s="295"/>
      <c r="L216" s="295"/>
      <c r="M216" s="295"/>
      <c r="N216" s="295"/>
      <c r="O216" s="295"/>
      <c r="P216" s="295"/>
      <c r="Q216" s="295"/>
      <c r="R216" s="295"/>
      <c r="S216" s="295"/>
      <c r="T216" s="295"/>
      <c r="U216" s="295"/>
      <c r="V216" s="295"/>
      <c r="W216" s="295"/>
      <c r="X216" s="295"/>
      <c r="Y216" s="295"/>
      <c r="Z216" s="295"/>
      <c r="AA216" s="295"/>
      <c r="AB216" s="295"/>
      <c r="AC216" s="295"/>
      <c r="AD216" s="295"/>
      <c r="AE216" s="295"/>
      <c r="AF216" s="295"/>
      <c r="AG216" s="295"/>
    </row>
    <row r="217" spans="1:33" ht="24" customHeight="1">
      <c r="A217" s="295"/>
      <c r="B217" s="295"/>
      <c r="C217" s="295"/>
      <c r="D217" s="295"/>
      <c r="E217" s="295"/>
      <c r="F217" s="295"/>
      <c r="G217" s="295"/>
      <c r="H217" s="295"/>
      <c r="I217" s="295"/>
      <c r="J217" s="295"/>
      <c r="K217" s="295"/>
      <c r="L217" s="295"/>
      <c r="M217" s="295"/>
      <c r="N217" s="295"/>
      <c r="O217" s="295"/>
      <c r="P217" s="295"/>
      <c r="Q217" s="295"/>
      <c r="R217" s="295"/>
      <c r="S217" s="295"/>
      <c r="T217" s="295"/>
      <c r="U217" s="295"/>
      <c r="V217" s="295"/>
      <c r="W217" s="295"/>
      <c r="X217" s="295"/>
      <c r="Y217" s="295"/>
      <c r="Z217" s="295"/>
      <c r="AA217" s="295"/>
      <c r="AB217" s="295"/>
      <c r="AC217" s="295"/>
      <c r="AD217" s="295"/>
      <c r="AE217" s="295"/>
      <c r="AF217" s="295"/>
      <c r="AG217" s="295"/>
    </row>
    <row r="218" spans="1:33" ht="24" customHeight="1">
      <c r="A218" s="295"/>
      <c r="B218" s="295"/>
      <c r="C218" s="295"/>
      <c r="D218" s="295"/>
      <c r="E218" s="295"/>
      <c r="F218" s="295"/>
      <c r="G218" s="295"/>
      <c r="H218" s="295"/>
      <c r="I218" s="295"/>
      <c r="J218" s="295"/>
      <c r="K218" s="295"/>
      <c r="L218" s="295"/>
      <c r="M218" s="295"/>
      <c r="N218" s="295"/>
      <c r="O218" s="295"/>
      <c r="P218" s="295"/>
      <c r="Q218" s="295"/>
      <c r="R218" s="295"/>
      <c r="S218" s="295"/>
      <c r="T218" s="295"/>
      <c r="U218" s="295"/>
      <c r="V218" s="295"/>
      <c r="W218" s="295"/>
      <c r="X218" s="295"/>
      <c r="Y218" s="295"/>
      <c r="Z218" s="295"/>
      <c r="AA218" s="295"/>
      <c r="AB218" s="295"/>
      <c r="AC218" s="295"/>
      <c r="AD218" s="295"/>
      <c r="AE218" s="295"/>
      <c r="AF218" s="295"/>
      <c r="AG218" s="295"/>
    </row>
    <row r="219" spans="1:33" ht="24" customHeight="1">
      <c r="A219" s="295"/>
      <c r="B219" s="295"/>
      <c r="C219" s="295"/>
      <c r="D219" s="295"/>
      <c r="E219" s="295"/>
      <c r="F219" s="295"/>
      <c r="G219" s="295"/>
      <c r="H219" s="295"/>
      <c r="I219" s="295"/>
      <c r="J219" s="295"/>
      <c r="K219" s="295"/>
      <c r="L219" s="295"/>
      <c r="M219" s="295"/>
      <c r="N219" s="295"/>
      <c r="O219" s="295"/>
      <c r="P219" s="295"/>
      <c r="Q219" s="295"/>
      <c r="R219" s="295"/>
      <c r="S219" s="295"/>
      <c r="T219" s="295"/>
      <c r="U219" s="295"/>
      <c r="V219" s="295"/>
      <c r="W219" s="295"/>
      <c r="X219" s="295"/>
      <c r="Y219" s="295"/>
      <c r="Z219" s="295"/>
      <c r="AA219" s="295"/>
      <c r="AB219" s="295"/>
      <c r="AC219" s="295"/>
      <c r="AD219" s="295"/>
      <c r="AE219" s="295"/>
      <c r="AF219" s="295"/>
      <c r="AG219" s="295"/>
    </row>
    <row r="220" spans="1:33" ht="24" customHeight="1">
      <c r="A220" s="295"/>
      <c r="B220" s="295"/>
      <c r="C220" s="295"/>
      <c r="D220" s="295"/>
      <c r="E220" s="295"/>
      <c r="F220" s="295"/>
      <c r="G220" s="295"/>
      <c r="H220" s="295"/>
      <c r="I220" s="295"/>
      <c r="J220" s="295"/>
      <c r="K220" s="295"/>
      <c r="L220" s="295"/>
      <c r="M220" s="295"/>
      <c r="N220" s="295"/>
      <c r="O220" s="295"/>
      <c r="P220" s="295"/>
      <c r="Q220" s="295"/>
      <c r="R220" s="295"/>
      <c r="S220" s="295"/>
      <c r="T220" s="295"/>
      <c r="U220" s="295"/>
      <c r="V220" s="295"/>
      <c r="W220" s="295"/>
      <c r="X220" s="295"/>
      <c r="Y220" s="295"/>
      <c r="Z220" s="295"/>
      <c r="AA220" s="295"/>
      <c r="AB220" s="295"/>
      <c r="AC220" s="295"/>
      <c r="AD220" s="295"/>
      <c r="AE220" s="295"/>
      <c r="AF220" s="295"/>
      <c r="AG220" s="295"/>
    </row>
    <row r="221" spans="1:33" ht="24" customHeight="1">
      <c r="A221" s="295"/>
      <c r="B221" s="295"/>
      <c r="C221" s="295"/>
      <c r="D221" s="295"/>
      <c r="E221" s="295"/>
      <c r="F221" s="295"/>
      <c r="G221" s="295"/>
      <c r="H221" s="295"/>
      <c r="I221" s="295"/>
      <c r="J221" s="295"/>
      <c r="K221" s="295"/>
      <c r="L221" s="295"/>
      <c r="M221" s="295"/>
      <c r="N221" s="295"/>
      <c r="O221" s="295"/>
      <c r="P221" s="295"/>
      <c r="Q221" s="295"/>
      <c r="R221" s="295"/>
      <c r="S221" s="295"/>
      <c r="T221" s="295"/>
      <c r="U221" s="295"/>
      <c r="V221" s="295"/>
      <c r="W221" s="295"/>
      <c r="X221" s="295"/>
      <c r="Y221" s="295"/>
      <c r="Z221" s="295"/>
      <c r="AA221" s="295"/>
      <c r="AB221" s="295"/>
      <c r="AC221" s="295"/>
      <c r="AD221" s="295"/>
      <c r="AE221" s="295"/>
      <c r="AF221" s="295"/>
      <c r="AG221" s="295"/>
    </row>
    <row r="222" spans="1:33" ht="24" customHeight="1">
      <c r="A222" s="295"/>
      <c r="B222" s="295"/>
      <c r="C222" s="295"/>
      <c r="D222" s="295"/>
      <c r="E222" s="295"/>
      <c r="F222" s="295"/>
      <c r="G222" s="295"/>
      <c r="H222" s="295"/>
      <c r="I222" s="295"/>
      <c r="J222" s="295"/>
      <c r="K222" s="295"/>
      <c r="L222" s="295"/>
      <c r="M222" s="295"/>
      <c r="N222" s="295"/>
      <c r="O222" s="295"/>
      <c r="P222" s="295"/>
      <c r="Q222" s="295"/>
      <c r="R222" s="295"/>
      <c r="S222" s="295"/>
      <c r="T222" s="295"/>
      <c r="U222" s="295"/>
      <c r="V222" s="295"/>
      <c r="W222" s="295"/>
      <c r="X222" s="295"/>
      <c r="Y222" s="295"/>
      <c r="Z222" s="295"/>
      <c r="AA222" s="295"/>
      <c r="AB222" s="295"/>
      <c r="AC222" s="295"/>
      <c r="AD222" s="295"/>
      <c r="AE222" s="295"/>
      <c r="AF222" s="295"/>
      <c r="AG222" s="295"/>
    </row>
    <row r="223" spans="1:33" ht="24" customHeight="1">
      <c r="A223" s="295"/>
      <c r="B223" s="295"/>
      <c r="C223" s="295"/>
      <c r="D223" s="295"/>
      <c r="E223" s="295"/>
      <c r="F223" s="295"/>
      <c r="G223" s="295"/>
      <c r="H223" s="295"/>
      <c r="I223" s="295"/>
      <c r="J223" s="295"/>
      <c r="K223" s="295"/>
      <c r="L223" s="295"/>
      <c r="M223" s="295"/>
      <c r="N223" s="295"/>
      <c r="O223" s="295"/>
      <c r="P223" s="295"/>
      <c r="Q223" s="295"/>
      <c r="R223" s="295"/>
      <c r="S223" s="295"/>
      <c r="T223" s="295"/>
      <c r="U223" s="295"/>
      <c r="V223" s="295"/>
      <c r="W223" s="295"/>
      <c r="X223" s="295"/>
      <c r="Y223" s="295"/>
      <c r="Z223" s="295"/>
      <c r="AA223" s="295"/>
      <c r="AB223" s="295"/>
      <c r="AC223" s="295"/>
      <c r="AD223" s="295"/>
      <c r="AE223" s="295"/>
      <c r="AF223" s="295"/>
      <c r="AG223" s="295"/>
    </row>
    <row r="224" spans="1:33" ht="24" customHeight="1">
      <c r="A224" s="295"/>
      <c r="B224" s="295"/>
      <c r="C224" s="295"/>
      <c r="D224" s="295"/>
      <c r="E224" s="295"/>
      <c r="F224" s="295"/>
      <c r="G224" s="295"/>
      <c r="H224" s="295"/>
      <c r="I224" s="295"/>
      <c r="J224" s="295"/>
      <c r="K224" s="295"/>
      <c r="L224" s="295"/>
      <c r="M224" s="295"/>
      <c r="N224" s="295"/>
      <c r="O224" s="295"/>
      <c r="P224" s="295"/>
      <c r="Q224" s="295"/>
      <c r="R224" s="295"/>
      <c r="S224" s="295"/>
      <c r="T224" s="295"/>
      <c r="U224" s="295"/>
      <c r="V224" s="295"/>
      <c r="W224" s="295"/>
      <c r="X224" s="295"/>
      <c r="Y224" s="295"/>
      <c r="Z224" s="295"/>
      <c r="AA224" s="295"/>
      <c r="AB224" s="295"/>
      <c r="AC224" s="295"/>
      <c r="AD224" s="295"/>
      <c r="AE224" s="295"/>
      <c r="AF224" s="295"/>
      <c r="AG224" s="295"/>
    </row>
    <row r="225" spans="1:33" ht="24" customHeight="1">
      <c r="A225" s="295"/>
      <c r="B225" s="295"/>
      <c r="C225" s="295"/>
      <c r="D225" s="295"/>
      <c r="E225" s="295"/>
      <c r="F225" s="295"/>
      <c r="G225" s="295"/>
      <c r="H225" s="295"/>
      <c r="I225" s="295"/>
      <c r="J225" s="295"/>
      <c r="K225" s="295"/>
      <c r="L225" s="295"/>
      <c r="M225" s="295"/>
      <c r="N225" s="295"/>
      <c r="O225" s="295"/>
      <c r="P225" s="295"/>
      <c r="Q225" s="295"/>
      <c r="R225" s="295"/>
      <c r="S225" s="295"/>
      <c r="T225" s="295"/>
      <c r="U225" s="295"/>
      <c r="V225" s="295"/>
      <c r="W225" s="295"/>
      <c r="X225" s="295"/>
      <c r="Y225" s="295"/>
      <c r="Z225" s="295"/>
      <c r="AA225" s="295"/>
      <c r="AB225" s="295"/>
      <c r="AC225" s="295"/>
      <c r="AD225" s="295"/>
      <c r="AE225" s="295"/>
      <c r="AF225" s="295"/>
      <c r="AG225" s="295"/>
    </row>
    <row r="226" spans="1:33" ht="24" customHeight="1">
      <c r="A226" s="295"/>
      <c r="B226" s="295"/>
      <c r="C226" s="295"/>
      <c r="D226" s="295"/>
      <c r="E226" s="295"/>
      <c r="F226" s="295"/>
      <c r="G226" s="295"/>
      <c r="H226" s="295"/>
      <c r="I226" s="295"/>
      <c r="J226" s="295"/>
      <c r="K226" s="295"/>
      <c r="L226" s="295"/>
      <c r="M226" s="295"/>
      <c r="N226" s="295"/>
      <c r="O226" s="295"/>
      <c r="P226" s="295"/>
      <c r="Q226" s="295"/>
      <c r="R226" s="295"/>
      <c r="S226" s="295"/>
      <c r="T226" s="295"/>
      <c r="U226" s="295"/>
      <c r="V226" s="295"/>
      <c r="W226" s="295"/>
      <c r="X226" s="295"/>
      <c r="Y226" s="295"/>
      <c r="Z226" s="295"/>
      <c r="AA226" s="295"/>
      <c r="AB226" s="295"/>
      <c r="AC226" s="295"/>
      <c r="AD226" s="295"/>
      <c r="AE226" s="295"/>
      <c r="AF226" s="295"/>
      <c r="AG226" s="295"/>
    </row>
    <row r="227" spans="1:33" ht="24" customHeight="1">
      <c r="A227" s="295"/>
      <c r="B227" s="295"/>
      <c r="C227" s="295"/>
      <c r="D227" s="295"/>
      <c r="E227" s="295"/>
      <c r="F227" s="295"/>
      <c r="G227" s="295"/>
      <c r="H227" s="295"/>
      <c r="I227" s="295"/>
      <c r="J227" s="295"/>
      <c r="K227" s="295"/>
      <c r="L227" s="295"/>
      <c r="M227" s="295"/>
      <c r="N227" s="295"/>
      <c r="O227" s="295"/>
      <c r="P227" s="295"/>
      <c r="Q227" s="295"/>
      <c r="R227" s="295"/>
      <c r="S227" s="295"/>
      <c r="T227" s="295"/>
      <c r="U227" s="295"/>
      <c r="V227" s="295"/>
      <c r="W227" s="295"/>
      <c r="X227" s="295"/>
      <c r="Y227" s="295"/>
      <c r="Z227" s="295"/>
      <c r="AA227" s="295"/>
      <c r="AB227" s="295"/>
      <c r="AC227" s="295"/>
      <c r="AD227" s="295"/>
      <c r="AE227" s="295"/>
      <c r="AF227" s="295"/>
      <c r="AG227" s="295"/>
    </row>
    <row r="228" spans="1:33" ht="24" customHeight="1">
      <c r="A228" s="295"/>
      <c r="B228" s="295"/>
      <c r="C228" s="295"/>
      <c r="D228" s="295"/>
      <c r="E228" s="295"/>
      <c r="F228" s="295"/>
      <c r="G228" s="295"/>
      <c r="H228" s="295"/>
      <c r="I228" s="295"/>
      <c r="J228" s="295"/>
      <c r="K228" s="295"/>
      <c r="L228" s="295"/>
      <c r="M228" s="295"/>
      <c r="N228" s="295"/>
      <c r="O228" s="295"/>
      <c r="P228" s="295"/>
      <c r="Q228" s="295"/>
      <c r="R228" s="295"/>
      <c r="S228" s="295"/>
      <c r="T228" s="295"/>
      <c r="U228" s="295"/>
      <c r="V228" s="295"/>
      <c r="W228" s="295"/>
      <c r="X228" s="295"/>
      <c r="Y228" s="295"/>
      <c r="Z228" s="295"/>
      <c r="AA228" s="295"/>
      <c r="AB228" s="295"/>
      <c r="AC228" s="295"/>
      <c r="AD228" s="295"/>
      <c r="AE228" s="295"/>
      <c r="AF228" s="295"/>
      <c r="AG228" s="295"/>
    </row>
    <row r="229" spans="1:33" ht="24" customHeight="1">
      <c r="A229" s="295"/>
      <c r="B229" s="295"/>
      <c r="C229" s="295"/>
      <c r="D229" s="295"/>
      <c r="E229" s="295"/>
      <c r="F229" s="295"/>
      <c r="G229" s="295"/>
      <c r="H229" s="295"/>
      <c r="I229" s="295"/>
      <c r="J229" s="295"/>
      <c r="K229" s="295"/>
      <c r="L229" s="295"/>
      <c r="M229" s="295"/>
      <c r="N229" s="295"/>
      <c r="O229" s="295"/>
      <c r="P229" s="295"/>
      <c r="Q229" s="295"/>
      <c r="R229" s="295"/>
      <c r="S229" s="295"/>
      <c r="T229" s="295"/>
      <c r="U229" s="295"/>
      <c r="V229" s="295"/>
      <c r="W229" s="295"/>
      <c r="X229" s="295"/>
      <c r="Y229" s="295"/>
      <c r="Z229" s="295"/>
      <c r="AA229" s="295"/>
      <c r="AB229" s="295"/>
      <c r="AC229" s="295"/>
      <c r="AD229" s="295"/>
      <c r="AE229" s="295"/>
      <c r="AF229" s="295"/>
      <c r="AG229" s="295"/>
    </row>
    <row r="230" spans="1:33" ht="24" customHeight="1">
      <c r="A230" s="295"/>
      <c r="B230" s="295"/>
      <c r="C230" s="295"/>
      <c r="D230" s="295"/>
      <c r="E230" s="295"/>
      <c r="F230" s="295"/>
      <c r="G230" s="295"/>
      <c r="H230" s="295"/>
      <c r="I230" s="295"/>
      <c r="J230" s="295"/>
      <c r="K230" s="295"/>
      <c r="L230" s="295"/>
      <c r="M230" s="295"/>
      <c r="N230" s="295"/>
      <c r="O230" s="295"/>
      <c r="P230" s="295"/>
      <c r="Q230" s="295"/>
      <c r="R230" s="295"/>
      <c r="S230" s="295"/>
      <c r="T230" s="295"/>
      <c r="U230" s="295"/>
      <c r="V230" s="295"/>
      <c r="W230" s="295"/>
      <c r="X230" s="295"/>
      <c r="Y230" s="295"/>
      <c r="Z230" s="295"/>
      <c r="AA230" s="295"/>
      <c r="AB230" s="295"/>
      <c r="AC230" s="295"/>
      <c r="AD230" s="295"/>
      <c r="AE230" s="295"/>
      <c r="AF230" s="295"/>
      <c r="AG230" s="295"/>
    </row>
    <row r="231" spans="1:33" ht="24" customHeight="1">
      <c r="A231" s="295"/>
      <c r="B231" s="295"/>
      <c r="C231" s="295"/>
      <c r="D231" s="295"/>
      <c r="E231" s="295"/>
      <c r="F231" s="295"/>
      <c r="G231" s="295"/>
      <c r="H231" s="295"/>
      <c r="I231" s="295"/>
      <c r="J231" s="295"/>
      <c r="K231" s="295"/>
      <c r="L231" s="295"/>
      <c r="M231" s="295"/>
      <c r="N231" s="295"/>
      <c r="O231" s="295"/>
      <c r="P231" s="295"/>
      <c r="Q231" s="295"/>
      <c r="R231" s="295"/>
      <c r="S231" s="295"/>
      <c r="T231" s="295"/>
      <c r="U231" s="295"/>
      <c r="V231" s="295"/>
      <c r="W231" s="295"/>
      <c r="X231" s="295"/>
      <c r="Y231" s="295"/>
      <c r="Z231" s="295"/>
      <c r="AA231" s="295"/>
      <c r="AB231" s="295"/>
      <c r="AC231" s="295"/>
      <c r="AD231" s="295"/>
      <c r="AE231" s="295"/>
      <c r="AF231" s="295"/>
      <c r="AG231" s="295"/>
    </row>
    <row r="232" spans="1:33" ht="24" customHeight="1">
      <c r="A232" s="295"/>
      <c r="B232" s="295"/>
      <c r="C232" s="295"/>
      <c r="D232" s="295"/>
      <c r="E232" s="295"/>
      <c r="F232" s="295"/>
      <c r="G232" s="295"/>
      <c r="H232" s="295"/>
      <c r="I232" s="295"/>
      <c r="J232" s="295"/>
      <c r="K232" s="295"/>
      <c r="L232" s="295"/>
      <c r="M232" s="295"/>
      <c r="N232" s="295"/>
      <c r="O232" s="295"/>
      <c r="P232" s="295"/>
      <c r="Q232" s="295"/>
      <c r="R232" s="295"/>
      <c r="S232" s="295"/>
      <c r="T232" s="295"/>
      <c r="U232" s="295"/>
      <c r="V232" s="295"/>
      <c r="W232" s="295"/>
      <c r="X232" s="295"/>
      <c r="Y232" s="295"/>
      <c r="Z232" s="295"/>
      <c r="AA232" s="295"/>
      <c r="AB232" s="295"/>
      <c r="AC232" s="295"/>
      <c r="AD232" s="295"/>
      <c r="AE232" s="295"/>
      <c r="AF232" s="295"/>
      <c r="AG232" s="295"/>
    </row>
    <row r="233" spans="1:33" ht="24" customHeight="1">
      <c r="A233" s="295"/>
      <c r="B233" s="295"/>
      <c r="C233" s="295"/>
      <c r="D233" s="295"/>
      <c r="E233" s="295"/>
      <c r="F233" s="295"/>
      <c r="G233" s="295"/>
      <c r="H233" s="295"/>
      <c r="I233" s="295"/>
      <c r="J233" s="295"/>
      <c r="K233" s="295"/>
      <c r="L233" s="295"/>
      <c r="M233" s="295"/>
      <c r="N233" s="295"/>
      <c r="O233" s="295"/>
      <c r="P233" s="295"/>
      <c r="Q233" s="295"/>
      <c r="R233" s="295"/>
      <c r="S233" s="295"/>
      <c r="T233" s="295"/>
      <c r="U233" s="295"/>
      <c r="V233" s="295"/>
      <c r="W233" s="295"/>
      <c r="X233" s="295"/>
      <c r="Y233" s="295"/>
      <c r="Z233" s="295"/>
      <c r="AA233" s="295"/>
      <c r="AB233" s="295"/>
      <c r="AC233" s="295"/>
      <c r="AD233" s="295"/>
      <c r="AE233" s="295"/>
      <c r="AF233" s="295"/>
      <c r="AG233" s="295"/>
    </row>
    <row r="234" spans="1:33" ht="24" customHeight="1">
      <c r="A234" s="295"/>
      <c r="B234" s="295"/>
      <c r="C234" s="295"/>
      <c r="D234" s="295"/>
      <c r="E234" s="295"/>
      <c r="F234" s="295"/>
      <c r="G234" s="295"/>
      <c r="H234" s="295"/>
      <c r="I234" s="295"/>
      <c r="J234" s="295"/>
      <c r="K234" s="295"/>
      <c r="L234" s="295"/>
      <c r="M234" s="295"/>
      <c r="N234" s="295"/>
      <c r="O234" s="295"/>
      <c r="P234" s="295"/>
      <c r="Q234" s="295"/>
      <c r="R234" s="295"/>
      <c r="S234" s="295"/>
      <c r="T234" s="295"/>
      <c r="U234" s="295"/>
      <c r="V234" s="295"/>
      <c r="W234" s="295"/>
      <c r="X234" s="295"/>
      <c r="Y234" s="295"/>
      <c r="Z234" s="295"/>
      <c r="AA234" s="295"/>
      <c r="AB234" s="295"/>
      <c r="AC234" s="295"/>
      <c r="AD234" s="295"/>
      <c r="AE234" s="295"/>
      <c r="AF234" s="295"/>
      <c r="AG234" s="295"/>
    </row>
    <row r="235" spans="1:33" ht="24" customHeight="1">
      <c r="A235" s="295"/>
      <c r="B235" s="295"/>
      <c r="C235" s="295"/>
      <c r="D235" s="295"/>
      <c r="E235" s="295"/>
      <c r="F235" s="295"/>
      <c r="G235" s="295"/>
      <c r="H235" s="295"/>
      <c r="I235" s="295"/>
      <c r="J235" s="295"/>
      <c r="K235" s="295"/>
      <c r="L235" s="295"/>
      <c r="M235" s="295"/>
      <c r="N235" s="295"/>
      <c r="O235" s="295"/>
      <c r="P235" s="295"/>
      <c r="Q235" s="295"/>
      <c r="R235" s="295"/>
      <c r="S235" s="295"/>
      <c r="T235" s="295"/>
      <c r="U235" s="295"/>
      <c r="V235" s="295"/>
      <c r="W235" s="295"/>
      <c r="X235" s="295"/>
      <c r="Y235" s="295"/>
      <c r="Z235" s="295"/>
      <c r="AA235" s="295"/>
      <c r="AB235" s="295"/>
      <c r="AC235" s="295"/>
      <c r="AD235" s="295"/>
      <c r="AE235" s="295"/>
      <c r="AF235" s="295"/>
      <c r="AG235" s="295"/>
    </row>
    <row r="236" spans="1:33" ht="24" customHeight="1">
      <c r="A236" s="295"/>
      <c r="B236" s="295"/>
      <c r="C236" s="295"/>
      <c r="D236" s="295"/>
      <c r="E236" s="295"/>
      <c r="F236" s="295"/>
      <c r="G236" s="295"/>
      <c r="H236" s="295"/>
      <c r="I236" s="295"/>
      <c r="J236" s="295"/>
      <c r="K236" s="295"/>
      <c r="L236" s="295"/>
      <c r="M236" s="295"/>
      <c r="N236" s="295"/>
      <c r="O236" s="295"/>
      <c r="P236" s="295"/>
      <c r="Q236" s="295"/>
      <c r="R236" s="295"/>
      <c r="S236" s="295"/>
      <c r="T236" s="295"/>
      <c r="U236" s="295"/>
      <c r="V236" s="295"/>
      <c r="W236" s="295"/>
      <c r="X236" s="295"/>
      <c r="Y236" s="295"/>
      <c r="Z236" s="295"/>
      <c r="AA236" s="295"/>
      <c r="AB236" s="295"/>
      <c r="AC236" s="295"/>
      <c r="AD236" s="295"/>
      <c r="AE236" s="295"/>
      <c r="AF236" s="295"/>
      <c r="AG236" s="295"/>
    </row>
    <row r="237" spans="1:33" ht="24" customHeight="1">
      <c r="A237" s="295"/>
      <c r="B237" s="295"/>
      <c r="C237" s="295"/>
      <c r="D237" s="295"/>
      <c r="E237" s="295"/>
      <c r="F237" s="295"/>
      <c r="G237" s="295"/>
      <c r="H237" s="295"/>
      <c r="I237" s="295"/>
      <c r="J237" s="295"/>
      <c r="K237" s="295"/>
      <c r="L237" s="295"/>
      <c r="M237" s="295"/>
      <c r="N237" s="295"/>
      <c r="O237" s="295"/>
      <c r="P237" s="295"/>
      <c r="Q237" s="295"/>
      <c r="R237" s="295"/>
      <c r="S237" s="295"/>
      <c r="T237" s="295"/>
      <c r="U237" s="295"/>
      <c r="V237" s="295"/>
      <c r="W237" s="295"/>
      <c r="X237" s="295"/>
      <c r="Y237" s="295"/>
      <c r="Z237" s="295"/>
      <c r="AA237" s="295"/>
      <c r="AB237" s="295"/>
      <c r="AC237" s="295"/>
      <c r="AD237" s="295"/>
      <c r="AE237" s="295"/>
      <c r="AF237" s="295"/>
      <c r="AG237" s="295"/>
    </row>
    <row r="238" spans="1:33" ht="24" customHeight="1">
      <c r="A238" s="295"/>
      <c r="B238" s="295"/>
      <c r="C238" s="295"/>
      <c r="D238" s="295"/>
      <c r="E238" s="295"/>
      <c r="F238" s="295"/>
      <c r="G238" s="295"/>
      <c r="H238" s="295"/>
      <c r="I238" s="295"/>
      <c r="J238" s="295"/>
      <c r="K238" s="295"/>
      <c r="L238" s="295"/>
      <c r="M238" s="295"/>
      <c r="N238" s="295"/>
      <c r="O238" s="295"/>
      <c r="P238" s="295"/>
      <c r="Q238" s="295"/>
      <c r="R238" s="295"/>
      <c r="S238" s="295"/>
      <c r="T238" s="295"/>
      <c r="U238" s="295"/>
      <c r="V238" s="295"/>
      <c r="W238" s="295"/>
      <c r="X238" s="295"/>
      <c r="Y238" s="295"/>
      <c r="Z238" s="295"/>
      <c r="AA238" s="295"/>
      <c r="AB238" s="295"/>
      <c r="AC238" s="295"/>
      <c r="AD238" s="295"/>
      <c r="AE238" s="295"/>
      <c r="AF238" s="295"/>
      <c r="AG238" s="295"/>
    </row>
    <row r="239" spans="1:33" ht="24" customHeight="1">
      <c r="A239" s="295"/>
      <c r="B239" s="295"/>
      <c r="C239" s="295"/>
      <c r="D239" s="295"/>
      <c r="E239" s="295"/>
      <c r="F239" s="295"/>
      <c r="G239" s="295"/>
      <c r="H239" s="295"/>
      <c r="I239" s="295"/>
      <c r="J239" s="295"/>
      <c r="K239" s="295"/>
      <c r="L239" s="295"/>
      <c r="M239" s="295"/>
      <c r="N239" s="295"/>
      <c r="O239" s="295"/>
      <c r="P239" s="295"/>
      <c r="Q239" s="295"/>
      <c r="R239" s="295"/>
      <c r="S239" s="295"/>
      <c r="T239" s="295"/>
      <c r="U239" s="295"/>
      <c r="V239" s="295"/>
      <c r="W239" s="295"/>
      <c r="X239" s="295"/>
      <c r="Y239" s="295"/>
      <c r="Z239" s="295"/>
      <c r="AA239" s="295"/>
      <c r="AB239" s="295"/>
      <c r="AC239" s="295"/>
      <c r="AD239" s="295"/>
      <c r="AE239" s="295"/>
      <c r="AF239" s="295"/>
      <c r="AG239" s="295"/>
    </row>
    <row r="240" spans="1:33" ht="24" customHeight="1">
      <c r="A240" s="295"/>
      <c r="B240" s="295"/>
      <c r="C240" s="295"/>
      <c r="D240" s="295"/>
      <c r="E240" s="295"/>
      <c r="F240" s="295"/>
      <c r="G240" s="295"/>
      <c r="H240" s="295"/>
      <c r="I240" s="295"/>
      <c r="J240" s="295"/>
      <c r="K240" s="295"/>
      <c r="L240" s="295"/>
      <c r="M240" s="295"/>
      <c r="N240" s="295"/>
      <c r="O240" s="295"/>
      <c r="P240" s="295"/>
      <c r="Q240" s="295"/>
      <c r="R240" s="295"/>
      <c r="S240" s="295"/>
      <c r="T240" s="295"/>
      <c r="U240" s="295"/>
      <c r="V240" s="295"/>
      <c r="W240" s="295"/>
      <c r="X240" s="295"/>
      <c r="Y240" s="295"/>
      <c r="Z240" s="295"/>
      <c r="AA240" s="295"/>
      <c r="AB240" s="295"/>
      <c r="AC240" s="295"/>
      <c r="AD240" s="295"/>
      <c r="AE240" s="295"/>
      <c r="AF240" s="295"/>
      <c r="AG240" s="295"/>
    </row>
    <row r="241" spans="1:33" ht="24" customHeight="1">
      <c r="A241" s="295"/>
      <c r="B241" s="295"/>
      <c r="C241" s="295"/>
      <c r="D241" s="295"/>
      <c r="E241" s="295"/>
      <c r="F241" s="295"/>
      <c r="G241" s="295"/>
      <c r="H241" s="295"/>
      <c r="I241" s="295"/>
      <c r="J241" s="295"/>
      <c r="K241" s="295"/>
      <c r="L241" s="295"/>
      <c r="M241" s="295"/>
      <c r="N241" s="295"/>
      <c r="O241" s="295"/>
      <c r="P241" s="295"/>
      <c r="Q241" s="295"/>
      <c r="R241" s="295"/>
      <c r="S241" s="295"/>
      <c r="T241" s="295"/>
      <c r="U241" s="295"/>
      <c r="V241" s="295"/>
      <c r="W241" s="295"/>
      <c r="X241" s="295"/>
      <c r="Y241" s="295"/>
      <c r="Z241" s="295"/>
      <c r="AA241" s="295"/>
      <c r="AB241" s="295"/>
      <c r="AC241" s="295"/>
      <c r="AD241" s="295"/>
      <c r="AE241" s="295"/>
      <c r="AF241" s="295"/>
      <c r="AG241" s="295"/>
    </row>
    <row r="242" spans="1:33" ht="24" customHeight="1">
      <c r="A242" s="295"/>
      <c r="B242" s="295"/>
      <c r="C242" s="295"/>
      <c r="D242" s="295"/>
      <c r="E242" s="295"/>
      <c r="F242" s="295"/>
      <c r="G242" s="295"/>
      <c r="H242" s="295"/>
      <c r="I242" s="295"/>
      <c r="J242" s="295"/>
      <c r="K242" s="295"/>
      <c r="L242" s="295"/>
      <c r="M242" s="295"/>
      <c r="N242" s="295"/>
      <c r="O242" s="295"/>
      <c r="P242" s="295"/>
      <c r="Q242" s="295"/>
      <c r="R242" s="295"/>
      <c r="S242" s="295"/>
      <c r="T242" s="295"/>
      <c r="U242" s="295"/>
      <c r="V242" s="295"/>
      <c r="W242" s="295"/>
      <c r="X242" s="295"/>
      <c r="Y242" s="295"/>
      <c r="Z242" s="295"/>
      <c r="AA242" s="295"/>
      <c r="AB242" s="295"/>
      <c r="AC242" s="295"/>
      <c r="AD242" s="295"/>
      <c r="AE242" s="295"/>
      <c r="AF242" s="295"/>
      <c r="AG242" s="295"/>
    </row>
    <row r="243" spans="1:33" ht="24" customHeight="1">
      <c r="A243" s="295"/>
      <c r="B243" s="295"/>
      <c r="C243" s="295"/>
      <c r="D243" s="295"/>
      <c r="E243" s="295"/>
      <c r="F243" s="295"/>
      <c r="G243" s="295"/>
      <c r="H243" s="295"/>
      <c r="I243" s="295"/>
      <c r="J243" s="295"/>
      <c r="K243" s="295"/>
      <c r="L243" s="295"/>
      <c r="M243" s="295"/>
      <c r="N243" s="295"/>
      <c r="O243" s="295"/>
      <c r="P243" s="295"/>
      <c r="Q243" s="295"/>
      <c r="R243" s="295"/>
      <c r="S243" s="295"/>
      <c r="T243" s="295"/>
      <c r="U243" s="295"/>
      <c r="V243" s="295"/>
      <c r="W243" s="295"/>
      <c r="X243" s="295"/>
      <c r="Y243" s="295"/>
      <c r="Z243" s="295"/>
      <c r="AA243" s="295"/>
      <c r="AB243" s="295"/>
      <c r="AC243" s="295"/>
      <c r="AD243" s="295"/>
      <c r="AE243" s="295"/>
      <c r="AF243" s="295"/>
      <c r="AG243" s="295"/>
    </row>
    <row r="244" spans="1:33" ht="24" customHeight="1">
      <c r="A244" s="295"/>
      <c r="B244" s="295"/>
      <c r="C244" s="295"/>
      <c r="D244" s="295"/>
      <c r="E244" s="295"/>
      <c r="F244" s="295"/>
      <c r="G244" s="295"/>
      <c r="H244" s="295"/>
      <c r="I244" s="295"/>
      <c r="J244" s="295"/>
      <c r="K244" s="295"/>
      <c r="L244" s="295"/>
      <c r="M244" s="295"/>
      <c r="N244" s="295"/>
      <c r="O244" s="295"/>
      <c r="P244" s="295"/>
      <c r="Q244" s="295"/>
      <c r="R244" s="295"/>
      <c r="S244" s="295"/>
      <c r="T244" s="295"/>
      <c r="U244" s="295"/>
      <c r="V244" s="295"/>
      <c r="W244" s="295"/>
      <c r="X244" s="295"/>
      <c r="Y244" s="295"/>
      <c r="Z244" s="295"/>
      <c r="AA244" s="295"/>
      <c r="AB244" s="295"/>
      <c r="AC244" s="295"/>
      <c r="AD244" s="295"/>
      <c r="AE244" s="295"/>
      <c r="AF244" s="295"/>
      <c r="AG244" s="295"/>
    </row>
    <row r="245" spans="1:33" ht="24" customHeight="1">
      <c r="A245" s="295"/>
      <c r="B245" s="295"/>
      <c r="C245" s="295"/>
      <c r="D245" s="295"/>
      <c r="E245" s="295"/>
      <c r="F245" s="295"/>
      <c r="G245" s="295"/>
      <c r="H245" s="295"/>
      <c r="I245" s="295"/>
      <c r="J245" s="295"/>
      <c r="K245" s="295"/>
      <c r="L245" s="295"/>
      <c r="M245" s="295"/>
      <c r="N245" s="295"/>
      <c r="O245" s="295"/>
      <c r="P245" s="295"/>
      <c r="Q245" s="295"/>
      <c r="R245" s="295"/>
      <c r="S245" s="295"/>
      <c r="T245" s="295"/>
      <c r="U245" s="295"/>
      <c r="V245" s="295"/>
      <c r="W245" s="295"/>
      <c r="X245" s="295"/>
      <c r="Y245" s="295"/>
      <c r="Z245" s="295"/>
      <c r="AA245" s="295"/>
      <c r="AB245" s="295"/>
      <c r="AC245" s="295"/>
      <c r="AD245" s="295"/>
      <c r="AE245" s="295"/>
      <c r="AF245" s="295"/>
      <c r="AG245" s="295"/>
    </row>
    <row r="246" spans="1:33" ht="24" customHeight="1">
      <c r="A246" s="295"/>
      <c r="B246" s="295"/>
      <c r="C246" s="295"/>
      <c r="D246" s="295"/>
      <c r="E246" s="295"/>
      <c r="F246" s="295"/>
      <c r="G246" s="295"/>
      <c r="H246" s="295"/>
      <c r="I246" s="295"/>
      <c r="J246" s="295"/>
      <c r="K246" s="295"/>
      <c r="L246" s="295"/>
      <c r="M246" s="295"/>
      <c r="N246" s="295"/>
      <c r="O246" s="295"/>
      <c r="P246" s="295"/>
      <c r="Q246" s="295"/>
      <c r="R246" s="295"/>
      <c r="S246" s="295"/>
      <c r="T246" s="295"/>
      <c r="U246" s="295"/>
      <c r="V246" s="295"/>
      <c r="W246" s="295"/>
      <c r="X246" s="295"/>
      <c r="Y246" s="295"/>
      <c r="Z246" s="295"/>
      <c r="AA246" s="295"/>
      <c r="AB246" s="295"/>
      <c r="AC246" s="295"/>
      <c r="AD246" s="295"/>
      <c r="AE246" s="295"/>
      <c r="AF246" s="295"/>
      <c r="AG246" s="295"/>
    </row>
    <row r="247" spans="1:33" ht="24" customHeight="1">
      <c r="A247" s="295"/>
      <c r="B247" s="295"/>
      <c r="C247" s="295"/>
      <c r="D247" s="295"/>
      <c r="E247" s="295"/>
      <c r="F247" s="295"/>
      <c r="G247" s="295"/>
      <c r="H247" s="295"/>
      <c r="I247" s="295"/>
      <c r="J247" s="295"/>
      <c r="K247" s="295"/>
      <c r="L247" s="295"/>
      <c r="M247" s="295"/>
      <c r="N247" s="295"/>
      <c r="O247" s="295"/>
      <c r="P247" s="295"/>
      <c r="Q247" s="295"/>
      <c r="R247" s="295"/>
      <c r="S247" s="295"/>
      <c r="T247" s="295"/>
      <c r="U247" s="295"/>
      <c r="V247" s="295"/>
      <c r="W247" s="295"/>
      <c r="X247" s="295"/>
      <c r="Y247" s="295"/>
      <c r="Z247" s="295"/>
      <c r="AA247" s="295"/>
      <c r="AB247" s="295"/>
      <c r="AC247" s="295"/>
      <c r="AD247" s="295"/>
      <c r="AE247" s="295"/>
      <c r="AF247" s="295"/>
      <c r="AG247" s="295"/>
    </row>
    <row r="248" spans="1:33" ht="24" customHeight="1">
      <c r="A248" s="295"/>
      <c r="B248" s="295"/>
      <c r="C248" s="295"/>
      <c r="D248" s="295"/>
      <c r="E248" s="295"/>
      <c r="F248" s="295"/>
      <c r="G248" s="295"/>
      <c r="H248" s="295"/>
      <c r="I248" s="295"/>
      <c r="J248" s="295"/>
      <c r="K248" s="295"/>
      <c r="L248" s="295"/>
      <c r="M248" s="295"/>
      <c r="N248" s="295"/>
      <c r="O248" s="295"/>
      <c r="P248" s="295"/>
      <c r="Q248" s="295"/>
      <c r="R248" s="295"/>
      <c r="S248" s="295"/>
      <c r="T248" s="295"/>
      <c r="U248" s="295"/>
      <c r="V248" s="295"/>
      <c r="W248" s="295"/>
      <c r="X248" s="295"/>
      <c r="Y248" s="295"/>
      <c r="Z248" s="295"/>
      <c r="AA248" s="295"/>
      <c r="AB248" s="295"/>
      <c r="AC248" s="295"/>
      <c r="AD248" s="295"/>
      <c r="AE248" s="295"/>
      <c r="AF248" s="295"/>
      <c r="AG248" s="295"/>
    </row>
    <row r="249" spans="1:33" ht="24" customHeight="1">
      <c r="A249" s="295"/>
      <c r="B249" s="295"/>
      <c r="C249" s="295"/>
      <c r="D249" s="295"/>
      <c r="E249" s="295"/>
      <c r="F249" s="295"/>
      <c r="G249" s="295"/>
      <c r="H249" s="295"/>
      <c r="I249" s="295"/>
      <c r="J249" s="295"/>
      <c r="K249" s="295"/>
      <c r="L249" s="295"/>
      <c r="M249" s="295"/>
      <c r="N249" s="295"/>
      <c r="O249" s="295"/>
      <c r="P249" s="295"/>
      <c r="Q249" s="295"/>
      <c r="R249" s="295"/>
      <c r="S249" s="295"/>
      <c r="T249" s="295"/>
      <c r="U249" s="295"/>
      <c r="V249" s="295"/>
      <c r="W249" s="295"/>
      <c r="X249" s="295"/>
      <c r="Y249" s="295"/>
      <c r="Z249" s="295"/>
      <c r="AA249" s="295"/>
      <c r="AB249" s="295"/>
      <c r="AC249" s="295"/>
      <c r="AD249" s="295"/>
      <c r="AE249" s="295"/>
      <c r="AF249" s="295"/>
      <c r="AG249" s="295"/>
    </row>
    <row r="250" spans="1:33" ht="24" customHeight="1">
      <c r="A250" s="295"/>
      <c r="B250" s="295"/>
      <c r="C250" s="295"/>
      <c r="D250" s="295"/>
      <c r="E250" s="295"/>
      <c r="F250" s="295"/>
      <c r="G250" s="295"/>
      <c r="H250" s="295"/>
      <c r="I250" s="295"/>
      <c r="J250" s="295"/>
      <c r="K250" s="295"/>
      <c r="L250" s="295"/>
      <c r="M250" s="295"/>
      <c r="N250" s="295"/>
      <c r="O250" s="295"/>
      <c r="P250" s="295"/>
      <c r="Q250" s="295"/>
      <c r="R250" s="295"/>
      <c r="S250" s="295"/>
      <c r="T250" s="295"/>
      <c r="U250" s="295"/>
      <c r="V250" s="295"/>
      <c r="W250" s="295"/>
      <c r="X250" s="295"/>
      <c r="Y250" s="295"/>
      <c r="Z250" s="295"/>
      <c r="AA250" s="295"/>
      <c r="AB250" s="295"/>
      <c r="AC250" s="295"/>
      <c r="AD250" s="295"/>
      <c r="AE250" s="295"/>
      <c r="AF250" s="295"/>
      <c r="AG250" s="295"/>
    </row>
    <row r="251" spans="1:33" ht="24" customHeight="1">
      <c r="A251" s="295"/>
      <c r="B251" s="295"/>
      <c r="C251" s="295"/>
      <c r="D251" s="295"/>
      <c r="E251" s="295"/>
      <c r="F251" s="295"/>
      <c r="G251" s="295"/>
      <c r="H251" s="295"/>
      <c r="I251" s="295"/>
      <c r="J251" s="295"/>
      <c r="K251" s="295"/>
      <c r="L251" s="295"/>
      <c r="M251" s="295"/>
      <c r="N251" s="295"/>
      <c r="O251" s="295"/>
      <c r="P251" s="295"/>
      <c r="Q251" s="295"/>
      <c r="R251" s="295"/>
      <c r="S251" s="295"/>
      <c r="T251" s="295"/>
      <c r="U251" s="295"/>
      <c r="V251" s="295"/>
      <c r="W251" s="295"/>
      <c r="X251" s="295"/>
      <c r="Y251" s="295"/>
      <c r="Z251" s="295"/>
      <c r="AA251" s="295"/>
      <c r="AB251" s="295"/>
      <c r="AC251" s="295"/>
      <c r="AD251" s="295"/>
      <c r="AE251" s="295"/>
      <c r="AF251" s="295"/>
      <c r="AG251" s="295"/>
    </row>
    <row r="252" spans="1:33" ht="24" customHeight="1">
      <c r="A252" s="295"/>
      <c r="B252" s="295"/>
      <c r="C252" s="295"/>
      <c r="D252" s="295"/>
      <c r="E252" s="295"/>
      <c r="F252" s="295"/>
      <c r="G252" s="295"/>
      <c r="H252" s="295"/>
      <c r="I252" s="295"/>
      <c r="J252" s="295"/>
      <c r="K252" s="295"/>
      <c r="L252" s="295"/>
      <c r="M252" s="295"/>
      <c r="N252" s="295"/>
      <c r="O252" s="295"/>
      <c r="P252" s="295"/>
      <c r="Q252" s="295"/>
      <c r="R252" s="295"/>
      <c r="S252" s="295"/>
      <c r="T252" s="295"/>
      <c r="U252" s="295"/>
      <c r="V252" s="295"/>
      <c r="W252" s="295"/>
      <c r="X252" s="295"/>
      <c r="Y252" s="295"/>
      <c r="Z252" s="295"/>
      <c r="AA252" s="295"/>
      <c r="AB252" s="295"/>
      <c r="AC252" s="295"/>
      <c r="AD252" s="295"/>
      <c r="AE252" s="295"/>
      <c r="AF252" s="295"/>
      <c r="AG252" s="295"/>
    </row>
    <row r="253" spans="1:33" ht="24" customHeight="1">
      <c r="A253" s="295"/>
      <c r="B253" s="295"/>
      <c r="C253" s="295"/>
      <c r="D253" s="295"/>
      <c r="E253" s="295"/>
      <c r="F253" s="295"/>
      <c r="G253" s="295"/>
      <c r="H253" s="295"/>
      <c r="I253" s="295"/>
      <c r="J253" s="295"/>
      <c r="K253" s="295"/>
      <c r="L253" s="295"/>
      <c r="M253" s="295"/>
      <c r="N253" s="295"/>
      <c r="O253" s="295"/>
      <c r="P253" s="295"/>
      <c r="Q253" s="295"/>
      <c r="R253" s="295"/>
      <c r="S253" s="295"/>
      <c r="T253" s="295"/>
      <c r="U253" s="295"/>
      <c r="V253" s="295"/>
      <c r="W253" s="295"/>
      <c r="X253" s="295"/>
      <c r="Y253" s="295"/>
      <c r="Z253" s="295"/>
      <c r="AA253" s="295"/>
      <c r="AB253" s="295"/>
      <c r="AC253" s="295"/>
      <c r="AD253" s="295"/>
      <c r="AE253" s="295"/>
      <c r="AF253" s="295"/>
      <c r="AG253" s="295"/>
    </row>
    <row r="254" spans="1:33" ht="24" customHeight="1">
      <c r="A254" s="295"/>
      <c r="B254" s="295"/>
      <c r="C254" s="295"/>
      <c r="D254" s="295"/>
      <c r="E254" s="295"/>
      <c r="F254" s="295"/>
      <c r="G254" s="295"/>
      <c r="H254" s="295"/>
      <c r="I254" s="295"/>
      <c r="J254" s="295"/>
      <c r="K254" s="295"/>
      <c r="L254" s="295"/>
      <c r="M254" s="295"/>
      <c r="N254" s="295"/>
      <c r="O254" s="295"/>
      <c r="P254" s="295"/>
      <c r="Q254" s="295"/>
      <c r="R254" s="295"/>
      <c r="S254" s="295"/>
      <c r="T254" s="295"/>
      <c r="U254" s="295"/>
      <c r="V254" s="295"/>
      <c r="W254" s="295"/>
      <c r="X254" s="295"/>
      <c r="Y254" s="295"/>
      <c r="Z254" s="295"/>
      <c r="AA254" s="295"/>
      <c r="AB254" s="295"/>
      <c r="AC254" s="295"/>
      <c r="AD254" s="295"/>
      <c r="AE254" s="295"/>
      <c r="AF254" s="295"/>
      <c r="AG254" s="295"/>
    </row>
    <row r="255" spans="1:33" ht="24" customHeight="1">
      <c r="A255" s="295"/>
      <c r="B255" s="295"/>
      <c r="C255" s="295"/>
      <c r="D255" s="295"/>
      <c r="E255" s="295"/>
      <c r="F255" s="295"/>
      <c r="G255" s="295"/>
      <c r="H255" s="295"/>
      <c r="I255" s="295"/>
      <c r="J255" s="295"/>
      <c r="K255" s="295"/>
      <c r="L255" s="295"/>
      <c r="M255" s="295"/>
      <c r="N255" s="295"/>
      <c r="O255" s="295"/>
      <c r="P255" s="295"/>
      <c r="Q255" s="295"/>
      <c r="R255" s="295"/>
      <c r="S255" s="295"/>
      <c r="T255" s="295"/>
      <c r="U255" s="295"/>
      <c r="V255" s="295"/>
      <c r="W255" s="295"/>
      <c r="X255" s="295"/>
      <c r="Y255" s="295"/>
      <c r="Z255" s="295"/>
      <c r="AA255" s="295"/>
      <c r="AB255" s="295"/>
      <c r="AC255" s="295"/>
      <c r="AD255" s="295"/>
      <c r="AE255" s="295"/>
      <c r="AF255" s="295"/>
      <c r="AG255" s="295"/>
    </row>
    <row r="256" spans="1:33" ht="24" customHeight="1">
      <c r="A256" s="295"/>
      <c r="B256" s="295"/>
      <c r="C256" s="295"/>
      <c r="D256" s="295"/>
      <c r="E256" s="295"/>
      <c r="F256" s="295"/>
      <c r="G256" s="295"/>
      <c r="H256" s="295"/>
      <c r="I256" s="295"/>
      <c r="J256" s="295"/>
      <c r="K256" s="295"/>
      <c r="L256" s="295"/>
      <c r="M256" s="295"/>
      <c r="N256" s="295"/>
      <c r="O256" s="295"/>
      <c r="P256" s="295"/>
      <c r="Q256" s="295"/>
      <c r="R256" s="295"/>
      <c r="S256" s="295"/>
      <c r="T256" s="295"/>
      <c r="U256" s="295"/>
      <c r="V256" s="295"/>
      <c r="W256" s="295"/>
      <c r="X256" s="295"/>
      <c r="Y256" s="295"/>
      <c r="Z256" s="295"/>
      <c r="AA256" s="295"/>
      <c r="AB256" s="295"/>
      <c r="AC256" s="295"/>
      <c r="AD256" s="295"/>
      <c r="AE256" s="295"/>
      <c r="AF256" s="295"/>
      <c r="AG256" s="295"/>
    </row>
    <row r="257" spans="1:33" ht="24" customHeight="1">
      <c r="A257" s="295"/>
      <c r="B257" s="295"/>
      <c r="C257" s="295"/>
      <c r="D257" s="295"/>
      <c r="E257" s="295"/>
      <c r="F257" s="295"/>
      <c r="G257" s="295"/>
      <c r="H257" s="295"/>
      <c r="I257" s="295"/>
      <c r="J257" s="295"/>
      <c r="K257" s="295"/>
      <c r="L257" s="295"/>
      <c r="M257" s="295"/>
      <c r="N257" s="295"/>
      <c r="O257" s="295"/>
      <c r="P257" s="295"/>
      <c r="Q257" s="295"/>
      <c r="R257" s="295"/>
      <c r="S257" s="295"/>
      <c r="T257" s="295"/>
      <c r="U257" s="295"/>
      <c r="V257" s="295"/>
      <c r="W257" s="295"/>
      <c r="X257" s="295"/>
      <c r="Y257" s="295"/>
      <c r="Z257" s="295"/>
      <c r="AA257" s="295"/>
      <c r="AB257" s="295"/>
      <c r="AC257" s="295"/>
      <c r="AD257" s="295"/>
      <c r="AE257" s="295"/>
      <c r="AF257" s="295"/>
      <c r="AG257" s="295"/>
    </row>
    <row r="258" spans="1:33" ht="24" customHeight="1">
      <c r="A258" s="295"/>
      <c r="B258" s="295"/>
      <c r="C258" s="295"/>
      <c r="D258" s="295"/>
      <c r="E258" s="295"/>
      <c r="F258" s="295"/>
      <c r="G258" s="295"/>
      <c r="H258" s="295"/>
      <c r="I258" s="295"/>
      <c r="J258" s="295"/>
      <c r="K258" s="295"/>
      <c r="L258" s="295"/>
      <c r="M258" s="295"/>
      <c r="N258" s="295"/>
      <c r="O258" s="295"/>
      <c r="P258" s="295"/>
      <c r="Q258" s="295"/>
      <c r="R258" s="295"/>
      <c r="S258" s="295"/>
      <c r="T258" s="295"/>
      <c r="U258" s="295"/>
      <c r="V258" s="295"/>
      <c r="W258" s="295"/>
      <c r="X258" s="295"/>
      <c r="Y258" s="295"/>
      <c r="Z258" s="295"/>
      <c r="AA258" s="295"/>
      <c r="AB258" s="295"/>
      <c r="AC258" s="295"/>
      <c r="AD258" s="295"/>
      <c r="AE258" s="295"/>
      <c r="AF258" s="295"/>
      <c r="AG258" s="295"/>
    </row>
    <row r="259" spans="1:33" ht="24" customHeight="1">
      <c r="A259" s="295"/>
      <c r="B259" s="295"/>
      <c r="C259" s="295"/>
      <c r="D259" s="295"/>
      <c r="E259" s="295"/>
      <c r="F259" s="295"/>
      <c r="G259" s="295"/>
      <c r="H259" s="295"/>
      <c r="I259" s="295"/>
      <c r="J259" s="295"/>
      <c r="K259" s="295"/>
      <c r="L259" s="295"/>
      <c r="M259" s="295"/>
      <c r="N259" s="295"/>
      <c r="O259" s="295"/>
      <c r="P259" s="295"/>
      <c r="Q259" s="295"/>
      <c r="R259" s="295"/>
      <c r="S259" s="295"/>
      <c r="T259" s="295"/>
      <c r="U259" s="295"/>
      <c r="V259" s="295"/>
      <c r="W259" s="295"/>
      <c r="X259" s="295"/>
      <c r="Y259" s="295"/>
      <c r="Z259" s="295"/>
      <c r="AA259" s="295"/>
      <c r="AB259" s="295"/>
      <c r="AC259" s="295"/>
      <c r="AD259" s="295"/>
      <c r="AE259" s="295"/>
      <c r="AF259" s="295"/>
      <c r="AG259" s="295"/>
    </row>
    <row r="260" spans="1:33" ht="24" customHeight="1">
      <c r="A260" s="295"/>
      <c r="B260" s="295"/>
      <c r="C260" s="295"/>
      <c r="D260" s="295"/>
      <c r="E260" s="295"/>
      <c r="F260" s="295"/>
      <c r="G260" s="295"/>
      <c r="H260" s="295"/>
      <c r="I260" s="295"/>
      <c r="J260" s="295"/>
      <c r="K260" s="295"/>
      <c r="L260" s="295"/>
      <c r="M260" s="295"/>
      <c r="N260" s="295"/>
      <c r="O260" s="295"/>
      <c r="P260" s="295"/>
      <c r="Q260" s="295"/>
      <c r="R260" s="295"/>
      <c r="S260" s="295"/>
      <c r="T260" s="295"/>
      <c r="U260" s="295"/>
      <c r="V260" s="295"/>
      <c r="W260" s="295"/>
      <c r="X260" s="295"/>
      <c r="Y260" s="295"/>
      <c r="Z260" s="295"/>
      <c r="AA260" s="295"/>
      <c r="AB260" s="295"/>
      <c r="AC260" s="295"/>
      <c r="AD260" s="295"/>
      <c r="AE260" s="295"/>
      <c r="AF260" s="295"/>
      <c r="AG260" s="295"/>
    </row>
    <row r="261" spans="1:33" ht="24" customHeight="1">
      <c r="A261" s="295"/>
      <c r="B261" s="295"/>
      <c r="C261" s="295"/>
      <c r="D261" s="295"/>
      <c r="E261" s="295"/>
      <c r="F261" s="295"/>
      <c r="G261" s="295"/>
      <c r="H261" s="295"/>
      <c r="I261" s="295"/>
      <c r="J261" s="295"/>
      <c r="K261" s="295"/>
      <c r="L261" s="295"/>
      <c r="M261" s="295"/>
      <c r="N261" s="295"/>
      <c r="O261" s="295"/>
      <c r="P261" s="295"/>
      <c r="Q261" s="295"/>
      <c r="R261" s="295"/>
      <c r="S261" s="295"/>
      <c r="T261" s="295"/>
      <c r="U261" s="295"/>
      <c r="V261" s="295"/>
      <c r="W261" s="295"/>
      <c r="X261" s="295"/>
      <c r="Y261" s="295"/>
      <c r="Z261" s="295"/>
      <c r="AA261" s="295"/>
      <c r="AB261" s="295"/>
      <c r="AC261" s="295"/>
      <c r="AD261" s="295"/>
      <c r="AE261" s="295"/>
      <c r="AF261" s="295"/>
      <c r="AG261" s="295"/>
    </row>
    <row r="262" spans="1:33" ht="24" customHeight="1">
      <c r="A262" s="295"/>
      <c r="B262" s="295"/>
      <c r="C262" s="295"/>
      <c r="D262" s="295"/>
      <c r="E262" s="295"/>
      <c r="F262" s="295"/>
      <c r="G262" s="295"/>
      <c r="H262" s="295"/>
      <c r="I262" s="295"/>
      <c r="J262" s="295"/>
      <c r="K262" s="295"/>
      <c r="L262" s="295"/>
      <c r="M262" s="295"/>
      <c r="N262" s="295"/>
      <c r="O262" s="295"/>
      <c r="P262" s="295"/>
      <c r="Q262" s="295"/>
      <c r="R262" s="295"/>
      <c r="S262" s="295"/>
      <c r="T262" s="295"/>
      <c r="U262" s="295"/>
      <c r="V262" s="295"/>
      <c r="W262" s="295"/>
      <c r="X262" s="295"/>
      <c r="Y262" s="295"/>
      <c r="Z262" s="295"/>
      <c r="AA262" s="295"/>
      <c r="AB262" s="295"/>
      <c r="AC262" s="295"/>
      <c r="AD262" s="295"/>
      <c r="AE262" s="295"/>
      <c r="AF262" s="295"/>
      <c r="AG262" s="295"/>
    </row>
    <row r="263" spans="1:33" ht="24" customHeight="1">
      <c r="A263" s="295"/>
      <c r="B263" s="295"/>
      <c r="C263" s="295"/>
      <c r="D263" s="295"/>
      <c r="E263" s="295"/>
      <c r="F263" s="295"/>
      <c r="G263" s="295"/>
      <c r="H263" s="295"/>
      <c r="I263" s="295"/>
      <c r="J263" s="295"/>
      <c r="K263" s="295"/>
      <c r="L263" s="295"/>
      <c r="M263" s="295"/>
      <c r="N263" s="295"/>
      <c r="O263" s="295"/>
      <c r="P263" s="295"/>
      <c r="Q263" s="295"/>
      <c r="R263" s="295"/>
      <c r="S263" s="295"/>
      <c r="T263" s="295"/>
      <c r="U263" s="295"/>
      <c r="V263" s="295"/>
      <c r="W263" s="295"/>
      <c r="X263" s="295"/>
      <c r="Y263" s="295"/>
      <c r="Z263" s="295"/>
      <c r="AA263" s="295"/>
      <c r="AB263" s="295"/>
      <c r="AC263" s="295"/>
      <c r="AD263" s="295"/>
      <c r="AE263" s="295"/>
      <c r="AF263" s="295"/>
      <c r="AG263" s="295"/>
    </row>
    <row r="264" spans="1:33" ht="24" customHeight="1">
      <c r="A264" s="295"/>
      <c r="B264" s="295"/>
      <c r="C264" s="295"/>
      <c r="D264" s="295"/>
      <c r="E264" s="295"/>
      <c r="F264" s="295"/>
      <c r="G264" s="295"/>
      <c r="H264" s="295"/>
      <c r="I264" s="295"/>
      <c r="J264" s="295"/>
      <c r="K264" s="295"/>
      <c r="L264" s="295"/>
      <c r="M264" s="295"/>
      <c r="N264" s="295"/>
      <c r="O264" s="295"/>
      <c r="P264" s="295"/>
      <c r="Q264" s="295"/>
      <c r="R264" s="295"/>
      <c r="S264" s="295"/>
      <c r="T264" s="295"/>
      <c r="U264" s="295"/>
      <c r="V264" s="295"/>
      <c r="W264" s="295"/>
      <c r="X264" s="295"/>
      <c r="Y264" s="295"/>
      <c r="Z264" s="295"/>
      <c r="AA264" s="295"/>
      <c r="AB264" s="295"/>
      <c r="AC264" s="295"/>
      <c r="AD264" s="295"/>
      <c r="AE264" s="295"/>
      <c r="AF264" s="295"/>
      <c r="AG264" s="295"/>
    </row>
    <row r="265" spans="1:33" ht="24" customHeight="1">
      <c r="A265" s="295"/>
      <c r="B265" s="295"/>
      <c r="C265" s="295"/>
      <c r="D265" s="295"/>
      <c r="E265" s="295"/>
      <c r="F265" s="295"/>
      <c r="G265" s="295"/>
      <c r="H265" s="295"/>
      <c r="I265" s="295"/>
      <c r="J265" s="295"/>
      <c r="K265" s="295"/>
      <c r="L265" s="295"/>
      <c r="M265" s="295"/>
      <c r="N265" s="295"/>
      <c r="O265" s="295"/>
      <c r="P265" s="295"/>
      <c r="Q265" s="295"/>
      <c r="R265" s="295"/>
      <c r="S265" s="295"/>
      <c r="T265" s="295"/>
      <c r="U265" s="295"/>
      <c r="V265" s="295"/>
      <c r="W265" s="295"/>
      <c r="X265" s="295"/>
      <c r="Y265" s="295"/>
      <c r="Z265" s="295"/>
      <c r="AA265" s="295"/>
      <c r="AB265" s="295"/>
      <c r="AC265" s="295"/>
      <c r="AD265" s="295"/>
      <c r="AE265" s="295"/>
      <c r="AF265" s="295"/>
      <c r="AG265" s="295"/>
    </row>
    <row r="266" spans="1:33" ht="24" customHeight="1">
      <c r="A266" s="295"/>
      <c r="B266" s="295"/>
      <c r="C266" s="295"/>
      <c r="D266" s="295"/>
      <c r="E266" s="295"/>
      <c r="F266" s="295"/>
      <c r="G266" s="295"/>
      <c r="H266" s="295"/>
      <c r="I266" s="295"/>
      <c r="J266" s="295"/>
      <c r="K266" s="295"/>
      <c r="L266" s="295"/>
      <c r="M266" s="295"/>
      <c r="N266" s="295"/>
      <c r="O266" s="295"/>
      <c r="P266" s="295"/>
      <c r="Q266" s="295"/>
      <c r="R266" s="295"/>
      <c r="S266" s="295"/>
      <c r="T266" s="295"/>
      <c r="U266" s="295"/>
      <c r="V266" s="295"/>
      <c r="W266" s="295"/>
      <c r="X266" s="295"/>
      <c r="Y266" s="295"/>
      <c r="Z266" s="295"/>
      <c r="AA266" s="295"/>
      <c r="AB266" s="295"/>
      <c r="AC266" s="295"/>
      <c r="AD266" s="295"/>
      <c r="AE266" s="295"/>
      <c r="AF266" s="295"/>
      <c r="AG266" s="295"/>
    </row>
    <row r="267" spans="1:33" ht="24" customHeight="1">
      <c r="A267" s="295"/>
      <c r="B267" s="295"/>
      <c r="C267" s="295"/>
      <c r="D267" s="295"/>
      <c r="E267" s="295"/>
      <c r="F267" s="295"/>
      <c r="G267" s="295"/>
      <c r="H267" s="295"/>
      <c r="I267" s="295"/>
      <c r="J267" s="295"/>
      <c r="K267" s="295"/>
      <c r="L267" s="295"/>
      <c r="M267" s="295"/>
      <c r="N267" s="295"/>
      <c r="O267" s="295"/>
      <c r="P267" s="295"/>
      <c r="Q267" s="295"/>
      <c r="R267" s="295"/>
      <c r="S267" s="295"/>
      <c r="T267" s="295"/>
      <c r="U267" s="295"/>
      <c r="V267" s="295"/>
      <c r="W267" s="295"/>
      <c r="X267" s="295"/>
      <c r="Y267" s="295"/>
      <c r="Z267" s="295"/>
      <c r="AA267" s="295"/>
      <c r="AB267" s="295"/>
      <c r="AC267" s="295"/>
      <c r="AD267" s="295"/>
      <c r="AE267" s="295"/>
      <c r="AF267" s="295"/>
      <c r="AG267" s="295"/>
    </row>
    <row r="268" spans="1:33" ht="24" customHeight="1">
      <c r="A268" s="295"/>
      <c r="B268" s="295"/>
      <c r="C268" s="295"/>
      <c r="D268" s="295"/>
      <c r="E268" s="295"/>
      <c r="F268" s="295"/>
      <c r="G268" s="295"/>
      <c r="H268" s="295"/>
      <c r="I268" s="295"/>
      <c r="J268" s="295"/>
      <c r="K268" s="295"/>
      <c r="L268" s="295"/>
      <c r="M268" s="295"/>
      <c r="N268" s="295"/>
      <c r="O268" s="295"/>
      <c r="P268" s="295"/>
      <c r="Q268" s="295"/>
      <c r="R268" s="295"/>
      <c r="S268" s="295"/>
      <c r="T268" s="295"/>
      <c r="U268" s="295"/>
      <c r="V268" s="295"/>
      <c r="W268" s="295"/>
      <c r="X268" s="295"/>
      <c r="Y268" s="295"/>
      <c r="Z268" s="295"/>
      <c r="AA268" s="295"/>
      <c r="AB268" s="295"/>
      <c r="AC268" s="295"/>
      <c r="AD268" s="295"/>
      <c r="AE268" s="295"/>
      <c r="AF268" s="295"/>
      <c r="AG268" s="295"/>
    </row>
    <row r="269" spans="1:33" ht="24" customHeight="1">
      <c r="A269" s="295"/>
      <c r="B269" s="295"/>
      <c r="C269" s="295"/>
      <c r="D269" s="295"/>
      <c r="E269" s="295"/>
      <c r="F269" s="295"/>
      <c r="G269" s="295"/>
      <c r="H269" s="295"/>
      <c r="I269" s="295"/>
      <c r="J269" s="295"/>
      <c r="K269" s="295"/>
      <c r="L269" s="295"/>
      <c r="M269" s="295"/>
      <c r="N269" s="295"/>
      <c r="O269" s="295"/>
      <c r="P269" s="295"/>
      <c r="Q269" s="295"/>
      <c r="R269" s="295"/>
      <c r="S269" s="295"/>
      <c r="T269" s="295"/>
      <c r="U269" s="295"/>
      <c r="V269" s="295"/>
      <c r="W269" s="295"/>
      <c r="X269" s="295"/>
      <c r="Y269" s="295"/>
      <c r="Z269" s="295"/>
      <c r="AA269" s="295"/>
      <c r="AB269" s="295"/>
      <c r="AC269" s="295"/>
      <c r="AD269" s="295"/>
      <c r="AE269" s="295"/>
      <c r="AF269" s="295"/>
      <c r="AG269" s="295"/>
    </row>
    <row r="270" spans="1:33" ht="24" customHeight="1">
      <c r="A270" s="295"/>
      <c r="B270" s="295"/>
      <c r="C270" s="295"/>
      <c r="D270" s="295"/>
      <c r="E270" s="295"/>
      <c r="F270" s="295"/>
      <c r="G270" s="295"/>
      <c r="H270" s="295"/>
      <c r="I270" s="295"/>
      <c r="J270" s="295"/>
      <c r="K270" s="295"/>
      <c r="L270" s="295"/>
      <c r="M270" s="295"/>
      <c r="N270" s="295"/>
      <c r="O270" s="295"/>
      <c r="P270" s="295"/>
      <c r="Q270" s="295"/>
      <c r="R270" s="295"/>
      <c r="S270" s="295"/>
      <c r="T270" s="295"/>
      <c r="U270" s="295"/>
      <c r="V270" s="295"/>
      <c r="W270" s="295"/>
      <c r="X270" s="295"/>
      <c r="Y270" s="295"/>
      <c r="Z270" s="295"/>
      <c r="AA270" s="295"/>
      <c r="AB270" s="295"/>
      <c r="AC270" s="295"/>
      <c r="AD270" s="295"/>
      <c r="AE270" s="295"/>
      <c r="AF270" s="295"/>
      <c r="AG270" s="295"/>
    </row>
    <row r="271" spans="1:33" ht="24" customHeight="1">
      <c r="A271" s="295"/>
      <c r="B271" s="295"/>
      <c r="C271" s="295"/>
      <c r="D271" s="295"/>
      <c r="E271" s="295"/>
      <c r="F271" s="295"/>
      <c r="G271" s="295"/>
      <c r="H271" s="295"/>
      <c r="I271" s="295"/>
      <c r="J271" s="295"/>
      <c r="K271" s="295"/>
      <c r="L271" s="295"/>
      <c r="M271" s="295"/>
      <c r="N271" s="295"/>
      <c r="O271" s="295"/>
      <c r="P271" s="295"/>
      <c r="Q271" s="295"/>
      <c r="R271" s="295"/>
      <c r="S271" s="295"/>
      <c r="T271" s="295"/>
      <c r="U271" s="295"/>
      <c r="V271" s="295"/>
      <c r="W271" s="295"/>
      <c r="X271" s="295"/>
      <c r="Y271" s="295"/>
      <c r="Z271" s="295"/>
      <c r="AA271" s="295"/>
      <c r="AB271" s="295"/>
      <c r="AC271" s="295"/>
      <c r="AD271" s="295"/>
      <c r="AE271" s="295"/>
      <c r="AF271" s="295"/>
      <c r="AG271" s="295"/>
    </row>
    <row r="272" spans="1:33" ht="24" customHeight="1">
      <c r="A272" s="295"/>
      <c r="B272" s="295"/>
      <c r="C272" s="295"/>
      <c r="D272" s="295"/>
      <c r="E272" s="295"/>
      <c r="F272" s="295"/>
      <c r="G272" s="295"/>
      <c r="H272" s="295"/>
      <c r="I272" s="295"/>
      <c r="J272" s="295"/>
      <c r="K272" s="295"/>
      <c r="L272" s="295"/>
      <c r="M272" s="295"/>
      <c r="N272" s="295"/>
      <c r="O272" s="295"/>
      <c r="P272" s="295"/>
      <c r="Q272" s="295"/>
      <c r="R272" s="295"/>
      <c r="S272" s="295"/>
      <c r="T272" s="295"/>
      <c r="U272" s="295"/>
      <c r="V272" s="295"/>
      <c r="W272" s="295"/>
      <c r="X272" s="295"/>
      <c r="Y272" s="295"/>
      <c r="Z272" s="295"/>
      <c r="AA272" s="295"/>
      <c r="AB272" s="295"/>
      <c r="AC272" s="295"/>
      <c r="AD272" s="295"/>
      <c r="AE272" s="295"/>
      <c r="AF272" s="295"/>
      <c r="AG272" s="295"/>
    </row>
    <row r="273" spans="1:33" ht="24" customHeight="1">
      <c r="A273" s="295"/>
      <c r="B273" s="295"/>
      <c r="C273" s="295"/>
      <c r="D273" s="295"/>
      <c r="E273" s="295"/>
      <c r="F273" s="295"/>
      <c r="G273" s="295"/>
      <c r="H273" s="295"/>
      <c r="I273" s="295"/>
      <c r="J273" s="295"/>
      <c r="K273" s="295"/>
      <c r="L273" s="295"/>
      <c r="M273" s="295"/>
      <c r="N273" s="295"/>
      <c r="O273" s="295"/>
      <c r="P273" s="295"/>
      <c r="Q273" s="295"/>
      <c r="R273" s="295"/>
      <c r="S273" s="295"/>
      <c r="T273" s="295"/>
      <c r="U273" s="295"/>
      <c r="V273" s="295"/>
      <c r="W273" s="295"/>
      <c r="X273" s="295"/>
      <c r="Y273" s="295"/>
      <c r="Z273" s="295"/>
      <c r="AA273" s="295"/>
      <c r="AB273" s="295"/>
      <c r="AC273" s="295"/>
      <c r="AD273" s="295"/>
      <c r="AE273" s="295"/>
      <c r="AF273" s="295"/>
      <c r="AG273" s="295"/>
    </row>
    <row r="274" spans="1:33" ht="24" customHeight="1">
      <c r="A274" s="295"/>
      <c r="B274" s="295"/>
      <c r="C274" s="295"/>
      <c r="D274" s="295"/>
      <c r="E274" s="295"/>
      <c r="F274" s="295"/>
      <c r="G274" s="295"/>
      <c r="H274" s="295"/>
      <c r="I274" s="295"/>
      <c r="J274" s="295"/>
      <c r="K274" s="295"/>
      <c r="L274" s="295"/>
      <c r="M274" s="295"/>
      <c r="N274" s="295"/>
      <c r="O274" s="295"/>
      <c r="P274" s="295"/>
      <c r="Q274" s="295"/>
      <c r="R274" s="295"/>
      <c r="S274" s="295"/>
      <c r="T274" s="295"/>
      <c r="U274" s="295"/>
      <c r="V274" s="295"/>
      <c r="W274" s="295"/>
      <c r="X274" s="295"/>
      <c r="Y274" s="295"/>
      <c r="Z274" s="295"/>
      <c r="AA274" s="295"/>
      <c r="AB274" s="295"/>
      <c r="AC274" s="295"/>
      <c r="AD274" s="295"/>
      <c r="AE274" s="295"/>
      <c r="AF274" s="295"/>
      <c r="AG274" s="295"/>
    </row>
    <row r="275" spans="1:33" ht="24" customHeight="1">
      <c r="A275" s="295"/>
      <c r="B275" s="295"/>
      <c r="C275" s="295"/>
      <c r="D275" s="295"/>
      <c r="E275" s="295"/>
      <c r="F275" s="295"/>
      <c r="G275" s="295"/>
      <c r="H275" s="295"/>
      <c r="I275" s="295"/>
      <c r="J275" s="295"/>
      <c r="K275" s="295"/>
      <c r="L275" s="295"/>
      <c r="M275" s="295"/>
      <c r="N275" s="295"/>
      <c r="O275" s="295"/>
      <c r="P275" s="295"/>
      <c r="Q275" s="295"/>
      <c r="R275" s="295"/>
      <c r="S275" s="295"/>
      <c r="T275" s="295"/>
      <c r="U275" s="295"/>
      <c r="V275" s="295"/>
      <c r="W275" s="295"/>
      <c r="X275" s="295"/>
      <c r="Y275" s="295"/>
      <c r="Z275" s="295"/>
      <c r="AA275" s="295"/>
      <c r="AB275" s="295"/>
      <c r="AC275" s="295"/>
      <c r="AD275" s="295"/>
      <c r="AE275" s="295"/>
      <c r="AF275" s="295"/>
      <c r="AG275" s="295"/>
    </row>
    <row r="276" spans="1:33" ht="24" customHeight="1">
      <c r="A276" s="295"/>
      <c r="B276" s="295"/>
      <c r="C276" s="295"/>
      <c r="D276" s="295"/>
      <c r="E276" s="295"/>
      <c r="F276" s="295"/>
      <c r="G276" s="295"/>
      <c r="H276" s="295"/>
      <c r="I276" s="295"/>
      <c r="J276" s="295"/>
      <c r="K276" s="295"/>
      <c r="L276" s="295"/>
      <c r="M276" s="295"/>
      <c r="N276" s="295"/>
      <c r="O276" s="295"/>
      <c r="P276" s="295"/>
      <c r="Q276" s="295"/>
      <c r="R276" s="295"/>
      <c r="S276" s="295"/>
      <c r="T276" s="295"/>
      <c r="U276" s="295"/>
      <c r="V276" s="295"/>
      <c r="W276" s="295"/>
      <c r="X276" s="295"/>
      <c r="Y276" s="295"/>
      <c r="Z276" s="295"/>
      <c r="AA276" s="295"/>
      <c r="AB276" s="295"/>
      <c r="AC276" s="295"/>
      <c r="AD276" s="295"/>
      <c r="AE276" s="295"/>
      <c r="AF276" s="295"/>
      <c r="AG276" s="295"/>
    </row>
    <row r="277" spans="1:33" ht="24" customHeight="1">
      <c r="A277" s="295"/>
      <c r="B277" s="295"/>
      <c r="C277" s="295"/>
      <c r="D277" s="295"/>
      <c r="E277" s="295"/>
      <c r="F277" s="295"/>
      <c r="G277" s="295"/>
      <c r="H277" s="295"/>
      <c r="I277" s="295"/>
      <c r="J277" s="295"/>
      <c r="K277" s="295"/>
      <c r="L277" s="295"/>
      <c r="M277" s="295"/>
      <c r="N277" s="295"/>
      <c r="O277" s="295"/>
      <c r="P277" s="295"/>
      <c r="Q277" s="295"/>
      <c r="R277" s="295"/>
      <c r="S277" s="295"/>
      <c r="T277" s="295"/>
      <c r="U277" s="295"/>
      <c r="V277" s="295"/>
      <c r="W277" s="295"/>
      <c r="X277" s="295"/>
      <c r="Y277" s="295"/>
      <c r="Z277" s="295"/>
      <c r="AA277" s="295"/>
      <c r="AB277" s="295"/>
      <c r="AC277" s="295"/>
      <c r="AD277" s="295"/>
      <c r="AE277" s="295"/>
      <c r="AF277" s="295"/>
      <c r="AG277" s="295"/>
    </row>
    <row r="278" spans="1:33" ht="24" customHeight="1">
      <c r="A278" s="295"/>
      <c r="B278" s="295"/>
      <c r="C278" s="295"/>
      <c r="D278" s="295"/>
      <c r="E278" s="295"/>
      <c r="F278" s="295"/>
      <c r="G278" s="295"/>
      <c r="H278" s="295"/>
      <c r="I278" s="295"/>
      <c r="J278" s="295"/>
      <c r="K278" s="295"/>
      <c r="L278" s="295"/>
      <c r="M278" s="295"/>
      <c r="N278" s="295"/>
      <c r="O278" s="295"/>
      <c r="P278" s="295"/>
      <c r="Q278" s="295"/>
      <c r="R278" s="295"/>
      <c r="S278" s="295"/>
      <c r="T278" s="295"/>
      <c r="U278" s="295"/>
      <c r="V278" s="295"/>
      <c r="W278" s="295"/>
      <c r="X278" s="295"/>
      <c r="Y278" s="295"/>
      <c r="Z278" s="295"/>
      <c r="AA278" s="295"/>
      <c r="AB278" s="295"/>
      <c r="AC278" s="295"/>
      <c r="AD278" s="295"/>
      <c r="AE278" s="295"/>
      <c r="AF278" s="295"/>
      <c r="AG278" s="295"/>
    </row>
    <row r="279" spans="1:33" ht="24" customHeight="1">
      <c r="A279" s="295"/>
      <c r="B279" s="295"/>
      <c r="C279" s="295"/>
      <c r="D279" s="295"/>
      <c r="E279" s="295"/>
      <c r="F279" s="295"/>
      <c r="G279" s="295"/>
      <c r="H279" s="295"/>
      <c r="I279" s="295"/>
      <c r="J279" s="295"/>
      <c r="K279" s="295"/>
      <c r="L279" s="295"/>
      <c r="M279" s="295"/>
      <c r="N279" s="295"/>
      <c r="O279" s="295"/>
      <c r="P279" s="295"/>
      <c r="Q279" s="295"/>
      <c r="R279" s="295"/>
      <c r="S279" s="295"/>
      <c r="T279" s="295"/>
      <c r="U279" s="295"/>
      <c r="V279" s="295"/>
      <c r="W279" s="295"/>
      <c r="X279" s="295"/>
      <c r="Y279" s="295"/>
      <c r="Z279" s="295"/>
      <c r="AA279" s="295"/>
      <c r="AB279" s="295"/>
      <c r="AC279" s="295"/>
      <c r="AD279" s="295"/>
      <c r="AE279" s="295"/>
      <c r="AF279" s="295"/>
      <c r="AG279" s="295"/>
    </row>
    <row r="280" spans="1:33" ht="24" customHeight="1">
      <c r="A280" s="295"/>
      <c r="B280" s="295"/>
      <c r="C280" s="295"/>
      <c r="D280" s="295"/>
      <c r="E280" s="295"/>
      <c r="F280" s="295"/>
      <c r="G280" s="295"/>
      <c r="H280" s="295"/>
      <c r="I280" s="295"/>
      <c r="J280" s="295"/>
      <c r="K280" s="295"/>
      <c r="L280" s="295"/>
      <c r="M280" s="295"/>
      <c r="N280" s="295"/>
      <c r="O280" s="295"/>
      <c r="P280" s="295"/>
      <c r="Q280" s="295"/>
      <c r="R280" s="295"/>
      <c r="S280" s="295"/>
      <c r="T280" s="295"/>
      <c r="U280" s="295"/>
      <c r="V280" s="295"/>
      <c r="W280" s="295"/>
      <c r="X280" s="295"/>
      <c r="Y280" s="295"/>
      <c r="Z280" s="295"/>
      <c r="AA280" s="295"/>
      <c r="AB280" s="295"/>
      <c r="AC280" s="295"/>
      <c r="AD280" s="295"/>
      <c r="AE280" s="295"/>
      <c r="AF280" s="295"/>
      <c r="AG280" s="295"/>
    </row>
    <row r="281" spans="1:33" ht="24" customHeight="1">
      <c r="A281" s="295"/>
      <c r="B281" s="295"/>
      <c r="C281" s="295"/>
      <c r="D281" s="295"/>
      <c r="E281" s="295"/>
      <c r="F281" s="295"/>
      <c r="G281" s="295"/>
      <c r="H281" s="295"/>
      <c r="I281" s="295"/>
      <c r="J281" s="295"/>
      <c r="K281" s="295"/>
      <c r="L281" s="295"/>
      <c r="M281" s="295"/>
      <c r="N281" s="295"/>
      <c r="O281" s="295"/>
      <c r="P281" s="295"/>
      <c r="Q281" s="295"/>
      <c r="R281" s="295"/>
      <c r="S281" s="295"/>
      <c r="T281" s="295"/>
      <c r="U281" s="295"/>
      <c r="V281" s="295"/>
      <c r="W281" s="295"/>
      <c r="X281" s="295"/>
      <c r="Y281" s="295"/>
      <c r="Z281" s="295"/>
      <c r="AA281" s="295"/>
      <c r="AB281" s="295"/>
      <c r="AC281" s="295"/>
      <c r="AD281" s="295"/>
      <c r="AE281" s="295"/>
      <c r="AF281" s="295"/>
      <c r="AG281" s="295"/>
    </row>
    <row r="282" spans="1:33" ht="24" customHeight="1">
      <c r="A282" s="295"/>
      <c r="B282" s="295"/>
      <c r="C282" s="295"/>
      <c r="D282" s="295"/>
      <c r="E282" s="295"/>
      <c r="F282" s="295"/>
      <c r="G282" s="295"/>
      <c r="H282" s="295"/>
      <c r="I282" s="295"/>
      <c r="J282" s="295"/>
      <c r="K282" s="295"/>
      <c r="L282" s="295"/>
      <c r="M282" s="295"/>
      <c r="N282" s="295"/>
      <c r="O282" s="295"/>
      <c r="P282" s="295"/>
      <c r="Q282" s="295"/>
      <c r="R282" s="295"/>
      <c r="S282" s="295"/>
      <c r="T282" s="295"/>
      <c r="U282" s="295"/>
      <c r="V282" s="295"/>
      <c r="W282" s="295"/>
      <c r="X282" s="295"/>
      <c r="Y282" s="295"/>
      <c r="Z282" s="295"/>
      <c r="AA282" s="295"/>
      <c r="AB282" s="295"/>
      <c r="AC282" s="295"/>
      <c r="AD282" s="295"/>
      <c r="AE282" s="295"/>
      <c r="AF282" s="295"/>
      <c r="AG282" s="295"/>
    </row>
    <row r="283" spans="1:33" ht="24" customHeight="1">
      <c r="A283" s="295"/>
      <c r="B283" s="295"/>
      <c r="C283" s="295"/>
      <c r="D283" s="295"/>
      <c r="E283" s="295"/>
      <c r="F283" s="295"/>
      <c r="G283" s="295"/>
      <c r="H283" s="295"/>
      <c r="I283" s="295"/>
      <c r="J283" s="295"/>
      <c r="K283" s="295"/>
      <c r="L283" s="295"/>
      <c r="M283" s="295"/>
      <c r="N283" s="295"/>
      <c r="O283" s="295"/>
      <c r="P283" s="295"/>
      <c r="Q283" s="295"/>
      <c r="R283" s="295"/>
      <c r="S283" s="295"/>
      <c r="T283" s="295"/>
      <c r="U283" s="295"/>
      <c r="V283" s="295"/>
      <c r="W283" s="295"/>
      <c r="X283" s="295"/>
      <c r="Y283" s="295"/>
      <c r="Z283" s="295"/>
      <c r="AA283" s="295"/>
      <c r="AB283" s="295"/>
      <c r="AC283" s="295"/>
      <c r="AD283" s="295"/>
      <c r="AE283" s="295"/>
      <c r="AF283" s="295"/>
      <c r="AG283" s="295"/>
    </row>
    <row r="284" spans="1:33" ht="24" customHeight="1">
      <c r="A284" s="295"/>
      <c r="B284" s="295"/>
      <c r="C284" s="295"/>
      <c r="D284" s="295"/>
      <c r="E284" s="295"/>
      <c r="F284" s="295"/>
      <c r="G284" s="295"/>
      <c r="H284" s="295"/>
      <c r="I284" s="295"/>
      <c r="J284" s="295"/>
      <c r="K284" s="295"/>
      <c r="L284" s="295"/>
      <c r="M284" s="295"/>
      <c r="N284" s="295"/>
      <c r="O284" s="295"/>
      <c r="P284" s="295"/>
      <c r="Q284" s="295"/>
      <c r="R284" s="295"/>
      <c r="S284" s="295"/>
      <c r="T284" s="295"/>
      <c r="U284" s="295"/>
      <c r="V284" s="295"/>
      <c r="W284" s="295"/>
      <c r="X284" s="295"/>
      <c r="Y284" s="295"/>
      <c r="Z284" s="295"/>
      <c r="AA284" s="295"/>
      <c r="AB284" s="295"/>
      <c r="AC284" s="295"/>
      <c r="AD284" s="295"/>
      <c r="AE284" s="295"/>
      <c r="AF284" s="295"/>
      <c r="AG284" s="295"/>
    </row>
    <row r="285" spans="1:33" ht="24" customHeight="1">
      <c r="A285" s="295"/>
      <c r="B285" s="295"/>
      <c r="C285" s="295"/>
      <c r="D285" s="295"/>
      <c r="E285" s="295"/>
      <c r="F285" s="295"/>
      <c r="G285" s="295"/>
      <c r="H285" s="295"/>
      <c r="I285" s="295"/>
      <c r="J285" s="295"/>
      <c r="K285" s="295"/>
      <c r="L285" s="295"/>
      <c r="M285" s="295"/>
      <c r="N285" s="295"/>
      <c r="O285" s="295"/>
      <c r="P285" s="295"/>
      <c r="Q285" s="295"/>
      <c r="R285" s="295"/>
      <c r="S285" s="295"/>
      <c r="T285" s="295"/>
      <c r="U285" s="295"/>
      <c r="V285" s="295"/>
      <c r="W285" s="295"/>
      <c r="X285" s="295"/>
      <c r="Y285" s="295"/>
      <c r="Z285" s="295"/>
      <c r="AA285" s="295"/>
      <c r="AB285" s="295"/>
      <c r="AC285" s="295"/>
      <c r="AD285" s="295"/>
      <c r="AE285" s="295"/>
      <c r="AF285" s="295"/>
      <c r="AG285" s="295"/>
    </row>
    <row r="286" spans="1:33" ht="24" customHeight="1">
      <c r="A286" s="295"/>
      <c r="B286" s="295"/>
      <c r="C286" s="295"/>
      <c r="D286" s="295"/>
      <c r="E286" s="295"/>
      <c r="F286" s="295"/>
      <c r="G286" s="295"/>
      <c r="H286" s="295"/>
      <c r="I286" s="295"/>
      <c r="J286" s="295"/>
      <c r="K286" s="295"/>
      <c r="L286" s="295"/>
      <c r="M286" s="295"/>
      <c r="N286" s="295"/>
      <c r="O286" s="295"/>
      <c r="P286" s="295"/>
      <c r="Q286" s="295"/>
      <c r="R286" s="295"/>
      <c r="S286" s="295"/>
      <c r="T286" s="295"/>
      <c r="U286" s="295"/>
      <c r="V286" s="295"/>
      <c r="W286" s="295"/>
      <c r="X286" s="295"/>
      <c r="Y286" s="295"/>
      <c r="Z286" s="295"/>
      <c r="AA286" s="295"/>
      <c r="AB286" s="295"/>
      <c r="AC286" s="295"/>
      <c r="AD286" s="295"/>
      <c r="AE286" s="295"/>
      <c r="AF286" s="295"/>
      <c r="AG286" s="295"/>
    </row>
    <row r="287" spans="1:33" ht="24" customHeight="1">
      <c r="A287" s="295"/>
      <c r="B287" s="295"/>
      <c r="C287" s="295"/>
      <c r="D287" s="295"/>
      <c r="E287" s="295"/>
      <c r="F287" s="295"/>
      <c r="G287" s="295"/>
      <c r="H287" s="295"/>
      <c r="I287" s="295"/>
      <c r="J287" s="295"/>
      <c r="K287" s="295"/>
      <c r="L287" s="295"/>
      <c r="M287" s="295"/>
      <c r="N287" s="295"/>
      <c r="O287" s="295"/>
      <c r="P287" s="295"/>
      <c r="Q287" s="295"/>
      <c r="R287" s="295"/>
      <c r="S287" s="295"/>
      <c r="T287" s="295"/>
      <c r="U287" s="295"/>
      <c r="V287" s="295"/>
      <c r="W287" s="295"/>
      <c r="X287" s="295"/>
      <c r="Y287" s="295"/>
      <c r="Z287" s="295"/>
      <c r="AA287" s="295"/>
      <c r="AB287" s="295"/>
      <c r="AC287" s="295"/>
      <c r="AD287" s="295"/>
      <c r="AE287" s="295"/>
      <c r="AF287" s="295"/>
      <c r="AG287" s="295"/>
    </row>
    <row r="288" spans="1:33" ht="24" customHeight="1">
      <c r="A288" s="295"/>
      <c r="B288" s="295"/>
      <c r="C288" s="295"/>
      <c r="D288" s="295"/>
      <c r="E288" s="295"/>
      <c r="F288" s="295"/>
      <c r="G288" s="295"/>
      <c r="H288" s="295"/>
      <c r="I288" s="295"/>
      <c r="J288" s="295"/>
      <c r="K288" s="295"/>
      <c r="L288" s="295"/>
      <c r="M288" s="295"/>
      <c r="N288" s="295"/>
      <c r="O288" s="295"/>
      <c r="P288" s="295"/>
      <c r="Q288" s="295"/>
      <c r="R288" s="295"/>
      <c r="S288" s="295"/>
      <c r="T288" s="295"/>
      <c r="U288" s="295"/>
      <c r="V288" s="295"/>
      <c r="W288" s="295"/>
      <c r="X288" s="295"/>
      <c r="Y288" s="295"/>
      <c r="Z288" s="295"/>
      <c r="AA288" s="295"/>
      <c r="AB288" s="295"/>
      <c r="AC288" s="295"/>
      <c r="AD288" s="295"/>
      <c r="AE288" s="295"/>
      <c r="AF288" s="295"/>
      <c r="AG288" s="295"/>
    </row>
    <row r="289" spans="1:33" ht="24" customHeight="1">
      <c r="A289" s="295"/>
      <c r="B289" s="295"/>
      <c r="C289" s="295"/>
      <c r="D289" s="295"/>
      <c r="E289" s="295"/>
      <c r="F289" s="295"/>
      <c r="G289" s="295"/>
      <c r="H289" s="295"/>
      <c r="I289" s="295"/>
      <c r="J289" s="295"/>
      <c r="K289" s="295"/>
      <c r="L289" s="295"/>
      <c r="M289" s="295"/>
      <c r="N289" s="295"/>
      <c r="O289" s="295"/>
      <c r="P289" s="295"/>
      <c r="Q289" s="295"/>
      <c r="R289" s="295"/>
      <c r="S289" s="295"/>
      <c r="T289" s="295"/>
      <c r="U289" s="295"/>
      <c r="V289" s="295"/>
      <c r="W289" s="295"/>
      <c r="X289" s="295"/>
      <c r="Y289" s="295"/>
      <c r="Z289" s="295"/>
      <c r="AA289" s="295"/>
      <c r="AB289" s="295"/>
      <c r="AC289" s="295"/>
      <c r="AD289" s="295"/>
      <c r="AE289" s="295"/>
      <c r="AF289" s="295"/>
      <c r="AG289" s="295"/>
    </row>
    <row r="290" spans="1:33" ht="24" customHeight="1">
      <c r="A290" s="295"/>
      <c r="B290" s="295"/>
      <c r="C290" s="295"/>
      <c r="D290" s="295"/>
      <c r="E290" s="295"/>
      <c r="F290" s="295"/>
      <c r="G290" s="295"/>
      <c r="H290" s="295"/>
      <c r="I290" s="295"/>
      <c r="J290" s="295"/>
      <c r="K290" s="295"/>
      <c r="L290" s="295"/>
      <c r="M290" s="295"/>
      <c r="N290" s="295"/>
      <c r="O290" s="295"/>
      <c r="P290" s="295"/>
      <c r="Q290" s="295"/>
      <c r="R290" s="295"/>
      <c r="S290" s="295"/>
      <c r="T290" s="295"/>
      <c r="U290" s="295"/>
      <c r="V290" s="295"/>
      <c r="W290" s="295"/>
      <c r="X290" s="295"/>
      <c r="Y290" s="295"/>
      <c r="Z290" s="295"/>
      <c r="AA290" s="295"/>
      <c r="AB290" s="295"/>
      <c r="AC290" s="295"/>
      <c r="AD290" s="295"/>
      <c r="AE290" s="295"/>
      <c r="AF290" s="295"/>
      <c r="AG290" s="295"/>
    </row>
    <row r="291" spans="1:33" ht="24" customHeight="1">
      <c r="A291" s="295"/>
      <c r="B291" s="295"/>
      <c r="C291" s="295"/>
      <c r="D291" s="295"/>
      <c r="E291" s="295"/>
      <c r="F291" s="295"/>
      <c r="G291" s="295"/>
      <c r="H291" s="295"/>
      <c r="I291" s="295"/>
      <c r="J291" s="295"/>
      <c r="K291" s="295"/>
      <c r="L291" s="295"/>
      <c r="M291" s="295"/>
      <c r="N291" s="295"/>
      <c r="O291" s="295"/>
      <c r="P291" s="295"/>
      <c r="Q291" s="295"/>
      <c r="R291" s="295"/>
      <c r="S291" s="295"/>
      <c r="T291" s="295"/>
      <c r="U291" s="295"/>
      <c r="V291" s="295"/>
      <c r="W291" s="295"/>
      <c r="X291" s="295"/>
      <c r="Y291" s="295"/>
      <c r="Z291" s="295"/>
      <c r="AA291" s="295"/>
      <c r="AB291" s="295"/>
      <c r="AC291" s="295"/>
      <c r="AD291" s="295"/>
      <c r="AE291" s="295"/>
      <c r="AF291" s="295"/>
      <c r="AG291" s="295"/>
    </row>
    <row r="292" spans="1:33" ht="24" customHeight="1">
      <c r="A292" s="295"/>
      <c r="B292" s="295"/>
      <c r="C292" s="295"/>
      <c r="D292" s="295"/>
      <c r="E292" s="295"/>
      <c r="F292" s="295"/>
      <c r="G292" s="295"/>
      <c r="H292" s="295"/>
      <c r="I292" s="295"/>
      <c r="J292" s="295"/>
      <c r="K292" s="295"/>
      <c r="L292" s="295"/>
      <c r="M292" s="295"/>
      <c r="N292" s="295"/>
      <c r="O292" s="295"/>
      <c r="P292" s="295"/>
      <c r="Q292" s="295"/>
      <c r="R292" s="295"/>
      <c r="S292" s="295"/>
      <c r="T292" s="295"/>
      <c r="U292" s="295"/>
      <c r="V292" s="295"/>
      <c r="W292" s="295"/>
      <c r="X292" s="295"/>
      <c r="Y292" s="295"/>
      <c r="Z292" s="295"/>
      <c r="AA292" s="295"/>
      <c r="AB292" s="295"/>
      <c r="AC292" s="295"/>
      <c r="AD292" s="295"/>
      <c r="AE292" s="295"/>
      <c r="AF292" s="295"/>
      <c r="AG292" s="295"/>
    </row>
    <row r="293" spans="1:33" ht="24" customHeight="1">
      <c r="A293" s="295"/>
      <c r="B293" s="295"/>
      <c r="C293" s="295"/>
      <c r="D293" s="295"/>
      <c r="E293" s="295"/>
      <c r="F293" s="295"/>
      <c r="G293" s="295"/>
      <c r="H293" s="295"/>
      <c r="I293" s="295"/>
      <c r="J293" s="295"/>
      <c r="K293" s="295"/>
      <c r="L293" s="295"/>
      <c r="M293" s="295"/>
      <c r="N293" s="295"/>
      <c r="O293" s="295"/>
      <c r="P293" s="295"/>
      <c r="Q293" s="295"/>
      <c r="R293" s="295"/>
      <c r="S293" s="295"/>
      <c r="T293" s="295"/>
      <c r="U293" s="295"/>
      <c r="V293" s="295"/>
      <c r="W293" s="295"/>
      <c r="X293" s="295"/>
      <c r="Y293" s="295"/>
      <c r="Z293" s="295"/>
      <c r="AA293" s="295"/>
      <c r="AB293" s="295"/>
      <c r="AC293" s="295"/>
      <c r="AD293" s="295"/>
      <c r="AE293" s="295"/>
      <c r="AF293" s="295"/>
      <c r="AG293" s="295"/>
    </row>
    <row r="294" spans="1:33" ht="24" customHeight="1">
      <c r="A294" s="295"/>
      <c r="B294" s="295"/>
      <c r="C294" s="295"/>
      <c r="D294" s="295"/>
      <c r="E294" s="295"/>
      <c r="F294" s="295"/>
      <c r="G294" s="295"/>
      <c r="H294" s="295"/>
      <c r="I294" s="295"/>
      <c r="J294" s="295"/>
      <c r="K294" s="295"/>
      <c r="L294" s="295"/>
      <c r="M294" s="295"/>
      <c r="N294" s="295"/>
      <c r="O294" s="295"/>
      <c r="P294" s="295"/>
      <c r="Q294" s="295"/>
      <c r="R294" s="295"/>
      <c r="S294" s="295"/>
      <c r="T294" s="295"/>
      <c r="U294" s="295"/>
      <c r="V294" s="295"/>
      <c r="W294" s="295"/>
      <c r="X294" s="295"/>
      <c r="Y294" s="295"/>
      <c r="Z294" s="295"/>
      <c r="AA294" s="295"/>
      <c r="AB294" s="295"/>
      <c r="AC294" s="295"/>
      <c r="AD294" s="295"/>
      <c r="AE294" s="295"/>
      <c r="AF294" s="295"/>
      <c r="AG294" s="295"/>
    </row>
    <row r="295" spans="1:33" ht="24" customHeight="1">
      <c r="A295" s="295"/>
      <c r="B295" s="295"/>
      <c r="C295" s="295"/>
      <c r="D295" s="295"/>
      <c r="E295" s="295"/>
      <c r="F295" s="295"/>
      <c r="G295" s="295"/>
      <c r="H295" s="295"/>
      <c r="I295" s="295"/>
      <c r="J295" s="295"/>
      <c r="K295" s="295"/>
      <c r="L295" s="295"/>
      <c r="M295" s="295"/>
      <c r="N295" s="295"/>
      <c r="O295" s="295"/>
      <c r="P295" s="295"/>
      <c r="Q295" s="295"/>
      <c r="R295" s="295"/>
      <c r="S295" s="295"/>
      <c r="T295" s="295"/>
      <c r="U295" s="295"/>
      <c r="V295" s="295"/>
      <c r="W295" s="295"/>
      <c r="X295" s="295"/>
      <c r="Y295" s="295"/>
      <c r="Z295" s="295"/>
      <c r="AA295" s="295"/>
      <c r="AB295" s="295"/>
      <c r="AC295" s="295"/>
      <c r="AD295" s="295"/>
      <c r="AE295" s="295"/>
      <c r="AF295" s="295"/>
      <c r="AG295" s="295"/>
    </row>
    <row r="296" spans="1:33" ht="24" customHeight="1">
      <c r="A296" s="295"/>
      <c r="B296" s="295"/>
      <c r="C296" s="295"/>
      <c r="D296" s="295"/>
      <c r="E296" s="295"/>
      <c r="F296" s="295"/>
      <c r="G296" s="295"/>
      <c r="H296" s="295"/>
      <c r="I296" s="295"/>
      <c r="J296" s="295"/>
      <c r="K296" s="295"/>
      <c r="L296" s="295"/>
      <c r="M296" s="295"/>
      <c r="N296" s="295"/>
      <c r="O296" s="295"/>
      <c r="P296" s="295"/>
      <c r="Q296" s="295"/>
      <c r="R296" s="295"/>
      <c r="S296" s="295"/>
      <c r="T296" s="295"/>
      <c r="U296" s="295"/>
      <c r="V296" s="295"/>
      <c r="W296" s="295"/>
      <c r="X296" s="295"/>
      <c r="Y296" s="295"/>
      <c r="Z296" s="295"/>
      <c r="AA296" s="295"/>
      <c r="AB296" s="295"/>
      <c r="AC296" s="295"/>
      <c r="AD296" s="295"/>
      <c r="AE296" s="295"/>
      <c r="AF296" s="295"/>
      <c r="AG296" s="295"/>
    </row>
    <row r="297" spans="1:33" ht="24" customHeight="1">
      <c r="A297" s="295"/>
      <c r="B297" s="295"/>
      <c r="C297" s="295"/>
      <c r="D297" s="295"/>
      <c r="E297" s="295"/>
      <c r="F297" s="295"/>
      <c r="G297" s="295"/>
      <c r="H297" s="295"/>
      <c r="I297" s="295"/>
      <c r="J297" s="295"/>
      <c r="K297" s="295"/>
      <c r="L297" s="295"/>
      <c r="M297" s="295"/>
      <c r="N297" s="295"/>
      <c r="O297" s="295"/>
      <c r="P297" s="295"/>
      <c r="Q297" s="295"/>
      <c r="R297" s="295"/>
      <c r="S297" s="295"/>
      <c r="T297" s="295"/>
      <c r="U297" s="295"/>
      <c r="V297" s="295"/>
      <c r="W297" s="295"/>
      <c r="X297" s="295"/>
      <c r="Y297" s="295"/>
      <c r="Z297" s="295"/>
      <c r="AA297" s="295"/>
      <c r="AB297" s="295"/>
      <c r="AC297" s="295"/>
      <c r="AD297" s="295"/>
      <c r="AE297" s="295"/>
      <c r="AF297" s="295"/>
      <c r="AG297" s="295"/>
    </row>
    <row r="298" spans="1:33" ht="24" customHeight="1">
      <c r="A298" s="295"/>
      <c r="B298" s="295"/>
      <c r="C298" s="295"/>
      <c r="D298" s="295"/>
      <c r="E298" s="295"/>
      <c r="F298" s="295"/>
      <c r="G298" s="295"/>
      <c r="H298" s="295"/>
      <c r="I298" s="295"/>
      <c r="J298" s="295"/>
      <c r="K298" s="295"/>
      <c r="L298" s="295"/>
      <c r="M298" s="295"/>
      <c r="N298" s="295"/>
      <c r="O298" s="295"/>
      <c r="P298" s="295"/>
      <c r="Q298" s="295"/>
      <c r="R298" s="295"/>
      <c r="S298" s="295"/>
      <c r="T298" s="295"/>
      <c r="U298" s="295"/>
      <c r="V298" s="295"/>
      <c r="W298" s="295"/>
      <c r="X298" s="295"/>
      <c r="Y298" s="295"/>
      <c r="Z298" s="295"/>
      <c r="AA298" s="295"/>
      <c r="AB298" s="295"/>
      <c r="AC298" s="295"/>
      <c r="AD298" s="295"/>
      <c r="AE298" s="295"/>
      <c r="AF298" s="295"/>
      <c r="AG298" s="295"/>
    </row>
    <row r="299" spans="1:33" ht="24" customHeight="1">
      <c r="A299" s="295"/>
      <c r="B299" s="295"/>
      <c r="C299" s="295"/>
      <c r="D299" s="295"/>
      <c r="E299" s="295"/>
      <c r="F299" s="295"/>
      <c r="G299" s="295"/>
      <c r="H299" s="295"/>
      <c r="I299" s="295"/>
      <c r="J299" s="295"/>
      <c r="K299" s="295"/>
      <c r="L299" s="295"/>
      <c r="M299" s="295"/>
      <c r="N299" s="295"/>
      <c r="O299" s="295"/>
      <c r="P299" s="295"/>
      <c r="Q299" s="295"/>
      <c r="R299" s="295"/>
      <c r="S299" s="295"/>
      <c r="T299" s="295"/>
      <c r="U299" s="295"/>
      <c r="V299" s="295"/>
      <c r="W299" s="295"/>
      <c r="X299" s="295"/>
      <c r="Y299" s="295"/>
      <c r="Z299" s="295"/>
      <c r="AA299" s="295"/>
      <c r="AB299" s="295"/>
      <c r="AC299" s="295"/>
      <c r="AD299" s="295"/>
      <c r="AE299" s="295"/>
      <c r="AF299" s="295"/>
      <c r="AG299" s="295"/>
    </row>
    <row r="300" spans="1:33" ht="24" customHeight="1">
      <c r="A300" s="295"/>
      <c r="B300" s="295"/>
      <c r="C300" s="295"/>
      <c r="D300" s="295"/>
      <c r="E300" s="295"/>
      <c r="F300" s="295"/>
      <c r="G300" s="295"/>
      <c r="H300" s="295"/>
      <c r="I300" s="295"/>
      <c r="J300" s="295"/>
      <c r="K300" s="295"/>
      <c r="L300" s="295"/>
      <c r="M300" s="295"/>
      <c r="N300" s="295"/>
      <c r="O300" s="295"/>
      <c r="P300" s="295"/>
      <c r="Q300" s="295"/>
      <c r="R300" s="295"/>
      <c r="S300" s="295"/>
      <c r="T300" s="295"/>
      <c r="U300" s="295"/>
      <c r="V300" s="295"/>
      <c r="W300" s="295"/>
      <c r="X300" s="295"/>
      <c r="Y300" s="295"/>
      <c r="Z300" s="295"/>
      <c r="AA300" s="295"/>
      <c r="AB300" s="295"/>
      <c r="AC300" s="295"/>
      <c r="AD300" s="295"/>
      <c r="AE300" s="295"/>
      <c r="AF300" s="295"/>
      <c r="AG300" s="295"/>
    </row>
    <row r="301" spans="1:33" ht="24" customHeight="1">
      <c r="A301" s="295"/>
      <c r="B301" s="295"/>
      <c r="C301" s="295"/>
      <c r="D301" s="295"/>
      <c r="E301" s="295"/>
      <c r="F301" s="295"/>
      <c r="G301" s="295"/>
      <c r="H301" s="295"/>
      <c r="I301" s="295"/>
      <c r="J301" s="295"/>
      <c r="K301" s="295"/>
      <c r="L301" s="295"/>
      <c r="M301" s="295"/>
      <c r="N301" s="295"/>
      <c r="O301" s="295"/>
      <c r="P301" s="295"/>
      <c r="Q301" s="295"/>
      <c r="R301" s="295"/>
      <c r="S301" s="295"/>
      <c r="T301" s="295"/>
      <c r="U301" s="295"/>
      <c r="V301" s="295"/>
      <c r="W301" s="295"/>
      <c r="X301" s="295"/>
      <c r="Y301" s="295"/>
      <c r="Z301" s="295"/>
      <c r="AA301" s="295"/>
      <c r="AB301" s="295"/>
      <c r="AC301" s="295"/>
      <c r="AD301" s="295"/>
      <c r="AE301" s="295"/>
      <c r="AF301" s="295"/>
      <c r="AG301" s="295"/>
    </row>
    <row r="302" spans="1:33" ht="24" customHeight="1">
      <c r="A302" s="295"/>
      <c r="B302" s="295"/>
      <c r="C302" s="295"/>
      <c r="D302" s="295"/>
      <c r="E302" s="295"/>
      <c r="F302" s="295"/>
      <c r="G302" s="295"/>
      <c r="H302" s="295"/>
      <c r="I302" s="295"/>
      <c r="J302" s="295"/>
      <c r="K302" s="295"/>
      <c r="L302" s="295"/>
      <c r="M302" s="295"/>
      <c r="N302" s="295"/>
      <c r="O302" s="295"/>
      <c r="P302" s="295"/>
      <c r="Q302" s="295"/>
      <c r="R302" s="295"/>
      <c r="S302" s="295"/>
      <c r="T302" s="295"/>
      <c r="U302" s="295"/>
      <c r="V302" s="295"/>
      <c r="W302" s="295"/>
      <c r="X302" s="295"/>
      <c r="Y302" s="295"/>
      <c r="Z302" s="295"/>
      <c r="AA302" s="295"/>
      <c r="AB302" s="295"/>
      <c r="AC302" s="295"/>
      <c r="AD302" s="295"/>
      <c r="AE302" s="295"/>
      <c r="AF302" s="295"/>
      <c r="AG302" s="295"/>
    </row>
    <row r="303" spans="1:33" ht="24" customHeight="1">
      <c r="A303" s="295"/>
      <c r="B303" s="295"/>
      <c r="C303" s="295"/>
      <c r="D303" s="295"/>
      <c r="E303" s="295"/>
      <c r="F303" s="295"/>
      <c r="G303" s="295"/>
      <c r="H303" s="295"/>
      <c r="I303" s="295"/>
      <c r="J303" s="295"/>
      <c r="K303" s="295"/>
      <c r="L303" s="295"/>
      <c r="M303" s="295"/>
      <c r="N303" s="295"/>
      <c r="O303" s="295"/>
      <c r="P303" s="295"/>
      <c r="Q303" s="295"/>
      <c r="R303" s="295"/>
      <c r="S303" s="295"/>
      <c r="T303" s="295"/>
      <c r="U303" s="295"/>
      <c r="V303" s="295"/>
      <c r="W303" s="295"/>
      <c r="X303" s="295"/>
      <c r="Y303" s="295"/>
      <c r="Z303" s="295"/>
      <c r="AA303" s="295"/>
      <c r="AB303" s="295"/>
      <c r="AC303" s="295"/>
      <c r="AD303" s="295"/>
      <c r="AE303" s="295"/>
      <c r="AF303" s="295"/>
      <c r="AG303" s="295"/>
    </row>
    <row r="304" spans="1:33" ht="24" customHeight="1">
      <c r="A304" s="295"/>
      <c r="B304" s="295"/>
      <c r="C304" s="295"/>
      <c r="D304" s="295"/>
      <c r="E304" s="295"/>
      <c r="F304" s="295"/>
      <c r="G304" s="295"/>
      <c r="H304" s="295"/>
      <c r="I304" s="295"/>
      <c r="J304" s="295"/>
      <c r="K304" s="295"/>
      <c r="L304" s="295"/>
      <c r="M304" s="295"/>
      <c r="N304" s="295"/>
      <c r="O304" s="295"/>
      <c r="P304" s="295"/>
      <c r="Q304" s="295"/>
      <c r="R304" s="295"/>
      <c r="S304" s="295"/>
      <c r="T304" s="295"/>
      <c r="U304" s="295"/>
      <c r="V304" s="295"/>
      <c r="W304" s="295"/>
      <c r="X304" s="295"/>
      <c r="Y304" s="295"/>
      <c r="Z304" s="295"/>
      <c r="AA304" s="295"/>
      <c r="AB304" s="295"/>
      <c r="AC304" s="295"/>
      <c r="AD304" s="295"/>
      <c r="AE304" s="295"/>
      <c r="AF304" s="295"/>
      <c r="AG304" s="295"/>
    </row>
    <row r="305" spans="1:33" ht="24" customHeight="1">
      <c r="A305" s="295"/>
      <c r="B305" s="295"/>
      <c r="C305" s="295"/>
      <c r="D305" s="295"/>
      <c r="E305" s="295"/>
      <c r="F305" s="295"/>
      <c r="G305" s="295"/>
      <c r="H305" s="295"/>
      <c r="I305" s="295"/>
      <c r="J305" s="295"/>
      <c r="K305" s="295"/>
      <c r="L305" s="295"/>
      <c r="M305" s="295"/>
      <c r="N305" s="295"/>
      <c r="O305" s="295"/>
      <c r="P305" s="295"/>
      <c r="Q305" s="295"/>
      <c r="R305" s="295"/>
      <c r="S305" s="295"/>
      <c r="T305" s="295"/>
      <c r="U305" s="295"/>
      <c r="V305" s="295"/>
      <c r="W305" s="295"/>
      <c r="X305" s="295"/>
      <c r="Y305" s="295"/>
      <c r="Z305" s="295"/>
      <c r="AA305" s="295"/>
      <c r="AB305" s="295"/>
      <c r="AC305" s="295"/>
      <c r="AD305" s="295"/>
      <c r="AE305" s="295"/>
      <c r="AF305" s="295"/>
      <c r="AG305" s="295"/>
    </row>
    <row r="306" spans="1:33" ht="24" customHeight="1">
      <c r="A306" s="295"/>
      <c r="B306" s="295"/>
      <c r="C306" s="295"/>
      <c r="D306" s="295"/>
      <c r="E306" s="295"/>
      <c r="F306" s="295"/>
      <c r="G306" s="295"/>
      <c r="H306" s="295"/>
      <c r="I306" s="295"/>
      <c r="J306" s="295"/>
      <c r="K306" s="295"/>
      <c r="L306" s="295"/>
      <c r="M306" s="295"/>
      <c r="N306" s="295"/>
      <c r="O306" s="295"/>
      <c r="P306" s="295"/>
      <c r="Q306" s="295"/>
      <c r="R306" s="295"/>
      <c r="S306" s="295"/>
      <c r="T306" s="295"/>
      <c r="U306" s="295"/>
      <c r="V306" s="295"/>
      <c r="W306" s="295"/>
      <c r="X306" s="295"/>
      <c r="Y306" s="295"/>
      <c r="Z306" s="295"/>
      <c r="AA306" s="295"/>
      <c r="AB306" s="295"/>
      <c r="AC306" s="295"/>
      <c r="AD306" s="295"/>
      <c r="AE306" s="295"/>
      <c r="AF306" s="295"/>
      <c r="AG306" s="295"/>
    </row>
    <row r="307" spans="1:33" ht="24" customHeight="1">
      <c r="A307" s="295"/>
      <c r="B307" s="295"/>
      <c r="C307" s="295"/>
      <c r="D307" s="295"/>
      <c r="E307" s="295"/>
      <c r="F307" s="295"/>
      <c r="G307" s="295"/>
      <c r="H307" s="295"/>
      <c r="I307" s="295"/>
      <c r="J307" s="295"/>
      <c r="K307" s="295"/>
      <c r="L307" s="295"/>
      <c r="M307" s="295"/>
      <c r="N307" s="295"/>
      <c r="O307" s="295"/>
      <c r="P307" s="295"/>
      <c r="Q307" s="295"/>
      <c r="R307" s="295"/>
      <c r="S307" s="295"/>
      <c r="T307" s="295"/>
      <c r="U307" s="295"/>
      <c r="V307" s="295"/>
      <c r="W307" s="295"/>
      <c r="X307" s="295"/>
      <c r="Y307" s="295"/>
      <c r="Z307" s="295"/>
      <c r="AA307" s="295"/>
      <c r="AB307" s="295"/>
      <c r="AC307" s="295"/>
      <c r="AD307" s="295"/>
      <c r="AE307" s="295"/>
      <c r="AF307" s="295"/>
      <c r="AG307" s="295"/>
    </row>
    <row r="308" spans="1:33" ht="24" customHeight="1">
      <c r="A308" s="295"/>
      <c r="B308" s="295"/>
      <c r="C308" s="295"/>
      <c r="D308" s="295"/>
      <c r="E308" s="295"/>
      <c r="F308" s="295"/>
      <c r="G308" s="295"/>
      <c r="H308" s="295"/>
      <c r="I308" s="295"/>
      <c r="J308" s="295"/>
      <c r="K308" s="295"/>
      <c r="L308" s="295"/>
      <c r="M308" s="295"/>
      <c r="N308" s="295"/>
      <c r="O308" s="295"/>
      <c r="P308" s="295"/>
      <c r="Q308" s="295"/>
      <c r="R308" s="295"/>
      <c r="S308" s="295"/>
      <c r="T308" s="295"/>
      <c r="U308" s="295"/>
      <c r="V308" s="295"/>
      <c r="W308" s="295"/>
      <c r="X308" s="295"/>
      <c r="Y308" s="295"/>
      <c r="Z308" s="295"/>
      <c r="AA308" s="295"/>
      <c r="AB308" s="295"/>
      <c r="AC308" s="295"/>
      <c r="AD308" s="295"/>
      <c r="AE308" s="295"/>
      <c r="AF308" s="295"/>
      <c r="AG308" s="295"/>
    </row>
    <row r="309" spans="1:33" ht="24" customHeight="1">
      <c r="A309" s="295"/>
      <c r="B309" s="295"/>
      <c r="C309" s="295"/>
      <c r="D309" s="295"/>
      <c r="E309" s="295"/>
      <c r="F309" s="295"/>
      <c r="G309" s="295"/>
      <c r="H309" s="295"/>
      <c r="I309" s="295"/>
      <c r="J309" s="295"/>
      <c r="K309" s="295"/>
      <c r="L309" s="295"/>
      <c r="M309" s="295"/>
      <c r="N309" s="295"/>
      <c r="O309" s="295"/>
      <c r="P309" s="295"/>
      <c r="Q309" s="295"/>
      <c r="R309" s="295"/>
      <c r="S309" s="295"/>
      <c r="T309" s="295"/>
      <c r="U309" s="295"/>
      <c r="V309" s="295"/>
      <c r="W309" s="295"/>
      <c r="X309" s="295"/>
      <c r="Y309" s="295"/>
      <c r="Z309" s="295"/>
      <c r="AA309" s="295"/>
      <c r="AB309" s="295"/>
      <c r="AC309" s="295"/>
      <c r="AD309" s="295"/>
      <c r="AE309" s="295"/>
      <c r="AF309" s="295"/>
      <c r="AG309" s="295"/>
    </row>
    <row r="310" spans="1:33" ht="24" customHeight="1">
      <c r="A310" s="295"/>
      <c r="B310" s="295"/>
      <c r="C310" s="295"/>
      <c r="D310" s="295"/>
      <c r="E310" s="295"/>
      <c r="F310" s="295"/>
      <c r="G310" s="295"/>
      <c r="H310" s="295"/>
      <c r="I310" s="295"/>
      <c r="J310" s="295"/>
      <c r="K310" s="295"/>
      <c r="L310" s="295"/>
      <c r="M310" s="295"/>
      <c r="N310" s="295"/>
      <c r="O310" s="295"/>
      <c r="P310" s="295"/>
      <c r="Q310" s="295"/>
      <c r="R310" s="295"/>
      <c r="S310" s="295"/>
      <c r="T310" s="295"/>
      <c r="U310" s="295"/>
      <c r="V310" s="295"/>
      <c r="W310" s="295"/>
      <c r="X310" s="295"/>
      <c r="Y310" s="295"/>
      <c r="Z310" s="295"/>
      <c r="AA310" s="295"/>
      <c r="AB310" s="295"/>
      <c r="AC310" s="295"/>
      <c r="AD310" s="295"/>
      <c r="AE310" s="295"/>
      <c r="AF310" s="295"/>
      <c r="AG310" s="295"/>
    </row>
    <row r="311" spans="1:33" ht="24" customHeight="1">
      <c r="A311" s="295"/>
      <c r="B311" s="295"/>
      <c r="C311" s="295"/>
      <c r="D311" s="295"/>
      <c r="E311" s="295"/>
      <c r="F311" s="295"/>
      <c r="G311" s="295"/>
      <c r="H311" s="295"/>
      <c r="I311" s="295"/>
      <c r="J311" s="295"/>
      <c r="K311" s="295"/>
      <c r="L311" s="295"/>
      <c r="M311" s="295"/>
      <c r="N311" s="295"/>
      <c r="O311" s="295"/>
      <c r="P311" s="295"/>
      <c r="Q311" s="295"/>
      <c r="R311" s="295"/>
      <c r="S311" s="295"/>
      <c r="T311" s="295"/>
      <c r="U311" s="295"/>
      <c r="V311" s="295"/>
      <c r="W311" s="295"/>
      <c r="X311" s="295"/>
      <c r="Y311" s="295"/>
      <c r="Z311" s="295"/>
      <c r="AA311" s="295"/>
      <c r="AB311" s="295"/>
      <c r="AC311" s="295"/>
      <c r="AD311" s="295"/>
      <c r="AE311" s="295"/>
      <c r="AF311" s="295"/>
      <c r="AG311" s="295"/>
    </row>
    <row r="312" spans="1:33" ht="24" customHeight="1">
      <c r="A312" s="295"/>
      <c r="B312" s="295"/>
      <c r="C312" s="295"/>
      <c r="D312" s="295"/>
      <c r="E312" s="295"/>
      <c r="F312" s="295"/>
      <c r="G312" s="295"/>
      <c r="H312" s="295"/>
      <c r="I312" s="295"/>
      <c r="J312" s="295"/>
      <c r="K312" s="295"/>
      <c r="L312" s="295"/>
      <c r="M312" s="295"/>
      <c r="N312" s="295"/>
      <c r="O312" s="295"/>
      <c r="P312" s="295"/>
      <c r="Q312" s="295"/>
      <c r="R312" s="295"/>
      <c r="S312" s="295"/>
      <c r="T312" s="295"/>
      <c r="U312" s="295"/>
      <c r="V312" s="295"/>
      <c r="W312" s="295"/>
      <c r="X312" s="295"/>
      <c r="Y312" s="295"/>
      <c r="Z312" s="295"/>
      <c r="AA312" s="295"/>
      <c r="AB312" s="295"/>
      <c r="AC312" s="295"/>
      <c r="AD312" s="295"/>
      <c r="AE312" s="295"/>
      <c r="AF312" s="295"/>
      <c r="AG312" s="295"/>
    </row>
    <row r="313" spans="1:33" ht="24" customHeight="1">
      <c r="A313" s="295"/>
      <c r="B313" s="295"/>
      <c r="C313" s="295"/>
      <c r="D313" s="295"/>
      <c r="E313" s="295"/>
      <c r="F313" s="295"/>
      <c r="G313" s="295"/>
      <c r="H313" s="295"/>
      <c r="I313" s="295"/>
      <c r="J313" s="295"/>
      <c r="K313" s="295"/>
      <c r="L313" s="295"/>
      <c r="M313" s="295"/>
      <c r="N313" s="295"/>
      <c r="O313" s="295"/>
      <c r="P313" s="295"/>
      <c r="Q313" s="295"/>
      <c r="R313" s="295"/>
      <c r="S313" s="295"/>
      <c r="T313" s="295"/>
      <c r="U313" s="295"/>
      <c r="V313" s="295"/>
      <c r="W313" s="295"/>
      <c r="X313" s="295"/>
      <c r="Y313" s="295"/>
      <c r="Z313" s="295"/>
      <c r="AA313" s="295"/>
      <c r="AB313" s="295"/>
      <c r="AC313" s="295"/>
      <c r="AD313" s="295"/>
      <c r="AE313" s="295"/>
      <c r="AF313" s="295"/>
      <c r="AG313" s="295"/>
    </row>
    <row r="314" spans="1:33" ht="24" customHeight="1">
      <c r="A314" s="295"/>
      <c r="B314" s="295"/>
      <c r="C314" s="295"/>
      <c r="D314" s="295"/>
      <c r="E314" s="295"/>
      <c r="F314" s="295"/>
      <c r="G314" s="295"/>
      <c r="H314" s="295"/>
      <c r="I314" s="295"/>
      <c r="J314" s="295"/>
      <c r="K314" s="295"/>
      <c r="L314" s="295"/>
      <c r="M314" s="295"/>
      <c r="N314" s="295"/>
      <c r="O314" s="295"/>
      <c r="P314" s="295"/>
      <c r="Q314" s="295"/>
      <c r="R314" s="295"/>
      <c r="S314" s="295"/>
      <c r="T314" s="295"/>
      <c r="U314" s="295"/>
      <c r="V314" s="295"/>
      <c r="W314" s="295"/>
      <c r="X314" s="295"/>
      <c r="Y314" s="295"/>
      <c r="Z314" s="295"/>
      <c r="AA314" s="295"/>
      <c r="AB314" s="295"/>
      <c r="AC314" s="295"/>
      <c r="AD314" s="295"/>
      <c r="AE314" s="295"/>
      <c r="AF314" s="295"/>
      <c r="AG314" s="295"/>
    </row>
    <row r="315" spans="1:33" ht="24" customHeight="1">
      <c r="A315" s="295"/>
      <c r="B315" s="295"/>
      <c r="C315" s="295"/>
      <c r="D315" s="295"/>
      <c r="E315" s="295"/>
      <c r="F315" s="295"/>
      <c r="G315" s="295"/>
      <c r="H315" s="295"/>
      <c r="I315" s="295"/>
      <c r="J315" s="295"/>
      <c r="K315" s="295"/>
      <c r="L315" s="295"/>
      <c r="M315" s="295"/>
      <c r="N315" s="295"/>
      <c r="O315" s="295"/>
      <c r="P315" s="295"/>
      <c r="Q315" s="295"/>
      <c r="R315" s="295"/>
      <c r="S315" s="295"/>
      <c r="T315" s="295"/>
      <c r="U315" s="295"/>
      <c r="V315" s="295"/>
      <c r="W315" s="295"/>
      <c r="X315" s="295"/>
      <c r="Y315" s="295"/>
      <c r="Z315" s="295"/>
      <c r="AA315" s="295"/>
      <c r="AB315" s="295"/>
      <c r="AC315" s="295"/>
      <c r="AD315" s="295"/>
      <c r="AE315" s="295"/>
      <c r="AF315" s="295"/>
      <c r="AG315" s="295"/>
    </row>
    <row r="316" spans="1:33" ht="24" customHeight="1">
      <c r="A316" s="295"/>
      <c r="B316" s="295"/>
      <c r="C316" s="295"/>
      <c r="D316" s="295"/>
      <c r="E316" s="295"/>
      <c r="F316" s="295"/>
      <c r="G316" s="295"/>
      <c r="H316" s="295"/>
      <c r="I316" s="295"/>
      <c r="J316" s="295"/>
      <c r="K316" s="295"/>
      <c r="L316" s="295"/>
      <c r="M316" s="295"/>
      <c r="N316" s="295"/>
      <c r="O316" s="295"/>
      <c r="P316" s="295"/>
      <c r="Q316" s="295"/>
      <c r="R316" s="295"/>
      <c r="S316" s="295"/>
      <c r="T316" s="295"/>
      <c r="U316" s="295"/>
      <c r="V316" s="295"/>
      <c r="W316" s="295"/>
      <c r="X316" s="295"/>
      <c r="Y316" s="295"/>
      <c r="Z316" s="295"/>
      <c r="AA316" s="295"/>
      <c r="AB316" s="295"/>
      <c r="AC316" s="295"/>
      <c r="AD316" s="295"/>
      <c r="AE316" s="295"/>
      <c r="AF316" s="295"/>
      <c r="AG316" s="295"/>
    </row>
    <row r="317" spans="1:33" ht="24" customHeight="1">
      <c r="A317" s="295"/>
      <c r="B317" s="295"/>
      <c r="C317" s="295"/>
      <c r="D317" s="295"/>
      <c r="E317" s="295"/>
      <c r="F317" s="295"/>
      <c r="G317" s="295"/>
      <c r="H317" s="295"/>
      <c r="I317" s="295"/>
      <c r="J317" s="295"/>
      <c r="K317" s="295"/>
      <c r="L317" s="295"/>
      <c r="M317" s="295"/>
      <c r="N317" s="295"/>
      <c r="O317" s="295"/>
      <c r="P317" s="295"/>
      <c r="Q317" s="295"/>
      <c r="R317" s="295"/>
      <c r="S317" s="295"/>
      <c r="T317" s="295"/>
      <c r="U317" s="295"/>
      <c r="V317" s="295"/>
      <c r="W317" s="295"/>
      <c r="X317" s="295"/>
      <c r="Y317" s="295"/>
      <c r="Z317" s="295"/>
      <c r="AA317" s="295"/>
      <c r="AB317" s="295"/>
      <c r="AC317" s="295"/>
      <c r="AD317" s="295"/>
      <c r="AE317" s="295"/>
      <c r="AF317" s="295"/>
      <c r="AG317" s="295"/>
    </row>
    <row r="318" spans="1:33" ht="24" customHeight="1">
      <c r="A318" s="295"/>
      <c r="B318" s="295"/>
      <c r="C318" s="295"/>
      <c r="D318" s="295"/>
      <c r="E318" s="295"/>
      <c r="F318" s="295"/>
      <c r="G318" s="295"/>
      <c r="H318" s="295"/>
      <c r="I318" s="295"/>
      <c r="J318" s="295"/>
      <c r="K318" s="295"/>
      <c r="L318" s="295"/>
      <c r="M318" s="295"/>
      <c r="N318" s="295"/>
      <c r="O318" s="295"/>
      <c r="P318" s="295"/>
      <c r="Q318" s="295"/>
      <c r="R318" s="295"/>
      <c r="S318" s="295"/>
      <c r="T318" s="295"/>
      <c r="U318" s="295"/>
      <c r="V318" s="295"/>
      <c r="W318" s="295"/>
      <c r="X318" s="295"/>
      <c r="Y318" s="295"/>
      <c r="Z318" s="295"/>
      <c r="AA318" s="295"/>
      <c r="AB318" s="295"/>
      <c r="AC318" s="295"/>
      <c r="AD318" s="295"/>
      <c r="AE318" s="295"/>
      <c r="AF318" s="295"/>
      <c r="AG318" s="295"/>
    </row>
    <row r="319" spans="1:33" ht="24" customHeight="1">
      <c r="A319" s="295"/>
      <c r="B319" s="295"/>
      <c r="C319" s="295"/>
      <c r="D319" s="295"/>
      <c r="E319" s="295"/>
      <c r="F319" s="295"/>
      <c r="G319" s="295"/>
      <c r="H319" s="295"/>
      <c r="I319" s="295"/>
      <c r="J319" s="295"/>
      <c r="K319" s="295"/>
      <c r="L319" s="295"/>
      <c r="M319" s="295"/>
      <c r="N319" s="295"/>
      <c r="O319" s="295"/>
      <c r="P319" s="295"/>
      <c r="Q319" s="295"/>
      <c r="R319" s="295"/>
      <c r="S319" s="295"/>
      <c r="T319" s="295"/>
      <c r="U319" s="295"/>
      <c r="V319" s="295"/>
      <c r="W319" s="295"/>
      <c r="X319" s="295"/>
      <c r="Y319" s="295"/>
      <c r="Z319" s="295"/>
      <c r="AA319" s="295"/>
      <c r="AB319" s="295"/>
      <c r="AC319" s="295"/>
      <c r="AD319" s="295"/>
      <c r="AE319" s="295"/>
      <c r="AF319" s="295"/>
      <c r="AG319" s="295"/>
    </row>
    <row r="320" spans="1:33" ht="24" customHeight="1">
      <c r="A320" s="295"/>
      <c r="B320" s="295"/>
      <c r="C320" s="295"/>
      <c r="D320" s="295"/>
      <c r="E320" s="295"/>
      <c r="F320" s="295"/>
      <c r="G320" s="295"/>
      <c r="H320" s="295"/>
      <c r="I320" s="295"/>
      <c r="J320" s="295"/>
      <c r="K320" s="295"/>
      <c r="L320" s="295"/>
      <c r="M320" s="295"/>
      <c r="N320" s="295"/>
      <c r="O320" s="295"/>
      <c r="P320" s="295"/>
      <c r="Q320" s="295"/>
      <c r="R320" s="295"/>
      <c r="S320" s="295"/>
      <c r="T320" s="295"/>
      <c r="U320" s="295"/>
      <c r="V320" s="295"/>
      <c r="W320" s="295"/>
      <c r="X320" s="295"/>
      <c r="Y320" s="295"/>
      <c r="Z320" s="295"/>
      <c r="AA320" s="295"/>
      <c r="AB320" s="295"/>
      <c r="AC320" s="295"/>
      <c r="AD320" s="295"/>
      <c r="AE320" s="295"/>
      <c r="AF320" s="295"/>
      <c r="AG320" s="295"/>
    </row>
    <row r="321" spans="1:33" ht="24" customHeight="1">
      <c r="A321" s="295"/>
      <c r="B321" s="295"/>
      <c r="C321" s="295"/>
      <c r="D321" s="295"/>
      <c r="E321" s="295"/>
      <c r="F321" s="295"/>
      <c r="G321" s="295"/>
      <c r="H321" s="295"/>
      <c r="I321" s="295"/>
      <c r="J321" s="295"/>
      <c r="K321" s="295"/>
      <c r="L321" s="295"/>
      <c r="M321" s="295"/>
      <c r="N321" s="295"/>
      <c r="O321" s="295"/>
      <c r="P321" s="295"/>
      <c r="Q321" s="295"/>
      <c r="R321" s="295"/>
      <c r="S321" s="295"/>
      <c r="T321" s="295"/>
      <c r="U321" s="295"/>
      <c r="V321" s="295"/>
      <c r="W321" s="295"/>
      <c r="X321" s="295"/>
      <c r="Y321" s="295"/>
      <c r="Z321" s="295"/>
      <c r="AA321" s="295"/>
      <c r="AB321" s="295"/>
      <c r="AC321" s="295"/>
      <c r="AD321" s="295"/>
      <c r="AE321" s="295"/>
      <c r="AF321" s="295"/>
      <c r="AG321" s="295"/>
    </row>
    <row r="322" spans="1:33" ht="24" customHeight="1">
      <c r="A322" s="295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5"/>
      <c r="M322" s="295"/>
      <c r="N322" s="295"/>
      <c r="O322" s="295"/>
      <c r="P322" s="295"/>
      <c r="Q322" s="295"/>
      <c r="R322" s="295"/>
      <c r="S322" s="295"/>
      <c r="T322" s="295"/>
      <c r="U322" s="295"/>
      <c r="V322" s="295"/>
      <c r="W322" s="295"/>
      <c r="X322" s="295"/>
      <c r="Y322" s="295"/>
      <c r="Z322" s="295"/>
      <c r="AA322" s="295"/>
      <c r="AB322" s="295"/>
      <c r="AC322" s="295"/>
      <c r="AD322" s="295"/>
      <c r="AE322" s="295"/>
      <c r="AF322" s="295"/>
      <c r="AG322" s="295"/>
    </row>
    <row r="323" spans="1:33" ht="24" customHeight="1">
      <c r="A323" s="295"/>
      <c r="B323" s="295"/>
      <c r="C323" s="295"/>
      <c r="D323" s="295"/>
      <c r="E323" s="295"/>
      <c r="F323" s="295"/>
      <c r="G323" s="295"/>
      <c r="H323" s="295"/>
      <c r="I323" s="295"/>
      <c r="J323" s="295"/>
      <c r="K323" s="295"/>
      <c r="L323" s="295"/>
      <c r="M323" s="295"/>
      <c r="N323" s="295"/>
      <c r="O323" s="295"/>
      <c r="P323" s="295"/>
      <c r="Q323" s="295"/>
      <c r="R323" s="295"/>
      <c r="S323" s="295"/>
      <c r="T323" s="295"/>
      <c r="U323" s="295"/>
      <c r="V323" s="295"/>
      <c r="W323" s="295"/>
      <c r="X323" s="295"/>
      <c r="Y323" s="295"/>
      <c r="Z323" s="295"/>
      <c r="AA323" s="295"/>
      <c r="AB323" s="295"/>
      <c r="AC323" s="295"/>
      <c r="AD323" s="295"/>
      <c r="AE323" s="295"/>
      <c r="AF323" s="295"/>
      <c r="AG323" s="295"/>
    </row>
    <row r="324" spans="1:33" ht="24" customHeight="1">
      <c r="A324" s="295"/>
      <c r="B324" s="295"/>
      <c r="C324" s="295"/>
      <c r="D324" s="295"/>
      <c r="E324" s="295"/>
      <c r="F324" s="295"/>
      <c r="G324" s="295"/>
      <c r="H324" s="295"/>
      <c r="I324" s="295"/>
      <c r="J324" s="295"/>
      <c r="K324" s="295"/>
      <c r="L324" s="295"/>
      <c r="M324" s="295"/>
      <c r="N324" s="295"/>
      <c r="O324" s="295"/>
      <c r="P324" s="295"/>
      <c r="Q324" s="295"/>
      <c r="R324" s="295"/>
      <c r="S324" s="295"/>
      <c r="T324" s="295"/>
      <c r="U324" s="295"/>
      <c r="V324" s="295"/>
      <c r="W324" s="295"/>
      <c r="X324" s="295"/>
      <c r="Y324" s="295"/>
      <c r="Z324" s="295"/>
      <c r="AA324" s="295"/>
      <c r="AB324" s="295"/>
      <c r="AC324" s="295"/>
      <c r="AD324" s="295"/>
      <c r="AE324" s="295"/>
      <c r="AF324" s="295"/>
      <c r="AG324" s="295"/>
    </row>
    <row r="325" spans="1:33" ht="24" customHeight="1">
      <c r="A325" s="295"/>
      <c r="B325" s="295"/>
      <c r="C325" s="295"/>
      <c r="D325" s="295"/>
      <c r="E325" s="295"/>
      <c r="F325" s="295"/>
      <c r="G325" s="295"/>
      <c r="H325" s="295"/>
      <c r="I325" s="295"/>
      <c r="J325" s="295"/>
      <c r="K325" s="295"/>
      <c r="L325" s="295"/>
      <c r="M325" s="295"/>
      <c r="N325" s="295"/>
      <c r="O325" s="295"/>
      <c r="P325" s="295"/>
      <c r="Q325" s="295"/>
      <c r="R325" s="295"/>
      <c r="S325" s="295"/>
      <c r="T325" s="295"/>
      <c r="U325" s="295"/>
      <c r="V325" s="295"/>
      <c r="W325" s="295"/>
      <c r="X325" s="295"/>
      <c r="Y325" s="295"/>
      <c r="Z325" s="295"/>
      <c r="AA325" s="295"/>
      <c r="AB325" s="295"/>
      <c r="AC325" s="295"/>
      <c r="AD325" s="295"/>
      <c r="AE325" s="295"/>
      <c r="AF325" s="295"/>
      <c r="AG325" s="295"/>
    </row>
    <row r="326" spans="1:33" ht="24" customHeight="1">
      <c r="A326" s="295"/>
      <c r="B326" s="295"/>
      <c r="C326" s="295"/>
      <c r="D326" s="295"/>
      <c r="E326" s="295"/>
      <c r="F326" s="295"/>
      <c r="G326" s="295"/>
      <c r="H326" s="295"/>
      <c r="I326" s="295"/>
      <c r="J326" s="295"/>
      <c r="K326" s="295"/>
      <c r="L326" s="295"/>
      <c r="M326" s="295"/>
      <c r="N326" s="295"/>
      <c r="O326" s="295"/>
      <c r="P326" s="295"/>
      <c r="Q326" s="295"/>
      <c r="R326" s="295"/>
      <c r="S326" s="295"/>
      <c r="T326" s="295"/>
      <c r="U326" s="295"/>
      <c r="V326" s="295"/>
      <c r="W326" s="295"/>
      <c r="X326" s="295"/>
      <c r="Y326" s="295"/>
      <c r="Z326" s="295"/>
      <c r="AA326" s="295"/>
      <c r="AB326" s="295"/>
      <c r="AC326" s="295"/>
      <c r="AD326" s="295"/>
      <c r="AE326" s="295"/>
      <c r="AF326" s="295"/>
      <c r="AG326" s="295"/>
    </row>
    <row r="327" spans="1:33" ht="24" customHeight="1">
      <c r="A327" s="295"/>
      <c r="B327" s="295"/>
      <c r="C327" s="295"/>
      <c r="D327" s="295"/>
      <c r="E327" s="295"/>
      <c r="F327" s="295"/>
      <c r="G327" s="295"/>
      <c r="H327" s="295"/>
      <c r="I327" s="295"/>
      <c r="J327" s="295"/>
      <c r="K327" s="295"/>
      <c r="L327" s="295"/>
      <c r="M327" s="295"/>
      <c r="N327" s="295"/>
      <c r="O327" s="295"/>
      <c r="P327" s="295"/>
      <c r="Q327" s="295"/>
      <c r="R327" s="295"/>
      <c r="S327" s="295"/>
      <c r="T327" s="295"/>
      <c r="U327" s="295"/>
      <c r="V327" s="295"/>
      <c r="W327" s="295"/>
      <c r="X327" s="295"/>
      <c r="Y327" s="295"/>
      <c r="Z327" s="295"/>
      <c r="AA327" s="295"/>
      <c r="AB327" s="295"/>
      <c r="AC327" s="295"/>
      <c r="AD327" s="295"/>
      <c r="AE327" s="295"/>
      <c r="AF327" s="295"/>
      <c r="AG327" s="295"/>
    </row>
    <row r="328" spans="1:33" ht="24" customHeight="1">
      <c r="A328" s="295"/>
      <c r="B328" s="295"/>
      <c r="C328" s="295"/>
      <c r="D328" s="295"/>
      <c r="E328" s="295"/>
      <c r="F328" s="295"/>
      <c r="G328" s="295"/>
      <c r="H328" s="295"/>
      <c r="I328" s="295"/>
      <c r="J328" s="295"/>
      <c r="K328" s="295"/>
      <c r="L328" s="295"/>
      <c r="M328" s="295"/>
      <c r="N328" s="295"/>
      <c r="O328" s="295"/>
      <c r="P328" s="295"/>
      <c r="Q328" s="295"/>
      <c r="R328" s="295"/>
      <c r="S328" s="295"/>
      <c r="T328" s="295"/>
      <c r="U328" s="295"/>
      <c r="V328" s="295"/>
      <c r="W328" s="295"/>
      <c r="X328" s="295"/>
      <c r="Y328" s="295"/>
      <c r="Z328" s="295"/>
      <c r="AA328" s="295"/>
      <c r="AB328" s="295"/>
      <c r="AC328" s="295"/>
      <c r="AD328" s="295"/>
      <c r="AE328" s="295"/>
      <c r="AF328" s="295"/>
      <c r="AG328" s="295"/>
    </row>
    <row r="329" spans="1:33" ht="24" customHeight="1">
      <c r="A329" s="295"/>
      <c r="B329" s="295"/>
      <c r="C329" s="295"/>
      <c r="D329" s="295"/>
      <c r="E329" s="295"/>
      <c r="F329" s="295"/>
      <c r="G329" s="295"/>
      <c r="H329" s="295"/>
      <c r="I329" s="295"/>
      <c r="J329" s="295"/>
      <c r="K329" s="295"/>
      <c r="L329" s="295"/>
      <c r="M329" s="295"/>
      <c r="N329" s="295"/>
      <c r="O329" s="295"/>
      <c r="P329" s="295"/>
      <c r="Q329" s="295"/>
      <c r="R329" s="295"/>
      <c r="S329" s="295"/>
      <c r="T329" s="295"/>
      <c r="U329" s="295"/>
      <c r="V329" s="295"/>
      <c r="W329" s="295"/>
      <c r="X329" s="295"/>
      <c r="Y329" s="295"/>
      <c r="Z329" s="295"/>
      <c r="AA329" s="295"/>
      <c r="AB329" s="295"/>
      <c r="AC329" s="295"/>
      <c r="AD329" s="295"/>
      <c r="AE329" s="295"/>
      <c r="AF329" s="295"/>
      <c r="AG329" s="295"/>
    </row>
    <row r="330" spans="1:33" ht="24" customHeight="1">
      <c r="A330" s="295"/>
      <c r="B330" s="295"/>
      <c r="C330" s="295"/>
      <c r="D330" s="295"/>
      <c r="E330" s="295"/>
      <c r="F330" s="295"/>
      <c r="G330" s="295"/>
      <c r="H330" s="295"/>
      <c r="I330" s="295"/>
      <c r="J330" s="295"/>
      <c r="K330" s="295"/>
      <c r="L330" s="295"/>
      <c r="M330" s="295"/>
      <c r="N330" s="295"/>
      <c r="O330" s="295"/>
      <c r="P330" s="295"/>
      <c r="Q330" s="295"/>
      <c r="R330" s="295"/>
      <c r="S330" s="295"/>
      <c r="T330" s="295"/>
      <c r="U330" s="295"/>
      <c r="V330" s="295"/>
      <c r="W330" s="295"/>
      <c r="X330" s="295"/>
      <c r="Y330" s="295"/>
      <c r="Z330" s="295"/>
      <c r="AA330" s="295"/>
      <c r="AB330" s="295"/>
      <c r="AC330" s="295"/>
      <c r="AD330" s="295"/>
      <c r="AE330" s="295"/>
      <c r="AF330" s="295"/>
      <c r="AG330" s="295"/>
    </row>
    <row r="331" spans="1:33" ht="24" customHeight="1">
      <c r="A331" s="295"/>
      <c r="B331" s="295"/>
      <c r="C331" s="295"/>
      <c r="D331" s="295"/>
      <c r="E331" s="295"/>
      <c r="F331" s="295"/>
      <c r="G331" s="295"/>
      <c r="H331" s="295"/>
      <c r="I331" s="295"/>
      <c r="J331" s="295"/>
      <c r="K331" s="295"/>
      <c r="L331" s="295"/>
      <c r="M331" s="295"/>
      <c r="N331" s="295"/>
      <c r="O331" s="295"/>
      <c r="P331" s="295"/>
      <c r="Q331" s="295"/>
      <c r="R331" s="295"/>
      <c r="S331" s="295"/>
      <c r="T331" s="295"/>
      <c r="U331" s="295"/>
      <c r="V331" s="295"/>
      <c r="W331" s="295"/>
      <c r="X331" s="295"/>
      <c r="Y331" s="295"/>
      <c r="Z331" s="295"/>
      <c r="AA331" s="295"/>
      <c r="AB331" s="295"/>
      <c r="AC331" s="295"/>
      <c r="AD331" s="295"/>
      <c r="AE331" s="295"/>
      <c r="AF331" s="295"/>
      <c r="AG331" s="295"/>
    </row>
    <row r="332" spans="1:33" ht="24" customHeight="1">
      <c r="A332" s="295"/>
      <c r="B332" s="295"/>
      <c r="C332" s="295"/>
      <c r="D332" s="295"/>
      <c r="E332" s="295"/>
      <c r="F332" s="295"/>
      <c r="G332" s="295"/>
      <c r="H332" s="295"/>
      <c r="I332" s="295"/>
      <c r="J332" s="295"/>
      <c r="K332" s="295"/>
      <c r="L332" s="295"/>
      <c r="M332" s="295"/>
      <c r="N332" s="295"/>
      <c r="O332" s="295"/>
      <c r="P332" s="295"/>
      <c r="Q332" s="295"/>
      <c r="R332" s="295"/>
      <c r="S332" s="295"/>
      <c r="T332" s="295"/>
      <c r="U332" s="295"/>
      <c r="V332" s="295"/>
      <c r="W332" s="295"/>
      <c r="X332" s="295"/>
      <c r="Y332" s="295"/>
      <c r="Z332" s="295"/>
      <c r="AA332" s="295"/>
      <c r="AB332" s="295"/>
      <c r="AC332" s="295"/>
      <c r="AD332" s="295"/>
      <c r="AE332" s="295"/>
      <c r="AF332" s="295"/>
      <c r="AG332" s="295"/>
    </row>
    <row r="333" spans="1:33" ht="24" customHeight="1">
      <c r="A333" s="295"/>
      <c r="B333" s="295"/>
      <c r="C333" s="295"/>
      <c r="D333" s="295"/>
      <c r="E333" s="295"/>
      <c r="F333" s="295"/>
      <c r="G333" s="295"/>
      <c r="H333" s="295"/>
      <c r="I333" s="295"/>
      <c r="J333" s="295"/>
      <c r="K333" s="295"/>
      <c r="L333" s="295"/>
      <c r="M333" s="295"/>
      <c r="N333" s="295"/>
      <c r="O333" s="295"/>
      <c r="P333" s="295"/>
      <c r="Q333" s="295"/>
      <c r="R333" s="295"/>
      <c r="S333" s="295"/>
      <c r="T333" s="295"/>
      <c r="U333" s="295"/>
      <c r="V333" s="295"/>
      <c r="W333" s="295"/>
      <c r="X333" s="295"/>
      <c r="Y333" s="295"/>
      <c r="Z333" s="295"/>
      <c r="AA333" s="295"/>
      <c r="AB333" s="295"/>
      <c r="AC333" s="295"/>
      <c r="AD333" s="295"/>
      <c r="AE333" s="295"/>
      <c r="AF333" s="295"/>
      <c r="AG333" s="295"/>
    </row>
    <row r="334" spans="1:33" ht="24" customHeight="1">
      <c r="A334" s="295"/>
      <c r="B334" s="295"/>
      <c r="C334" s="295"/>
      <c r="D334" s="295"/>
      <c r="E334" s="295"/>
      <c r="F334" s="295"/>
      <c r="G334" s="295"/>
      <c r="H334" s="295"/>
      <c r="I334" s="295"/>
      <c r="J334" s="295"/>
      <c r="K334" s="295"/>
      <c r="L334" s="295"/>
      <c r="M334" s="295"/>
      <c r="N334" s="295"/>
      <c r="O334" s="295"/>
      <c r="P334" s="295"/>
      <c r="Q334" s="295"/>
      <c r="R334" s="295"/>
      <c r="S334" s="295"/>
      <c r="T334" s="295"/>
      <c r="U334" s="295"/>
      <c r="V334" s="295"/>
      <c r="W334" s="295"/>
      <c r="X334" s="295"/>
      <c r="Y334" s="295"/>
      <c r="Z334" s="295"/>
      <c r="AA334" s="295"/>
      <c r="AB334" s="295"/>
      <c r="AC334" s="295"/>
      <c r="AD334" s="295"/>
      <c r="AE334" s="295"/>
      <c r="AF334" s="295"/>
      <c r="AG334" s="295"/>
    </row>
    <row r="335" spans="1:33" ht="24" customHeight="1">
      <c r="A335" s="295"/>
      <c r="B335" s="295"/>
      <c r="C335" s="295"/>
      <c r="D335" s="295"/>
      <c r="E335" s="295"/>
      <c r="F335" s="295"/>
      <c r="G335" s="295"/>
      <c r="H335" s="295"/>
      <c r="I335" s="295"/>
      <c r="J335" s="295"/>
      <c r="K335" s="295"/>
      <c r="L335" s="295"/>
      <c r="M335" s="295"/>
      <c r="N335" s="295"/>
      <c r="O335" s="295"/>
      <c r="P335" s="295"/>
      <c r="Q335" s="295"/>
      <c r="R335" s="295"/>
      <c r="S335" s="295"/>
      <c r="T335" s="295"/>
      <c r="U335" s="295"/>
      <c r="V335" s="295"/>
      <c r="W335" s="295"/>
      <c r="X335" s="295"/>
      <c r="Y335" s="295"/>
      <c r="Z335" s="295"/>
      <c r="AA335" s="295"/>
      <c r="AB335" s="295"/>
      <c r="AC335" s="295"/>
      <c r="AD335" s="295"/>
      <c r="AE335" s="295"/>
      <c r="AF335" s="295"/>
      <c r="AG335" s="295"/>
    </row>
    <row r="336" spans="1:33" ht="24" customHeight="1">
      <c r="A336" s="295"/>
      <c r="B336" s="295"/>
      <c r="C336" s="295"/>
      <c r="D336" s="295"/>
      <c r="E336" s="295"/>
      <c r="F336" s="295"/>
      <c r="G336" s="295"/>
      <c r="H336" s="295"/>
      <c r="I336" s="295"/>
      <c r="J336" s="295"/>
      <c r="K336" s="295"/>
      <c r="L336" s="295"/>
      <c r="M336" s="295"/>
      <c r="N336" s="295"/>
      <c r="O336" s="295"/>
      <c r="P336" s="295"/>
      <c r="Q336" s="295"/>
      <c r="R336" s="295"/>
      <c r="S336" s="295"/>
      <c r="T336" s="295"/>
      <c r="U336" s="295"/>
      <c r="V336" s="295"/>
      <c r="W336" s="295"/>
      <c r="X336" s="295"/>
      <c r="Y336" s="295"/>
      <c r="Z336" s="295"/>
      <c r="AA336" s="295"/>
      <c r="AB336" s="295"/>
      <c r="AC336" s="295"/>
      <c r="AD336" s="295"/>
      <c r="AE336" s="295"/>
      <c r="AF336" s="295"/>
      <c r="AG336" s="295"/>
    </row>
    <row r="337" spans="1:33" ht="24" customHeight="1">
      <c r="A337" s="295"/>
      <c r="B337" s="295"/>
      <c r="C337" s="295"/>
      <c r="D337" s="295"/>
      <c r="E337" s="295"/>
      <c r="F337" s="295"/>
      <c r="G337" s="295"/>
      <c r="H337" s="295"/>
      <c r="I337" s="295"/>
      <c r="J337" s="295"/>
      <c r="K337" s="295"/>
      <c r="L337" s="295"/>
      <c r="M337" s="295"/>
      <c r="N337" s="295"/>
      <c r="O337" s="295"/>
      <c r="P337" s="295"/>
      <c r="Q337" s="295"/>
      <c r="R337" s="295"/>
      <c r="S337" s="295"/>
      <c r="T337" s="295"/>
      <c r="U337" s="295"/>
      <c r="V337" s="295"/>
      <c r="W337" s="295"/>
      <c r="X337" s="295"/>
      <c r="Y337" s="295"/>
      <c r="Z337" s="295"/>
      <c r="AA337" s="295"/>
      <c r="AB337" s="295"/>
      <c r="AC337" s="295"/>
      <c r="AD337" s="295"/>
      <c r="AE337" s="295"/>
      <c r="AF337" s="295"/>
      <c r="AG337" s="295"/>
    </row>
    <row r="338" spans="1:33" ht="24" customHeight="1">
      <c r="A338" s="295"/>
      <c r="B338" s="295"/>
      <c r="C338" s="295"/>
      <c r="D338" s="295"/>
      <c r="E338" s="295"/>
      <c r="F338" s="295"/>
      <c r="G338" s="295"/>
      <c r="H338" s="295"/>
      <c r="I338" s="295"/>
      <c r="J338" s="295"/>
      <c r="K338" s="295"/>
      <c r="L338" s="295"/>
      <c r="M338" s="295"/>
      <c r="N338" s="295"/>
      <c r="O338" s="295"/>
      <c r="P338" s="295"/>
      <c r="Q338" s="295"/>
      <c r="R338" s="295"/>
      <c r="S338" s="295"/>
      <c r="T338" s="295"/>
      <c r="U338" s="295"/>
      <c r="V338" s="295"/>
      <c r="W338" s="295"/>
      <c r="X338" s="295"/>
      <c r="Y338" s="295"/>
      <c r="Z338" s="295"/>
      <c r="AA338" s="295"/>
      <c r="AB338" s="295"/>
      <c r="AC338" s="295"/>
      <c r="AD338" s="295"/>
      <c r="AE338" s="295"/>
      <c r="AF338" s="295"/>
      <c r="AG338" s="295"/>
    </row>
    <row r="339" spans="1:33" ht="24" customHeight="1">
      <c r="A339" s="295"/>
      <c r="B339" s="295"/>
      <c r="C339" s="295"/>
      <c r="D339" s="295"/>
      <c r="E339" s="295"/>
      <c r="F339" s="295"/>
      <c r="G339" s="295"/>
      <c r="H339" s="295"/>
      <c r="I339" s="295"/>
      <c r="J339" s="295"/>
      <c r="K339" s="295"/>
      <c r="L339" s="295"/>
      <c r="M339" s="295"/>
      <c r="N339" s="295"/>
      <c r="O339" s="295"/>
      <c r="P339" s="295"/>
      <c r="Q339" s="295"/>
      <c r="R339" s="295"/>
      <c r="S339" s="295"/>
      <c r="T339" s="295"/>
      <c r="U339" s="295"/>
      <c r="V339" s="295"/>
      <c r="W339" s="295"/>
      <c r="X339" s="295"/>
      <c r="Y339" s="295"/>
      <c r="Z339" s="295"/>
      <c r="AA339" s="295"/>
      <c r="AB339" s="295"/>
      <c r="AC339" s="295"/>
      <c r="AD339" s="295"/>
      <c r="AE339" s="295"/>
      <c r="AF339" s="295"/>
      <c r="AG339" s="295"/>
    </row>
    <row r="340" spans="1:33" ht="24" customHeight="1">
      <c r="A340" s="295"/>
      <c r="B340" s="295"/>
      <c r="C340" s="295"/>
      <c r="D340" s="295"/>
      <c r="E340" s="295"/>
      <c r="F340" s="295"/>
      <c r="G340" s="295"/>
      <c r="H340" s="295"/>
      <c r="I340" s="295"/>
      <c r="J340" s="295"/>
      <c r="K340" s="295"/>
      <c r="L340" s="295"/>
      <c r="M340" s="295"/>
      <c r="N340" s="295"/>
      <c r="O340" s="295"/>
      <c r="P340" s="295"/>
      <c r="Q340" s="295"/>
      <c r="R340" s="295"/>
      <c r="S340" s="295"/>
      <c r="T340" s="295"/>
      <c r="U340" s="295"/>
      <c r="V340" s="295"/>
      <c r="W340" s="295"/>
      <c r="X340" s="295"/>
      <c r="Y340" s="295"/>
      <c r="Z340" s="295"/>
      <c r="AA340" s="295"/>
      <c r="AB340" s="295"/>
      <c r="AC340" s="295"/>
      <c r="AD340" s="295"/>
      <c r="AE340" s="295"/>
      <c r="AF340" s="295"/>
      <c r="AG340" s="295"/>
    </row>
    <row r="341" spans="1:33" ht="24" customHeight="1">
      <c r="A341" s="295"/>
      <c r="B341" s="295"/>
      <c r="C341" s="295"/>
      <c r="D341" s="295"/>
      <c r="E341" s="295"/>
      <c r="F341" s="295"/>
      <c r="G341" s="295"/>
      <c r="H341" s="295"/>
      <c r="I341" s="295"/>
      <c r="J341" s="295"/>
      <c r="K341" s="295"/>
      <c r="L341" s="295"/>
      <c r="M341" s="295"/>
      <c r="N341" s="295"/>
      <c r="O341" s="295"/>
      <c r="P341" s="295"/>
      <c r="Q341" s="295"/>
      <c r="R341" s="295"/>
      <c r="S341" s="295"/>
      <c r="T341" s="295"/>
      <c r="U341" s="295"/>
      <c r="V341" s="295"/>
      <c r="W341" s="295"/>
      <c r="X341" s="295"/>
      <c r="Y341" s="295"/>
      <c r="Z341" s="295"/>
      <c r="AA341" s="295"/>
      <c r="AB341" s="295"/>
      <c r="AC341" s="295"/>
      <c r="AD341" s="295"/>
      <c r="AE341" s="295"/>
      <c r="AF341" s="295"/>
      <c r="AG341" s="295"/>
    </row>
    <row r="342" spans="1:33" ht="24" customHeight="1">
      <c r="A342" s="295"/>
      <c r="B342" s="295"/>
      <c r="C342" s="295"/>
      <c r="D342" s="295"/>
      <c r="E342" s="295"/>
      <c r="F342" s="295"/>
      <c r="G342" s="295"/>
      <c r="H342" s="295"/>
      <c r="I342" s="295"/>
      <c r="J342" s="295"/>
      <c r="K342" s="295"/>
      <c r="L342" s="295"/>
      <c r="M342" s="295"/>
      <c r="N342" s="295"/>
      <c r="O342" s="295"/>
      <c r="P342" s="295"/>
      <c r="Q342" s="295"/>
      <c r="R342" s="295"/>
      <c r="S342" s="295"/>
      <c r="T342" s="295"/>
      <c r="U342" s="295"/>
      <c r="V342" s="295"/>
      <c r="W342" s="295"/>
      <c r="X342" s="295"/>
      <c r="Y342" s="295"/>
      <c r="Z342" s="295"/>
      <c r="AA342" s="295"/>
      <c r="AB342" s="295"/>
      <c r="AC342" s="295"/>
      <c r="AD342" s="295"/>
      <c r="AE342" s="295"/>
      <c r="AF342" s="295"/>
      <c r="AG342" s="295"/>
    </row>
    <row r="343" spans="1:33" ht="24" customHeight="1">
      <c r="A343" s="295"/>
      <c r="B343" s="295"/>
      <c r="C343" s="295"/>
      <c r="D343" s="295"/>
      <c r="E343" s="295"/>
      <c r="F343" s="295"/>
      <c r="G343" s="295"/>
      <c r="H343" s="295"/>
      <c r="I343" s="295"/>
      <c r="J343" s="295"/>
      <c r="K343" s="295"/>
      <c r="L343" s="295"/>
      <c r="M343" s="295"/>
      <c r="N343" s="295"/>
      <c r="O343" s="295"/>
      <c r="P343" s="295"/>
      <c r="Q343" s="295"/>
      <c r="R343" s="295"/>
      <c r="S343" s="295"/>
      <c r="T343" s="295"/>
      <c r="U343" s="295"/>
      <c r="V343" s="295"/>
      <c r="W343" s="295"/>
      <c r="X343" s="295"/>
      <c r="Y343" s="295"/>
      <c r="Z343" s="295"/>
      <c r="AA343" s="295"/>
      <c r="AB343" s="295"/>
      <c r="AC343" s="295"/>
      <c r="AD343" s="295"/>
      <c r="AE343" s="295"/>
      <c r="AF343" s="295"/>
      <c r="AG343" s="295"/>
    </row>
    <row r="344" spans="1:33" ht="24" customHeight="1">
      <c r="A344" s="295"/>
      <c r="B344" s="295"/>
      <c r="C344" s="295"/>
      <c r="D344" s="295"/>
      <c r="E344" s="295"/>
      <c r="F344" s="295"/>
      <c r="G344" s="295"/>
      <c r="H344" s="295"/>
      <c r="I344" s="295"/>
      <c r="J344" s="295"/>
      <c r="K344" s="295"/>
      <c r="L344" s="295"/>
      <c r="M344" s="295"/>
      <c r="N344" s="295"/>
      <c r="O344" s="295"/>
      <c r="P344" s="295"/>
      <c r="Q344" s="295"/>
      <c r="R344" s="295"/>
      <c r="S344" s="295"/>
      <c r="T344" s="295"/>
      <c r="U344" s="295"/>
      <c r="V344" s="295"/>
      <c r="W344" s="295"/>
      <c r="X344" s="295"/>
      <c r="Y344" s="295"/>
      <c r="Z344" s="295"/>
      <c r="AA344" s="295"/>
      <c r="AB344" s="295"/>
      <c r="AC344" s="295"/>
      <c r="AD344" s="295"/>
      <c r="AE344" s="295"/>
      <c r="AF344" s="295"/>
      <c r="AG344" s="295"/>
    </row>
    <row r="345" spans="1:33" ht="24" customHeight="1">
      <c r="A345" s="295"/>
      <c r="B345" s="295"/>
      <c r="C345" s="295"/>
      <c r="D345" s="295"/>
      <c r="E345" s="295"/>
      <c r="F345" s="295"/>
      <c r="G345" s="295"/>
      <c r="H345" s="295"/>
      <c r="I345" s="295"/>
      <c r="J345" s="295"/>
      <c r="K345" s="295"/>
      <c r="L345" s="295"/>
      <c r="M345" s="295"/>
      <c r="N345" s="295"/>
      <c r="O345" s="295"/>
      <c r="P345" s="295"/>
      <c r="Q345" s="295"/>
      <c r="R345" s="295"/>
      <c r="S345" s="295"/>
      <c r="T345" s="295"/>
      <c r="U345" s="295"/>
      <c r="V345" s="295"/>
      <c r="W345" s="295"/>
      <c r="X345" s="295"/>
      <c r="Y345" s="295"/>
      <c r="Z345" s="295"/>
      <c r="AA345" s="295"/>
      <c r="AB345" s="295"/>
      <c r="AC345" s="295"/>
      <c r="AD345" s="295"/>
      <c r="AE345" s="295"/>
      <c r="AF345" s="295"/>
      <c r="AG345" s="295"/>
    </row>
    <row r="346" spans="1:33" ht="24" customHeight="1">
      <c r="A346" s="295"/>
      <c r="B346" s="295"/>
      <c r="C346" s="295"/>
      <c r="D346" s="295"/>
      <c r="E346" s="295"/>
      <c r="F346" s="295"/>
      <c r="G346" s="295"/>
      <c r="H346" s="295"/>
      <c r="I346" s="295"/>
      <c r="J346" s="295"/>
      <c r="K346" s="295"/>
      <c r="L346" s="295"/>
      <c r="M346" s="295"/>
      <c r="N346" s="295"/>
      <c r="O346" s="295"/>
      <c r="P346" s="295"/>
      <c r="Q346" s="295"/>
      <c r="R346" s="295"/>
      <c r="S346" s="295"/>
      <c r="T346" s="295"/>
      <c r="U346" s="295"/>
      <c r="V346" s="295"/>
      <c r="W346" s="295"/>
      <c r="X346" s="295"/>
      <c r="Y346" s="295"/>
      <c r="Z346" s="295"/>
      <c r="AA346" s="295"/>
      <c r="AB346" s="295"/>
      <c r="AC346" s="295"/>
      <c r="AD346" s="295"/>
      <c r="AE346" s="295"/>
      <c r="AF346" s="295"/>
      <c r="AG346" s="295"/>
    </row>
    <row r="347" spans="1:33" ht="24" customHeight="1">
      <c r="A347" s="295"/>
      <c r="B347" s="295"/>
      <c r="C347" s="295"/>
      <c r="D347" s="295"/>
      <c r="E347" s="295"/>
      <c r="F347" s="295"/>
      <c r="G347" s="295"/>
      <c r="H347" s="295"/>
      <c r="I347" s="295"/>
      <c r="J347" s="295"/>
      <c r="K347" s="295"/>
      <c r="L347" s="295"/>
      <c r="M347" s="295"/>
      <c r="N347" s="295"/>
      <c r="O347" s="295"/>
      <c r="P347" s="295"/>
      <c r="Q347" s="295"/>
      <c r="R347" s="295"/>
      <c r="S347" s="295"/>
      <c r="T347" s="295"/>
      <c r="U347" s="295"/>
      <c r="V347" s="295"/>
      <c r="W347" s="295"/>
      <c r="X347" s="295"/>
      <c r="Y347" s="295"/>
      <c r="Z347" s="295"/>
      <c r="AA347" s="295"/>
      <c r="AB347" s="295"/>
      <c r="AC347" s="295"/>
      <c r="AD347" s="295"/>
      <c r="AE347" s="295"/>
      <c r="AF347" s="295"/>
      <c r="AG347" s="295"/>
    </row>
    <row r="348" spans="1:33" ht="24" customHeight="1">
      <c r="A348" s="295"/>
      <c r="B348" s="295"/>
      <c r="C348" s="295"/>
      <c r="D348" s="295"/>
      <c r="E348" s="295"/>
      <c r="F348" s="295"/>
      <c r="G348" s="295"/>
      <c r="H348" s="295"/>
      <c r="I348" s="295"/>
      <c r="J348" s="295"/>
      <c r="K348" s="295"/>
      <c r="L348" s="295"/>
      <c r="M348" s="295"/>
      <c r="N348" s="295"/>
      <c r="O348" s="295"/>
      <c r="P348" s="295"/>
      <c r="Q348" s="295"/>
      <c r="R348" s="295"/>
      <c r="S348" s="295"/>
      <c r="T348" s="295"/>
      <c r="U348" s="295"/>
      <c r="V348" s="295"/>
      <c r="W348" s="295"/>
      <c r="X348" s="295"/>
      <c r="Y348" s="295"/>
      <c r="Z348" s="295"/>
      <c r="AA348" s="295"/>
      <c r="AB348" s="295"/>
      <c r="AC348" s="295"/>
      <c r="AD348" s="295"/>
      <c r="AE348" s="295"/>
      <c r="AF348" s="295"/>
      <c r="AG348" s="295"/>
    </row>
    <row r="349" spans="1:33" ht="24" customHeight="1">
      <c r="A349" s="295"/>
      <c r="B349" s="295"/>
      <c r="C349" s="295"/>
      <c r="D349" s="295"/>
      <c r="E349" s="295"/>
      <c r="F349" s="295"/>
      <c r="G349" s="295"/>
      <c r="H349" s="295"/>
      <c r="I349" s="295"/>
      <c r="J349" s="295"/>
      <c r="K349" s="295"/>
      <c r="L349" s="295"/>
      <c r="M349" s="295"/>
      <c r="N349" s="295"/>
      <c r="O349" s="295"/>
      <c r="P349" s="295"/>
      <c r="Q349" s="295"/>
      <c r="R349" s="295"/>
      <c r="S349" s="295"/>
      <c r="T349" s="295"/>
      <c r="U349" s="295"/>
      <c r="V349" s="295"/>
      <c r="W349" s="295"/>
      <c r="X349" s="295"/>
      <c r="Y349" s="295"/>
      <c r="Z349" s="295"/>
      <c r="AA349" s="295"/>
      <c r="AB349" s="295"/>
      <c r="AC349" s="295"/>
      <c r="AD349" s="295"/>
      <c r="AE349" s="295"/>
      <c r="AF349" s="295"/>
      <c r="AG349" s="295"/>
    </row>
    <row r="350" spans="1:33" ht="24" customHeight="1">
      <c r="A350" s="295"/>
      <c r="B350" s="295"/>
      <c r="C350" s="295"/>
      <c r="D350" s="295"/>
      <c r="E350" s="295"/>
      <c r="F350" s="295"/>
      <c r="G350" s="295"/>
      <c r="H350" s="295"/>
      <c r="I350" s="295"/>
      <c r="J350" s="295"/>
      <c r="K350" s="295"/>
      <c r="L350" s="295"/>
      <c r="M350" s="295"/>
      <c r="N350" s="295"/>
      <c r="O350" s="295"/>
      <c r="P350" s="295"/>
      <c r="Q350" s="295"/>
      <c r="R350" s="295"/>
      <c r="S350" s="295"/>
      <c r="T350" s="295"/>
      <c r="U350" s="295"/>
      <c r="V350" s="295"/>
      <c r="W350" s="295"/>
      <c r="X350" s="295"/>
      <c r="Y350" s="295"/>
      <c r="Z350" s="295"/>
      <c r="AA350" s="295"/>
      <c r="AB350" s="295"/>
      <c r="AC350" s="295"/>
      <c r="AD350" s="295"/>
      <c r="AE350" s="295"/>
      <c r="AF350" s="295"/>
      <c r="AG350" s="295"/>
    </row>
    <row r="351" spans="1:33" ht="24" customHeight="1">
      <c r="A351" s="295"/>
      <c r="B351" s="295"/>
      <c r="C351" s="295"/>
      <c r="D351" s="295"/>
      <c r="E351" s="295"/>
      <c r="F351" s="295"/>
      <c r="G351" s="295"/>
      <c r="H351" s="295"/>
      <c r="I351" s="295"/>
      <c r="J351" s="295"/>
      <c r="K351" s="295"/>
      <c r="L351" s="295"/>
      <c r="M351" s="295"/>
      <c r="N351" s="295"/>
      <c r="O351" s="295"/>
      <c r="P351" s="295"/>
      <c r="Q351" s="295"/>
      <c r="R351" s="295"/>
      <c r="S351" s="295"/>
      <c r="T351" s="295"/>
      <c r="U351" s="295"/>
      <c r="V351" s="295"/>
      <c r="W351" s="295"/>
      <c r="X351" s="295"/>
      <c r="Y351" s="295"/>
      <c r="Z351" s="295"/>
      <c r="AA351" s="295"/>
      <c r="AB351" s="295"/>
      <c r="AC351" s="295"/>
      <c r="AD351" s="295"/>
      <c r="AE351" s="295"/>
      <c r="AF351" s="295"/>
      <c r="AG351" s="295"/>
    </row>
    <row r="352" spans="1:33" ht="24" customHeight="1">
      <c r="A352" s="295"/>
      <c r="B352" s="295"/>
      <c r="C352" s="295"/>
      <c r="D352" s="295"/>
      <c r="E352" s="295"/>
      <c r="F352" s="295"/>
      <c r="G352" s="295"/>
      <c r="H352" s="295"/>
      <c r="I352" s="295"/>
      <c r="J352" s="295"/>
      <c r="K352" s="295"/>
      <c r="L352" s="295"/>
      <c r="M352" s="295"/>
      <c r="N352" s="295"/>
      <c r="O352" s="295"/>
      <c r="P352" s="295"/>
      <c r="Q352" s="295"/>
      <c r="R352" s="295"/>
      <c r="S352" s="295"/>
      <c r="T352" s="295"/>
      <c r="U352" s="295"/>
      <c r="V352" s="295"/>
      <c r="W352" s="295"/>
      <c r="X352" s="295"/>
      <c r="Y352" s="295"/>
      <c r="Z352" s="295"/>
      <c r="AA352" s="295"/>
      <c r="AB352" s="295"/>
      <c r="AC352" s="295"/>
      <c r="AD352" s="295"/>
      <c r="AE352" s="295"/>
      <c r="AF352" s="295"/>
      <c r="AG352" s="295"/>
    </row>
    <row r="353" spans="1:33" ht="24" customHeight="1">
      <c r="A353" s="295"/>
      <c r="B353" s="295"/>
      <c r="C353" s="295"/>
      <c r="D353" s="295"/>
      <c r="E353" s="295"/>
      <c r="F353" s="295"/>
      <c r="G353" s="295"/>
      <c r="H353" s="295"/>
      <c r="I353" s="295"/>
      <c r="J353" s="295"/>
      <c r="K353" s="295"/>
      <c r="L353" s="295"/>
      <c r="M353" s="295"/>
      <c r="N353" s="295"/>
      <c r="O353" s="295"/>
      <c r="P353" s="295"/>
      <c r="Q353" s="295"/>
      <c r="R353" s="295"/>
      <c r="S353" s="295"/>
      <c r="T353" s="295"/>
      <c r="U353" s="295"/>
      <c r="V353" s="295"/>
      <c r="W353" s="295"/>
      <c r="X353" s="295"/>
      <c r="Y353" s="295"/>
      <c r="Z353" s="295"/>
      <c r="AA353" s="295"/>
      <c r="AB353" s="295"/>
      <c r="AC353" s="295"/>
      <c r="AD353" s="295"/>
      <c r="AE353" s="295"/>
      <c r="AF353" s="295"/>
      <c r="AG353" s="295"/>
    </row>
    <row r="354" spans="1:33" ht="24" customHeight="1">
      <c r="A354" s="295"/>
      <c r="B354" s="295"/>
      <c r="C354" s="295"/>
      <c r="D354" s="295"/>
      <c r="E354" s="295"/>
      <c r="F354" s="295"/>
      <c r="G354" s="295"/>
      <c r="H354" s="295"/>
      <c r="I354" s="295"/>
      <c r="J354" s="295"/>
      <c r="K354" s="295"/>
      <c r="L354" s="295"/>
      <c r="M354" s="295"/>
      <c r="N354" s="295"/>
      <c r="O354" s="295"/>
      <c r="P354" s="295"/>
      <c r="Q354" s="295"/>
      <c r="R354" s="295"/>
      <c r="S354" s="295"/>
      <c r="T354" s="295"/>
      <c r="U354" s="295"/>
      <c r="V354" s="295"/>
      <c r="W354" s="295"/>
      <c r="X354" s="295"/>
      <c r="Y354" s="295"/>
      <c r="Z354" s="295"/>
      <c r="AA354" s="295"/>
      <c r="AB354" s="295"/>
      <c r="AC354" s="295"/>
      <c r="AD354" s="295"/>
      <c r="AE354" s="295"/>
      <c r="AF354" s="295"/>
      <c r="AG354" s="295"/>
    </row>
    <row r="355" spans="1:33" ht="24" customHeight="1">
      <c r="A355" s="295"/>
      <c r="B355" s="295"/>
      <c r="C355" s="295"/>
      <c r="D355" s="295"/>
      <c r="E355" s="295"/>
      <c r="F355" s="295"/>
      <c r="G355" s="295"/>
      <c r="H355" s="295"/>
      <c r="I355" s="295"/>
      <c r="J355" s="295"/>
      <c r="K355" s="295"/>
      <c r="L355" s="295"/>
      <c r="M355" s="295"/>
      <c r="N355" s="295"/>
      <c r="O355" s="295"/>
      <c r="P355" s="295"/>
      <c r="Q355" s="295"/>
      <c r="R355" s="295"/>
      <c r="S355" s="295"/>
      <c r="T355" s="295"/>
      <c r="U355" s="295"/>
      <c r="V355" s="295"/>
      <c r="W355" s="295"/>
      <c r="X355" s="295"/>
      <c r="Y355" s="295"/>
      <c r="Z355" s="295"/>
      <c r="AA355" s="295"/>
      <c r="AB355" s="295"/>
      <c r="AC355" s="295"/>
      <c r="AD355" s="295"/>
      <c r="AE355" s="295"/>
      <c r="AF355" s="295"/>
      <c r="AG355" s="295"/>
    </row>
    <row r="356" spans="1:33" ht="24" customHeight="1">
      <c r="A356" s="295"/>
      <c r="B356" s="295"/>
      <c r="C356" s="295"/>
      <c r="D356" s="295"/>
      <c r="E356" s="295"/>
      <c r="F356" s="295"/>
      <c r="G356" s="295"/>
      <c r="H356" s="295"/>
      <c r="I356" s="295"/>
      <c r="J356" s="295"/>
      <c r="K356" s="295"/>
      <c r="L356" s="295"/>
      <c r="M356" s="295"/>
      <c r="N356" s="295"/>
      <c r="O356" s="295"/>
      <c r="P356" s="295"/>
      <c r="Q356" s="295"/>
      <c r="R356" s="295"/>
      <c r="S356" s="295"/>
      <c r="T356" s="295"/>
      <c r="U356" s="295"/>
      <c r="V356" s="295"/>
      <c r="W356" s="295"/>
      <c r="X356" s="295"/>
      <c r="Y356" s="295"/>
      <c r="Z356" s="295"/>
      <c r="AA356" s="295"/>
      <c r="AB356" s="295"/>
      <c r="AC356" s="295"/>
      <c r="AD356" s="295"/>
      <c r="AE356" s="295"/>
      <c r="AF356" s="295"/>
      <c r="AG356" s="295"/>
    </row>
    <row r="357" spans="1:33" ht="24" customHeight="1">
      <c r="A357" s="295"/>
      <c r="B357" s="295"/>
      <c r="C357" s="295"/>
      <c r="D357" s="295"/>
      <c r="E357" s="295"/>
      <c r="F357" s="295"/>
      <c r="G357" s="295"/>
      <c r="H357" s="295"/>
      <c r="I357" s="295"/>
      <c r="J357" s="295"/>
      <c r="K357" s="295"/>
      <c r="L357" s="295"/>
      <c r="M357" s="295"/>
      <c r="N357" s="295"/>
      <c r="O357" s="295"/>
      <c r="P357" s="295"/>
      <c r="Q357" s="295"/>
      <c r="R357" s="295"/>
      <c r="S357" s="295"/>
      <c r="T357" s="295"/>
      <c r="U357" s="295"/>
      <c r="V357" s="295"/>
      <c r="W357" s="295"/>
      <c r="X357" s="295"/>
      <c r="Y357" s="295"/>
      <c r="Z357" s="295"/>
      <c r="AA357" s="295"/>
      <c r="AB357" s="295"/>
      <c r="AC357" s="295"/>
      <c r="AD357" s="295"/>
      <c r="AE357" s="295"/>
      <c r="AF357" s="295"/>
      <c r="AG357" s="295"/>
    </row>
    <row r="358" spans="1:33" ht="24" customHeight="1">
      <c r="A358" s="295"/>
      <c r="B358" s="295"/>
      <c r="C358" s="295"/>
      <c r="D358" s="295"/>
      <c r="E358" s="295"/>
      <c r="F358" s="295"/>
      <c r="G358" s="295"/>
      <c r="H358" s="295"/>
      <c r="I358" s="295"/>
      <c r="J358" s="295"/>
      <c r="K358" s="295"/>
      <c r="L358" s="295"/>
      <c r="M358" s="295"/>
      <c r="N358" s="295"/>
      <c r="O358" s="295"/>
      <c r="P358" s="295"/>
      <c r="Q358" s="295"/>
      <c r="R358" s="295"/>
      <c r="S358" s="295"/>
      <c r="T358" s="295"/>
      <c r="U358" s="295"/>
      <c r="V358" s="295"/>
      <c r="W358" s="295"/>
      <c r="X358" s="295"/>
      <c r="Y358" s="295"/>
      <c r="Z358" s="295"/>
      <c r="AA358" s="295"/>
      <c r="AB358" s="295"/>
      <c r="AC358" s="295"/>
      <c r="AD358" s="295"/>
      <c r="AE358" s="295"/>
      <c r="AF358" s="295"/>
      <c r="AG358" s="295"/>
    </row>
    <row r="359" spans="1:33" ht="24" customHeight="1">
      <c r="A359" s="295"/>
      <c r="B359" s="295"/>
      <c r="C359" s="295"/>
      <c r="D359" s="295"/>
      <c r="E359" s="295"/>
      <c r="F359" s="295"/>
      <c r="G359" s="295"/>
      <c r="H359" s="295"/>
      <c r="I359" s="295"/>
      <c r="J359" s="295"/>
      <c r="K359" s="295"/>
      <c r="L359" s="295"/>
      <c r="M359" s="295"/>
      <c r="N359" s="295"/>
      <c r="O359" s="295"/>
      <c r="P359" s="295"/>
      <c r="Q359" s="295"/>
      <c r="R359" s="295"/>
      <c r="S359" s="295"/>
      <c r="T359" s="295"/>
      <c r="U359" s="295"/>
      <c r="V359" s="295"/>
      <c r="W359" s="295"/>
      <c r="X359" s="295"/>
      <c r="Y359" s="295"/>
      <c r="Z359" s="295"/>
      <c r="AA359" s="295"/>
      <c r="AB359" s="295"/>
      <c r="AC359" s="295"/>
      <c r="AD359" s="295"/>
      <c r="AE359" s="295"/>
      <c r="AF359" s="295"/>
      <c r="AG359" s="295"/>
    </row>
    <row r="360" spans="1:33" ht="24" customHeight="1">
      <c r="A360" s="295"/>
      <c r="B360" s="295"/>
      <c r="C360" s="295"/>
      <c r="D360" s="295"/>
      <c r="E360" s="295"/>
      <c r="F360" s="295"/>
      <c r="G360" s="295"/>
      <c r="H360" s="295"/>
      <c r="I360" s="295"/>
      <c r="J360" s="295"/>
      <c r="K360" s="295"/>
      <c r="L360" s="295"/>
      <c r="M360" s="295"/>
      <c r="N360" s="295"/>
      <c r="O360" s="295"/>
      <c r="P360" s="295"/>
      <c r="Q360" s="295"/>
      <c r="R360" s="295"/>
      <c r="S360" s="295"/>
      <c r="T360" s="295"/>
      <c r="U360" s="295"/>
      <c r="V360" s="295"/>
      <c r="W360" s="295"/>
      <c r="X360" s="295"/>
      <c r="Y360" s="295"/>
      <c r="Z360" s="295"/>
      <c r="AA360" s="295"/>
      <c r="AB360" s="295"/>
      <c r="AC360" s="295"/>
      <c r="AD360" s="295"/>
      <c r="AE360" s="295"/>
      <c r="AF360" s="295"/>
      <c r="AG360" s="295"/>
    </row>
    <row r="361" spans="1:33" ht="24" customHeight="1">
      <c r="A361" s="295"/>
      <c r="B361" s="295"/>
      <c r="C361" s="295"/>
      <c r="D361" s="295"/>
      <c r="E361" s="295"/>
      <c r="F361" s="295"/>
      <c r="G361" s="295"/>
      <c r="H361" s="295"/>
      <c r="I361" s="295"/>
      <c r="J361" s="295"/>
      <c r="K361" s="295"/>
      <c r="L361" s="295"/>
      <c r="M361" s="295"/>
      <c r="N361" s="295"/>
      <c r="O361" s="295"/>
      <c r="P361" s="295"/>
      <c r="Q361" s="295"/>
      <c r="R361" s="295"/>
      <c r="S361" s="295"/>
      <c r="T361" s="295"/>
      <c r="U361" s="295"/>
      <c r="V361" s="295"/>
      <c r="W361" s="295"/>
      <c r="X361" s="295"/>
      <c r="Y361" s="295"/>
      <c r="Z361" s="295"/>
      <c r="AA361" s="295"/>
      <c r="AB361" s="295"/>
      <c r="AC361" s="295"/>
      <c r="AD361" s="295"/>
      <c r="AE361" s="295"/>
      <c r="AF361" s="295"/>
      <c r="AG361" s="295"/>
    </row>
    <row r="362" spans="1:33" ht="24" customHeight="1">
      <c r="A362" s="295"/>
      <c r="B362" s="295"/>
      <c r="C362" s="295"/>
      <c r="D362" s="295"/>
      <c r="E362" s="295"/>
      <c r="F362" s="295"/>
      <c r="G362" s="295"/>
      <c r="H362" s="295"/>
      <c r="I362" s="295"/>
      <c r="J362" s="295"/>
      <c r="K362" s="295"/>
      <c r="L362" s="295"/>
      <c r="M362" s="295"/>
      <c r="N362" s="295"/>
      <c r="O362" s="295"/>
      <c r="P362" s="295"/>
      <c r="Q362" s="295"/>
      <c r="R362" s="295"/>
      <c r="S362" s="295"/>
      <c r="T362" s="295"/>
      <c r="U362" s="295"/>
      <c r="V362" s="295"/>
      <c r="W362" s="295"/>
      <c r="X362" s="295"/>
      <c r="Y362" s="295"/>
      <c r="Z362" s="295"/>
      <c r="AA362" s="295"/>
      <c r="AB362" s="295"/>
      <c r="AC362" s="295"/>
      <c r="AD362" s="295"/>
      <c r="AE362" s="295"/>
      <c r="AF362" s="295"/>
      <c r="AG362" s="295"/>
    </row>
    <row r="363" spans="1:33" ht="24" customHeight="1">
      <c r="A363" s="295"/>
      <c r="B363" s="295"/>
      <c r="C363" s="295"/>
      <c r="D363" s="295"/>
      <c r="E363" s="295"/>
      <c r="F363" s="295"/>
      <c r="G363" s="295"/>
      <c r="H363" s="295"/>
      <c r="I363" s="295"/>
      <c r="J363" s="295"/>
      <c r="K363" s="295"/>
      <c r="L363" s="295"/>
      <c r="M363" s="295"/>
      <c r="N363" s="295"/>
      <c r="O363" s="295"/>
      <c r="P363" s="295"/>
      <c r="Q363" s="295"/>
      <c r="R363" s="295"/>
      <c r="S363" s="295"/>
      <c r="T363" s="295"/>
      <c r="U363" s="295"/>
      <c r="V363" s="295"/>
      <c r="W363" s="295"/>
      <c r="X363" s="295"/>
      <c r="Y363" s="295"/>
      <c r="Z363" s="295"/>
      <c r="AA363" s="295"/>
      <c r="AB363" s="295"/>
      <c r="AC363" s="295"/>
      <c r="AD363" s="295"/>
      <c r="AE363" s="295"/>
      <c r="AF363" s="295"/>
      <c r="AG363" s="295"/>
    </row>
    <row r="364" spans="1:33" ht="24" customHeight="1">
      <c r="A364" s="295"/>
      <c r="B364" s="295"/>
      <c r="C364" s="295"/>
      <c r="D364" s="295"/>
      <c r="E364" s="295"/>
      <c r="F364" s="295"/>
      <c r="G364" s="295"/>
      <c r="H364" s="295"/>
      <c r="I364" s="295"/>
      <c r="J364" s="295"/>
      <c r="K364" s="295"/>
      <c r="L364" s="295"/>
      <c r="M364" s="295"/>
      <c r="N364" s="295"/>
      <c r="O364" s="295"/>
      <c r="P364" s="295"/>
      <c r="Q364" s="295"/>
      <c r="R364" s="295"/>
      <c r="S364" s="295"/>
      <c r="T364" s="295"/>
      <c r="U364" s="295"/>
      <c r="V364" s="295"/>
      <c r="W364" s="295"/>
      <c r="X364" s="295"/>
      <c r="Y364" s="295"/>
      <c r="Z364" s="295"/>
      <c r="AA364" s="295"/>
      <c r="AB364" s="295"/>
      <c r="AC364" s="295"/>
      <c r="AD364" s="295"/>
      <c r="AE364" s="295"/>
      <c r="AF364" s="295"/>
      <c r="AG364" s="295"/>
    </row>
    <row r="365" spans="1:33" ht="24" customHeight="1">
      <c r="A365" s="295"/>
      <c r="B365" s="295"/>
      <c r="C365" s="295"/>
      <c r="D365" s="295"/>
      <c r="E365" s="295"/>
      <c r="F365" s="295"/>
      <c r="G365" s="295"/>
      <c r="H365" s="295"/>
      <c r="I365" s="295"/>
      <c r="J365" s="295"/>
      <c r="K365" s="295"/>
      <c r="L365" s="295"/>
      <c r="M365" s="295"/>
      <c r="N365" s="295"/>
      <c r="O365" s="295"/>
      <c r="P365" s="295"/>
      <c r="Q365" s="295"/>
      <c r="R365" s="295"/>
      <c r="S365" s="295"/>
      <c r="T365" s="295"/>
      <c r="U365" s="295"/>
      <c r="V365" s="295"/>
      <c r="W365" s="295"/>
      <c r="X365" s="295"/>
      <c r="Y365" s="295"/>
      <c r="Z365" s="295"/>
      <c r="AA365" s="295"/>
      <c r="AB365" s="295"/>
      <c r="AC365" s="295"/>
      <c r="AD365" s="295"/>
      <c r="AE365" s="295"/>
      <c r="AF365" s="295"/>
      <c r="AG365" s="295"/>
    </row>
    <row r="366" spans="1:33" ht="24" customHeight="1">
      <c r="A366" s="295"/>
      <c r="B366" s="295"/>
      <c r="C366" s="295"/>
      <c r="D366" s="295"/>
      <c r="E366" s="295"/>
      <c r="F366" s="295"/>
      <c r="G366" s="295"/>
      <c r="H366" s="295"/>
      <c r="I366" s="295"/>
      <c r="J366" s="295"/>
      <c r="K366" s="295"/>
      <c r="L366" s="295"/>
      <c r="M366" s="295"/>
      <c r="N366" s="295"/>
      <c r="O366" s="295"/>
      <c r="P366" s="295"/>
      <c r="Q366" s="295"/>
      <c r="R366" s="295"/>
      <c r="S366" s="295"/>
      <c r="T366" s="295"/>
      <c r="U366" s="295"/>
      <c r="V366" s="295"/>
      <c r="W366" s="295"/>
      <c r="X366" s="295"/>
      <c r="Y366" s="295"/>
      <c r="Z366" s="295"/>
      <c r="AA366" s="295"/>
      <c r="AB366" s="295"/>
      <c r="AC366" s="295"/>
      <c r="AD366" s="295"/>
      <c r="AE366" s="295"/>
      <c r="AF366" s="295"/>
      <c r="AG366" s="295"/>
    </row>
    <row r="367" spans="1:33" ht="24" customHeight="1">
      <c r="A367" s="295"/>
      <c r="B367" s="295"/>
      <c r="C367" s="295"/>
      <c r="D367" s="295"/>
      <c r="E367" s="295"/>
      <c r="F367" s="295"/>
      <c r="G367" s="295"/>
      <c r="H367" s="295"/>
      <c r="I367" s="295"/>
      <c r="J367" s="295"/>
      <c r="K367" s="295"/>
      <c r="L367" s="295"/>
      <c r="M367" s="295"/>
      <c r="N367" s="295"/>
      <c r="O367" s="295"/>
      <c r="P367" s="295"/>
      <c r="Q367" s="295"/>
      <c r="R367" s="295"/>
      <c r="S367" s="295"/>
      <c r="T367" s="295"/>
      <c r="U367" s="295"/>
      <c r="V367" s="295"/>
      <c r="W367" s="295"/>
      <c r="X367" s="295"/>
      <c r="Y367" s="295"/>
      <c r="Z367" s="295"/>
      <c r="AA367" s="295"/>
      <c r="AB367" s="295"/>
      <c r="AC367" s="295"/>
      <c r="AD367" s="295"/>
      <c r="AE367" s="295"/>
      <c r="AF367" s="295"/>
      <c r="AG367" s="295"/>
    </row>
    <row r="368" spans="1:33" ht="24" customHeight="1">
      <c r="A368" s="295"/>
      <c r="B368" s="295"/>
      <c r="C368" s="295"/>
      <c r="D368" s="295"/>
      <c r="E368" s="295"/>
      <c r="F368" s="295"/>
      <c r="G368" s="295"/>
      <c r="H368" s="295"/>
      <c r="I368" s="295"/>
      <c r="J368" s="295"/>
      <c r="K368" s="295"/>
      <c r="L368" s="295"/>
      <c r="M368" s="295"/>
      <c r="N368" s="295"/>
      <c r="O368" s="295"/>
      <c r="P368" s="295"/>
      <c r="Q368" s="295"/>
      <c r="R368" s="295"/>
      <c r="S368" s="295"/>
      <c r="T368" s="295"/>
      <c r="U368" s="295"/>
      <c r="V368" s="295"/>
      <c r="W368" s="295"/>
      <c r="X368" s="295"/>
      <c r="Y368" s="295"/>
      <c r="Z368" s="295"/>
      <c r="AA368" s="295"/>
      <c r="AB368" s="295"/>
      <c r="AC368" s="295"/>
      <c r="AD368" s="295"/>
      <c r="AE368" s="295"/>
      <c r="AF368" s="295"/>
      <c r="AG368" s="295"/>
    </row>
    <row r="369" spans="1:33" ht="24" customHeight="1">
      <c r="A369" s="295"/>
      <c r="B369" s="295"/>
      <c r="C369" s="295"/>
      <c r="D369" s="295"/>
      <c r="E369" s="295"/>
      <c r="F369" s="295"/>
      <c r="G369" s="295"/>
      <c r="H369" s="295"/>
      <c r="I369" s="295"/>
      <c r="J369" s="295"/>
      <c r="K369" s="295"/>
      <c r="L369" s="295"/>
      <c r="M369" s="295"/>
      <c r="N369" s="295"/>
      <c r="O369" s="295"/>
      <c r="P369" s="295"/>
      <c r="Q369" s="295"/>
      <c r="R369" s="295"/>
      <c r="S369" s="295"/>
      <c r="T369" s="295"/>
      <c r="U369" s="295"/>
      <c r="V369" s="295"/>
      <c r="W369" s="295"/>
      <c r="X369" s="295"/>
      <c r="Y369" s="295"/>
      <c r="Z369" s="295"/>
      <c r="AA369" s="295"/>
      <c r="AB369" s="295"/>
      <c r="AC369" s="295"/>
      <c r="AD369" s="295"/>
      <c r="AE369" s="295"/>
      <c r="AF369" s="295"/>
      <c r="AG369" s="295"/>
    </row>
    <row r="370" spans="1:33" ht="24" customHeight="1">
      <c r="A370" s="295"/>
      <c r="B370" s="295"/>
      <c r="C370" s="295"/>
      <c r="D370" s="295"/>
      <c r="E370" s="295"/>
      <c r="F370" s="295"/>
      <c r="G370" s="295"/>
      <c r="H370" s="295"/>
      <c r="I370" s="295"/>
      <c r="J370" s="295"/>
      <c r="K370" s="295"/>
      <c r="L370" s="295"/>
      <c r="M370" s="295"/>
      <c r="N370" s="295"/>
      <c r="O370" s="295"/>
      <c r="P370" s="295"/>
      <c r="Q370" s="295"/>
      <c r="R370" s="295"/>
      <c r="S370" s="295"/>
      <c r="T370" s="295"/>
      <c r="U370" s="295"/>
      <c r="V370" s="295"/>
      <c r="W370" s="295"/>
      <c r="X370" s="295"/>
      <c r="Y370" s="295"/>
      <c r="Z370" s="295"/>
      <c r="AA370" s="295"/>
      <c r="AB370" s="295"/>
      <c r="AC370" s="295"/>
      <c r="AD370" s="295"/>
      <c r="AE370" s="295"/>
      <c r="AF370" s="295"/>
      <c r="AG370" s="295"/>
    </row>
    <row r="371" spans="1:33" ht="24" customHeight="1">
      <c r="A371" s="295"/>
      <c r="B371" s="295"/>
      <c r="C371" s="295"/>
      <c r="D371" s="295"/>
      <c r="E371" s="295"/>
      <c r="F371" s="295"/>
      <c r="G371" s="295"/>
      <c r="H371" s="295"/>
      <c r="I371" s="295"/>
      <c r="J371" s="295"/>
      <c r="K371" s="295"/>
      <c r="L371" s="295"/>
      <c r="M371" s="295"/>
      <c r="N371" s="295"/>
      <c r="O371" s="295"/>
      <c r="P371" s="295"/>
      <c r="Q371" s="295"/>
      <c r="R371" s="295"/>
      <c r="S371" s="295"/>
      <c r="T371" s="295"/>
      <c r="U371" s="295"/>
      <c r="V371" s="295"/>
      <c r="W371" s="295"/>
      <c r="X371" s="295"/>
      <c r="Y371" s="295"/>
      <c r="Z371" s="295"/>
      <c r="AA371" s="295"/>
      <c r="AB371" s="295"/>
      <c r="AC371" s="295"/>
      <c r="AD371" s="295"/>
      <c r="AE371" s="295"/>
      <c r="AF371" s="295"/>
      <c r="AG371" s="295"/>
    </row>
    <row r="372" spans="1:33" ht="24" customHeight="1">
      <c r="A372" s="295"/>
      <c r="B372" s="295"/>
      <c r="C372" s="295"/>
      <c r="D372" s="295"/>
      <c r="E372" s="295"/>
      <c r="F372" s="295"/>
      <c r="G372" s="295"/>
      <c r="H372" s="295"/>
      <c r="I372" s="295"/>
      <c r="J372" s="295"/>
      <c r="K372" s="295"/>
      <c r="L372" s="295"/>
      <c r="M372" s="295"/>
      <c r="N372" s="295"/>
      <c r="O372" s="295"/>
      <c r="P372" s="295"/>
      <c r="Q372" s="295"/>
      <c r="R372" s="295"/>
      <c r="S372" s="295"/>
      <c r="T372" s="295"/>
      <c r="U372" s="295"/>
      <c r="V372" s="295"/>
      <c r="W372" s="295"/>
      <c r="X372" s="295"/>
      <c r="Y372" s="295"/>
      <c r="Z372" s="295"/>
      <c r="AA372" s="295"/>
      <c r="AB372" s="295"/>
      <c r="AC372" s="295"/>
      <c r="AD372" s="295"/>
      <c r="AE372" s="295"/>
      <c r="AF372" s="295"/>
      <c r="AG372" s="295"/>
    </row>
    <row r="373" spans="1:33" ht="24" customHeight="1">
      <c r="A373" s="295"/>
      <c r="B373" s="295"/>
      <c r="C373" s="295"/>
      <c r="D373" s="295"/>
      <c r="E373" s="295"/>
      <c r="F373" s="295"/>
      <c r="G373" s="295"/>
      <c r="H373" s="295"/>
      <c r="I373" s="295"/>
      <c r="J373" s="295"/>
      <c r="K373" s="295"/>
      <c r="L373" s="295"/>
      <c r="M373" s="295"/>
      <c r="N373" s="295"/>
      <c r="O373" s="295"/>
      <c r="P373" s="295"/>
      <c r="Q373" s="295"/>
      <c r="R373" s="295"/>
      <c r="S373" s="295"/>
      <c r="T373" s="295"/>
      <c r="U373" s="295"/>
      <c r="V373" s="295"/>
      <c r="W373" s="295"/>
      <c r="X373" s="295"/>
      <c r="Y373" s="295"/>
      <c r="Z373" s="295"/>
      <c r="AA373" s="295"/>
      <c r="AB373" s="295"/>
      <c r="AC373" s="295"/>
      <c r="AD373" s="295"/>
      <c r="AE373" s="295"/>
      <c r="AF373" s="295"/>
      <c r="AG373" s="295"/>
    </row>
    <row r="374" spans="1:33" ht="24" customHeight="1">
      <c r="A374" s="295"/>
      <c r="B374" s="295"/>
      <c r="C374" s="295"/>
      <c r="D374" s="295"/>
      <c r="E374" s="295"/>
      <c r="F374" s="295"/>
      <c r="G374" s="295"/>
      <c r="H374" s="295"/>
      <c r="I374" s="295"/>
      <c r="J374" s="295"/>
      <c r="K374" s="295"/>
      <c r="L374" s="295"/>
      <c r="M374" s="295"/>
      <c r="N374" s="295"/>
      <c r="O374" s="295"/>
      <c r="P374" s="295"/>
      <c r="Q374" s="295"/>
      <c r="R374" s="295"/>
      <c r="S374" s="295"/>
      <c r="T374" s="295"/>
      <c r="U374" s="295"/>
      <c r="V374" s="295"/>
      <c r="W374" s="295"/>
      <c r="X374" s="295"/>
      <c r="Y374" s="295"/>
      <c r="Z374" s="295"/>
      <c r="AA374" s="295"/>
      <c r="AB374" s="295"/>
      <c r="AC374" s="295"/>
      <c r="AD374" s="295"/>
      <c r="AE374" s="295"/>
      <c r="AF374" s="295"/>
      <c r="AG374" s="295"/>
    </row>
    <row r="375" spans="1:33" ht="24" customHeight="1">
      <c r="A375" s="295"/>
      <c r="B375" s="295"/>
      <c r="C375" s="295"/>
      <c r="D375" s="295"/>
      <c r="E375" s="295"/>
      <c r="F375" s="295"/>
      <c r="G375" s="295"/>
      <c r="H375" s="295"/>
      <c r="I375" s="295"/>
      <c r="J375" s="295"/>
      <c r="K375" s="295"/>
      <c r="L375" s="295"/>
      <c r="M375" s="295"/>
      <c r="N375" s="295"/>
      <c r="O375" s="295"/>
      <c r="P375" s="295"/>
      <c r="Q375" s="295"/>
      <c r="R375" s="295"/>
      <c r="S375" s="295"/>
      <c r="T375" s="295"/>
      <c r="U375" s="295"/>
      <c r="V375" s="295"/>
      <c r="W375" s="295"/>
      <c r="X375" s="295"/>
      <c r="Y375" s="295"/>
      <c r="Z375" s="295"/>
      <c r="AA375" s="295"/>
      <c r="AB375" s="295"/>
      <c r="AC375" s="295"/>
      <c r="AD375" s="295"/>
      <c r="AE375" s="295"/>
      <c r="AF375" s="295"/>
      <c r="AG375" s="295"/>
    </row>
    <row r="376" spans="1:33" ht="24" customHeight="1">
      <c r="A376" s="295"/>
      <c r="B376" s="295"/>
      <c r="C376" s="295"/>
      <c r="D376" s="295"/>
      <c r="E376" s="295"/>
      <c r="F376" s="295"/>
      <c r="G376" s="295"/>
      <c r="H376" s="295"/>
      <c r="I376" s="295"/>
      <c r="J376" s="295"/>
      <c r="K376" s="295"/>
      <c r="L376" s="295"/>
      <c r="M376" s="295"/>
      <c r="N376" s="295"/>
      <c r="O376" s="295"/>
      <c r="P376" s="295"/>
      <c r="Q376" s="295"/>
      <c r="R376" s="295"/>
      <c r="S376" s="295"/>
      <c r="T376" s="295"/>
      <c r="U376" s="295"/>
      <c r="V376" s="295"/>
      <c r="W376" s="295"/>
      <c r="X376" s="295"/>
      <c r="Y376" s="295"/>
      <c r="Z376" s="295"/>
      <c r="AA376" s="295"/>
      <c r="AB376" s="295"/>
      <c r="AC376" s="295"/>
      <c r="AD376" s="295"/>
      <c r="AE376" s="295"/>
      <c r="AF376" s="295"/>
      <c r="AG376" s="295"/>
    </row>
    <row r="377" spans="1:33" ht="24" customHeight="1">
      <c r="A377" s="295"/>
      <c r="B377" s="295"/>
      <c r="C377" s="295"/>
      <c r="D377" s="295"/>
      <c r="E377" s="295"/>
      <c r="F377" s="295"/>
      <c r="G377" s="295"/>
      <c r="H377" s="295"/>
      <c r="I377" s="295"/>
      <c r="J377" s="295"/>
      <c r="K377" s="295"/>
      <c r="L377" s="295"/>
      <c r="M377" s="295"/>
      <c r="N377" s="295"/>
      <c r="O377" s="295"/>
      <c r="P377" s="295"/>
      <c r="Q377" s="295"/>
      <c r="R377" s="295"/>
      <c r="S377" s="295"/>
      <c r="T377" s="295"/>
      <c r="U377" s="295"/>
      <c r="V377" s="295"/>
      <c r="W377" s="295"/>
      <c r="X377" s="295"/>
      <c r="Y377" s="295"/>
      <c r="Z377" s="295"/>
      <c r="AA377" s="295"/>
      <c r="AB377" s="295"/>
      <c r="AC377" s="295"/>
      <c r="AD377" s="295"/>
      <c r="AE377" s="295"/>
      <c r="AF377" s="295"/>
      <c r="AG377" s="295"/>
    </row>
    <row r="378" spans="1:33" ht="24" customHeight="1">
      <c r="A378" s="295"/>
      <c r="B378" s="295"/>
      <c r="C378" s="295"/>
      <c r="D378" s="295"/>
      <c r="E378" s="295"/>
      <c r="F378" s="295"/>
      <c r="G378" s="295"/>
      <c r="H378" s="295"/>
      <c r="I378" s="295"/>
      <c r="J378" s="295"/>
      <c r="K378" s="295"/>
      <c r="L378" s="295"/>
      <c r="M378" s="295"/>
      <c r="N378" s="295"/>
      <c r="O378" s="295"/>
      <c r="P378" s="295"/>
      <c r="Q378" s="295"/>
      <c r="R378" s="295"/>
      <c r="S378" s="295"/>
      <c r="T378" s="295"/>
      <c r="U378" s="295"/>
      <c r="V378" s="295"/>
      <c r="W378" s="295"/>
      <c r="X378" s="295"/>
      <c r="Y378" s="295"/>
      <c r="Z378" s="295"/>
      <c r="AA378" s="295"/>
      <c r="AB378" s="295"/>
      <c r="AC378" s="295"/>
      <c r="AD378" s="295"/>
      <c r="AE378" s="295"/>
      <c r="AF378" s="295"/>
      <c r="AG378" s="295"/>
    </row>
    <row r="379" spans="1:33" ht="24" customHeight="1">
      <c r="A379" s="295"/>
      <c r="B379" s="295"/>
      <c r="C379" s="295"/>
      <c r="D379" s="295"/>
      <c r="E379" s="295"/>
      <c r="F379" s="295"/>
      <c r="G379" s="295"/>
      <c r="H379" s="295"/>
      <c r="I379" s="295"/>
      <c r="J379" s="295"/>
      <c r="K379" s="295"/>
      <c r="L379" s="295"/>
      <c r="M379" s="295"/>
      <c r="N379" s="295"/>
      <c r="O379" s="295"/>
      <c r="P379" s="295"/>
      <c r="Q379" s="295"/>
      <c r="R379" s="295"/>
      <c r="S379" s="295"/>
      <c r="T379" s="295"/>
      <c r="U379" s="295"/>
      <c r="V379" s="295"/>
      <c r="W379" s="295"/>
      <c r="X379" s="295"/>
      <c r="Y379" s="295"/>
      <c r="Z379" s="295"/>
      <c r="AA379" s="295"/>
      <c r="AB379" s="295"/>
      <c r="AC379" s="295"/>
      <c r="AD379" s="295"/>
      <c r="AE379" s="295"/>
      <c r="AF379" s="295"/>
      <c r="AG379" s="295"/>
    </row>
    <row r="380" spans="1:33" ht="24" customHeight="1">
      <c r="A380" s="295"/>
      <c r="B380" s="295"/>
      <c r="C380" s="295"/>
      <c r="D380" s="295"/>
      <c r="E380" s="295"/>
      <c r="F380" s="295"/>
      <c r="G380" s="295"/>
      <c r="H380" s="295"/>
      <c r="I380" s="295"/>
      <c r="J380" s="295"/>
      <c r="K380" s="295"/>
      <c r="L380" s="295"/>
      <c r="M380" s="295"/>
      <c r="N380" s="295"/>
      <c r="O380" s="295"/>
      <c r="P380" s="295"/>
      <c r="Q380" s="295"/>
      <c r="R380" s="295"/>
      <c r="S380" s="295"/>
      <c r="T380" s="295"/>
      <c r="U380" s="295"/>
      <c r="V380" s="295"/>
      <c r="W380" s="295"/>
      <c r="X380" s="295"/>
      <c r="Y380" s="295"/>
      <c r="Z380" s="295"/>
      <c r="AA380" s="295"/>
      <c r="AB380" s="295"/>
      <c r="AC380" s="295"/>
      <c r="AD380" s="295"/>
      <c r="AE380" s="295"/>
      <c r="AF380" s="295"/>
      <c r="AG380" s="295"/>
    </row>
    <row r="381" spans="1:33" ht="24" customHeight="1">
      <c r="A381" s="295"/>
      <c r="B381" s="295"/>
      <c r="C381" s="295"/>
      <c r="D381" s="295"/>
      <c r="E381" s="295"/>
      <c r="F381" s="295"/>
      <c r="G381" s="295"/>
      <c r="H381" s="295"/>
      <c r="I381" s="295"/>
      <c r="J381" s="295"/>
      <c r="K381" s="295"/>
      <c r="L381" s="295"/>
      <c r="M381" s="295"/>
      <c r="N381" s="295"/>
      <c r="O381" s="295"/>
      <c r="P381" s="295"/>
      <c r="Q381" s="295"/>
      <c r="R381" s="295"/>
      <c r="S381" s="295"/>
      <c r="T381" s="295"/>
      <c r="U381" s="295"/>
      <c r="V381" s="295"/>
      <c r="W381" s="295"/>
      <c r="X381" s="295"/>
      <c r="Y381" s="295"/>
      <c r="Z381" s="295"/>
      <c r="AA381" s="295"/>
      <c r="AB381" s="295"/>
      <c r="AC381" s="295"/>
      <c r="AD381" s="295"/>
      <c r="AE381" s="295"/>
      <c r="AF381" s="295"/>
      <c r="AG381" s="295"/>
    </row>
    <row r="382" spans="1:33" ht="24" customHeight="1">
      <c r="A382" s="295"/>
      <c r="B382" s="295"/>
      <c r="C382" s="295"/>
      <c r="D382" s="295"/>
      <c r="E382" s="295"/>
      <c r="F382" s="295"/>
      <c r="G382" s="295"/>
      <c r="H382" s="295"/>
      <c r="I382" s="295"/>
      <c r="J382" s="295"/>
      <c r="K382" s="295"/>
      <c r="L382" s="295"/>
      <c r="M382" s="295"/>
      <c r="N382" s="295"/>
      <c r="O382" s="295"/>
      <c r="P382" s="295"/>
      <c r="Q382" s="295"/>
      <c r="R382" s="295"/>
      <c r="S382" s="295"/>
      <c r="T382" s="295"/>
      <c r="U382" s="295"/>
      <c r="V382" s="295"/>
      <c r="W382" s="295"/>
      <c r="X382" s="295"/>
      <c r="Y382" s="295"/>
      <c r="Z382" s="295"/>
      <c r="AA382" s="295"/>
      <c r="AB382" s="295"/>
      <c r="AC382" s="295"/>
      <c r="AD382" s="295"/>
      <c r="AE382" s="295"/>
      <c r="AF382" s="295"/>
      <c r="AG382" s="295"/>
    </row>
    <row r="383" spans="1:33" ht="24" customHeight="1">
      <c r="A383" s="295"/>
      <c r="B383" s="295"/>
      <c r="C383" s="295"/>
      <c r="D383" s="295"/>
      <c r="E383" s="295"/>
      <c r="F383" s="295"/>
      <c r="G383" s="295"/>
      <c r="H383" s="295"/>
      <c r="I383" s="295"/>
      <c r="J383" s="295"/>
      <c r="K383" s="295"/>
      <c r="L383" s="295"/>
      <c r="M383" s="295"/>
      <c r="N383" s="295"/>
      <c r="O383" s="295"/>
      <c r="P383" s="295"/>
      <c r="Q383" s="295"/>
      <c r="R383" s="295"/>
      <c r="S383" s="295"/>
      <c r="T383" s="295"/>
      <c r="U383" s="295"/>
      <c r="V383" s="295"/>
      <c r="W383" s="295"/>
      <c r="X383" s="295"/>
      <c r="Y383" s="295"/>
      <c r="Z383" s="295"/>
      <c r="AA383" s="295"/>
      <c r="AB383" s="295"/>
      <c r="AC383" s="295"/>
      <c r="AD383" s="295"/>
      <c r="AE383" s="295"/>
      <c r="AF383" s="295"/>
      <c r="AG383" s="295"/>
    </row>
    <row r="384" spans="1:33" ht="24" customHeight="1">
      <c r="A384" s="295"/>
      <c r="B384" s="295"/>
      <c r="C384" s="295"/>
      <c r="D384" s="295"/>
      <c r="E384" s="295"/>
      <c r="F384" s="295"/>
      <c r="G384" s="295"/>
      <c r="H384" s="295"/>
      <c r="I384" s="295"/>
      <c r="J384" s="295"/>
      <c r="K384" s="295"/>
      <c r="L384" s="295"/>
      <c r="M384" s="295"/>
      <c r="N384" s="295"/>
      <c r="O384" s="295"/>
      <c r="P384" s="295"/>
      <c r="Q384" s="295"/>
      <c r="R384" s="295"/>
      <c r="S384" s="295"/>
      <c r="T384" s="295"/>
      <c r="U384" s="295"/>
      <c r="V384" s="295"/>
      <c r="W384" s="295"/>
      <c r="X384" s="295"/>
      <c r="Y384" s="295"/>
      <c r="Z384" s="295"/>
      <c r="AA384" s="295"/>
      <c r="AB384" s="295"/>
      <c r="AC384" s="295"/>
      <c r="AD384" s="295"/>
      <c r="AE384" s="295"/>
      <c r="AF384" s="295"/>
      <c r="AG384" s="295"/>
    </row>
    <row r="385" spans="1:33" ht="24" customHeight="1">
      <c r="A385" s="295"/>
      <c r="B385" s="295"/>
      <c r="C385" s="295"/>
      <c r="D385" s="295"/>
      <c r="E385" s="295"/>
      <c r="F385" s="295"/>
      <c r="G385" s="295"/>
      <c r="H385" s="295"/>
      <c r="I385" s="295"/>
      <c r="J385" s="295"/>
      <c r="K385" s="295"/>
      <c r="L385" s="295"/>
      <c r="M385" s="295"/>
      <c r="N385" s="295"/>
      <c r="O385" s="295"/>
      <c r="P385" s="295"/>
      <c r="Q385" s="295"/>
      <c r="R385" s="295"/>
      <c r="S385" s="295"/>
      <c r="T385" s="295"/>
      <c r="U385" s="295"/>
      <c r="V385" s="295"/>
      <c r="W385" s="295"/>
      <c r="X385" s="295"/>
      <c r="Y385" s="295"/>
      <c r="Z385" s="295"/>
      <c r="AA385" s="295"/>
      <c r="AB385" s="295"/>
      <c r="AC385" s="295"/>
      <c r="AD385" s="295"/>
      <c r="AE385" s="295"/>
      <c r="AF385" s="295"/>
      <c r="AG385" s="295"/>
    </row>
    <row r="386" spans="1:33" ht="24" customHeight="1">
      <c r="A386" s="295"/>
      <c r="B386" s="295"/>
      <c r="C386" s="295"/>
      <c r="D386" s="295"/>
      <c r="E386" s="295"/>
      <c r="F386" s="295"/>
      <c r="G386" s="295"/>
      <c r="H386" s="295"/>
      <c r="I386" s="295"/>
      <c r="J386" s="295"/>
      <c r="K386" s="295"/>
      <c r="L386" s="295"/>
      <c r="M386" s="295"/>
      <c r="N386" s="295"/>
      <c r="O386" s="295"/>
      <c r="P386" s="295"/>
      <c r="Q386" s="295"/>
      <c r="R386" s="295"/>
      <c r="S386" s="295"/>
      <c r="T386" s="295"/>
      <c r="U386" s="295"/>
      <c r="V386" s="295"/>
      <c r="W386" s="295"/>
      <c r="X386" s="295"/>
      <c r="Y386" s="295"/>
      <c r="Z386" s="295"/>
      <c r="AA386" s="295"/>
      <c r="AB386" s="295"/>
      <c r="AC386" s="295"/>
      <c r="AD386" s="295"/>
      <c r="AE386" s="295"/>
      <c r="AF386" s="295"/>
      <c r="AG386" s="295"/>
    </row>
    <row r="387" spans="1:33" ht="24" customHeight="1">
      <c r="A387" s="295"/>
      <c r="B387" s="295"/>
      <c r="C387" s="295"/>
      <c r="D387" s="295"/>
      <c r="E387" s="295"/>
      <c r="F387" s="295"/>
      <c r="G387" s="295"/>
      <c r="H387" s="295"/>
      <c r="I387" s="295"/>
      <c r="J387" s="295"/>
      <c r="K387" s="295"/>
      <c r="L387" s="295"/>
      <c r="M387" s="295"/>
      <c r="N387" s="295"/>
      <c r="O387" s="295"/>
      <c r="P387" s="295"/>
      <c r="Q387" s="295"/>
      <c r="R387" s="295"/>
      <c r="S387" s="295"/>
      <c r="T387" s="295"/>
      <c r="U387" s="295"/>
      <c r="V387" s="295"/>
      <c r="W387" s="295"/>
      <c r="X387" s="295"/>
      <c r="Y387" s="295"/>
      <c r="Z387" s="295"/>
      <c r="AA387" s="295"/>
      <c r="AB387" s="295"/>
      <c r="AC387" s="295"/>
      <c r="AD387" s="295"/>
      <c r="AE387" s="295"/>
      <c r="AF387" s="295"/>
      <c r="AG387" s="295"/>
    </row>
    <row r="388" spans="1:33" ht="24" customHeight="1">
      <c r="A388" s="295"/>
      <c r="B388" s="295"/>
      <c r="C388" s="295"/>
      <c r="D388" s="295"/>
      <c r="E388" s="295"/>
      <c r="F388" s="295"/>
      <c r="G388" s="295"/>
      <c r="H388" s="295"/>
      <c r="I388" s="295"/>
      <c r="J388" s="295"/>
      <c r="K388" s="295"/>
      <c r="L388" s="295"/>
      <c r="M388" s="295"/>
      <c r="N388" s="295"/>
      <c r="O388" s="295"/>
      <c r="P388" s="295"/>
      <c r="Q388" s="295"/>
      <c r="R388" s="295"/>
      <c r="S388" s="295"/>
      <c r="T388" s="295"/>
      <c r="U388" s="295"/>
      <c r="V388" s="295"/>
      <c r="W388" s="295"/>
      <c r="X388" s="295"/>
      <c r="Y388" s="295"/>
      <c r="Z388" s="295"/>
      <c r="AA388" s="295"/>
      <c r="AB388" s="295"/>
      <c r="AC388" s="295"/>
      <c r="AD388" s="295"/>
      <c r="AE388" s="295"/>
      <c r="AF388" s="295"/>
      <c r="AG388" s="295"/>
    </row>
    <row r="389" spans="1:33" ht="24" customHeight="1">
      <c r="A389" s="295"/>
      <c r="B389" s="295"/>
      <c r="C389" s="295"/>
      <c r="D389" s="295"/>
      <c r="E389" s="295"/>
      <c r="F389" s="295"/>
      <c r="G389" s="295"/>
      <c r="H389" s="295"/>
      <c r="I389" s="295"/>
      <c r="J389" s="295"/>
      <c r="K389" s="295"/>
      <c r="L389" s="295"/>
      <c r="M389" s="295"/>
      <c r="N389" s="295"/>
      <c r="O389" s="295"/>
      <c r="P389" s="295"/>
      <c r="Q389" s="295"/>
      <c r="R389" s="295"/>
      <c r="S389" s="295"/>
      <c r="T389" s="295"/>
      <c r="U389" s="295"/>
      <c r="V389" s="295"/>
      <c r="W389" s="295"/>
      <c r="X389" s="295"/>
      <c r="Y389" s="295"/>
      <c r="Z389" s="295"/>
      <c r="AA389" s="295"/>
      <c r="AB389" s="295"/>
      <c r="AC389" s="295"/>
      <c r="AD389" s="295"/>
      <c r="AE389" s="295"/>
      <c r="AF389" s="295"/>
      <c r="AG389" s="295"/>
    </row>
    <row r="390" spans="1:33" ht="24" customHeight="1">
      <c r="A390" s="295"/>
      <c r="B390" s="295"/>
      <c r="C390" s="295"/>
      <c r="D390" s="295"/>
      <c r="E390" s="295"/>
      <c r="F390" s="295"/>
      <c r="G390" s="295"/>
      <c r="H390" s="295"/>
      <c r="I390" s="295"/>
      <c r="J390" s="295"/>
      <c r="K390" s="295"/>
      <c r="L390" s="295"/>
      <c r="M390" s="295"/>
      <c r="N390" s="295"/>
      <c r="O390" s="295"/>
      <c r="P390" s="295"/>
      <c r="Q390" s="295"/>
      <c r="R390" s="295"/>
      <c r="S390" s="295"/>
      <c r="T390" s="295"/>
      <c r="U390" s="295"/>
      <c r="V390" s="295"/>
      <c r="W390" s="295"/>
      <c r="X390" s="295"/>
      <c r="Y390" s="295"/>
      <c r="Z390" s="295"/>
      <c r="AA390" s="295"/>
      <c r="AB390" s="295"/>
      <c r="AC390" s="295"/>
      <c r="AD390" s="295"/>
      <c r="AE390" s="295"/>
      <c r="AF390" s="295"/>
      <c r="AG390" s="295"/>
    </row>
    <row r="391" spans="1:33" ht="24" customHeight="1">
      <c r="A391" s="295"/>
      <c r="B391" s="295"/>
      <c r="C391" s="295"/>
      <c r="D391" s="295"/>
      <c r="E391" s="295"/>
      <c r="F391" s="295"/>
      <c r="G391" s="295"/>
      <c r="H391" s="295"/>
      <c r="I391" s="295"/>
      <c r="J391" s="295"/>
      <c r="K391" s="295"/>
      <c r="L391" s="295"/>
      <c r="M391" s="295"/>
      <c r="N391" s="295"/>
      <c r="O391" s="295"/>
      <c r="P391" s="295"/>
      <c r="Q391" s="295"/>
      <c r="R391" s="295"/>
      <c r="S391" s="295"/>
      <c r="T391" s="295"/>
      <c r="U391" s="295"/>
      <c r="V391" s="295"/>
      <c r="W391" s="295"/>
      <c r="X391" s="295"/>
      <c r="Y391" s="295"/>
      <c r="Z391" s="295"/>
      <c r="AA391" s="295"/>
      <c r="AB391" s="295"/>
      <c r="AC391" s="295"/>
      <c r="AD391" s="295"/>
      <c r="AE391" s="295"/>
      <c r="AF391" s="295"/>
      <c r="AG391" s="295"/>
    </row>
    <row r="392" spans="1:33" ht="24" customHeight="1">
      <c r="A392" s="295"/>
      <c r="B392" s="295"/>
      <c r="C392" s="295"/>
      <c r="D392" s="295"/>
      <c r="E392" s="295"/>
      <c r="F392" s="295"/>
      <c r="G392" s="295"/>
      <c r="H392" s="295"/>
      <c r="I392" s="295"/>
      <c r="J392" s="295"/>
      <c r="K392" s="295"/>
      <c r="L392" s="295"/>
      <c r="M392" s="295"/>
      <c r="N392" s="295"/>
      <c r="O392" s="295"/>
      <c r="P392" s="295"/>
      <c r="Q392" s="295"/>
      <c r="R392" s="295"/>
      <c r="S392" s="295"/>
      <c r="T392" s="295"/>
      <c r="U392" s="295"/>
      <c r="V392" s="295"/>
      <c r="W392" s="295"/>
      <c r="X392" s="295"/>
      <c r="Y392" s="295"/>
      <c r="Z392" s="295"/>
      <c r="AA392" s="295"/>
      <c r="AB392" s="295"/>
      <c r="AC392" s="295"/>
      <c r="AD392" s="295"/>
      <c r="AE392" s="295"/>
      <c r="AF392" s="295"/>
      <c r="AG392" s="295"/>
    </row>
    <row r="393" spans="1:33" ht="24" customHeight="1">
      <c r="A393" s="295"/>
      <c r="B393" s="295"/>
      <c r="C393" s="295"/>
      <c r="D393" s="295"/>
      <c r="E393" s="295"/>
      <c r="F393" s="295"/>
      <c r="G393" s="295"/>
      <c r="H393" s="295"/>
      <c r="I393" s="295"/>
      <c r="J393" s="295"/>
      <c r="K393" s="295"/>
      <c r="L393" s="295"/>
      <c r="M393" s="295"/>
      <c r="N393" s="295"/>
      <c r="O393" s="295"/>
      <c r="P393" s="295"/>
      <c r="Q393" s="295"/>
      <c r="R393" s="295"/>
      <c r="S393" s="295"/>
      <c r="T393" s="295"/>
      <c r="U393" s="295"/>
      <c r="V393" s="295"/>
      <c r="W393" s="295"/>
      <c r="X393" s="295"/>
      <c r="Y393" s="295"/>
      <c r="Z393" s="295"/>
      <c r="AA393" s="295"/>
      <c r="AB393" s="295"/>
      <c r="AC393" s="295"/>
      <c r="AD393" s="295"/>
      <c r="AE393" s="295"/>
      <c r="AF393" s="295"/>
      <c r="AG393" s="295"/>
    </row>
    <row r="394" spans="1:33" ht="24" customHeight="1">
      <c r="A394" s="295"/>
      <c r="B394" s="295"/>
      <c r="C394" s="295"/>
      <c r="D394" s="295"/>
      <c r="E394" s="295"/>
      <c r="F394" s="295"/>
      <c r="G394" s="295"/>
      <c r="H394" s="295"/>
      <c r="I394" s="295"/>
      <c r="J394" s="295"/>
      <c r="K394" s="295"/>
      <c r="L394" s="295"/>
      <c r="M394" s="295"/>
      <c r="N394" s="295"/>
      <c r="O394" s="295"/>
      <c r="P394" s="295"/>
      <c r="Q394" s="295"/>
      <c r="R394" s="295"/>
      <c r="S394" s="295"/>
      <c r="T394" s="295"/>
      <c r="U394" s="295"/>
      <c r="V394" s="295"/>
      <c r="W394" s="295"/>
      <c r="X394" s="295"/>
      <c r="Y394" s="295"/>
      <c r="Z394" s="295"/>
      <c r="AA394" s="295"/>
      <c r="AB394" s="295"/>
      <c r="AC394" s="295"/>
      <c r="AD394" s="295"/>
      <c r="AE394" s="295"/>
      <c r="AF394" s="295"/>
      <c r="AG394" s="295"/>
    </row>
    <row r="395" spans="1:33" ht="24" customHeight="1">
      <c r="A395" s="295"/>
      <c r="B395" s="295"/>
      <c r="C395" s="295"/>
      <c r="D395" s="295"/>
      <c r="E395" s="295"/>
      <c r="F395" s="295"/>
      <c r="G395" s="295"/>
      <c r="H395" s="295"/>
      <c r="I395" s="295"/>
      <c r="J395" s="295"/>
      <c r="K395" s="295"/>
      <c r="L395" s="295"/>
      <c r="M395" s="295"/>
      <c r="N395" s="295"/>
      <c r="O395" s="295"/>
      <c r="P395" s="295"/>
      <c r="Q395" s="295"/>
      <c r="R395" s="295"/>
      <c r="S395" s="295"/>
      <c r="T395" s="295"/>
      <c r="U395" s="295"/>
      <c r="V395" s="295"/>
      <c r="W395" s="295"/>
      <c r="X395" s="295"/>
      <c r="Y395" s="295"/>
      <c r="Z395" s="295"/>
      <c r="AA395" s="295"/>
      <c r="AB395" s="295"/>
      <c r="AC395" s="295"/>
      <c r="AD395" s="295"/>
      <c r="AE395" s="295"/>
      <c r="AF395" s="295"/>
      <c r="AG395" s="295"/>
    </row>
    <row r="396" spans="1:33" ht="24" customHeight="1">
      <c r="A396" s="295"/>
      <c r="B396" s="295"/>
      <c r="C396" s="295"/>
      <c r="D396" s="295"/>
      <c r="E396" s="295"/>
      <c r="F396" s="295"/>
      <c r="G396" s="295"/>
      <c r="H396" s="295"/>
      <c r="I396" s="295"/>
      <c r="J396" s="295"/>
      <c r="K396" s="295"/>
      <c r="L396" s="295"/>
      <c r="M396" s="295"/>
      <c r="N396" s="295"/>
      <c r="O396" s="295"/>
      <c r="P396" s="295"/>
      <c r="Q396" s="295"/>
      <c r="R396" s="295"/>
      <c r="S396" s="295"/>
      <c r="T396" s="295"/>
      <c r="U396" s="295"/>
      <c r="V396" s="295"/>
      <c r="W396" s="295"/>
      <c r="X396" s="295"/>
      <c r="Y396" s="295"/>
      <c r="Z396" s="295"/>
      <c r="AA396" s="295"/>
      <c r="AB396" s="295"/>
      <c r="AC396" s="295"/>
      <c r="AD396" s="295"/>
      <c r="AE396" s="295"/>
      <c r="AF396" s="295"/>
      <c r="AG396" s="295"/>
    </row>
    <row r="397" spans="1:33" ht="24" customHeight="1">
      <c r="A397" s="295"/>
      <c r="B397" s="295"/>
      <c r="C397" s="295"/>
      <c r="D397" s="295"/>
      <c r="E397" s="295"/>
      <c r="F397" s="295"/>
      <c r="G397" s="295"/>
      <c r="H397" s="295"/>
      <c r="I397" s="295"/>
      <c r="J397" s="295"/>
      <c r="K397" s="295"/>
      <c r="L397" s="295"/>
      <c r="M397" s="295"/>
      <c r="N397" s="295"/>
      <c r="O397" s="295"/>
      <c r="P397" s="295"/>
      <c r="Q397" s="295"/>
      <c r="R397" s="295"/>
      <c r="S397" s="295"/>
      <c r="T397" s="295"/>
      <c r="U397" s="295"/>
      <c r="V397" s="295"/>
      <c r="W397" s="295"/>
      <c r="X397" s="295"/>
      <c r="Y397" s="295"/>
      <c r="Z397" s="295"/>
      <c r="AA397" s="295"/>
      <c r="AB397" s="295"/>
      <c r="AC397" s="295"/>
      <c r="AD397" s="295"/>
      <c r="AE397" s="295"/>
      <c r="AF397" s="295"/>
      <c r="AG397" s="295"/>
    </row>
    <row r="398" spans="1:33" ht="24" customHeight="1">
      <c r="A398" s="295"/>
      <c r="B398" s="295"/>
      <c r="C398" s="295"/>
      <c r="D398" s="295"/>
      <c r="E398" s="295"/>
      <c r="F398" s="295"/>
      <c r="G398" s="295"/>
      <c r="H398" s="295"/>
      <c r="I398" s="295"/>
      <c r="J398" s="295"/>
      <c r="K398" s="295"/>
      <c r="L398" s="295"/>
      <c r="M398" s="295"/>
      <c r="N398" s="295"/>
      <c r="O398" s="295"/>
      <c r="P398" s="295"/>
      <c r="Q398" s="295"/>
      <c r="R398" s="295"/>
      <c r="S398" s="295"/>
      <c r="T398" s="295"/>
      <c r="U398" s="295"/>
      <c r="V398" s="295"/>
      <c r="W398" s="295"/>
      <c r="X398" s="295"/>
      <c r="Y398" s="295"/>
      <c r="Z398" s="295"/>
      <c r="AA398" s="295"/>
      <c r="AB398" s="295"/>
      <c r="AC398" s="295"/>
      <c r="AD398" s="295"/>
      <c r="AE398" s="295"/>
      <c r="AF398" s="295"/>
      <c r="AG398" s="295"/>
    </row>
    <row r="399" spans="1:33" ht="24" customHeight="1">
      <c r="A399" s="295"/>
      <c r="B399" s="295"/>
      <c r="C399" s="295"/>
      <c r="D399" s="295"/>
      <c r="E399" s="295"/>
      <c r="F399" s="295"/>
      <c r="G399" s="295"/>
      <c r="H399" s="295"/>
      <c r="I399" s="295"/>
      <c r="J399" s="295"/>
      <c r="K399" s="295"/>
      <c r="L399" s="295"/>
      <c r="M399" s="295"/>
      <c r="N399" s="295"/>
      <c r="O399" s="295"/>
      <c r="P399" s="295"/>
      <c r="Q399" s="295"/>
      <c r="R399" s="295"/>
      <c r="S399" s="295"/>
      <c r="T399" s="295"/>
      <c r="U399" s="295"/>
      <c r="V399" s="295"/>
      <c r="W399" s="295"/>
      <c r="X399" s="295"/>
      <c r="Y399" s="295"/>
      <c r="Z399" s="295"/>
      <c r="AA399" s="295"/>
      <c r="AB399" s="295"/>
      <c r="AC399" s="295"/>
      <c r="AD399" s="295"/>
      <c r="AE399" s="295"/>
      <c r="AF399" s="295"/>
      <c r="AG399" s="295"/>
    </row>
    <row r="400" spans="1:33" ht="24" customHeight="1">
      <c r="A400" s="295"/>
      <c r="B400" s="295"/>
      <c r="C400" s="295"/>
      <c r="D400" s="295"/>
      <c r="E400" s="295"/>
      <c r="F400" s="295"/>
      <c r="G400" s="295"/>
      <c r="H400" s="295"/>
      <c r="I400" s="295"/>
      <c r="J400" s="295"/>
      <c r="K400" s="295"/>
      <c r="L400" s="295"/>
      <c r="M400" s="295"/>
      <c r="N400" s="295"/>
      <c r="O400" s="295"/>
      <c r="P400" s="295"/>
      <c r="Q400" s="295"/>
      <c r="R400" s="295"/>
      <c r="S400" s="295"/>
      <c r="T400" s="295"/>
      <c r="U400" s="295"/>
      <c r="V400" s="295"/>
      <c r="W400" s="295"/>
      <c r="X400" s="295"/>
      <c r="Y400" s="295"/>
      <c r="Z400" s="295"/>
      <c r="AA400" s="295"/>
      <c r="AB400" s="295"/>
      <c r="AC400" s="295"/>
      <c r="AD400" s="295"/>
      <c r="AE400" s="295"/>
      <c r="AF400" s="295"/>
      <c r="AG400" s="295"/>
    </row>
    <row r="401" spans="1:33" ht="24" customHeight="1">
      <c r="A401" s="295"/>
      <c r="B401" s="295"/>
      <c r="C401" s="295"/>
      <c r="D401" s="295"/>
      <c r="E401" s="295"/>
      <c r="F401" s="295"/>
      <c r="G401" s="295"/>
      <c r="H401" s="295"/>
      <c r="I401" s="295"/>
      <c r="J401" s="295"/>
      <c r="K401" s="295"/>
      <c r="L401" s="295"/>
      <c r="M401" s="295"/>
      <c r="N401" s="295"/>
      <c r="O401" s="295"/>
      <c r="P401" s="295"/>
      <c r="Q401" s="295"/>
      <c r="R401" s="295"/>
      <c r="S401" s="295"/>
      <c r="T401" s="295"/>
      <c r="U401" s="295"/>
      <c r="V401" s="295"/>
      <c r="W401" s="295"/>
      <c r="X401" s="295"/>
      <c r="Y401" s="295"/>
      <c r="Z401" s="295"/>
      <c r="AA401" s="295"/>
      <c r="AB401" s="295"/>
      <c r="AC401" s="295"/>
      <c r="AD401" s="295"/>
      <c r="AE401" s="295"/>
      <c r="AF401" s="295"/>
      <c r="AG401" s="295"/>
    </row>
    <row r="402" spans="1:33" ht="24" customHeight="1">
      <c r="A402" s="295"/>
      <c r="B402" s="295"/>
      <c r="C402" s="295"/>
      <c r="D402" s="295"/>
      <c r="E402" s="295"/>
      <c r="F402" s="295"/>
      <c r="G402" s="295"/>
      <c r="H402" s="295"/>
      <c r="I402" s="295"/>
      <c r="J402" s="295"/>
      <c r="K402" s="295"/>
      <c r="L402" s="295"/>
      <c r="M402" s="295"/>
      <c r="N402" s="295"/>
      <c r="O402" s="295"/>
      <c r="P402" s="295"/>
      <c r="Q402" s="295"/>
      <c r="R402" s="295"/>
      <c r="S402" s="295"/>
      <c r="T402" s="295"/>
      <c r="U402" s="295"/>
      <c r="V402" s="295"/>
      <c r="W402" s="295"/>
      <c r="X402" s="295"/>
      <c r="Y402" s="295"/>
      <c r="Z402" s="295"/>
      <c r="AA402" s="295"/>
      <c r="AB402" s="295"/>
      <c r="AC402" s="295"/>
      <c r="AD402" s="295"/>
      <c r="AE402" s="295"/>
      <c r="AF402" s="295"/>
      <c r="AG402" s="295"/>
    </row>
    <row r="403" spans="1:33" ht="24" customHeight="1">
      <c r="A403" s="295"/>
      <c r="B403" s="295"/>
      <c r="C403" s="295"/>
      <c r="D403" s="295"/>
      <c r="E403" s="295"/>
      <c r="F403" s="295"/>
      <c r="G403" s="295"/>
      <c r="H403" s="295"/>
      <c r="I403" s="295"/>
      <c r="J403" s="295"/>
      <c r="K403" s="295"/>
      <c r="L403" s="295"/>
      <c r="M403" s="295"/>
      <c r="N403" s="295"/>
      <c r="O403" s="295"/>
      <c r="P403" s="295"/>
      <c r="Q403" s="295"/>
      <c r="R403" s="295"/>
      <c r="S403" s="295"/>
      <c r="T403" s="295"/>
      <c r="U403" s="295"/>
      <c r="V403" s="295"/>
      <c r="W403" s="295"/>
      <c r="X403" s="295"/>
      <c r="Y403" s="295"/>
      <c r="Z403" s="295"/>
      <c r="AA403" s="295"/>
      <c r="AB403" s="295"/>
      <c r="AC403" s="295"/>
      <c r="AD403" s="295"/>
      <c r="AE403" s="295"/>
      <c r="AF403" s="295"/>
      <c r="AG403" s="295"/>
    </row>
    <row r="404" spans="1:33" ht="24" customHeight="1">
      <c r="A404" s="295"/>
      <c r="B404" s="295"/>
      <c r="C404" s="295"/>
      <c r="D404" s="295"/>
      <c r="E404" s="295"/>
      <c r="F404" s="295"/>
      <c r="G404" s="295"/>
      <c r="H404" s="295"/>
      <c r="I404" s="295"/>
      <c r="J404" s="295"/>
      <c r="K404" s="295"/>
      <c r="L404" s="295"/>
      <c r="M404" s="295"/>
      <c r="N404" s="295"/>
      <c r="O404" s="295"/>
      <c r="P404" s="295"/>
      <c r="Q404" s="295"/>
      <c r="R404" s="295"/>
      <c r="S404" s="295"/>
      <c r="T404" s="295"/>
      <c r="U404" s="295"/>
      <c r="V404" s="295"/>
      <c r="W404" s="295"/>
      <c r="X404" s="295"/>
      <c r="Y404" s="295"/>
      <c r="Z404" s="295"/>
      <c r="AA404" s="295"/>
      <c r="AB404" s="295"/>
      <c r="AC404" s="295"/>
      <c r="AD404" s="295"/>
      <c r="AE404" s="295"/>
      <c r="AF404" s="295"/>
      <c r="AG404" s="295"/>
    </row>
    <row r="405" spans="1:33" ht="24" customHeight="1">
      <c r="A405" s="295"/>
      <c r="B405" s="295"/>
      <c r="C405" s="295"/>
      <c r="D405" s="295"/>
      <c r="E405" s="295"/>
      <c r="F405" s="295"/>
      <c r="G405" s="295"/>
      <c r="H405" s="295"/>
      <c r="I405" s="295"/>
      <c r="J405" s="295"/>
      <c r="K405" s="295"/>
      <c r="L405" s="295"/>
      <c r="M405" s="295"/>
      <c r="N405" s="295"/>
      <c r="O405" s="295"/>
      <c r="P405" s="295"/>
      <c r="Q405" s="295"/>
      <c r="R405" s="295"/>
      <c r="S405" s="295"/>
      <c r="T405" s="295"/>
      <c r="U405" s="295"/>
      <c r="V405" s="295"/>
      <c r="W405" s="295"/>
      <c r="X405" s="295"/>
      <c r="Y405" s="295"/>
      <c r="Z405" s="295"/>
      <c r="AA405" s="295"/>
      <c r="AB405" s="295"/>
      <c r="AC405" s="295"/>
      <c r="AD405" s="295"/>
      <c r="AE405" s="295"/>
      <c r="AF405" s="295"/>
      <c r="AG405" s="295"/>
    </row>
    <row r="406" spans="1:33" ht="24" customHeight="1">
      <c r="A406" s="295"/>
      <c r="B406" s="295"/>
      <c r="C406" s="295"/>
      <c r="D406" s="295"/>
      <c r="E406" s="295"/>
      <c r="F406" s="295"/>
      <c r="G406" s="295"/>
      <c r="H406" s="295"/>
      <c r="I406" s="295"/>
      <c r="J406" s="295"/>
      <c r="K406" s="295"/>
      <c r="L406" s="295"/>
      <c r="M406" s="295"/>
      <c r="N406" s="295"/>
      <c r="O406" s="295"/>
      <c r="P406" s="295"/>
      <c r="Q406" s="295"/>
      <c r="R406" s="295"/>
      <c r="S406" s="295"/>
      <c r="T406" s="295"/>
      <c r="U406" s="295"/>
      <c r="V406" s="295"/>
      <c r="W406" s="295"/>
      <c r="X406" s="295"/>
      <c r="Y406" s="295"/>
      <c r="Z406" s="295"/>
      <c r="AA406" s="295"/>
      <c r="AB406" s="295"/>
      <c r="AC406" s="295"/>
      <c r="AD406" s="295"/>
      <c r="AE406" s="295"/>
      <c r="AF406" s="295"/>
      <c r="AG406" s="295"/>
    </row>
    <row r="407" spans="1:33" ht="24" customHeight="1">
      <c r="A407" s="295"/>
      <c r="B407" s="295"/>
      <c r="C407" s="295"/>
      <c r="D407" s="295"/>
      <c r="E407" s="295"/>
      <c r="F407" s="295"/>
      <c r="G407" s="295"/>
      <c r="H407" s="295"/>
      <c r="I407" s="295"/>
      <c r="J407" s="295"/>
      <c r="K407" s="295"/>
      <c r="L407" s="295"/>
      <c r="M407" s="295"/>
      <c r="N407" s="295"/>
      <c r="O407" s="295"/>
      <c r="P407" s="295"/>
      <c r="Q407" s="295"/>
      <c r="R407" s="295"/>
      <c r="S407" s="295"/>
      <c r="T407" s="295"/>
      <c r="U407" s="295"/>
      <c r="V407" s="295"/>
      <c r="W407" s="295"/>
      <c r="X407" s="295"/>
      <c r="Y407" s="295"/>
      <c r="Z407" s="295"/>
      <c r="AA407" s="295"/>
      <c r="AB407" s="295"/>
      <c r="AC407" s="295"/>
      <c r="AD407" s="295"/>
      <c r="AE407" s="295"/>
      <c r="AF407" s="295"/>
      <c r="AG407" s="295"/>
    </row>
    <row r="408" spans="1:33" ht="24" customHeight="1">
      <c r="A408" s="295"/>
      <c r="B408" s="295"/>
      <c r="C408" s="295"/>
      <c r="D408" s="295"/>
      <c r="E408" s="295"/>
      <c r="F408" s="295"/>
      <c r="G408" s="295"/>
      <c r="H408" s="295"/>
      <c r="I408" s="295"/>
      <c r="J408" s="295"/>
      <c r="K408" s="295"/>
      <c r="L408" s="295"/>
      <c r="M408" s="295"/>
      <c r="N408" s="295"/>
      <c r="O408" s="295"/>
      <c r="P408" s="295"/>
      <c r="Q408" s="295"/>
      <c r="R408" s="295"/>
      <c r="S408" s="295"/>
      <c r="T408" s="295"/>
      <c r="U408" s="295"/>
      <c r="V408" s="295"/>
      <c r="W408" s="295"/>
      <c r="X408" s="295"/>
      <c r="Y408" s="295"/>
      <c r="Z408" s="295"/>
      <c r="AA408" s="295"/>
      <c r="AB408" s="295"/>
      <c r="AC408" s="295"/>
      <c r="AD408" s="295"/>
      <c r="AE408" s="295"/>
      <c r="AF408" s="295"/>
      <c r="AG408" s="295"/>
    </row>
    <row r="409" spans="1:33" ht="24" customHeight="1">
      <c r="A409" s="295"/>
      <c r="B409" s="295"/>
      <c r="C409" s="295"/>
      <c r="D409" s="295"/>
      <c r="E409" s="295"/>
      <c r="F409" s="295"/>
      <c r="G409" s="295"/>
      <c r="H409" s="295"/>
      <c r="I409" s="295"/>
      <c r="J409" s="295"/>
      <c r="K409" s="295"/>
      <c r="L409" s="295"/>
      <c r="M409" s="295"/>
      <c r="N409" s="295"/>
      <c r="O409" s="295"/>
      <c r="P409" s="295"/>
      <c r="Q409" s="295"/>
      <c r="R409" s="295"/>
      <c r="S409" s="295"/>
      <c r="T409" s="295"/>
      <c r="U409" s="295"/>
      <c r="V409" s="295"/>
      <c r="W409" s="295"/>
      <c r="X409" s="295"/>
      <c r="Y409" s="295"/>
      <c r="Z409" s="295"/>
      <c r="AA409" s="295"/>
      <c r="AB409" s="295"/>
      <c r="AC409" s="295"/>
      <c r="AD409" s="295"/>
      <c r="AE409" s="295"/>
      <c r="AF409" s="295"/>
      <c r="AG409" s="295"/>
    </row>
    <row r="410" spans="1:33" ht="24" customHeight="1">
      <c r="A410" s="295"/>
      <c r="B410" s="295"/>
      <c r="C410" s="295"/>
      <c r="D410" s="295"/>
      <c r="E410" s="295"/>
      <c r="F410" s="295"/>
      <c r="G410" s="295"/>
      <c r="H410" s="295"/>
      <c r="I410" s="295"/>
      <c r="J410" s="295"/>
      <c r="K410" s="295"/>
      <c r="L410" s="295"/>
      <c r="M410" s="295"/>
      <c r="N410" s="295"/>
      <c r="O410" s="295"/>
      <c r="P410" s="295"/>
      <c r="Q410" s="295"/>
      <c r="R410" s="295"/>
      <c r="S410" s="295"/>
      <c r="T410" s="295"/>
      <c r="U410" s="295"/>
      <c r="V410" s="295"/>
      <c r="W410" s="295"/>
      <c r="X410" s="295"/>
      <c r="Y410" s="295"/>
      <c r="Z410" s="295"/>
      <c r="AA410" s="295"/>
      <c r="AB410" s="295"/>
      <c r="AC410" s="295"/>
      <c r="AD410" s="295"/>
      <c r="AE410" s="295"/>
      <c r="AF410" s="295"/>
      <c r="AG410" s="295"/>
    </row>
    <row r="411" spans="1:33" ht="24" customHeight="1">
      <c r="A411" s="295"/>
      <c r="B411" s="295"/>
      <c r="C411" s="295"/>
      <c r="D411" s="295"/>
      <c r="E411" s="295"/>
      <c r="F411" s="295"/>
      <c r="G411" s="295"/>
      <c r="H411" s="295"/>
      <c r="I411" s="295"/>
      <c r="J411" s="295"/>
      <c r="K411" s="295"/>
      <c r="L411" s="295"/>
      <c r="M411" s="295"/>
      <c r="N411" s="295"/>
      <c r="O411" s="295"/>
      <c r="P411" s="295"/>
      <c r="Q411" s="295"/>
      <c r="R411" s="295"/>
      <c r="S411" s="295"/>
      <c r="T411" s="295"/>
      <c r="U411" s="295"/>
      <c r="V411" s="295"/>
      <c r="W411" s="295"/>
      <c r="X411" s="295"/>
      <c r="Y411" s="295"/>
      <c r="Z411" s="295"/>
      <c r="AA411" s="295"/>
      <c r="AB411" s="295"/>
      <c r="AC411" s="295"/>
      <c r="AD411" s="295"/>
      <c r="AE411" s="295"/>
      <c r="AF411" s="295"/>
      <c r="AG411" s="295"/>
    </row>
    <row r="412" spans="1:33" ht="24" customHeight="1">
      <c r="A412" s="295"/>
      <c r="B412" s="295"/>
      <c r="C412" s="295"/>
      <c r="D412" s="295"/>
      <c r="E412" s="295"/>
      <c r="F412" s="295"/>
      <c r="G412" s="295"/>
      <c r="H412" s="295"/>
      <c r="I412" s="295"/>
      <c r="J412" s="295"/>
      <c r="K412" s="295"/>
      <c r="L412" s="295"/>
      <c r="M412" s="295"/>
      <c r="N412" s="295"/>
      <c r="O412" s="295"/>
      <c r="P412" s="295"/>
      <c r="Q412" s="295"/>
      <c r="R412" s="295"/>
      <c r="S412" s="295"/>
      <c r="T412" s="295"/>
      <c r="U412" s="295"/>
      <c r="V412" s="295"/>
      <c r="W412" s="295"/>
      <c r="X412" s="295"/>
      <c r="Y412" s="295"/>
      <c r="Z412" s="295"/>
      <c r="AA412" s="295"/>
      <c r="AB412" s="295"/>
      <c r="AC412" s="295"/>
      <c r="AD412" s="295"/>
      <c r="AE412" s="295"/>
      <c r="AF412" s="295"/>
      <c r="AG412" s="295"/>
    </row>
    <row r="413" spans="1:33" ht="24" customHeight="1">
      <c r="A413" s="295"/>
      <c r="B413" s="295"/>
      <c r="C413" s="295"/>
      <c r="D413" s="295"/>
      <c r="E413" s="295"/>
      <c r="F413" s="295"/>
      <c r="G413" s="295"/>
      <c r="H413" s="295"/>
      <c r="I413" s="295"/>
      <c r="J413" s="295"/>
      <c r="K413" s="295"/>
      <c r="L413" s="295"/>
      <c r="M413" s="295"/>
      <c r="N413" s="295"/>
      <c r="O413" s="295"/>
      <c r="P413" s="295"/>
      <c r="Q413" s="295"/>
      <c r="R413" s="295"/>
      <c r="S413" s="295"/>
      <c r="T413" s="295"/>
      <c r="U413" s="295"/>
      <c r="V413" s="295"/>
      <c r="W413" s="295"/>
      <c r="X413" s="295"/>
      <c r="Y413" s="295"/>
      <c r="Z413" s="295"/>
      <c r="AA413" s="295"/>
      <c r="AB413" s="295"/>
      <c r="AC413" s="295"/>
      <c r="AD413" s="295"/>
      <c r="AE413" s="295"/>
      <c r="AF413" s="295"/>
      <c r="AG413" s="295"/>
    </row>
    <row r="414" spans="1:33" ht="24" customHeight="1">
      <c r="A414" s="295"/>
      <c r="B414" s="295"/>
      <c r="C414" s="295"/>
      <c r="D414" s="295"/>
      <c r="E414" s="295"/>
      <c r="F414" s="295"/>
      <c r="G414" s="295"/>
      <c r="H414" s="295"/>
      <c r="I414" s="295"/>
      <c r="J414" s="295"/>
      <c r="K414" s="295"/>
      <c r="L414" s="295"/>
      <c r="M414" s="295"/>
      <c r="N414" s="295"/>
      <c r="O414" s="295"/>
      <c r="P414" s="295"/>
      <c r="Q414" s="295"/>
      <c r="R414" s="295"/>
      <c r="S414" s="295"/>
      <c r="T414" s="295"/>
      <c r="U414" s="295"/>
      <c r="V414" s="295"/>
      <c r="W414" s="295"/>
      <c r="X414" s="295"/>
      <c r="Y414" s="295"/>
      <c r="Z414" s="295"/>
      <c r="AA414" s="295"/>
      <c r="AB414" s="295"/>
      <c r="AC414" s="295"/>
      <c r="AD414" s="295"/>
      <c r="AE414" s="295"/>
      <c r="AF414" s="295"/>
      <c r="AG414" s="295"/>
    </row>
    <row r="415" spans="1:33" ht="24" customHeight="1">
      <c r="A415" s="295"/>
      <c r="B415" s="295"/>
      <c r="C415" s="295"/>
      <c r="D415" s="295"/>
      <c r="E415" s="295"/>
      <c r="F415" s="295"/>
      <c r="G415" s="295"/>
      <c r="H415" s="295"/>
      <c r="I415" s="295"/>
      <c r="J415" s="295"/>
      <c r="K415" s="295"/>
      <c r="L415" s="295"/>
      <c r="M415" s="295"/>
      <c r="N415" s="295"/>
      <c r="O415" s="295"/>
      <c r="P415" s="295"/>
      <c r="Q415" s="295"/>
      <c r="R415" s="295"/>
      <c r="S415" s="295"/>
      <c r="T415" s="295"/>
      <c r="U415" s="295"/>
      <c r="V415" s="295"/>
      <c r="W415" s="295"/>
      <c r="X415" s="295"/>
      <c r="Y415" s="295"/>
      <c r="Z415" s="295"/>
      <c r="AA415" s="295"/>
      <c r="AB415" s="295"/>
      <c r="AC415" s="295"/>
      <c r="AD415" s="295"/>
      <c r="AE415" s="295"/>
      <c r="AF415" s="295"/>
      <c r="AG415" s="295"/>
    </row>
    <row r="416" spans="1:33" ht="24" customHeight="1">
      <c r="A416" s="295"/>
      <c r="B416" s="295"/>
      <c r="C416" s="295"/>
      <c r="D416" s="295"/>
      <c r="E416" s="295"/>
      <c r="F416" s="295"/>
      <c r="G416" s="295"/>
      <c r="H416" s="295"/>
      <c r="I416" s="295"/>
      <c r="J416" s="295"/>
      <c r="K416" s="295"/>
      <c r="L416" s="295"/>
      <c r="M416" s="295"/>
      <c r="N416" s="295"/>
      <c r="O416" s="295"/>
      <c r="P416" s="295"/>
      <c r="Q416" s="295"/>
      <c r="R416" s="295"/>
      <c r="S416" s="295"/>
      <c r="T416" s="295"/>
      <c r="U416" s="295"/>
      <c r="V416" s="295"/>
      <c r="W416" s="295"/>
      <c r="X416" s="295"/>
      <c r="Y416" s="295"/>
      <c r="Z416" s="295"/>
      <c r="AA416" s="295"/>
      <c r="AB416" s="295"/>
      <c r="AC416" s="295"/>
      <c r="AD416" s="295"/>
      <c r="AE416" s="295"/>
      <c r="AF416" s="295"/>
      <c r="AG416" s="295"/>
    </row>
    <row r="417" spans="1:33" ht="24" customHeight="1">
      <c r="A417" s="295"/>
      <c r="B417" s="295"/>
      <c r="C417" s="295"/>
      <c r="D417" s="295"/>
      <c r="E417" s="295"/>
      <c r="F417" s="295"/>
      <c r="G417" s="295"/>
      <c r="H417" s="295"/>
      <c r="I417" s="295"/>
      <c r="J417" s="295"/>
      <c r="K417" s="295"/>
      <c r="L417" s="295"/>
      <c r="M417" s="295"/>
      <c r="N417" s="295"/>
      <c r="O417" s="295"/>
      <c r="P417" s="295"/>
      <c r="Q417" s="295"/>
      <c r="R417" s="295"/>
      <c r="S417" s="295"/>
      <c r="T417" s="295"/>
      <c r="U417" s="295"/>
      <c r="V417" s="295"/>
      <c r="W417" s="295"/>
      <c r="X417" s="295"/>
      <c r="Y417" s="295"/>
      <c r="Z417" s="295"/>
      <c r="AA417" s="295"/>
      <c r="AB417" s="295"/>
      <c r="AC417" s="295"/>
      <c r="AD417" s="295"/>
      <c r="AE417" s="295"/>
      <c r="AF417" s="295"/>
      <c r="AG417" s="295"/>
    </row>
    <row r="418" spans="1:33" ht="24" customHeight="1">
      <c r="A418" s="295"/>
      <c r="B418" s="295"/>
      <c r="C418" s="295"/>
      <c r="D418" s="295"/>
      <c r="E418" s="295"/>
      <c r="F418" s="295"/>
      <c r="G418" s="295"/>
      <c r="H418" s="295"/>
      <c r="I418" s="295"/>
      <c r="J418" s="295"/>
      <c r="K418" s="295"/>
      <c r="L418" s="295"/>
      <c r="M418" s="295"/>
      <c r="N418" s="295"/>
      <c r="O418" s="295"/>
      <c r="P418" s="295"/>
      <c r="Q418" s="295"/>
      <c r="R418" s="295"/>
      <c r="S418" s="295"/>
      <c r="T418" s="295"/>
      <c r="U418" s="295"/>
      <c r="V418" s="295"/>
      <c r="W418" s="295"/>
      <c r="X418" s="295"/>
      <c r="Y418" s="295"/>
      <c r="Z418" s="295"/>
      <c r="AA418" s="295"/>
      <c r="AB418" s="295"/>
      <c r="AC418" s="295"/>
      <c r="AD418" s="295"/>
      <c r="AE418" s="295"/>
      <c r="AF418" s="295"/>
      <c r="AG418" s="295"/>
    </row>
    <row r="419" spans="1:33" ht="24" customHeight="1">
      <c r="A419" s="295"/>
      <c r="B419" s="295"/>
      <c r="C419" s="295"/>
      <c r="D419" s="295"/>
      <c r="E419" s="295"/>
      <c r="F419" s="295"/>
      <c r="G419" s="295"/>
      <c r="H419" s="295"/>
      <c r="I419" s="295"/>
      <c r="J419" s="295"/>
      <c r="K419" s="295"/>
      <c r="L419" s="295"/>
      <c r="M419" s="295"/>
      <c r="N419" s="295"/>
      <c r="O419" s="295"/>
      <c r="P419" s="295"/>
      <c r="Q419" s="295"/>
      <c r="R419" s="295"/>
      <c r="S419" s="295"/>
      <c r="T419" s="295"/>
      <c r="U419" s="295"/>
      <c r="V419" s="295"/>
      <c r="W419" s="295"/>
      <c r="X419" s="295"/>
      <c r="Y419" s="295"/>
      <c r="Z419" s="295"/>
      <c r="AA419" s="295"/>
      <c r="AB419" s="295"/>
      <c r="AC419" s="295"/>
      <c r="AD419" s="295"/>
      <c r="AE419" s="295"/>
      <c r="AF419" s="295"/>
      <c r="AG419" s="295"/>
    </row>
    <row r="420" spans="1:33" ht="24" customHeight="1">
      <c r="A420" s="295"/>
      <c r="B420" s="295"/>
      <c r="C420" s="295"/>
      <c r="D420" s="295"/>
      <c r="E420" s="295"/>
      <c r="F420" s="295"/>
      <c r="G420" s="295"/>
      <c r="H420" s="295"/>
      <c r="I420" s="295"/>
      <c r="J420" s="295"/>
      <c r="K420" s="295"/>
      <c r="L420" s="295"/>
      <c r="M420" s="295"/>
      <c r="N420" s="295"/>
      <c r="O420" s="295"/>
      <c r="P420" s="295"/>
      <c r="Q420" s="295"/>
      <c r="R420" s="295"/>
      <c r="S420" s="295"/>
      <c r="T420" s="295"/>
      <c r="U420" s="295"/>
      <c r="V420" s="295"/>
      <c r="W420" s="295"/>
      <c r="X420" s="295"/>
      <c r="Y420" s="295"/>
      <c r="Z420" s="295"/>
      <c r="AA420" s="295"/>
      <c r="AB420" s="295"/>
      <c r="AC420" s="295"/>
      <c r="AD420" s="295"/>
      <c r="AE420" s="295"/>
      <c r="AF420" s="295"/>
      <c r="AG420" s="295"/>
    </row>
    <row r="421" spans="1:33" ht="24" customHeight="1">
      <c r="A421" s="295"/>
      <c r="B421" s="295"/>
      <c r="C421" s="295"/>
      <c r="D421" s="295"/>
      <c r="E421" s="295"/>
      <c r="F421" s="295"/>
      <c r="G421" s="295"/>
      <c r="H421" s="295"/>
      <c r="I421" s="295"/>
      <c r="J421" s="295"/>
      <c r="K421" s="295"/>
      <c r="L421" s="295"/>
      <c r="M421" s="295"/>
      <c r="N421" s="295"/>
      <c r="O421" s="295"/>
      <c r="P421" s="295"/>
      <c r="Q421" s="295"/>
      <c r="R421" s="295"/>
      <c r="S421" s="295"/>
      <c r="T421" s="295"/>
      <c r="U421" s="295"/>
      <c r="V421" s="295"/>
      <c r="W421" s="295"/>
      <c r="X421" s="295"/>
      <c r="Y421" s="295"/>
      <c r="Z421" s="295"/>
      <c r="AA421" s="295"/>
      <c r="AB421" s="295"/>
      <c r="AC421" s="295"/>
      <c r="AD421" s="295"/>
      <c r="AE421" s="295"/>
      <c r="AF421" s="295"/>
      <c r="AG421" s="295"/>
    </row>
    <row r="422" spans="1:33" ht="24" customHeight="1">
      <c r="A422" s="295"/>
      <c r="B422" s="295"/>
      <c r="C422" s="295"/>
      <c r="D422" s="295"/>
      <c r="E422" s="295"/>
      <c r="F422" s="295"/>
      <c r="G422" s="295"/>
      <c r="H422" s="295"/>
      <c r="I422" s="295"/>
      <c r="J422" s="295"/>
      <c r="K422" s="295"/>
      <c r="L422" s="295"/>
      <c r="M422" s="295"/>
      <c r="N422" s="295"/>
      <c r="O422" s="295"/>
      <c r="P422" s="295"/>
      <c r="Q422" s="295"/>
      <c r="R422" s="295"/>
      <c r="S422" s="295"/>
      <c r="T422" s="295"/>
      <c r="U422" s="295"/>
      <c r="V422" s="295"/>
      <c r="W422" s="295"/>
      <c r="X422" s="295"/>
      <c r="Y422" s="295"/>
      <c r="Z422" s="295"/>
      <c r="AA422" s="295"/>
      <c r="AB422" s="295"/>
      <c r="AC422" s="295"/>
      <c r="AD422" s="295"/>
      <c r="AE422" s="295"/>
      <c r="AF422" s="295"/>
      <c r="AG422" s="295"/>
    </row>
    <row r="423" spans="1:33" ht="24" customHeight="1">
      <c r="A423" s="295"/>
      <c r="B423" s="295"/>
      <c r="C423" s="295"/>
      <c r="D423" s="295"/>
      <c r="E423" s="295"/>
      <c r="F423" s="295"/>
      <c r="G423" s="295"/>
      <c r="H423" s="295"/>
      <c r="I423" s="295"/>
      <c r="J423" s="295"/>
      <c r="K423" s="295"/>
      <c r="L423" s="295"/>
      <c r="M423" s="295"/>
      <c r="N423" s="295"/>
      <c r="O423" s="295"/>
      <c r="P423" s="295"/>
      <c r="Q423" s="295"/>
      <c r="R423" s="295"/>
      <c r="S423" s="295"/>
      <c r="T423" s="295"/>
      <c r="U423" s="295"/>
      <c r="V423" s="295"/>
      <c r="W423" s="295"/>
      <c r="X423" s="295"/>
      <c r="Y423" s="295"/>
      <c r="Z423" s="295"/>
      <c r="AA423" s="295"/>
      <c r="AB423" s="295"/>
      <c r="AC423" s="295"/>
      <c r="AD423" s="295"/>
      <c r="AE423" s="295"/>
      <c r="AF423" s="295"/>
      <c r="AG423" s="295"/>
    </row>
    <row r="424" spans="1:33" ht="24" customHeight="1">
      <c r="A424" s="295"/>
      <c r="B424" s="295"/>
      <c r="C424" s="295"/>
      <c r="D424" s="295"/>
      <c r="E424" s="295"/>
      <c r="F424" s="295"/>
      <c r="G424" s="295"/>
      <c r="H424" s="295"/>
      <c r="I424" s="295"/>
      <c r="J424" s="295"/>
      <c r="K424" s="295"/>
      <c r="L424" s="295"/>
      <c r="M424" s="295"/>
      <c r="N424" s="295"/>
      <c r="O424" s="295"/>
      <c r="P424" s="295"/>
      <c r="Q424" s="295"/>
      <c r="R424" s="295"/>
      <c r="S424" s="295"/>
      <c r="T424" s="295"/>
      <c r="U424" s="295"/>
      <c r="V424" s="295"/>
      <c r="W424" s="295"/>
      <c r="X424" s="295"/>
      <c r="Y424" s="295"/>
      <c r="Z424" s="295"/>
      <c r="AA424" s="295"/>
      <c r="AB424" s="295"/>
      <c r="AC424" s="295"/>
      <c r="AD424" s="295"/>
      <c r="AE424" s="295"/>
      <c r="AF424" s="295"/>
      <c r="AG424" s="295"/>
    </row>
    <row r="425" spans="1:33" ht="24" customHeight="1">
      <c r="A425" s="295"/>
      <c r="B425" s="295"/>
      <c r="C425" s="295"/>
      <c r="D425" s="295"/>
      <c r="E425" s="295"/>
      <c r="F425" s="295"/>
      <c r="G425" s="295"/>
      <c r="H425" s="295"/>
      <c r="I425" s="295"/>
      <c r="J425" s="295"/>
      <c r="K425" s="295"/>
      <c r="L425" s="295"/>
      <c r="M425" s="295"/>
      <c r="N425" s="295"/>
      <c r="O425" s="295"/>
      <c r="P425" s="295"/>
      <c r="Q425" s="295"/>
      <c r="R425" s="295"/>
      <c r="S425" s="295"/>
      <c r="T425" s="295"/>
      <c r="U425" s="295"/>
      <c r="V425" s="295"/>
      <c r="W425" s="295"/>
      <c r="X425" s="295"/>
      <c r="Y425" s="295"/>
      <c r="Z425" s="295"/>
      <c r="AA425" s="295"/>
      <c r="AB425" s="295"/>
      <c r="AC425" s="295"/>
      <c r="AD425" s="295"/>
      <c r="AE425" s="295"/>
      <c r="AF425" s="295"/>
      <c r="AG425" s="295"/>
    </row>
    <row r="426" spans="1:33" ht="24" customHeight="1">
      <c r="A426" s="295"/>
      <c r="B426" s="295"/>
      <c r="C426" s="295"/>
      <c r="D426" s="295"/>
      <c r="E426" s="295"/>
      <c r="F426" s="295"/>
      <c r="G426" s="295"/>
      <c r="H426" s="295"/>
      <c r="I426" s="295"/>
      <c r="J426" s="295"/>
      <c r="K426" s="295"/>
      <c r="L426" s="295"/>
      <c r="M426" s="295"/>
      <c r="N426" s="295"/>
      <c r="O426" s="295"/>
      <c r="P426" s="295"/>
      <c r="Q426" s="295"/>
      <c r="R426" s="295"/>
      <c r="S426" s="295"/>
      <c r="T426" s="295"/>
      <c r="U426" s="295"/>
      <c r="V426" s="295"/>
      <c r="W426" s="295"/>
      <c r="X426" s="295"/>
      <c r="Y426" s="295"/>
      <c r="Z426" s="295"/>
      <c r="AA426" s="295"/>
      <c r="AB426" s="295"/>
      <c r="AC426" s="295"/>
      <c r="AD426" s="295"/>
      <c r="AE426" s="295"/>
      <c r="AF426" s="295"/>
      <c r="AG426" s="295"/>
    </row>
    <row r="427" spans="1:33" ht="24" customHeight="1">
      <c r="A427" s="295"/>
      <c r="B427" s="295"/>
      <c r="C427" s="295"/>
      <c r="D427" s="295"/>
      <c r="E427" s="295"/>
      <c r="F427" s="295"/>
      <c r="G427" s="295"/>
      <c r="H427" s="295"/>
      <c r="I427" s="295"/>
      <c r="J427" s="295"/>
      <c r="K427" s="295"/>
      <c r="L427" s="295"/>
      <c r="M427" s="295"/>
      <c r="N427" s="295"/>
      <c r="O427" s="295"/>
      <c r="P427" s="295"/>
      <c r="Q427" s="295"/>
      <c r="R427" s="295"/>
      <c r="S427" s="295"/>
      <c r="T427" s="295"/>
      <c r="U427" s="295"/>
      <c r="V427" s="295"/>
      <c r="W427" s="295"/>
      <c r="X427" s="295"/>
      <c r="Y427" s="295"/>
      <c r="Z427" s="295"/>
      <c r="AA427" s="295"/>
      <c r="AB427" s="295"/>
      <c r="AC427" s="295"/>
      <c r="AD427" s="295"/>
      <c r="AE427" s="295"/>
      <c r="AF427" s="295"/>
      <c r="AG427" s="295"/>
    </row>
    <row r="428" spans="1:33" ht="24" customHeight="1">
      <c r="A428" s="295"/>
      <c r="B428" s="295"/>
      <c r="C428" s="295"/>
      <c r="D428" s="295"/>
      <c r="E428" s="295"/>
      <c r="F428" s="295"/>
      <c r="G428" s="295"/>
      <c r="H428" s="295"/>
      <c r="I428" s="295"/>
      <c r="J428" s="295"/>
      <c r="K428" s="295"/>
      <c r="L428" s="295"/>
      <c r="M428" s="295"/>
      <c r="N428" s="295"/>
      <c r="O428" s="295"/>
      <c r="P428" s="295"/>
      <c r="Q428" s="295"/>
      <c r="R428" s="295"/>
      <c r="S428" s="295"/>
      <c r="T428" s="295"/>
      <c r="U428" s="295"/>
      <c r="V428" s="295"/>
      <c r="W428" s="295"/>
      <c r="X428" s="295"/>
      <c r="Y428" s="295"/>
      <c r="Z428" s="295"/>
      <c r="AA428" s="295"/>
      <c r="AB428" s="295"/>
      <c r="AC428" s="295"/>
      <c r="AD428" s="295"/>
      <c r="AE428" s="295"/>
      <c r="AF428" s="295"/>
      <c r="AG428" s="295"/>
    </row>
    <row r="429" spans="1:33" ht="24" customHeight="1">
      <c r="A429" s="295"/>
      <c r="B429" s="295"/>
      <c r="C429" s="295"/>
      <c r="D429" s="295"/>
      <c r="E429" s="295"/>
      <c r="F429" s="295"/>
      <c r="G429" s="295"/>
      <c r="H429" s="295"/>
      <c r="I429" s="295"/>
      <c r="J429" s="295"/>
      <c r="K429" s="295"/>
      <c r="L429" s="295"/>
      <c r="M429" s="295"/>
      <c r="N429" s="295"/>
      <c r="O429" s="295"/>
      <c r="P429" s="295"/>
      <c r="Q429" s="295"/>
      <c r="R429" s="295"/>
      <c r="S429" s="295"/>
      <c r="T429" s="295"/>
      <c r="U429" s="295"/>
      <c r="V429" s="295"/>
      <c r="W429" s="295"/>
      <c r="X429" s="295"/>
      <c r="Y429" s="295"/>
      <c r="Z429" s="295"/>
      <c r="AA429" s="295"/>
      <c r="AB429" s="295"/>
      <c r="AC429" s="295"/>
      <c r="AD429" s="295"/>
      <c r="AE429" s="295"/>
      <c r="AF429" s="295"/>
      <c r="AG429" s="295"/>
    </row>
    <row r="430" spans="1:33" ht="24" customHeight="1">
      <c r="A430" s="295"/>
      <c r="B430" s="295"/>
      <c r="C430" s="295"/>
      <c r="D430" s="295"/>
      <c r="E430" s="295"/>
      <c r="F430" s="295"/>
      <c r="G430" s="295"/>
      <c r="H430" s="295"/>
      <c r="I430" s="295"/>
      <c r="J430" s="295"/>
      <c r="K430" s="295"/>
      <c r="L430" s="295"/>
      <c r="M430" s="295"/>
      <c r="N430" s="295"/>
      <c r="O430" s="295"/>
      <c r="P430" s="295"/>
      <c r="Q430" s="295"/>
      <c r="R430" s="295"/>
      <c r="S430" s="295"/>
      <c r="T430" s="295"/>
      <c r="U430" s="295"/>
      <c r="V430" s="295"/>
      <c r="W430" s="295"/>
      <c r="X430" s="295"/>
      <c r="Y430" s="295"/>
      <c r="Z430" s="295"/>
      <c r="AA430" s="295"/>
      <c r="AB430" s="295"/>
      <c r="AC430" s="295"/>
      <c r="AD430" s="295"/>
      <c r="AE430" s="295"/>
      <c r="AF430" s="295"/>
      <c r="AG430" s="295"/>
    </row>
    <row r="431" spans="1:33" ht="24" customHeight="1">
      <c r="A431" s="295"/>
      <c r="B431" s="295"/>
      <c r="C431" s="295"/>
      <c r="D431" s="295"/>
      <c r="E431" s="295"/>
      <c r="F431" s="295"/>
      <c r="G431" s="295"/>
      <c r="H431" s="295"/>
      <c r="I431" s="295"/>
      <c r="J431" s="295"/>
      <c r="K431" s="295"/>
      <c r="L431" s="295"/>
      <c r="M431" s="295"/>
      <c r="N431" s="295"/>
      <c r="O431" s="295"/>
      <c r="P431" s="295"/>
      <c r="Q431" s="295"/>
      <c r="R431" s="295"/>
      <c r="S431" s="295"/>
      <c r="T431" s="295"/>
      <c r="U431" s="295"/>
      <c r="V431" s="295"/>
      <c r="W431" s="295"/>
      <c r="X431" s="295"/>
      <c r="Y431" s="295"/>
      <c r="Z431" s="295"/>
      <c r="AA431" s="295"/>
      <c r="AB431" s="295"/>
      <c r="AC431" s="295"/>
      <c r="AD431" s="295"/>
      <c r="AE431" s="295"/>
      <c r="AF431" s="295"/>
      <c r="AG431" s="295"/>
    </row>
    <row r="432" spans="1:33" ht="24" customHeight="1">
      <c r="A432" s="295"/>
      <c r="B432" s="295"/>
      <c r="C432" s="295"/>
      <c r="D432" s="295"/>
      <c r="E432" s="295"/>
      <c r="F432" s="295"/>
      <c r="G432" s="295"/>
      <c r="H432" s="295"/>
      <c r="I432" s="295"/>
      <c r="J432" s="295"/>
      <c r="K432" s="295"/>
      <c r="L432" s="295"/>
      <c r="M432" s="295"/>
      <c r="N432" s="295"/>
      <c r="O432" s="295"/>
      <c r="P432" s="295"/>
      <c r="Q432" s="295"/>
      <c r="R432" s="295"/>
      <c r="S432" s="295"/>
      <c r="T432" s="295"/>
      <c r="U432" s="295"/>
      <c r="V432" s="295"/>
      <c r="W432" s="295"/>
      <c r="X432" s="295"/>
      <c r="Y432" s="295"/>
      <c r="Z432" s="295"/>
      <c r="AA432" s="295"/>
      <c r="AB432" s="295"/>
      <c r="AC432" s="295"/>
      <c r="AD432" s="295"/>
      <c r="AE432" s="295"/>
      <c r="AF432" s="295"/>
      <c r="AG432" s="295"/>
    </row>
    <row r="433" spans="1:33" ht="24" customHeight="1">
      <c r="A433" s="295"/>
      <c r="B433" s="295"/>
      <c r="C433" s="295"/>
      <c r="D433" s="295"/>
      <c r="E433" s="295"/>
      <c r="F433" s="295"/>
      <c r="G433" s="295"/>
      <c r="H433" s="295"/>
      <c r="I433" s="295"/>
      <c r="J433" s="295"/>
      <c r="K433" s="295"/>
      <c r="L433" s="295"/>
      <c r="M433" s="295"/>
      <c r="N433" s="295"/>
      <c r="O433" s="295"/>
      <c r="P433" s="295"/>
      <c r="Q433" s="295"/>
      <c r="R433" s="295"/>
      <c r="S433" s="295"/>
      <c r="T433" s="295"/>
      <c r="U433" s="295"/>
      <c r="V433" s="295"/>
      <c r="W433" s="295"/>
      <c r="X433" s="295"/>
      <c r="Y433" s="295"/>
      <c r="Z433" s="295"/>
      <c r="AA433" s="295"/>
      <c r="AB433" s="295"/>
      <c r="AC433" s="295"/>
      <c r="AD433" s="295"/>
      <c r="AE433" s="295"/>
      <c r="AF433" s="295"/>
      <c r="AG433" s="295"/>
    </row>
    <row r="434" spans="1:33" ht="24" customHeight="1">
      <c r="A434" s="295"/>
      <c r="B434" s="295"/>
      <c r="C434" s="295"/>
      <c r="D434" s="295"/>
      <c r="E434" s="295"/>
      <c r="F434" s="295"/>
      <c r="G434" s="295"/>
      <c r="H434" s="295"/>
      <c r="I434" s="295"/>
      <c r="J434" s="295"/>
      <c r="K434" s="295"/>
      <c r="L434" s="295"/>
      <c r="M434" s="295"/>
      <c r="N434" s="295"/>
      <c r="O434" s="295"/>
      <c r="P434" s="295"/>
      <c r="Q434" s="295"/>
      <c r="R434" s="295"/>
      <c r="S434" s="295"/>
      <c r="T434" s="295"/>
      <c r="U434" s="295"/>
      <c r="V434" s="295"/>
      <c r="W434" s="295"/>
      <c r="X434" s="295"/>
      <c r="Y434" s="295"/>
      <c r="Z434" s="295"/>
      <c r="AA434" s="295"/>
      <c r="AB434" s="295"/>
      <c r="AC434" s="295"/>
      <c r="AD434" s="295"/>
      <c r="AE434" s="295"/>
      <c r="AF434" s="295"/>
      <c r="AG434" s="295"/>
    </row>
    <row r="435" spans="1:33" ht="24" customHeight="1">
      <c r="A435" s="295"/>
      <c r="B435" s="295"/>
      <c r="C435" s="295"/>
      <c r="D435" s="295"/>
      <c r="E435" s="295"/>
      <c r="F435" s="295"/>
      <c r="G435" s="295"/>
      <c r="H435" s="295"/>
      <c r="I435" s="295"/>
      <c r="J435" s="295"/>
      <c r="K435" s="295"/>
      <c r="L435" s="295"/>
      <c r="M435" s="295"/>
      <c r="N435" s="295"/>
      <c r="O435" s="295"/>
      <c r="P435" s="295"/>
      <c r="Q435" s="295"/>
      <c r="R435" s="295"/>
      <c r="S435" s="295"/>
      <c r="T435" s="295"/>
      <c r="U435" s="295"/>
      <c r="V435" s="295"/>
      <c r="W435" s="295"/>
      <c r="X435" s="295"/>
      <c r="Y435" s="295"/>
      <c r="Z435" s="295"/>
      <c r="AA435" s="295"/>
      <c r="AB435" s="295"/>
      <c r="AC435" s="295"/>
      <c r="AD435" s="295"/>
      <c r="AE435" s="295"/>
      <c r="AF435" s="295"/>
      <c r="AG435" s="295"/>
    </row>
    <row r="436" spans="1:33" ht="24" customHeight="1">
      <c r="A436" s="295"/>
      <c r="B436" s="295"/>
      <c r="C436" s="295"/>
      <c r="D436" s="295"/>
      <c r="E436" s="295"/>
      <c r="F436" s="295"/>
      <c r="G436" s="295"/>
      <c r="H436" s="295"/>
      <c r="I436" s="295"/>
      <c r="J436" s="295"/>
      <c r="K436" s="295"/>
      <c r="L436" s="295"/>
      <c r="M436" s="295"/>
      <c r="N436" s="295"/>
      <c r="O436" s="295"/>
      <c r="P436" s="295"/>
      <c r="Q436" s="295"/>
      <c r="R436" s="295"/>
      <c r="S436" s="295"/>
      <c r="T436" s="295"/>
      <c r="U436" s="295"/>
      <c r="V436" s="295"/>
      <c r="W436" s="295"/>
      <c r="X436" s="295"/>
      <c r="Y436" s="295"/>
      <c r="Z436" s="295"/>
      <c r="AA436" s="295"/>
      <c r="AB436" s="295"/>
      <c r="AC436" s="295"/>
      <c r="AD436" s="295"/>
      <c r="AE436" s="295"/>
      <c r="AF436" s="295"/>
      <c r="AG436" s="295"/>
    </row>
    <row r="437" spans="1:33" ht="24" customHeight="1">
      <c r="A437" s="295"/>
      <c r="B437" s="295"/>
      <c r="C437" s="295"/>
      <c r="D437" s="295"/>
      <c r="E437" s="295"/>
      <c r="F437" s="295"/>
      <c r="G437" s="295"/>
      <c r="H437" s="295"/>
      <c r="I437" s="295"/>
      <c r="J437" s="295"/>
      <c r="K437" s="295"/>
      <c r="L437" s="295"/>
      <c r="M437" s="295"/>
      <c r="N437" s="295"/>
      <c r="O437" s="295"/>
      <c r="P437" s="295"/>
      <c r="Q437" s="295"/>
      <c r="R437" s="295"/>
      <c r="S437" s="295"/>
      <c r="T437" s="295"/>
      <c r="U437" s="295"/>
      <c r="V437" s="295"/>
      <c r="W437" s="295"/>
      <c r="X437" s="295"/>
      <c r="Y437" s="295"/>
      <c r="Z437" s="295"/>
      <c r="AA437" s="295"/>
      <c r="AB437" s="295"/>
      <c r="AC437" s="295"/>
      <c r="AD437" s="295"/>
      <c r="AE437" s="295"/>
      <c r="AF437" s="295"/>
      <c r="AG437" s="295"/>
    </row>
    <row r="438" spans="1:33" ht="24" customHeight="1">
      <c r="A438" s="295"/>
      <c r="B438" s="295"/>
      <c r="C438" s="295"/>
      <c r="D438" s="295"/>
      <c r="E438" s="295"/>
      <c r="F438" s="295"/>
      <c r="G438" s="295"/>
      <c r="H438" s="295"/>
      <c r="I438" s="295"/>
      <c r="J438" s="295"/>
      <c r="K438" s="295"/>
      <c r="L438" s="295"/>
      <c r="M438" s="295"/>
      <c r="N438" s="295"/>
      <c r="O438" s="295"/>
      <c r="P438" s="295"/>
      <c r="Q438" s="295"/>
      <c r="R438" s="295"/>
      <c r="S438" s="295"/>
      <c r="T438" s="295"/>
      <c r="U438" s="295"/>
      <c r="V438" s="295"/>
      <c r="W438" s="295"/>
      <c r="X438" s="295"/>
      <c r="Y438" s="295"/>
      <c r="Z438" s="295"/>
      <c r="AA438" s="295"/>
      <c r="AB438" s="295"/>
      <c r="AC438" s="295"/>
      <c r="AD438" s="295"/>
      <c r="AE438" s="295"/>
      <c r="AF438" s="295"/>
      <c r="AG438" s="295"/>
    </row>
    <row r="439" spans="1:33" ht="24" customHeight="1">
      <c r="A439" s="295"/>
      <c r="B439" s="295"/>
      <c r="C439" s="295"/>
      <c r="D439" s="295"/>
      <c r="E439" s="295"/>
      <c r="F439" s="295"/>
      <c r="G439" s="295"/>
      <c r="H439" s="295"/>
      <c r="I439" s="295"/>
      <c r="J439" s="295"/>
      <c r="K439" s="295"/>
      <c r="L439" s="295"/>
      <c r="M439" s="295"/>
      <c r="N439" s="295"/>
      <c r="O439" s="295"/>
      <c r="P439" s="295"/>
      <c r="Q439" s="295"/>
      <c r="R439" s="295"/>
      <c r="S439" s="295"/>
      <c r="T439" s="295"/>
      <c r="U439" s="295"/>
      <c r="V439" s="295"/>
      <c r="W439" s="295"/>
      <c r="X439" s="295"/>
      <c r="Y439" s="295"/>
      <c r="Z439" s="295"/>
      <c r="AA439" s="295"/>
      <c r="AB439" s="295"/>
      <c r="AC439" s="295"/>
      <c r="AD439" s="295"/>
      <c r="AE439" s="295"/>
      <c r="AF439" s="295"/>
      <c r="AG439" s="295"/>
    </row>
    <row r="440" spans="1:33" ht="24" customHeight="1">
      <c r="A440" s="295"/>
      <c r="B440" s="295"/>
      <c r="C440" s="295"/>
      <c r="D440" s="295"/>
      <c r="E440" s="295"/>
      <c r="F440" s="295"/>
      <c r="G440" s="295"/>
      <c r="H440" s="295"/>
      <c r="I440" s="295"/>
      <c r="J440" s="295"/>
      <c r="K440" s="295"/>
      <c r="L440" s="295"/>
      <c r="M440" s="295"/>
      <c r="N440" s="295"/>
      <c r="O440" s="295"/>
      <c r="P440" s="295"/>
      <c r="Q440" s="295"/>
      <c r="R440" s="295"/>
      <c r="S440" s="295"/>
      <c r="T440" s="295"/>
      <c r="U440" s="295"/>
      <c r="V440" s="295"/>
      <c r="W440" s="295"/>
      <c r="X440" s="295"/>
      <c r="Y440" s="295"/>
      <c r="Z440" s="295"/>
      <c r="AA440" s="295"/>
      <c r="AB440" s="295"/>
      <c r="AC440" s="295"/>
      <c r="AD440" s="295"/>
      <c r="AE440" s="295"/>
      <c r="AF440" s="295"/>
      <c r="AG440" s="295"/>
    </row>
    <row r="441" spans="1:33" ht="24" customHeight="1">
      <c r="A441" s="295"/>
      <c r="B441" s="295"/>
      <c r="C441" s="295"/>
      <c r="D441" s="295"/>
      <c r="E441" s="295"/>
      <c r="F441" s="295"/>
      <c r="G441" s="295"/>
      <c r="H441" s="295"/>
      <c r="I441" s="295"/>
      <c r="J441" s="295"/>
      <c r="K441" s="295"/>
      <c r="L441" s="295"/>
      <c r="M441" s="295"/>
      <c r="N441" s="295"/>
      <c r="O441" s="295"/>
      <c r="P441" s="295"/>
      <c r="Q441" s="295"/>
      <c r="R441" s="295"/>
      <c r="S441" s="295"/>
      <c r="T441" s="295"/>
      <c r="U441" s="295"/>
      <c r="V441" s="295"/>
      <c r="W441" s="295"/>
      <c r="X441" s="295"/>
      <c r="Y441" s="295"/>
      <c r="Z441" s="295"/>
      <c r="AA441" s="295"/>
      <c r="AB441" s="295"/>
      <c r="AC441" s="295"/>
      <c r="AD441" s="295"/>
      <c r="AE441" s="295"/>
      <c r="AF441" s="295"/>
      <c r="AG441" s="295"/>
    </row>
    <row r="442" spans="1:33" ht="24" customHeight="1">
      <c r="A442" s="295"/>
      <c r="B442" s="295"/>
      <c r="C442" s="295"/>
      <c r="D442" s="295"/>
      <c r="E442" s="295"/>
      <c r="F442" s="295"/>
      <c r="G442" s="295"/>
      <c r="H442" s="295"/>
      <c r="I442" s="295"/>
      <c r="J442" s="295"/>
      <c r="K442" s="295"/>
      <c r="L442" s="295"/>
      <c r="M442" s="295"/>
      <c r="N442" s="295"/>
      <c r="O442" s="295"/>
      <c r="P442" s="295"/>
      <c r="Q442" s="295"/>
      <c r="R442" s="295"/>
      <c r="S442" s="295"/>
      <c r="T442" s="295"/>
      <c r="U442" s="295"/>
      <c r="V442" s="295"/>
      <c r="W442" s="295"/>
      <c r="X442" s="295"/>
      <c r="Y442" s="295"/>
      <c r="Z442" s="295"/>
      <c r="AA442" s="295"/>
      <c r="AB442" s="295"/>
      <c r="AC442" s="295"/>
      <c r="AD442" s="295"/>
      <c r="AE442" s="295"/>
      <c r="AF442" s="295"/>
      <c r="AG442" s="295"/>
    </row>
    <row r="443" spans="1:33" ht="24" customHeight="1">
      <c r="A443" s="295"/>
      <c r="B443" s="295"/>
      <c r="C443" s="295"/>
      <c r="D443" s="295"/>
      <c r="E443" s="295"/>
      <c r="F443" s="295"/>
      <c r="G443" s="295"/>
      <c r="H443" s="295"/>
      <c r="I443" s="295"/>
      <c r="J443" s="295"/>
      <c r="K443" s="295"/>
      <c r="L443" s="295"/>
      <c r="M443" s="295"/>
      <c r="N443" s="295"/>
      <c r="O443" s="295"/>
      <c r="P443" s="295"/>
      <c r="Q443" s="295"/>
      <c r="R443" s="295"/>
      <c r="S443" s="295"/>
      <c r="T443" s="295"/>
      <c r="U443" s="295"/>
      <c r="V443" s="295"/>
      <c r="W443" s="295"/>
      <c r="X443" s="295"/>
      <c r="Y443" s="295"/>
      <c r="Z443" s="295"/>
      <c r="AA443" s="295"/>
      <c r="AB443" s="295"/>
      <c r="AC443" s="295"/>
      <c r="AD443" s="295"/>
      <c r="AE443" s="295"/>
      <c r="AF443" s="295"/>
      <c r="AG443" s="295"/>
    </row>
    <row r="444" spans="1:33" ht="24" customHeight="1">
      <c r="A444" s="295"/>
      <c r="B444" s="295"/>
      <c r="C444" s="295"/>
      <c r="D444" s="295"/>
      <c r="E444" s="295"/>
      <c r="F444" s="295"/>
      <c r="G444" s="295"/>
      <c r="H444" s="295"/>
      <c r="I444" s="295"/>
      <c r="J444" s="295"/>
      <c r="K444" s="295"/>
      <c r="L444" s="295"/>
      <c r="M444" s="295"/>
      <c r="N444" s="295"/>
      <c r="O444" s="295"/>
      <c r="P444" s="295"/>
      <c r="Q444" s="295"/>
      <c r="R444" s="295"/>
      <c r="S444" s="295"/>
      <c r="T444" s="295"/>
      <c r="U444" s="295"/>
      <c r="V444" s="295"/>
      <c r="W444" s="295"/>
      <c r="X444" s="295"/>
      <c r="Y444" s="295"/>
      <c r="Z444" s="295"/>
      <c r="AA444" s="295"/>
      <c r="AB444" s="295"/>
      <c r="AC444" s="295"/>
      <c r="AD444" s="295"/>
      <c r="AE444" s="295"/>
      <c r="AF444" s="295"/>
      <c r="AG444" s="295"/>
    </row>
    <row r="445" spans="1:33" ht="24" customHeight="1">
      <c r="A445" s="295"/>
      <c r="B445" s="295"/>
      <c r="C445" s="295"/>
      <c r="D445" s="295"/>
      <c r="E445" s="295"/>
      <c r="F445" s="295"/>
      <c r="G445" s="295"/>
      <c r="H445" s="295"/>
      <c r="I445" s="295"/>
      <c r="J445" s="295"/>
      <c r="K445" s="295"/>
      <c r="L445" s="295"/>
      <c r="M445" s="295"/>
      <c r="N445" s="295"/>
      <c r="O445" s="295"/>
      <c r="P445" s="295"/>
      <c r="Q445" s="295"/>
      <c r="R445" s="295"/>
      <c r="S445" s="295"/>
      <c r="T445" s="295"/>
      <c r="U445" s="295"/>
      <c r="V445" s="295"/>
      <c r="W445" s="295"/>
      <c r="X445" s="295"/>
      <c r="Y445" s="295"/>
      <c r="Z445" s="295"/>
      <c r="AA445" s="295"/>
      <c r="AB445" s="295"/>
      <c r="AC445" s="295"/>
      <c r="AD445" s="295"/>
      <c r="AE445" s="295"/>
      <c r="AF445" s="295"/>
      <c r="AG445" s="295"/>
    </row>
    <row r="446" spans="1:33" ht="24" customHeight="1">
      <c r="A446" s="295"/>
      <c r="B446" s="295"/>
      <c r="C446" s="295"/>
      <c r="D446" s="295"/>
      <c r="E446" s="295"/>
      <c r="F446" s="295"/>
      <c r="G446" s="295"/>
      <c r="H446" s="295"/>
      <c r="I446" s="295"/>
      <c r="J446" s="295"/>
      <c r="K446" s="295"/>
      <c r="L446" s="295"/>
      <c r="M446" s="295"/>
      <c r="N446" s="295"/>
      <c r="O446" s="295"/>
      <c r="P446" s="295"/>
      <c r="Q446" s="295"/>
      <c r="R446" s="295"/>
      <c r="S446" s="295"/>
      <c r="T446" s="295"/>
      <c r="U446" s="295"/>
      <c r="V446" s="295"/>
      <c r="W446" s="295"/>
      <c r="X446" s="295"/>
      <c r="Y446" s="295"/>
      <c r="Z446" s="295"/>
      <c r="AA446" s="295"/>
      <c r="AB446" s="295"/>
      <c r="AC446" s="295"/>
      <c r="AD446" s="295"/>
      <c r="AE446" s="295"/>
      <c r="AF446" s="295"/>
      <c r="AG446" s="295"/>
    </row>
    <row r="447" spans="1:33" ht="24" customHeight="1">
      <c r="A447" s="295"/>
      <c r="B447" s="295"/>
      <c r="C447" s="295"/>
      <c r="D447" s="295"/>
      <c r="E447" s="295"/>
      <c r="F447" s="295"/>
      <c r="G447" s="295"/>
      <c r="H447" s="295"/>
      <c r="I447" s="295"/>
      <c r="J447" s="295"/>
      <c r="K447" s="295"/>
      <c r="L447" s="295"/>
      <c r="M447" s="295"/>
      <c r="N447" s="295"/>
      <c r="O447" s="295"/>
      <c r="P447" s="295"/>
      <c r="Q447" s="295"/>
      <c r="R447" s="295"/>
      <c r="S447" s="295"/>
      <c r="T447" s="295"/>
      <c r="U447" s="295"/>
      <c r="V447" s="295"/>
      <c r="W447" s="295"/>
      <c r="X447" s="295"/>
      <c r="Y447" s="295"/>
      <c r="Z447" s="295"/>
      <c r="AA447" s="295"/>
      <c r="AB447" s="295"/>
      <c r="AC447" s="295"/>
      <c r="AD447" s="295"/>
      <c r="AE447" s="295"/>
      <c r="AF447" s="295"/>
      <c r="AG447" s="295"/>
    </row>
    <row r="448" spans="1:33" ht="24" customHeight="1">
      <c r="A448" s="295"/>
      <c r="B448" s="295"/>
      <c r="C448" s="295"/>
      <c r="D448" s="295"/>
      <c r="E448" s="295"/>
      <c r="F448" s="295"/>
      <c r="G448" s="295"/>
      <c r="H448" s="295"/>
      <c r="I448" s="295"/>
      <c r="J448" s="295"/>
      <c r="K448" s="295"/>
      <c r="L448" s="295"/>
      <c r="M448" s="295"/>
      <c r="N448" s="295"/>
      <c r="O448" s="295"/>
      <c r="P448" s="295"/>
      <c r="Q448" s="295"/>
      <c r="R448" s="295"/>
      <c r="S448" s="295"/>
      <c r="T448" s="295"/>
      <c r="U448" s="295"/>
      <c r="V448" s="295"/>
      <c r="W448" s="295"/>
      <c r="X448" s="295"/>
      <c r="Y448" s="295"/>
      <c r="Z448" s="295"/>
      <c r="AA448" s="295"/>
      <c r="AB448" s="295"/>
      <c r="AC448" s="295"/>
      <c r="AD448" s="295"/>
      <c r="AE448" s="295"/>
      <c r="AF448" s="295"/>
      <c r="AG448" s="295"/>
    </row>
    <row r="449" spans="1:33" ht="24" customHeight="1">
      <c r="A449" s="295"/>
      <c r="B449" s="295"/>
      <c r="C449" s="295"/>
      <c r="D449" s="295"/>
      <c r="E449" s="295"/>
      <c r="F449" s="295"/>
      <c r="G449" s="295"/>
      <c r="H449" s="295"/>
      <c r="I449" s="295"/>
      <c r="J449" s="295"/>
      <c r="K449" s="295"/>
      <c r="L449" s="295"/>
      <c r="M449" s="295"/>
      <c r="N449" s="295"/>
      <c r="O449" s="295"/>
      <c r="P449" s="295"/>
      <c r="Q449" s="295"/>
      <c r="R449" s="295"/>
      <c r="S449" s="295"/>
      <c r="T449" s="295"/>
      <c r="U449" s="295"/>
      <c r="V449" s="295"/>
      <c r="W449" s="295"/>
      <c r="X449" s="295"/>
      <c r="Y449" s="295"/>
      <c r="Z449" s="295"/>
      <c r="AA449" s="295"/>
      <c r="AB449" s="295"/>
      <c r="AC449" s="295"/>
      <c r="AD449" s="295"/>
      <c r="AE449" s="295"/>
      <c r="AF449" s="295"/>
      <c r="AG449" s="295"/>
    </row>
    <row r="450" spans="1:33" ht="24" customHeight="1">
      <c r="A450" s="295"/>
      <c r="B450" s="295"/>
      <c r="C450" s="295"/>
      <c r="D450" s="295"/>
      <c r="E450" s="295"/>
      <c r="F450" s="295"/>
      <c r="G450" s="295"/>
      <c r="H450" s="295"/>
      <c r="I450" s="295"/>
      <c r="J450" s="295"/>
      <c r="K450" s="295"/>
      <c r="L450" s="295"/>
      <c r="M450" s="295"/>
      <c r="N450" s="295"/>
      <c r="O450" s="295"/>
      <c r="P450" s="295"/>
      <c r="Q450" s="295"/>
      <c r="R450" s="295"/>
      <c r="S450" s="295"/>
      <c r="T450" s="295"/>
      <c r="U450" s="295"/>
      <c r="V450" s="295"/>
      <c r="W450" s="295"/>
      <c r="X450" s="295"/>
      <c r="Y450" s="295"/>
      <c r="Z450" s="295"/>
      <c r="AA450" s="295"/>
      <c r="AB450" s="295"/>
      <c r="AC450" s="295"/>
      <c r="AD450" s="295"/>
      <c r="AE450" s="295"/>
      <c r="AF450" s="295"/>
      <c r="AG450" s="295"/>
    </row>
    <row r="451" spans="1:33" ht="24" customHeight="1">
      <c r="A451" s="295"/>
      <c r="B451" s="295"/>
      <c r="C451" s="295"/>
      <c r="D451" s="295"/>
      <c r="E451" s="295"/>
      <c r="F451" s="295"/>
      <c r="G451" s="295"/>
      <c r="H451" s="295"/>
      <c r="I451" s="295"/>
      <c r="J451" s="295"/>
      <c r="K451" s="295"/>
      <c r="L451" s="295"/>
      <c r="M451" s="295"/>
      <c r="N451" s="295"/>
      <c r="O451" s="295"/>
      <c r="P451" s="295"/>
      <c r="Q451" s="295"/>
      <c r="R451" s="295"/>
      <c r="S451" s="295"/>
      <c r="T451" s="295"/>
      <c r="U451" s="295"/>
      <c r="V451" s="295"/>
      <c r="W451" s="295"/>
      <c r="X451" s="295"/>
      <c r="Y451" s="295"/>
      <c r="Z451" s="295"/>
      <c r="AA451" s="295"/>
      <c r="AB451" s="295"/>
      <c r="AC451" s="295"/>
      <c r="AD451" s="295"/>
      <c r="AE451" s="295"/>
      <c r="AF451" s="295"/>
      <c r="AG451" s="295"/>
    </row>
    <row r="452" spans="1:33" ht="24" customHeight="1">
      <c r="A452" s="295"/>
      <c r="B452" s="295"/>
      <c r="C452" s="295"/>
      <c r="D452" s="295"/>
      <c r="E452" s="295"/>
      <c r="F452" s="295"/>
      <c r="G452" s="295"/>
      <c r="H452" s="295"/>
      <c r="I452" s="295"/>
      <c r="J452" s="295"/>
      <c r="K452" s="295"/>
      <c r="L452" s="295"/>
      <c r="M452" s="295"/>
      <c r="N452" s="295"/>
      <c r="O452" s="295"/>
      <c r="P452" s="295"/>
      <c r="Q452" s="295"/>
      <c r="R452" s="295"/>
      <c r="S452" s="295"/>
      <c r="T452" s="295"/>
      <c r="U452" s="295"/>
      <c r="V452" s="295"/>
      <c r="W452" s="295"/>
      <c r="X452" s="295"/>
      <c r="Y452" s="295"/>
      <c r="Z452" s="295"/>
      <c r="AA452" s="295"/>
      <c r="AB452" s="295"/>
      <c r="AC452" s="295"/>
      <c r="AD452" s="295"/>
      <c r="AE452" s="295"/>
      <c r="AF452" s="295"/>
      <c r="AG452" s="295"/>
    </row>
    <row r="453" spans="1:33" ht="24" customHeight="1">
      <c r="A453" s="295"/>
      <c r="B453" s="295"/>
      <c r="C453" s="295"/>
      <c r="D453" s="295"/>
      <c r="E453" s="295"/>
      <c r="F453" s="295"/>
      <c r="G453" s="295"/>
      <c r="H453" s="295"/>
      <c r="I453" s="295"/>
      <c r="J453" s="295"/>
      <c r="K453" s="295"/>
      <c r="L453" s="295"/>
      <c r="M453" s="295"/>
      <c r="N453" s="295"/>
      <c r="O453" s="295"/>
      <c r="P453" s="295"/>
      <c r="Q453" s="295"/>
      <c r="R453" s="295"/>
      <c r="S453" s="295"/>
      <c r="T453" s="295"/>
      <c r="U453" s="295"/>
      <c r="V453" s="295"/>
      <c r="W453" s="295"/>
      <c r="X453" s="295"/>
      <c r="Y453" s="295"/>
      <c r="Z453" s="295"/>
      <c r="AA453" s="295"/>
      <c r="AB453" s="295"/>
      <c r="AC453" s="295"/>
      <c r="AD453" s="295"/>
      <c r="AE453" s="295"/>
      <c r="AF453" s="295"/>
      <c r="AG453" s="295"/>
    </row>
    <row r="454" spans="1:33" ht="24" customHeight="1">
      <c r="A454" s="295"/>
      <c r="B454" s="295"/>
      <c r="C454" s="295"/>
      <c r="D454" s="295"/>
      <c r="E454" s="295"/>
      <c r="F454" s="295"/>
      <c r="G454" s="295"/>
      <c r="H454" s="295"/>
      <c r="I454" s="295"/>
      <c r="J454" s="295"/>
      <c r="K454" s="295"/>
      <c r="L454" s="295"/>
      <c r="M454" s="295"/>
      <c r="N454" s="295"/>
      <c r="O454" s="295"/>
      <c r="P454" s="295"/>
      <c r="Q454" s="295"/>
      <c r="R454" s="295"/>
      <c r="S454" s="295"/>
      <c r="T454" s="295"/>
      <c r="U454" s="295"/>
      <c r="V454" s="295"/>
      <c r="W454" s="295"/>
      <c r="X454" s="295"/>
      <c r="Y454" s="295"/>
      <c r="Z454" s="295"/>
      <c r="AA454" s="295"/>
      <c r="AB454" s="295"/>
      <c r="AC454" s="295"/>
      <c r="AD454" s="295"/>
      <c r="AE454" s="295"/>
      <c r="AF454" s="295"/>
      <c r="AG454" s="295"/>
    </row>
    <row r="455" spans="1:33" ht="24" customHeight="1">
      <c r="A455" s="295"/>
      <c r="B455" s="295"/>
      <c r="C455" s="295"/>
      <c r="D455" s="295"/>
      <c r="E455" s="295"/>
      <c r="F455" s="295"/>
      <c r="G455" s="295"/>
      <c r="H455" s="295"/>
      <c r="I455" s="295"/>
      <c r="J455" s="295"/>
      <c r="K455" s="295"/>
      <c r="L455" s="295"/>
      <c r="M455" s="295"/>
      <c r="N455" s="295"/>
      <c r="O455" s="295"/>
      <c r="P455" s="295"/>
      <c r="Q455" s="295"/>
      <c r="R455" s="295"/>
      <c r="S455" s="295"/>
      <c r="T455" s="295"/>
      <c r="U455" s="295"/>
      <c r="V455" s="295"/>
      <c r="W455" s="295"/>
      <c r="X455" s="295"/>
      <c r="Y455" s="295"/>
      <c r="Z455" s="295"/>
      <c r="AA455" s="295"/>
      <c r="AB455" s="295"/>
      <c r="AC455" s="295"/>
      <c r="AD455" s="295"/>
      <c r="AE455" s="295"/>
      <c r="AF455" s="295"/>
      <c r="AG455" s="295"/>
    </row>
    <row r="456" spans="1:33" ht="24" customHeight="1">
      <c r="A456" s="295"/>
      <c r="B456" s="295"/>
      <c r="C456" s="295"/>
      <c r="D456" s="295"/>
      <c r="E456" s="295"/>
      <c r="F456" s="295"/>
      <c r="G456" s="295"/>
      <c r="H456" s="295"/>
      <c r="I456" s="295"/>
      <c r="J456" s="295"/>
      <c r="K456" s="295"/>
      <c r="L456" s="295"/>
      <c r="M456" s="295"/>
      <c r="N456" s="295"/>
      <c r="O456" s="295"/>
      <c r="P456" s="295"/>
      <c r="Q456" s="295"/>
      <c r="R456" s="295"/>
      <c r="S456" s="295"/>
      <c r="T456" s="295"/>
      <c r="U456" s="295"/>
      <c r="V456" s="295"/>
      <c r="W456" s="295"/>
      <c r="X456" s="295"/>
      <c r="Y456" s="295"/>
      <c r="Z456" s="295"/>
      <c r="AA456" s="295"/>
      <c r="AB456" s="295"/>
      <c r="AC456" s="295"/>
      <c r="AD456" s="295"/>
      <c r="AE456" s="295"/>
      <c r="AF456" s="295"/>
      <c r="AG456" s="295"/>
    </row>
    <row r="457" spans="1:33" ht="24" customHeight="1">
      <c r="A457" s="295"/>
      <c r="B457" s="295"/>
      <c r="C457" s="295"/>
      <c r="D457" s="295"/>
      <c r="E457" s="295"/>
      <c r="F457" s="295"/>
      <c r="G457" s="295"/>
      <c r="H457" s="295"/>
      <c r="I457" s="295"/>
      <c r="J457" s="295"/>
      <c r="K457" s="295"/>
      <c r="L457" s="295"/>
      <c r="M457" s="295"/>
      <c r="N457" s="295"/>
      <c r="O457" s="295"/>
      <c r="P457" s="295"/>
      <c r="Q457" s="295"/>
      <c r="R457" s="295"/>
      <c r="S457" s="295"/>
      <c r="T457" s="295"/>
      <c r="U457" s="295"/>
      <c r="V457" s="295"/>
      <c r="W457" s="295"/>
      <c r="X457" s="295"/>
      <c r="Y457" s="295"/>
      <c r="Z457" s="295"/>
      <c r="AA457" s="295"/>
      <c r="AB457" s="295"/>
      <c r="AC457" s="295"/>
      <c r="AD457" s="295"/>
      <c r="AE457" s="295"/>
      <c r="AF457" s="295"/>
      <c r="AG457" s="295"/>
    </row>
    <row r="458" spans="1:33" ht="24" customHeight="1">
      <c r="A458" s="295"/>
      <c r="B458" s="295"/>
      <c r="C458" s="295"/>
      <c r="D458" s="295"/>
      <c r="E458" s="295"/>
      <c r="F458" s="295"/>
      <c r="G458" s="295"/>
      <c r="H458" s="295"/>
      <c r="I458" s="295"/>
      <c r="J458" s="295"/>
      <c r="K458" s="295"/>
      <c r="L458" s="295"/>
      <c r="M458" s="295"/>
      <c r="N458" s="295"/>
      <c r="O458" s="295"/>
      <c r="P458" s="295"/>
      <c r="Q458" s="295"/>
      <c r="R458" s="295"/>
      <c r="S458" s="295"/>
      <c r="T458" s="295"/>
      <c r="U458" s="295"/>
      <c r="V458" s="295"/>
      <c r="W458" s="295"/>
      <c r="X458" s="295"/>
      <c r="Y458" s="295"/>
      <c r="Z458" s="295"/>
      <c r="AA458" s="295"/>
      <c r="AB458" s="295"/>
      <c r="AC458" s="295"/>
      <c r="AD458" s="295"/>
      <c r="AE458" s="295"/>
      <c r="AF458" s="295"/>
      <c r="AG458" s="295"/>
    </row>
    <row r="459" spans="1:33" ht="24" customHeight="1">
      <c r="A459" s="295"/>
      <c r="B459" s="295"/>
      <c r="C459" s="295"/>
      <c r="D459" s="295"/>
      <c r="E459" s="295"/>
      <c r="F459" s="295"/>
      <c r="G459" s="295"/>
      <c r="H459" s="295"/>
      <c r="I459" s="295"/>
      <c r="J459" s="295"/>
      <c r="K459" s="295"/>
      <c r="L459" s="295"/>
      <c r="M459" s="295"/>
      <c r="N459" s="295"/>
      <c r="O459" s="295"/>
      <c r="P459" s="295"/>
      <c r="Q459" s="295"/>
      <c r="R459" s="295"/>
      <c r="S459" s="295"/>
      <c r="T459" s="295"/>
      <c r="U459" s="295"/>
      <c r="V459" s="295"/>
      <c r="W459" s="295"/>
      <c r="X459" s="295"/>
      <c r="Y459" s="295"/>
      <c r="Z459" s="295"/>
      <c r="AA459" s="295"/>
      <c r="AB459" s="295"/>
      <c r="AC459" s="295"/>
      <c r="AD459" s="295"/>
      <c r="AE459" s="295"/>
      <c r="AF459" s="295"/>
      <c r="AG459" s="295"/>
    </row>
    <row r="460" spans="1:33" ht="24" customHeight="1">
      <c r="A460" s="295"/>
      <c r="B460" s="295"/>
      <c r="C460" s="295"/>
      <c r="D460" s="295"/>
      <c r="E460" s="295"/>
      <c r="F460" s="295"/>
      <c r="G460" s="295"/>
      <c r="H460" s="295"/>
      <c r="I460" s="295"/>
      <c r="J460" s="295"/>
      <c r="K460" s="295"/>
      <c r="L460" s="295"/>
      <c r="M460" s="295"/>
      <c r="N460" s="295"/>
      <c r="O460" s="295"/>
      <c r="P460" s="295"/>
      <c r="Q460" s="295"/>
      <c r="R460" s="295"/>
      <c r="S460" s="295"/>
      <c r="T460" s="295"/>
      <c r="U460" s="295"/>
      <c r="V460" s="295"/>
      <c r="W460" s="295"/>
      <c r="X460" s="295"/>
      <c r="Y460" s="295"/>
      <c r="Z460" s="295"/>
      <c r="AA460" s="295"/>
      <c r="AB460" s="295"/>
      <c r="AC460" s="295"/>
      <c r="AD460" s="295"/>
      <c r="AE460" s="295"/>
      <c r="AF460" s="295"/>
      <c r="AG460" s="295"/>
    </row>
    <row r="461" spans="1:33" ht="24" customHeight="1">
      <c r="A461" s="295"/>
      <c r="B461" s="295"/>
      <c r="C461" s="295"/>
      <c r="D461" s="295"/>
      <c r="E461" s="295"/>
      <c r="F461" s="295"/>
      <c r="G461" s="295"/>
      <c r="H461" s="295"/>
      <c r="I461" s="295"/>
      <c r="J461" s="295"/>
      <c r="K461" s="295"/>
      <c r="L461" s="295"/>
      <c r="M461" s="295"/>
      <c r="N461" s="295"/>
      <c r="O461" s="295"/>
      <c r="P461" s="295"/>
      <c r="Q461" s="295"/>
      <c r="R461" s="295"/>
      <c r="S461" s="295"/>
      <c r="T461" s="295"/>
      <c r="U461" s="295"/>
      <c r="V461" s="295"/>
      <c r="W461" s="295"/>
      <c r="X461" s="295"/>
      <c r="Y461" s="295"/>
      <c r="Z461" s="295"/>
      <c r="AA461" s="295"/>
      <c r="AB461" s="295"/>
      <c r="AC461" s="295"/>
      <c r="AD461" s="295"/>
      <c r="AE461" s="295"/>
      <c r="AF461" s="295"/>
      <c r="AG461" s="295"/>
    </row>
    <row r="462" spans="1:33" ht="24" customHeight="1">
      <c r="A462" s="295"/>
      <c r="B462" s="295"/>
      <c r="C462" s="295"/>
      <c r="D462" s="295"/>
      <c r="E462" s="295"/>
      <c r="F462" s="295"/>
      <c r="G462" s="295"/>
      <c r="H462" s="295"/>
      <c r="I462" s="295"/>
      <c r="J462" s="295"/>
      <c r="K462" s="295"/>
      <c r="L462" s="295"/>
      <c r="M462" s="295"/>
      <c r="N462" s="295"/>
      <c r="O462" s="295"/>
      <c r="P462" s="295"/>
      <c r="Q462" s="295"/>
      <c r="R462" s="295"/>
      <c r="S462" s="295"/>
      <c r="T462" s="295"/>
      <c r="U462" s="295"/>
      <c r="V462" s="295"/>
      <c r="W462" s="295"/>
      <c r="X462" s="295"/>
      <c r="Y462" s="295"/>
      <c r="Z462" s="295"/>
      <c r="AA462" s="295"/>
      <c r="AB462" s="295"/>
      <c r="AC462" s="295"/>
      <c r="AD462" s="295"/>
      <c r="AE462" s="295"/>
      <c r="AF462" s="295"/>
      <c r="AG462" s="295"/>
    </row>
    <row r="463" spans="1:33" ht="24" customHeight="1">
      <c r="A463" s="295"/>
      <c r="B463" s="295"/>
      <c r="C463" s="295"/>
      <c r="D463" s="295"/>
      <c r="E463" s="295"/>
      <c r="F463" s="295"/>
      <c r="G463" s="295"/>
      <c r="H463" s="295"/>
      <c r="I463" s="295"/>
      <c r="J463" s="295"/>
      <c r="K463" s="295"/>
      <c r="L463" s="295"/>
      <c r="M463" s="295"/>
      <c r="N463" s="295"/>
      <c r="O463" s="295"/>
      <c r="P463" s="295"/>
      <c r="Q463" s="295"/>
      <c r="R463" s="295"/>
      <c r="S463" s="295"/>
      <c r="T463" s="295"/>
      <c r="U463" s="295"/>
      <c r="V463" s="295"/>
      <c r="W463" s="295"/>
      <c r="X463" s="295"/>
      <c r="Y463" s="295"/>
      <c r="Z463" s="295"/>
      <c r="AA463" s="295"/>
      <c r="AB463" s="295"/>
      <c r="AC463" s="295"/>
      <c r="AD463" s="295"/>
      <c r="AE463" s="295"/>
      <c r="AF463" s="295"/>
      <c r="AG463" s="295"/>
    </row>
    <row r="464" spans="1:33" ht="24" customHeight="1">
      <c r="A464" s="295"/>
      <c r="B464" s="295"/>
      <c r="C464" s="295"/>
      <c r="D464" s="295"/>
      <c r="E464" s="295"/>
      <c r="F464" s="295"/>
      <c r="G464" s="295"/>
      <c r="H464" s="295"/>
      <c r="I464" s="295"/>
      <c r="J464" s="295"/>
      <c r="K464" s="295"/>
      <c r="L464" s="295"/>
      <c r="M464" s="295"/>
      <c r="N464" s="295"/>
      <c r="O464" s="295"/>
      <c r="P464" s="295"/>
      <c r="Q464" s="295"/>
      <c r="R464" s="295"/>
      <c r="S464" s="295"/>
      <c r="T464" s="295"/>
      <c r="U464" s="295"/>
      <c r="V464" s="295"/>
      <c r="W464" s="295"/>
      <c r="X464" s="295"/>
      <c r="Y464" s="295"/>
      <c r="Z464" s="295"/>
      <c r="AA464" s="295"/>
      <c r="AB464" s="295"/>
      <c r="AC464" s="295"/>
      <c r="AD464" s="295"/>
      <c r="AE464" s="295"/>
      <c r="AF464" s="295"/>
      <c r="AG464" s="295"/>
    </row>
    <row r="465" spans="1:33" ht="24" customHeight="1">
      <c r="A465" s="295"/>
      <c r="B465" s="295"/>
      <c r="C465" s="295"/>
      <c r="D465" s="295"/>
      <c r="E465" s="295"/>
      <c r="F465" s="295"/>
      <c r="G465" s="295"/>
      <c r="H465" s="295"/>
      <c r="I465" s="295"/>
      <c r="J465" s="295"/>
      <c r="K465" s="295"/>
      <c r="L465" s="295"/>
      <c r="M465" s="295"/>
      <c r="N465" s="295"/>
      <c r="O465" s="295"/>
      <c r="P465" s="295"/>
      <c r="Q465" s="295"/>
      <c r="R465" s="295"/>
      <c r="S465" s="295"/>
      <c r="T465" s="295"/>
      <c r="U465" s="295"/>
      <c r="V465" s="295"/>
      <c r="W465" s="295"/>
      <c r="X465" s="295"/>
      <c r="Y465" s="295"/>
      <c r="Z465" s="295"/>
      <c r="AA465" s="295"/>
      <c r="AB465" s="295"/>
      <c r="AC465" s="295"/>
      <c r="AD465" s="295"/>
      <c r="AE465" s="295"/>
      <c r="AF465" s="295"/>
      <c r="AG465" s="295"/>
    </row>
    <row r="466" spans="1:33" ht="24" customHeight="1">
      <c r="A466" s="295"/>
      <c r="B466" s="295"/>
      <c r="C466" s="295"/>
      <c r="D466" s="295"/>
      <c r="E466" s="295"/>
      <c r="F466" s="295"/>
      <c r="G466" s="295"/>
      <c r="H466" s="295"/>
      <c r="I466" s="295"/>
      <c r="J466" s="295"/>
      <c r="K466" s="295"/>
      <c r="L466" s="295"/>
      <c r="M466" s="295"/>
      <c r="N466" s="295"/>
      <c r="O466" s="295"/>
      <c r="P466" s="295"/>
      <c r="Q466" s="295"/>
      <c r="R466" s="295"/>
      <c r="S466" s="295"/>
      <c r="T466" s="295"/>
      <c r="U466" s="295"/>
      <c r="V466" s="295"/>
      <c r="W466" s="295"/>
      <c r="X466" s="295"/>
      <c r="Y466" s="295"/>
      <c r="Z466" s="295"/>
      <c r="AA466" s="295"/>
      <c r="AB466" s="295"/>
      <c r="AC466" s="295"/>
      <c r="AD466" s="295"/>
      <c r="AE466" s="295"/>
      <c r="AF466" s="295"/>
      <c r="AG466" s="295"/>
    </row>
    <row r="467" spans="1:33" ht="24" customHeight="1">
      <c r="A467" s="295"/>
      <c r="B467" s="295"/>
      <c r="C467" s="295"/>
      <c r="D467" s="295"/>
      <c r="E467" s="295"/>
      <c r="F467" s="295"/>
      <c r="G467" s="295"/>
      <c r="H467" s="295"/>
      <c r="I467" s="295"/>
      <c r="J467" s="295"/>
      <c r="K467" s="295"/>
      <c r="L467" s="295"/>
      <c r="M467" s="295"/>
      <c r="N467" s="295"/>
      <c r="O467" s="295"/>
      <c r="P467" s="295"/>
      <c r="Q467" s="295"/>
      <c r="R467" s="295"/>
      <c r="S467" s="295"/>
      <c r="T467" s="295"/>
      <c r="U467" s="295"/>
      <c r="V467" s="295"/>
      <c r="W467" s="295"/>
      <c r="X467" s="295"/>
      <c r="Y467" s="295"/>
      <c r="Z467" s="295"/>
      <c r="AA467" s="295"/>
      <c r="AB467" s="295"/>
      <c r="AC467" s="295"/>
      <c r="AD467" s="295"/>
      <c r="AE467" s="295"/>
      <c r="AF467" s="295"/>
      <c r="AG467" s="295"/>
    </row>
    <row r="468" spans="1:33" ht="24" customHeight="1">
      <c r="A468" s="295"/>
      <c r="B468" s="295"/>
      <c r="C468" s="295"/>
      <c r="D468" s="295"/>
      <c r="E468" s="295"/>
      <c r="F468" s="295"/>
      <c r="G468" s="295"/>
      <c r="H468" s="295"/>
      <c r="I468" s="295"/>
      <c r="J468" s="295"/>
      <c r="K468" s="295"/>
      <c r="L468" s="295"/>
      <c r="M468" s="295"/>
      <c r="N468" s="295"/>
      <c r="O468" s="295"/>
      <c r="P468" s="295"/>
      <c r="Q468" s="295"/>
      <c r="R468" s="295"/>
      <c r="S468" s="295"/>
      <c r="T468" s="295"/>
      <c r="U468" s="295"/>
      <c r="V468" s="295"/>
      <c r="W468" s="295"/>
      <c r="X468" s="295"/>
      <c r="Y468" s="295"/>
      <c r="Z468" s="295"/>
      <c r="AA468" s="295"/>
      <c r="AB468" s="295"/>
      <c r="AC468" s="295"/>
      <c r="AD468" s="295"/>
      <c r="AE468" s="295"/>
      <c r="AF468" s="295"/>
      <c r="AG468" s="295"/>
    </row>
    <row r="469" spans="1:33" ht="24" customHeight="1">
      <c r="A469" s="295"/>
      <c r="B469" s="295"/>
      <c r="C469" s="295"/>
      <c r="D469" s="295"/>
      <c r="E469" s="295"/>
      <c r="F469" s="295"/>
      <c r="G469" s="295"/>
      <c r="H469" s="295"/>
      <c r="I469" s="295"/>
      <c r="J469" s="295"/>
      <c r="K469" s="295"/>
      <c r="L469" s="295"/>
      <c r="M469" s="295"/>
      <c r="N469" s="295"/>
      <c r="O469" s="295"/>
      <c r="P469" s="295"/>
      <c r="Q469" s="295"/>
      <c r="R469" s="295"/>
      <c r="S469" s="295"/>
      <c r="T469" s="295"/>
      <c r="U469" s="295"/>
      <c r="V469" s="295"/>
      <c r="W469" s="295"/>
      <c r="X469" s="295"/>
      <c r="Y469" s="295"/>
      <c r="Z469" s="295"/>
      <c r="AA469" s="295"/>
      <c r="AB469" s="295"/>
      <c r="AC469" s="295"/>
      <c r="AD469" s="295"/>
      <c r="AE469" s="295"/>
      <c r="AF469" s="295"/>
      <c r="AG469" s="295"/>
    </row>
    <row r="470" spans="1:33" ht="24" customHeight="1">
      <c r="A470" s="295"/>
      <c r="B470" s="295"/>
      <c r="C470" s="295"/>
      <c r="D470" s="295"/>
      <c r="E470" s="295"/>
      <c r="F470" s="295"/>
      <c r="G470" s="295"/>
      <c r="H470" s="295"/>
      <c r="I470" s="295"/>
      <c r="J470" s="295"/>
      <c r="K470" s="295"/>
      <c r="L470" s="295"/>
      <c r="M470" s="295"/>
      <c r="N470" s="295"/>
      <c r="O470" s="295"/>
      <c r="P470" s="295"/>
      <c r="Q470" s="295"/>
      <c r="R470" s="295"/>
      <c r="S470" s="295"/>
      <c r="T470" s="295"/>
      <c r="U470" s="295"/>
      <c r="V470" s="295"/>
      <c r="W470" s="295"/>
      <c r="X470" s="295"/>
      <c r="Y470" s="295"/>
      <c r="Z470" s="295"/>
      <c r="AA470" s="295"/>
      <c r="AB470" s="295"/>
      <c r="AC470" s="295"/>
      <c r="AD470" s="295"/>
      <c r="AE470" s="295"/>
      <c r="AF470" s="295"/>
      <c r="AG470" s="295"/>
    </row>
    <row r="471" spans="1:33" ht="24" customHeight="1">
      <c r="A471" s="295"/>
      <c r="B471" s="295"/>
      <c r="C471" s="295"/>
      <c r="D471" s="295"/>
      <c r="E471" s="295"/>
      <c r="F471" s="295"/>
      <c r="G471" s="295"/>
      <c r="H471" s="295"/>
      <c r="I471" s="295"/>
      <c r="J471" s="295"/>
      <c r="K471" s="295"/>
      <c r="L471" s="295"/>
      <c r="M471" s="295"/>
      <c r="N471" s="295"/>
      <c r="O471" s="295"/>
      <c r="P471" s="295"/>
      <c r="Q471" s="295"/>
      <c r="R471" s="295"/>
      <c r="S471" s="295"/>
      <c r="T471" s="295"/>
      <c r="U471" s="295"/>
      <c r="V471" s="295"/>
      <c r="W471" s="295"/>
      <c r="X471" s="295"/>
      <c r="Y471" s="295"/>
      <c r="Z471" s="295"/>
      <c r="AA471" s="295"/>
      <c r="AB471" s="295"/>
      <c r="AC471" s="295"/>
      <c r="AD471" s="295"/>
      <c r="AE471" s="295"/>
      <c r="AF471" s="295"/>
      <c r="AG471" s="295"/>
    </row>
    <row r="472" spans="1:33" ht="24" customHeight="1">
      <c r="A472" s="295"/>
      <c r="B472" s="295"/>
      <c r="C472" s="295"/>
      <c r="D472" s="295"/>
      <c r="E472" s="295"/>
      <c r="F472" s="295"/>
      <c r="G472" s="295"/>
      <c r="H472" s="295"/>
      <c r="I472" s="295"/>
      <c r="J472" s="295"/>
      <c r="K472" s="295"/>
      <c r="L472" s="295"/>
      <c r="M472" s="295"/>
      <c r="N472" s="295"/>
      <c r="O472" s="295"/>
      <c r="P472" s="295"/>
      <c r="Q472" s="295"/>
      <c r="R472" s="295"/>
      <c r="S472" s="295"/>
      <c r="T472" s="295"/>
      <c r="U472" s="295"/>
      <c r="V472" s="295"/>
      <c r="W472" s="295"/>
      <c r="X472" s="295"/>
      <c r="Y472" s="295"/>
      <c r="Z472" s="295"/>
      <c r="AA472" s="295"/>
      <c r="AB472" s="295"/>
      <c r="AC472" s="295"/>
      <c r="AD472" s="295"/>
      <c r="AE472" s="295"/>
      <c r="AF472" s="295"/>
      <c r="AG472" s="295"/>
    </row>
    <row r="473" spans="1:33" ht="24" customHeight="1">
      <c r="A473" s="295"/>
      <c r="B473" s="295"/>
      <c r="C473" s="295"/>
      <c r="D473" s="295"/>
      <c r="E473" s="295"/>
      <c r="F473" s="295"/>
      <c r="G473" s="295"/>
      <c r="H473" s="295"/>
      <c r="I473" s="295"/>
      <c r="J473" s="295"/>
      <c r="K473" s="295"/>
      <c r="L473" s="295"/>
      <c r="M473" s="295"/>
      <c r="N473" s="295"/>
      <c r="O473" s="295"/>
      <c r="P473" s="295"/>
      <c r="Q473" s="295"/>
      <c r="R473" s="295"/>
      <c r="S473" s="295"/>
      <c r="T473" s="295"/>
      <c r="U473" s="295"/>
      <c r="V473" s="295"/>
      <c r="W473" s="295"/>
      <c r="X473" s="295"/>
      <c r="Y473" s="295"/>
      <c r="Z473" s="295"/>
      <c r="AA473" s="295"/>
      <c r="AB473" s="295"/>
      <c r="AC473" s="295"/>
      <c r="AD473" s="295"/>
      <c r="AE473" s="295"/>
      <c r="AF473" s="295"/>
      <c r="AG473" s="295"/>
    </row>
    <row r="474" spans="1:33" ht="24" customHeight="1">
      <c r="A474" s="295"/>
      <c r="B474" s="295"/>
      <c r="C474" s="295"/>
      <c r="D474" s="295"/>
      <c r="E474" s="295"/>
      <c r="F474" s="295"/>
      <c r="G474" s="295"/>
      <c r="H474" s="295"/>
      <c r="I474" s="295"/>
      <c r="J474" s="295"/>
      <c r="K474" s="295"/>
      <c r="L474" s="295"/>
      <c r="M474" s="295"/>
      <c r="N474" s="295"/>
      <c r="O474" s="295"/>
      <c r="P474" s="295"/>
      <c r="Q474" s="295"/>
      <c r="R474" s="295"/>
      <c r="S474" s="295"/>
      <c r="T474" s="295"/>
      <c r="U474" s="295"/>
      <c r="V474" s="295"/>
      <c r="W474" s="295"/>
      <c r="X474" s="295"/>
      <c r="Y474" s="295"/>
      <c r="Z474" s="295"/>
      <c r="AA474" s="295"/>
      <c r="AB474" s="295"/>
      <c r="AC474" s="295"/>
      <c r="AD474" s="295"/>
      <c r="AE474" s="295"/>
      <c r="AF474" s="295"/>
      <c r="AG474" s="295"/>
    </row>
    <row r="475" spans="1:33" ht="24" customHeight="1">
      <c r="A475" s="295"/>
      <c r="B475" s="295"/>
      <c r="C475" s="295"/>
      <c r="D475" s="295"/>
      <c r="E475" s="295"/>
      <c r="F475" s="295"/>
      <c r="G475" s="295"/>
      <c r="H475" s="295"/>
      <c r="I475" s="295"/>
      <c r="J475" s="295"/>
      <c r="K475" s="295"/>
      <c r="L475" s="295"/>
      <c r="M475" s="295"/>
      <c r="N475" s="295"/>
      <c r="O475" s="295"/>
      <c r="P475" s="295"/>
      <c r="Q475" s="295"/>
      <c r="R475" s="295"/>
      <c r="S475" s="295"/>
      <c r="T475" s="295"/>
      <c r="U475" s="295"/>
      <c r="V475" s="295"/>
      <c r="W475" s="295"/>
      <c r="X475" s="295"/>
      <c r="Y475" s="295"/>
      <c r="Z475" s="295"/>
      <c r="AA475" s="295"/>
      <c r="AB475" s="295"/>
      <c r="AC475" s="295"/>
      <c r="AD475" s="295"/>
      <c r="AE475" s="295"/>
      <c r="AF475" s="295"/>
      <c r="AG475" s="295"/>
    </row>
    <row r="476" spans="1:33" ht="24" customHeight="1">
      <c r="A476" s="295"/>
      <c r="B476" s="295"/>
      <c r="C476" s="295"/>
      <c r="D476" s="295"/>
      <c r="E476" s="295"/>
      <c r="F476" s="295"/>
      <c r="G476" s="295"/>
      <c r="H476" s="295"/>
      <c r="I476" s="295"/>
      <c r="J476" s="295"/>
      <c r="K476" s="295"/>
      <c r="L476" s="295"/>
      <c r="M476" s="295"/>
      <c r="N476" s="295"/>
      <c r="O476" s="295"/>
      <c r="P476" s="295"/>
      <c r="Q476" s="295"/>
      <c r="R476" s="295"/>
      <c r="S476" s="295"/>
      <c r="T476" s="295"/>
      <c r="U476" s="295"/>
      <c r="V476" s="295"/>
      <c r="W476" s="295"/>
      <c r="X476" s="295"/>
      <c r="Y476" s="295"/>
      <c r="Z476" s="295"/>
      <c r="AA476" s="295"/>
      <c r="AB476" s="295"/>
      <c r="AC476" s="295"/>
      <c r="AD476" s="295"/>
      <c r="AE476" s="295"/>
      <c r="AF476" s="295"/>
      <c r="AG476" s="295"/>
    </row>
    <row r="477" spans="1:33" ht="24" customHeight="1">
      <c r="A477" s="295"/>
      <c r="B477" s="295"/>
      <c r="C477" s="295"/>
      <c r="D477" s="295"/>
      <c r="E477" s="295"/>
      <c r="F477" s="295"/>
      <c r="G477" s="295"/>
      <c r="H477" s="295"/>
      <c r="I477" s="295"/>
      <c r="J477" s="295"/>
      <c r="K477" s="295"/>
      <c r="L477" s="295"/>
      <c r="M477" s="295"/>
      <c r="N477" s="295"/>
      <c r="O477" s="295"/>
      <c r="P477" s="295"/>
      <c r="Q477" s="295"/>
      <c r="R477" s="295"/>
      <c r="S477" s="295"/>
      <c r="T477" s="295"/>
      <c r="U477" s="295"/>
      <c r="V477" s="295"/>
      <c r="W477" s="295"/>
      <c r="X477" s="295"/>
      <c r="Y477" s="295"/>
      <c r="Z477" s="295"/>
      <c r="AA477" s="295"/>
      <c r="AB477" s="295"/>
      <c r="AC477" s="295"/>
      <c r="AD477" s="295"/>
      <c r="AE477" s="295"/>
      <c r="AF477" s="295"/>
      <c r="AG477" s="295"/>
    </row>
    <row r="478" spans="1:33" ht="24" customHeight="1">
      <c r="A478" s="295"/>
      <c r="B478" s="295"/>
      <c r="C478" s="295"/>
      <c r="D478" s="295"/>
      <c r="E478" s="295"/>
      <c r="F478" s="295"/>
      <c r="G478" s="295"/>
      <c r="H478" s="295"/>
      <c r="I478" s="295"/>
      <c r="J478" s="295"/>
      <c r="K478" s="295"/>
      <c r="L478" s="295"/>
      <c r="M478" s="295"/>
      <c r="N478" s="295"/>
      <c r="O478" s="295"/>
      <c r="P478" s="295"/>
      <c r="Q478" s="295"/>
      <c r="R478" s="295"/>
      <c r="S478" s="295"/>
      <c r="T478" s="295"/>
      <c r="U478" s="295"/>
      <c r="V478" s="295"/>
      <c r="W478" s="295"/>
      <c r="X478" s="295"/>
      <c r="Y478" s="295"/>
      <c r="Z478" s="295"/>
      <c r="AA478" s="295"/>
      <c r="AB478" s="295"/>
      <c r="AC478" s="295"/>
      <c r="AD478" s="295"/>
      <c r="AE478" s="295"/>
      <c r="AF478" s="295"/>
      <c r="AG478" s="295"/>
    </row>
    <row r="479" spans="1:33" ht="24" customHeight="1">
      <c r="A479" s="295"/>
      <c r="B479" s="295"/>
      <c r="C479" s="295"/>
      <c r="D479" s="295"/>
      <c r="E479" s="295"/>
      <c r="F479" s="295"/>
      <c r="G479" s="295"/>
      <c r="H479" s="295"/>
      <c r="I479" s="295"/>
      <c r="J479" s="295"/>
      <c r="K479" s="295"/>
      <c r="L479" s="295"/>
      <c r="M479" s="295"/>
      <c r="N479" s="295"/>
      <c r="O479" s="295"/>
      <c r="P479" s="295"/>
      <c r="Q479" s="295"/>
      <c r="R479" s="295"/>
      <c r="S479" s="295"/>
      <c r="T479" s="295"/>
      <c r="U479" s="295"/>
      <c r="V479" s="295"/>
      <c r="W479" s="295"/>
      <c r="X479" s="295"/>
      <c r="Y479" s="295"/>
      <c r="Z479" s="295"/>
      <c r="AA479" s="295"/>
      <c r="AB479" s="295"/>
      <c r="AC479" s="295"/>
      <c r="AD479" s="295"/>
      <c r="AE479" s="295"/>
      <c r="AF479" s="295"/>
      <c r="AG479" s="295"/>
    </row>
    <row r="480" spans="1:33" ht="24" customHeight="1">
      <c r="A480" s="295"/>
      <c r="B480" s="295"/>
      <c r="C480" s="295"/>
      <c r="D480" s="295"/>
      <c r="E480" s="295"/>
      <c r="F480" s="295"/>
      <c r="G480" s="295"/>
      <c r="H480" s="295"/>
      <c r="I480" s="295"/>
      <c r="J480" s="295"/>
      <c r="K480" s="295"/>
      <c r="L480" s="295"/>
      <c r="M480" s="295"/>
      <c r="N480" s="295"/>
      <c r="O480" s="295"/>
      <c r="P480" s="295"/>
      <c r="Q480" s="295"/>
      <c r="R480" s="295"/>
      <c r="S480" s="295"/>
      <c r="T480" s="295"/>
      <c r="U480" s="295"/>
      <c r="V480" s="295"/>
      <c r="W480" s="295"/>
      <c r="X480" s="295"/>
      <c r="Y480" s="295"/>
      <c r="Z480" s="295"/>
      <c r="AA480" s="295"/>
      <c r="AB480" s="295"/>
      <c r="AC480" s="295"/>
      <c r="AD480" s="295"/>
      <c r="AE480" s="295"/>
      <c r="AF480" s="295"/>
      <c r="AG480" s="295"/>
    </row>
    <row r="481" spans="1:33" ht="24" customHeight="1">
      <c r="A481" s="295"/>
      <c r="B481" s="295"/>
      <c r="C481" s="295"/>
      <c r="D481" s="295"/>
      <c r="E481" s="295"/>
      <c r="F481" s="295"/>
      <c r="G481" s="295"/>
      <c r="H481" s="295"/>
      <c r="I481" s="295"/>
      <c r="J481" s="295"/>
      <c r="K481" s="295"/>
      <c r="L481" s="295"/>
      <c r="M481" s="295"/>
      <c r="N481" s="295"/>
      <c r="O481" s="295"/>
      <c r="P481" s="295"/>
      <c r="Q481" s="295"/>
      <c r="R481" s="295"/>
      <c r="S481" s="295"/>
      <c r="T481" s="295"/>
      <c r="U481" s="295"/>
      <c r="V481" s="295"/>
      <c r="W481" s="295"/>
      <c r="X481" s="295"/>
      <c r="Y481" s="295"/>
      <c r="Z481" s="295"/>
      <c r="AA481" s="295"/>
      <c r="AB481" s="295"/>
      <c r="AC481" s="295"/>
      <c r="AD481" s="295"/>
      <c r="AE481" s="295"/>
      <c r="AF481" s="295"/>
      <c r="AG481" s="295"/>
    </row>
    <row r="482" spans="1:33" ht="24" customHeight="1">
      <c r="A482" s="295"/>
      <c r="B482" s="295"/>
      <c r="C482" s="295"/>
      <c r="D482" s="295"/>
      <c r="E482" s="295"/>
      <c r="F482" s="295"/>
      <c r="G482" s="295"/>
      <c r="H482" s="295"/>
      <c r="I482" s="295"/>
      <c r="J482" s="295"/>
      <c r="K482" s="295"/>
      <c r="L482" s="295"/>
      <c r="M482" s="295"/>
      <c r="N482" s="295"/>
      <c r="O482" s="295"/>
      <c r="P482" s="295"/>
      <c r="Q482" s="295"/>
      <c r="R482" s="295"/>
      <c r="S482" s="295"/>
      <c r="T482" s="295"/>
      <c r="U482" s="295"/>
      <c r="V482" s="295"/>
      <c r="W482" s="295"/>
      <c r="X482" s="295"/>
      <c r="Y482" s="295"/>
      <c r="Z482" s="295"/>
      <c r="AA482" s="295"/>
      <c r="AB482" s="295"/>
      <c r="AC482" s="295"/>
      <c r="AD482" s="295"/>
      <c r="AE482" s="295"/>
      <c r="AF482" s="295"/>
      <c r="AG482" s="295"/>
    </row>
    <row r="483" spans="1:33" ht="24" customHeight="1">
      <c r="A483" s="295"/>
      <c r="B483" s="295"/>
      <c r="C483" s="295"/>
      <c r="D483" s="295"/>
      <c r="E483" s="295"/>
      <c r="F483" s="295"/>
      <c r="G483" s="295"/>
      <c r="H483" s="295"/>
      <c r="I483" s="295"/>
      <c r="J483" s="295"/>
      <c r="K483" s="295"/>
      <c r="L483" s="295"/>
      <c r="M483" s="295"/>
      <c r="N483" s="295"/>
      <c r="O483" s="295"/>
      <c r="P483" s="295"/>
      <c r="Q483" s="295"/>
      <c r="R483" s="295"/>
      <c r="S483" s="295"/>
      <c r="T483" s="295"/>
      <c r="U483" s="295"/>
      <c r="V483" s="295"/>
      <c r="W483" s="295"/>
      <c r="X483" s="295"/>
      <c r="Y483" s="295"/>
      <c r="Z483" s="295"/>
      <c r="AA483" s="295"/>
      <c r="AB483" s="295"/>
      <c r="AC483" s="295"/>
      <c r="AD483" s="295"/>
      <c r="AE483" s="295"/>
      <c r="AF483" s="295"/>
      <c r="AG483" s="295"/>
    </row>
    <row r="484" spans="1:33" ht="24" customHeight="1">
      <c r="A484" s="295"/>
      <c r="B484" s="295"/>
      <c r="C484" s="295"/>
      <c r="D484" s="295"/>
      <c r="E484" s="295"/>
      <c r="F484" s="295"/>
      <c r="G484" s="295"/>
      <c r="H484" s="295"/>
      <c r="I484" s="295"/>
      <c r="J484" s="295"/>
      <c r="K484" s="295"/>
      <c r="L484" s="295"/>
      <c r="M484" s="295"/>
      <c r="N484" s="295"/>
      <c r="O484" s="295"/>
      <c r="P484" s="295"/>
      <c r="Q484" s="295"/>
      <c r="R484" s="295"/>
      <c r="S484" s="295"/>
      <c r="T484" s="295"/>
      <c r="U484" s="295"/>
      <c r="V484" s="295"/>
      <c r="W484" s="295"/>
      <c r="X484" s="295"/>
      <c r="Y484" s="295"/>
      <c r="Z484" s="295"/>
      <c r="AA484" s="295"/>
      <c r="AB484" s="295"/>
      <c r="AC484" s="295"/>
      <c r="AD484" s="295"/>
      <c r="AE484" s="295"/>
      <c r="AF484" s="295"/>
      <c r="AG484" s="295"/>
    </row>
    <row r="485" spans="1:33" ht="24" customHeight="1">
      <c r="A485" s="295"/>
      <c r="B485" s="295"/>
      <c r="C485" s="295"/>
      <c r="D485" s="295"/>
      <c r="E485" s="295"/>
      <c r="F485" s="295"/>
      <c r="G485" s="295"/>
      <c r="H485" s="295"/>
      <c r="I485" s="295"/>
      <c r="J485" s="295"/>
      <c r="K485" s="295"/>
      <c r="L485" s="295"/>
      <c r="M485" s="295"/>
      <c r="N485" s="295"/>
      <c r="O485" s="295"/>
      <c r="P485" s="295"/>
      <c r="Q485" s="295"/>
      <c r="R485" s="295"/>
      <c r="S485" s="295"/>
      <c r="T485" s="295"/>
      <c r="U485" s="295"/>
      <c r="V485" s="295"/>
      <c r="W485" s="295"/>
      <c r="X485" s="295"/>
      <c r="Y485" s="295"/>
      <c r="Z485" s="295"/>
      <c r="AA485" s="295"/>
      <c r="AB485" s="295"/>
      <c r="AC485" s="295"/>
      <c r="AD485" s="295"/>
      <c r="AE485" s="295"/>
      <c r="AF485" s="295"/>
      <c r="AG485" s="295"/>
    </row>
    <row r="486" spans="1:33" ht="24" customHeight="1">
      <c r="A486" s="295"/>
      <c r="B486" s="295"/>
      <c r="C486" s="295"/>
      <c r="D486" s="295"/>
      <c r="E486" s="295"/>
      <c r="F486" s="295"/>
      <c r="G486" s="295"/>
      <c r="H486" s="295"/>
      <c r="I486" s="295"/>
      <c r="J486" s="295"/>
      <c r="K486" s="295"/>
      <c r="L486" s="295"/>
      <c r="M486" s="295"/>
      <c r="N486" s="295"/>
      <c r="O486" s="295"/>
      <c r="P486" s="295"/>
      <c r="Q486" s="295"/>
      <c r="R486" s="295"/>
      <c r="S486" s="295"/>
      <c r="T486" s="295"/>
      <c r="U486" s="295"/>
      <c r="V486" s="295"/>
      <c r="W486" s="295"/>
      <c r="X486" s="295"/>
      <c r="Y486" s="295"/>
      <c r="Z486" s="295"/>
      <c r="AA486" s="295"/>
      <c r="AB486" s="295"/>
      <c r="AC486" s="295"/>
      <c r="AD486" s="295"/>
      <c r="AE486" s="295"/>
      <c r="AF486" s="295"/>
      <c r="AG486" s="295"/>
    </row>
    <row r="487" spans="1:33" ht="24" customHeight="1">
      <c r="A487" s="295"/>
      <c r="B487" s="295"/>
      <c r="C487" s="295"/>
      <c r="D487" s="295"/>
      <c r="E487" s="295"/>
      <c r="F487" s="295"/>
      <c r="G487" s="295"/>
      <c r="H487" s="295"/>
      <c r="I487" s="295"/>
      <c r="J487" s="295"/>
      <c r="K487" s="295"/>
      <c r="L487" s="295"/>
      <c r="M487" s="295"/>
      <c r="N487" s="295"/>
      <c r="O487" s="295"/>
      <c r="P487" s="295"/>
      <c r="Q487" s="295"/>
      <c r="R487" s="295"/>
      <c r="S487" s="295"/>
      <c r="T487" s="295"/>
      <c r="U487" s="295"/>
      <c r="V487" s="295"/>
      <c r="W487" s="295"/>
      <c r="X487" s="295"/>
      <c r="Y487" s="295"/>
      <c r="Z487" s="295"/>
      <c r="AA487" s="295"/>
      <c r="AB487" s="295"/>
      <c r="AC487" s="295"/>
      <c r="AD487" s="295"/>
      <c r="AE487" s="295"/>
      <c r="AF487" s="295"/>
      <c r="AG487" s="295"/>
    </row>
    <row r="488" spans="1:33" ht="24" customHeight="1">
      <c r="A488" s="295"/>
      <c r="B488" s="295"/>
      <c r="C488" s="295"/>
      <c r="D488" s="295"/>
      <c r="E488" s="295"/>
      <c r="F488" s="295"/>
      <c r="G488" s="295"/>
      <c r="H488" s="295"/>
      <c r="I488" s="295"/>
      <c r="J488" s="295"/>
      <c r="K488" s="295"/>
      <c r="L488" s="295"/>
      <c r="M488" s="295"/>
      <c r="N488" s="295"/>
      <c r="O488" s="295"/>
      <c r="P488" s="295"/>
      <c r="Q488" s="295"/>
      <c r="R488" s="295"/>
      <c r="S488" s="295"/>
      <c r="T488" s="295"/>
      <c r="U488" s="295"/>
      <c r="V488" s="295"/>
      <c r="W488" s="295"/>
      <c r="X488" s="295"/>
      <c r="Y488" s="295"/>
      <c r="Z488" s="295"/>
      <c r="AA488" s="295"/>
      <c r="AB488" s="295"/>
      <c r="AC488" s="295"/>
      <c r="AD488" s="295"/>
      <c r="AE488" s="295"/>
      <c r="AF488" s="295"/>
      <c r="AG488" s="295"/>
    </row>
    <row r="489" spans="1:33" ht="24" customHeight="1">
      <c r="A489" s="295"/>
      <c r="B489" s="295"/>
      <c r="C489" s="295"/>
      <c r="D489" s="295"/>
      <c r="E489" s="295"/>
      <c r="F489" s="295"/>
      <c r="G489" s="295"/>
      <c r="H489" s="295"/>
      <c r="I489" s="295"/>
      <c r="J489" s="295"/>
      <c r="K489" s="295"/>
      <c r="L489" s="295"/>
      <c r="M489" s="295"/>
      <c r="N489" s="295"/>
      <c r="O489" s="295"/>
      <c r="P489" s="295"/>
      <c r="Q489" s="295"/>
      <c r="R489" s="295"/>
      <c r="S489" s="295"/>
      <c r="T489" s="295"/>
      <c r="U489" s="295"/>
      <c r="V489" s="295"/>
      <c r="W489" s="295"/>
      <c r="X489" s="295"/>
      <c r="Y489" s="295"/>
      <c r="Z489" s="295"/>
      <c r="AA489" s="295"/>
      <c r="AB489" s="295"/>
      <c r="AC489" s="295"/>
      <c r="AD489" s="295"/>
      <c r="AE489" s="295"/>
      <c r="AF489" s="295"/>
      <c r="AG489" s="295"/>
    </row>
    <row r="490" spans="1:33" ht="24" customHeight="1">
      <c r="A490" s="295"/>
      <c r="B490" s="295"/>
      <c r="C490" s="295"/>
      <c r="D490" s="295"/>
      <c r="E490" s="295"/>
      <c r="F490" s="295"/>
      <c r="G490" s="295"/>
      <c r="H490" s="295"/>
      <c r="I490" s="295"/>
      <c r="J490" s="295"/>
      <c r="K490" s="295"/>
      <c r="L490" s="295"/>
      <c r="M490" s="295"/>
      <c r="N490" s="295"/>
      <c r="O490" s="295"/>
      <c r="P490" s="295"/>
      <c r="Q490" s="295"/>
      <c r="R490" s="295"/>
      <c r="S490" s="295"/>
      <c r="T490" s="295"/>
      <c r="U490" s="295"/>
      <c r="V490" s="295"/>
      <c r="W490" s="295"/>
      <c r="X490" s="295"/>
      <c r="Y490" s="295"/>
      <c r="Z490" s="295"/>
      <c r="AA490" s="295"/>
      <c r="AB490" s="295"/>
      <c r="AC490" s="295"/>
      <c r="AD490" s="295"/>
      <c r="AE490" s="295"/>
      <c r="AF490" s="295"/>
      <c r="AG490" s="295"/>
    </row>
    <row r="491" spans="1:33" ht="24" customHeight="1">
      <c r="A491" s="295"/>
      <c r="B491" s="295"/>
      <c r="C491" s="295"/>
      <c r="D491" s="295"/>
      <c r="E491" s="295"/>
      <c r="F491" s="295"/>
      <c r="G491" s="295"/>
      <c r="H491" s="295"/>
      <c r="I491" s="295"/>
      <c r="J491" s="295"/>
      <c r="K491" s="295"/>
      <c r="L491" s="295"/>
      <c r="M491" s="295"/>
      <c r="N491" s="295"/>
      <c r="O491" s="295"/>
      <c r="P491" s="295"/>
      <c r="Q491" s="295"/>
      <c r="R491" s="295"/>
      <c r="S491" s="295"/>
      <c r="T491" s="295"/>
      <c r="U491" s="295"/>
      <c r="V491" s="295"/>
      <c r="W491" s="295"/>
      <c r="X491" s="295"/>
      <c r="Y491" s="295"/>
      <c r="Z491" s="295"/>
      <c r="AA491" s="295"/>
      <c r="AB491" s="295"/>
      <c r="AC491" s="295"/>
      <c r="AD491" s="295"/>
      <c r="AE491" s="295"/>
      <c r="AF491" s="295"/>
      <c r="AG491" s="295"/>
    </row>
    <row r="492" spans="1:33" ht="24" customHeight="1">
      <c r="A492" s="295"/>
      <c r="B492" s="295"/>
      <c r="C492" s="295"/>
      <c r="D492" s="295"/>
      <c r="E492" s="295"/>
      <c r="F492" s="295"/>
      <c r="G492" s="295"/>
      <c r="H492" s="295"/>
      <c r="I492" s="295"/>
      <c r="J492" s="295"/>
      <c r="K492" s="295"/>
      <c r="L492" s="295"/>
      <c r="M492" s="295"/>
      <c r="N492" s="295"/>
      <c r="O492" s="295"/>
      <c r="P492" s="295"/>
      <c r="Q492" s="295"/>
      <c r="R492" s="295"/>
      <c r="S492" s="295"/>
      <c r="T492" s="295"/>
      <c r="U492" s="295"/>
      <c r="V492" s="295"/>
      <c r="W492" s="295"/>
      <c r="X492" s="295"/>
      <c r="Y492" s="295"/>
      <c r="Z492" s="295"/>
      <c r="AA492" s="295"/>
      <c r="AB492" s="295"/>
      <c r="AC492" s="295"/>
      <c r="AD492" s="295"/>
      <c r="AE492" s="295"/>
      <c r="AF492" s="295"/>
      <c r="AG492" s="295"/>
    </row>
    <row r="493" spans="1:33" ht="24" customHeight="1">
      <c r="A493" s="295"/>
      <c r="B493" s="295"/>
      <c r="C493" s="295"/>
      <c r="D493" s="295"/>
      <c r="E493" s="295"/>
      <c r="F493" s="295"/>
      <c r="G493" s="295"/>
      <c r="H493" s="295"/>
      <c r="I493" s="295"/>
      <c r="J493" s="295"/>
      <c r="K493" s="295"/>
      <c r="L493" s="295"/>
      <c r="M493" s="295"/>
      <c r="N493" s="295"/>
      <c r="O493" s="295"/>
      <c r="P493" s="295"/>
      <c r="Q493" s="295"/>
      <c r="R493" s="295"/>
      <c r="S493" s="295"/>
      <c r="T493" s="295"/>
      <c r="U493" s="295"/>
      <c r="V493" s="295"/>
      <c r="W493" s="295"/>
      <c r="X493" s="295"/>
      <c r="Y493" s="295"/>
      <c r="Z493" s="295"/>
      <c r="AA493" s="295"/>
      <c r="AB493" s="295"/>
      <c r="AC493" s="295"/>
      <c r="AD493" s="295"/>
      <c r="AE493" s="295"/>
      <c r="AF493" s="295"/>
      <c r="AG493" s="295"/>
    </row>
    <row r="494" spans="1:33" ht="24" customHeight="1">
      <c r="A494" s="295"/>
      <c r="B494" s="295"/>
      <c r="C494" s="295"/>
      <c r="D494" s="295"/>
      <c r="E494" s="295"/>
      <c r="F494" s="295"/>
      <c r="G494" s="295"/>
      <c r="H494" s="295"/>
      <c r="I494" s="295"/>
      <c r="J494" s="295"/>
      <c r="K494" s="295"/>
      <c r="L494" s="295"/>
      <c r="M494" s="295"/>
      <c r="N494" s="295"/>
      <c r="O494" s="295"/>
      <c r="P494" s="295"/>
      <c r="Q494" s="295"/>
      <c r="R494" s="295"/>
      <c r="S494" s="295"/>
      <c r="T494" s="295"/>
      <c r="U494" s="295"/>
      <c r="V494" s="295"/>
      <c r="W494" s="295"/>
      <c r="X494" s="295"/>
      <c r="Y494" s="295"/>
      <c r="Z494" s="295"/>
      <c r="AA494" s="295"/>
      <c r="AB494" s="295"/>
      <c r="AC494" s="295"/>
      <c r="AD494" s="295"/>
      <c r="AE494" s="295"/>
      <c r="AF494" s="295"/>
      <c r="AG494" s="295"/>
    </row>
    <row r="495" spans="1:33" ht="24" customHeight="1">
      <c r="A495" s="295"/>
      <c r="B495" s="295"/>
      <c r="C495" s="295"/>
      <c r="D495" s="295"/>
      <c r="E495" s="295"/>
      <c r="F495" s="295"/>
      <c r="G495" s="295"/>
      <c r="H495" s="295"/>
      <c r="I495" s="295"/>
      <c r="J495" s="295"/>
      <c r="K495" s="295"/>
      <c r="L495" s="295"/>
      <c r="M495" s="295"/>
      <c r="N495" s="295"/>
      <c r="O495" s="295"/>
      <c r="P495" s="295"/>
      <c r="Q495" s="295"/>
      <c r="R495" s="295"/>
      <c r="S495" s="295"/>
      <c r="T495" s="295"/>
      <c r="U495" s="295"/>
      <c r="V495" s="295"/>
      <c r="W495" s="295"/>
      <c r="X495" s="295"/>
      <c r="Y495" s="295"/>
      <c r="Z495" s="295"/>
      <c r="AA495" s="295"/>
      <c r="AB495" s="295"/>
      <c r="AC495" s="295"/>
      <c r="AD495" s="295"/>
      <c r="AE495" s="295"/>
      <c r="AF495" s="295"/>
      <c r="AG495" s="295"/>
    </row>
    <row r="496" spans="1:33" ht="24" customHeight="1">
      <c r="A496" s="295"/>
      <c r="B496" s="295"/>
      <c r="C496" s="295"/>
      <c r="D496" s="295"/>
      <c r="E496" s="295"/>
      <c r="F496" s="295"/>
      <c r="G496" s="295"/>
      <c r="H496" s="295"/>
      <c r="I496" s="295"/>
      <c r="J496" s="295"/>
      <c r="K496" s="295"/>
      <c r="L496" s="295"/>
      <c r="M496" s="295"/>
      <c r="N496" s="295"/>
      <c r="O496" s="295"/>
      <c r="P496" s="295"/>
      <c r="Q496" s="295"/>
      <c r="R496" s="295"/>
      <c r="S496" s="295"/>
      <c r="T496" s="295"/>
      <c r="U496" s="295"/>
      <c r="V496" s="295"/>
      <c r="W496" s="295"/>
      <c r="X496" s="295"/>
      <c r="Y496" s="295"/>
      <c r="Z496" s="295"/>
      <c r="AA496" s="295"/>
      <c r="AB496" s="295"/>
      <c r="AC496" s="295"/>
      <c r="AD496" s="295"/>
      <c r="AE496" s="295"/>
      <c r="AF496" s="295"/>
      <c r="AG496" s="295"/>
    </row>
    <row r="497" spans="1:33" ht="24" customHeight="1">
      <c r="A497" s="295"/>
      <c r="B497" s="295"/>
      <c r="C497" s="295"/>
      <c r="D497" s="295"/>
      <c r="E497" s="295"/>
      <c r="F497" s="295"/>
      <c r="G497" s="295"/>
      <c r="H497" s="295"/>
      <c r="I497" s="295"/>
      <c r="J497" s="295"/>
      <c r="K497" s="295"/>
      <c r="L497" s="295"/>
      <c r="M497" s="295"/>
      <c r="N497" s="295"/>
      <c r="O497" s="295"/>
      <c r="P497" s="295"/>
      <c r="Q497" s="295"/>
      <c r="R497" s="295"/>
      <c r="S497" s="295"/>
      <c r="T497" s="295"/>
      <c r="U497" s="295"/>
      <c r="V497" s="295"/>
      <c r="W497" s="295"/>
      <c r="X497" s="295"/>
      <c r="Y497" s="295"/>
      <c r="Z497" s="295"/>
      <c r="AA497" s="295"/>
      <c r="AB497" s="295"/>
      <c r="AC497" s="295"/>
      <c r="AD497" s="295"/>
      <c r="AE497" s="295"/>
      <c r="AF497" s="295"/>
      <c r="AG497" s="295"/>
    </row>
    <row r="498" spans="1:33" ht="24" customHeight="1">
      <c r="A498" s="295"/>
      <c r="B498" s="295"/>
      <c r="C498" s="295"/>
      <c r="D498" s="295"/>
      <c r="E498" s="295"/>
      <c r="F498" s="295"/>
      <c r="G498" s="295"/>
      <c r="H498" s="295"/>
      <c r="I498" s="295"/>
      <c r="J498" s="295"/>
      <c r="K498" s="295"/>
      <c r="L498" s="295"/>
      <c r="M498" s="295"/>
      <c r="N498" s="295"/>
      <c r="O498" s="295"/>
      <c r="P498" s="295"/>
      <c r="Q498" s="295"/>
      <c r="R498" s="295"/>
      <c r="S498" s="295"/>
      <c r="T498" s="295"/>
      <c r="U498" s="295"/>
      <c r="V498" s="295"/>
      <c r="W498" s="295"/>
      <c r="X498" s="295"/>
      <c r="Y498" s="295"/>
      <c r="Z498" s="295"/>
      <c r="AA498" s="295"/>
      <c r="AB498" s="295"/>
      <c r="AC498" s="295"/>
      <c r="AD498" s="295"/>
      <c r="AE498" s="295"/>
      <c r="AF498" s="295"/>
      <c r="AG498" s="295"/>
    </row>
    <row r="499" spans="1:33" ht="24" customHeight="1">
      <c r="A499" s="295"/>
      <c r="B499" s="295"/>
      <c r="C499" s="295"/>
      <c r="D499" s="295"/>
      <c r="E499" s="295"/>
      <c r="F499" s="295"/>
      <c r="G499" s="295"/>
      <c r="H499" s="295"/>
      <c r="I499" s="295"/>
      <c r="J499" s="295"/>
      <c r="K499" s="295"/>
      <c r="L499" s="295"/>
      <c r="M499" s="295"/>
      <c r="N499" s="295"/>
      <c r="O499" s="295"/>
      <c r="P499" s="295"/>
      <c r="Q499" s="295"/>
      <c r="R499" s="295"/>
      <c r="S499" s="295"/>
      <c r="T499" s="295"/>
      <c r="U499" s="295"/>
      <c r="V499" s="295"/>
      <c r="W499" s="295"/>
      <c r="X499" s="295"/>
      <c r="Y499" s="295"/>
      <c r="Z499" s="295"/>
      <c r="AA499" s="295"/>
      <c r="AB499" s="295"/>
      <c r="AC499" s="295"/>
      <c r="AD499" s="295"/>
      <c r="AE499" s="295"/>
      <c r="AF499" s="295"/>
      <c r="AG499" s="295"/>
    </row>
    <row r="500" spans="1:33" ht="24" customHeight="1">
      <c r="A500" s="295"/>
      <c r="B500" s="295"/>
      <c r="C500" s="295"/>
      <c r="D500" s="295"/>
      <c r="E500" s="295"/>
      <c r="F500" s="295"/>
      <c r="G500" s="295"/>
      <c r="H500" s="295"/>
      <c r="I500" s="295"/>
      <c r="J500" s="295"/>
      <c r="K500" s="295"/>
      <c r="L500" s="295"/>
      <c r="M500" s="295"/>
      <c r="N500" s="295"/>
      <c r="O500" s="295"/>
      <c r="P500" s="295"/>
      <c r="Q500" s="295"/>
      <c r="R500" s="295"/>
      <c r="S500" s="295"/>
      <c r="T500" s="295"/>
      <c r="U500" s="295"/>
      <c r="V500" s="295"/>
      <c r="W500" s="295"/>
      <c r="X500" s="295"/>
      <c r="Y500" s="295"/>
      <c r="Z500" s="295"/>
      <c r="AA500" s="295"/>
      <c r="AB500" s="295"/>
      <c r="AC500" s="295"/>
      <c r="AD500" s="295"/>
      <c r="AE500" s="295"/>
      <c r="AF500" s="295"/>
      <c r="AG500" s="295"/>
    </row>
    <row r="501" spans="1:33" ht="24" customHeight="1">
      <c r="A501" s="295"/>
      <c r="B501" s="295"/>
      <c r="C501" s="295"/>
      <c r="D501" s="295"/>
      <c r="E501" s="295"/>
      <c r="F501" s="295"/>
      <c r="G501" s="295"/>
      <c r="H501" s="295"/>
      <c r="I501" s="295"/>
      <c r="J501" s="295"/>
      <c r="K501" s="295"/>
      <c r="L501" s="295"/>
      <c r="M501" s="295"/>
      <c r="N501" s="295"/>
      <c r="O501" s="295"/>
      <c r="P501" s="295"/>
      <c r="Q501" s="295"/>
      <c r="R501" s="295"/>
      <c r="S501" s="295"/>
      <c r="T501" s="295"/>
      <c r="U501" s="295"/>
      <c r="V501" s="295"/>
      <c r="W501" s="295"/>
      <c r="X501" s="295"/>
      <c r="Y501" s="295"/>
      <c r="Z501" s="295"/>
      <c r="AA501" s="295"/>
      <c r="AB501" s="295"/>
      <c r="AC501" s="295"/>
      <c r="AD501" s="295"/>
      <c r="AE501" s="295"/>
      <c r="AF501" s="295"/>
      <c r="AG501" s="295"/>
    </row>
    <row r="502" spans="1:33" ht="24" customHeight="1">
      <c r="A502" s="295"/>
      <c r="B502" s="295"/>
      <c r="C502" s="295"/>
      <c r="D502" s="295"/>
      <c r="E502" s="295"/>
      <c r="F502" s="295"/>
      <c r="G502" s="295"/>
      <c r="H502" s="295"/>
      <c r="I502" s="295"/>
      <c r="J502" s="295"/>
      <c r="K502" s="295"/>
      <c r="L502" s="295"/>
      <c r="M502" s="295"/>
      <c r="N502" s="295"/>
      <c r="O502" s="295"/>
      <c r="P502" s="295"/>
      <c r="Q502" s="295"/>
      <c r="R502" s="295"/>
      <c r="S502" s="295"/>
      <c r="T502" s="295"/>
      <c r="U502" s="295"/>
      <c r="V502" s="295"/>
      <c r="W502" s="295"/>
      <c r="X502" s="295"/>
      <c r="Y502" s="295"/>
      <c r="Z502" s="295"/>
      <c r="AA502" s="295"/>
      <c r="AB502" s="295"/>
      <c r="AC502" s="295"/>
      <c r="AD502" s="295"/>
      <c r="AE502" s="295"/>
      <c r="AF502" s="295"/>
      <c r="AG502" s="295"/>
    </row>
    <row r="503" spans="1:33" ht="24" customHeight="1">
      <c r="A503" s="295"/>
      <c r="B503" s="295"/>
      <c r="C503" s="295"/>
      <c r="D503" s="295"/>
      <c r="E503" s="295"/>
      <c r="F503" s="295"/>
      <c r="G503" s="295"/>
      <c r="H503" s="295"/>
      <c r="I503" s="295"/>
      <c r="J503" s="295"/>
      <c r="K503" s="295"/>
      <c r="L503" s="295"/>
      <c r="M503" s="295"/>
      <c r="N503" s="295"/>
      <c r="O503" s="295"/>
      <c r="P503" s="295"/>
      <c r="Q503" s="295"/>
      <c r="R503" s="295"/>
      <c r="S503" s="295"/>
      <c r="T503" s="295"/>
      <c r="U503" s="295"/>
      <c r="V503" s="295"/>
      <c r="W503" s="295"/>
      <c r="X503" s="295"/>
      <c r="Y503" s="295"/>
      <c r="Z503" s="295"/>
      <c r="AA503" s="295"/>
      <c r="AB503" s="295"/>
      <c r="AC503" s="295"/>
      <c r="AD503" s="295"/>
      <c r="AE503" s="295"/>
      <c r="AF503" s="295"/>
      <c r="AG503" s="295"/>
    </row>
    <row r="504" spans="1:33" ht="24" customHeight="1">
      <c r="A504" s="295"/>
      <c r="B504" s="295"/>
      <c r="C504" s="295"/>
      <c r="D504" s="295"/>
      <c r="E504" s="295"/>
      <c r="F504" s="295"/>
      <c r="G504" s="295"/>
      <c r="H504" s="295"/>
      <c r="I504" s="295"/>
      <c r="J504" s="295"/>
      <c r="K504" s="295"/>
      <c r="L504" s="295"/>
      <c r="M504" s="295"/>
      <c r="N504" s="295"/>
      <c r="O504" s="295"/>
      <c r="P504" s="295"/>
      <c r="Q504" s="295"/>
      <c r="R504" s="295"/>
      <c r="S504" s="295"/>
      <c r="T504" s="295"/>
      <c r="U504" s="295"/>
      <c r="V504" s="295"/>
      <c r="W504" s="295"/>
      <c r="X504" s="295"/>
      <c r="Y504" s="295"/>
      <c r="Z504" s="295"/>
      <c r="AA504" s="295"/>
      <c r="AB504" s="295"/>
      <c r="AC504" s="295"/>
      <c r="AD504" s="295"/>
      <c r="AE504" s="295"/>
      <c r="AF504" s="295"/>
      <c r="AG504" s="295"/>
    </row>
    <row r="505" spans="1:33" ht="24" customHeight="1">
      <c r="A505" s="295"/>
      <c r="B505" s="295"/>
      <c r="C505" s="295"/>
      <c r="D505" s="295"/>
      <c r="E505" s="295"/>
      <c r="F505" s="295"/>
      <c r="G505" s="295"/>
      <c r="H505" s="295"/>
      <c r="I505" s="295"/>
      <c r="J505" s="295"/>
      <c r="K505" s="295"/>
      <c r="L505" s="295"/>
      <c r="M505" s="295"/>
      <c r="N505" s="295"/>
      <c r="O505" s="295"/>
      <c r="P505" s="295"/>
      <c r="Q505" s="295"/>
      <c r="R505" s="295"/>
      <c r="S505" s="295"/>
      <c r="T505" s="295"/>
      <c r="U505" s="295"/>
      <c r="V505" s="295"/>
      <c r="W505" s="295"/>
      <c r="X505" s="295"/>
      <c r="Y505" s="295"/>
      <c r="Z505" s="295"/>
      <c r="AA505" s="295"/>
      <c r="AB505" s="295"/>
      <c r="AC505" s="295"/>
      <c r="AD505" s="295"/>
      <c r="AE505" s="295"/>
      <c r="AF505" s="295"/>
      <c r="AG505" s="295"/>
    </row>
    <row r="506" spans="1:33" ht="24" customHeight="1">
      <c r="A506" s="295"/>
      <c r="B506" s="295"/>
      <c r="C506" s="295"/>
      <c r="D506" s="295"/>
      <c r="E506" s="295"/>
      <c r="F506" s="295"/>
      <c r="G506" s="295"/>
      <c r="H506" s="295"/>
      <c r="I506" s="295"/>
      <c r="J506" s="295"/>
      <c r="K506" s="295"/>
      <c r="L506" s="295"/>
      <c r="M506" s="295"/>
      <c r="N506" s="295"/>
      <c r="O506" s="295"/>
      <c r="P506" s="295"/>
      <c r="Q506" s="295"/>
      <c r="R506" s="295"/>
      <c r="S506" s="295"/>
      <c r="T506" s="295"/>
      <c r="U506" s="295"/>
      <c r="V506" s="295"/>
      <c r="W506" s="295"/>
      <c r="X506" s="295"/>
      <c r="Y506" s="295"/>
      <c r="Z506" s="295"/>
      <c r="AA506" s="295"/>
      <c r="AB506" s="295"/>
      <c r="AC506" s="295"/>
      <c r="AD506" s="295"/>
      <c r="AE506" s="295"/>
      <c r="AF506" s="295"/>
      <c r="AG506" s="295"/>
    </row>
    <row r="507" spans="1:33" ht="24" customHeight="1">
      <c r="A507" s="295"/>
      <c r="B507" s="295"/>
      <c r="C507" s="295"/>
      <c r="D507" s="295"/>
      <c r="E507" s="295"/>
      <c r="F507" s="295"/>
      <c r="G507" s="295"/>
      <c r="H507" s="295"/>
      <c r="I507" s="295"/>
      <c r="J507" s="295"/>
      <c r="K507" s="295"/>
      <c r="L507" s="295"/>
      <c r="M507" s="295"/>
      <c r="N507" s="295"/>
      <c r="O507" s="295"/>
      <c r="P507" s="295"/>
      <c r="Q507" s="295"/>
      <c r="R507" s="295"/>
      <c r="S507" s="295"/>
      <c r="T507" s="295"/>
      <c r="U507" s="295"/>
      <c r="V507" s="295"/>
      <c r="W507" s="295"/>
      <c r="X507" s="295"/>
      <c r="Y507" s="295"/>
      <c r="Z507" s="295"/>
      <c r="AA507" s="295"/>
      <c r="AB507" s="295"/>
      <c r="AC507" s="295"/>
      <c r="AD507" s="295"/>
      <c r="AE507" s="295"/>
      <c r="AF507" s="295"/>
      <c r="AG507" s="295"/>
    </row>
    <row r="508" spans="1:33" ht="24" customHeight="1">
      <c r="A508" s="295"/>
      <c r="B508" s="295"/>
      <c r="C508" s="295"/>
      <c r="D508" s="295"/>
      <c r="E508" s="295"/>
      <c r="F508" s="295"/>
      <c r="G508" s="295"/>
      <c r="H508" s="295"/>
      <c r="I508" s="295"/>
      <c r="J508" s="295"/>
      <c r="K508" s="295"/>
      <c r="L508" s="295"/>
      <c r="M508" s="295"/>
      <c r="N508" s="295"/>
      <c r="O508" s="295"/>
      <c r="P508" s="295"/>
      <c r="Q508" s="295"/>
      <c r="R508" s="295"/>
      <c r="S508" s="295"/>
      <c r="T508" s="295"/>
      <c r="U508" s="295"/>
      <c r="V508" s="295"/>
      <c r="W508" s="295"/>
      <c r="X508" s="295"/>
      <c r="Y508" s="295"/>
      <c r="Z508" s="295"/>
      <c r="AA508" s="295"/>
      <c r="AB508" s="295"/>
      <c r="AC508" s="295"/>
      <c r="AD508" s="295"/>
      <c r="AE508" s="295"/>
      <c r="AF508" s="295"/>
      <c r="AG508" s="295"/>
    </row>
    <row r="509" spans="1:33" ht="24" customHeight="1">
      <c r="A509" s="295"/>
      <c r="B509" s="295"/>
      <c r="C509" s="295"/>
      <c r="D509" s="295"/>
      <c r="E509" s="295"/>
      <c r="F509" s="295"/>
      <c r="G509" s="295"/>
      <c r="H509" s="295"/>
      <c r="I509" s="295"/>
      <c r="J509" s="295"/>
      <c r="K509" s="295"/>
      <c r="L509" s="295"/>
      <c r="M509" s="295"/>
      <c r="N509" s="295"/>
      <c r="O509" s="295"/>
      <c r="P509" s="295"/>
      <c r="Q509" s="295"/>
      <c r="R509" s="295"/>
      <c r="S509" s="295"/>
      <c r="T509" s="295"/>
      <c r="U509" s="295"/>
      <c r="V509" s="295"/>
      <c r="W509" s="295"/>
      <c r="X509" s="295"/>
      <c r="Y509" s="295"/>
      <c r="Z509" s="295"/>
      <c r="AA509" s="295"/>
      <c r="AB509" s="295"/>
      <c r="AC509" s="295"/>
      <c r="AD509" s="295"/>
      <c r="AE509" s="295"/>
      <c r="AF509" s="295"/>
      <c r="AG509" s="295"/>
    </row>
    <row r="510" spans="1:33" ht="24" customHeight="1">
      <c r="A510" s="295"/>
      <c r="B510" s="295"/>
      <c r="C510" s="295"/>
      <c r="D510" s="295"/>
      <c r="E510" s="295"/>
      <c r="F510" s="295"/>
      <c r="G510" s="295"/>
      <c r="H510" s="295"/>
      <c r="I510" s="295"/>
      <c r="J510" s="295"/>
      <c r="K510" s="295"/>
      <c r="L510" s="295"/>
      <c r="M510" s="295"/>
      <c r="N510" s="295"/>
      <c r="O510" s="295"/>
      <c r="P510" s="295"/>
      <c r="Q510" s="295"/>
      <c r="R510" s="295"/>
      <c r="S510" s="295"/>
      <c r="T510" s="295"/>
      <c r="U510" s="295"/>
      <c r="V510" s="295"/>
      <c r="W510" s="295"/>
      <c r="X510" s="295"/>
      <c r="Y510" s="295"/>
      <c r="Z510" s="295"/>
      <c r="AA510" s="295"/>
      <c r="AB510" s="295"/>
      <c r="AC510" s="295"/>
      <c r="AD510" s="295"/>
      <c r="AE510" s="295"/>
      <c r="AF510" s="295"/>
      <c r="AG510" s="295"/>
    </row>
    <row r="511" spans="1:33" ht="24" customHeight="1">
      <c r="A511" s="295"/>
      <c r="B511" s="295"/>
      <c r="C511" s="295"/>
      <c r="D511" s="295"/>
      <c r="E511" s="295"/>
      <c r="F511" s="295"/>
      <c r="G511" s="295"/>
      <c r="H511" s="295"/>
      <c r="I511" s="295"/>
      <c r="J511" s="295"/>
      <c r="K511" s="295"/>
      <c r="L511" s="295"/>
      <c r="M511" s="295"/>
      <c r="N511" s="295"/>
      <c r="O511" s="295"/>
      <c r="P511" s="295"/>
      <c r="Q511" s="295"/>
      <c r="R511" s="295"/>
      <c r="S511" s="295"/>
      <c r="T511" s="295"/>
      <c r="U511" s="295"/>
      <c r="V511" s="295"/>
      <c r="W511" s="295"/>
      <c r="X511" s="295"/>
      <c r="Y511" s="295"/>
      <c r="Z511" s="295"/>
      <c r="AA511" s="295"/>
      <c r="AB511" s="295"/>
      <c r="AC511" s="295"/>
      <c r="AD511" s="295"/>
      <c r="AE511" s="295"/>
      <c r="AF511" s="295"/>
      <c r="AG511" s="295"/>
    </row>
    <row r="512" spans="1:33" ht="24" customHeight="1">
      <c r="A512" s="295"/>
      <c r="B512" s="295"/>
      <c r="C512" s="295"/>
      <c r="D512" s="295"/>
      <c r="E512" s="295"/>
      <c r="F512" s="295"/>
      <c r="G512" s="295"/>
      <c r="H512" s="295"/>
      <c r="I512" s="295"/>
      <c r="J512" s="295"/>
      <c r="K512" s="295"/>
      <c r="L512" s="295"/>
      <c r="M512" s="295"/>
      <c r="N512" s="295"/>
      <c r="O512" s="295"/>
      <c r="P512" s="295"/>
      <c r="Q512" s="295"/>
      <c r="R512" s="295"/>
      <c r="S512" s="295"/>
      <c r="T512" s="295"/>
      <c r="U512" s="295"/>
      <c r="V512" s="295"/>
      <c r="W512" s="295"/>
      <c r="X512" s="295"/>
      <c r="Y512" s="295"/>
      <c r="Z512" s="295"/>
      <c r="AA512" s="295"/>
      <c r="AB512" s="295"/>
      <c r="AC512" s="295"/>
      <c r="AD512" s="295"/>
      <c r="AE512" s="295"/>
      <c r="AF512" s="295"/>
      <c r="AG512" s="295"/>
    </row>
    <row r="513" spans="1:33" ht="24" customHeight="1">
      <c r="A513" s="295"/>
      <c r="B513" s="295"/>
      <c r="C513" s="295"/>
      <c r="D513" s="295"/>
      <c r="E513" s="295"/>
      <c r="F513" s="295"/>
      <c r="G513" s="295"/>
      <c r="H513" s="295"/>
      <c r="I513" s="295"/>
      <c r="J513" s="295"/>
      <c r="K513" s="295"/>
      <c r="L513" s="295"/>
      <c r="M513" s="295"/>
      <c r="N513" s="295"/>
      <c r="O513" s="295"/>
      <c r="P513" s="295"/>
      <c r="Q513" s="295"/>
      <c r="R513" s="295"/>
      <c r="S513" s="295"/>
      <c r="T513" s="295"/>
      <c r="U513" s="295"/>
      <c r="V513" s="295"/>
      <c r="W513" s="295"/>
      <c r="X513" s="295"/>
      <c r="Y513" s="295"/>
      <c r="Z513" s="295"/>
      <c r="AA513" s="295"/>
      <c r="AB513" s="295"/>
      <c r="AC513" s="295"/>
      <c r="AD513" s="295"/>
      <c r="AE513" s="295"/>
      <c r="AF513" s="295"/>
      <c r="AG513" s="295"/>
    </row>
    <row r="514" spans="1:33" ht="24" customHeight="1">
      <c r="A514" s="295"/>
      <c r="B514" s="295"/>
      <c r="C514" s="295"/>
      <c r="D514" s="295"/>
      <c r="E514" s="295"/>
      <c r="F514" s="295"/>
      <c r="G514" s="295"/>
      <c r="H514" s="295"/>
      <c r="I514" s="295"/>
      <c r="J514" s="295"/>
      <c r="K514" s="295"/>
      <c r="L514" s="295"/>
      <c r="M514" s="295"/>
      <c r="N514" s="295"/>
      <c r="O514" s="295"/>
      <c r="P514" s="295"/>
      <c r="Q514" s="295"/>
      <c r="R514" s="295"/>
      <c r="S514" s="295"/>
      <c r="T514" s="295"/>
      <c r="U514" s="295"/>
      <c r="V514" s="295"/>
      <c r="W514" s="295"/>
      <c r="X514" s="295"/>
      <c r="Y514" s="295"/>
      <c r="Z514" s="295"/>
      <c r="AA514" s="295"/>
      <c r="AB514" s="295"/>
      <c r="AC514" s="295"/>
      <c r="AD514" s="295"/>
      <c r="AE514" s="295"/>
      <c r="AF514" s="295"/>
      <c r="AG514" s="295"/>
    </row>
    <row r="515" spans="1:33" ht="24" customHeight="1">
      <c r="A515" s="295"/>
      <c r="B515" s="295"/>
      <c r="C515" s="295"/>
      <c r="D515" s="295"/>
      <c r="E515" s="295"/>
      <c r="F515" s="295"/>
      <c r="G515" s="295"/>
      <c r="H515" s="295"/>
      <c r="I515" s="295"/>
      <c r="J515" s="295"/>
      <c r="K515" s="295"/>
      <c r="L515" s="295"/>
      <c r="M515" s="295"/>
      <c r="N515" s="295"/>
      <c r="O515" s="295"/>
      <c r="P515" s="295"/>
      <c r="Q515" s="295"/>
      <c r="R515" s="295"/>
      <c r="S515" s="295"/>
      <c r="T515" s="295"/>
      <c r="U515" s="295"/>
      <c r="V515" s="295"/>
      <c r="W515" s="295"/>
      <c r="X515" s="295"/>
      <c r="Y515" s="295"/>
      <c r="Z515" s="295"/>
      <c r="AA515" s="295"/>
      <c r="AB515" s="295"/>
      <c r="AC515" s="295"/>
      <c r="AD515" s="295"/>
      <c r="AE515" s="295"/>
      <c r="AF515" s="295"/>
      <c r="AG515" s="295"/>
    </row>
    <row r="516" spans="1:33" ht="24" customHeight="1">
      <c r="A516" s="295"/>
      <c r="B516" s="295"/>
      <c r="C516" s="295"/>
      <c r="D516" s="295"/>
      <c r="E516" s="295"/>
      <c r="F516" s="295"/>
      <c r="G516" s="295"/>
      <c r="H516" s="295"/>
      <c r="I516" s="295"/>
      <c r="J516" s="295"/>
      <c r="K516" s="295"/>
      <c r="L516" s="295"/>
      <c r="M516" s="295"/>
      <c r="N516" s="295"/>
      <c r="O516" s="295"/>
      <c r="P516" s="295"/>
      <c r="Q516" s="295"/>
      <c r="R516" s="295"/>
      <c r="S516" s="295"/>
      <c r="T516" s="295"/>
      <c r="U516" s="295"/>
      <c r="V516" s="295"/>
      <c r="W516" s="295"/>
      <c r="X516" s="295"/>
      <c r="Y516" s="295"/>
      <c r="Z516" s="295"/>
      <c r="AA516" s="295"/>
      <c r="AB516" s="295"/>
      <c r="AC516" s="295"/>
      <c r="AD516" s="295"/>
      <c r="AE516" s="295"/>
      <c r="AF516" s="295"/>
      <c r="AG516" s="295"/>
    </row>
    <row r="517" spans="1:33" ht="24" customHeight="1">
      <c r="A517" s="295"/>
      <c r="B517" s="295"/>
      <c r="C517" s="295"/>
      <c r="D517" s="295"/>
      <c r="E517" s="295"/>
      <c r="F517" s="295"/>
      <c r="G517" s="295"/>
      <c r="H517" s="295"/>
      <c r="I517" s="295"/>
      <c r="J517" s="295"/>
      <c r="K517" s="295"/>
      <c r="L517" s="295"/>
      <c r="M517" s="295"/>
      <c r="N517" s="295"/>
      <c r="O517" s="295"/>
      <c r="P517" s="295"/>
      <c r="Q517" s="295"/>
      <c r="R517" s="295"/>
      <c r="S517" s="295"/>
      <c r="T517" s="295"/>
      <c r="U517" s="295"/>
      <c r="V517" s="295"/>
      <c r="W517" s="295"/>
      <c r="X517" s="295"/>
      <c r="Y517" s="295"/>
      <c r="Z517" s="295"/>
      <c r="AA517" s="295"/>
      <c r="AB517" s="295"/>
      <c r="AC517" s="295"/>
      <c r="AD517" s="295"/>
      <c r="AE517" s="295"/>
      <c r="AF517" s="295"/>
      <c r="AG517" s="295"/>
    </row>
    <row r="518" spans="1:33" ht="24" customHeight="1">
      <c r="A518" s="295"/>
      <c r="B518" s="295"/>
      <c r="C518" s="295"/>
      <c r="D518" s="295"/>
      <c r="E518" s="295"/>
      <c r="F518" s="295"/>
      <c r="G518" s="295"/>
      <c r="H518" s="295"/>
      <c r="I518" s="295"/>
      <c r="J518" s="295"/>
      <c r="K518" s="295"/>
      <c r="L518" s="295"/>
      <c r="M518" s="295"/>
      <c r="N518" s="295"/>
      <c r="O518" s="295"/>
      <c r="P518" s="295"/>
      <c r="Q518" s="295"/>
      <c r="R518" s="295"/>
      <c r="S518" s="295"/>
      <c r="T518" s="295"/>
      <c r="U518" s="295"/>
      <c r="V518" s="295"/>
      <c r="W518" s="295"/>
      <c r="X518" s="295"/>
      <c r="Y518" s="295"/>
      <c r="Z518" s="295"/>
      <c r="AA518" s="295"/>
      <c r="AB518" s="295"/>
      <c r="AC518" s="295"/>
      <c r="AD518" s="295"/>
      <c r="AE518" s="295"/>
      <c r="AF518" s="295"/>
      <c r="AG518" s="295"/>
    </row>
    <row r="519" spans="1:33" ht="24" customHeight="1">
      <c r="A519" s="295"/>
      <c r="B519" s="295"/>
      <c r="C519" s="295"/>
      <c r="D519" s="295"/>
      <c r="E519" s="295"/>
      <c r="F519" s="295"/>
      <c r="G519" s="295"/>
      <c r="H519" s="295"/>
      <c r="I519" s="295"/>
      <c r="J519" s="295"/>
      <c r="K519" s="295"/>
      <c r="L519" s="295"/>
      <c r="M519" s="295"/>
      <c r="N519" s="295"/>
      <c r="O519" s="295"/>
      <c r="P519" s="295"/>
      <c r="Q519" s="295"/>
      <c r="R519" s="295"/>
      <c r="S519" s="295"/>
      <c r="T519" s="295"/>
      <c r="U519" s="295"/>
      <c r="V519" s="295"/>
      <c r="W519" s="295"/>
      <c r="X519" s="295"/>
      <c r="Y519" s="295"/>
      <c r="Z519" s="295"/>
      <c r="AA519" s="295"/>
      <c r="AB519" s="295"/>
      <c r="AC519" s="295"/>
      <c r="AD519" s="295"/>
      <c r="AE519" s="295"/>
      <c r="AF519" s="295"/>
      <c r="AG519" s="295"/>
    </row>
    <row r="520" spans="1:33" ht="24" customHeight="1">
      <c r="A520" s="295"/>
      <c r="B520" s="295"/>
      <c r="C520" s="295"/>
      <c r="D520" s="295"/>
      <c r="E520" s="295"/>
      <c r="F520" s="295"/>
      <c r="G520" s="295"/>
      <c r="H520" s="295"/>
      <c r="I520" s="295"/>
      <c r="J520" s="295"/>
      <c r="K520" s="295"/>
      <c r="L520" s="295"/>
      <c r="M520" s="295"/>
      <c r="N520" s="295"/>
      <c r="O520" s="295"/>
      <c r="P520" s="295"/>
      <c r="Q520" s="295"/>
      <c r="R520" s="295"/>
      <c r="S520" s="295"/>
      <c r="T520" s="295"/>
      <c r="U520" s="295"/>
      <c r="V520" s="295"/>
      <c r="W520" s="295"/>
      <c r="X520" s="295"/>
      <c r="Y520" s="295"/>
      <c r="Z520" s="295"/>
      <c r="AA520" s="295"/>
      <c r="AB520" s="295"/>
      <c r="AC520" s="295"/>
      <c r="AD520" s="295"/>
      <c r="AE520" s="295"/>
      <c r="AF520" s="295"/>
      <c r="AG520" s="295"/>
    </row>
    <row r="521" spans="1:33" ht="24" customHeight="1">
      <c r="A521" s="295"/>
      <c r="B521" s="295"/>
      <c r="C521" s="295"/>
      <c r="D521" s="295"/>
      <c r="E521" s="295"/>
      <c r="F521" s="295"/>
      <c r="G521" s="295"/>
      <c r="H521" s="295"/>
      <c r="I521" s="295"/>
      <c r="J521" s="295"/>
      <c r="K521" s="295"/>
      <c r="L521" s="295"/>
      <c r="M521" s="295"/>
      <c r="N521" s="295"/>
      <c r="O521" s="295"/>
      <c r="P521" s="295"/>
      <c r="Q521" s="295"/>
      <c r="R521" s="295"/>
      <c r="S521" s="295"/>
      <c r="T521" s="295"/>
      <c r="U521" s="295"/>
      <c r="V521" s="295"/>
      <c r="W521" s="295"/>
      <c r="X521" s="295"/>
      <c r="Y521" s="295"/>
      <c r="Z521" s="295"/>
      <c r="AA521" s="295"/>
      <c r="AB521" s="295"/>
      <c r="AC521" s="295"/>
      <c r="AD521" s="295"/>
      <c r="AE521" s="295"/>
      <c r="AF521" s="295"/>
      <c r="AG521" s="295"/>
    </row>
    <row r="522" spans="1:33" ht="24" customHeight="1">
      <c r="A522" s="295"/>
      <c r="B522" s="295"/>
      <c r="C522" s="295"/>
      <c r="D522" s="295"/>
      <c r="E522" s="295"/>
      <c r="F522" s="295"/>
      <c r="G522" s="295"/>
      <c r="H522" s="295"/>
      <c r="I522" s="295"/>
      <c r="J522" s="295"/>
      <c r="K522" s="295"/>
      <c r="L522" s="295"/>
      <c r="M522" s="295"/>
      <c r="N522" s="295"/>
      <c r="O522" s="295"/>
      <c r="P522" s="295"/>
      <c r="Q522" s="295"/>
      <c r="R522" s="295"/>
      <c r="S522" s="295"/>
      <c r="T522" s="295"/>
      <c r="U522" s="295"/>
      <c r="V522" s="295"/>
      <c r="W522" s="295"/>
      <c r="X522" s="295"/>
      <c r="Y522" s="295"/>
      <c r="Z522" s="295"/>
      <c r="AA522" s="295"/>
      <c r="AB522" s="295"/>
      <c r="AC522" s="295"/>
      <c r="AD522" s="295"/>
      <c r="AE522" s="295"/>
      <c r="AF522" s="295"/>
      <c r="AG522" s="295"/>
    </row>
    <row r="523" spans="1:33" ht="24" customHeight="1">
      <c r="A523" s="295"/>
      <c r="B523" s="295"/>
      <c r="C523" s="295"/>
      <c r="D523" s="295"/>
      <c r="E523" s="295"/>
      <c r="F523" s="295"/>
      <c r="G523" s="295"/>
      <c r="H523" s="295"/>
      <c r="I523" s="295"/>
      <c r="J523" s="295"/>
      <c r="K523" s="295"/>
      <c r="L523" s="295"/>
      <c r="M523" s="295"/>
      <c r="N523" s="295"/>
      <c r="O523" s="295"/>
      <c r="P523" s="295"/>
      <c r="Q523" s="295"/>
      <c r="R523" s="295"/>
      <c r="S523" s="295"/>
      <c r="T523" s="295"/>
      <c r="U523" s="295"/>
      <c r="V523" s="295"/>
      <c r="W523" s="295"/>
      <c r="X523" s="295"/>
      <c r="Y523" s="295"/>
      <c r="Z523" s="295"/>
      <c r="AA523" s="295"/>
      <c r="AB523" s="295"/>
      <c r="AC523" s="295"/>
      <c r="AD523" s="295"/>
      <c r="AE523" s="295"/>
      <c r="AF523" s="295"/>
      <c r="AG523" s="295"/>
    </row>
    <row r="524" spans="1:33" ht="24" customHeight="1">
      <c r="A524" s="295"/>
      <c r="B524" s="295"/>
      <c r="C524" s="295"/>
      <c r="D524" s="295"/>
      <c r="E524" s="295"/>
      <c r="F524" s="295"/>
      <c r="G524" s="295"/>
      <c r="H524" s="295"/>
      <c r="I524" s="295"/>
      <c r="J524" s="295"/>
      <c r="K524" s="295"/>
      <c r="L524" s="295"/>
      <c r="M524" s="295"/>
      <c r="N524" s="295"/>
      <c r="O524" s="295"/>
      <c r="P524" s="295"/>
      <c r="Q524" s="295"/>
      <c r="R524" s="295"/>
      <c r="S524" s="295"/>
      <c r="T524" s="295"/>
      <c r="U524" s="295"/>
      <c r="V524" s="295"/>
      <c r="W524" s="295"/>
      <c r="X524" s="295"/>
      <c r="Y524" s="295"/>
      <c r="Z524" s="295"/>
      <c r="AA524" s="295"/>
      <c r="AB524" s="295"/>
      <c r="AC524" s="295"/>
      <c r="AD524" s="295"/>
      <c r="AE524" s="295"/>
      <c r="AF524" s="295"/>
      <c r="AG524" s="295"/>
    </row>
    <row r="525" spans="1:33" ht="24" customHeight="1">
      <c r="A525" s="295"/>
      <c r="B525" s="295"/>
      <c r="C525" s="295"/>
      <c r="D525" s="295"/>
      <c r="E525" s="295"/>
      <c r="F525" s="295"/>
      <c r="G525" s="295"/>
      <c r="H525" s="295"/>
      <c r="I525" s="295"/>
      <c r="J525" s="295"/>
      <c r="K525" s="295"/>
      <c r="L525" s="295"/>
      <c r="M525" s="295"/>
      <c r="N525" s="295"/>
      <c r="O525" s="295"/>
      <c r="P525" s="295"/>
      <c r="Q525" s="295"/>
      <c r="R525" s="295"/>
      <c r="S525" s="295"/>
      <c r="T525" s="295"/>
      <c r="U525" s="295"/>
      <c r="V525" s="295"/>
      <c r="W525" s="295"/>
      <c r="X525" s="295"/>
      <c r="Y525" s="295"/>
      <c r="Z525" s="295"/>
      <c r="AA525" s="295"/>
      <c r="AB525" s="295"/>
      <c r="AC525" s="295"/>
      <c r="AD525" s="295"/>
      <c r="AE525" s="295"/>
      <c r="AF525" s="295"/>
      <c r="AG525" s="295"/>
    </row>
    <row r="526" spans="1:33" ht="24" customHeight="1">
      <c r="A526" s="295"/>
      <c r="B526" s="295"/>
      <c r="C526" s="295"/>
      <c r="D526" s="295"/>
      <c r="E526" s="295"/>
      <c r="F526" s="295"/>
      <c r="G526" s="295"/>
      <c r="H526" s="295"/>
      <c r="I526" s="295"/>
      <c r="J526" s="295"/>
      <c r="K526" s="295"/>
      <c r="L526" s="295"/>
      <c r="M526" s="295"/>
      <c r="N526" s="295"/>
      <c r="O526" s="295"/>
      <c r="P526" s="295"/>
      <c r="Q526" s="295"/>
      <c r="R526" s="295"/>
      <c r="S526" s="295"/>
      <c r="T526" s="295"/>
      <c r="U526" s="295"/>
      <c r="V526" s="295"/>
      <c r="W526" s="295"/>
      <c r="X526" s="295"/>
      <c r="Y526" s="295"/>
      <c r="Z526" s="295"/>
      <c r="AA526" s="295"/>
      <c r="AB526" s="295"/>
      <c r="AC526" s="295"/>
      <c r="AD526" s="295"/>
      <c r="AE526" s="295"/>
      <c r="AF526" s="295"/>
      <c r="AG526" s="295"/>
    </row>
    <row r="527" spans="1:33" ht="24" customHeight="1">
      <c r="A527" s="295"/>
      <c r="B527" s="295"/>
      <c r="C527" s="295"/>
      <c r="D527" s="295"/>
      <c r="E527" s="295"/>
      <c r="F527" s="295"/>
      <c r="G527" s="295"/>
      <c r="H527" s="295"/>
      <c r="I527" s="295"/>
      <c r="J527" s="295"/>
      <c r="K527" s="295"/>
      <c r="L527" s="295"/>
      <c r="M527" s="295"/>
      <c r="N527" s="295"/>
      <c r="O527" s="295"/>
      <c r="P527" s="295"/>
      <c r="Q527" s="295"/>
      <c r="R527" s="295"/>
      <c r="S527" s="295"/>
      <c r="T527" s="295"/>
      <c r="U527" s="295"/>
      <c r="V527" s="295"/>
      <c r="W527" s="295"/>
      <c r="X527" s="295"/>
      <c r="Y527" s="295"/>
      <c r="Z527" s="295"/>
      <c r="AA527" s="295"/>
      <c r="AB527" s="295"/>
      <c r="AC527" s="295"/>
      <c r="AD527" s="295"/>
      <c r="AE527" s="295"/>
      <c r="AF527" s="295"/>
      <c r="AG527" s="295"/>
    </row>
    <row r="528" spans="1:33" ht="24" customHeight="1">
      <c r="A528" s="295"/>
      <c r="B528" s="295"/>
      <c r="C528" s="295"/>
      <c r="D528" s="295"/>
      <c r="E528" s="295"/>
      <c r="F528" s="295"/>
      <c r="G528" s="295"/>
      <c r="H528" s="295"/>
      <c r="I528" s="295"/>
      <c r="J528" s="295"/>
      <c r="K528" s="295"/>
      <c r="L528" s="295"/>
      <c r="M528" s="295"/>
      <c r="N528" s="295"/>
      <c r="O528" s="295"/>
      <c r="P528" s="295"/>
      <c r="Q528" s="295"/>
      <c r="R528" s="295"/>
      <c r="S528" s="295"/>
      <c r="T528" s="295"/>
      <c r="U528" s="295"/>
      <c r="V528" s="295"/>
      <c r="W528" s="295"/>
      <c r="X528" s="295"/>
      <c r="Y528" s="295"/>
      <c r="Z528" s="295"/>
      <c r="AA528" s="295"/>
      <c r="AB528" s="295"/>
      <c r="AC528" s="295"/>
      <c r="AD528" s="295"/>
      <c r="AE528" s="295"/>
      <c r="AF528" s="295"/>
      <c r="AG528" s="295"/>
    </row>
    <row r="529" spans="1:33" ht="24" customHeight="1">
      <c r="A529" s="295"/>
      <c r="B529" s="295"/>
      <c r="C529" s="295"/>
      <c r="D529" s="295"/>
      <c r="E529" s="295"/>
      <c r="F529" s="295"/>
      <c r="G529" s="295"/>
      <c r="H529" s="295"/>
      <c r="I529" s="295"/>
      <c r="J529" s="295"/>
      <c r="K529" s="295"/>
      <c r="L529" s="295"/>
      <c r="M529" s="295"/>
      <c r="N529" s="295"/>
      <c r="O529" s="295"/>
      <c r="P529" s="295"/>
      <c r="Q529" s="295"/>
      <c r="R529" s="295"/>
      <c r="S529" s="295"/>
      <c r="T529" s="295"/>
      <c r="U529" s="295"/>
      <c r="V529" s="295"/>
      <c r="W529" s="295"/>
      <c r="X529" s="295"/>
      <c r="Y529" s="295"/>
      <c r="Z529" s="295"/>
      <c r="AA529" s="295"/>
      <c r="AB529" s="295"/>
      <c r="AC529" s="295"/>
      <c r="AD529" s="295"/>
      <c r="AE529" s="295"/>
      <c r="AF529" s="295"/>
      <c r="AG529" s="295"/>
    </row>
    <row r="530" spans="1:33" ht="24" customHeight="1">
      <c r="A530" s="295"/>
      <c r="B530" s="295"/>
      <c r="C530" s="295"/>
      <c r="D530" s="295"/>
      <c r="E530" s="295"/>
      <c r="F530" s="295"/>
      <c r="G530" s="295"/>
      <c r="H530" s="295"/>
      <c r="I530" s="295"/>
      <c r="J530" s="295"/>
      <c r="K530" s="295"/>
      <c r="L530" s="295"/>
      <c r="M530" s="295"/>
      <c r="N530" s="295"/>
      <c r="O530" s="295"/>
      <c r="P530" s="295"/>
      <c r="Q530" s="295"/>
      <c r="R530" s="295"/>
      <c r="S530" s="295"/>
      <c r="T530" s="295"/>
      <c r="U530" s="295"/>
      <c r="V530" s="295"/>
      <c r="W530" s="295"/>
      <c r="X530" s="295"/>
      <c r="Y530" s="295"/>
      <c r="Z530" s="295"/>
      <c r="AA530" s="295"/>
      <c r="AB530" s="295"/>
      <c r="AC530" s="295"/>
      <c r="AD530" s="295"/>
      <c r="AE530" s="295"/>
      <c r="AF530" s="295"/>
      <c r="AG530" s="295"/>
    </row>
    <row r="531" spans="1:33" ht="24" customHeight="1">
      <c r="A531" s="295"/>
      <c r="B531" s="295"/>
      <c r="C531" s="295"/>
      <c r="D531" s="295"/>
      <c r="E531" s="295"/>
      <c r="F531" s="295"/>
      <c r="G531" s="295"/>
      <c r="H531" s="295"/>
      <c r="I531" s="295"/>
      <c r="J531" s="295"/>
      <c r="K531" s="295"/>
      <c r="L531" s="295"/>
      <c r="M531" s="295"/>
      <c r="N531" s="295"/>
      <c r="O531" s="295"/>
      <c r="P531" s="295"/>
      <c r="Q531" s="295"/>
      <c r="R531" s="295"/>
      <c r="S531" s="295"/>
      <c r="T531" s="295"/>
      <c r="U531" s="295"/>
      <c r="V531" s="295"/>
      <c r="W531" s="295"/>
      <c r="X531" s="295"/>
      <c r="Y531" s="295"/>
      <c r="Z531" s="295"/>
      <c r="AA531" s="295"/>
      <c r="AB531" s="295"/>
      <c r="AC531" s="295"/>
      <c r="AD531" s="295"/>
      <c r="AE531" s="295"/>
      <c r="AF531" s="295"/>
      <c r="AG531" s="295"/>
    </row>
    <row r="532" spans="1:33" ht="24" customHeight="1">
      <c r="A532" s="295"/>
      <c r="B532" s="295"/>
      <c r="C532" s="295"/>
      <c r="D532" s="295"/>
      <c r="E532" s="295"/>
      <c r="F532" s="295"/>
      <c r="G532" s="295"/>
      <c r="H532" s="295"/>
      <c r="I532" s="295"/>
      <c r="J532" s="295"/>
      <c r="K532" s="295"/>
      <c r="L532" s="295"/>
      <c r="M532" s="295"/>
      <c r="N532" s="295"/>
      <c r="O532" s="295"/>
      <c r="P532" s="295"/>
      <c r="Q532" s="295"/>
      <c r="R532" s="295"/>
      <c r="S532" s="295"/>
      <c r="T532" s="295"/>
      <c r="U532" s="295"/>
      <c r="V532" s="295"/>
      <c r="W532" s="295"/>
      <c r="X532" s="295"/>
      <c r="Y532" s="295"/>
      <c r="Z532" s="295"/>
      <c r="AA532" s="295"/>
      <c r="AB532" s="295"/>
      <c r="AC532" s="295"/>
      <c r="AD532" s="295"/>
      <c r="AE532" s="295"/>
      <c r="AF532" s="295"/>
      <c r="AG532" s="295"/>
    </row>
    <row r="533" spans="1:33" ht="24" customHeight="1">
      <c r="A533" s="295"/>
      <c r="B533" s="295"/>
      <c r="C533" s="295"/>
      <c r="D533" s="295"/>
      <c r="E533" s="295"/>
      <c r="F533" s="295"/>
      <c r="G533" s="295"/>
      <c r="H533" s="295"/>
      <c r="I533" s="295"/>
      <c r="J533" s="295"/>
      <c r="K533" s="295"/>
      <c r="L533" s="295"/>
      <c r="M533" s="295"/>
      <c r="N533" s="295"/>
      <c r="O533" s="295"/>
      <c r="P533" s="295"/>
      <c r="Q533" s="295"/>
      <c r="R533" s="295"/>
      <c r="S533" s="295"/>
      <c r="T533" s="295"/>
      <c r="U533" s="295"/>
      <c r="V533" s="295"/>
      <c r="W533" s="295"/>
      <c r="X533" s="295"/>
      <c r="Y533" s="295"/>
      <c r="Z533" s="295"/>
      <c r="AA533" s="295"/>
      <c r="AB533" s="295"/>
      <c r="AC533" s="295"/>
      <c r="AD533" s="295"/>
      <c r="AE533" s="295"/>
      <c r="AF533" s="295"/>
      <c r="AG533" s="295"/>
    </row>
    <row r="534" spans="1:33" ht="24" customHeight="1">
      <c r="A534" s="295"/>
      <c r="B534" s="295"/>
      <c r="C534" s="295"/>
      <c r="D534" s="295"/>
      <c r="E534" s="295"/>
      <c r="F534" s="295"/>
      <c r="G534" s="295"/>
      <c r="H534" s="295"/>
      <c r="I534" s="295"/>
      <c r="J534" s="295"/>
      <c r="K534" s="295"/>
      <c r="L534" s="295"/>
      <c r="M534" s="295"/>
      <c r="N534" s="295"/>
      <c r="O534" s="295"/>
      <c r="P534" s="295"/>
      <c r="Q534" s="295"/>
      <c r="R534" s="295"/>
      <c r="S534" s="295"/>
      <c r="T534" s="295"/>
      <c r="U534" s="295"/>
      <c r="V534" s="295"/>
      <c r="W534" s="295"/>
      <c r="X534" s="295"/>
      <c r="Y534" s="295"/>
      <c r="Z534" s="295"/>
      <c r="AA534" s="295"/>
      <c r="AB534" s="295"/>
      <c r="AC534" s="295"/>
      <c r="AD534" s="295"/>
      <c r="AE534" s="295"/>
      <c r="AF534" s="295"/>
      <c r="AG534" s="295"/>
    </row>
    <row r="535" spans="1:33" ht="24" customHeight="1">
      <c r="A535" s="295"/>
      <c r="B535" s="295"/>
      <c r="C535" s="295"/>
      <c r="D535" s="295"/>
      <c r="E535" s="295"/>
      <c r="F535" s="295"/>
      <c r="G535" s="295"/>
      <c r="H535" s="295"/>
      <c r="I535" s="295"/>
      <c r="J535" s="295"/>
      <c r="K535" s="295"/>
      <c r="L535" s="295"/>
      <c r="M535" s="295"/>
      <c r="N535" s="295"/>
      <c r="O535" s="295"/>
      <c r="P535" s="295"/>
      <c r="Q535" s="295"/>
      <c r="R535" s="295"/>
      <c r="S535" s="295"/>
      <c r="T535" s="295"/>
      <c r="U535" s="295"/>
      <c r="V535" s="295"/>
      <c r="W535" s="295"/>
      <c r="X535" s="295"/>
      <c r="Y535" s="295"/>
      <c r="Z535" s="295"/>
      <c r="AA535" s="295"/>
      <c r="AB535" s="295"/>
      <c r="AC535" s="295"/>
      <c r="AD535" s="295"/>
      <c r="AE535" s="295"/>
      <c r="AF535" s="295"/>
      <c r="AG535" s="295"/>
    </row>
    <row r="536" spans="1:33" ht="24" customHeight="1">
      <c r="A536" s="295"/>
      <c r="B536" s="295"/>
      <c r="C536" s="295"/>
      <c r="D536" s="295"/>
      <c r="E536" s="295"/>
      <c r="F536" s="295"/>
      <c r="G536" s="295"/>
      <c r="H536" s="295"/>
      <c r="I536" s="295"/>
      <c r="J536" s="295"/>
      <c r="K536" s="295"/>
      <c r="L536" s="295"/>
      <c r="M536" s="295"/>
      <c r="N536" s="295"/>
      <c r="O536" s="295"/>
      <c r="P536" s="295"/>
      <c r="Q536" s="295"/>
      <c r="R536" s="295"/>
      <c r="S536" s="295"/>
      <c r="T536" s="295"/>
      <c r="U536" s="295"/>
      <c r="V536" s="295"/>
      <c r="W536" s="295"/>
      <c r="X536" s="295"/>
      <c r="Y536" s="295"/>
      <c r="Z536" s="295"/>
      <c r="AA536" s="295"/>
      <c r="AB536" s="295"/>
      <c r="AC536" s="295"/>
      <c r="AD536" s="295"/>
      <c r="AE536" s="295"/>
      <c r="AF536" s="295"/>
      <c r="AG536" s="295"/>
    </row>
    <row r="537" spans="1:33" ht="24" customHeight="1">
      <c r="A537" s="295"/>
      <c r="B537" s="295"/>
      <c r="C537" s="295"/>
      <c r="D537" s="295"/>
      <c r="E537" s="295"/>
      <c r="F537" s="295"/>
      <c r="G537" s="295"/>
      <c r="H537" s="295"/>
      <c r="I537" s="295"/>
      <c r="J537" s="295"/>
      <c r="K537" s="295"/>
      <c r="L537" s="295"/>
      <c r="M537" s="295"/>
      <c r="N537" s="295"/>
      <c r="O537" s="295"/>
      <c r="P537" s="295"/>
      <c r="Q537" s="295"/>
      <c r="R537" s="295"/>
      <c r="S537" s="295"/>
      <c r="T537" s="295"/>
      <c r="U537" s="295"/>
      <c r="V537" s="295"/>
      <c r="W537" s="295"/>
      <c r="X537" s="295"/>
      <c r="Y537" s="295"/>
      <c r="Z537" s="295"/>
      <c r="AA537" s="295"/>
      <c r="AB537" s="295"/>
      <c r="AC537" s="295"/>
      <c r="AD537" s="295"/>
      <c r="AE537" s="295"/>
      <c r="AF537" s="295"/>
      <c r="AG537" s="295"/>
    </row>
    <row r="538" spans="1:33" ht="24" customHeight="1">
      <c r="A538" s="295"/>
      <c r="B538" s="295"/>
      <c r="C538" s="295"/>
      <c r="D538" s="295"/>
      <c r="E538" s="295"/>
      <c r="F538" s="295"/>
      <c r="G538" s="295"/>
      <c r="H538" s="295"/>
      <c r="I538" s="295"/>
      <c r="J538" s="295"/>
      <c r="K538" s="295"/>
      <c r="L538" s="295"/>
      <c r="M538" s="295"/>
      <c r="N538" s="295"/>
      <c r="O538" s="295"/>
      <c r="P538" s="295"/>
      <c r="Q538" s="295"/>
      <c r="R538" s="295"/>
      <c r="S538" s="295"/>
      <c r="T538" s="295"/>
      <c r="U538" s="295"/>
      <c r="V538" s="295"/>
      <c r="W538" s="295"/>
      <c r="X538" s="295"/>
      <c r="Y538" s="295"/>
      <c r="Z538" s="295"/>
      <c r="AA538" s="295"/>
      <c r="AB538" s="295"/>
      <c r="AC538" s="295"/>
      <c r="AD538" s="295"/>
      <c r="AE538" s="295"/>
      <c r="AF538" s="295"/>
      <c r="AG538" s="295"/>
    </row>
    <row r="539" spans="1:33" ht="24" customHeight="1">
      <c r="A539" s="295"/>
      <c r="B539" s="295"/>
      <c r="C539" s="295"/>
      <c r="D539" s="295"/>
      <c r="E539" s="295"/>
      <c r="F539" s="295"/>
      <c r="G539" s="295"/>
      <c r="H539" s="295"/>
      <c r="I539" s="295"/>
      <c r="J539" s="295"/>
      <c r="K539" s="295"/>
      <c r="L539" s="295"/>
      <c r="M539" s="295"/>
      <c r="N539" s="295"/>
      <c r="O539" s="295"/>
      <c r="P539" s="295"/>
      <c r="Q539" s="295"/>
      <c r="R539" s="295"/>
      <c r="S539" s="295"/>
      <c r="T539" s="295"/>
      <c r="U539" s="295"/>
      <c r="V539" s="295"/>
      <c r="W539" s="295"/>
      <c r="X539" s="295"/>
      <c r="Y539" s="295"/>
      <c r="Z539" s="295"/>
      <c r="AA539" s="295"/>
      <c r="AB539" s="295"/>
      <c r="AC539" s="295"/>
      <c r="AD539" s="295"/>
      <c r="AE539" s="295"/>
      <c r="AF539" s="295"/>
      <c r="AG539" s="295"/>
    </row>
    <row r="540" spans="1:33" ht="24" customHeight="1">
      <c r="A540" s="295"/>
      <c r="B540" s="295"/>
      <c r="C540" s="295"/>
      <c r="D540" s="295"/>
      <c r="E540" s="295"/>
      <c r="F540" s="295"/>
      <c r="G540" s="295"/>
      <c r="H540" s="295"/>
      <c r="I540" s="295"/>
      <c r="J540" s="295"/>
      <c r="K540" s="295"/>
      <c r="L540" s="295"/>
      <c r="M540" s="295"/>
      <c r="N540" s="295"/>
      <c r="O540" s="295"/>
      <c r="P540" s="295"/>
      <c r="Q540" s="295"/>
      <c r="R540" s="295"/>
      <c r="S540" s="295"/>
      <c r="T540" s="295"/>
      <c r="U540" s="295"/>
      <c r="V540" s="295"/>
      <c r="W540" s="295"/>
      <c r="X540" s="295"/>
      <c r="Y540" s="295"/>
      <c r="Z540" s="295"/>
      <c r="AA540" s="295"/>
      <c r="AB540" s="295"/>
      <c r="AC540" s="295"/>
      <c r="AD540" s="295"/>
      <c r="AE540" s="295"/>
      <c r="AF540" s="295"/>
      <c r="AG540" s="295"/>
    </row>
    <row r="541" spans="1:33" ht="24" customHeight="1">
      <c r="A541" s="295"/>
      <c r="B541" s="295"/>
      <c r="C541" s="295"/>
      <c r="D541" s="295"/>
      <c r="E541" s="295"/>
      <c r="F541" s="295"/>
      <c r="G541" s="295"/>
      <c r="H541" s="295"/>
      <c r="I541" s="295"/>
      <c r="J541" s="295"/>
      <c r="K541" s="295"/>
      <c r="L541" s="295"/>
      <c r="M541" s="295"/>
      <c r="N541" s="295"/>
      <c r="O541" s="295"/>
      <c r="P541" s="295"/>
      <c r="Q541" s="295"/>
      <c r="R541" s="295"/>
      <c r="S541" s="295"/>
      <c r="T541" s="295"/>
      <c r="U541" s="295"/>
      <c r="V541" s="295"/>
      <c r="W541" s="295"/>
      <c r="X541" s="295"/>
      <c r="Y541" s="295"/>
      <c r="Z541" s="295"/>
      <c r="AA541" s="295"/>
      <c r="AB541" s="295"/>
      <c r="AC541" s="295"/>
      <c r="AD541" s="295"/>
      <c r="AE541" s="295"/>
      <c r="AF541" s="295"/>
      <c r="AG541" s="295"/>
    </row>
    <row r="542" spans="1:33" ht="24" customHeight="1">
      <c r="A542" s="295"/>
      <c r="B542" s="295"/>
      <c r="C542" s="295"/>
      <c r="D542" s="295"/>
      <c r="E542" s="295"/>
      <c r="F542" s="295"/>
      <c r="G542" s="295"/>
      <c r="H542" s="295"/>
      <c r="I542" s="295"/>
      <c r="J542" s="295"/>
      <c r="K542" s="295"/>
      <c r="L542" s="295"/>
      <c r="M542" s="295"/>
      <c r="N542" s="295"/>
      <c r="O542" s="295"/>
      <c r="P542" s="295"/>
      <c r="Q542" s="295"/>
      <c r="R542" s="295"/>
      <c r="S542" s="295"/>
      <c r="T542" s="295"/>
      <c r="U542" s="295"/>
      <c r="V542" s="295"/>
      <c r="W542" s="295"/>
      <c r="X542" s="295"/>
      <c r="Y542" s="295"/>
      <c r="Z542" s="295"/>
      <c r="AA542" s="295"/>
      <c r="AB542" s="295"/>
      <c r="AC542" s="295"/>
      <c r="AD542" s="295"/>
      <c r="AE542" s="295"/>
      <c r="AF542" s="295"/>
      <c r="AG542" s="295"/>
    </row>
    <row r="543" spans="1:33" ht="24" customHeight="1">
      <c r="A543" s="295"/>
      <c r="B543" s="295"/>
      <c r="C543" s="295"/>
      <c r="D543" s="295"/>
      <c r="E543" s="295"/>
      <c r="F543" s="295"/>
      <c r="G543" s="295"/>
      <c r="H543" s="295"/>
      <c r="I543" s="295"/>
      <c r="J543" s="295"/>
      <c r="K543" s="295"/>
      <c r="L543" s="295"/>
      <c r="M543" s="295"/>
      <c r="N543" s="295"/>
      <c r="O543" s="295"/>
      <c r="P543" s="295"/>
      <c r="Q543" s="295"/>
      <c r="R543" s="295"/>
      <c r="S543" s="295"/>
      <c r="T543" s="295"/>
      <c r="U543" s="295"/>
      <c r="V543" s="295"/>
      <c r="W543" s="295"/>
      <c r="X543" s="295"/>
      <c r="Y543" s="295"/>
      <c r="Z543" s="295"/>
      <c r="AA543" s="295"/>
      <c r="AB543" s="295"/>
      <c r="AC543" s="295"/>
      <c r="AD543" s="295"/>
      <c r="AE543" s="295"/>
      <c r="AF543" s="295"/>
      <c r="AG543" s="295"/>
    </row>
    <row r="544" spans="1:33" ht="24" customHeight="1">
      <c r="A544" s="295"/>
      <c r="B544" s="295"/>
      <c r="C544" s="295"/>
      <c r="D544" s="295"/>
      <c r="E544" s="295"/>
      <c r="F544" s="295"/>
      <c r="G544" s="295"/>
      <c r="H544" s="295"/>
      <c r="I544" s="295"/>
      <c r="J544" s="295"/>
      <c r="K544" s="295"/>
      <c r="L544" s="295"/>
      <c r="M544" s="295"/>
      <c r="N544" s="295"/>
      <c r="O544" s="295"/>
      <c r="P544" s="295"/>
      <c r="Q544" s="295"/>
      <c r="R544" s="295"/>
      <c r="S544" s="295"/>
      <c r="T544" s="295"/>
      <c r="U544" s="295"/>
      <c r="V544" s="295"/>
      <c r="W544" s="295"/>
      <c r="X544" s="295"/>
      <c r="Y544" s="295"/>
      <c r="Z544" s="295"/>
      <c r="AA544" s="295"/>
      <c r="AB544" s="295"/>
      <c r="AC544" s="295"/>
      <c r="AD544" s="295"/>
      <c r="AE544" s="295"/>
      <c r="AF544" s="295"/>
      <c r="AG544" s="295"/>
    </row>
    <row r="545" spans="1:33" ht="24" customHeight="1">
      <c r="A545" s="295"/>
      <c r="B545" s="295"/>
      <c r="C545" s="295"/>
      <c r="D545" s="295"/>
      <c r="E545" s="295"/>
      <c r="F545" s="295"/>
      <c r="G545" s="295"/>
      <c r="H545" s="295"/>
      <c r="I545" s="295"/>
      <c r="J545" s="295"/>
      <c r="K545" s="295"/>
      <c r="L545" s="295"/>
      <c r="M545" s="295"/>
      <c r="N545" s="295"/>
      <c r="O545" s="295"/>
      <c r="P545" s="295"/>
      <c r="Q545" s="295"/>
      <c r="R545" s="295"/>
      <c r="S545" s="295"/>
      <c r="T545" s="295"/>
      <c r="U545" s="295"/>
      <c r="V545" s="295"/>
      <c r="W545" s="295"/>
      <c r="X545" s="295"/>
      <c r="Y545" s="295"/>
      <c r="Z545" s="295"/>
      <c r="AA545" s="295"/>
      <c r="AB545" s="295"/>
      <c r="AC545" s="295"/>
      <c r="AD545" s="295"/>
      <c r="AE545" s="295"/>
      <c r="AF545" s="295"/>
      <c r="AG545" s="295"/>
    </row>
    <row r="546" spans="1:33" ht="24" customHeight="1">
      <c r="A546" s="295"/>
      <c r="B546" s="295"/>
      <c r="C546" s="295"/>
      <c r="D546" s="295"/>
      <c r="E546" s="295"/>
      <c r="F546" s="295"/>
      <c r="G546" s="295"/>
      <c r="H546" s="295"/>
      <c r="I546" s="295"/>
      <c r="J546" s="295"/>
      <c r="K546" s="295"/>
      <c r="L546" s="295"/>
      <c r="M546" s="295"/>
      <c r="N546" s="295"/>
      <c r="O546" s="295"/>
      <c r="P546" s="295"/>
      <c r="Q546" s="295"/>
      <c r="R546" s="295"/>
      <c r="S546" s="295"/>
      <c r="T546" s="295"/>
      <c r="U546" s="295"/>
      <c r="V546" s="295"/>
      <c r="W546" s="295"/>
      <c r="X546" s="295"/>
      <c r="Y546" s="295"/>
      <c r="Z546" s="295"/>
      <c r="AA546" s="295"/>
      <c r="AB546" s="295"/>
      <c r="AC546" s="295"/>
      <c r="AD546" s="295"/>
      <c r="AE546" s="295"/>
      <c r="AF546" s="295"/>
      <c r="AG546" s="295"/>
    </row>
    <row r="547" spans="1:33" ht="24" customHeight="1">
      <c r="A547" s="295"/>
      <c r="B547" s="295"/>
      <c r="C547" s="295"/>
      <c r="D547" s="295"/>
      <c r="E547" s="295"/>
      <c r="F547" s="295"/>
      <c r="G547" s="295"/>
      <c r="H547" s="295"/>
      <c r="I547" s="295"/>
      <c r="J547" s="295"/>
      <c r="K547" s="295"/>
      <c r="L547" s="295"/>
      <c r="M547" s="295"/>
      <c r="N547" s="295"/>
      <c r="O547" s="295"/>
      <c r="P547" s="295"/>
      <c r="Q547" s="295"/>
      <c r="R547" s="295"/>
      <c r="S547" s="295"/>
      <c r="T547" s="295"/>
      <c r="U547" s="295"/>
      <c r="V547" s="295"/>
      <c r="W547" s="295"/>
      <c r="X547" s="295"/>
      <c r="Y547" s="295"/>
      <c r="Z547" s="295"/>
      <c r="AA547" s="295"/>
      <c r="AB547" s="295"/>
      <c r="AC547" s="295"/>
      <c r="AD547" s="295"/>
      <c r="AE547" s="295"/>
      <c r="AF547" s="295"/>
      <c r="AG547" s="295"/>
    </row>
    <row r="548" spans="1:33" ht="24" customHeight="1">
      <c r="A548" s="295"/>
      <c r="B548" s="295"/>
      <c r="C548" s="295"/>
      <c r="D548" s="295"/>
      <c r="E548" s="295"/>
      <c r="F548" s="295"/>
      <c r="G548" s="295"/>
      <c r="H548" s="295"/>
      <c r="I548" s="295"/>
      <c r="J548" s="295"/>
      <c r="K548" s="295"/>
      <c r="L548" s="295"/>
      <c r="M548" s="295"/>
      <c r="N548" s="295"/>
      <c r="O548" s="295"/>
      <c r="P548" s="295"/>
      <c r="Q548" s="295"/>
      <c r="R548" s="295"/>
      <c r="S548" s="295"/>
      <c r="T548" s="295"/>
      <c r="U548" s="295"/>
      <c r="V548" s="295"/>
      <c r="W548" s="295"/>
      <c r="X548" s="295"/>
      <c r="Y548" s="295"/>
      <c r="Z548" s="295"/>
      <c r="AA548" s="295"/>
      <c r="AB548" s="295"/>
      <c r="AC548" s="295"/>
      <c r="AD548" s="295"/>
      <c r="AE548" s="295"/>
      <c r="AF548" s="295"/>
      <c r="AG548" s="295"/>
    </row>
    <row r="549" spans="1:33" ht="24" customHeight="1">
      <c r="A549" s="295"/>
      <c r="B549" s="295"/>
      <c r="C549" s="295"/>
      <c r="D549" s="295"/>
      <c r="E549" s="295"/>
      <c r="F549" s="295"/>
      <c r="G549" s="295"/>
      <c r="H549" s="295"/>
      <c r="I549" s="295"/>
      <c r="J549" s="295"/>
      <c r="K549" s="295"/>
      <c r="L549" s="295"/>
      <c r="M549" s="295"/>
      <c r="N549" s="295"/>
      <c r="O549" s="295"/>
      <c r="P549" s="295"/>
      <c r="Q549" s="295"/>
      <c r="R549" s="295"/>
      <c r="S549" s="295"/>
      <c r="T549" s="295"/>
      <c r="U549" s="295"/>
      <c r="V549" s="295"/>
      <c r="W549" s="295"/>
      <c r="X549" s="295"/>
      <c r="Y549" s="295"/>
      <c r="Z549" s="295"/>
      <c r="AA549" s="295"/>
      <c r="AB549" s="295"/>
      <c r="AC549" s="295"/>
      <c r="AD549" s="295"/>
      <c r="AE549" s="295"/>
      <c r="AF549" s="295"/>
      <c r="AG549" s="295"/>
    </row>
    <row r="550" spans="1:33" ht="24" customHeight="1">
      <c r="A550" s="295"/>
      <c r="B550" s="295"/>
      <c r="C550" s="295"/>
      <c r="D550" s="295"/>
      <c r="E550" s="295"/>
      <c r="F550" s="295"/>
      <c r="G550" s="295"/>
      <c r="H550" s="295"/>
      <c r="I550" s="295"/>
      <c r="J550" s="295"/>
      <c r="K550" s="295"/>
      <c r="L550" s="295"/>
      <c r="M550" s="295"/>
      <c r="N550" s="295"/>
      <c r="O550" s="295"/>
      <c r="P550" s="295"/>
      <c r="Q550" s="295"/>
      <c r="R550" s="295"/>
      <c r="S550" s="295"/>
      <c r="T550" s="295"/>
      <c r="U550" s="295"/>
      <c r="V550" s="295"/>
      <c r="W550" s="295"/>
      <c r="X550" s="295"/>
      <c r="Y550" s="295"/>
      <c r="Z550" s="295"/>
      <c r="AA550" s="295"/>
      <c r="AB550" s="295"/>
      <c r="AC550" s="295"/>
      <c r="AD550" s="295"/>
      <c r="AE550" s="295"/>
      <c r="AF550" s="295"/>
      <c r="AG550" s="295"/>
    </row>
    <row r="551" spans="1:33" ht="24" customHeight="1">
      <c r="A551" s="295"/>
      <c r="B551" s="295"/>
      <c r="C551" s="295"/>
      <c r="D551" s="295"/>
      <c r="E551" s="295"/>
      <c r="F551" s="295"/>
      <c r="G551" s="295"/>
      <c r="H551" s="295"/>
      <c r="I551" s="295"/>
      <c r="J551" s="295"/>
      <c r="K551" s="295"/>
      <c r="L551" s="295"/>
      <c r="M551" s="295"/>
      <c r="N551" s="295"/>
      <c r="O551" s="295"/>
      <c r="P551" s="295"/>
      <c r="Q551" s="295"/>
      <c r="R551" s="295"/>
      <c r="S551" s="295"/>
      <c r="T551" s="295"/>
      <c r="U551" s="295"/>
      <c r="V551" s="295"/>
      <c r="W551" s="295"/>
      <c r="X551" s="295"/>
      <c r="Y551" s="295"/>
      <c r="Z551" s="295"/>
      <c r="AA551" s="295"/>
      <c r="AB551" s="295"/>
      <c r="AC551" s="295"/>
      <c r="AD551" s="295"/>
      <c r="AE551" s="295"/>
      <c r="AF551" s="295"/>
      <c r="AG551" s="295"/>
    </row>
    <row r="552" spans="1:33" ht="24" customHeight="1">
      <c r="A552" s="295"/>
      <c r="B552" s="295"/>
      <c r="C552" s="295"/>
      <c r="D552" s="295"/>
      <c r="E552" s="295"/>
      <c r="F552" s="295"/>
      <c r="G552" s="295"/>
      <c r="H552" s="295"/>
      <c r="I552" s="295"/>
      <c r="J552" s="295"/>
      <c r="K552" s="295"/>
      <c r="L552" s="295"/>
      <c r="M552" s="295"/>
      <c r="N552" s="295"/>
      <c r="O552" s="295"/>
      <c r="P552" s="295"/>
      <c r="Q552" s="295"/>
      <c r="R552" s="295"/>
      <c r="S552" s="295"/>
      <c r="T552" s="295"/>
      <c r="U552" s="295"/>
      <c r="V552" s="295"/>
      <c r="W552" s="295"/>
      <c r="X552" s="295"/>
      <c r="Y552" s="295"/>
      <c r="Z552" s="295"/>
      <c r="AA552" s="295"/>
      <c r="AB552" s="295"/>
      <c r="AC552" s="295"/>
      <c r="AD552" s="295"/>
      <c r="AE552" s="295"/>
      <c r="AF552" s="295"/>
      <c r="AG552" s="295"/>
    </row>
    <row r="553" spans="1:33" ht="24" customHeight="1">
      <c r="A553" s="295"/>
      <c r="B553" s="295"/>
      <c r="C553" s="295"/>
      <c r="D553" s="295"/>
      <c r="E553" s="295"/>
      <c r="F553" s="295"/>
      <c r="G553" s="295"/>
      <c r="H553" s="295"/>
      <c r="I553" s="295"/>
      <c r="J553" s="295"/>
      <c r="K553" s="295"/>
      <c r="L553" s="295"/>
      <c r="M553" s="295"/>
      <c r="N553" s="295"/>
      <c r="O553" s="295"/>
      <c r="P553" s="295"/>
      <c r="Q553" s="295"/>
      <c r="R553" s="295"/>
      <c r="S553" s="295"/>
      <c r="T553" s="295"/>
      <c r="U553" s="295"/>
      <c r="V553" s="295"/>
      <c r="W553" s="295"/>
      <c r="X553" s="295"/>
      <c r="Y553" s="295"/>
      <c r="Z553" s="295"/>
      <c r="AA553" s="295"/>
      <c r="AB553" s="295"/>
      <c r="AC553" s="295"/>
      <c r="AD553" s="295"/>
      <c r="AE553" s="295"/>
      <c r="AF553" s="295"/>
      <c r="AG553" s="295"/>
    </row>
    <row r="554" spans="1:33" ht="24" customHeight="1">
      <c r="A554" s="295"/>
      <c r="B554" s="295"/>
      <c r="C554" s="295"/>
      <c r="D554" s="295"/>
      <c r="E554" s="295"/>
      <c r="F554" s="295"/>
      <c r="G554" s="295"/>
      <c r="H554" s="295"/>
      <c r="I554" s="295"/>
      <c r="J554" s="295"/>
      <c r="K554" s="295"/>
      <c r="L554" s="295"/>
      <c r="M554" s="295"/>
      <c r="N554" s="295"/>
      <c r="O554" s="295"/>
      <c r="P554" s="295"/>
      <c r="Q554" s="295"/>
      <c r="R554" s="295"/>
      <c r="S554" s="295"/>
      <c r="T554" s="295"/>
      <c r="U554" s="295"/>
      <c r="V554" s="295"/>
      <c r="W554" s="295"/>
      <c r="X554" s="295"/>
      <c r="Y554" s="295"/>
      <c r="Z554" s="295"/>
      <c r="AA554" s="295"/>
      <c r="AB554" s="295"/>
      <c r="AC554" s="295"/>
      <c r="AD554" s="295"/>
      <c r="AE554" s="295"/>
      <c r="AF554" s="295"/>
      <c r="AG554" s="295"/>
    </row>
    <row r="555" spans="1:33" ht="24" customHeight="1">
      <c r="A555" s="295"/>
      <c r="B555" s="295"/>
      <c r="C555" s="295"/>
      <c r="D555" s="295"/>
      <c r="E555" s="295"/>
      <c r="F555" s="295"/>
      <c r="G555" s="295"/>
      <c r="H555" s="295"/>
      <c r="I555" s="295"/>
      <c r="J555" s="295"/>
      <c r="K555" s="295"/>
      <c r="L555" s="295"/>
      <c r="M555" s="295"/>
      <c r="N555" s="295"/>
      <c r="O555" s="295"/>
      <c r="P555" s="295"/>
      <c r="Q555" s="295"/>
      <c r="R555" s="295"/>
      <c r="S555" s="295"/>
      <c r="T555" s="295"/>
      <c r="U555" s="295"/>
      <c r="V555" s="295"/>
      <c r="W555" s="295"/>
      <c r="X555" s="295"/>
      <c r="Y555" s="295"/>
      <c r="Z555" s="295"/>
      <c r="AA555" s="295"/>
      <c r="AB555" s="295"/>
      <c r="AC555" s="295"/>
      <c r="AD555" s="295"/>
      <c r="AE555" s="295"/>
      <c r="AF555" s="295"/>
      <c r="AG555" s="295"/>
    </row>
    <row r="556" spans="1:33" ht="24" customHeight="1">
      <c r="A556" s="295"/>
      <c r="B556" s="295"/>
      <c r="C556" s="295"/>
      <c r="D556" s="295"/>
      <c r="E556" s="295"/>
      <c r="F556" s="295"/>
      <c r="G556" s="295"/>
      <c r="H556" s="295"/>
      <c r="I556" s="295"/>
      <c r="J556" s="295"/>
      <c r="K556" s="295"/>
      <c r="L556" s="295"/>
      <c r="M556" s="295"/>
      <c r="N556" s="295"/>
      <c r="O556" s="295"/>
      <c r="P556" s="295"/>
      <c r="Q556" s="295"/>
      <c r="R556" s="295"/>
      <c r="S556" s="295"/>
      <c r="T556" s="295"/>
      <c r="U556" s="295"/>
      <c r="V556" s="295"/>
      <c r="W556" s="295"/>
      <c r="X556" s="295"/>
      <c r="Y556" s="295"/>
      <c r="Z556" s="295"/>
      <c r="AA556" s="295"/>
      <c r="AB556" s="295"/>
      <c r="AC556" s="295"/>
      <c r="AD556" s="295"/>
      <c r="AE556" s="295"/>
      <c r="AF556" s="295"/>
      <c r="AG556" s="295"/>
    </row>
    <row r="557" spans="1:33" ht="24" customHeight="1">
      <c r="A557" s="295"/>
      <c r="B557" s="295"/>
      <c r="C557" s="295"/>
      <c r="D557" s="295"/>
      <c r="E557" s="295"/>
      <c r="F557" s="295"/>
      <c r="G557" s="295"/>
      <c r="H557" s="295"/>
      <c r="I557" s="295"/>
      <c r="J557" s="295"/>
      <c r="K557" s="295"/>
      <c r="L557" s="295"/>
      <c r="M557" s="295"/>
      <c r="N557" s="295"/>
      <c r="O557" s="295"/>
      <c r="P557" s="295"/>
      <c r="Q557" s="295"/>
      <c r="R557" s="295"/>
      <c r="S557" s="295"/>
      <c r="T557" s="295"/>
      <c r="U557" s="295"/>
      <c r="V557" s="295"/>
      <c r="W557" s="295"/>
      <c r="X557" s="295"/>
      <c r="Y557" s="295"/>
      <c r="Z557" s="295"/>
      <c r="AA557" s="295"/>
      <c r="AB557" s="295"/>
      <c r="AC557" s="295"/>
      <c r="AD557" s="295"/>
      <c r="AE557" s="295"/>
      <c r="AF557" s="295"/>
      <c r="AG557" s="295"/>
    </row>
    <row r="558" spans="1:33" ht="24" customHeight="1">
      <c r="A558" s="295"/>
      <c r="B558" s="295"/>
      <c r="C558" s="295"/>
      <c r="D558" s="295"/>
      <c r="E558" s="295"/>
      <c r="F558" s="295"/>
      <c r="G558" s="295"/>
      <c r="H558" s="295"/>
      <c r="I558" s="295"/>
      <c r="J558" s="295"/>
      <c r="K558" s="295"/>
      <c r="L558" s="295"/>
      <c r="M558" s="295"/>
      <c r="N558" s="295"/>
      <c r="O558" s="295"/>
      <c r="P558" s="295"/>
      <c r="Q558" s="295"/>
      <c r="R558" s="295"/>
      <c r="S558" s="295"/>
      <c r="T558" s="295"/>
      <c r="U558" s="295"/>
      <c r="V558" s="295"/>
      <c r="W558" s="295"/>
      <c r="X558" s="295"/>
      <c r="Y558" s="295"/>
      <c r="Z558" s="295"/>
      <c r="AA558" s="295"/>
      <c r="AB558" s="295"/>
      <c r="AC558" s="295"/>
      <c r="AD558" s="295"/>
      <c r="AE558" s="295"/>
      <c r="AF558" s="295"/>
      <c r="AG558" s="295"/>
    </row>
    <row r="559" spans="1:33" ht="24" customHeight="1">
      <c r="A559" s="295"/>
      <c r="B559" s="295"/>
      <c r="C559" s="295"/>
      <c r="D559" s="295"/>
      <c r="E559" s="295"/>
      <c r="F559" s="295"/>
      <c r="G559" s="295"/>
      <c r="H559" s="295"/>
      <c r="I559" s="295"/>
      <c r="J559" s="295"/>
      <c r="K559" s="295"/>
      <c r="L559" s="295"/>
      <c r="M559" s="295"/>
      <c r="N559" s="295"/>
      <c r="O559" s="295"/>
      <c r="P559" s="295"/>
      <c r="Q559" s="295"/>
      <c r="R559" s="295"/>
      <c r="S559" s="295"/>
      <c r="T559" s="295"/>
      <c r="U559" s="295"/>
      <c r="V559" s="295"/>
      <c r="W559" s="295"/>
      <c r="X559" s="295"/>
      <c r="Y559" s="295"/>
      <c r="Z559" s="295"/>
      <c r="AA559" s="295"/>
      <c r="AB559" s="295"/>
      <c r="AC559" s="295"/>
      <c r="AD559" s="295"/>
      <c r="AE559" s="295"/>
      <c r="AF559" s="295"/>
      <c r="AG559" s="295"/>
    </row>
    <row r="560" spans="1:33" ht="24" customHeight="1">
      <c r="A560" s="295"/>
      <c r="B560" s="295"/>
      <c r="C560" s="295"/>
      <c r="D560" s="295"/>
      <c r="E560" s="295"/>
      <c r="F560" s="295"/>
      <c r="G560" s="295"/>
      <c r="H560" s="295"/>
      <c r="I560" s="295"/>
      <c r="J560" s="295"/>
      <c r="K560" s="295"/>
      <c r="L560" s="295"/>
      <c r="M560" s="295"/>
      <c r="N560" s="295"/>
      <c r="O560" s="295"/>
      <c r="P560" s="295"/>
      <c r="Q560" s="295"/>
      <c r="R560" s="295"/>
      <c r="S560" s="295"/>
      <c r="T560" s="295"/>
      <c r="U560" s="295"/>
      <c r="V560" s="295"/>
      <c r="W560" s="295"/>
      <c r="X560" s="295"/>
      <c r="Y560" s="295"/>
      <c r="Z560" s="295"/>
      <c r="AA560" s="295"/>
      <c r="AB560" s="295"/>
      <c r="AC560" s="295"/>
      <c r="AD560" s="295"/>
      <c r="AE560" s="295"/>
      <c r="AF560" s="295"/>
      <c r="AG560" s="295"/>
    </row>
    <row r="561" spans="1:33" ht="24" customHeight="1">
      <c r="A561" s="295"/>
      <c r="B561" s="295"/>
      <c r="C561" s="295"/>
      <c r="D561" s="295"/>
      <c r="E561" s="295"/>
      <c r="F561" s="295"/>
      <c r="G561" s="295"/>
      <c r="H561" s="295"/>
      <c r="I561" s="295"/>
      <c r="J561" s="295"/>
      <c r="K561" s="295"/>
      <c r="L561" s="295"/>
      <c r="M561" s="295"/>
      <c r="N561" s="295"/>
      <c r="O561" s="295"/>
      <c r="P561" s="295"/>
      <c r="Q561" s="295"/>
      <c r="R561" s="295"/>
      <c r="S561" s="295"/>
      <c r="T561" s="295"/>
      <c r="U561" s="295"/>
      <c r="V561" s="295"/>
      <c r="W561" s="295"/>
      <c r="X561" s="295"/>
      <c r="Y561" s="295"/>
      <c r="Z561" s="295"/>
      <c r="AA561" s="295"/>
      <c r="AB561" s="295"/>
      <c r="AC561" s="295"/>
      <c r="AD561" s="295"/>
      <c r="AE561" s="295"/>
      <c r="AF561" s="295"/>
      <c r="AG561" s="295"/>
    </row>
    <row r="562" spans="1:33" ht="24" customHeight="1">
      <c r="A562" s="295"/>
      <c r="B562" s="295"/>
      <c r="C562" s="295"/>
      <c r="D562" s="295"/>
      <c r="E562" s="295"/>
      <c r="F562" s="295"/>
      <c r="G562" s="295"/>
      <c r="H562" s="295"/>
      <c r="I562" s="295"/>
      <c r="J562" s="295"/>
      <c r="K562" s="295"/>
      <c r="L562" s="295"/>
      <c r="M562" s="295"/>
      <c r="N562" s="295"/>
      <c r="O562" s="295"/>
      <c r="P562" s="295"/>
      <c r="Q562" s="295"/>
      <c r="R562" s="295"/>
      <c r="S562" s="295"/>
      <c r="T562" s="295"/>
      <c r="U562" s="295"/>
      <c r="V562" s="295"/>
      <c r="W562" s="295"/>
      <c r="X562" s="295"/>
      <c r="Y562" s="295"/>
      <c r="Z562" s="295"/>
      <c r="AA562" s="295"/>
      <c r="AB562" s="295"/>
      <c r="AC562" s="295"/>
      <c r="AD562" s="295"/>
      <c r="AE562" s="295"/>
      <c r="AF562" s="295"/>
      <c r="AG562" s="295"/>
    </row>
    <row r="563" spans="1:33" ht="24" customHeight="1">
      <c r="A563" s="295"/>
      <c r="B563" s="295"/>
      <c r="C563" s="295"/>
      <c r="D563" s="295"/>
      <c r="E563" s="295"/>
      <c r="F563" s="295"/>
      <c r="G563" s="295"/>
      <c r="H563" s="295"/>
      <c r="I563" s="295"/>
      <c r="J563" s="295"/>
      <c r="K563" s="295"/>
      <c r="L563" s="295"/>
      <c r="M563" s="295"/>
      <c r="N563" s="295"/>
      <c r="O563" s="295"/>
      <c r="P563" s="295"/>
      <c r="Q563" s="295"/>
      <c r="R563" s="295"/>
      <c r="S563" s="295"/>
      <c r="T563" s="295"/>
      <c r="U563" s="295"/>
      <c r="V563" s="295"/>
      <c r="W563" s="295"/>
      <c r="X563" s="295"/>
      <c r="Y563" s="295"/>
      <c r="Z563" s="295"/>
      <c r="AA563" s="295"/>
      <c r="AB563" s="295"/>
      <c r="AC563" s="295"/>
      <c r="AD563" s="295"/>
      <c r="AE563" s="295"/>
      <c r="AF563" s="295"/>
      <c r="AG563" s="295"/>
    </row>
    <row r="564" spans="1:33" ht="24" customHeight="1">
      <c r="A564" s="295"/>
      <c r="B564" s="295"/>
      <c r="C564" s="295"/>
      <c r="D564" s="295"/>
      <c r="E564" s="295"/>
      <c r="F564" s="295"/>
      <c r="G564" s="295"/>
      <c r="H564" s="295"/>
      <c r="I564" s="295"/>
      <c r="J564" s="295"/>
      <c r="K564" s="295"/>
      <c r="L564" s="295"/>
      <c r="M564" s="295"/>
      <c r="N564" s="295"/>
      <c r="O564" s="295"/>
      <c r="P564" s="295"/>
      <c r="Q564" s="295"/>
      <c r="R564" s="295"/>
      <c r="S564" s="295"/>
      <c r="T564" s="295"/>
      <c r="U564" s="295"/>
      <c r="V564" s="295"/>
      <c r="W564" s="295"/>
      <c r="X564" s="295"/>
      <c r="Y564" s="295"/>
      <c r="Z564" s="295"/>
      <c r="AA564" s="295"/>
      <c r="AB564" s="295"/>
      <c r="AC564" s="295"/>
      <c r="AD564" s="295"/>
      <c r="AE564" s="295"/>
      <c r="AF564" s="295"/>
      <c r="AG564" s="295"/>
    </row>
    <row r="565" spans="1:33" ht="24" customHeight="1">
      <c r="A565" s="295"/>
      <c r="B565" s="295"/>
      <c r="C565" s="295"/>
      <c r="D565" s="295"/>
      <c r="E565" s="295"/>
      <c r="F565" s="295"/>
      <c r="G565" s="295"/>
      <c r="H565" s="295"/>
      <c r="I565" s="295"/>
      <c r="J565" s="295"/>
      <c r="K565" s="295"/>
      <c r="L565" s="295"/>
      <c r="M565" s="295"/>
      <c r="N565" s="295"/>
      <c r="O565" s="295"/>
      <c r="P565" s="295"/>
      <c r="Q565" s="295"/>
      <c r="R565" s="295"/>
      <c r="S565" s="295"/>
      <c r="T565" s="295"/>
      <c r="U565" s="295"/>
      <c r="V565" s="295"/>
      <c r="W565" s="295"/>
      <c r="X565" s="295"/>
      <c r="Y565" s="295"/>
      <c r="Z565" s="295"/>
      <c r="AA565" s="295"/>
      <c r="AB565" s="295"/>
      <c r="AC565" s="295"/>
      <c r="AD565" s="295"/>
      <c r="AE565" s="295"/>
      <c r="AF565" s="295"/>
      <c r="AG565" s="295"/>
    </row>
    <row r="566" spans="1:33" ht="24" customHeight="1">
      <c r="A566" s="295"/>
      <c r="B566" s="295"/>
      <c r="C566" s="295"/>
      <c r="D566" s="295"/>
      <c r="E566" s="295"/>
      <c r="F566" s="295"/>
      <c r="G566" s="295"/>
      <c r="H566" s="295"/>
      <c r="I566" s="295"/>
      <c r="J566" s="295"/>
      <c r="K566" s="295"/>
      <c r="L566" s="295"/>
      <c r="M566" s="295"/>
      <c r="N566" s="295"/>
      <c r="O566" s="295"/>
      <c r="P566" s="295"/>
      <c r="Q566" s="295"/>
      <c r="R566" s="295"/>
      <c r="S566" s="295"/>
      <c r="T566" s="295"/>
      <c r="U566" s="295"/>
      <c r="V566" s="295"/>
      <c r="W566" s="295"/>
      <c r="X566" s="295"/>
      <c r="Y566" s="295"/>
      <c r="Z566" s="295"/>
      <c r="AA566" s="295"/>
      <c r="AB566" s="295"/>
      <c r="AC566" s="295"/>
      <c r="AD566" s="295"/>
      <c r="AE566" s="295"/>
      <c r="AF566" s="295"/>
      <c r="AG566" s="295"/>
    </row>
    <row r="567" spans="1:33" ht="24" customHeight="1">
      <c r="A567" s="295"/>
      <c r="B567" s="295"/>
      <c r="C567" s="295"/>
      <c r="D567" s="295"/>
      <c r="E567" s="295"/>
      <c r="F567" s="295"/>
      <c r="G567" s="295"/>
      <c r="H567" s="295"/>
      <c r="I567" s="295"/>
      <c r="J567" s="295"/>
      <c r="K567" s="295"/>
      <c r="L567" s="295"/>
      <c r="M567" s="295"/>
      <c r="N567" s="295"/>
      <c r="O567" s="295"/>
      <c r="P567" s="295"/>
      <c r="Q567" s="295"/>
      <c r="R567" s="295"/>
      <c r="S567" s="295"/>
      <c r="T567" s="295"/>
      <c r="U567" s="295"/>
      <c r="V567" s="295"/>
      <c r="W567" s="295"/>
      <c r="X567" s="295"/>
      <c r="Y567" s="295"/>
      <c r="Z567" s="295"/>
      <c r="AA567" s="295"/>
      <c r="AB567" s="295"/>
      <c r="AC567" s="295"/>
      <c r="AD567" s="295"/>
      <c r="AE567" s="295"/>
      <c r="AF567" s="295"/>
      <c r="AG567" s="295"/>
    </row>
    <row r="568" spans="1:33" ht="24" customHeight="1">
      <c r="A568" s="295"/>
      <c r="B568" s="295"/>
      <c r="C568" s="295"/>
      <c r="D568" s="295"/>
      <c r="E568" s="295"/>
      <c r="F568" s="295"/>
      <c r="G568" s="295"/>
      <c r="H568" s="295"/>
      <c r="I568" s="295"/>
      <c r="J568" s="295"/>
      <c r="K568" s="295"/>
      <c r="L568" s="295"/>
      <c r="M568" s="295"/>
      <c r="N568" s="295"/>
      <c r="O568" s="295"/>
      <c r="P568" s="295"/>
      <c r="Q568" s="295"/>
      <c r="R568" s="295"/>
      <c r="S568" s="295"/>
      <c r="T568" s="295"/>
      <c r="U568" s="295"/>
      <c r="V568" s="295"/>
      <c r="W568" s="295"/>
      <c r="X568" s="295"/>
      <c r="Y568" s="295"/>
      <c r="Z568" s="295"/>
      <c r="AA568" s="295"/>
      <c r="AB568" s="295"/>
      <c r="AC568" s="295"/>
      <c r="AD568" s="295"/>
      <c r="AE568" s="295"/>
      <c r="AF568" s="295"/>
      <c r="AG568" s="295"/>
    </row>
    <row r="569" spans="1:33" ht="24" customHeight="1">
      <c r="A569" s="295"/>
      <c r="B569" s="295"/>
      <c r="C569" s="295"/>
      <c r="D569" s="295"/>
      <c r="E569" s="295"/>
      <c r="F569" s="295"/>
      <c r="G569" s="295"/>
      <c r="H569" s="295"/>
      <c r="I569" s="295"/>
      <c r="J569" s="295"/>
      <c r="K569" s="295"/>
      <c r="L569" s="295"/>
      <c r="M569" s="295"/>
      <c r="N569" s="295"/>
      <c r="O569" s="295"/>
      <c r="P569" s="295"/>
      <c r="Q569" s="295"/>
      <c r="R569" s="295"/>
      <c r="S569" s="295"/>
      <c r="T569" s="295"/>
      <c r="U569" s="295"/>
      <c r="V569" s="295"/>
      <c r="W569" s="295"/>
      <c r="X569" s="295"/>
      <c r="Y569" s="295"/>
      <c r="Z569" s="295"/>
      <c r="AA569" s="295"/>
      <c r="AB569" s="295"/>
      <c r="AC569" s="295"/>
      <c r="AD569" s="295"/>
      <c r="AE569" s="295"/>
      <c r="AF569" s="295"/>
      <c r="AG569" s="295"/>
    </row>
    <row r="570" spans="1:33" ht="24" customHeight="1">
      <c r="A570" s="295"/>
      <c r="B570" s="295"/>
      <c r="C570" s="295"/>
      <c r="D570" s="295"/>
      <c r="E570" s="295"/>
      <c r="F570" s="295"/>
      <c r="G570" s="295"/>
      <c r="H570" s="295"/>
      <c r="I570" s="295"/>
      <c r="J570" s="295"/>
      <c r="K570" s="295"/>
      <c r="L570" s="295"/>
      <c r="M570" s="295"/>
      <c r="N570" s="295"/>
      <c r="O570" s="295"/>
      <c r="P570" s="295"/>
      <c r="Q570" s="295"/>
      <c r="R570" s="295"/>
      <c r="S570" s="295"/>
      <c r="T570" s="295"/>
      <c r="U570" s="295"/>
      <c r="V570" s="295"/>
      <c r="W570" s="295"/>
      <c r="X570" s="295"/>
      <c r="Y570" s="295"/>
      <c r="Z570" s="295"/>
      <c r="AA570" s="295"/>
      <c r="AB570" s="295"/>
      <c r="AC570" s="295"/>
      <c r="AD570" s="295"/>
      <c r="AE570" s="295"/>
      <c r="AF570" s="295"/>
      <c r="AG570" s="295"/>
    </row>
    <row r="571" spans="1:33" ht="24" customHeight="1">
      <c r="A571" s="295"/>
      <c r="B571" s="295"/>
      <c r="C571" s="295"/>
      <c r="D571" s="295"/>
      <c r="E571" s="295"/>
      <c r="F571" s="295"/>
      <c r="G571" s="295"/>
      <c r="H571" s="295"/>
      <c r="I571" s="295"/>
      <c r="J571" s="295"/>
      <c r="K571" s="295"/>
      <c r="L571" s="295"/>
      <c r="M571" s="295"/>
      <c r="N571" s="295"/>
      <c r="O571" s="295"/>
      <c r="P571" s="295"/>
      <c r="Q571" s="295"/>
      <c r="R571" s="295"/>
      <c r="S571" s="295"/>
      <c r="T571" s="295"/>
      <c r="U571" s="295"/>
      <c r="V571" s="295"/>
      <c r="W571" s="295"/>
      <c r="X571" s="295"/>
      <c r="Y571" s="295"/>
      <c r="Z571" s="295"/>
      <c r="AA571" s="295"/>
      <c r="AB571" s="295"/>
      <c r="AC571" s="295"/>
      <c r="AD571" s="295"/>
      <c r="AE571" s="295"/>
      <c r="AF571" s="295"/>
      <c r="AG571" s="295"/>
    </row>
    <row r="572" spans="1:33" ht="24" customHeight="1">
      <c r="A572" s="295"/>
      <c r="B572" s="295"/>
      <c r="C572" s="295"/>
      <c r="D572" s="295"/>
      <c r="E572" s="295"/>
      <c r="F572" s="295"/>
      <c r="G572" s="295"/>
      <c r="H572" s="295"/>
      <c r="I572" s="295"/>
      <c r="J572" s="295"/>
      <c r="K572" s="295"/>
      <c r="L572" s="295"/>
      <c r="M572" s="295"/>
      <c r="N572" s="295"/>
      <c r="O572" s="295"/>
      <c r="P572" s="295"/>
      <c r="Q572" s="295"/>
      <c r="R572" s="295"/>
      <c r="S572" s="295"/>
      <c r="T572" s="295"/>
      <c r="U572" s="295"/>
      <c r="V572" s="295"/>
      <c r="W572" s="295"/>
      <c r="X572" s="295"/>
      <c r="Y572" s="295"/>
      <c r="Z572" s="295"/>
      <c r="AA572" s="295"/>
      <c r="AB572" s="295"/>
      <c r="AC572" s="295"/>
      <c r="AD572" s="295"/>
      <c r="AE572" s="295"/>
      <c r="AF572" s="295"/>
      <c r="AG572" s="295"/>
    </row>
    <row r="573" spans="1:33" ht="24" customHeight="1">
      <c r="A573" s="295"/>
      <c r="B573" s="295"/>
      <c r="C573" s="295"/>
      <c r="D573" s="295"/>
      <c r="E573" s="295"/>
      <c r="F573" s="295"/>
      <c r="G573" s="295"/>
      <c r="H573" s="295"/>
      <c r="I573" s="295"/>
      <c r="J573" s="295"/>
      <c r="K573" s="295"/>
      <c r="L573" s="295"/>
      <c r="M573" s="295"/>
      <c r="N573" s="295"/>
      <c r="O573" s="295"/>
      <c r="P573" s="295"/>
      <c r="Q573" s="295"/>
      <c r="R573" s="295"/>
      <c r="S573" s="295"/>
      <c r="T573" s="295"/>
      <c r="U573" s="295"/>
      <c r="V573" s="295"/>
      <c r="W573" s="295"/>
      <c r="X573" s="295"/>
      <c r="Y573" s="295"/>
      <c r="Z573" s="295"/>
      <c r="AA573" s="295"/>
      <c r="AB573" s="295"/>
      <c r="AC573" s="295"/>
      <c r="AD573" s="295"/>
      <c r="AE573" s="295"/>
      <c r="AF573" s="295"/>
      <c r="AG573" s="295"/>
    </row>
    <row r="574" spans="1:33" ht="24" customHeight="1">
      <c r="A574" s="295"/>
      <c r="B574" s="295"/>
      <c r="C574" s="295"/>
      <c r="D574" s="295"/>
      <c r="E574" s="295"/>
      <c r="F574" s="295"/>
      <c r="G574" s="295"/>
      <c r="H574" s="295"/>
      <c r="I574" s="295"/>
      <c r="J574" s="295"/>
      <c r="K574" s="295"/>
      <c r="L574" s="295"/>
      <c r="M574" s="295"/>
      <c r="N574" s="295"/>
      <c r="O574" s="295"/>
      <c r="P574" s="295"/>
      <c r="Q574" s="295"/>
      <c r="R574" s="295"/>
      <c r="S574" s="295"/>
      <c r="T574" s="295"/>
      <c r="U574" s="295"/>
      <c r="V574" s="295"/>
      <c r="W574" s="295"/>
      <c r="X574" s="295"/>
      <c r="Y574" s="295"/>
      <c r="Z574" s="295"/>
      <c r="AA574" s="295"/>
      <c r="AB574" s="295"/>
      <c r="AC574" s="295"/>
      <c r="AD574" s="295"/>
      <c r="AE574" s="295"/>
      <c r="AF574" s="295"/>
      <c r="AG574" s="295"/>
    </row>
    <row r="575" spans="1:33" ht="24" customHeight="1">
      <c r="A575" s="295"/>
      <c r="B575" s="295"/>
      <c r="C575" s="295"/>
      <c r="D575" s="295"/>
      <c r="E575" s="295"/>
      <c r="F575" s="295"/>
      <c r="G575" s="295"/>
      <c r="H575" s="295"/>
      <c r="I575" s="295"/>
      <c r="J575" s="295"/>
      <c r="K575" s="295"/>
      <c r="L575" s="295"/>
      <c r="M575" s="295"/>
      <c r="N575" s="295"/>
      <c r="O575" s="295"/>
      <c r="P575" s="295"/>
      <c r="Q575" s="295"/>
      <c r="R575" s="295"/>
      <c r="S575" s="295"/>
      <c r="T575" s="295"/>
      <c r="U575" s="295"/>
      <c r="V575" s="295"/>
      <c r="W575" s="295"/>
      <c r="X575" s="295"/>
      <c r="Y575" s="295"/>
      <c r="Z575" s="295"/>
      <c r="AA575" s="295"/>
      <c r="AB575" s="295"/>
      <c r="AC575" s="295"/>
      <c r="AD575" s="295"/>
      <c r="AE575" s="295"/>
      <c r="AF575" s="295"/>
      <c r="AG575" s="295"/>
    </row>
    <row r="576" spans="1:33" ht="24" customHeight="1">
      <c r="A576" s="295"/>
      <c r="B576" s="295"/>
      <c r="C576" s="295"/>
      <c r="D576" s="295"/>
      <c r="E576" s="295"/>
      <c r="F576" s="295"/>
      <c r="G576" s="295"/>
      <c r="H576" s="295"/>
      <c r="I576" s="295"/>
      <c r="J576" s="295"/>
      <c r="K576" s="295"/>
      <c r="L576" s="295"/>
      <c r="M576" s="295"/>
      <c r="N576" s="295"/>
      <c r="O576" s="295"/>
      <c r="P576" s="295"/>
      <c r="Q576" s="295"/>
      <c r="R576" s="295"/>
      <c r="S576" s="295"/>
      <c r="T576" s="295"/>
      <c r="U576" s="295"/>
      <c r="V576" s="295"/>
      <c r="W576" s="295"/>
      <c r="X576" s="295"/>
      <c r="Y576" s="295"/>
      <c r="Z576" s="295"/>
      <c r="AA576" s="295"/>
      <c r="AB576" s="295"/>
      <c r="AC576" s="295"/>
      <c r="AD576" s="295"/>
      <c r="AE576" s="295"/>
      <c r="AF576" s="295"/>
      <c r="AG576" s="295"/>
    </row>
    <row r="577" spans="1:33" ht="24" customHeight="1">
      <c r="A577" s="295"/>
      <c r="B577" s="295"/>
      <c r="C577" s="295"/>
      <c r="D577" s="295"/>
      <c r="E577" s="295"/>
      <c r="F577" s="295"/>
      <c r="G577" s="295"/>
      <c r="H577" s="295"/>
      <c r="I577" s="295"/>
      <c r="J577" s="295"/>
      <c r="K577" s="295"/>
      <c r="L577" s="295"/>
      <c r="M577" s="295"/>
      <c r="N577" s="295"/>
      <c r="O577" s="295"/>
      <c r="P577" s="295"/>
      <c r="Q577" s="295"/>
      <c r="R577" s="295"/>
      <c r="S577" s="295"/>
      <c r="T577" s="295"/>
      <c r="U577" s="295"/>
      <c r="V577" s="295"/>
      <c r="W577" s="295"/>
      <c r="X577" s="295"/>
      <c r="Y577" s="295"/>
      <c r="Z577" s="295"/>
      <c r="AA577" s="295"/>
      <c r="AB577" s="295"/>
      <c r="AC577" s="295"/>
      <c r="AD577" s="295"/>
      <c r="AE577" s="295"/>
      <c r="AF577" s="295"/>
      <c r="AG577" s="295"/>
    </row>
    <row r="578" spans="1:33" ht="24" customHeight="1">
      <c r="A578" s="295"/>
      <c r="B578" s="295"/>
      <c r="C578" s="295"/>
      <c r="D578" s="295"/>
      <c r="E578" s="295"/>
      <c r="F578" s="295"/>
      <c r="G578" s="295"/>
      <c r="H578" s="295"/>
      <c r="I578" s="295"/>
      <c r="J578" s="295"/>
      <c r="K578" s="295"/>
      <c r="L578" s="295"/>
      <c r="M578" s="295"/>
      <c r="N578" s="295"/>
      <c r="O578" s="295"/>
      <c r="P578" s="295"/>
      <c r="Q578" s="295"/>
      <c r="R578" s="295"/>
      <c r="S578" s="295"/>
      <c r="T578" s="295"/>
      <c r="U578" s="295"/>
      <c r="V578" s="295"/>
      <c r="W578" s="295"/>
      <c r="X578" s="295"/>
      <c r="Y578" s="295"/>
      <c r="Z578" s="295"/>
      <c r="AA578" s="295"/>
      <c r="AB578" s="295"/>
      <c r="AC578" s="295"/>
      <c r="AD578" s="295"/>
      <c r="AE578" s="295"/>
      <c r="AF578" s="295"/>
      <c r="AG578" s="295"/>
    </row>
    <row r="579" spans="1:33" ht="24" customHeight="1">
      <c r="A579" s="295"/>
      <c r="B579" s="295"/>
      <c r="C579" s="295"/>
      <c r="D579" s="295"/>
      <c r="E579" s="295"/>
      <c r="F579" s="295"/>
      <c r="G579" s="295"/>
      <c r="H579" s="295"/>
      <c r="I579" s="295"/>
      <c r="J579" s="295"/>
      <c r="K579" s="295"/>
      <c r="L579" s="295"/>
      <c r="M579" s="295"/>
      <c r="N579" s="295"/>
      <c r="O579" s="295"/>
      <c r="P579" s="295"/>
      <c r="Q579" s="295"/>
      <c r="R579" s="295"/>
      <c r="S579" s="295"/>
      <c r="T579" s="295"/>
      <c r="U579" s="295"/>
      <c r="V579" s="295"/>
      <c r="W579" s="295"/>
      <c r="X579" s="295"/>
      <c r="Y579" s="295"/>
      <c r="Z579" s="295"/>
      <c r="AA579" s="295"/>
      <c r="AB579" s="295"/>
      <c r="AC579" s="295"/>
      <c r="AD579" s="295"/>
      <c r="AE579" s="295"/>
      <c r="AF579" s="295"/>
      <c r="AG579" s="295"/>
    </row>
    <row r="580" spans="1:33" ht="24" customHeight="1">
      <c r="A580" s="295"/>
      <c r="B580" s="295"/>
      <c r="C580" s="295"/>
      <c r="D580" s="295"/>
      <c r="E580" s="295"/>
      <c r="F580" s="295"/>
      <c r="G580" s="295"/>
      <c r="H580" s="295"/>
      <c r="I580" s="295"/>
      <c r="J580" s="295"/>
      <c r="K580" s="295"/>
      <c r="L580" s="295"/>
      <c r="M580" s="295"/>
      <c r="N580" s="295"/>
      <c r="O580" s="295"/>
      <c r="P580" s="295"/>
      <c r="Q580" s="295"/>
      <c r="R580" s="295"/>
      <c r="S580" s="295"/>
      <c r="T580" s="295"/>
      <c r="U580" s="295"/>
      <c r="V580" s="295"/>
      <c r="W580" s="295"/>
      <c r="X580" s="295"/>
      <c r="Y580" s="295"/>
      <c r="Z580" s="295"/>
      <c r="AA580" s="295"/>
      <c r="AB580" s="295"/>
      <c r="AC580" s="295"/>
      <c r="AD580" s="295"/>
      <c r="AE580" s="295"/>
      <c r="AF580" s="295"/>
      <c r="AG580" s="295"/>
    </row>
    <row r="581" spans="1:33" ht="24" customHeight="1">
      <c r="A581" s="295"/>
      <c r="B581" s="295"/>
      <c r="C581" s="295"/>
      <c r="D581" s="295"/>
      <c r="E581" s="295"/>
      <c r="F581" s="295"/>
      <c r="G581" s="295"/>
      <c r="H581" s="295"/>
      <c r="I581" s="295"/>
      <c r="J581" s="295"/>
      <c r="K581" s="295"/>
      <c r="L581" s="295"/>
      <c r="M581" s="295"/>
      <c r="N581" s="295"/>
      <c r="O581" s="295"/>
      <c r="P581" s="295"/>
      <c r="Q581" s="295"/>
      <c r="R581" s="295"/>
      <c r="S581" s="295"/>
      <c r="T581" s="295"/>
      <c r="U581" s="295"/>
      <c r="V581" s="295"/>
      <c r="W581" s="295"/>
      <c r="X581" s="295"/>
      <c r="Y581" s="295"/>
      <c r="Z581" s="295"/>
      <c r="AA581" s="295"/>
      <c r="AB581" s="295"/>
      <c r="AC581" s="295"/>
      <c r="AD581" s="295"/>
      <c r="AE581" s="295"/>
      <c r="AF581" s="295"/>
      <c r="AG581" s="295"/>
    </row>
    <row r="582" spans="1:33" ht="24" customHeight="1">
      <c r="A582" s="295"/>
      <c r="B582" s="295"/>
      <c r="C582" s="295"/>
      <c r="D582" s="295"/>
      <c r="E582" s="295"/>
      <c r="F582" s="295"/>
      <c r="G582" s="295"/>
      <c r="H582" s="295"/>
      <c r="I582" s="295"/>
      <c r="J582" s="295"/>
      <c r="K582" s="295"/>
      <c r="L582" s="295"/>
      <c r="M582" s="295"/>
      <c r="N582" s="295"/>
      <c r="O582" s="295"/>
      <c r="P582" s="295"/>
      <c r="Q582" s="295"/>
      <c r="R582" s="295"/>
      <c r="S582" s="295"/>
      <c r="T582" s="295"/>
      <c r="U582" s="295"/>
      <c r="V582" s="295"/>
      <c r="W582" s="295"/>
      <c r="X582" s="295"/>
      <c r="Y582" s="295"/>
      <c r="Z582" s="295"/>
      <c r="AA582" s="295"/>
      <c r="AB582" s="295"/>
      <c r="AC582" s="295"/>
      <c r="AD582" s="295"/>
      <c r="AE582" s="295"/>
      <c r="AF582" s="295"/>
      <c r="AG582" s="295"/>
    </row>
    <row r="583" spans="1:33" ht="24" customHeight="1">
      <c r="A583" s="295"/>
      <c r="B583" s="295"/>
      <c r="C583" s="295"/>
      <c r="D583" s="295"/>
      <c r="E583" s="295"/>
      <c r="F583" s="295"/>
      <c r="G583" s="295"/>
      <c r="H583" s="295"/>
      <c r="I583" s="295"/>
      <c r="J583" s="295"/>
      <c r="K583" s="295"/>
      <c r="L583" s="295"/>
      <c r="M583" s="295"/>
      <c r="N583" s="295"/>
      <c r="O583" s="295"/>
      <c r="P583" s="295"/>
      <c r="Q583" s="295"/>
      <c r="R583" s="295"/>
      <c r="S583" s="295"/>
      <c r="T583" s="295"/>
      <c r="U583" s="295"/>
      <c r="V583" s="295"/>
      <c r="W583" s="295"/>
      <c r="X583" s="295"/>
      <c r="Y583" s="295"/>
      <c r="Z583" s="295"/>
      <c r="AA583" s="295"/>
      <c r="AB583" s="295"/>
      <c r="AC583" s="295"/>
      <c r="AD583" s="295"/>
      <c r="AE583" s="295"/>
      <c r="AF583" s="295"/>
      <c r="AG583" s="295"/>
    </row>
    <row r="584" spans="1:33" ht="24" customHeight="1">
      <c r="A584" s="295"/>
      <c r="B584" s="295"/>
      <c r="C584" s="295"/>
      <c r="D584" s="295"/>
      <c r="E584" s="295"/>
      <c r="F584" s="295"/>
      <c r="G584" s="295"/>
      <c r="H584" s="295"/>
      <c r="I584" s="295"/>
      <c r="J584" s="295"/>
      <c r="K584" s="295"/>
      <c r="L584" s="295"/>
      <c r="M584" s="295"/>
      <c r="N584" s="295"/>
      <c r="O584" s="295"/>
      <c r="P584" s="295"/>
      <c r="Q584" s="295"/>
      <c r="R584" s="295"/>
      <c r="S584" s="295"/>
      <c r="T584" s="295"/>
      <c r="U584" s="295"/>
      <c r="V584" s="295"/>
      <c r="W584" s="295"/>
      <c r="X584" s="295"/>
      <c r="Y584" s="295"/>
      <c r="Z584" s="295"/>
      <c r="AA584" s="295"/>
      <c r="AB584" s="295"/>
      <c r="AC584" s="295"/>
      <c r="AD584" s="295"/>
      <c r="AE584" s="295"/>
      <c r="AF584" s="295"/>
      <c r="AG584" s="295"/>
    </row>
    <row r="585" spans="1:33" ht="24" customHeight="1">
      <c r="A585" s="295"/>
      <c r="B585" s="295"/>
      <c r="C585" s="295"/>
      <c r="D585" s="295"/>
      <c r="E585" s="295"/>
      <c r="F585" s="295"/>
      <c r="G585" s="295"/>
      <c r="H585" s="295"/>
      <c r="I585" s="295"/>
      <c r="J585" s="295"/>
      <c r="K585" s="295"/>
      <c r="L585" s="295"/>
      <c r="M585" s="295"/>
      <c r="N585" s="295"/>
      <c r="O585" s="295"/>
      <c r="P585" s="295"/>
      <c r="Q585" s="295"/>
      <c r="R585" s="295"/>
      <c r="S585" s="295"/>
      <c r="T585" s="295"/>
      <c r="U585" s="295"/>
      <c r="V585" s="295"/>
      <c r="W585" s="295"/>
      <c r="X585" s="295"/>
      <c r="Y585" s="295"/>
      <c r="Z585" s="295"/>
      <c r="AA585" s="295"/>
      <c r="AB585" s="295"/>
      <c r="AC585" s="295"/>
      <c r="AD585" s="295"/>
      <c r="AE585" s="295"/>
      <c r="AF585" s="295"/>
      <c r="AG585" s="295"/>
    </row>
    <row r="586" spans="1:33" ht="24" customHeight="1">
      <c r="A586" s="295"/>
      <c r="B586" s="295"/>
      <c r="C586" s="295"/>
      <c r="D586" s="295"/>
      <c r="E586" s="295"/>
      <c r="F586" s="295"/>
      <c r="G586" s="295"/>
      <c r="H586" s="295"/>
      <c r="I586" s="295"/>
      <c r="J586" s="295"/>
      <c r="K586" s="295"/>
      <c r="L586" s="295"/>
      <c r="M586" s="295"/>
      <c r="N586" s="295"/>
      <c r="O586" s="295"/>
      <c r="P586" s="295"/>
      <c r="Q586" s="295"/>
      <c r="R586" s="295"/>
      <c r="S586" s="295"/>
      <c r="T586" s="295"/>
      <c r="U586" s="295"/>
      <c r="V586" s="295"/>
      <c r="W586" s="295"/>
      <c r="X586" s="295"/>
      <c r="Y586" s="295"/>
      <c r="Z586" s="295"/>
      <c r="AA586" s="295"/>
      <c r="AB586" s="295"/>
      <c r="AC586" s="295"/>
      <c r="AD586" s="295"/>
      <c r="AE586" s="295"/>
      <c r="AF586" s="295"/>
      <c r="AG586" s="295"/>
    </row>
    <row r="587" spans="1:33" ht="24" customHeight="1">
      <c r="A587" s="295"/>
      <c r="B587" s="295"/>
      <c r="C587" s="295"/>
      <c r="D587" s="295"/>
      <c r="E587" s="295"/>
      <c r="F587" s="295"/>
      <c r="G587" s="295"/>
      <c r="H587" s="295"/>
      <c r="I587" s="295"/>
      <c r="J587" s="295"/>
      <c r="K587" s="295"/>
      <c r="L587" s="295"/>
      <c r="M587" s="295"/>
      <c r="N587" s="295"/>
      <c r="O587" s="295"/>
      <c r="P587" s="295"/>
      <c r="Q587" s="295"/>
      <c r="R587" s="295"/>
      <c r="S587" s="295"/>
      <c r="T587" s="295"/>
      <c r="U587" s="295"/>
      <c r="V587" s="295"/>
      <c r="W587" s="295"/>
      <c r="X587" s="295"/>
      <c r="Y587" s="295"/>
      <c r="Z587" s="295"/>
      <c r="AA587" s="295"/>
      <c r="AB587" s="295"/>
      <c r="AC587" s="295"/>
      <c r="AD587" s="295"/>
      <c r="AE587" s="295"/>
      <c r="AF587" s="295"/>
      <c r="AG587" s="295"/>
    </row>
    <row r="588" spans="1:33" ht="24" customHeight="1">
      <c r="A588" s="295"/>
      <c r="B588" s="295"/>
      <c r="C588" s="295"/>
      <c r="D588" s="295"/>
      <c r="E588" s="295"/>
      <c r="F588" s="295"/>
      <c r="G588" s="295"/>
      <c r="H588" s="295"/>
      <c r="I588" s="295"/>
      <c r="J588" s="295"/>
      <c r="K588" s="295"/>
      <c r="L588" s="295"/>
      <c r="M588" s="295"/>
      <c r="N588" s="295"/>
      <c r="O588" s="295"/>
      <c r="P588" s="295"/>
      <c r="Q588" s="295"/>
      <c r="R588" s="295"/>
      <c r="S588" s="295"/>
      <c r="T588" s="295"/>
      <c r="U588" s="295"/>
      <c r="V588" s="295"/>
      <c r="W588" s="295"/>
      <c r="X588" s="295"/>
      <c r="Y588" s="295"/>
      <c r="Z588" s="295"/>
      <c r="AA588" s="295"/>
      <c r="AB588" s="295"/>
      <c r="AC588" s="295"/>
      <c r="AD588" s="295"/>
      <c r="AE588" s="295"/>
      <c r="AF588" s="295"/>
      <c r="AG588" s="295"/>
    </row>
    <row r="589" spans="1:33" ht="24" customHeight="1">
      <c r="A589" s="295"/>
      <c r="B589" s="295"/>
      <c r="C589" s="295"/>
      <c r="D589" s="295"/>
      <c r="E589" s="295"/>
      <c r="F589" s="295"/>
      <c r="G589" s="295"/>
      <c r="H589" s="295"/>
      <c r="I589" s="295"/>
      <c r="J589" s="295"/>
      <c r="K589" s="295"/>
      <c r="L589" s="295"/>
      <c r="M589" s="295"/>
      <c r="N589" s="295"/>
      <c r="O589" s="295"/>
      <c r="P589" s="295"/>
      <c r="Q589" s="295"/>
      <c r="R589" s="295"/>
      <c r="S589" s="295"/>
      <c r="T589" s="295"/>
      <c r="U589" s="295"/>
      <c r="V589" s="295"/>
      <c r="W589" s="295"/>
      <c r="X589" s="295"/>
      <c r="Y589" s="295"/>
      <c r="Z589" s="295"/>
      <c r="AA589" s="295"/>
      <c r="AB589" s="295"/>
      <c r="AC589" s="295"/>
      <c r="AD589" s="295"/>
      <c r="AE589" s="295"/>
      <c r="AF589" s="295"/>
      <c r="AG589" s="295"/>
    </row>
    <row r="590" spans="1:33" ht="24" customHeight="1">
      <c r="A590" s="295"/>
      <c r="B590" s="295"/>
      <c r="C590" s="295"/>
      <c r="D590" s="295"/>
      <c r="E590" s="295"/>
      <c r="F590" s="295"/>
      <c r="G590" s="295"/>
      <c r="H590" s="295"/>
      <c r="I590" s="295"/>
      <c r="J590" s="295"/>
      <c r="K590" s="295"/>
      <c r="L590" s="295"/>
      <c r="M590" s="295"/>
      <c r="N590" s="295"/>
      <c r="O590" s="295"/>
      <c r="P590" s="295"/>
      <c r="Q590" s="295"/>
      <c r="R590" s="295"/>
      <c r="S590" s="295"/>
      <c r="T590" s="295"/>
      <c r="U590" s="295"/>
      <c r="V590" s="295"/>
      <c r="W590" s="295"/>
      <c r="X590" s="295"/>
      <c r="Y590" s="295"/>
      <c r="Z590" s="295"/>
      <c r="AA590" s="295"/>
      <c r="AB590" s="295"/>
      <c r="AC590" s="295"/>
      <c r="AD590" s="295"/>
      <c r="AE590" s="295"/>
      <c r="AF590" s="295"/>
      <c r="AG590" s="295"/>
    </row>
    <row r="591" spans="1:33" ht="24" customHeight="1">
      <c r="A591" s="295"/>
      <c r="B591" s="295"/>
      <c r="C591" s="295"/>
      <c r="D591" s="295"/>
      <c r="E591" s="295"/>
      <c r="F591" s="295"/>
      <c r="G591" s="295"/>
      <c r="H591" s="295"/>
      <c r="I591" s="295"/>
      <c r="J591" s="295"/>
      <c r="K591" s="295"/>
      <c r="L591" s="295"/>
      <c r="M591" s="295"/>
      <c r="N591" s="295"/>
      <c r="O591" s="295"/>
      <c r="P591" s="295"/>
      <c r="Q591" s="295"/>
      <c r="R591" s="295"/>
      <c r="S591" s="295"/>
      <c r="T591" s="295"/>
      <c r="U591" s="295"/>
      <c r="V591" s="295"/>
      <c r="W591" s="295"/>
      <c r="X591" s="295"/>
      <c r="Y591" s="295"/>
      <c r="Z591" s="295"/>
      <c r="AA591" s="295"/>
      <c r="AB591" s="295"/>
      <c r="AC591" s="295"/>
      <c r="AD591" s="295"/>
      <c r="AE591" s="295"/>
      <c r="AF591" s="295"/>
      <c r="AG591" s="295"/>
    </row>
    <row r="592" spans="1:33" ht="24" customHeight="1">
      <c r="A592" s="295"/>
      <c r="B592" s="295"/>
      <c r="C592" s="295"/>
      <c r="D592" s="295"/>
      <c r="E592" s="295"/>
      <c r="F592" s="295"/>
      <c r="G592" s="295"/>
      <c r="H592" s="295"/>
      <c r="I592" s="295"/>
      <c r="J592" s="295"/>
      <c r="K592" s="295"/>
      <c r="L592" s="295"/>
      <c r="M592" s="295"/>
      <c r="N592" s="295"/>
      <c r="O592" s="295"/>
      <c r="P592" s="295"/>
      <c r="Q592" s="295"/>
      <c r="R592" s="295"/>
      <c r="S592" s="295"/>
      <c r="T592" s="295"/>
      <c r="U592" s="295"/>
      <c r="V592" s="295"/>
      <c r="W592" s="295"/>
      <c r="X592" s="295"/>
      <c r="Y592" s="295"/>
      <c r="Z592" s="295"/>
      <c r="AA592" s="295"/>
      <c r="AB592" s="295"/>
      <c r="AC592" s="295"/>
      <c r="AD592" s="295"/>
      <c r="AE592" s="295"/>
      <c r="AF592" s="295"/>
      <c r="AG592" s="295"/>
    </row>
    <row r="593" spans="1:33" ht="24" customHeight="1">
      <c r="A593" s="295"/>
      <c r="B593" s="295"/>
      <c r="C593" s="295"/>
      <c r="D593" s="295"/>
      <c r="E593" s="295"/>
      <c r="F593" s="295"/>
      <c r="G593" s="295"/>
      <c r="H593" s="295"/>
      <c r="I593" s="295"/>
      <c r="J593" s="295"/>
      <c r="K593" s="295"/>
      <c r="L593" s="295"/>
      <c r="M593" s="295"/>
      <c r="N593" s="295"/>
      <c r="O593" s="295"/>
      <c r="P593" s="295"/>
      <c r="Q593" s="295"/>
      <c r="R593" s="295"/>
      <c r="S593" s="295"/>
      <c r="T593" s="295"/>
      <c r="U593" s="295"/>
      <c r="V593" s="295"/>
      <c r="W593" s="295"/>
      <c r="X593" s="295"/>
      <c r="Y593" s="295"/>
      <c r="Z593" s="295"/>
      <c r="AA593" s="295"/>
      <c r="AB593" s="295"/>
      <c r="AC593" s="295"/>
      <c r="AD593" s="295"/>
      <c r="AE593" s="295"/>
      <c r="AF593" s="295"/>
      <c r="AG593" s="295"/>
    </row>
    <row r="594" spans="1:33" ht="24" customHeight="1">
      <c r="A594" s="295"/>
      <c r="B594" s="295"/>
      <c r="C594" s="295"/>
      <c r="D594" s="295"/>
      <c r="E594" s="295"/>
      <c r="F594" s="295"/>
      <c r="G594" s="295"/>
      <c r="H594" s="295"/>
      <c r="I594" s="295"/>
      <c r="J594" s="295"/>
      <c r="K594" s="295"/>
      <c r="L594" s="295"/>
      <c r="M594" s="295"/>
      <c r="N594" s="295"/>
      <c r="O594" s="295"/>
      <c r="P594" s="295"/>
      <c r="Q594" s="295"/>
      <c r="R594" s="295"/>
      <c r="S594" s="295"/>
      <c r="T594" s="295"/>
      <c r="U594" s="295"/>
      <c r="V594" s="295"/>
      <c r="W594" s="295"/>
      <c r="X594" s="295"/>
      <c r="Y594" s="295"/>
      <c r="Z594" s="295"/>
      <c r="AA594" s="295"/>
      <c r="AB594" s="295"/>
      <c r="AC594" s="295"/>
      <c r="AD594" s="295"/>
      <c r="AE594" s="295"/>
      <c r="AF594" s="295"/>
      <c r="AG594" s="295"/>
    </row>
    <row r="595" spans="1:33" ht="24" customHeight="1">
      <c r="A595" s="295"/>
      <c r="B595" s="295"/>
      <c r="C595" s="295"/>
      <c r="D595" s="295"/>
      <c r="E595" s="295"/>
      <c r="F595" s="295"/>
      <c r="G595" s="295"/>
      <c r="H595" s="295"/>
      <c r="I595" s="295"/>
      <c r="J595" s="295"/>
      <c r="K595" s="295"/>
      <c r="L595" s="295"/>
      <c r="M595" s="295"/>
      <c r="N595" s="295"/>
      <c r="O595" s="295"/>
      <c r="P595" s="295"/>
      <c r="Q595" s="295"/>
      <c r="R595" s="295"/>
      <c r="S595" s="295"/>
      <c r="T595" s="295"/>
      <c r="U595" s="295"/>
      <c r="V595" s="295"/>
      <c r="W595" s="295"/>
      <c r="X595" s="295"/>
      <c r="Y595" s="295"/>
      <c r="Z595" s="295"/>
      <c r="AA595" s="295"/>
      <c r="AB595" s="295"/>
      <c r="AC595" s="295"/>
      <c r="AD595" s="295"/>
      <c r="AE595" s="295"/>
      <c r="AF595" s="295"/>
      <c r="AG595" s="295"/>
    </row>
    <row r="596" spans="1:33" ht="24" customHeight="1">
      <c r="A596" s="295"/>
      <c r="B596" s="295"/>
      <c r="C596" s="295"/>
      <c r="D596" s="295"/>
      <c r="E596" s="295"/>
      <c r="F596" s="295"/>
      <c r="G596" s="295"/>
      <c r="H596" s="295"/>
      <c r="I596" s="295"/>
      <c r="J596" s="295"/>
      <c r="K596" s="295"/>
      <c r="L596" s="295"/>
      <c r="M596" s="295"/>
      <c r="N596" s="295"/>
      <c r="O596" s="295"/>
      <c r="P596" s="295"/>
      <c r="Q596" s="295"/>
      <c r="R596" s="295"/>
      <c r="S596" s="295"/>
      <c r="T596" s="295"/>
      <c r="U596" s="295"/>
      <c r="V596" s="295"/>
      <c r="W596" s="295"/>
      <c r="X596" s="295"/>
      <c r="Y596" s="295"/>
      <c r="Z596" s="295"/>
      <c r="AA596" s="295"/>
      <c r="AB596" s="295"/>
      <c r="AC596" s="295"/>
      <c r="AD596" s="295"/>
      <c r="AE596" s="295"/>
      <c r="AF596" s="295"/>
      <c r="AG596" s="295"/>
    </row>
    <row r="597" spans="1:33" ht="24" customHeight="1">
      <c r="A597" s="295"/>
      <c r="B597" s="295"/>
      <c r="C597" s="295"/>
      <c r="D597" s="295"/>
      <c r="E597" s="295"/>
      <c r="F597" s="295"/>
      <c r="G597" s="295"/>
      <c r="H597" s="295"/>
      <c r="I597" s="295"/>
      <c r="J597" s="295"/>
      <c r="K597" s="295"/>
      <c r="L597" s="295"/>
      <c r="M597" s="295"/>
      <c r="N597" s="295"/>
      <c r="O597" s="295"/>
      <c r="P597" s="295"/>
      <c r="Q597" s="295"/>
      <c r="R597" s="295"/>
      <c r="S597" s="295"/>
      <c r="T597" s="295"/>
      <c r="U597" s="295"/>
      <c r="V597" s="295"/>
      <c r="W597" s="295"/>
      <c r="X597" s="295"/>
      <c r="Y597" s="295"/>
      <c r="Z597" s="295"/>
      <c r="AA597" s="295"/>
      <c r="AB597" s="295"/>
      <c r="AC597" s="295"/>
      <c r="AD597" s="295"/>
      <c r="AE597" s="295"/>
      <c r="AF597" s="295"/>
      <c r="AG597" s="295"/>
    </row>
    <row r="598" spans="1:33" ht="24" customHeight="1">
      <c r="A598" s="295"/>
      <c r="B598" s="295"/>
      <c r="C598" s="295"/>
      <c r="D598" s="295"/>
      <c r="E598" s="295"/>
      <c r="F598" s="295"/>
      <c r="G598" s="295"/>
      <c r="H598" s="295"/>
      <c r="I598" s="295"/>
      <c r="J598" s="295"/>
      <c r="K598" s="295"/>
      <c r="L598" s="295"/>
      <c r="M598" s="295"/>
      <c r="N598" s="295"/>
      <c r="O598" s="295"/>
      <c r="P598" s="295"/>
      <c r="Q598" s="295"/>
      <c r="R598" s="295"/>
      <c r="S598" s="295"/>
      <c r="T598" s="295"/>
      <c r="U598" s="295"/>
      <c r="V598" s="295"/>
      <c r="W598" s="295"/>
      <c r="X598" s="295"/>
      <c r="Y598" s="295"/>
      <c r="Z598" s="295"/>
      <c r="AA598" s="295"/>
      <c r="AB598" s="295"/>
      <c r="AC598" s="295"/>
      <c r="AD598" s="295"/>
      <c r="AE598" s="295"/>
      <c r="AF598" s="295"/>
      <c r="AG598" s="295"/>
    </row>
    <row r="599" spans="1:33" ht="24" customHeight="1">
      <c r="A599" s="295"/>
      <c r="B599" s="295"/>
      <c r="C599" s="295"/>
      <c r="D599" s="295"/>
      <c r="E599" s="295"/>
      <c r="F599" s="295"/>
      <c r="G599" s="295"/>
      <c r="H599" s="295"/>
      <c r="I599" s="295"/>
      <c r="J599" s="295"/>
      <c r="K599" s="295"/>
      <c r="L599" s="295"/>
      <c r="M599" s="295"/>
      <c r="N599" s="295"/>
      <c r="O599" s="295"/>
      <c r="P599" s="295"/>
      <c r="Q599" s="295"/>
      <c r="R599" s="295"/>
      <c r="S599" s="295"/>
      <c r="T599" s="295"/>
      <c r="U599" s="295"/>
      <c r="V599" s="295"/>
      <c r="W599" s="295"/>
      <c r="X599" s="295"/>
      <c r="Y599" s="295"/>
      <c r="Z599" s="295"/>
      <c r="AA599" s="295"/>
      <c r="AB599" s="295"/>
      <c r="AC599" s="295"/>
      <c r="AD599" s="295"/>
      <c r="AE599" s="295"/>
      <c r="AF599" s="295"/>
      <c r="AG599" s="295"/>
    </row>
    <row r="600" spans="1:33" ht="24" customHeight="1">
      <c r="A600" s="295"/>
      <c r="B600" s="295"/>
      <c r="C600" s="295"/>
      <c r="D600" s="295"/>
      <c r="E600" s="295"/>
      <c r="F600" s="295"/>
      <c r="G600" s="295"/>
      <c r="H600" s="295"/>
      <c r="I600" s="295"/>
      <c r="J600" s="295"/>
      <c r="K600" s="295"/>
      <c r="L600" s="295"/>
      <c r="M600" s="295"/>
      <c r="N600" s="295"/>
      <c r="O600" s="295"/>
      <c r="P600" s="295"/>
      <c r="Q600" s="295"/>
      <c r="R600" s="295"/>
      <c r="S600" s="295"/>
      <c r="T600" s="295"/>
      <c r="U600" s="295"/>
      <c r="V600" s="295"/>
      <c r="W600" s="295"/>
      <c r="X600" s="295"/>
      <c r="Y600" s="295"/>
      <c r="Z600" s="295"/>
      <c r="AA600" s="295"/>
      <c r="AB600" s="295"/>
      <c r="AC600" s="295"/>
      <c r="AD600" s="295"/>
      <c r="AE600" s="295"/>
      <c r="AF600" s="295"/>
      <c r="AG600" s="295"/>
    </row>
    <row r="601" spans="1:33" ht="24" customHeight="1">
      <c r="A601" s="295"/>
      <c r="B601" s="295"/>
      <c r="C601" s="295"/>
      <c r="D601" s="295"/>
      <c r="E601" s="295"/>
      <c r="F601" s="295"/>
      <c r="G601" s="295"/>
      <c r="H601" s="295"/>
      <c r="I601" s="295"/>
      <c r="J601" s="295"/>
      <c r="K601" s="295"/>
      <c r="L601" s="295"/>
      <c r="M601" s="295"/>
      <c r="N601" s="295"/>
      <c r="O601" s="295"/>
      <c r="P601" s="295"/>
      <c r="Q601" s="295"/>
      <c r="R601" s="295"/>
      <c r="S601" s="295"/>
      <c r="T601" s="295"/>
      <c r="U601" s="295"/>
      <c r="V601" s="295"/>
      <c r="W601" s="295"/>
      <c r="X601" s="295"/>
      <c r="Y601" s="295"/>
      <c r="Z601" s="295"/>
      <c r="AA601" s="295"/>
      <c r="AB601" s="295"/>
      <c r="AC601" s="295"/>
      <c r="AD601" s="295"/>
      <c r="AE601" s="295"/>
      <c r="AF601" s="295"/>
      <c r="AG601" s="295"/>
    </row>
    <row r="602" spans="1:33" ht="24" customHeight="1">
      <c r="A602" s="295"/>
      <c r="B602" s="295"/>
      <c r="C602" s="295"/>
      <c r="D602" s="295"/>
      <c r="E602" s="295"/>
      <c r="F602" s="295"/>
      <c r="G602" s="295"/>
      <c r="H602" s="295"/>
      <c r="I602" s="295"/>
      <c r="J602" s="295"/>
      <c r="K602" s="295"/>
      <c r="L602" s="295"/>
      <c r="M602" s="295"/>
      <c r="N602" s="295"/>
      <c r="O602" s="295"/>
      <c r="P602" s="295"/>
      <c r="Q602" s="295"/>
      <c r="R602" s="295"/>
      <c r="S602" s="295"/>
      <c r="T602" s="295"/>
      <c r="U602" s="295"/>
      <c r="V602" s="295"/>
      <c r="W602" s="295"/>
      <c r="X602" s="295"/>
      <c r="Y602" s="295"/>
      <c r="Z602" s="295"/>
      <c r="AA602" s="295"/>
      <c r="AB602" s="295"/>
      <c r="AC602" s="295"/>
      <c r="AD602" s="295"/>
      <c r="AE602" s="295"/>
      <c r="AF602" s="295"/>
      <c r="AG602" s="295"/>
    </row>
    <row r="603" spans="1:33" ht="24" customHeight="1">
      <c r="A603" s="295"/>
      <c r="B603" s="295"/>
      <c r="C603" s="295"/>
      <c r="D603" s="295"/>
      <c r="E603" s="295"/>
      <c r="F603" s="295"/>
      <c r="G603" s="295"/>
      <c r="H603" s="295"/>
      <c r="I603" s="295"/>
      <c r="J603" s="295"/>
      <c r="K603" s="295"/>
      <c r="L603" s="295"/>
      <c r="M603" s="295"/>
      <c r="N603" s="295"/>
      <c r="O603" s="295"/>
      <c r="P603" s="295"/>
      <c r="Q603" s="295"/>
      <c r="R603" s="295"/>
      <c r="S603" s="295"/>
      <c r="T603" s="295"/>
      <c r="U603" s="295"/>
      <c r="V603" s="295"/>
      <c r="W603" s="295"/>
      <c r="X603" s="295"/>
      <c r="Y603" s="295"/>
      <c r="Z603" s="295"/>
      <c r="AA603" s="295"/>
      <c r="AB603" s="295"/>
      <c r="AC603" s="295"/>
      <c r="AD603" s="295"/>
      <c r="AE603" s="295"/>
      <c r="AF603" s="295"/>
      <c r="AG603" s="295"/>
    </row>
    <row r="604" spans="1:33" ht="24" customHeight="1">
      <c r="A604" s="295"/>
      <c r="B604" s="295"/>
      <c r="C604" s="295"/>
      <c r="D604" s="295"/>
      <c r="E604" s="295"/>
      <c r="F604" s="295"/>
      <c r="G604" s="295"/>
      <c r="H604" s="295"/>
      <c r="I604" s="295"/>
      <c r="J604" s="295"/>
      <c r="K604" s="295"/>
      <c r="L604" s="295"/>
      <c r="M604" s="295"/>
      <c r="N604" s="295"/>
      <c r="O604" s="295"/>
      <c r="P604" s="295"/>
      <c r="Q604" s="295"/>
      <c r="R604" s="295"/>
      <c r="S604" s="295"/>
      <c r="T604" s="295"/>
      <c r="U604" s="295"/>
      <c r="V604" s="295"/>
      <c r="W604" s="295"/>
      <c r="X604" s="295"/>
      <c r="Y604" s="295"/>
      <c r="Z604" s="295"/>
      <c r="AA604" s="295"/>
      <c r="AB604" s="295"/>
      <c r="AC604" s="295"/>
      <c r="AD604" s="295"/>
      <c r="AE604" s="295"/>
      <c r="AF604" s="295"/>
      <c r="AG604" s="295"/>
    </row>
    <row r="605" spans="1:33" ht="24" customHeight="1">
      <c r="A605" s="295"/>
      <c r="B605" s="295"/>
      <c r="C605" s="295"/>
      <c r="D605" s="295"/>
      <c r="E605" s="295"/>
      <c r="F605" s="295"/>
      <c r="G605" s="295"/>
      <c r="H605" s="295"/>
      <c r="I605" s="295"/>
      <c r="J605" s="295"/>
      <c r="K605" s="295"/>
      <c r="L605" s="295"/>
      <c r="M605" s="295"/>
      <c r="N605" s="295"/>
      <c r="O605" s="295"/>
      <c r="P605" s="295"/>
      <c r="Q605" s="295"/>
      <c r="R605" s="295"/>
      <c r="S605" s="295"/>
      <c r="T605" s="295"/>
      <c r="U605" s="295"/>
      <c r="V605" s="295"/>
      <c r="W605" s="295"/>
      <c r="X605" s="295"/>
      <c r="Y605" s="295"/>
      <c r="Z605" s="295"/>
      <c r="AA605" s="295"/>
      <c r="AB605" s="295"/>
      <c r="AC605" s="295"/>
      <c r="AD605" s="295"/>
      <c r="AE605" s="295"/>
      <c r="AF605" s="295"/>
      <c r="AG605" s="295"/>
    </row>
    <row r="606" spans="1:33" ht="24" customHeight="1">
      <c r="A606" s="295"/>
      <c r="B606" s="295"/>
      <c r="C606" s="295"/>
      <c r="D606" s="295"/>
      <c r="E606" s="295"/>
      <c r="F606" s="295"/>
      <c r="G606" s="295"/>
      <c r="H606" s="295"/>
      <c r="I606" s="295"/>
      <c r="J606" s="295"/>
      <c r="K606" s="295"/>
      <c r="L606" s="295"/>
      <c r="M606" s="295"/>
      <c r="N606" s="295"/>
      <c r="O606" s="295"/>
      <c r="P606" s="295"/>
      <c r="Q606" s="295"/>
      <c r="R606" s="295"/>
      <c r="S606" s="295"/>
      <c r="T606" s="295"/>
      <c r="U606" s="295"/>
      <c r="V606" s="295"/>
      <c r="W606" s="295"/>
      <c r="X606" s="295"/>
      <c r="Y606" s="295"/>
      <c r="Z606" s="295"/>
      <c r="AA606" s="295"/>
      <c r="AB606" s="295"/>
      <c r="AC606" s="295"/>
      <c r="AD606" s="295"/>
      <c r="AE606" s="295"/>
      <c r="AF606" s="295"/>
      <c r="AG606" s="295"/>
    </row>
    <row r="607" spans="1:33" ht="24" customHeight="1">
      <c r="A607" s="295"/>
      <c r="B607" s="295"/>
      <c r="C607" s="295"/>
      <c r="D607" s="295"/>
      <c r="E607" s="295"/>
      <c r="F607" s="295"/>
      <c r="G607" s="295"/>
      <c r="H607" s="295"/>
      <c r="I607" s="295"/>
      <c r="J607" s="295"/>
      <c r="K607" s="295"/>
      <c r="L607" s="295"/>
      <c r="M607" s="295"/>
      <c r="N607" s="295"/>
      <c r="O607" s="295"/>
      <c r="P607" s="295"/>
      <c r="Q607" s="295"/>
      <c r="R607" s="295"/>
      <c r="S607" s="295"/>
      <c r="T607" s="295"/>
      <c r="U607" s="295"/>
      <c r="V607" s="295"/>
      <c r="W607" s="295"/>
      <c r="X607" s="295"/>
      <c r="Y607" s="295"/>
      <c r="Z607" s="295"/>
      <c r="AA607" s="295"/>
      <c r="AB607" s="295"/>
      <c r="AC607" s="295"/>
      <c r="AD607" s="295"/>
      <c r="AE607" s="295"/>
      <c r="AF607" s="295"/>
      <c r="AG607" s="295"/>
    </row>
    <row r="608" spans="1:33" ht="24" customHeight="1">
      <c r="A608" s="295"/>
      <c r="B608" s="295"/>
      <c r="C608" s="295"/>
      <c r="D608" s="295"/>
      <c r="E608" s="295"/>
      <c r="F608" s="295"/>
      <c r="G608" s="295"/>
      <c r="H608" s="295"/>
      <c r="I608" s="295"/>
      <c r="J608" s="295"/>
      <c r="K608" s="295"/>
      <c r="L608" s="295"/>
      <c r="M608" s="295"/>
      <c r="N608" s="295"/>
      <c r="O608" s="295"/>
      <c r="P608" s="295"/>
      <c r="Q608" s="295"/>
      <c r="R608" s="295"/>
      <c r="S608" s="295"/>
      <c r="T608" s="295"/>
      <c r="U608" s="295"/>
      <c r="V608" s="295"/>
      <c r="W608" s="295"/>
      <c r="X608" s="295"/>
      <c r="Y608" s="295"/>
      <c r="Z608" s="295"/>
      <c r="AA608" s="295"/>
      <c r="AB608" s="295"/>
      <c r="AC608" s="295"/>
      <c r="AD608" s="295"/>
      <c r="AE608" s="295"/>
      <c r="AF608" s="295"/>
      <c r="AG608" s="295"/>
    </row>
    <row r="609" spans="1:33" ht="24" customHeight="1">
      <c r="A609" s="295"/>
      <c r="B609" s="295"/>
      <c r="C609" s="295"/>
      <c r="D609" s="295"/>
      <c r="E609" s="295"/>
      <c r="F609" s="295"/>
      <c r="G609" s="295"/>
      <c r="H609" s="295"/>
      <c r="I609" s="295"/>
      <c r="J609" s="295"/>
      <c r="K609" s="295"/>
      <c r="L609" s="295"/>
      <c r="M609" s="295"/>
      <c r="N609" s="295"/>
      <c r="O609" s="295"/>
      <c r="P609" s="295"/>
      <c r="Q609" s="295"/>
      <c r="R609" s="295"/>
      <c r="S609" s="295"/>
      <c r="T609" s="295"/>
      <c r="U609" s="295"/>
      <c r="V609" s="295"/>
      <c r="W609" s="295"/>
      <c r="X609" s="295"/>
      <c r="Y609" s="295"/>
      <c r="Z609" s="295"/>
      <c r="AA609" s="295"/>
      <c r="AB609" s="295"/>
      <c r="AC609" s="295"/>
      <c r="AD609" s="295"/>
      <c r="AE609" s="295"/>
      <c r="AF609" s="295"/>
      <c r="AG609" s="295"/>
    </row>
    <row r="610" spans="1:33" ht="24" customHeight="1">
      <c r="A610" s="295"/>
      <c r="B610" s="295"/>
      <c r="C610" s="295"/>
      <c r="D610" s="295"/>
      <c r="E610" s="295"/>
      <c r="F610" s="295"/>
      <c r="G610" s="295"/>
      <c r="H610" s="295"/>
      <c r="I610" s="295"/>
      <c r="J610" s="295"/>
      <c r="K610" s="295"/>
      <c r="L610" s="295"/>
      <c r="M610" s="295"/>
      <c r="N610" s="295"/>
      <c r="O610" s="295"/>
      <c r="P610" s="295"/>
      <c r="Q610" s="295"/>
      <c r="R610" s="295"/>
      <c r="S610" s="295"/>
      <c r="T610" s="295"/>
      <c r="U610" s="295"/>
      <c r="V610" s="295"/>
      <c r="W610" s="295"/>
      <c r="X610" s="295"/>
      <c r="Y610" s="295"/>
      <c r="Z610" s="295"/>
      <c r="AA610" s="295"/>
      <c r="AB610" s="295"/>
      <c r="AC610" s="295"/>
      <c r="AD610" s="295"/>
      <c r="AE610" s="295"/>
      <c r="AF610" s="295"/>
      <c r="AG610" s="295"/>
    </row>
    <row r="611" spans="1:33" ht="24" customHeight="1">
      <c r="A611" s="295"/>
      <c r="B611" s="295"/>
      <c r="C611" s="295"/>
      <c r="D611" s="295"/>
      <c r="E611" s="295"/>
      <c r="F611" s="295"/>
      <c r="G611" s="295"/>
      <c r="H611" s="295"/>
      <c r="I611" s="295"/>
      <c r="J611" s="295"/>
      <c r="K611" s="295"/>
      <c r="L611" s="295"/>
      <c r="M611" s="295"/>
      <c r="N611" s="295"/>
      <c r="O611" s="295"/>
      <c r="P611" s="295"/>
      <c r="Q611" s="295"/>
      <c r="R611" s="295"/>
      <c r="S611" s="295"/>
      <c r="T611" s="295"/>
      <c r="U611" s="295"/>
      <c r="V611" s="295"/>
      <c r="W611" s="295"/>
      <c r="X611" s="295"/>
      <c r="Y611" s="295"/>
      <c r="Z611" s="295"/>
      <c r="AA611" s="295"/>
      <c r="AB611" s="295"/>
      <c r="AC611" s="295"/>
      <c r="AD611" s="295"/>
      <c r="AE611" s="295"/>
      <c r="AF611" s="295"/>
      <c r="AG611" s="295"/>
    </row>
    <row r="612" spans="1:33" ht="24" customHeight="1">
      <c r="A612" s="295"/>
      <c r="B612" s="295"/>
      <c r="C612" s="295"/>
      <c r="D612" s="295"/>
      <c r="E612" s="295"/>
      <c r="F612" s="295"/>
      <c r="G612" s="295"/>
      <c r="H612" s="295"/>
      <c r="I612" s="295"/>
      <c r="J612" s="295"/>
      <c r="K612" s="295"/>
      <c r="L612" s="295"/>
      <c r="M612" s="295"/>
      <c r="N612" s="295"/>
      <c r="O612" s="295"/>
      <c r="P612" s="295"/>
      <c r="Q612" s="295"/>
      <c r="R612" s="295"/>
      <c r="S612" s="295"/>
      <c r="T612" s="295"/>
      <c r="U612" s="295"/>
      <c r="V612" s="295"/>
      <c r="W612" s="295"/>
      <c r="X612" s="295"/>
      <c r="Y612" s="295"/>
      <c r="Z612" s="295"/>
      <c r="AA612" s="295"/>
      <c r="AB612" s="295"/>
      <c r="AC612" s="295"/>
      <c r="AD612" s="295"/>
      <c r="AE612" s="295"/>
      <c r="AF612" s="295"/>
      <c r="AG612" s="295"/>
    </row>
    <row r="613" spans="1:33" ht="24" customHeight="1">
      <c r="A613" s="295"/>
      <c r="B613" s="295"/>
      <c r="C613" s="295"/>
      <c r="D613" s="295"/>
      <c r="E613" s="295"/>
      <c r="F613" s="295"/>
      <c r="G613" s="295"/>
      <c r="H613" s="295"/>
      <c r="I613" s="295"/>
      <c r="J613" s="295"/>
      <c r="K613" s="295"/>
      <c r="L613" s="295"/>
      <c r="M613" s="295"/>
      <c r="N613" s="295"/>
      <c r="O613" s="295"/>
      <c r="P613" s="295"/>
      <c r="Q613" s="295"/>
      <c r="R613" s="295"/>
      <c r="S613" s="295"/>
      <c r="T613" s="295"/>
      <c r="U613" s="295"/>
      <c r="V613" s="295"/>
      <c r="W613" s="295"/>
      <c r="X613" s="295"/>
      <c r="Y613" s="295"/>
      <c r="Z613" s="295"/>
      <c r="AA613" s="295"/>
      <c r="AB613" s="295"/>
      <c r="AC613" s="295"/>
      <c r="AD613" s="295"/>
      <c r="AE613" s="295"/>
      <c r="AF613" s="295"/>
      <c r="AG613" s="295"/>
    </row>
    <row r="614" spans="1:33" ht="24" customHeight="1">
      <c r="A614" s="295"/>
      <c r="B614" s="295"/>
      <c r="C614" s="295"/>
      <c r="D614" s="295"/>
      <c r="E614" s="295"/>
      <c r="F614" s="295"/>
      <c r="G614" s="295"/>
      <c r="H614" s="295"/>
      <c r="I614" s="295"/>
      <c r="J614" s="295"/>
      <c r="K614" s="295"/>
      <c r="L614" s="295"/>
      <c r="M614" s="295"/>
      <c r="N614" s="295"/>
      <c r="O614" s="295"/>
      <c r="P614" s="295"/>
      <c r="Q614" s="295"/>
      <c r="R614" s="295"/>
      <c r="S614" s="295"/>
      <c r="T614" s="295"/>
      <c r="U614" s="295"/>
      <c r="V614" s="295"/>
      <c r="W614" s="295"/>
      <c r="X614" s="295"/>
      <c r="Y614" s="295"/>
      <c r="Z614" s="295"/>
      <c r="AA614" s="295"/>
      <c r="AB614" s="295"/>
      <c r="AC614" s="295"/>
      <c r="AD614" s="295"/>
      <c r="AE614" s="295"/>
      <c r="AF614" s="295"/>
      <c r="AG614" s="295"/>
    </row>
    <row r="615" spans="1:33" ht="24" customHeight="1">
      <c r="A615" s="295"/>
      <c r="B615" s="295"/>
      <c r="C615" s="295"/>
      <c r="D615" s="295"/>
      <c r="E615" s="295"/>
      <c r="F615" s="295"/>
      <c r="G615" s="295"/>
      <c r="H615" s="295"/>
      <c r="I615" s="295"/>
      <c r="J615" s="295"/>
      <c r="K615" s="295"/>
      <c r="L615" s="295"/>
      <c r="M615" s="295"/>
      <c r="N615" s="295"/>
      <c r="O615" s="295"/>
      <c r="P615" s="295"/>
      <c r="Q615" s="295"/>
      <c r="R615" s="295"/>
      <c r="S615" s="295"/>
      <c r="T615" s="295"/>
      <c r="U615" s="295"/>
      <c r="V615" s="295"/>
      <c r="W615" s="295"/>
      <c r="X615" s="295"/>
      <c r="Y615" s="295"/>
      <c r="Z615" s="295"/>
      <c r="AA615" s="295"/>
      <c r="AB615" s="295"/>
      <c r="AC615" s="295"/>
      <c r="AD615" s="295"/>
      <c r="AE615" s="295"/>
      <c r="AF615" s="295"/>
      <c r="AG615" s="295"/>
    </row>
    <row r="616" spans="1:33" ht="24" customHeight="1">
      <c r="A616" s="295"/>
      <c r="B616" s="295"/>
      <c r="C616" s="295"/>
      <c r="D616" s="295"/>
      <c r="E616" s="295"/>
      <c r="F616" s="295"/>
      <c r="G616" s="295"/>
      <c r="H616" s="295"/>
      <c r="I616" s="295"/>
      <c r="J616" s="295"/>
      <c r="K616" s="295"/>
      <c r="L616" s="295"/>
      <c r="M616" s="295"/>
      <c r="N616" s="295"/>
      <c r="O616" s="295"/>
      <c r="P616" s="295"/>
      <c r="Q616" s="295"/>
      <c r="R616" s="295"/>
      <c r="S616" s="295"/>
      <c r="T616" s="295"/>
      <c r="U616" s="295"/>
      <c r="V616" s="295"/>
      <c r="W616" s="295"/>
      <c r="X616" s="295"/>
      <c r="Y616" s="295"/>
      <c r="Z616" s="295"/>
      <c r="AA616" s="295"/>
      <c r="AB616" s="295"/>
      <c r="AC616" s="295"/>
      <c r="AD616" s="295"/>
      <c r="AE616" s="295"/>
      <c r="AF616" s="295"/>
      <c r="AG616" s="295"/>
    </row>
    <row r="617" spans="1:33" ht="24" customHeight="1">
      <c r="A617" s="295"/>
      <c r="B617" s="295"/>
      <c r="C617" s="295"/>
      <c r="D617" s="295"/>
      <c r="E617" s="295"/>
      <c r="F617" s="295"/>
      <c r="G617" s="295"/>
      <c r="H617" s="295"/>
      <c r="I617" s="295"/>
      <c r="J617" s="295"/>
      <c r="K617" s="295"/>
      <c r="L617" s="295"/>
      <c r="M617" s="295"/>
      <c r="N617" s="295"/>
      <c r="O617" s="295"/>
      <c r="P617" s="295"/>
      <c r="Q617" s="295"/>
      <c r="R617" s="295"/>
      <c r="S617" s="295"/>
      <c r="T617" s="295"/>
      <c r="U617" s="295"/>
      <c r="V617" s="295"/>
      <c r="W617" s="295"/>
      <c r="X617" s="295"/>
      <c r="Y617" s="295"/>
      <c r="Z617" s="295"/>
      <c r="AA617" s="295"/>
      <c r="AB617" s="295"/>
      <c r="AC617" s="295"/>
      <c r="AD617" s="295"/>
      <c r="AE617" s="295"/>
      <c r="AF617" s="295"/>
      <c r="AG617" s="295"/>
    </row>
    <row r="618" spans="1:33" ht="24" customHeight="1">
      <c r="A618" s="295"/>
      <c r="B618" s="295"/>
      <c r="C618" s="295"/>
      <c r="D618" s="295"/>
      <c r="E618" s="295"/>
      <c r="F618" s="295"/>
      <c r="G618" s="295"/>
      <c r="H618" s="295"/>
      <c r="I618" s="295"/>
      <c r="J618" s="295"/>
      <c r="K618" s="295"/>
      <c r="L618" s="295"/>
      <c r="M618" s="295"/>
      <c r="N618" s="295"/>
      <c r="O618" s="295"/>
      <c r="P618" s="295"/>
      <c r="Q618" s="295"/>
      <c r="R618" s="295"/>
      <c r="S618" s="295"/>
      <c r="T618" s="295"/>
      <c r="U618" s="295"/>
      <c r="V618" s="295"/>
      <c r="W618" s="295"/>
      <c r="X618" s="295"/>
      <c r="Y618" s="295"/>
      <c r="Z618" s="295"/>
      <c r="AA618" s="295"/>
      <c r="AB618" s="295"/>
      <c r="AC618" s="295"/>
      <c r="AD618" s="295"/>
      <c r="AE618" s="295"/>
      <c r="AF618" s="295"/>
      <c r="AG618" s="295"/>
    </row>
    <row r="619" spans="1:33" ht="24" customHeight="1">
      <c r="A619" s="295"/>
      <c r="B619" s="295"/>
      <c r="C619" s="295"/>
      <c r="D619" s="295"/>
      <c r="E619" s="295"/>
      <c r="F619" s="295"/>
      <c r="G619" s="295"/>
      <c r="H619" s="295"/>
      <c r="I619" s="295"/>
      <c r="J619" s="295"/>
      <c r="K619" s="295"/>
      <c r="L619" s="295"/>
      <c r="M619" s="295"/>
      <c r="N619" s="295"/>
      <c r="O619" s="295"/>
      <c r="P619" s="295"/>
      <c r="Q619" s="295"/>
      <c r="R619" s="295"/>
      <c r="S619" s="295"/>
      <c r="T619" s="295"/>
      <c r="U619" s="295"/>
      <c r="V619" s="295"/>
      <c r="W619" s="295"/>
      <c r="X619" s="295"/>
      <c r="Y619" s="295"/>
      <c r="Z619" s="295"/>
      <c r="AA619" s="295"/>
      <c r="AB619" s="295"/>
      <c r="AC619" s="295"/>
      <c r="AD619" s="295"/>
      <c r="AE619" s="295"/>
      <c r="AF619" s="295"/>
      <c r="AG619" s="295"/>
    </row>
    <row r="620" spans="1:33" ht="24" customHeight="1">
      <c r="A620" s="295"/>
      <c r="B620" s="295"/>
      <c r="C620" s="295"/>
      <c r="D620" s="295"/>
      <c r="E620" s="295"/>
      <c r="F620" s="295"/>
      <c r="G620" s="295"/>
      <c r="H620" s="295"/>
      <c r="I620" s="295"/>
      <c r="J620" s="295"/>
      <c r="K620" s="295"/>
      <c r="L620" s="295"/>
      <c r="M620" s="295"/>
      <c r="N620" s="295"/>
      <c r="O620" s="295"/>
      <c r="P620" s="295"/>
      <c r="Q620" s="295"/>
      <c r="R620" s="295"/>
      <c r="S620" s="295"/>
      <c r="T620" s="295"/>
      <c r="U620" s="295"/>
      <c r="V620" s="295"/>
      <c r="W620" s="295"/>
      <c r="X620" s="295"/>
      <c r="Y620" s="295"/>
      <c r="Z620" s="295"/>
      <c r="AA620" s="295"/>
      <c r="AB620" s="295"/>
      <c r="AC620" s="295"/>
      <c r="AD620" s="295"/>
      <c r="AE620" s="295"/>
      <c r="AF620" s="295"/>
      <c r="AG620" s="295"/>
    </row>
    <row r="621" spans="1:33" ht="24" customHeight="1">
      <c r="A621" s="295"/>
      <c r="B621" s="295"/>
      <c r="C621" s="295"/>
      <c r="D621" s="295"/>
      <c r="E621" s="295"/>
      <c r="F621" s="295"/>
      <c r="G621" s="295"/>
      <c r="H621" s="295"/>
      <c r="I621" s="295"/>
      <c r="J621" s="295"/>
      <c r="K621" s="295"/>
      <c r="L621" s="295"/>
      <c r="M621" s="295"/>
      <c r="N621" s="295"/>
      <c r="O621" s="295"/>
      <c r="P621" s="295"/>
      <c r="Q621" s="295"/>
      <c r="R621" s="295"/>
      <c r="S621" s="295"/>
      <c r="T621" s="295"/>
      <c r="U621" s="295"/>
      <c r="V621" s="295"/>
      <c r="W621" s="295"/>
      <c r="X621" s="295"/>
      <c r="Y621" s="295"/>
      <c r="Z621" s="295"/>
      <c r="AA621" s="295"/>
      <c r="AB621" s="295"/>
      <c r="AC621" s="295"/>
      <c r="AD621" s="295"/>
      <c r="AE621" s="295"/>
      <c r="AF621" s="295"/>
      <c r="AG621" s="295"/>
    </row>
    <row r="622" spans="1:33" ht="24" customHeight="1">
      <c r="A622" s="295"/>
      <c r="B622" s="295"/>
      <c r="C622" s="295"/>
      <c r="D622" s="295"/>
      <c r="E622" s="295"/>
      <c r="F622" s="295"/>
      <c r="G622" s="295"/>
      <c r="H622" s="295"/>
      <c r="I622" s="295"/>
      <c r="J622" s="295"/>
      <c r="K622" s="295"/>
      <c r="L622" s="295"/>
      <c r="M622" s="295"/>
      <c r="N622" s="295"/>
      <c r="O622" s="295"/>
      <c r="P622" s="295"/>
      <c r="Q622" s="295"/>
      <c r="R622" s="295"/>
      <c r="S622" s="295"/>
      <c r="T622" s="295"/>
      <c r="U622" s="295"/>
      <c r="V622" s="295"/>
      <c r="W622" s="295"/>
      <c r="X622" s="295"/>
      <c r="Y622" s="295"/>
      <c r="Z622" s="295"/>
      <c r="AA622" s="295"/>
      <c r="AB622" s="295"/>
      <c r="AC622" s="295"/>
      <c r="AD622" s="295"/>
      <c r="AE622" s="295"/>
      <c r="AF622" s="295"/>
      <c r="AG622" s="295"/>
    </row>
    <row r="623" spans="1:33" ht="24" customHeight="1">
      <c r="A623" s="295"/>
      <c r="B623" s="295"/>
      <c r="C623" s="295"/>
      <c r="D623" s="295"/>
      <c r="E623" s="295"/>
      <c r="F623" s="295"/>
      <c r="G623" s="295"/>
      <c r="H623" s="295"/>
      <c r="I623" s="295"/>
      <c r="J623" s="295"/>
      <c r="K623" s="295"/>
      <c r="L623" s="295"/>
      <c r="M623" s="295"/>
      <c r="N623" s="295"/>
      <c r="O623" s="295"/>
      <c r="P623" s="295"/>
      <c r="Q623" s="295"/>
      <c r="R623" s="295"/>
      <c r="S623" s="295"/>
      <c r="T623" s="295"/>
      <c r="U623" s="295"/>
      <c r="V623" s="295"/>
      <c r="W623" s="295"/>
      <c r="X623" s="295"/>
      <c r="Y623" s="295"/>
      <c r="Z623" s="295"/>
      <c r="AA623" s="295"/>
      <c r="AB623" s="295"/>
      <c r="AC623" s="295"/>
      <c r="AD623" s="295"/>
      <c r="AE623" s="295"/>
      <c r="AF623" s="295"/>
      <c r="AG623" s="295"/>
    </row>
    <row r="624" spans="1:33" ht="24" customHeight="1">
      <c r="A624" s="295"/>
      <c r="B624" s="295"/>
      <c r="C624" s="295"/>
      <c r="D624" s="295"/>
      <c r="E624" s="295"/>
      <c r="F624" s="295"/>
      <c r="G624" s="295"/>
      <c r="H624" s="295"/>
      <c r="I624" s="295"/>
      <c r="J624" s="295"/>
      <c r="K624" s="295"/>
      <c r="L624" s="295"/>
      <c r="M624" s="295"/>
      <c r="N624" s="295"/>
      <c r="O624" s="295"/>
      <c r="P624" s="295"/>
      <c r="Q624" s="295"/>
      <c r="R624" s="295"/>
      <c r="S624" s="295"/>
      <c r="T624" s="295"/>
      <c r="U624" s="295"/>
      <c r="V624" s="295"/>
      <c r="W624" s="295"/>
      <c r="X624" s="295"/>
      <c r="Y624" s="295"/>
      <c r="Z624" s="295"/>
      <c r="AA624" s="295"/>
      <c r="AB624" s="295"/>
      <c r="AC624" s="295"/>
      <c r="AD624" s="295"/>
      <c r="AE624" s="295"/>
      <c r="AF624" s="295"/>
      <c r="AG624" s="295"/>
    </row>
    <row r="625" spans="1:33" ht="24" customHeight="1">
      <c r="A625" s="295"/>
      <c r="B625" s="295"/>
      <c r="C625" s="295"/>
      <c r="D625" s="295"/>
      <c r="E625" s="295"/>
      <c r="F625" s="295"/>
      <c r="G625" s="295"/>
      <c r="H625" s="295"/>
      <c r="I625" s="295"/>
      <c r="J625" s="295"/>
      <c r="K625" s="295"/>
      <c r="L625" s="295"/>
      <c r="M625" s="295"/>
      <c r="N625" s="295"/>
      <c r="O625" s="295"/>
      <c r="P625" s="295"/>
      <c r="Q625" s="295"/>
      <c r="R625" s="295"/>
      <c r="S625" s="295"/>
      <c r="T625" s="295"/>
      <c r="U625" s="295"/>
      <c r="V625" s="295"/>
      <c r="W625" s="295"/>
      <c r="X625" s="295"/>
      <c r="Y625" s="295"/>
      <c r="Z625" s="295"/>
      <c r="AA625" s="295"/>
      <c r="AB625" s="295"/>
      <c r="AC625" s="295"/>
      <c r="AD625" s="295"/>
      <c r="AE625" s="295"/>
      <c r="AF625" s="295"/>
      <c r="AG625" s="295"/>
    </row>
    <row r="626" spans="1:33" ht="24" customHeight="1">
      <c r="A626" s="295"/>
      <c r="B626" s="295"/>
      <c r="C626" s="295"/>
      <c r="D626" s="295"/>
      <c r="E626" s="295"/>
      <c r="F626" s="295"/>
      <c r="G626" s="295"/>
      <c r="H626" s="295"/>
      <c r="I626" s="295"/>
      <c r="J626" s="295"/>
      <c r="K626" s="295"/>
      <c r="L626" s="295"/>
      <c r="M626" s="295"/>
      <c r="N626" s="295"/>
      <c r="O626" s="295"/>
      <c r="P626" s="295"/>
      <c r="Q626" s="295"/>
      <c r="R626" s="295"/>
      <c r="S626" s="295"/>
      <c r="T626" s="295"/>
      <c r="U626" s="295"/>
      <c r="V626" s="295"/>
      <c r="W626" s="295"/>
      <c r="X626" s="295"/>
      <c r="Y626" s="295"/>
      <c r="Z626" s="295"/>
      <c r="AA626" s="295"/>
      <c r="AB626" s="295"/>
      <c r="AC626" s="295"/>
      <c r="AD626" s="295"/>
      <c r="AE626" s="295"/>
      <c r="AF626" s="295"/>
      <c r="AG626" s="295"/>
    </row>
    <row r="627" spans="1:33" ht="24" customHeight="1">
      <c r="A627" s="295"/>
      <c r="B627" s="295"/>
      <c r="C627" s="295"/>
      <c r="D627" s="295"/>
      <c r="E627" s="295"/>
      <c r="F627" s="295"/>
      <c r="G627" s="295"/>
      <c r="H627" s="295"/>
      <c r="I627" s="295"/>
      <c r="J627" s="295"/>
      <c r="K627" s="295"/>
      <c r="L627" s="295"/>
      <c r="M627" s="295"/>
      <c r="N627" s="295"/>
      <c r="O627" s="295"/>
      <c r="P627" s="295"/>
      <c r="Q627" s="295"/>
      <c r="R627" s="295"/>
      <c r="S627" s="295"/>
      <c r="T627" s="295"/>
      <c r="U627" s="295"/>
      <c r="V627" s="295"/>
      <c r="W627" s="295"/>
      <c r="X627" s="295"/>
      <c r="Y627" s="295"/>
      <c r="Z627" s="295"/>
      <c r="AA627" s="295"/>
      <c r="AB627" s="295"/>
      <c r="AC627" s="295"/>
      <c r="AD627" s="295"/>
      <c r="AE627" s="295"/>
      <c r="AF627" s="295"/>
      <c r="AG627" s="295"/>
    </row>
    <row r="628" spans="1:33" ht="24" customHeight="1">
      <c r="A628" s="295"/>
      <c r="B628" s="295"/>
      <c r="C628" s="295"/>
      <c r="D628" s="295"/>
      <c r="E628" s="295"/>
      <c r="F628" s="295"/>
      <c r="G628" s="295"/>
      <c r="H628" s="295"/>
      <c r="I628" s="295"/>
      <c r="J628" s="295"/>
      <c r="K628" s="295"/>
      <c r="L628" s="295"/>
      <c r="M628" s="295"/>
      <c r="N628" s="295"/>
      <c r="O628" s="295"/>
      <c r="P628" s="295"/>
      <c r="Q628" s="295"/>
      <c r="R628" s="295"/>
      <c r="S628" s="295"/>
      <c r="T628" s="295"/>
      <c r="U628" s="295"/>
      <c r="V628" s="295"/>
      <c r="W628" s="295"/>
      <c r="X628" s="295"/>
      <c r="Y628" s="295"/>
      <c r="Z628" s="295"/>
      <c r="AA628" s="295"/>
      <c r="AB628" s="295"/>
      <c r="AC628" s="295"/>
      <c r="AD628" s="295"/>
      <c r="AE628" s="295"/>
      <c r="AF628" s="295"/>
      <c r="AG628" s="295"/>
    </row>
    <row r="629" spans="1:33" ht="24" customHeight="1">
      <c r="A629" s="295"/>
      <c r="B629" s="295"/>
      <c r="C629" s="295"/>
      <c r="D629" s="295"/>
      <c r="E629" s="295"/>
      <c r="F629" s="295"/>
      <c r="G629" s="295"/>
      <c r="H629" s="295"/>
      <c r="I629" s="295"/>
      <c r="J629" s="295"/>
      <c r="K629" s="295"/>
      <c r="L629" s="295"/>
      <c r="M629" s="295"/>
      <c r="N629" s="295"/>
      <c r="O629" s="295"/>
      <c r="P629" s="295"/>
      <c r="Q629" s="295"/>
      <c r="R629" s="295"/>
      <c r="S629" s="295"/>
      <c r="T629" s="295"/>
      <c r="U629" s="295"/>
      <c r="V629" s="295"/>
      <c r="W629" s="295"/>
      <c r="X629" s="295"/>
      <c r="Y629" s="295"/>
      <c r="Z629" s="295"/>
      <c r="AA629" s="295"/>
      <c r="AB629" s="295"/>
      <c r="AC629" s="295"/>
      <c r="AD629" s="295"/>
      <c r="AE629" s="295"/>
      <c r="AF629" s="295"/>
      <c r="AG629" s="295"/>
    </row>
    <row r="630" spans="1:33" ht="24" customHeight="1">
      <c r="A630" s="295"/>
      <c r="B630" s="295"/>
      <c r="C630" s="295"/>
      <c r="D630" s="295"/>
      <c r="E630" s="295"/>
      <c r="F630" s="295"/>
      <c r="G630" s="295"/>
      <c r="H630" s="295"/>
      <c r="I630" s="295"/>
      <c r="J630" s="295"/>
      <c r="K630" s="295"/>
      <c r="L630" s="295"/>
      <c r="M630" s="295"/>
      <c r="N630" s="295"/>
      <c r="O630" s="295"/>
      <c r="P630" s="295"/>
      <c r="Q630" s="295"/>
      <c r="R630" s="295"/>
      <c r="S630" s="295"/>
      <c r="T630" s="295"/>
      <c r="U630" s="295"/>
      <c r="V630" s="295"/>
      <c r="W630" s="295"/>
      <c r="X630" s="295"/>
      <c r="Y630" s="295"/>
      <c r="Z630" s="295"/>
      <c r="AA630" s="295"/>
      <c r="AB630" s="295"/>
      <c r="AC630" s="295"/>
      <c r="AD630" s="295"/>
      <c r="AE630" s="295"/>
      <c r="AF630" s="295"/>
      <c r="AG630" s="295"/>
    </row>
    <row r="631" spans="1:33" ht="24" customHeight="1">
      <c r="A631" s="295"/>
      <c r="B631" s="295"/>
      <c r="C631" s="295"/>
      <c r="D631" s="295"/>
      <c r="E631" s="295"/>
      <c r="F631" s="295"/>
      <c r="G631" s="295"/>
      <c r="H631" s="295"/>
      <c r="I631" s="295"/>
      <c r="J631" s="295"/>
      <c r="K631" s="295"/>
      <c r="L631" s="295"/>
      <c r="M631" s="295"/>
      <c r="N631" s="295"/>
      <c r="O631" s="295"/>
      <c r="P631" s="295"/>
      <c r="Q631" s="295"/>
      <c r="R631" s="295"/>
      <c r="S631" s="295"/>
      <c r="T631" s="295"/>
      <c r="U631" s="295"/>
      <c r="V631" s="295"/>
      <c r="W631" s="295"/>
      <c r="X631" s="295"/>
      <c r="Y631" s="295"/>
      <c r="Z631" s="295"/>
      <c r="AA631" s="295"/>
      <c r="AB631" s="295"/>
      <c r="AC631" s="295"/>
      <c r="AD631" s="295"/>
      <c r="AE631" s="295"/>
      <c r="AF631" s="295"/>
      <c r="AG631" s="295"/>
    </row>
    <row r="632" spans="1:33" ht="24" customHeight="1">
      <c r="A632" s="295"/>
      <c r="B632" s="295"/>
      <c r="C632" s="295"/>
      <c r="D632" s="295"/>
      <c r="E632" s="295"/>
      <c r="F632" s="295"/>
      <c r="G632" s="295"/>
      <c r="H632" s="295"/>
      <c r="I632" s="295"/>
      <c r="J632" s="295"/>
      <c r="K632" s="295"/>
      <c r="L632" s="295"/>
      <c r="M632" s="295"/>
      <c r="N632" s="295"/>
      <c r="O632" s="295"/>
      <c r="P632" s="295"/>
      <c r="Q632" s="295"/>
      <c r="R632" s="295"/>
      <c r="S632" s="295"/>
      <c r="T632" s="295"/>
      <c r="U632" s="295"/>
      <c r="V632" s="295"/>
      <c r="W632" s="295"/>
      <c r="X632" s="295"/>
      <c r="Y632" s="295"/>
      <c r="Z632" s="295"/>
      <c r="AA632" s="295"/>
      <c r="AB632" s="295"/>
      <c r="AC632" s="295"/>
      <c r="AD632" s="295"/>
      <c r="AE632" s="295"/>
      <c r="AF632" s="295"/>
      <c r="AG632" s="295"/>
    </row>
    <row r="633" spans="1:33" ht="24" customHeight="1">
      <c r="A633" s="295"/>
      <c r="B633" s="295"/>
      <c r="C633" s="295"/>
      <c r="D633" s="295"/>
      <c r="E633" s="295"/>
      <c r="F633" s="295"/>
      <c r="G633" s="295"/>
      <c r="H633" s="295"/>
      <c r="I633" s="295"/>
      <c r="J633" s="295"/>
      <c r="K633" s="295"/>
      <c r="L633" s="295"/>
      <c r="M633" s="295"/>
      <c r="N633" s="295"/>
      <c r="O633" s="295"/>
      <c r="P633" s="295"/>
      <c r="Q633" s="295"/>
      <c r="R633" s="295"/>
      <c r="S633" s="295"/>
      <c r="T633" s="295"/>
      <c r="U633" s="295"/>
      <c r="V633" s="295"/>
      <c r="W633" s="295"/>
      <c r="X633" s="295"/>
      <c r="Y633" s="295"/>
      <c r="Z633" s="295"/>
      <c r="AA633" s="295"/>
      <c r="AB633" s="295"/>
      <c r="AC633" s="295"/>
      <c r="AD633" s="295"/>
      <c r="AE633" s="295"/>
      <c r="AF633" s="295"/>
      <c r="AG633" s="295"/>
    </row>
    <row r="634" spans="1:33" ht="24" customHeight="1">
      <c r="A634" s="295"/>
      <c r="B634" s="295"/>
      <c r="C634" s="295"/>
      <c r="D634" s="295"/>
      <c r="E634" s="295"/>
      <c r="F634" s="295"/>
      <c r="G634" s="295"/>
      <c r="H634" s="295"/>
      <c r="I634" s="295"/>
      <c r="J634" s="295"/>
      <c r="K634" s="295"/>
      <c r="L634" s="295"/>
      <c r="M634" s="295"/>
      <c r="N634" s="295"/>
      <c r="O634" s="295"/>
      <c r="P634" s="295"/>
      <c r="Q634" s="295"/>
      <c r="R634" s="295"/>
      <c r="S634" s="295"/>
      <c r="T634" s="295"/>
      <c r="U634" s="295"/>
      <c r="V634" s="295"/>
      <c r="W634" s="295"/>
      <c r="X634" s="295"/>
      <c r="Y634" s="295"/>
      <c r="Z634" s="295"/>
      <c r="AA634" s="295"/>
      <c r="AB634" s="295"/>
      <c r="AC634" s="295"/>
      <c r="AD634" s="295"/>
      <c r="AE634" s="295"/>
      <c r="AF634" s="295"/>
      <c r="AG634" s="295"/>
    </row>
    <row r="635" spans="1:33" ht="24" customHeight="1">
      <c r="A635" s="295"/>
      <c r="B635" s="295"/>
      <c r="C635" s="295"/>
      <c r="D635" s="295"/>
      <c r="E635" s="295"/>
      <c r="F635" s="295"/>
      <c r="G635" s="295"/>
      <c r="H635" s="295"/>
      <c r="I635" s="295"/>
      <c r="J635" s="295"/>
      <c r="K635" s="295"/>
      <c r="L635" s="295"/>
      <c r="M635" s="295"/>
      <c r="N635" s="295"/>
      <c r="O635" s="295"/>
      <c r="P635" s="295"/>
      <c r="Q635" s="295"/>
      <c r="R635" s="295"/>
      <c r="S635" s="295"/>
      <c r="T635" s="295"/>
      <c r="U635" s="295"/>
      <c r="V635" s="295"/>
      <c r="W635" s="295"/>
      <c r="X635" s="295"/>
      <c r="Y635" s="295"/>
      <c r="Z635" s="295"/>
      <c r="AA635" s="295"/>
      <c r="AB635" s="295"/>
      <c r="AC635" s="295"/>
      <c r="AD635" s="295"/>
      <c r="AE635" s="295"/>
      <c r="AF635" s="295"/>
      <c r="AG635" s="295"/>
    </row>
    <row r="636" spans="1:33" ht="24" customHeight="1">
      <c r="A636" s="295"/>
      <c r="B636" s="295"/>
      <c r="C636" s="295"/>
      <c r="D636" s="295"/>
      <c r="E636" s="295"/>
      <c r="F636" s="295"/>
      <c r="G636" s="295"/>
      <c r="H636" s="295"/>
      <c r="I636" s="295"/>
      <c r="J636" s="295"/>
      <c r="K636" s="295"/>
      <c r="L636" s="295"/>
      <c r="M636" s="295"/>
      <c r="N636" s="295"/>
      <c r="O636" s="295"/>
      <c r="P636" s="295"/>
      <c r="Q636" s="295"/>
      <c r="R636" s="295"/>
      <c r="S636" s="295"/>
      <c r="T636" s="295"/>
      <c r="U636" s="295"/>
      <c r="V636" s="295"/>
      <c r="W636" s="295"/>
      <c r="X636" s="295"/>
      <c r="Y636" s="295"/>
      <c r="Z636" s="295"/>
      <c r="AA636" s="295"/>
      <c r="AB636" s="295"/>
      <c r="AC636" s="295"/>
      <c r="AD636" s="295"/>
      <c r="AE636" s="295"/>
      <c r="AF636" s="295"/>
      <c r="AG636" s="295"/>
    </row>
    <row r="637" spans="1:33" ht="24" customHeight="1">
      <c r="A637" s="295"/>
      <c r="B637" s="295"/>
      <c r="C637" s="295"/>
      <c r="D637" s="295"/>
      <c r="E637" s="295"/>
      <c r="F637" s="295"/>
      <c r="G637" s="295"/>
      <c r="H637" s="295"/>
      <c r="I637" s="295"/>
      <c r="J637" s="295"/>
      <c r="K637" s="295"/>
      <c r="L637" s="295"/>
      <c r="M637" s="295"/>
      <c r="N637" s="295"/>
      <c r="O637" s="295"/>
      <c r="P637" s="295"/>
      <c r="Q637" s="295"/>
      <c r="R637" s="295"/>
      <c r="S637" s="295"/>
      <c r="T637" s="295"/>
      <c r="U637" s="295"/>
      <c r="V637" s="295"/>
      <c r="W637" s="295"/>
      <c r="X637" s="295"/>
      <c r="Y637" s="295"/>
      <c r="Z637" s="295"/>
      <c r="AA637" s="295"/>
      <c r="AB637" s="295"/>
      <c r="AC637" s="295"/>
      <c r="AD637" s="295"/>
      <c r="AE637" s="295"/>
      <c r="AF637" s="295"/>
      <c r="AG637" s="295"/>
    </row>
    <row r="638" spans="1:33" ht="24" customHeight="1">
      <c r="A638" s="295"/>
      <c r="B638" s="295"/>
      <c r="C638" s="295"/>
      <c r="D638" s="295"/>
      <c r="E638" s="295"/>
      <c r="F638" s="295"/>
      <c r="G638" s="295"/>
      <c r="H638" s="295"/>
      <c r="I638" s="295"/>
      <c r="J638" s="295"/>
      <c r="K638" s="295"/>
      <c r="L638" s="295"/>
      <c r="M638" s="295"/>
      <c r="N638" s="295"/>
      <c r="O638" s="295"/>
      <c r="P638" s="295"/>
      <c r="Q638" s="295"/>
      <c r="R638" s="295"/>
      <c r="S638" s="295"/>
      <c r="T638" s="295"/>
      <c r="U638" s="295"/>
      <c r="V638" s="295"/>
      <c r="W638" s="295"/>
      <c r="X638" s="295"/>
      <c r="Y638" s="295"/>
      <c r="Z638" s="295"/>
      <c r="AA638" s="295"/>
      <c r="AB638" s="295"/>
      <c r="AC638" s="295"/>
      <c r="AD638" s="295"/>
      <c r="AE638" s="295"/>
      <c r="AF638" s="295"/>
      <c r="AG638" s="295"/>
    </row>
    <row r="639" spans="1:33" ht="24" customHeight="1">
      <c r="A639" s="295"/>
      <c r="B639" s="295"/>
      <c r="C639" s="295"/>
      <c r="D639" s="295"/>
      <c r="E639" s="295"/>
      <c r="F639" s="295"/>
      <c r="G639" s="295"/>
      <c r="H639" s="295"/>
      <c r="I639" s="295"/>
      <c r="J639" s="295"/>
      <c r="K639" s="295"/>
      <c r="L639" s="295"/>
      <c r="M639" s="295"/>
      <c r="N639" s="295"/>
      <c r="O639" s="295"/>
      <c r="P639" s="295"/>
      <c r="Q639" s="295"/>
      <c r="R639" s="295"/>
      <c r="S639" s="295"/>
      <c r="T639" s="295"/>
      <c r="U639" s="295"/>
      <c r="V639" s="295"/>
      <c r="W639" s="295"/>
      <c r="X639" s="295"/>
      <c r="Y639" s="295"/>
      <c r="Z639" s="295"/>
      <c r="AA639" s="295"/>
      <c r="AB639" s="295"/>
      <c r="AC639" s="295"/>
      <c r="AD639" s="295"/>
      <c r="AE639" s="295"/>
      <c r="AF639" s="295"/>
      <c r="AG639" s="295"/>
    </row>
    <row r="640" spans="1:33" ht="24" customHeight="1">
      <c r="A640" s="295"/>
      <c r="B640" s="295"/>
      <c r="C640" s="295"/>
      <c r="D640" s="295"/>
      <c r="E640" s="295"/>
      <c r="F640" s="295"/>
      <c r="G640" s="295"/>
      <c r="H640" s="295"/>
      <c r="I640" s="295"/>
      <c r="J640" s="295"/>
      <c r="K640" s="295"/>
      <c r="L640" s="295"/>
      <c r="M640" s="295"/>
      <c r="N640" s="295"/>
      <c r="O640" s="295"/>
      <c r="P640" s="295"/>
      <c r="Q640" s="295"/>
      <c r="R640" s="295"/>
      <c r="S640" s="295"/>
      <c r="T640" s="295"/>
      <c r="U640" s="295"/>
      <c r="V640" s="295"/>
      <c r="W640" s="295"/>
      <c r="X640" s="295"/>
      <c r="Y640" s="295"/>
      <c r="Z640" s="295"/>
      <c r="AA640" s="295"/>
      <c r="AB640" s="295"/>
      <c r="AC640" s="295"/>
      <c r="AD640" s="295"/>
      <c r="AE640" s="295"/>
      <c r="AF640" s="295"/>
      <c r="AG640" s="295"/>
    </row>
    <row r="641" spans="1:33" ht="24" customHeight="1">
      <c r="A641" s="295"/>
      <c r="B641" s="295"/>
      <c r="C641" s="295"/>
      <c r="D641" s="295"/>
      <c r="E641" s="295"/>
      <c r="F641" s="295"/>
      <c r="G641" s="295"/>
      <c r="H641" s="295"/>
      <c r="I641" s="295"/>
      <c r="J641" s="295"/>
      <c r="K641" s="295"/>
      <c r="L641" s="295"/>
      <c r="M641" s="295"/>
      <c r="N641" s="295"/>
      <c r="O641" s="295"/>
      <c r="P641" s="295"/>
      <c r="Q641" s="295"/>
      <c r="R641" s="295"/>
      <c r="S641" s="295"/>
      <c r="T641" s="295"/>
      <c r="U641" s="295"/>
      <c r="V641" s="295"/>
      <c r="W641" s="295"/>
      <c r="X641" s="295"/>
      <c r="Y641" s="295"/>
      <c r="Z641" s="295"/>
      <c r="AA641" s="295"/>
      <c r="AB641" s="295"/>
      <c r="AC641" s="295"/>
      <c r="AD641" s="295"/>
      <c r="AE641" s="295"/>
      <c r="AF641" s="295"/>
      <c r="AG641" s="295"/>
    </row>
    <row r="642" spans="1:33" ht="24" customHeight="1">
      <c r="A642" s="295"/>
      <c r="B642" s="295"/>
      <c r="C642" s="295"/>
      <c r="D642" s="295"/>
      <c r="E642" s="295"/>
      <c r="F642" s="295"/>
      <c r="G642" s="295"/>
      <c r="H642" s="295"/>
      <c r="I642" s="295"/>
      <c r="J642" s="295"/>
      <c r="K642" s="295"/>
      <c r="L642" s="295"/>
      <c r="M642" s="295"/>
      <c r="N642" s="295"/>
      <c r="O642" s="295"/>
      <c r="P642" s="295"/>
      <c r="Q642" s="295"/>
      <c r="R642" s="295"/>
      <c r="S642" s="295"/>
      <c r="T642" s="295"/>
      <c r="U642" s="295"/>
      <c r="V642" s="295"/>
      <c r="W642" s="295"/>
      <c r="X642" s="295"/>
      <c r="Y642" s="295"/>
      <c r="Z642" s="295"/>
      <c r="AA642" s="295"/>
      <c r="AB642" s="295"/>
      <c r="AC642" s="295"/>
      <c r="AD642" s="295"/>
      <c r="AE642" s="295"/>
      <c r="AF642" s="295"/>
      <c r="AG642" s="295"/>
    </row>
    <row r="643" spans="1:33" ht="24" customHeight="1">
      <c r="A643" s="295"/>
      <c r="B643" s="295"/>
      <c r="C643" s="295"/>
      <c r="D643" s="295"/>
      <c r="E643" s="295"/>
      <c r="F643" s="295"/>
      <c r="G643" s="295"/>
      <c r="H643" s="295"/>
      <c r="I643" s="295"/>
      <c r="J643" s="295"/>
      <c r="K643" s="295"/>
      <c r="L643" s="295"/>
      <c r="M643" s="295"/>
      <c r="N643" s="295"/>
      <c r="O643" s="295"/>
      <c r="P643" s="295"/>
      <c r="Q643" s="295"/>
      <c r="R643" s="295"/>
      <c r="S643" s="295"/>
      <c r="T643" s="295"/>
      <c r="U643" s="295"/>
      <c r="V643" s="295"/>
      <c r="W643" s="295"/>
      <c r="X643" s="295"/>
      <c r="Y643" s="295"/>
      <c r="Z643" s="295"/>
      <c r="AA643" s="295"/>
      <c r="AB643" s="295"/>
      <c r="AC643" s="295"/>
      <c r="AD643" s="295"/>
      <c r="AE643" s="295"/>
      <c r="AF643" s="295"/>
      <c r="AG643" s="295"/>
    </row>
    <row r="644" spans="1:33" ht="24" customHeight="1">
      <c r="A644" s="295"/>
      <c r="B644" s="295"/>
      <c r="C644" s="295"/>
      <c r="D644" s="295"/>
      <c r="E644" s="295"/>
      <c r="F644" s="295"/>
      <c r="G644" s="295"/>
      <c r="H644" s="295"/>
      <c r="I644" s="295"/>
      <c r="J644" s="295"/>
      <c r="K644" s="295"/>
      <c r="L644" s="295"/>
      <c r="M644" s="295"/>
      <c r="N644" s="295"/>
      <c r="O644" s="295"/>
      <c r="P644" s="295"/>
      <c r="Q644" s="295"/>
      <c r="R644" s="295"/>
      <c r="S644" s="295"/>
      <c r="T644" s="295"/>
      <c r="U644" s="295"/>
      <c r="V644" s="295"/>
      <c r="W644" s="295"/>
      <c r="X644" s="295"/>
      <c r="Y644" s="295"/>
      <c r="Z644" s="295"/>
      <c r="AA644" s="295"/>
      <c r="AB644" s="295"/>
      <c r="AC644" s="295"/>
      <c r="AD644" s="295"/>
      <c r="AE644" s="295"/>
      <c r="AF644" s="295"/>
      <c r="AG644" s="295"/>
    </row>
    <row r="645" spans="1:33" ht="24" customHeight="1">
      <c r="A645" s="295"/>
      <c r="B645" s="295"/>
      <c r="C645" s="295"/>
      <c r="D645" s="295"/>
      <c r="E645" s="295"/>
      <c r="F645" s="295"/>
      <c r="G645" s="295"/>
      <c r="H645" s="295"/>
      <c r="I645" s="295"/>
      <c r="J645" s="295"/>
      <c r="K645" s="295"/>
      <c r="L645" s="295"/>
      <c r="M645" s="295"/>
      <c r="N645" s="295"/>
      <c r="O645" s="295"/>
      <c r="P645" s="295"/>
      <c r="Q645" s="295"/>
      <c r="R645" s="295"/>
      <c r="S645" s="295"/>
      <c r="T645" s="295"/>
      <c r="U645" s="295"/>
      <c r="V645" s="295"/>
      <c r="W645" s="295"/>
      <c r="X645" s="295"/>
      <c r="Y645" s="295"/>
      <c r="Z645" s="295"/>
      <c r="AA645" s="295"/>
      <c r="AB645" s="295"/>
      <c r="AC645" s="295"/>
      <c r="AD645" s="295"/>
      <c r="AE645" s="295"/>
      <c r="AF645" s="295"/>
      <c r="AG645" s="295"/>
    </row>
    <row r="646" spans="1:33" ht="24" customHeight="1">
      <c r="A646" s="295"/>
      <c r="B646" s="295"/>
      <c r="C646" s="295"/>
      <c r="D646" s="295"/>
      <c r="E646" s="295"/>
      <c r="F646" s="295"/>
      <c r="G646" s="295"/>
      <c r="H646" s="295"/>
      <c r="I646" s="295"/>
      <c r="J646" s="295"/>
      <c r="K646" s="295"/>
      <c r="L646" s="295"/>
      <c r="M646" s="295"/>
      <c r="N646" s="295"/>
      <c r="O646" s="295"/>
      <c r="P646" s="295"/>
      <c r="Q646" s="295"/>
      <c r="R646" s="295"/>
      <c r="S646" s="295"/>
      <c r="T646" s="295"/>
      <c r="U646" s="295"/>
      <c r="V646" s="295"/>
      <c r="W646" s="295"/>
      <c r="X646" s="295"/>
      <c r="Y646" s="295"/>
      <c r="Z646" s="295"/>
      <c r="AA646" s="295"/>
      <c r="AB646" s="295"/>
      <c r="AC646" s="295"/>
      <c r="AD646" s="295"/>
      <c r="AE646" s="295"/>
      <c r="AF646" s="295"/>
      <c r="AG646" s="295"/>
    </row>
    <row r="647" spans="1:33" ht="24" customHeight="1">
      <c r="A647" s="295"/>
      <c r="B647" s="295"/>
      <c r="C647" s="295"/>
      <c r="D647" s="295"/>
      <c r="E647" s="295"/>
      <c r="F647" s="295"/>
      <c r="G647" s="295"/>
      <c r="H647" s="295"/>
      <c r="I647" s="295"/>
      <c r="J647" s="295"/>
      <c r="K647" s="295"/>
      <c r="L647" s="295"/>
      <c r="M647" s="295"/>
      <c r="N647" s="295"/>
      <c r="O647" s="295"/>
      <c r="P647" s="295"/>
      <c r="Q647" s="295"/>
      <c r="R647" s="295"/>
      <c r="S647" s="295"/>
      <c r="T647" s="295"/>
      <c r="U647" s="295"/>
      <c r="V647" s="295"/>
      <c r="W647" s="295"/>
      <c r="X647" s="295"/>
      <c r="Y647" s="295"/>
      <c r="Z647" s="295"/>
      <c r="AA647" s="295"/>
      <c r="AB647" s="295"/>
      <c r="AC647" s="295"/>
      <c r="AD647" s="295"/>
      <c r="AE647" s="295"/>
      <c r="AF647" s="295"/>
      <c r="AG647" s="295"/>
    </row>
    <row r="648" spans="1:33" ht="24" customHeight="1">
      <c r="A648" s="295"/>
      <c r="B648" s="295"/>
      <c r="C648" s="295"/>
      <c r="D648" s="295"/>
      <c r="E648" s="295"/>
      <c r="F648" s="295"/>
      <c r="G648" s="295"/>
      <c r="H648" s="295"/>
      <c r="I648" s="295"/>
      <c r="J648" s="295"/>
      <c r="K648" s="295"/>
      <c r="L648" s="295"/>
      <c r="M648" s="295"/>
      <c r="N648" s="295"/>
      <c r="O648" s="295"/>
      <c r="P648" s="295"/>
      <c r="Q648" s="295"/>
      <c r="R648" s="295"/>
      <c r="S648" s="295"/>
      <c r="T648" s="295"/>
      <c r="U648" s="295"/>
      <c r="V648" s="295"/>
      <c r="W648" s="295"/>
      <c r="X648" s="295"/>
      <c r="Y648" s="295"/>
      <c r="Z648" s="295"/>
      <c r="AA648" s="295"/>
      <c r="AB648" s="295"/>
      <c r="AC648" s="295"/>
      <c r="AD648" s="295"/>
      <c r="AE648" s="295"/>
      <c r="AF648" s="295"/>
      <c r="AG648" s="295"/>
    </row>
    <row r="649" spans="1:33" ht="24" customHeight="1">
      <c r="A649" s="295"/>
      <c r="B649" s="295"/>
      <c r="C649" s="295"/>
      <c r="D649" s="295"/>
      <c r="E649" s="295"/>
      <c r="F649" s="295"/>
      <c r="G649" s="295"/>
      <c r="H649" s="295"/>
      <c r="I649" s="295"/>
      <c r="J649" s="295"/>
      <c r="K649" s="295"/>
      <c r="L649" s="295"/>
      <c r="M649" s="295"/>
      <c r="N649" s="295"/>
      <c r="O649" s="295"/>
      <c r="P649" s="295"/>
      <c r="Q649" s="295"/>
      <c r="R649" s="295"/>
      <c r="S649" s="295"/>
      <c r="T649" s="295"/>
      <c r="U649" s="295"/>
      <c r="V649" s="295"/>
      <c r="W649" s="295"/>
      <c r="X649" s="295"/>
      <c r="Y649" s="295"/>
      <c r="Z649" s="295"/>
      <c r="AA649" s="295"/>
      <c r="AB649" s="295"/>
      <c r="AC649" s="295"/>
      <c r="AD649" s="295"/>
      <c r="AE649" s="295"/>
      <c r="AF649" s="295"/>
      <c r="AG649" s="295"/>
    </row>
    <row r="650" spans="1:33" ht="24" customHeight="1">
      <c r="A650" s="295"/>
      <c r="B650" s="295"/>
      <c r="C650" s="295"/>
      <c r="D650" s="295"/>
      <c r="E650" s="295"/>
      <c r="F650" s="295"/>
      <c r="G650" s="295"/>
      <c r="H650" s="295"/>
      <c r="I650" s="295"/>
      <c r="J650" s="295"/>
      <c r="K650" s="295"/>
      <c r="L650" s="295"/>
      <c r="M650" s="295"/>
      <c r="N650" s="295"/>
      <c r="O650" s="295"/>
      <c r="P650" s="295"/>
      <c r="Q650" s="295"/>
      <c r="R650" s="295"/>
      <c r="S650" s="295"/>
      <c r="T650" s="295"/>
      <c r="U650" s="295"/>
      <c r="V650" s="295"/>
      <c r="W650" s="295"/>
      <c r="X650" s="295"/>
      <c r="Y650" s="295"/>
      <c r="Z650" s="295"/>
      <c r="AA650" s="295"/>
      <c r="AB650" s="295"/>
      <c r="AC650" s="295"/>
      <c r="AD650" s="295"/>
      <c r="AE650" s="295"/>
      <c r="AF650" s="295"/>
      <c r="AG650" s="295"/>
    </row>
    <row r="651" spans="1:33" ht="24" customHeight="1">
      <c r="A651" s="295"/>
      <c r="B651" s="295"/>
      <c r="C651" s="295"/>
      <c r="D651" s="295"/>
      <c r="E651" s="295"/>
      <c r="F651" s="295"/>
      <c r="G651" s="295"/>
      <c r="H651" s="295"/>
      <c r="I651" s="295"/>
      <c r="J651" s="295"/>
      <c r="K651" s="295"/>
      <c r="L651" s="295"/>
      <c r="M651" s="295"/>
      <c r="N651" s="295"/>
      <c r="O651" s="295"/>
      <c r="P651" s="295"/>
      <c r="Q651" s="295"/>
      <c r="R651" s="295"/>
      <c r="S651" s="295"/>
      <c r="T651" s="295"/>
      <c r="U651" s="295"/>
      <c r="V651" s="295"/>
      <c r="W651" s="295"/>
      <c r="X651" s="295"/>
      <c r="Y651" s="295"/>
      <c r="Z651" s="295"/>
      <c r="AA651" s="295"/>
      <c r="AB651" s="295"/>
      <c r="AC651" s="295"/>
      <c r="AD651" s="295"/>
      <c r="AE651" s="295"/>
      <c r="AF651" s="295"/>
      <c r="AG651" s="295"/>
    </row>
    <row r="652" spans="1:33" ht="24" customHeight="1">
      <c r="A652" s="295"/>
      <c r="B652" s="295"/>
      <c r="C652" s="295"/>
      <c r="D652" s="295"/>
      <c r="E652" s="295"/>
      <c r="F652" s="295"/>
      <c r="G652" s="295"/>
      <c r="H652" s="295"/>
      <c r="I652" s="295"/>
      <c r="J652" s="295"/>
      <c r="K652" s="295"/>
      <c r="L652" s="295"/>
      <c r="M652" s="295"/>
      <c r="N652" s="295"/>
      <c r="O652" s="295"/>
      <c r="P652" s="295"/>
      <c r="Q652" s="295"/>
      <c r="R652" s="295"/>
      <c r="S652" s="295"/>
      <c r="T652" s="295"/>
      <c r="U652" s="295"/>
      <c r="V652" s="295"/>
      <c r="W652" s="295"/>
      <c r="X652" s="295"/>
      <c r="Y652" s="295"/>
      <c r="Z652" s="295"/>
      <c r="AA652" s="295"/>
      <c r="AB652" s="295"/>
      <c r="AC652" s="295"/>
      <c r="AD652" s="295"/>
      <c r="AE652" s="295"/>
      <c r="AF652" s="295"/>
      <c r="AG652" s="295"/>
    </row>
    <row r="653" spans="1:33" ht="24" customHeight="1">
      <c r="A653" s="295"/>
      <c r="B653" s="295"/>
      <c r="C653" s="295"/>
      <c r="D653" s="295"/>
      <c r="E653" s="295"/>
      <c r="F653" s="295"/>
      <c r="G653" s="295"/>
      <c r="H653" s="295"/>
      <c r="I653" s="295"/>
      <c r="J653" s="295"/>
      <c r="K653" s="295"/>
      <c r="L653" s="295"/>
      <c r="M653" s="295"/>
      <c r="N653" s="295"/>
      <c r="O653" s="295"/>
      <c r="P653" s="295"/>
      <c r="Q653" s="295"/>
      <c r="R653" s="295"/>
      <c r="S653" s="295"/>
      <c r="T653" s="295"/>
      <c r="U653" s="295"/>
      <c r="V653" s="295"/>
      <c r="W653" s="295"/>
      <c r="X653" s="295"/>
      <c r="Y653" s="295"/>
      <c r="Z653" s="295"/>
      <c r="AA653" s="295"/>
      <c r="AB653" s="295"/>
      <c r="AC653" s="295"/>
      <c r="AD653" s="295"/>
      <c r="AE653" s="295"/>
      <c r="AF653" s="295"/>
      <c r="AG653" s="295"/>
    </row>
    <row r="654" spans="1:33" ht="24" customHeight="1">
      <c r="A654" s="295"/>
      <c r="B654" s="295"/>
      <c r="C654" s="295"/>
      <c r="D654" s="295"/>
      <c r="E654" s="295"/>
      <c r="F654" s="295"/>
      <c r="G654" s="295"/>
      <c r="H654" s="295"/>
      <c r="I654" s="295"/>
      <c r="J654" s="295"/>
      <c r="K654" s="295"/>
      <c r="L654" s="295"/>
      <c r="M654" s="295"/>
      <c r="N654" s="295"/>
      <c r="O654" s="295"/>
      <c r="P654" s="295"/>
      <c r="Q654" s="295"/>
      <c r="R654" s="295"/>
      <c r="S654" s="295"/>
      <c r="T654" s="295"/>
      <c r="U654" s="295"/>
      <c r="V654" s="295"/>
      <c r="W654" s="295"/>
      <c r="X654" s="295"/>
      <c r="Y654" s="295"/>
      <c r="Z654" s="295"/>
      <c r="AA654" s="295"/>
      <c r="AB654" s="295"/>
      <c r="AC654" s="295"/>
      <c r="AD654" s="295"/>
      <c r="AE654" s="295"/>
      <c r="AF654" s="295"/>
      <c r="AG654" s="295"/>
    </row>
    <row r="655" spans="1:33" ht="24" customHeight="1">
      <c r="A655" s="295"/>
      <c r="B655" s="295"/>
      <c r="C655" s="295"/>
      <c r="D655" s="295"/>
      <c r="E655" s="295"/>
      <c r="F655" s="295"/>
      <c r="G655" s="295"/>
      <c r="H655" s="295"/>
      <c r="I655" s="295"/>
      <c r="J655" s="295"/>
      <c r="K655" s="295"/>
      <c r="L655" s="295"/>
      <c r="M655" s="295"/>
      <c r="N655" s="295"/>
      <c r="O655" s="295"/>
      <c r="P655" s="295"/>
      <c r="Q655" s="295"/>
      <c r="R655" s="295"/>
      <c r="S655" s="295"/>
      <c r="T655" s="295"/>
      <c r="U655" s="295"/>
      <c r="V655" s="295"/>
      <c r="W655" s="295"/>
      <c r="X655" s="295"/>
      <c r="Y655" s="295"/>
      <c r="Z655" s="295"/>
      <c r="AA655" s="295"/>
      <c r="AB655" s="295"/>
      <c r="AC655" s="295"/>
      <c r="AD655" s="295"/>
      <c r="AE655" s="295"/>
      <c r="AF655" s="295"/>
      <c r="AG655" s="295"/>
    </row>
    <row r="656" spans="1:33" ht="24" customHeight="1">
      <c r="A656" s="295"/>
      <c r="B656" s="295"/>
      <c r="C656" s="295"/>
      <c r="D656" s="295"/>
      <c r="E656" s="295"/>
      <c r="F656" s="295"/>
      <c r="G656" s="295"/>
      <c r="H656" s="295"/>
      <c r="I656" s="295"/>
      <c r="J656" s="295"/>
      <c r="K656" s="295"/>
      <c r="L656" s="295"/>
      <c r="M656" s="295"/>
      <c r="N656" s="295"/>
      <c r="O656" s="295"/>
      <c r="P656" s="295"/>
      <c r="Q656" s="295"/>
      <c r="R656" s="295"/>
      <c r="S656" s="295"/>
      <c r="T656" s="295"/>
      <c r="U656" s="295"/>
      <c r="V656" s="295"/>
      <c r="W656" s="295"/>
      <c r="X656" s="295"/>
      <c r="Y656" s="295"/>
      <c r="Z656" s="295"/>
      <c r="AA656" s="295"/>
      <c r="AB656" s="295"/>
      <c r="AC656" s="295"/>
      <c r="AD656" s="295"/>
      <c r="AE656" s="295"/>
      <c r="AF656" s="295"/>
      <c r="AG656" s="295"/>
    </row>
    <row r="657" spans="1:33" ht="24" customHeight="1">
      <c r="A657" s="295"/>
      <c r="B657" s="295"/>
      <c r="C657" s="295"/>
      <c r="D657" s="295"/>
      <c r="E657" s="295"/>
      <c r="F657" s="295"/>
      <c r="G657" s="295"/>
      <c r="H657" s="295"/>
      <c r="I657" s="295"/>
      <c r="J657" s="295"/>
      <c r="K657" s="295"/>
      <c r="L657" s="295"/>
      <c r="M657" s="295"/>
      <c r="N657" s="295"/>
      <c r="O657" s="295"/>
      <c r="P657" s="295"/>
      <c r="Q657" s="295"/>
      <c r="R657" s="295"/>
      <c r="S657" s="295"/>
      <c r="T657" s="295"/>
      <c r="U657" s="295"/>
      <c r="V657" s="295"/>
      <c r="W657" s="295"/>
      <c r="X657" s="295"/>
      <c r="Y657" s="295"/>
      <c r="Z657" s="295"/>
      <c r="AA657" s="295"/>
      <c r="AB657" s="295"/>
      <c r="AC657" s="295"/>
      <c r="AD657" s="295"/>
      <c r="AE657" s="295"/>
      <c r="AF657" s="295"/>
      <c r="AG657" s="295"/>
    </row>
    <row r="658" spans="1:33" ht="24" customHeight="1">
      <c r="A658" s="295"/>
      <c r="B658" s="295"/>
      <c r="C658" s="295"/>
      <c r="D658" s="295"/>
      <c r="E658" s="295"/>
      <c r="F658" s="295"/>
      <c r="G658" s="295"/>
      <c r="H658" s="295"/>
      <c r="I658" s="295"/>
      <c r="J658" s="295"/>
      <c r="K658" s="295"/>
      <c r="L658" s="295"/>
      <c r="M658" s="295"/>
      <c r="N658" s="295"/>
      <c r="O658" s="295"/>
      <c r="P658" s="295"/>
      <c r="Q658" s="295"/>
      <c r="R658" s="295"/>
      <c r="S658" s="295"/>
      <c r="T658" s="295"/>
      <c r="U658" s="295"/>
      <c r="V658" s="295"/>
      <c r="W658" s="295"/>
      <c r="X658" s="295"/>
      <c r="Y658" s="295"/>
      <c r="Z658" s="295"/>
      <c r="AA658" s="295"/>
      <c r="AB658" s="295"/>
      <c r="AC658" s="295"/>
      <c r="AD658" s="295"/>
      <c r="AE658" s="295"/>
      <c r="AF658" s="295"/>
      <c r="AG658" s="295"/>
    </row>
    <row r="659" spans="1:33" ht="24" customHeight="1">
      <c r="A659" s="295"/>
      <c r="B659" s="295"/>
      <c r="C659" s="295"/>
      <c r="D659" s="295"/>
      <c r="E659" s="295"/>
      <c r="F659" s="295"/>
      <c r="G659" s="295"/>
      <c r="H659" s="295"/>
      <c r="I659" s="295"/>
      <c r="J659" s="295"/>
      <c r="K659" s="295"/>
      <c r="L659" s="295"/>
      <c r="M659" s="295"/>
      <c r="N659" s="295"/>
      <c r="O659" s="295"/>
      <c r="P659" s="295"/>
      <c r="Q659" s="295"/>
      <c r="R659" s="295"/>
      <c r="S659" s="295"/>
      <c r="T659" s="295"/>
      <c r="U659" s="295"/>
      <c r="V659" s="295"/>
      <c r="W659" s="295"/>
      <c r="X659" s="295"/>
      <c r="Y659" s="295"/>
      <c r="Z659" s="295"/>
      <c r="AA659" s="295"/>
      <c r="AB659" s="295"/>
      <c r="AC659" s="295"/>
      <c r="AD659" s="295"/>
      <c r="AE659" s="295"/>
      <c r="AF659" s="295"/>
      <c r="AG659" s="295"/>
    </row>
    <row r="660" spans="1:33" ht="24" customHeight="1">
      <c r="A660" s="295"/>
      <c r="B660" s="295"/>
      <c r="C660" s="295"/>
      <c r="D660" s="295"/>
      <c r="E660" s="295"/>
      <c r="F660" s="295"/>
      <c r="G660" s="295"/>
      <c r="H660" s="295"/>
      <c r="I660" s="295"/>
      <c r="J660" s="295"/>
      <c r="K660" s="295"/>
      <c r="L660" s="295"/>
      <c r="M660" s="295"/>
      <c r="N660" s="295"/>
      <c r="O660" s="295"/>
      <c r="P660" s="295"/>
      <c r="Q660" s="295"/>
      <c r="R660" s="295"/>
      <c r="S660" s="295"/>
      <c r="T660" s="295"/>
      <c r="U660" s="295"/>
      <c r="V660" s="295"/>
      <c r="W660" s="295"/>
      <c r="X660" s="295"/>
      <c r="Y660" s="295"/>
      <c r="Z660" s="295"/>
      <c r="AA660" s="295"/>
      <c r="AB660" s="295"/>
      <c r="AC660" s="295"/>
      <c r="AD660" s="295"/>
      <c r="AE660" s="295"/>
      <c r="AF660" s="295"/>
      <c r="AG660" s="295"/>
    </row>
    <row r="661" spans="1:33" ht="24" customHeight="1">
      <c r="A661" s="295"/>
      <c r="B661" s="295"/>
      <c r="C661" s="295"/>
      <c r="D661" s="295"/>
      <c r="E661" s="295"/>
      <c r="F661" s="295"/>
      <c r="G661" s="295"/>
      <c r="H661" s="295"/>
      <c r="I661" s="295"/>
      <c r="J661" s="295"/>
      <c r="K661" s="295"/>
      <c r="L661" s="295"/>
      <c r="M661" s="295"/>
      <c r="N661" s="295"/>
      <c r="O661" s="295"/>
      <c r="P661" s="295"/>
      <c r="Q661" s="295"/>
      <c r="R661" s="295"/>
      <c r="S661" s="295"/>
      <c r="T661" s="295"/>
      <c r="U661" s="295"/>
      <c r="V661" s="295"/>
      <c r="W661" s="295"/>
      <c r="X661" s="295"/>
      <c r="Y661" s="295"/>
      <c r="Z661" s="295"/>
      <c r="AA661" s="295"/>
      <c r="AB661" s="295"/>
      <c r="AC661" s="295"/>
      <c r="AD661" s="295"/>
      <c r="AE661" s="295"/>
      <c r="AF661" s="295"/>
      <c r="AG661" s="295"/>
    </row>
    <row r="662" spans="1:33" ht="24" customHeight="1">
      <c r="A662" s="295"/>
      <c r="B662" s="295"/>
      <c r="C662" s="295"/>
      <c r="D662" s="295"/>
      <c r="E662" s="295"/>
      <c r="F662" s="295"/>
      <c r="G662" s="295"/>
      <c r="H662" s="295"/>
      <c r="I662" s="295"/>
      <c r="J662" s="295"/>
      <c r="K662" s="295"/>
      <c r="L662" s="295"/>
      <c r="M662" s="295"/>
      <c r="N662" s="295"/>
      <c r="O662" s="295"/>
      <c r="P662" s="295"/>
      <c r="Q662" s="295"/>
      <c r="R662" s="295"/>
      <c r="S662" s="295"/>
      <c r="T662" s="295"/>
      <c r="U662" s="295"/>
      <c r="V662" s="295"/>
      <c r="W662" s="295"/>
      <c r="X662" s="295"/>
      <c r="Y662" s="295"/>
      <c r="Z662" s="295"/>
      <c r="AA662" s="295"/>
      <c r="AB662" s="295"/>
      <c r="AC662" s="295"/>
      <c r="AD662" s="295"/>
      <c r="AE662" s="295"/>
      <c r="AF662" s="295"/>
      <c r="AG662" s="295"/>
    </row>
    <row r="663" spans="1:33" ht="24" customHeight="1">
      <c r="A663" s="295"/>
      <c r="B663" s="295"/>
      <c r="C663" s="295"/>
      <c r="D663" s="295"/>
      <c r="E663" s="295"/>
      <c r="F663" s="295"/>
      <c r="G663" s="295"/>
      <c r="H663" s="295"/>
      <c r="I663" s="295"/>
      <c r="J663" s="295"/>
      <c r="K663" s="295"/>
      <c r="L663" s="295"/>
      <c r="M663" s="295"/>
      <c r="N663" s="295"/>
      <c r="O663" s="295"/>
      <c r="P663" s="295"/>
      <c r="Q663" s="295"/>
      <c r="R663" s="295"/>
      <c r="S663" s="295"/>
      <c r="T663" s="295"/>
      <c r="U663" s="295"/>
      <c r="V663" s="295"/>
      <c r="W663" s="295"/>
      <c r="X663" s="295"/>
      <c r="Y663" s="295"/>
      <c r="Z663" s="295"/>
      <c r="AA663" s="295"/>
      <c r="AB663" s="295"/>
      <c r="AC663" s="295"/>
      <c r="AD663" s="295"/>
      <c r="AE663" s="295"/>
      <c r="AF663" s="295"/>
      <c r="AG663" s="295"/>
    </row>
    <row r="664" spans="1:33" ht="24" customHeight="1">
      <c r="A664" s="295"/>
      <c r="B664" s="295"/>
      <c r="C664" s="295"/>
      <c r="D664" s="295"/>
      <c r="E664" s="295"/>
      <c r="F664" s="295"/>
      <c r="G664" s="295"/>
      <c r="H664" s="295"/>
      <c r="I664" s="295"/>
      <c r="J664" s="295"/>
      <c r="K664" s="295"/>
      <c r="L664" s="295"/>
      <c r="M664" s="295"/>
      <c r="N664" s="295"/>
      <c r="O664" s="295"/>
      <c r="P664" s="295"/>
      <c r="Q664" s="295"/>
      <c r="R664" s="295"/>
      <c r="S664" s="295"/>
      <c r="T664" s="295"/>
      <c r="U664" s="295"/>
      <c r="V664" s="295"/>
      <c r="W664" s="295"/>
      <c r="X664" s="295"/>
      <c r="Y664" s="295"/>
      <c r="Z664" s="295"/>
      <c r="AA664" s="295"/>
      <c r="AB664" s="295"/>
      <c r="AC664" s="295"/>
      <c r="AD664" s="295"/>
      <c r="AE664" s="295"/>
      <c r="AF664" s="295"/>
      <c r="AG664" s="295"/>
    </row>
    <row r="665" spans="1:33" ht="24" customHeight="1">
      <c r="A665" s="295"/>
      <c r="B665" s="295"/>
      <c r="C665" s="295"/>
      <c r="D665" s="295"/>
      <c r="E665" s="295"/>
      <c r="F665" s="295"/>
      <c r="G665" s="295"/>
      <c r="H665" s="295"/>
      <c r="I665" s="295"/>
      <c r="J665" s="295"/>
      <c r="K665" s="295"/>
      <c r="L665" s="295"/>
      <c r="M665" s="295"/>
      <c r="N665" s="295"/>
      <c r="O665" s="295"/>
      <c r="P665" s="295"/>
      <c r="Q665" s="295"/>
      <c r="R665" s="295"/>
      <c r="S665" s="295"/>
      <c r="T665" s="295"/>
      <c r="U665" s="295"/>
      <c r="V665" s="295"/>
      <c r="W665" s="295"/>
      <c r="X665" s="295"/>
      <c r="Y665" s="295"/>
      <c r="Z665" s="295"/>
      <c r="AA665" s="295"/>
      <c r="AB665" s="295"/>
      <c r="AC665" s="295"/>
      <c r="AD665" s="295"/>
      <c r="AE665" s="295"/>
      <c r="AF665" s="295"/>
      <c r="AG665" s="295"/>
    </row>
    <row r="666" spans="1:33" ht="24" customHeight="1">
      <c r="A666" s="295"/>
      <c r="B666" s="295"/>
      <c r="C666" s="295"/>
      <c r="D666" s="295"/>
      <c r="E666" s="295"/>
      <c r="F666" s="295"/>
      <c r="G666" s="295"/>
      <c r="H666" s="295"/>
      <c r="I666" s="295"/>
      <c r="J666" s="295"/>
      <c r="K666" s="295"/>
      <c r="L666" s="295"/>
      <c r="M666" s="295"/>
      <c r="N666" s="295"/>
      <c r="O666" s="295"/>
      <c r="P666" s="295"/>
      <c r="Q666" s="295"/>
      <c r="R666" s="295"/>
      <c r="S666" s="295"/>
      <c r="T666" s="295"/>
      <c r="U666" s="295"/>
      <c r="V666" s="295"/>
      <c r="W666" s="295"/>
      <c r="X666" s="295"/>
      <c r="Y666" s="295"/>
      <c r="Z666" s="295"/>
      <c r="AA666" s="295"/>
      <c r="AB666" s="295"/>
      <c r="AC666" s="295"/>
      <c r="AD666" s="295"/>
      <c r="AE666" s="295"/>
      <c r="AF666" s="295"/>
      <c r="AG666" s="295"/>
    </row>
    <row r="667" spans="1:33" ht="24" customHeight="1">
      <c r="A667" s="295"/>
      <c r="B667" s="295"/>
      <c r="C667" s="295"/>
      <c r="D667" s="295"/>
      <c r="E667" s="295"/>
      <c r="F667" s="295"/>
      <c r="G667" s="295"/>
      <c r="H667" s="295"/>
      <c r="I667" s="295"/>
      <c r="J667" s="295"/>
      <c r="K667" s="295"/>
      <c r="L667" s="295"/>
      <c r="M667" s="295"/>
      <c r="N667" s="295"/>
      <c r="O667" s="295"/>
      <c r="P667" s="295"/>
      <c r="Q667" s="295"/>
      <c r="R667" s="295"/>
      <c r="S667" s="295"/>
      <c r="T667" s="295"/>
      <c r="U667" s="295"/>
      <c r="V667" s="295"/>
      <c r="W667" s="295"/>
      <c r="X667" s="295"/>
      <c r="Y667" s="295"/>
      <c r="Z667" s="295"/>
      <c r="AA667" s="295"/>
      <c r="AB667" s="295"/>
      <c r="AC667" s="295"/>
      <c r="AD667" s="295"/>
      <c r="AE667" s="295"/>
      <c r="AF667" s="295"/>
      <c r="AG667" s="295"/>
    </row>
    <row r="668" spans="1:33" ht="24" customHeight="1">
      <c r="A668" s="295"/>
      <c r="B668" s="295"/>
      <c r="C668" s="295"/>
      <c r="D668" s="295"/>
      <c r="E668" s="295"/>
      <c r="F668" s="295"/>
      <c r="G668" s="295"/>
      <c r="H668" s="295"/>
      <c r="I668" s="295"/>
      <c r="J668" s="295"/>
      <c r="K668" s="295"/>
      <c r="L668" s="295"/>
      <c r="M668" s="295"/>
      <c r="N668" s="295"/>
      <c r="O668" s="295"/>
      <c r="P668" s="295"/>
      <c r="Q668" s="295"/>
      <c r="R668" s="295"/>
      <c r="S668" s="295"/>
      <c r="T668" s="295"/>
      <c r="U668" s="295"/>
      <c r="V668" s="295"/>
      <c r="W668" s="295"/>
      <c r="X668" s="295"/>
      <c r="Y668" s="295"/>
      <c r="Z668" s="295"/>
      <c r="AA668" s="295"/>
      <c r="AB668" s="295"/>
      <c r="AC668" s="295"/>
      <c r="AD668" s="295"/>
      <c r="AE668" s="295"/>
      <c r="AF668" s="295"/>
      <c r="AG668" s="295"/>
    </row>
    <row r="669" spans="1:33" ht="24" customHeight="1">
      <c r="A669" s="295"/>
      <c r="B669" s="295"/>
      <c r="C669" s="295"/>
      <c r="D669" s="295"/>
      <c r="E669" s="295"/>
      <c r="F669" s="295"/>
      <c r="G669" s="295"/>
      <c r="H669" s="295"/>
      <c r="I669" s="295"/>
      <c r="J669" s="295"/>
      <c r="K669" s="295"/>
      <c r="L669" s="295"/>
      <c r="M669" s="295"/>
      <c r="N669" s="295"/>
      <c r="O669" s="295"/>
      <c r="P669" s="295"/>
      <c r="Q669" s="295"/>
      <c r="R669" s="295"/>
      <c r="S669" s="295"/>
      <c r="T669" s="295"/>
      <c r="U669" s="295"/>
      <c r="V669" s="295"/>
      <c r="W669" s="295"/>
      <c r="X669" s="295"/>
      <c r="Y669" s="295"/>
      <c r="Z669" s="295"/>
      <c r="AA669" s="295"/>
      <c r="AB669" s="295"/>
      <c r="AC669" s="295"/>
      <c r="AD669" s="295"/>
      <c r="AE669" s="295"/>
      <c r="AF669" s="295"/>
      <c r="AG669" s="295"/>
    </row>
    <row r="670" spans="1:33" ht="24" customHeight="1">
      <c r="A670" s="295"/>
      <c r="B670" s="295"/>
      <c r="C670" s="295"/>
      <c r="D670" s="295"/>
      <c r="E670" s="295"/>
      <c r="F670" s="295"/>
      <c r="G670" s="295"/>
      <c r="H670" s="295"/>
      <c r="I670" s="295"/>
      <c r="J670" s="295"/>
      <c r="K670" s="295"/>
      <c r="L670" s="295"/>
      <c r="M670" s="295"/>
      <c r="N670" s="295"/>
      <c r="O670" s="295"/>
      <c r="P670" s="295"/>
      <c r="Q670" s="295"/>
      <c r="R670" s="295"/>
      <c r="S670" s="295"/>
      <c r="T670" s="295"/>
      <c r="U670" s="295"/>
      <c r="V670" s="295"/>
      <c r="W670" s="295"/>
      <c r="X670" s="295"/>
      <c r="Y670" s="295"/>
      <c r="Z670" s="295"/>
      <c r="AA670" s="295"/>
      <c r="AB670" s="295"/>
      <c r="AC670" s="295"/>
      <c r="AD670" s="295"/>
      <c r="AE670" s="295"/>
      <c r="AF670" s="295"/>
      <c r="AG670" s="295"/>
    </row>
    <row r="671" spans="1:33" ht="24" customHeight="1">
      <c r="A671" s="295"/>
      <c r="B671" s="295"/>
      <c r="C671" s="295"/>
      <c r="D671" s="295"/>
      <c r="E671" s="295"/>
      <c r="F671" s="295"/>
      <c r="G671" s="295"/>
      <c r="H671" s="295"/>
      <c r="I671" s="295"/>
      <c r="J671" s="295"/>
      <c r="K671" s="295"/>
      <c r="L671" s="295"/>
      <c r="M671" s="295"/>
      <c r="N671" s="295"/>
      <c r="O671" s="295"/>
      <c r="P671" s="295"/>
      <c r="Q671" s="295"/>
      <c r="R671" s="295"/>
      <c r="S671" s="295"/>
      <c r="T671" s="295"/>
      <c r="U671" s="295"/>
      <c r="V671" s="295"/>
      <c r="W671" s="295"/>
      <c r="X671" s="295"/>
      <c r="Y671" s="295"/>
      <c r="Z671" s="295"/>
      <c r="AA671" s="295"/>
      <c r="AB671" s="295"/>
      <c r="AC671" s="295"/>
      <c r="AD671" s="295"/>
      <c r="AE671" s="295"/>
      <c r="AF671" s="295"/>
      <c r="AG671" s="295"/>
    </row>
    <row r="672" spans="1:33" ht="24" customHeight="1">
      <c r="A672" s="295"/>
      <c r="B672" s="295"/>
      <c r="C672" s="295"/>
      <c r="D672" s="295"/>
      <c r="E672" s="295"/>
      <c r="F672" s="295"/>
      <c r="G672" s="295"/>
      <c r="H672" s="295"/>
      <c r="I672" s="295"/>
      <c r="J672" s="295"/>
      <c r="K672" s="295"/>
      <c r="L672" s="295"/>
      <c r="M672" s="295"/>
      <c r="N672" s="295"/>
      <c r="O672" s="295"/>
      <c r="P672" s="295"/>
      <c r="Q672" s="295"/>
      <c r="R672" s="295"/>
      <c r="S672" s="295"/>
      <c r="T672" s="295"/>
      <c r="U672" s="295"/>
      <c r="V672" s="295"/>
      <c r="W672" s="295"/>
      <c r="X672" s="295"/>
      <c r="Y672" s="295"/>
      <c r="Z672" s="295"/>
      <c r="AA672" s="295"/>
      <c r="AB672" s="295"/>
      <c r="AC672" s="295"/>
      <c r="AD672" s="295"/>
      <c r="AE672" s="295"/>
      <c r="AF672" s="295"/>
      <c r="AG672" s="295"/>
    </row>
    <row r="673" spans="1:33" ht="24" customHeight="1">
      <c r="A673" s="295"/>
      <c r="B673" s="295"/>
      <c r="C673" s="295"/>
      <c r="D673" s="295"/>
      <c r="E673" s="295"/>
      <c r="F673" s="295"/>
      <c r="G673" s="295"/>
      <c r="H673" s="295"/>
      <c r="I673" s="295"/>
      <c r="J673" s="295"/>
      <c r="K673" s="295"/>
      <c r="L673" s="295"/>
      <c r="M673" s="295"/>
      <c r="N673" s="295"/>
      <c r="O673" s="295"/>
      <c r="P673" s="295"/>
      <c r="Q673" s="295"/>
      <c r="R673" s="295"/>
      <c r="S673" s="295"/>
      <c r="T673" s="295"/>
      <c r="U673" s="295"/>
      <c r="V673" s="295"/>
      <c r="W673" s="295"/>
      <c r="X673" s="295"/>
      <c r="Y673" s="295"/>
      <c r="Z673" s="295"/>
      <c r="AA673" s="295"/>
      <c r="AB673" s="295"/>
      <c r="AC673" s="295"/>
      <c r="AD673" s="295"/>
      <c r="AE673" s="295"/>
      <c r="AF673" s="295"/>
      <c r="AG673" s="295"/>
    </row>
    <row r="674" spans="1:33" ht="24" customHeight="1">
      <c r="A674" s="295"/>
      <c r="B674" s="295"/>
      <c r="C674" s="295"/>
      <c r="D674" s="295"/>
      <c r="E674" s="295"/>
      <c r="F674" s="295"/>
      <c r="G674" s="295"/>
      <c r="H674" s="295"/>
      <c r="I674" s="295"/>
      <c r="J674" s="295"/>
      <c r="K674" s="295"/>
      <c r="L674" s="295"/>
      <c r="M674" s="295"/>
      <c r="N674" s="295"/>
      <c r="O674" s="295"/>
      <c r="P674" s="295"/>
      <c r="Q674" s="295"/>
      <c r="R674" s="295"/>
      <c r="S674" s="295"/>
      <c r="T674" s="295"/>
      <c r="U674" s="295"/>
      <c r="V674" s="295"/>
      <c r="W674" s="295"/>
      <c r="X674" s="295"/>
      <c r="Y674" s="295"/>
      <c r="Z674" s="295"/>
      <c r="AA674" s="295"/>
      <c r="AB674" s="295"/>
      <c r="AC674" s="295"/>
      <c r="AD674" s="295"/>
      <c r="AE674" s="295"/>
      <c r="AF674" s="295"/>
      <c r="AG674" s="295"/>
    </row>
    <row r="675" spans="1:33" ht="24" customHeight="1">
      <c r="A675" s="295"/>
      <c r="B675" s="295"/>
      <c r="C675" s="295"/>
      <c r="D675" s="295"/>
      <c r="E675" s="295"/>
      <c r="F675" s="295"/>
      <c r="G675" s="295"/>
      <c r="H675" s="295"/>
      <c r="I675" s="295"/>
      <c r="J675" s="295"/>
      <c r="K675" s="295"/>
      <c r="L675" s="295"/>
      <c r="M675" s="295"/>
      <c r="N675" s="295"/>
      <c r="O675" s="295"/>
      <c r="P675" s="295"/>
      <c r="Q675" s="295"/>
      <c r="R675" s="295"/>
      <c r="S675" s="295"/>
      <c r="T675" s="295"/>
      <c r="U675" s="295"/>
      <c r="V675" s="295"/>
      <c r="W675" s="295"/>
      <c r="X675" s="295"/>
      <c r="Y675" s="295"/>
      <c r="Z675" s="295"/>
      <c r="AA675" s="295"/>
      <c r="AB675" s="295"/>
      <c r="AC675" s="295"/>
      <c r="AD675" s="295"/>
      <c r="AE675" s="295"/>
      <c r="AF675" s="295"/>
      <c r="AG675" s="295"/>
    </row>
    <row r="676" spans="1:33" ht="24" customHeight="1">
      <c r="A676" s="295"/>
      <c r="B676" s="295"/>
      <c r="C676" s="295"/>
      <c r="D676" s="295"/>
      <c r="E676" s="295"/>
      <c r="F676" s="295"/>
      <c r="G676" s="295"/>
      <c r="H676" s="295"/>
      <c r="I676" s="295"/>
      <c r="J676" s="295"/>
      <c r="K676" s="295"/>
      <c r="L676" s="295"/>
      <c r="M676" s="295"/>
      <c r="N676" s="295"/>
      <c r="O676" s="295"/>
      <c r="P676" s="295"/>
      <c r="Q676" s="295"/>
      <c r="R676" s="295"/>
      <c r="S676" s="295"/>
      <c r="T676" s="295"/>
      <c r="U676" s="295"/>
      <c r="V676" s="295"/>
      <c r="W676" s="295"/>
      <c r="X676" s="295"/>
      <c r="Y676" s="295"/>
      <c r="Z676" s="295"/>
      <c r="AA676" s="295"/>
      <c r="AB676" s="295"/>
      <c r="AC676" s="295"/>
      <c r="AD676" s="295"/>
      <c r="AE676" s="295"/>
      <c r="AF676" s="295"/>
      <c r="AG676" s="295"/>
    </row>
    <row r="677" spans="1:33" ht="24" customHeight="1">
      <c r="A677" s="295"/>
      <c r="B677" s="295"/>
      <c r="C677" s="295"/>
      <c r="D677" s="295"/>
      <c r="E677" s="295"/>
      <c r="F677" s="295"/>
      <c r="G677" s="295"/>
      <c r="H677" s="295"/>
      <c r="I677" s="295"/>
      <c r="J677" s="295"/>
      <c r="K677" s="295"/>
      <c r="L677" s="295"/>
      <c r="M677" s="295"/>
      <c r="N677" s="295"/>
      <c r="O677" s="295"/>
      <c r="P677" s="295"/>
      <c r="Q677" s="295"/>
      <c r="R677" s="295"/>
      <c r="S677" s="295"/>
      <c r="T677" s="295"/>
      <c r="U677" s="295"/>
      <c r="V677" s="295"/>
      <c r="W677" s="295"/>
      <c r="X677" s="295"/>
      <c r="Y677" s="295"/>
      <c r="Z677" s="295"/>
      <c r="AA677" s="295"/>
      <c r="AB677" s="295"/>
      <c r="AC677" s="295"/>
      <c r="AD677" s="295"/>
      <c r="AE677" s="295"/>
      <c r="AF677" s="295"/>
      <c r="AG677" s="295"/>
    </row>
    <row r="678" spans="1:33" ht="24" customHeight="1">
      <c r="A678" s="295"/>
      <c r="B678" s="295"/>
      <c r="C678" s="295"/>
      <c r="D678" s="295"/>
      <c r="E678" s="295"/>
      <c r="F678" s="295"/>
      <c r="G678" s="295"/>
      <c r="H678" s="295"/>
      <c r="I678" s="295"/>
      <c r="J678" s="295"/>
      <c r="K678" s="295"/>
      <c r="L678" s="295"/>
      <c r="M678" s="295"/>
      <c r="N678" s="295"/>
      <c r="O678" s="295"/>
      <c r="P678" s="295"/>
      <c r="Q678" s="295"/>
      <c r="R678" s="295"/>
      <c r="S678" s="295"/>
      <c r="T678" s="295"/>
      <c r="U678" s="295"/>
      <c r="V678" s="295"/>
      <c r="W678" s="295"/>
      <c r="X678" s="295"/>
      <c r="Y678" s="295"/>
      <c r="Z678" s="295"/>
      <c r="AA678" s="295"/>
      <c r="AB678" s="295"/>
      <c r="AC678" s="295"/>
      <c r="AD678" s="295"/>
      <c r="AE678" s="295"/>
      <c r="AF678" s="295"/>
      <c r="AG678" s="295"/>
    </row>
    <row r="679" spans="1:33" ht="24" customHeight="1">
      <c r="A679" s="295"/>
      <c r="B679" s="295"/>
      <c r="C679" s="295"/>
      <c r="D679" s="295"/>
      <c r="E679" s="295"/>
      <c r="F679" s="295"/>
      <c r="G679" s="295"/>
      <c r="H679" s="295"/>
      <c r="I679" s="295"/>
      <c r="J679" s="295"/>
      <c r="K679" s="295"/>
      <c r="L679" s="295"/>
      <c r="M679" s="295"/>
      <c r="N679" s="295"/>
      <c r="O679" s="295"/>
      <c r="P679" s="295"/>
      <c r="Q679" s="295"/>
      <c r="R679" s="295"/>
      <c r="S679" s="295"/>
      <c r="T679" s="295"/>
      <c r="U679" s="295"/>
      <c r="V679" s="295"/>
      <c r="W679" s="295"/>
      <c r="X679" s="295"/>
      <c r="Y679" s="295"/>
      <c r="Z679" s="295"/>
      <c r="AA679" s="295"/>
      <c r="AB679" s="295"/>
      <c r="AC679" s="295"/>
      <c r="AD679" s="295"/>
      <c r="AE679" s="295"/>
      <c r="AF679" s="295"/>
      <c r="AG679" s="295"/>
    </row>
    <row r="680" spans="1:33" ht="24" customHeight="1">
      <c r="A680" s="295"/>
      <c r="B680" s="295"/>
      <c r="C680" s="295"/>
      <c r="D680" s="295"/>
      <c r="E680" s="295"/>
      <c r="F680" s="295"/>
      <c r="G680" s="295"/>
      <c r="H680" s="295"/>
      <c r="I680" s="295"/>
      <c r="J680" s="295"/>
      <c r="K680" s="295"/>
      <c r="L680" s="295"/>
      <c r="M680" s="295"/>
      <c r="N680" s="295"/>
      <c r="O680" s="295"/>
      <c r="P680" s="295"/>
      <c r="Q680" s="295"/>
      <c r="R680" s="295"/>
      <c r="S680" s="295"/>
      <c r="T680" s="295"/>
      <c r="U680" s="295"/>
      <c r="V680" s="295"/>
      <c r="W680" s="295"/>
      <c r="X680" s="295"/>
      <c r="Y680" s="295"/>
      <c r="Z680" s="295"/>
      <c r="AA680" s="295"/>
      <c r="AB680" s="295"/>
      <c r="AC680" s="295"/>
      <c r="AD680" s="295"/>
      <c r="AE680" s="295"/>
      <c r="AF680" s="295"/>
      <c r="AG680" s="295"/>
    </row>
    <row r="681" spans="1:33" ht="24" customHeight="1">
      <c r="A681" s="295"/>
      <c r="B681" s="295"/>
      <c r="C681" s="295"/>
      <c r="D681" s="295"/>
      <c r="E681" s="295"/>
      <c r="F681" s="295"/>
      <c r="G681" s="295"/>
      <c r="H681" s="295"/>
      <c r="I681" s="295"/>
      <c r="J681" s="295"/>
      <c r="K681" s="295"/>
      <c r="L681" s="295"/>
      <c r="M681" s="295"/>
      <c r="N681" s="295"/>
      <c r="O681" s="295"/>
      <c r="P681" s="295"/>
      <c r="Q681" s="295"/>
      <c r="R681" s="295"/>
      <c r="S681" s="295"/>
      <c r="T681" s="295"/>
      <c r="U681" s="295"/>
      <c r="V681" s="295"/>
      <c r="W681" s="295"/>
      <c r="X681" s="295"/>
      <c r="Y681" s="295"/>
      <c r="Z681" s="295"/>
      <c r="AA681" s="295"/>
      <c r="AB681" s="295"/>
      <c r="AC681" s="295"/>
      <c r="AD681" s="295"/>
      <c r="AE681" s="295"/>
      <c r="AF681" s="295"/>
      <c r="AG681" s="295"/>
    </row>
    <row r="682" spans="1:33" ht="24" customHeight="1">
      <c r="A682" s="295"/>
      <c r="B682" s="295"/>
      <c r="C682" s="295"/>
      <c r="D682" s="295"/>
      <c r="E682" s="295"/>
      <c r="F682" s="295"/>
      <c r="G682" s="295"/>
      <c r="H682" s="295"/>
      <c r="I682" s="295"/>
      <c r="J682" s="295"/>
      <c r="K682" s="295"/>
      <c r="L682" s="295"/>
      <c r="M682" s="295"/>
      <c r="N682" s="295"/>
      <c r="O682" s="295"/>
      <c r="P682" s="295"/>
      <c r="Q682" s="295"/>
      <c r="R682" s="295"/>
      <c r="S682" s="295"/>
      <c r="T682" s="295"/>
      <c r="U682" s="295"/>
      <c r="V682" s="295"/>
      <c r="W682" s="295"/>
      <c r="X682" s="295"/>
      <c r="Y682" s="295"/>
      <c r="Z682" s="295"/>
      <c r="AA682" s="295"/>
      <c r="AB682" s="295"/>
      <c r="AC682" s="295"/>
      <c r="AD682" s="295"/>
      <c r="AE682" s="295"/>
      <c r="AF682" s="295"/>
      <c r="AG682" s="295"/>
    </row>
    <row r="683" spans="1:33" ht="24" customHeight="1">
      <c r="A683" s="295"/>
      <c r="B683" s="295"/>
      <c r="C683" s="295"/>
      <c r="D683" s="295"/>
      <c r="E683" s="295"/>
      <c r="F683" s="295"/>
      <c r="G683" s="295"/>
      <c r="H683" s="295"/>
      <c r="I683" s="295"/>
      <c r="J683" s="295"/>
      <c r="K683" s="295"/>
      <c r="L683" s="295"/>
      <c r="M683" s="295"/>
      <c r="N683" s="295"/>
      <c r="O683" s="295"/>
      <c r="P683" s="295"/>
      <c r="Q683" s="295"/>
      <c r="R683" s="295"/>
      <c r="S683" s="295"/>
      <c r="T683" s="295"/>
      <c r="U683" s="295"/>
      <c r="V683" s="295"/>
      <c r="W683" s="295"/>
      <c r="X683" s="295"/>
      <c r="Y683" s="295"/>
      <c r="Z683" s="295"/>
      <c r="AA683" s="295"/>
      <c r="AB683" s="295"/>
      <c r="AC683" s="295"/>
      <c r="AD683" s="295"/>
      <c r="AE683" s="295"/>
      <c r="AF683" s="295"/>
      <c r="AG683" s="295"/>
    </row>
    <row r="684" spans="1:33" ht="24" customHeight="1">
      <c r="A684" s="295"/>
      <c r="B684" s="295"/>
      <c r="C684" s="295"/>
      <c r="D684" s="295"/>
      <c r="E684" s="295"/>
      <c r="F684" s="295"/>
      <c r="G684" s="295"/>
      <c r="H684" s="295"/>
      <c r="I684" s="295"/>
      <c r="J684" s="295"/>
      <c r="K684" s="295"/>
      <c r="L684" s="295"/>
      <c r="M684" s="295"/>
      <c r="N684" s="295"/>
      <c r="O684" s="295"/>
      <c r="P684" s="295"/>
      <c r="Q684" s="295"/>
      <c r="R684" s="295"/>
      <c r="S684" s="295"/>
      <c r="T684" s="295"/>
      <c r="U684" s="295"/>
      <c r="V684" s="295"/>
      <c r="W684" s="295"/>
      <c r="X684" s="295"/>
      <c r="Y684" s="295"/>
      <c r="Z684" s="295"/>
      <c r="AA684" s="295"/>
      <c r="AB684" s="295"/>
      <c r="AC684" s="295"/>
      <c r="AD684" s="295"/>
      <c r="AE684" s="295"/>
      <c r="AF684" s="295"/>
      <c r="AG684" s="295"/>
    </row>
    <row r="685" spans="1:33" ht="24" customHeight="1">
      <c r="A685" s="295"/>
      <c r="B685" s="295"/>
      <c r="C685" s="295"/>
      <c r="D685" s="295"/>
      <c r="E685" s="295"/>
      <c r="F685" s="295"/>
      <c r="G685" s="295"/>
      <c r="H685" s="295"/>
      <c r="I685" s="295"/>
      <c r="J685" s="295"/>
      <c r="K685" s="295"/>
      <c r="L685" s="295"/>
      <c r="M685" s="295"/>
      <c r="N685" s="295"/>
      <c r="O685" s="295"/>
      <c r="P685" s="295"/>
      <c r="Q685" s="295"/>
      <c r="R685" s="295"/>
      <c r="S685" s="295"/>
      <c r="T685" s="295"/>
      <c r="U685" s="295"/>
      <c r="V685" s="295"/>
      <c r="W685" s="295"/>
      <c r="X685" s="295"/>
      <c r="Y685" s="295"/>
      <c r="Z685" s="295"/>
      <c r="AA685" s="295"/>
      <c r="AB685" s="295"/>
      <c r="AC685" s="295"/>
      <c r="AD685" s="295"/>
      <c r="AE685" s="295"/>
      <c r="AF685" s="295"/>
      <c r="AG685" s="295"/>
    </row>
    <row r="686" spans="1:33" ht="24" customHeight="1">
      <c r="A686" s="295"/>
      <c r="B686" s="295"/>
      <c r="C686" s="295"/>
      <c r="D686" s="295"/>
      <c r="E686" s="295"/>
      <c r="F686" s="295"/>
      <c r="G686" s="295"/>
      <c r="H686" s="295"/>
      <c r="I686" s="295"/>
      <c r="J686" s="295"/>
      <c r="K686" s="295"/>
      <c r="L686" s="295"/>
      <c r="M686" s="295"/>
      <c r="N686" s="295"/>
      <c r="O686" s="295"/>
      <c r="P686" s="295"/>
      <c r="Q686" s="295"/>
      <c r="R686" s="295"/>
      <c r="S686" s="295"/>
      <c r="T686" s="295"/>
      <c r="U686" s="295"/>
      <c r="V686" s="295"/>
      <c r="W686" s="295"/>
      <c r="X686" s="295"/>
      <c r="Y686" s="295"/>
      <c r="Z686" s="295"/>
      <c r="AA686" s="295"/>
      <c r="AB686" s="295"/>
      <c r="AC686" s="295"/>
      <c r="AD686" s="295"/>
      <c r="AE686" s="295"/>
      <c r="AF686" s="295"/>
      <c r="AG686" s="295"/>
    </row>
    <row r="687" spans="1:33" ht="24" customHeight="1">
      <c r="A687" s="295"/>
      <c r="B687" s="295"/>
      <c r="C687" s="295"/>
      <c r="D687" s="295"/>
      <c r="E687" s="295"/>
      <c r="F687" s="295"/>
      <c r="G687" s="295"/>
      <c r="H687" s="295"/>
      <c r="I687" s="295"/>
      <c r="J687" s="295"/>
      <c r="K687" s="295"/>
      <c r="L687" s="295"/>
      <c r="M687" s="295"/>
      <c r="N687" s="295"/>
      <c r="O687" s="295"/>
      <c r="P687" s="295"/>
      <c r="Q687" s="295"/>
      <c r="R687" s="295"/>
      <c r="S687" s="295"/>
      <c r="T687" s="295"/>
      <c r="U687" s="295"/>
      <c r="V687" s="295"/>
      <c r="W687" s="295"/>
      <c r="X687" s="295"/>
      <c r="Y687" s="295"/>
      <c r="Z687" s="295"/>
      <c r="AA687" s="295"/>
      <c r="AB687" s="295"/>
      <c r="AC687" s="295"/>
      <c r="AD687" s="295"/>
      <c r="AE687" s="295"/>
      <c r="AF687" s="295"/>
      <c r="AG687" s="295"/>
    </row>
    <row r="688" spans="1:33" ht="24" customHeight="1">
      <c r="A688" s="295"/>
      <c r="B688" s="295"/>
      <c r="C688" s="295"/>
      <c r="D688" s="295"/>
      <c r="E688" s="295"/>
      <c r="F688" s="295"/>
      <c r="G688" s="295"/>
      <c r="H688" s="295"/>
      <c r="I688" s="295"/>
      <c r="J688" s="295"/>
      <c r="K688" s="295"/>
      <c r="L688" s="295"/>
      <c r="M688" s="295"/>
      <c r="N688" s="295"/>
      <c r="O688" s="295"/>
      <c r="P688" s="295"/>
      <c r="Q688" s="295"/>
      <c r="R688" s="295"/>
      <c r="S688" s="295"/>
      <c r="T688" s="295"/>
      <c r="U688" s="295"/>
      <c r="V688" s="295"/>
      <c r="W688" s="295"/>
      <c r="X688" s="295"/>
      <c r="Y688" s="295"/>
      <c r="Z688" s="295"/>
      <c r="AA688" s="295"/>
      <c r="AB688" s="295"/>
      <c r="AC688" s="295"/>
      <c r="AD688" s="295"/>
      <c r="AE688" s="295"/>
      <c r="AF688" s="295"/>
      <c r="AG688" s="295"/>
    </row>
    <row r="689" spans="1:33" ht="24" customHeight="1">
      <c r="A689" s="295"/>
      <c r="B689" s="295"/>
      <c r="C689" s="295"/>
      <c r="D689" s="295"/>
      <c r="E689" s="295"/>
      <c r="F689" s="295"/>
      <c r="G689" s="295"/>
      <c r="H689" s="295"/>
      <c r="I689" s="295"/>
      <c r="J689" s="295"/>
      <c r="K689" s="295"/>
      <c r="L689" s="295"/>
      <c r="M689" s="295"/>
      <c r="N689" s="295"/>
      <c r="O689" s="295"/>
      <c r="P689" s="295"/>
      <c r="Q689" s="295"/>
      <c r="R689" s="295"/>
      <c r="S689" s="295"/>
      <c r="T689" s="295"/>
      <c r="U689" s="295"/>
      <c r="V689" s="295"/>
      <c r="W689" s="295"/>
      <c r="X689" s="295"/>
      <c r="Y689" s="295"/>
      <c r="Z689" s="295"/>
      <c r="AA689" s="295"/>
      <c r="AB689" s="295"/>
      <c r="AC689" s="295"/>
      <c r="AD689" s="295"/>
      <c r="AE689" s="295"/>
      <c r="AF689" s="295"/>
      <c r="AG689" s="295"/>
    </row>
    <row r="690" spans="1:33" ht="24" customHeight="1">
      <c r="A690" s="295"/>
      <c r="B690" s="295"/>
      <c r="C690" s="295"/>
      <c r="D690" s="295"/>
      <c r="E690" s="295"/>
      <c r="F690" s="295"/>
      <c r="G690" s="295"/>
      <c r="H690" s="295"/>
      <c r="I690" s="295"/>
      <c r="J690" s="295"/>
      <c r="K690" s="295"/>
      <c r="L690" s="295"/>
      <c r="M690" s="295"/>
      <c r="N690" s="295"/>
      <c r="O690" s="295"/>
      <c r="P690" s="295"/>
      <c r="Q690" s="295"/>
      <c r="R690" s="295"/>
      <c r="S690" s="295"/>
      <c r="T690" s="295"/>
      <c r="U690" s="295"/>
      <c r="V690" s="295"/>
      <c r="W690" s="295"/>
      <c r="X690" s="295"/>
      <c r="Y690" s="295"/>
      <c r="Z690" s="295"/>
      <c r="AA690" s="295"/>
      <c r="AB690" s="295"/>
      <c r="AC690" s="295"/>
      <c r="AD690" s="295"/>
      <c r="AE690" s="295"/>
      <c r="AF690" s="295"/>
      <c r="AG690" s="295"/>
    </row>
    <row r="691" spans="1:33" ht="24" customHeight="1">
      <c r="A691" s="295"/>
      <c r="B691" s="295"/>
      <c r="C691" s="295"/>
      <c r="D691" s="295"/>
      <c r="E691" s="295"/>
      <c r="F691" s="295"/>
      <c r="G691" s="295"/>
      <c r="H691" s="295"/>
      <c r="I691" s="295"/>
      <c r="J691" s="295"/>
      <c r="K691" s="295"/>
      <c r="L691" s="295"/>
      <c r="M691" s="295"/>
      <c r="N691" s="295"/>
      <c r="O691" s="295"/>
      <c r="P691" s="295"/>
      <c r="Q691" s="295"/>
      <c r="R691" s="295"/>
      <c r="S691" s="295"/>
      <c r="T691" s="295"/>
      <c r="U691" s="295"/>
      <c r="V691" s="295"/>
      <c r="W691" s="295"/>
      <c r="X691" s="295"/>
      <c r="Y691" s="295"/>
      <c r="Z691" s="295"/>
      <c r="AA691" s="295"/>
      <c r="AB691" s="295"/>
      <c r="AC691" s="295"/>
      <c r="AD691" s="295"/>
      <c r="AE691" s="295"/>
      <c r="AF691" s="295"/>
      <c r="AG691" s="295"/>
    </row>
    <row r="692" spans="1:33" ht="24" customHeight="1">
      <c r="A692" s="295"/>
      <c r="B692" s="295"/>
      <c r="C692" s="295"/>
      <c r="D692" s="295"/>
      <c r="E692" s="295"/>
      <c r="F692" s="295"/>
      <c r="G692" s="295"/>
      <c r="H692" s="295"/>
      <c r="I692" s="295"/>
      <c r="J692" s="295"/>
      <c r="K692" s="295"/>
      <c r="L692" s="295"/>
      <c r="M692" s="295"/>
      <c r="N692" s="295"/>
      <c r="O692" s="295"/>
      <c r="P692" s="295"/>
      <c r="Q692" s="295"/>
      <c r="R692" s="295"/>
      <c r="S692" s="295"/>
      <c r="T692" s="295"/>
      <c r="U692" s="295"/>
      <c r="V692" s="295"/>
      <c r="W692" s="295"/>
      <c r="X692" s="295"/>
      <c r="Y692" s="295"/>
      <c r="Z692" s="295"/>
      <c r="AA692" s="295"/>
      <c r="AB692" s="295"/>
      <c r="AC692" s="295"/>
      <c r="AD692" s="295"/>
      <c r="AE692" s="295"/>
      <c r="AF692" s="295"/>
      <c r="AG692" s="295"/>
    </row>
    <row r="693" spans="1:33" ht="24" customHeight="1">
      <c r="A693" s="295"/>
      <c r="B693" s="295"/>
      <c r="C693" s="295"/>
      <c r="D693" s="295"/>
      <c r="E693" s="295"/>
      <c r="F693" s="295"/>
      <c r="G693" s="295"/>
      <c r="H693" s="295"/>
      <c r="I693" s="295"/>
      <c r="J693" s="295"/>
      <c r="K693" s="295"/>
      <c r="L693" s="295"/>
      <c r="M693" s="295"/>
      <c r="N693" s="295"/>
      <c r="O693" s="295"/>
      <c r="P693" s="295"/>
      <c r="Q693" s="295"/>
      <c r="R693" s="295"/>
      <c r="S693" s="295"/>
      <c r="T693" s="295"/>
      <c r="U693" s="295"/>
      <c r="V693" s="295"/>
      <c r="W693" s="295"/>
      <c r="X693" s="295"/>
      <c r="Y693" s="295"/>
      <c r="Z693" s="295"/>
      <c r="AA693" s="295"/>
      <c r="AB693" s="295"/>
      <c r="AC693" s="295"/>
      <c r="AD693" s="295"/>
      <c r="AE693" s="295"/>
      <c r="AF693" s="295"/>
      <c r="AG693" s="295"/>
    </row>
    <row r="694" spans="1:33" ht="24" customHeight="1">
      <c r="A694" s="295"/>
      <c r="B694" s="295"/>
      <c r="C694" s="295"/>
      <c r="D694" s="295"/>
      <c r="E694" s="295"/>
      <c r="F694" s="295"/>
      <c r="G694" s="295"/>
      <c r="H694" s="295"/>
      <c r="I694" s="295"/>
      <c r="J694" s="295"/>
      <c r="K694" s="295"/>
      <c r="L694" s="295"/>
      <c r="M694" s="295"/>
      <c r="N694" s="295"/>
      <c r="O694" s="295"/>
      <c r="P694" s="295"/>
      <c r="Q694" s="295"/>
      <c r="R694" s="295"/>
      <c r="S694" s="295"/>
      <c r="T694" s="295"/>
      <c r="U694" s="295"/>
      <c r="V694" s="295"/>
      <c r="W694" s="295"/>
      <c r="X694" s="295"/>
      <c r="Y694" s="295"/>
      <c r="Z694" s="295"/>
      <c r="AA694" s="295"/>
      <c r="AB694" s="295"/>
      <c r="AC694" s="295"/>
      <c r="AD694" s="295"/>
      <c r="AE694" s="295"/>
      <c r="AF694" s="295"/>
      <c r="AG694" s="295"/>
    </row>
    <row r="695" spans="1:33" ht="24" customHeight="1">
      <c r="A695" s="295"/>
      <c r="B695" s="295"/>
      <c r="C695" s="295"/>
      <c r="D695" s="295"/>
      <c r="E695" s="295"/>
      <c r="F695" s="295"/>
      <c r="G695" s="295"/>
      <c r="H695" s="295"/>
      <c r="I695" s="295"/>
      <c r="J695" s="295"/>
      <c r="K695" s="295"/>
      <c r="L695" s="295"/>
      <c r="M695" s="295"/>
      <c r="N695" s="295"/>
      <c r="O695" s="295"/>
      <c r="P695" s="295"/>
      <c r="Q695" s="295"/>
      <c r="R695" s="295"/>
      <c r="S695" s="295"/>
      <c r="T695" s="295"/>
      <c r="U695" s="295"/>
      <c r="V695" s="295"/>
      <c r="W695" s="295"/>
      <c r="X695" s="295"/>
      <c r="Y695" s="295"/>
      <c r="Z695" s="295"/>
      <c r="AA695" s="295"/>
      <c r="AB695" s="295"/>
      <c r="AC695" s="295"/>
      <c r="AD695" s="295"/>
      <c r="AE695" s="295"/>
      <c r="AF695" s="295"/>
      <c r="AG695" s="295"/>
    </row>
    <row r="696" spans="1:33" ht="24" customHeight="1">
      <c r="A696" s="295"/>
      <c r="B696" s="295"/>
      <c r="C696" s="295"/>
      <c r="D696" s="295"/>
      <c r="E696" s="295"/>
      <c r="F696" s="295"/>
      <c r="G696" s="295"/>
      <c r="H696" s="295"/>
      <c r="I696" s="295"/>
      <c r="J696" s="295"/>
      <c r="K696" s="295"/>
      <c r="L696" s="295"/>
      <c r="M696" s="295"/>
      <c r="N696" s="295"/>
      <c r="O696" s="295"/>
      <c r="P696" s="295"/>
      <c r="Q696" s="295"/>
      <c r="R696" s="295"/>
      <c r="S696" s="295"/>
      <c r="T696" s="295"/>
      <c r="U696" s="295"/>
      <c r="V696" s="295"/>
      <c r="W696" s="295"/>
      <c r="X696" s="295"/>
      <c r="Y696" s="295"/>
      <c r="Z696" s="295"/>
      <c r="AA696" s="295"/>
      <c r="AB696" s="295"/>
      <c r="AC696" s="295"/>
      <c r="AD696" s="295"/>
      <c r="AE696" s="295"/>
      <c r="AF696" s="295"/>
      <c r="AG696" s="295"/>
    </row>
    <row r="697" spans="1:33" ht="24" customHeight="1">
      <c r="A697" s="295"/>
      <c r="B697" s="295"/>
      <c r="C697" s="295"/>
      <c r="D697" s="295"/>
      <c r="E697" s="295"/>
      <c r="F697" s="295"/>
      <c r="G697" s="295"/>
      <c r="H697" s="295"/>
      <c r="I697" s="295"/>
      <c r="J697" s="295"/>
      <c r="K697" s="295"/>
      <c r="L697" s="295"/>
      <c r="M697" s="295"/>
      <c r="N697" s="295"/>
      <c r="O697" s="295"/>
      <c r="P697" s="295"/>
      <c r="Q697" s="295"/>
      <c r="R697" s="295"/>
      <c r="S697" s="295"/>
      <c r="T697" s="295"/>
      <c r="U697" s="295"/>
      <c r="V697" s="295"/>
      <c r="W697" s="295"/>
      <c r="X697" s="295"/>
      <c r="Y697" s="295"/>
      <c r="Z697" s="295"/>
      <c r="AA697" s="295"/>
      <c r="AB697" s="295"/>
      <c r="AC697" s="295"/>
      <c r="AD697" s="295"/>
      <c r="AE697" s="295"/>
      <c r="AF697" s="295"/>
      <c r="AG697" s="295"/>
    </row>
    <row r="698" spans="1:33" ht="24" customHeight="1">
      <c r="A698" s="295"/>
      <c r="B698" s="295"/>
      <c r="C698" s="295"/>
      <c r="D698" s="295"/>
      <c r="E698" s="295"/>
      <c r="F698" s="295"/>
      <c r="G698" s="295"/>
      <c r="H698" s="295"/>
      <c r="I698" s="295"/>
      <c r="J698" s="295"/>
      <c r="K698" s="295"/>
      <c r="L698" s="295"/>
      <c r="M698" s="295"/>
      <c r="N698" s="295"/>
      <c r="O698" s="295"/>
      <c r="P698" s="295"/>
      <c r="Q698" s="295"/>
      <c r="R698" s="295"/>
      <c r="S698" s="295"/>
      <c r="T698" s="295"/>
      <c r="U698" s="295"/>
      <c r="V698" s="295"/>
      <c r="W698" s="295"/>
      <c r="X698" s="295"/>
      <c r="Y698" s="295"/>
      <c r="Z698" s="295"/>
      <c r="AA698" s="295"/>
      <c r="AB698" s="295"/>
      <c r="AC698" s="295"/>
      <c r="AD698" s="295"/>
      <c r="AE698" s="295"/>
      <c r="AF698" s="295"/>
      <c r="AG698" s="295"/>
    </row>
    <row r="699" spans="1:33" ht="24" customHeight="1">
      <c r="A699" s="295"/>
      <c r="B699" s="295"/>
      <c r="C699" s="295"/>
      <c r="D699" s="295"/>
      <c r="E699" s="295"/>
      <c r="F699" s="295"/>
      <c r="G699" s="295"/>
      <c r="H699" s="295"/>
      <c r="I699" s="295"/>
      <c r="J699" s="295"/>
      <c r="K699" s="295"/>
      <c r="L699" s="295"/>
      <c r="M699" s="295"/>
      <c r="N699" s="295"/>
      <c r="O699" s="295"/>
      <c r="P699" s="295"/>
      <c r="Q699" s="295"/>
      <c r="R699" s="295"/>
      <c r="S699" s="295"/>
      <c r="T699" s="295"/>
      <c r="U699" s="295"/>
      <c r="V699" s="295"/>
      <c r="W699" s="295"/>
      <c r="X699" s="295"/>
      <c r="Y699" s="295"/>
      <c r="Z699" s="295"/>
      <c r="AA699" s="295"/>
      <c r="AB699" s="295"/>
      <c r="AC699" s="295"/>
      <c r="AD699" s="295"/>
      <c r="AE699" s="295"/>
      <c r="AF699" s="295"/>
      <c r="AG699" s="295"/>
    </row>
    <row r="700" spans="1:33" ht="24" customHeight="1">
      <c r="A700" s="295"/>
      <c r="B700" s="295"/>
      <c r="C700" s="295"/>
      <c r="D700" s="295"/>
      <c r="E700" s="295"/>
      <c r="F700" s="295"/>
      <c r="G700" s="295"/>
      <c r="H700" s="295"/>
      <c r="I700" s="295"/>
      <c r="J700" s="295"/>
      <c r="K700" s="295"/>
      <c r="L700" s="295"/>
      <c r="M700" s="295"/>
      <c r="N700" s="295"/>
      <c r="O700" s="295"/>
      <c r="P700" s="295"/>
      <c r="Q700" s="295"/>
      <c r="R700" s="295"/>
      <c r="S700" s="295"/>
      <c r="T700" s="295"/>
      <c r="U700" s="295"/>
      <c r="V700" s="295"/>
      <c r="W700" s="295"/>
      <c r="X700" s="295"/>
      <c r="Y700" s="295"/>
      <c r="Z700" s="295"/>
      <c r="AA700" s="295"/>
      <c r="AB700" s="295"/>
      <c r="AC700" s="295"/>
      <c r="AD700" s="295"/>
      <c r="AE700" s="295"/>
      <c r="AF700" s="295"/>
      <c r="AG700" s="295"/>
    </row>
    <row r="701" spans="1:33" ht="24" customHeight="1">
      <c r="A701" s="295"/>
      <c r="B701" s="295"/>
      <c r="C701" s="295"/>
      <c r="D701" s="295"/>
      <c r="E701" s="295"/>
      <c r="F701" s="295"/>
      <c r="G701" s="295"/>
      <c r="H701" s="295"/>
      <c r="I701" s="295"/>
      <c r="J701" s="295"/>
      <c r="K701" s="295"/>
      <c r="L701" s="295"/>
      <c r="M701" s="295"/>
      <c r="N701" s="295"/>
      <c r="O701" s="295"/>
      <c r="P701" s="295"/>
      <c r="Q701" s="295"/>
      <c r="R701" s="295"/>
      <c r="S701" s="295"/>
      <c r="T701" s="295"/>
      <c r="U701" s="295"/>
      <c r="V701" s="295"/>
      <c r="W701" s="295"/>
      <c r="X701" s="295"/>
      <c r="Y701" s="295"/>
      <c r="Z701" s="295"/>
      <c r="AA701" s="295"/>
      <c r="AB701" s="295"/>
      <c r="AC701" s="295"/>
      <c r="AD701" s="295"/>
      <c r="AE701" s="295"/>
      <c r="AF701" s="295"/>
      <c r="AG701" s="295"/>
    </row>
    <row r="702" spans="1:33" ht="24" customHeight="1">
      <c r="A702" s="295"/>
      <c r="B702" s="295"/>
      <c r="C702" s="295"/>
      <c r="D702" s="295"/>
      <c r="E702" s="295"/>
      <c r="F702" s="295"/>
      <c r="G702" s="295"/>
      <c r="H702" s="295"/>
      <c r="I702" s="295"/>
      <c r="J702" s="295"/>
      <c r="K702" s="295"/>
      <c r="L702" s="295"/>
      <c r="M702" s="295"/>
      <c r="N702" s="295"/>
      <c r="O702" s="295"/>
      <c r="P702" s="295"/>
      <c r="Q702" s="295"/>
      <c r="R702" s="295"/>
      <c r="S702" s="295"/>
      <c r="T702" s="295"/>
      <c r="U702" s="295"/>
      <c r="V702" s="295"/>
      <c r="W702" s="295"/>
      <c r="X702" s="295"/>
      <c r="Y702" s="295"/>
      <c r="Z702" s="295"/>
      <c r="AA702" s="295"/>
      <c r="AB702" s="295"/>
      <c r="AC702" s="295"/>
      <c r="AD702" s="295"/>
      <c r="AE702" s="295"/>
      <c r="AF702" s="295"/>
      <c r="AG702" s="295"/>
    </row>
    <row r="703" spans="1:33" ht="24" customHeight="1">
      <c r="A703" s="295"/>
      <c r="B703" s="295"/>
      <c r="C703" s="295"/>
      <c r="D703" s="295"/>
      <c r="E703" s="295"/>
      <c r="F703" s="295"/>
      <c r="G703" s="295"/>
      <c r="H703" s="295"/>
      <c r="I703" s="295"/>
      <c r="J703" s="295"/>
      <c r="K703" s="295"/>
      <c r="L703" s="295"/>
      <c r="M703" s="295"/>
      <c r="N703" s="295"/>
      <c r="O703" s="295"/>
      <c r="P703" s="295"/>
      <c r="Q703" s="295"/>
      <c r="R703" s="295"/>
      <c r="S703" s="295"/>
      <c r="T703" s="295"/>
      <c r="U703" s="295"/>
      <c r="V703" s="295"/>
      <c r="W703" s="295"/>
      <c r="X703" s="295"/>
      <c r="Y703" s="295"/>
      <c r="Z703" s="295"/>
      <c r="AA703" s="295"/>
      <c r="AB703" s="295"/>
      <c r="AC703" s="295"/>
      <c r="AD703" s="295"/>
      <c r="AE703" s="295"/>
      <c r="AF703" s="295"/>
      <c r="AG703" s="295"/>
    </row>
    <row r="704" spans="1:33" ht="24" customHeight="1">
      <c r="A704" s="295"/>
      <c r="B704" s="295"/>
      <c r="C704" s="295"/>
      <c r="D704" s="295"/>
      <c r="E704" s="295"/>
      <c r="F704" s="295"/>
      <c r="G704" s="295"/>
      <c r="H704" s="295"/>
      <c r="I704" s="295"/>
      <c r="J704" s="295"/>
      <c r="K704" s="295"/>
      <c r="L704" s="295"/>
      <c r="M704" s="295"/>
      <c r="N704" s="295"/>
      <c r="O704" s="295"/>
      <c r="P704" s="295"/>
      <c r="Q704" s="295"/>
      <c r="R704" s="295"/>
      <c r="S704" s="295"/>
      <c r="T704" s="295"/>
      <c r="U704" s="295"/>
      <c r="V704" s="295"/>
      <c r="W704" s="295"/>
      <c r="X704" s="295"/>
      <c r="Y704" s="295"/>
      <c r="Z704" s="295"/>
      <c r="AA704" s="295"/>
      <c r="AB704" s="295"/>
      <c r="AC704" s="295"/>
      <c r="AD704" s="295"/>
      <c r="AE704" s="295"/>
      <c r="AF704" s="295"/>
      <c r="AG704" s="295"/>
    </row>
    <row r="705" spans="1:33" ht="24" customHeight="1">
      <c r="A705" s="295"/>
      <c r="B705" s="295"/>
      <c r="C705" s="295"/>
      <c r="D705" s="295"/>
      <c r="E705" s="295"/>
      <c r="F705" s="295"/>
      <c r="G705" s="295"/>
      <c r="H705" s="295"/>
      <c r="I705" s="295"/>
      <c r="J705" s="295"/>
      <c r="K705" s="295"/>
      <c r="L705" s="295"/>
      <c r="M705" s="295"/>
      <c r="N705" s="295"/>
      <c r="O705" s="295"/>
      <c r="P705" s="295"/>
      <c r="Q705" s="295"/>
      <c r="R705" s="295"/>
      <c r="S705" s="295"/>
      <c r="T705" s="295"/>
      <c r="U705" s="295"/>
      <c r="V705" s="295"/>
      <c r="W705" s="295"/>
      <c r="X705" s="295"/>
      <c r="Y705" s="295"/>
      <c r="Z705" s="295"/>
      <c r="AA705" s="295"/>
      <c r="AB705" s="295"/>
      <c r="AC705" s="295"/>
      <c r="AD705" s="295"/>
      <c r="AE705" s="295"/>
      <c r="AF705" s="295"/>
      <c r="AG705" s="295"/>
    </row>
    <row r="706" spans="1:33" ht="24" customHeight="1">
      <c r="A706" s="295"/>
      <c r="B706" s="295"/>
      <c r="C706" s="295"/>
      <c r="D706" s="295"/>
      <c r="E706" s="295"/>
      <c r="F706" s="295"/>
      <c r="G706" s="295"/>
      <c r="H706" s="295"/>
      <c r="I706" s="295"/>
      <c r="J706" s="295"/>
      <c r="K706" s="295"/>
      <c r="L706" s="295"/>
      <c r="M706" s="295"/>
      <c r="N706" s="295"/>
      <c r="O706" s="295"/>
      <c r="P706" s="295"/>
      <c r="Q706" s="295"/>
      <c r="R706" s="295"/>
      <c r="S706" s="295"/>
      <c r="T706" s="295"/>
      <c r="U706" s="295"/>
      <c r="V706" s="295"/>
      <c r="W706" s="295"/>
      <c r="X706" s="295"/>
      <c r="Y706" s="295"/>
      <c r="Z706" s="295"/>
      <c r="AA706" s="295"/>
      <c r="AB706" s="295"/>
      <c r="AC706" s="295"/>
      <c r="AD706" s="295"/>
      <c r="AE706" s="295"/>
      <c r="AF706" s="295"/>
      <c r="AG706" s="295"/>
    </row>
    <row r="707" spans="1:33" ht="24" customHeight="1">
      <c r="A707" s="295"/>
      <c r="B707" s="295"/>
      <c r="C707" s="295"/>
      <c r="D707" s="295"/>
      <c r="E707" s="295"/>
      <c r="F707" s="295"/>
      <c r="G707" s="295"/>
      <c r="H707" s="295"/>
      <c r="I707" s="295"/>
      <c r="J707" s="295"/>
      <c r="K707" s="295"/>
      <c r="L707" s="295"/>
      <c r="M707" s="295"/>
      <c r="N707" s="295"/>
      <c r="O707" s="295"/>
      <c r="P707" s="295"/>
      <c r="Q707" s="295"/>
      <c r="R707" s="295"/>
      <c r="S707" s="295"/>
      <c r="T707" s="295"/>
      <c r="U707" s="295"/>
      <c r="V707" s="295"/>
      <c r="W707" s="295"/>
      <c r="X707" s="295"/>
      <c r="Y707" s="295"/>
      <c r="Z707" s="295"/>
      <c r="AA707" s="295"/>
      <c r="AB707" s="295"/>
      <c r="AC707" s="295"/>
      <c r="AD707" s="295"/>
      <c r="AE707" s="295"/>
      <c r="AF707" s="295"/>
      <c r="AG707" s="295"/>
    </row>
    <row r="708" spans="1:33" ht="24" customHeight="1">
      <c r="A708" s="295"/>
      <c r="B708" s="295"/>
      <c r="C708" s="295"/>
      <c r="D708" s="295"/>
      <c r="E708" s="295"/>
      <c r="F708" s="295"/>
      <c r="G708" s="295"/>
      <c r="H708" s="295"/>
      <c r="I708" s="295"/>
      <c r="J708" s="295"/>
      <c r="K708" s="295"/>
      <c r="L708" s="295"/>
      <c r="M708" s="295"/>
      <c r="N708" s="295"/>
      <c r="O708" s="295"/>
      <c r="P708" s="295"/>
      <c r="Q708" s="295"/>
      <c r="R708" s="295"/>
      <c r="S708" s="295"/>
      <c r="T708" s="295"/>
      <c r="U708" s="295"/>
      <c r="V708" s="295"/>
      <c r="W708" s="295"/>
      <c r="X708" s="295"/>
      <c r="Y708" s="295"/>
      <c r="Z708" s="295"/>
      <c r="AA708" s="295"/>
      <c r="AB708" s="295"/>
      <c r="AC708" s="295"/>
      <c r="AD708" s="295"/>
      <c r="AE708" s="295"/>
      <c r="AF708" s="295"/>
      <c r="AG708" s="295"/>
    </row>
    <row r="709" spans="1:33" ht="24" customHeight="1">
      <c r="A709" s="295"/>
      <c r="B709" s="295"/>
      <c r="C709" s="295"/>
      <c r="D709" s="295"/>
      <c r="E709" s="295"/>
      <c r="F709" s="295"/>
      <c r="G709" s="295"/>
      <c r="H709" s="295"/>
      <c r="I709" s="295"/>
      <c r="J709" s="295"/>
      <c r="K709" s="295"/>
      <c r="L709" s="295"/>
      <c r="M709" s="295"/>
      <c r="N709" s="295"/>
      <c r="O709" s="295"/>
      <c r="P709" s="295"/>
      <c r="Q709" s="295"/>
      <c r="R709" s="295"/>
      <c r="S709" s="295"/>
      <c r="T709" s="295"/>
      <c r="U709" s="295"/>
      <c r="V709" s="295"/>
      <c r="W709" s="295"/>
      <c r="X709" s="295"/>
      <c r="Y709" s="295"/>
      <c r="Z709" s="295"/>
      <c r="AA709" s="295"/>
      <c r="AB709" s="295"/>
      <c r="AC709" s="295"/>
      <c r="AD709" s="295"/>
      <c r="AE709" s="295"/>
      <c r="AF709" s="295"/>
      <c r="AG709" s="295"/>
    </row>
    <row r="710" spans="1:33" ht="24" customHeight="1">
      <c r="A710" s="295"/>
      <c r="B710" s="295"/>
      <c r="C710" s="295"/>
      <c r="D710" s="295"/>
      <c r="E710" s="295"/>
      <c r="F710" s="295"/>
      <c r="G710" s="295"/>
      <c r="H710" s="295"/>
      <c r="I710" s="295"/>
      <c r="J710" s="295"/>
      <c r="K710" s="295"/>
      <c r="L710" s="295"/>
      <c r="M710" s="295"/>
      <c r="N710" s="295"/>
      <c r="O710" s="295"/>
      <c r="P710" s="295"/>
      <c r="Q710" s="295"/>
      <c r="R710" s="295"/>
      <c r="S710" s="295"/>
      <c r="T710" s="295"/>
      <c r="U710" s="295"/>
      <c r="V710" s="295"/>
      <c r="W710" s="295"/>
      <c r="X710" s="295"/>
      <c r="Y710" s="295"/>
      <c r="Z710" s="295"/>
      <c r="AA710" s="295"/>
      <c r="AB710" s="295"/>
      <c r="AC710" s="295"/>
      <c r="AD710" s="295"/>
      <c r="AE710" s="295"/>
      <c r="AF710" s="295"/>
      <c r="AG710" s="295"/>
    </row>
    <row r="711" spans="1:33" ht="24" customHeight="1">
      <c r="A711" s="295"/>
      <c r="B711" s="295"/>
      <c r="C711" s="295"/>
      <c r="D711" s="295"/>
      <c r="E711" s="295"/>
      <c r="F711" s="295"/>
      <c r="G711" s="295"/>
      <c r="H711" s="295"/>
      <c r="I711" s="295"/>
      <c r="J711" s="295"/>
      <c r="K711" s="295"/>
      <c r="L711" s="295"/>
      <c r="M711" s="295"/>
      <c r="N711" s="295"/>
      <c r="O711" s="295"/>
      <c r="P711" s="295"/>
      <c r="Q711" s="295"/>
      <c r="R711" s="295"/>
      <c r="S711" s="295"/>
      <c r="T711" s="295"/>
      <c r="U711" s="295"/>
      <c r="V711" s="295"/>
      <c r="W711" s="295"/>
      <c r="X711" s="295"/>
      <c r="Y711" s="295"/>
      <c r="Z711" s="295"/>
      <c r="AA711" s="295"/>
      <c r="AB711" s="295"/>
      <c r="AC711" s="295"/>
      <c r="AD711" s="295"/>
      <c r="AE711" s="295"/>
      <c r="AF711" s="295"/>
      <c r="AG711" s="295"/>
    </row>
    <row r="712" spans="1:33" ht="24" customHeight="1">
      <c r="A712" s="295"/>
      <c r="B712" s="295"/>
      <c r="C712" s="295"/>
      <c r="D712" s="295"/>
      <c r="E712" s="295"/>
      <c r="F712" s="295"/>
      <c r="G712" s="295"/>
      <c r="H712" s="295"/>
      <c r="I712" s="295"/>
      <c r="J712" s="295"/>
      <c r="K712" s="295"/>
      <c r="L712" s="295"/>
      <c r="M712" s="295"/>
      <c r="N712" s="295"/>
      <c r="O712" s="295"/>
      <c r="P712" s="295"/>
      <c r="Q712" s="295"/>
      <c r="R712" s="295"/>
      <c r="S712" s="295"/>
      <c r="T712" s="295"/>
      <c r="U712" s="295"/>
      <c r="V712" s="295"/>
      <c r="W712" s="295"/>
      <c r="X712" s="295"/>
      <c r="Y712" s="295"/>
      <c r="Z712" s="295"/>
      <c r="AA712" s="295"/>
      <c r="AB712" s="295"/>
      <c r="AC712" s="295"/>
      <c r="AD712" s="295"/>
      <c r="AE712" s="295"/>
      <c r="AF712" s="295"/>
      <c r="AG712" s="295"/>
    </row>
    <row r="713" spans="1:33" ht="24" customHeight="1">
      <c r="A713" s="295"/>
      <c r="B713" s="295"/>
      <c r="C713" s="295"/>
      <c r="D713" s="295"/>
      <c r="E713" s="295"/>
      <c r="F713" s="295"/>
      <c r="G713" s="295"/>
      <c r="H713" s="295"/>
      <c r="I713" s="295"/>
      <c r="J713" s="295"/>
      <c r="K713" s="295"/>
      <c r="L713" s="295"/>
      <c r="M713" s="295"/>
      <c r="N713" s="295"/>
      <c r="O713" s="295"/>
      <c r="P713" s="295"/>
      <c r="Q713" s="295"/>
      <c r="R713" s="295"/>
      <c r="S713" s="295"/>
      <c r="T713" s="295"/>
      <c r="U713" s="295"/>
      <c r="V713" s="295"/>
      <c r="W713" s="295"/>
      <c r="X713" s="295"/>
      <c r="Y713" s="295"/>
      <c r="Z713" s="295"/>
      <c r="AA713" s="295"/>
      <c r="AB713" s="295"/>
      <c r="AC713" s="295"/>
      <c r="AD713" s="295"/>
      <c r="AE713" s="295"/>
      <c r="AF713" s="295"/>
      <c r="AG713" s="295"/>
    </row>
    <row r="714" spans="1:33" ht="24" customHeight="1">
      <c r="A714" s="295"/>
      <c r="B714" s="295"/>
      <c r="C714" s="295"/>
      <c r="D714" s="295"/>
      <c r="E714" s="295"/>
      <c r="F714" s="295"/>
      <c r="G714" s="295"/>
      <c r="H714" s="295"/>
      <c r="I714" s="295"/>
      <c r="J714" s="295"/>
      <c r="K714" s="295"/>
      <c r="L714" s="295"/>
      <c r="M714" s="295"/>
      <c r="N714" s="295"/>
      <c r="O714" s="295"/>
      <c r="P714" s="295"/>
      <c r="Q714" s="295"/>
      <c r="R714" s="295"/>
      <c r="S714" s="295"/>
      <c r="T714" s="295"/>
      <c r="U714" s="295"/>
      <c r="V714" s="295"/>
      <c r="W714" s="295"/>
      <c r="X714" s="295"/>
      <c r="Y714" s="295"/>
      <c r="Z714" s="295"/>
      <c r="AA714" s="295"/>
      <c r="AB714" s="295"/>
      <c r="AC714" s="295"/>
      <c r="AD714" s="295"/>
      <c r="AE714" s="295"/>
      <c r="AF714" s="295"/>
      <c r="AG714" s="295"/>
    </row>
    <row r="715" spans="1:33" ht="24" customHeight="1">
      <c r="A715" s="295"/>
      <c r="B715" s="295"/>
      <c r="C715" s="295"/>
      <c r="D715" s="295"/>
      <c r="E715" s="295"/>
      <c r="F715" s="295"/>
      <c r="G715" s="295"/>
      <c r="H715" s="295"/>
      <c r="I715" s="295"/>
      <c r="J715" s="295"/>
      <c r="K715" s="295"/>
      <c r="L715" s="295"/>
      <c r="M715" s="295"/>
      <c r="N715" s="295"/>
      <c r="O715" s="295"/>
      <c r="P715" s="295"/>
      <c r="Q715" s="295"/>
      <c r="R715" s="295"/>
      <c r="S715" s="295"/>
      <c r="T715" s="295"/>
      <c r="U715" s="295"/>
      <c r="V715" s="295"/>
      <c r="W715" s="295"/>
      <c r="X715" s="295"/>
      <c r="Y715" s="295"/>
      <c r="Z715" s="295"/>
      <c r="AA715" s="295"/>
      <c r="AB715" s="295"/>
      <c r="AC715" s="295"/>
      <c r="AD715" s="295"/>
      <c r="AE715" s="295"/>
      <c r="AF715" s="295"/>
      <c r="AG715" s="295"/>
    </row>
    <row r="716" spans="1:33" ht="24" customHeight="1">
      <c r="A716" s="295"/>
      <c r="B716" s="295"/>
      <c r="C716" s="295"/>
      <c r="D716" s="295"/>
      <c r="E716" s="295"/>
      <c r="F716" s="295"/>
      <c r="G716" s="295"/>
      <c r="H716" s="295"/>
      <c r="I716" s="295"/>
      <c r="J716" s="295"/>
      <c r="K716" s="295"/>
      <c r="L716" s="295"/>
      <c r="M716" s="295"/>
      <c r="N716" s="295"/>
      <c r="O716" s="295"/>
      <c r="P716" s="295"/>
      <c r="Q716" s="295"/>
      <c r="R716" s="295"/>
      <c r="S716" s="295"/>
      <c r="T716" s="295"/>
      <c r="U716" s="295"/>
      <c r="V716" s="295"/>
      <c r="W716" s="295"/>
      <c r="X716" s="295"/>
      <c r="Y716" s="295"/>
      <c r="Z716" s="295"/>
      <c r="AA716" s="295"/>
      <c r="AB716" s="295"/>
      <c r="AC716" s="295"/>
      <c r="AD716" s="295"/>
      <c r="AE716" s="295"/>
      <c r="AF716" s="295"/>
      <c r="AG716" s="295"/>
    </row>
    <row r="717" spans="1:33" ht="24" customHeight="1">
      <c r="A717" s="295"/>
      <c r="B717" s="295"/>
      <c r="C717" s="295"/>
      <c r="D717" s="295"/>
      <c r="E717" s="295"/>
      <c r="F717" s="295"/>
      <c r="G717" s="295"/>
      <c r="H717" s="295"/>
      <c r="I717" s="295"/>
      <c r="J717" s="295"/>
      <c r="K717" s="295"/>
      <c r="L717" s="295"/>
      <c r="M717" s="295"/>
      <c r="N717" s="295"/>
      <c r="O717" s="295"/>
      <c r="P717" s="295"/>
      <c r="Q717" s="295"/>
      <c r="R717" s="295"/>
      <c r="S717" s="295"/>
      <c r="T717" s="295"/>
      <c r="U717" s="295"/>
      <c r="V717" s="295"/>
      <c r="W717" s="295"/>
      <c r="X717" s="295"/>
      <c r="Y717" s="295"/>
      <c r="Z717" s="295"/>
      <c r="AA717" s="295"/>
      <c r="AB717" s="295"/>
      <c r="AC717" s="295"/>
      <c r="AD717" s="295"/>
      <c r="AE717" s="295"/>
      <c r="AF717" s="295"/>
      <c r="AG717" s="295"/>
    </row>
    <row r="718" spans="1:33" ht="24" customHeight="1">
      <c r="A718" s="295"/>
      <c r="B718" s="295"/>
      <c r="C718" s="295"/>
      <c r="D718" s="295"/>
      <c r="E718" s="295"/>
      <c r="F718" s="295"/>
      <c r="G718" s="295"/>
      <c r="H718" s="295"/>
      <c r="I718" s="295"/>
      <c r="J718" s="295"/>
      <c r="K718" s="295"/>
      <c r="L718" s="295"/>
      <c r="M718" s="295"/>
      <c r="N718" s="295"/>
      <c r="O718" s="295"/>
      <c r="P718" s="295"/>
      <c r="Q718" s="295"/>
      <c r="R718" s="295"/>
      <c r="S718" s="295"/>
      <c r="T718" s="295"/>
      <c r="U718" s="295"/>
      <c r="V718" s="295"/>
      <c r="W718" s="295"/>
      <c r="X718" s="295"/>
      <c r="Y718" s="295"/>
      <c r="Z718" s="295"/>
      <c r="AA718" s="295"/>
      <c r="AB718" s="295"/>
      <c r="AC718" s="295"/>
      <c r="AD718" s="295"/>
      <c r="AE718" s="295"/>
      <c r="AF718" s="295"/>
      <c r="AG718" s="295"/>
    </row>
    <row r="719" spans="1:33" ht="24" customHeight="1">
      <c r="A719" s="295"/>
      <c r="B719" s="295"/>
      <c r="C719" s="295"/>
      <c r="D719" s="295"/>
      <c r="E719" s="295"/>
      <c r="F719" s="295"/>
      <c r="G719" s="295"/>
      <c r="H719" s="295"/>
      <c r="I719" s="295"/>
      <c r="J719" s="295"/>
      <c r="K719" s="295"/>
      <c r="L719" s="295"/>
      <c r="M719" s="295"/>
      <c r="N719" s="295"/>
      <c r="O719" s="295"/>
      <c r="P719" s="295"/>
      <c r="Q719" s="295"/>
      <c r="R719" s="295"/>
      <c r="S719" s="295"/>
      <c r="T719" s="295"/>
      <c r="U719" s="295"/>
      <c r="V719" s="295"/>
      <c r="W719" s="295"/>
      <c r="X719" s="295"/>
      <c r="Y719" s="295"/>
      <c r="Z719" s="295"/>
      <c r="AA719" s="295"/>
      <c r="AB719" s="295"/>
      <c r="AC719" s="295"/>
      <c r="AD719" s="295"/>
      <c r="AE719" s="295"/>
      <c r="AF719" s="295"/>
      <c r="AG719" s="295"/>
    </row>
    <row r="720" spans="1:33" ht="24" customHeight="1">
      <c r="A720" s="295"/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  <c r="AB720" s="295"/>
      <c r="AC720" s="295"/>
      <c r="AD720" s="295"/>
      <c r="AE720" s="295"/>
      <c r="AF720" s="295"/>
      <c r="AG720" s="295"/>
    </row>
    <row r="721" spans="1:33" ht="24" customHeight="1">
      <c r="A721" s="295"/>
      <c r="B721" s="295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  <c r="AA721" s="295"/>
      <c r="AB721" s="295"/>
      <c r="AC721" s="295"/>
      <c r="AD721" s="295"/>
      <c r="AE721" s="295"/>
      <c r="AF721" s="295"/>
      <c r="AG721" s="295"/>
    </row>
    <row r="722" spans="1:33" ht="24" customHeight="1">
      <c r="A722" s="295"/>
      <c r="B722" s="295"/>
      <c r="C722" s="295"/>
      <c r="D722" s="295"/>
      <c r="E722" s="295"/>
      <c r="F722" s="295"/>
      <c r="G722" s="295"/>
      <c r="H722" s="295"/>
      <c r="I722" s="295"/>
      <c r="J722" s="295"/>
      <c r="K722" s="295"/>
      <c r="L722" s="295"/>
      <c r="M722" s="295"/>
      <c r="N722" s="295"/>
      <c r="O722" s="295"/>
      <c r="P722" s="295"/>
      <c r="Q722" s="295"/>
      <c r="R722" s="295"/>
      <c r="S722" s="295"/>
      <c r="T722" s="295"/>
      <c r="U722" s="295"/>
      <c r="V722" s="295"/>
      <c r="W722" s="295"/>
      <c r="X722" s="295"/>
      <c r="Y722" s="295"/>
      <c r="Z722" s="295"/>
      <c r="AA722" s="295"/>
      <c r="AB722" s="295"/>
      <c r="AC722" s="295"/>
      <c r="AD722" s="295"/>
      <c r="AE722" s="295"/>
      <c r="AF722" s="295"/>
      <c r="AG722" s="295"/>
    </row>
    <row r="723" spans="1:33" ht="24" customHeight="1">
      <c r="A723" s="295"/>
      <c r="B723" s="295"/>
      <c r="C723" s="295"/>
      <c r="D723" s="295"/>
      <c r="E723" s="295"/>
      <c r="F723" s="295"/>
      <c r="G723" s="295"/>
      <c r="H723" s="295"/>
      <c r="I723" s="295"/>
      <c r="J723" s="295"/>
      <c r="K723" s="295"/>
      <c r="L723" s="295"/>
      <c r="M723" s="295"/>
      <c r="N723" s="295"/>
      <c r="O723" s="295"/>
      <c r="P723" s="295"/>
      <c r="Q723" s="295"/>
      <c r="R723" s="295"/>
      <c r="S723" s="295"/>
      <c r="T723" s="295"/>
      <c r="U723" s="295"/>
      <c r="V723" s="295"/>
      <c r="W723" s="295"/>
      <c r="X723" s="295"/>
      <c r="Y723" s="295"/>
      <c r="Z723" s="295"/>
      <c r="AA723" s="295"/>
      <c r="AB723" s="295"/>
      <c r="AC723" s="295"/>
      <c r="AD723" s="295"/>
      <c r="AE723" s="295"/>
      <c r="AF723" s="295"/>
      <c r="AG723" s="295"/>
    </row>
    <row r="724" spans="1:33" ht="24" customHeight="1">
      <c r="A724" s="295"/>
      <c r="B724" s="295"/>
      <c r="C724" s="295"/>
      <c r="D724" s="295"/>
      <c r="E724" s="295"/>
      <c r="F724" s="295"/>
      <c r="G724" s="295"/>
      <c r="H724" s="295"/>
      <c r="I724" s="295"/>
      <c r="J724" s="295"/>
      <c r="K724" s="295"/>
      <c r="L724" s="295"/>
      <c r="M724" s="295"/>
      <c r="N724" s="295"/>
      <c r="O724" s="295"/>
      <c r="P724" s="295"/>
      <c r="Q724" s="295"/>
      <c r="R724" s="295"/>
      <c r="S724" s="295"/>
      <c r="T724" s="295"/>
      <c r="U724" s="295"/>
      <c r="V724" s="295"/>
      <c r="W724" s="295"/>
      <c r="X724" s="295"/>
      <c r="Y724" s="295"/>
      <c r="Z724" s="295"/>
      <c r="AA724" s="295"/>
      <c r="AB724" s="295"/>
      <c r="AC724" s="295"/>
      <c r="AD724" s="295"/>
      <c r="AE724" s="295"/>
      <c r="AF724" s="295"/>
      <c r="AG724" s="295"/>
    </row>
    <row r="725" spans="1:33" ht="24" customHeight="1">
      <c r="A725" s="295"/>
      <c r="B725" s="295"/>
      <c r="C725" s="295"/>
      <c r="D725" s="295"/>
      <c r="E725" s="295"/>
      <c r="F725" s="295"/>
      <c r="G725" s="295"/>
      <c r="H725" s="295"/>
      <c r="I725" s="295"/>
      <c r="J725" s="295"/>
      <c r="K725" s="295"/>
      <c r="L725" s="295"/>
      <c r="M725" s="295"/>
      <c r="N725" s="295"/>
      <c r="O725" s="295"/>
      <c r="P725" s="295"/>
      <c r="Q725" s="295"/>
      <c r="R725" s="295"/>
      <c r="S725" s="295"/>
      <c r="T725" s="295"/>
      <c r="U725" s="295"/>
      <c r="V725" s="295"/>
      <c r="W725" s="295"/>
      <c r="X725" s="295"/>
      <c r="Y725" s="295"/>
      <c r="Z725" s="295"/>
      <c r="AA725" s="295"/>
      <c r="AB725" s="295"/>
      <c r="AC725" s="295"/>
      <c r="AD725" s="295"/>
      <c r="AE725" s="295"/>
      <c r="AF725" s="295"/>
      <c r="AG725" s="295"/>
    </row>
    <row r="726" spans="1:33" ht="24" customHeight="1">
      <c r="A726" s="295"/>
      <c r="B726" s="295"/>
      <c r="C726" s="295"/>
      <c r="D726" s="295"/>
      <c r="E726" s="295"/>
      <c r="F726" s="295"/>
      <c r="G726" s="295"/>
      <c r="H726" s="295"/>
      <c r="I726" s="295"/>
      <c r="J726" s="295"/>
      <c r="K726" s="295"/>
      <c r="L726" s="295"/>
      <c r="M726" s="295"/>
      <c r="N726" s="295"/>
      <c r="O726" s="295"/>
      <c r="P726" s="295"/>
      <c r="Q726" s="295"/>
      <c r="R726" s="295"/>
      <c r="S726" s="295"/>
      <c r="T726" s="295"/>
      <c r="U726" s="295"/>
      <c r="V726" s="295"/>
      <c r="W726" s="295"/>
      <c r="X726" s="295"/>
      <c r="Y726" s="295"/>
      <c r="Z726" s="295"/>
      <c r="AA726" s="295"/>
      <c r="AB726" s="295"/>
      <c r="AC726" s="295"/>
      <c r="AD726" s="295"/>
      <c r="AE726" s="295"/>
      <c r="AF726" s="295"/>
      <c r="AG726" s="295"/>
    </row>
    <row r="727" spans="1:33" ht="24" customHeight="1">
      <c r="A727" s="295"/>
      <c r="B727" s="295"/>
      <c r="C727" s="295"/>
      <c r="D727" s="295"/>
      <c r="E727" s="295"/>
      <c r="F727" s="295"/>
      <c r="G727" s="295"/>
      <c r="H727" s="295"/>
      <c r="I727" s="295"/>
      <c r="J727" s="295"/>
      <c r="K727" s="295"/>
      <c r="L727" s="295"/>
      <c r="M727" s="295"/>
      <c r="N727" s="295"/>
      <c r="O727" s="295"/>
      <c r="P727" s="295"/>
      <c r="Q727" s="295"/>
      <c r="R727" s="295"/>
      <c r="S727" s="295"/>
      <c r="T727" s="295"/>
      <c r="U727" s="295"/>
      <c r="V727" s="295"/>
      <c r="W727" s="295"/>
      <c r="X727" s="295"/>
      <c r="Y727" s="295"/>
      <c r="Z727" s="295"/>
      <c r="AA727" s="295"/>
      <c r="AB727" s="295"/>
      <c r="AC727" s="295"/>
      <c r="AD727" s="295"/>
      <c r="AE727" s="295"/>
      <c r="AF727" s="295"/>
      <c r="AG727" s="295"/>
    </row>
    <row r="728" spans="1:33" ht="24" customHeight="1">
      <c r="A728" s="295"/>
      <c r="B728" s="295"/>
      <c r="C728" s="295"/>
      <c r="D728" s="295"/>
      <c r="E728" s="295"/>
      <c r="F728" s="295"/>
      <c r="G728" s="295"/>
      <c r="H728" s="295"/>
      <c r="I728" s="295"/>
      <c r="J728" s="295"/>
      <c r="K728" s="295"/>
      <c r="L728" s="295"/>
      <c r="M728" s="295"/>
      <c r="N728" s="295"/>
      <c r="O728" s="295"/>
      <c r="P728" s="295"/>
      <c r="Q728" s="295"/>
      <c r="R728" s="295"/>
      <c r="S728" s="295"/>
      <c r="T728" s="295"/>
      <c r="U728" s="295"/>
      <c r="V728" s="295"/>
      <c r="W728" s="295"/>
      <c r="X728" s="295"/>
      <c r="Y728" s="295"/>
      <c r="Z728" s="295"/>
      <c r="AA728" s="295"/>
      <c r="AB728" s="295"/>
      <c r="AC728" s="295"/>
      <c r="AD728" s="295"/>
      <c r="AE728" s="295"/>
      <c r="AF728" s="295"/>
      <c r="AG728" s="295"/>
    </row>
    <row r="729" spans="1:33" ht="24" customHeight="1">
      <c r="A729" s="295"/>
      <c r="B729" s="295"/>
      <c r="C729" s="295"/>
      <c r="D729" s="295"/>
      <c r="E729" s="295"/>
      <c r="F729" s="295"/>
      <c r="G729" s="295"/>
      <c r="H729" s="295"/>
      <c r="I729" s="295"/>
      <c r="J729" s="295"/>
      <c r="K729" s="295"/>
      <c r="L729" s="295"/>
      <c r="M729" s="295"/>
      <c r="N729" s="295"/>
      <c r="O729" s="295"/>
      <c r="P729" s="295"/>
      <c r="Q729" s="295"/>
      <c r="R729" s="295"/>
      <c r="S729" s="295"/>
      <c r="T729" s="295"/>
      <c r="U729" s="295"/>
      <c r="V729" s="295"/>
      <c r="W729" s="295"/>
      <c r="X729" s="295"/>
      <c r="Y729" s="295"/>
      <c r="Z729" s="295"/>
      <c r="AA729" s="295"/>
      <c r="AB729" s="295"/>
      <c r="AC729" s="295"/>
      <c r="AD729" s="295"/>
      <c r="AE729" s="295"/>
      <c r="AF729" s="295"/>
      <c r="AG729" s="295"/>
    </row>
    <row r="730" spans="1:33" ht="24" customHeight="1">
      <c r="A730" s="295"/>
      <c r="B730" s="295"/>
      <c r="C730" s="295"/>
      <c r="D730" s="295"/>
      <c r="E730" s="295"/>
      <c r="F730" s="295"/>
      <c r="G730" s="295"/>
      <c r="H730" s="295"/>
      <c r="I730" s="295"/>
      <c r="J730" s="295"/>
      <c r="K730" s="295"/>
      <c r="L730" s="295"/>
      <c r="M730" s="295"/>
      <c r="N730" s="295"/>
      <c r="O730" s="295"/>
      <c r="P730" s="295"/>
      <c r="Q730" s="295"/>
      <c r="R730" s="295"/>
      <c r="S730" s="295"/>
      <c r="T730" s="295"/>
      <c r="U730" s="295"/>
      <c r="V730" s="295"/>
      <c r="W730" s="295"/>
      <c r="X730" s="295"/>
      <c r="Y730" s="295"/>
      <c r="Z730" s="295"/>
      <c r="AA730" s="295"/>
      <c r="AB730" s="295"/>
      <c r="AC730" s="295"/>
      <c r="AD730" s="295"/>
      <c r="AE730" s="295"/>
      <c r="AF730" s="295"/>
      <c r="AG730" s="295"/>
    </row>
    <row r="731" spans="1:33" ht="24" customHeight="1">
      <c r="A731" s="295"/>
      <c r="B731" s="295"/>
      <c r="C731" s="295"/>
      <c r="D731" s="295"/>
      <c r="E731" s="295"/>
      <c r="F731" s="295"/>
      <c r="G731" s="295"/>
      <c r="H731" s="295"/>
      <c r="I731" s="295"/>
      <c r="J731" s="295"/>
      <c r="K731" s="295"/>
      <c r="L731" s="295"/>
      <c r="M731" s="295"/>
      <c r="N731" s="295"/>
      <c r="O731" s="295"/>
      <c r="P731" s="295"/>
      <c r="Q731" s="295"/>
      <c r="R731" s="295"/>
      <c r="S731" s="295"/>
      <c r="T731" s="295"/>
      <c r="U731" s="295"/>
      <c r="V731" s="295"/>
      <c r="W731" s="295"/>
      <c r="X731" s="295"/>
      <c r="Y731" s="295"/>
      <c r="Z731" s="295"/>
      <c r="AA731" s="295"/>
      <c r="AB731" s="295"/>
      <c r="AC731" s="295"/>
      <c r="AD731" s="295"/>
      <c r="AE731" s="295"/>
      <c r="AF731" s="295"/>
      <c r="AG731" s="295"/>
    </row>
    <row r="732" spans="1:33" ht="24" customHeight="1">
      <c r="A732" s="295"/>
      <c r="B732" s="295"/>
      <c r="C732" s="295"/>
      <c r="D732" s="295"/>
      <c r="E732" s="295"/>
      <c r="F732" s="295"/>
      <c r="G732" s="295"/>
      <c r="H732" s="295"/>
      <c r="I732" s="295"/>
      <c r="J732" s="295"/>
      <c r="K732" s="295"/>
      <c r="L732" s="295"/>
      <c r="M732" s="295"/>
      <c r="N732" s="295"/>
      <c r="O732" s="295"/>
      <c r="P732" s="295"/>
      <c r="Q732" s="295"/>
      <c r="R732" s="295"/>
      <c r="S732" s="295"/>
      <c r="T732" s="295"/>
      <c r="U732" s="295"/>
      <c r="V732" s="295"/>
      <c r="W732" s="295"/>
      <c r="X732" s="295"/>
      <c r="Y732" s="295"/>
      <c r="Z732" s="295"/>
      <c r="AA732" s="295"/>
      <c r="AB732" s="295"/>
      <c r="AC732" s="295"/>
      <c r="AD732" s="295"/>
      <c r="AE732" s="295"/>
      <c r="AF732" s="295"/>
      <c r="AG732" s="295"/>
    </row>
    <row r="733" spans="1:33" ht="24" customHeight="1">
      <c r="A733" s="295"/>
      <c r="B733" s="295"/>
      <c r="C733" s="295"/>
      <c r="D733" s="295"/>
      <c r="E733" s="295"/>
      <c r="F733" s="295"/>
      <c r="G733" s="295"/>
      <c r="H733" s="295"/>
      <c r="I733" s="295"/>
      <c r="J733" s="295"/>
      <c r="K733" s="295"/>
      <c r="L733" s="295"/>
      <c r="M733" s="295"/>
      <c r="N733" s="295"/>
      <c r="O733" s="295"/>
      <c r="P733" s="295"/>
      <c r="Q733" s="295"/>
      <c r="R733" s="295"/>
      <c r="S733" s="295"/>
      <c r="T733" s="295"/>
      <c r="U733" s="295"/>
      <c r="V733" s="295"/>
      <c r="W733" s="295"/>
      <c r="X733" s="295"/>
      <c r="Y733" s="295"/>
      <c r="Z733" s="295"/>
      <c r="AA733" s="295"/>
      <c r="AB733" s="295"/>
      <c r="AC733" s="295"/>
      <c r="AD733" s="295"/>
      <c r="AE733" s="295"/>
      <c r="AF733" s="295"/>
      <c r="AG733" s="295"/>
    </row>
    <row r="734" spans="1:33" ht="24" customHeight="1">
      <c r="A734" s="295"/>
      <c r="B734" s="295"/>
      <c r="C734" s="295"/>
      <c r="D734" s="295"/>
      <c r="E734" s="295"/>
      <c r="F734" s="295"/>
      <c r="G734" s="295"/>
      <c r="H734" s="295"/>
      <c r="I734" s="295"/>
      <c r="J734" s="295"/>
      <c r="K734" s="295"/>
      <c r="L734" s="295"/>
      <c r="M734" s="295"/>
      <c r="N734" s="295"/>
      <c r="O734" s="295"/>
      <c r="P734" s="295"/>
      <c r="Q734" s="295"/>
      <c r="R734" s="295"/>
      <c r="S734" s="295"/>
      <c r="T734" s="295"/>
      <c r="U734" s="295"/>
      <c r="V734" s="295"/>
      <c r="W734" s="295"/>
      <c r="X734" s="295"/>
      <c r="Y734" s="295"/>
      <c r="Z734" s="295"/>
      <c r="AA734" s="295"/>
      <c r="AB734" s="295"/>
      <c r="AC734" s="295"/>
      <c r="AD734" s="295"/>
      <c r="AE734" s="295"/>
      <c r="AF734" s="295"/>
      <c r="AG734" s="295"/>
    </row>
    <row r="735" spans="1:33" ht="24" customHeight="1">
      <c r="A735" s="295"/>
      <c r="B735" s="295"/>
      <c r="C735" s="295"/>
      <c r="D735" s="295"/>
      <c r="E735" s="295"/>
      <c r="F735" s="295"/>
      <c r="G735" s="295"/>
      <c r="H735" s="295"/>
      <c r="I735" s="295"/>
      <c r="J735" s="295"/>
      <c r="K735" s="295"/>
      <c r="L735" s="295"/>
      <c r="M735" s="295"/>
      <c r="N735" s="295"/>
      <c r="O735" s="295"/>
      <c r="P735" s="295"/>
      <c r="Q735" s="295"/>
      <c r="R735" s="295"/>
      <c r="S735" s="295"/>
      <c r="T735" s="295"/>
      <c r="U735" s="295"/>
      <c r="V735" s="295"/>
      <c r="W735" s="295"/>
      <c r="X735" s="295"/>
      <c r="Y735" s="295"/>
      <c r="Z735" s="295"/>
      <c r="AA735" s="295"/>
      <c r="AB735" s="295"/>
      <c r="AC735" s="295"/>
      <c r="AD735" s="295"/>
      <c r="AE735" s="295"/>
      <c r="AF735" s="295"/>
      <c r="AG735" s="295"/>
    </row>
    <row r="736" spans="1:33" ht="24" customHeight="1">
      <c r="A736" s="295"/>
      <c r="B736" s="295"/>
      <c r="C736" s="295"/>
      <c r="D736" s="295"/>
      <c r="E736" s="295"/>
      <c r="F736" s="295"/>
      <c r="G736" s="295"/>
      <c r="H736" s="295"/>
      <c r="I736" s="295"/>
      <c r="J736" s="295"/>
      <c r="K736" s="295"/>
      <c r="L736" s="295"/>
      <c r="M736" s="295"/>
      <c r="N736" s="295"/>
      <c r="O736" s="295"/>
      <c r="P736" s="295"/>
      <c r="Q736" s="295"/>
      <c r="R736" s="295"/>
      <c r="S736" s="295"/>
      <c r="T736" s="295"/>
      <c r="U736" s="295"/>
      <c r="V736" s="295"/>
      <c r="W736" s="295"/>
      <c r="X736" s="295"/>
      <c r="Y736" s="295"/>
      <c r="Z736" s="295"/>
      <c r="AA736" s="295"/>
      <c r="AB736" s="295"/>
      <c r="AC736" s="295"/>
      <c r="AD736" s="295"/>
      <c r="AE736" s="295"/>
      <c r="AF736" s="295"/>
      <c r="AG736" s="295"/>
    </row>
    <row r="737" spans="1:33" ht="24" customHeight="1">
      <c r="A737" s="295"/>
      <c r="B737" s="295"/>
      <c r="C737" s="295"/>
      <c r="D737" s="295"/>
      <c r="E737" s="295"/>
      <c r="F737" s="295"/>
      <c r="G737" s="295"/>
      <c r="H737" s="295"/>
      <c r="I737" s="295"/>
      <c r="J737" s="295"/>
      <c r="K737" s="295"/>
      <c r="L737" s="295"/>
      <c r="M737" s="295"/>
      <c r="N737" s="295"/>
      <c r="O737" s="295"/>
      <c r="P737" s="295"/>
      <c r="Q737" s="295"/>
      <c r="R737" s="295"/>
      <c r="S737" s="295"/>
      <c r="T737" s="295"/>
      <c r="U737" s="295"/>
      <c r="V737" s="295"/>
      <c r="W737" s="295"/>
      <c r="X737" s="295"/>
      <c r="Y737" s="295"/>
      <c r="Z737" s="295"/>
      <c r="AA737" s="295"/>
      <c r="AB737" s="295"/>
      <c r="AC737" s="295"/>
      <c r="AD737" s="295"/>
      <c r="AE737" s="295"/>
      <c r="AF737" s="295"/>
      <c r="AG737" s="295"/>
    </row>
    <row r="738" spans="1:33" ht="24" customHeight="1">
      <c r="A738" s="295"/>
      <c r="B738" s="295"/>
      <c r="C738" s="295"/>
      <c r="D738" s="295"/>
      <c r="E738" s="295"/>
      <c r="F738" s="295"/>
      <c r="G738" s="295"/>
      <c r="H738" s="295"/>
      <c r="I738" s="295"/>
      <c r="J738" s="295"/>
      <c r="K738" s="295"/>
      <c r="L738" s="295"/>
      <c r="M738" s="295"/>
      <c r="N738" s="295"/>
      <c r="O738" s="295"/>
      <c r="P738" s="295"/>
      <c r="Q738" s="295"/>
      <c r="R738" s="295"/>
      <c r="S738" s="295"/>
      <c r="T738" s="295"/>
      <c r="U738" s="295"/>
      <c r="V738" s="295"/>
      <c r="W738" s="295"/>
      <c r="X738" s="295"/>
      <c r="Y738" s="295"/>
      <c r="Z738" s="295"/>
      <c r="AA738" s="295"/>
      <c r="AB738" s="295"/>
      <c r="AC738" s="295"/>
      <c r="AD738" s="295"/>
      <c r="AE738" s="295"/>
      <c r="AF738" s="295"/>
      <c r="AG738" s="295"/>
    </row>
    <row r="739" spans="1:33" ht="24" customHeight="1">
      <c r="A739" s="295"/>
      <c r="B739" s="295"/>
      <c r="C739" s="295"/>
      <c r="D739" s="295"/>
      <c r="E739" s="295"/>
      <c r="F739" s="295"/>
      <c r="G739" s="295"/>
      <c r="H739" s="295"/>
      <c r="I739" s="295"/>
      <c r="J739" s="295"/>
      <c r="K739" s="295"/>
      <c r="L739" s="295"/>
      <c r="M739" s="295"/>
      <c r="N739" s="295"/>
      <c r="O739" s="295"/>
      <c r="P739" s="295"/>
      <c r="Q739" s="295"/>
      <c r="R739" s="295"/>
      <c r="S739" s="295"/>
      <c r="T739" s="295"/>
      <c r="U739" s="295"/>
      <c r="V739" s="295"/>
      <c r="W739" s="295"/>
      <c r="X739" s="295"/>
      <c r="Y739" s="295"/>
      <c r="Z739" s="295"/>
      <c r="AA739" s="295"/>
      <c r="AB739" s="295"/>
      <c r="AC739" s="295"/>
      <c r="AD739" s="295"/>
      <c r="AE739" s="295"/>
      <c r="AF739" s="295"/>
      <c r="AG739" s="295"/>
    </row>
    <row r="740" spans="1:33" ht="24" customHeight="1">
      <c r="A740" s="295"/>
      <c r="B740" s="295"/>
      <c r="C740" s="295"/>
      <c r="D740" s="295"/>
      <c r="E740" s="295"/>
      <c r="F740" s="295"/>
      <c r="G740" s="295"/>
      <c r="H740" s="295"/>
      <c r="I740" s="295"/>
      <c r="J740" s="295"/>
      <c r="K740" s="295"/>
      <c r="L740" s="295"/>
      <c r="M740" s="295"/>
      <c r="N740" s="295"/>
      <c r="O740" s="295"/>
      <c r="P740" s="295"/>
      <c r="Q740" s="295"/>
      <c r="R740" s="295"/>
      <c r="S740" s="295"/>
      <c r="T740" s="295"/>
      <c r="U740" s="295"/>
      <c r="V740" s="295"/>
      <c r="W740" s="295"/>
      <c r="X740" s="295"/>
      <c r="Y740" s="295"/>
      <c r="Z740" s="295"/>
      <c r="AA740" s="295"/>
      <c r="AB740" s="295"/>
      <c r="AC740" s="295"/>
      <c r="AD740" s="295"/>
      <c r="AE740" s="295"/>
      <c r="AF740" s="295"/>
      <c r="AG740" s="295"/>
    </row>
    <row r="741" spans="1:33" ht="24" customHeight="1">
      <c r="A741" s="295"/>
      <c r="B741" s="295"/>
      <c r="C741" s="295"/>
      <c r="D741" s="295"/>
      <c r="E741" s="295"/>
      <c r="F741" s="295"/>
      <c r="G741" s="295"/>
      <c r="H741" s="295"/>
      <c r="I741" s="295"/>
      <c r="J741" s="295"/>
      <c r="K741" s="295"/>
      <c r="L741" s="295"/>
      <c r="M741" s="295"/>
      <c r="N741" s="295"/>
      <c r="O741" s="295"/>
      <c r="P741" s="295"/>
      <c r="Q741" s="295"/>
      <c r="R741" s="295"/>
      <c r="S741" s="295"/>
      <c r="T741" s="295"/>
      <c r="U741" s="295"/>
      <c r="V741" s="295"/>
      <c r="W741" s="295"/>
      <c r="X741" s="295"/>
      <c r="Y741" s="295"/>
      <c r="Z741" s="295"/>
      <c r="AA741" s="295"/>
      <c r="AB741" s="295"/>
      <c r="AC741" s="295"/>
      <c r="AD741" s="295"/>
      <c r="AE741" s="295"/>
      <c r="AF741" s="295"/>
      <c r="AG741" s="295"/>
    </row>
    <row r="742" spans="1:33" ht="24" customHeight="1">
      <c r="A742" s="295"/>
      <c r="B742" s="295"/>
      <c r="C742" s="295"/>
      <c r="D742" s="295"/>
      <c r="E742" s="295"/>
      <c r="F742" s="295"/>
      <c r="G742" s="295"/>
      <c r="H742" s="295"/>
      <c r="I742" s="295"/>
      <c r="J742" s="295"/>
      <c r="K742" s="295"/>
      <c r="L742" s="295"/>
      <c r="M742" s="295"/>
      <c r="N742" s="295"/>
      <c r="O742" s="295"/>
      <c r="P742" s="295"/>
      <c r="Q742" s="295"/>
      <c r="R742" s="295"/>
      <c r="S742" s="295"/>
      <c r="T742" s="295"/>
      <c r="U742" s="295"/>
      <c r="V742" s="295"/>
      <c r="W742" s="295"/>
      <c r="X742" s="295"/>
      <c r="Y742" s="295"/>
      <c r="Z742" s="295"/>
      <c r="AA742" s="295"/>
      <c r="AB742" s="295"/>
      <c r="AC742" s="295"/>
      <c r="AD742" s="295"/>
      <c r="AE742" s="295"/>
      <c r="AF742" s="295"/>
      <c r="AG742" s="295"/>
    </row>
    <row r="743" spans="1:33" ht="24" customHeight="1">
      <c r="A743" s="295"/>
      <c r="B743" s="295"/>
      <c r="C743" s="295"/>
      <c r="D743" s="295"/>
      <c r="E743" s="295"/>
      <c r="F743" s="295"/>
      <c r="G743" s="295"/>
      <c r="H743" s="295"/>
      <c r="I743" s="295"/>
      <c r="J743" s="295"/>
      <c r="K743" s="295"/>
      <c r="L743" s="295"/>
      <c r="M743" s="295"/>
      <c r="N743" s="295"/>
      <c r="O743" s="295"/>
      <c r="P743" s="295"/>
      <c r="Q743" s="295"/>
      <c r="R743" s="295"/>
      <c r="S743" s="295"/>
      <c r="T743" s="295"/>
      <c r="U743" s="295"/>
      <c r="V743" s="295"/>
      <c r="W743" s="295"/>
      <c r="X743" s="295"/>
      <c r="Y743" s="295"/>
      <c r="Z743" s="295"/>
      <c r="AA743" s="295"/>
      <c r="AB743" s="295"/>
      <c r="AC743" s="295"/>
      <c r="AD743" s="295"/>
      <c r="AE743" s="295"/>
      <c r="AF743" s="295"/>
      <c r="AG743" s="295"/>
    </row>
    <row r="744" spans="1:33" ht="24" customHeight="1">
      <c r="A744" s="295"/>
      <c r="B744" s="295"/>
      <c r="C744" s="295"/>
      <c r="D744" s="295"/>
      <c r="E744" s="295"/>
      <c r="F744" s="295"/>
      <c r="G744" s="295"/>
      <c r="H744" s="295"/>
      <c r="I744" s="295"/>
      <c r="J744" s="295"/>
      <c r="K744" s="295"/>
      <c r="L744" s="295"/>
      <c r="M744" s="295"/>
      <c r="N744" s="295"/>
      <c r="O744" s="295"/>
      <c r="P744" s="295"/>
      <c r="Q744" s="295"/>
      <c r="R744" s="295"/>
      <c r="S744" s="295"/>
      <c r="T744" s="295"/>
      <c r="U744" s="295"/>
      <c r="V744" s="295"/>
      <c r="W744" s="295"/>
      <c r="X744" s="295"/>
      <c r="Y744" s="295"/>
      <c r="Z744" s="295"/>
      <c r="AA744" s="295"/>
      <c r="AB744" s="295"/>
      <c r="AC744" s="295"/>
      <c r="AD744" s="295"/>
      <c r="AE744" s="295"/>
      <c r="AF744" s="295"/>
      <c r="AG744" s="295"/>
    </row>
    <row r="745" spans="1:33" ht="24" customHeight="1">
      <c r="A745" s="295"/>
      <c r="B745" s="295"/>
      <c r="C745" s="295"/>
      <c r="D745" s="295"/>
      <c r="E745" s="295"/>
      <c r="F745" s="295"/>
      <c r="G745" s="295"/>
      <c r="H745" s="295"/>
      <c r="I745" s="295"/>
      <c r="J745" s="295"/>
      <c r="K745" s="295"/>
      <c r="L745" s="295"/>
      <c r="M745" s="295"/>
      <c r="N745" s="295"/>
      <c r="O745" s="295"/>
      <c r="P745" s="295"/>
      <c r="Q745" s="295"/>
      <c r="R745" s="295"/>
      <c r="S745" s="295"/>
      <c r="T745" s="295"/>
      <c r="U745" s="295"/>
      <c r="V745" s="295"/>
      <c r="W745" s="295"/>
      <c r="X745" s="295"/>
      <c r="Y745" s="295"/>
      <c r="Z745" s="295"/>
      <c r="AA745" s="295"/>
      <c r="AB745" s="295"/>
      <c r="AC745" s="295"/>
      <c r="AD745" s="295"/>
      <c r="AE745" s="295"/>
      <c r="AF745" s="295"/>
      <c r="AG745" s="295"/>
    </row>
    <row r="746" spans="1:33" ht="24" customHeight="1">
      <c r="A746" s="295"/>
      <c r="B746" s="295"/>
      <c r="C746" s="295"/>
      <c r="D746" s="295"/>
      <c r="E746" s="295"/>
      <c r="F746" s="295"/>
      <c r="G746" s="295"/>
      <c r="H746" s="295"/>
      <c r="I746" s="295"/>
      <c r="J746" s="295"/>
      <c r="K746" s="295"/>
      <c r="L746" s="295"/>
      <c r="M746" s="295"/>
      <c r="N746" s="295"/>
      <c r="O746" s="295"/>
      <c r="P746" s="295"/>
      <c r="Q746" s="295"/>
      <c r="R746" s="295"/>
      <c r="S746" s="295"/>
      <c r="T746" s="295"/>
      <c r="U746" s="295"/>
      <c r="V746" s="295"/>
      <c r="W746" s="295"/>
      <c r="X746" s="295"/>
      <c r="Y746" s="295"/>
      <c r="Z746" s="295"/>
      <c r="AA746" s="295"/>
      <c r="AB746" s="295"/>
      <c r="AC746" s="295"/>
      <c r="AD746" s="295"/>
      <c r="AE746" s="295"/>
      <c r="AF746" s="295"/>
      <c r="AG746" s="295"/>
    </row>
    <row r="747" spans="1:33" ht="24" customHeight="1">
      <c r="A747" s="295"/>
      <c r="B747" s="295"/>
      <c r="C747" s="295"/>
      <c r="D747" s="295"/>
      <c r="E747" s="295"/>
      <c r="F747" s="295"/>
      <c r="G747" s="295"/>
      <c r="H747" s="295"/>
      <c r="I747" s="295"/>
      <c r="J747" s="295"/>
      <c r="K747" s="295"/>
      <c r="L747" s="295"/>
      <c r="M747" s="295"/>
      <c r="N747" s="295"/>
      <c r="O747" s="295"/>
      <c r="P747" s="295"/>
      <c r="Q747" s="295"/>
      <c r="R747" s="295"/>
      <c r="S747" s="295"/>
      <c r="T747" s="295"/>
      <c r="U747" s="295"/>
      <c r="V747" s="295"/>
      <c r="W747" s="295"/>
      <c r="X747" s="295"/>
      <c r="Y747" s="295"/>
      <c r="Z747" s="295"/>
      <c r="AA747" s="295"/>
      <c r="AB747" s="295"/>
      <c r="AC747" s="295"/>
      <c r="AD747" s="295"/>
      <c r="AE747" s="295"/>
      <c r="AF747" s="295"/>
      <c r="AG747" s="295"/>
    </row>
    <row r="748" spans="1:33" ht="24" customHeight="1">
      <c r="A748" s="295"/>
      <c r="B748" s="295"/>
      <c r="C748" s="295"/>
      <c r="D748" s="295"/>
      <c r="E748" s="295"/>
      <c r="F748" s="295"/>
      <c r="G748" s="295"/>
      <c r="H748" s="295"/>
      <c r="I748" s="295"/>
      <c r="J748" s="295"/>
      <c r="K748" s="295"/>
      <c r="L748" s="295"/>
      <c r="M748" s="295"/>
      <c r="N748" s="295"/>
      <c r="O748" s="295"/>
      <c r="P748" s="295"/>
      <c r="Q748" s="295"/>
      <c r="R748" s="295"/>
      <c r="S748" s="295"/>
      <c r="T748" s="295"/>
      <c r="U748" s="295"/>
      <c r="V748" s="295"/>
      <c r="W748" s="295"/>
      <c r="X748" s="295"/>
      <c r="Y748" s="295"/>
      <c r="Z748" s="295"/>
      <c r="AA748" s="295"/>
      <c r="AB748" s="295"/>
      <c r="AC748" s="295"/>
      <c r="AD748" s="295"/>
      <c r="AE748" s="295"/>
      <c r="AF748" s="295"/>
      <c r="AG748" s="295"/>
    </row>
    <row r="749" spans="1:33" ht="24" customHeight="1">
      <c r="A749" s="295"/>
      <c r="B749" s="295"/>
      <c r="C749" s="295"/>
      <c r="D749" s="295"/>
      <c r="E749" s="295"/>
      <c r="F749" s="295"/>
      <c r="G749" s="295"/>
      <c r="H749" s="295"/>
      <c r="I749" s="295"/>
      <c r="J749" s="295"/>
      <c r="K749" s="295"/>
      <c r="L749" s="295"/>
      <c r="M749" s="295"/>
      <c r="N749" s="295"/>
      <c r="O749" s="295"/>
      <c r="P749" s="295"/>
      <c r="Q749" s="295"/>
      <c r="R749" s="295"/>
      <c r="S749" s="295"/>
      <c r="T749" s="295"/>
      <c r="U749" s="295"/>
      <c r="V749" s="295"/>
      <c r="W749" s="295"/>
      <c r="X749" s="295"/>
      <c r="Y749" s="295"/>
      <c r="Z749" s="295"/>
      <c r="AA749" s="295"/>
      <c r="AB749" s="295"/>
      <c r="AC749" s="295"/>
      <c r="AD749" s="295"/>
      <c r="AE749" s="295"/>
      <c r="AF749" s="295"/>
      <c r="AG749" s="295"/>
    </row>
    <row r="750" spans="1:33" ht="24" customHeight="1">
      <c r="A750" s="295"/>
      <c r="B750" s="295"/>
      <c r="C750" s="295"/>
      <c r="D750" s="295"/>
      <c r="E750" s="295"/>
      <c r="F750" s="295"/>
      <c r="G750" s="295"/>
      <c r="H750" s="295"/>
      <c r="I750" s="295"/>
      <c r="J750" s="295"/>
      <c r="K750" s="295"/>
      <c r="L750" s="295"/>
      <c r="M750" s="295"/>
      <c r="N750" s="295"/>
      <c r="O750" s="295"/>
      <c r="P750" s="295"/>
      <c r="Q750" s="295"/>
      <c r="R750" s="295"/>
      <c r="S750" s="295"/>
      <c r="T750" s="295"/>
      <c r="U750" s="295"/>
      <c r="V750" s="295"/>
      <c r="W750" s="295"/>
      <c r="X750" s="295"/>
      <c r="Y750" s="295"/>
      <c r="Z750" s="295"/>
      <c r="AA750" s="295"/>
      <c r="AB750" s="295"/>
      <c r="AC750" s="295"/>
      <c r="AD750" s="295"/>
      <c r="AE750" s="295"/>
      <c r="AF750" s="295"/>
      <c r="AG750" s="295"/>
    </row>
    <row r="751" spans="1:33" ht="24" customHeight="1">
      <c r="A751" s="295"/>
      <c r="B751" s="295"/>
      <c r="C751" s="295"/>
      <c r="D751" s="295"/>
      <c r="E751" s="295"/>
      <c r="F751" s="295"/>
      <c r="G751" s="295"/>
      <c r="H751" s="295"/>
      <c r="I751" s="295"/>
      <c r="J751" s="295"/>
      <c r="K751" s="295"/>
      <c r="L751" s="295"/>
      <c r="M751" s="295"/>
      <c r="N751" s="295"/>
      <c r="O751" s="295"/>
      <c r="P751" s="295"/>
      <c r="Q751" s="295"/>
      <c r="R751" s="295"/>
      <c r="S751" s="295"/>
      <c r="T751" s="295"/>
      <c r="U751" s="295"/>
      <c r="V751" s="295"/>
      <c r="W751" s="295"/>
      <c r="X751" s="295"/>
      <c r="Y751" s="295"/>
      <c r="Z751" s="295"/>
      <c r="AA751" s="295"/>
      <c r="AB751" s="295"/>
      <c r="AC751" s="295"/>
      <c r="AD751" s="295"/>
      <c r="AE751" s="295"/>
      <c r="AF751" s="295"/>
      <c r="AG751" s="295"/>
    </row>
    <row r="752" spans="1:33" ht="24" customHeight="1">
      <c r="A752" s="295"/>
      <c r="B752" s="295"/>
      <c r="C752" s="295"/>
      <c r="D752" s="295"/>
      <c r="E752" s="295"/>
      <c r="F752" s="295"/>
      <c r="G752" s="295"/>
      <c r="H752" s="295"/>
      <c r="I752" s="295"/>
      <c r="J752" s="295"/>
      <c r="K752" s="295"/>
      <c r="L752" s="295"/>
      <c r="M752" s="295"/>
      <c r="N752" s="295"/>
      <c r="O752" s="295"/>
      <c r="P752" s="295"/>
      <c r="Q752" s="295"/>
      <c r="R752" s="295"/>
      <c r="S752" s="295"/>
      <c r="T752" s="295"/>
      <c r="U752" s="295"/>
      <c r="V752" s="295"/>
      <c r="W752" s="295"/>
      <c r="X752" s="295"/>
      <c r="Y752" s="295"/>
      <c r="Z752" s="295"/>
      <c r="AA752" s="295"/>
      <c r="AB752" s="295"/>
      <c r="AC752" s="295"/>
      <c r="AD752" s="295"/>
      <c r="AE752" s="295"/>
      <c r="AF752" s="295"/>
      <c r="AG752" s="295"/>
    </row>
    <row r="753" spans="1:33" ht="24" customHeight="1">
      <c r="A753" s="295"/>
      <c r="B753" s="295"/>
      <c r="C753" s="295"/>
      <c r="D753" s="295"/>
      <c r="E753" s="295"/>
      <c r="F753" s="295"/>
      <c r="G753" s="295"/>
      <c r="H753" s="295"/>
      <c r="I753" s="295"/>
      <c r="J753" s="295"/>
      <c r="K753" s="295"/>
      <c r="L753" s="295"/>
      <c r="M753" s="295"/>
      <c r="N753" s="295"/>
      <c r="O753" s="295"/>
      <c r="P753" s="295"/>
      <c r="Q753" s="295"/>
      <c r="R753" s="295"/>
      <c r="S753" s="295"/>
      <c r="T753" s="295"/>
      <c r="U753" s="295"/>
      <c r="V753" s="295"/>
      <c r="W753" s="295"/>
      <c r="X753" s="295"/>
      <c r="Y753" s="295"/>
      <c r="Z753" s="295"/>
      <c r="AA753" s="295"/>
      <c r="AB753" s="295"/>
      <c r="AC753" s="295"/>
      <c r="AD753" s="295"/>
      <c r="AE753" s="295"/>
      <c r="AF753" s="295"/>
      <c r="AG753" s="295"/>
    </row>
    <row r="754" spans="1:33" ht="24" customHeight="1">
      <c r="A754" s="295"/>
      <c r="B754" s="295"/>
      <c r="C754" s="295"/>
      <c r="D754" s="295"/>
      <c r="E754" s="295"/>
      <c r="F754" s="295"/>
      <c r="G754" s="295"/>
      <c r="H754" s="295"/>
      <c r="I754" s="295"/>
      <c r="J754" s="295"/>
      <c r="K754" s="295"/>
      <c r="L754" s="295"/>
      <c r="M754" s="295"/>
      <c r="N754" s="295"/>
      <c r="O754" s="295"/>
      <c r="P754" s="295"/>
      <c r="Q754" s="295"/>
      <c r="R754" s="295"/>
      <c r="S754" s="295"/>
      <c r="T754" s="295"/>
      <c r="U754" s="295"/>
      <c r="V754" s="295"/>
      <c r="W754" s="295"/>
      <c r="X754" s="295"/>
      <c r="Y754" s="295"/>
      <c r="Z754" s="295"/>
      <c r="AA754" s="295"/>
      <c r="AB754" s="295"/>
      <c r="AC754" s="295"/>
      <c r="AD754" s="295"/>
      <c r="AE754" s="295"/>
      <c r="AF754" s="295"/>
      <c r="AG754" s="295"/>
    </row>
    <row r="755" spans="1:33" ht="24" customHeight="1">
      <c r="A755" s="295"/>
      <c r="B755" s="295"/>
      <c r="C755" s="295"/>
      <c r="D755" s="295"/>
      <c r="E755" s="295"/>
      <c r="F755" s="295"/>
      <c r="G755" s="295"/>
      <c r="H755" s="295"/>
      <c r="I755" s="295"/>
      <c r="J755" s="295"/>
      <c r="K755" s="295"/>
      <c r="L755" s="295"/>
      <c r="M755" s="295"/>
      <c r="N755" s="295"/>
      <c r="O755" s="295"/>
      <c r="P755" s="295"/>
      <c r="Q755" s="295"/>
      <c r="R755" s="295"/>
      <c r="S755" s="295"/>
      <c r="T755" s="295"/>
      <c r="U755" s="295"/>
      <c r="V755" s="295"/>
      <c r="W755" s="295"/>
      <c r="X755" s="295"/>
      <c r="Y755" s="295"/>
      <c r="Z755" s="295"/>
      <c r="AA755" s="295"/>
      <c r="AB755" s="295"/>
      <c r="AC755" s="295"/>
      <c r="AD755" s="295"/>
      <c r="AE755" s="295"/>
      <c r="AF755" s="295"/>
      <c r="AG755" s="295"/>
    </row>
    <row r="756" spans="1:33" ht="24" customHeight="1">
      <c r="A756" s="295"/>
      <c r="B756" s="295"/>
      <c r="C756" s="295"/>
      <c r="D756" s="295"/>
      <c r="E756" s="295"/>
      <c r="F756" s="295"/>
      <c r="G756" s="295"/>
      <c r="H756" s="295"/>
      <c r="I756" s="295"/>
      <c r="J756" s="295"/>
      <c r="K756" s="295"/>
      <c r="L756" s="295"/>
      <c r="M756" s="295"/>
      <c r="N756" s="295"/>
      <c r="O756" s="295"/>
      <c r="P756" s="295"/>
      <c r="Q756" s="295"/>
      <c r="R756" s="295"/>
      <c r="S756" s="295"/>
      <c r="T756" s="295"/>
      <c r="U756" s="295"/>
      <c r="V756" s="295"/>
      <c r="W756" s="295"/>
      <c r="X756" s="295"/>
      <c r="Y756" s="295"/>
      <c r="Z756" s="295"/>
      <c r="AA756" s="295"/>
      <c r="AB756" s="295"/>
      <c r="AC756" s="295"/>
      <c r="AD756" s="295"/>
      <c r="AE756" s="295"/>
      <c r="AF756" s="295"/>
      <c r="AG756" s="295"/>
    </row>
    <row r="757" spans="1:33" ht="24" customHeight="1">
      <c r="A757" s="295"/>
      <c r="B757" s="295"/>
      <c r="C757" s="295"/>
      <c r="D757" s="295"/>
      <c r="E757" s="295"/>
      <c r="F757" s="295"/>
      <c r="G757" s="295"/>
      <c r="H757" s="295"/>
      <c r="I757" s="295"/>
      <c r="J757" s="295"/>
      <c r="K757" s="295"/>
      <c r="L757" s="295"/>
      <c r="M757" s="295"/>
      <c r="N757" s="295"/>
      <c r="O757" s="295"/>
      <c r="P757" s="295"/>
      <c r="Q757" s="295"/>
      <c r="R757" s="295"/>
      <c r="S757" s="295"/>
      <c r="T757" s="295"/>
      <c r="U757" s="295"/>
      <c r="V757" s="295"/>
      <c r="W757" s="295"/>
      <c r="X757" s="295"/>
      <c r="Y757" s="295"/>
      <c r="Z757" s="295"/>
      <c r="AA757" s="295"/>
      <c r="AB757" s="295"/>
      <c r="AC757" s="295"/>
      <c r="AD757" s="295"/>
      <c r="AE757" s="295"/>
      <c r="AF757" s="295"/>
      <c r="AG757" s="295"/>
    </row>
    <row r="758" spans="1:33" ht="24" customHeight="1">
      <c r="A758" s="295"/>
      <c r="B758" s="295"/>
      <c r="C758" s="295"/>
      <c r="D758" s="295"/>
      <c r="E758" s="295"/>
      <c r="F758" s="295"/>
      <c r="G758" s="295"/>
      <c r="H758" s="295"/>
      <c r="I758" s="295"/>
      <c r="J758" s="295"/>
      <c r="K758" s="295"/>
      <c r="L758" s="295"/>
      <c r="M758" s="295"/>
      <c r="N758" s="295"/>
      <c r="O758" s="295"/>
      <c r="P758" s="295"/>
      <c r="Q758" s="295"/>
      <c r="R758" s="295"/>
      <c r="S758" s="295"/>
      <c r="T758" s="295"/>
      <c r="U758" s="295"/>
      <c r="V758" s="295"/>
      <c r="W758" s="295"/>
      <c r="X758" s="295"/>
      <c r="Y758" s="295"/>
      <c r="Z758" s="295"/>
      <c r="AA758" s="295"/>
      <c r="AB758" s="295"/>
      <c r="AC758" s="295"/>
      <c r="AD758" s="295"/>
      <c r="AE758" s="295"/>
      <c r="AF758" s="295"/>
      <c r="AG758" s="295"/>
    </row>
    <row r="759" spans="1:33" ht="24" customHeight="1">
      <c r="A759" s="295"/>
      <c r="B759" s="295"/>
      <c r="C759" s="295"/>
      <c r="D759" s="295"/>
      <c r="E759" s="295"/>
      <c r="F759" s="295"/>
      <c r="G759" s="295"/>
      <c r="H759" s="295"/>
      <c r="I759" s="295"/>
      <c r="J759" s="295"/>
      <c r="K759" s="295"/>
      <c r="L759" s="295"/>
      <c r="M759" s="295"/>
      <c r="N759" s="295"/>
      <c r="O759" s="295"/>
      <c r="P759" s="295"/>
      <c r="Q759" s="295"/>
      <c r="R759" s="295"/>
      <c r="S759" s="295"/>
      <c r="T759" s="295"/>
      <c r="U759" s="295"/>
      <c r="V759" s="295"/>
      <c r="W759" s="295"/>
      <c r="X759" s="295"/>
      <c r="Y759" s="295"/>
      <c r="Z759" s="295"/>
      <c r="AA759" s="295"/>
      <c r="AB759" s="295"/>
      <c r="AC759" s="295"/>
      <c r="AD759" s="295"/>
      <c r="AE759" s="295"/>
      <c r="AF759" s="295"/>
      <c r="AG759" s="295"/>
    </row>
    <row r="760" spans="1:33" ht="24" customHeight="1">
      <c r="A760" s="295"/>
      <c r="B760" s="295"/>
      <c r="C760" s="295"/>
      <c r="D760" s="295"/>
      <c r="E760" s="295"/>
      <c r="F760" s="295"/>
      <c r="G760" s="295"/>
      <c r="H760" s="295"/>
      <c r="I760" s="295"/>
      <c r="J760" s="295"/>
      <c r="K760" s="295"/>
      <c r="L760" s="295"/>
      <c r="M760" s="295"/>
      <c r="N760" s="295"/>
      <c r="O760" s="295"/>
      <c r="P760" s="295"/>
      <c r="Q760" s="295"/>
      <c r="R760" s="295"/>
      <c r="S760" s="295"/>
      <c r="T760" s="295"/>
      <c r="U760" s="295"/>
      <c r="V760" s="295"/>
      <c r="W760" s="295"/>
      <c r="X760" s="295"/>
      <c r="Y760" s="295"/>
      <c r="Z760" s="295"/>
      <c r="AA760" s="295"/>
      <c r="AB760" s="295"/>
      <c r="AC760" s="295"/>
      <c r="AD760" s="295"/>
      <c r="AE760" s="295"/>
      <c r="AF760" s="295"/>
      <c r="AG760" s="295"/>
    </row>
    <row r="761" spans="1:33" ht="24" customHeight="1">
      <c r="A761" s="295"/>
      <c r="B761" s="295"/>
      <c r="C761" s="295"/>
      <c r="D761" s="295"/>
      <c r="E761" s="295"/>
      <c r="F761" s="295"/>
      <c r="G761" s="295"/>
      <c r="H761" s="295"/>
      <c r="I761" s="295"/>
      <c r="J761" s="295"/>
      <c r="K761" s="295"/>
      <c r="L761" s="295"/>
      <c r="M761" s="295"/>
      <c r="N761" s="295"/>
      <c r="O761" s="295"/>
      <c r="P761" s="295"/>
      <c r="Q761" s="295"/>
      <c r="R761" s="295"/>
      <c r="S761" s="295"/>
      <c r="T761" s="295"/>
      <c r="U761" s="295"/>
      <c r="V761" s="295"/>
      <c r="W761" s="295"/>
      <c r="X761" s="295"/>
      <c r="Y761" s="295"/>
      <c r="Z761" s="295"/>
      <c r="AA761" s="295"/>
      <c r="AB761" s="295"/>
      <c r="AC761" s="295"/>
      <c r="AD761" s="295"/>
      <c r="AE761" s="295"/>
      <c r="AF761" s="295"/>
      <c r="AG761" s="295"/>
    </row>
    <row r="762" spans="1:33" ht="24" customHeight="1">
      <c r="A762" s="295"/>
      <c r="B762" s="295"/>
      <c r="C762" s="295"/>
      <c r="D762" s="295"/>
      <c r="E762" s="295"/>
      <c r="F762" s="295"/>
      <c r="G762" s="295"/>
      <c r="H762" s="295"/>
      <c r="I762" s="295"/>
      <c r="J762" s="295"/>
      <c r="K762" s="295"/>
      <c r="L762" s="295"/>
      <c r="M762" s="295"/>
      <c r="N762" s="295"/>
      <c r="O762" s="295"/>
      <c r="P762" s="295"/>
      <c r="Q762" s="295"/>
      <c r="R762" s="295"/>
      <c r="S762" s="295"/>
      <c r="T762" s="295"/>
      <c r="U762" s="295"/>
      <c r="V762" s="295"/>
      <c r="W762" s="295"/>
      <c r="X762" s="295"/>
      <c r="Y762" s="295"/>
      <c r="Z762" s="295"/>
      <c r="AA762" s="295"/>
      <c r="AB762" s="295"/>
      <c r="AC762" s="295"/>
      <c r="AD762" s="295"/>
      <c r="AE762" s="295"/>
      <c r="AF762" s="295"/>
      <c r="AG762" s="295"/>
    </row>
    <row r="763" spans="1:33" ht="24" customHeight="1">
      <c r="A763" s="295"/>
      <c r="B763" s="295"/>
      <c r="C763" s="295"/>
      <c r="D763" s="295"/>
      <c r="E763" s="295"/>
      <c r="F763" s="295"/>
      <c r="G763" s="295"/>
      <c r="H763" s="295"/>
      <c r="I763" s="295"/>
      <c r="J763" s="295"/>
      <c r="K763" s="295"/>
      <c r="L763" s="295"/>
      <c r="M763" s="295"/>
      <c r="N763" s="295"/>
      <c r="O763" s="295"/>
      <c r="P763" s="295"/>
      <c r="Q763" s="295"/>
      <c r="R763" s="295"/>
      <c r="S763" s="295"/>
      <c r="T763" s="295"/>
      <c r="U763" s="295"/>
      <c r="V763" s="295"/>
      <c r="W763" s="295"/>
      <c r="X763" s="295"/>
      <c r="Y763" s="295"/>
      <c r="Z763" s="295"/>
      <c r="AA763" s="295"/>
      <c r="AB763" s="295"/>
      <c r="AC763" s="295"/>
      <c r="AD763" s="295"/>
      <c r="AE763" s="295"/>
      <c r="AF763" s="295"/>
      <c r="AG763" s="295"/>
    </row>
    <row r="764" spans="1:33" ht="24" customHeight="1">
      <c r="A764" s="295"/>
      <c r="B764" s="295"/>
      <c r="C764" s="295"/>
      <c r="D764" s="295"/>
      <c r="E764" s="295"/>
      <c r="F764" s="295"/>
      <c r="G764" s="295"/>
      <c r="H764" s="295"/>
      <c r="I764" s="295"/>
      <c r="J764" s="295"/>
      <c r="K764" s="295"/>
      <c r="L764" s="295"/>
      <c r="M764" s="295"/>
      <c r="N764" s="295"/>
      <c r="O764" s="295"/>
      <c r="P764" s="295"/>
      <c r="Q764" s="295"/>
      <c r="R764" s="295"/>
      <c r="S764" s="295"/>
      <c r="T764" s="295"/>
      <c r="U764" s="295"/>
      <c r="V764" s="295"/>
      <c r="W764" s="295"/>
      <c r="X764" s="295"/>
      <c r="Y764" s="295"/>
      <c r="Z764" s="295"/>
      <c r="AA764" s="295"/>
      <c r="AB764" s="295"/>
      <c r="AC764" s="295"/>
      <c r="AD764" s="295"/>
      <c r="AE764" s="295"/>
      <c r="AF764" s="295"/>
      <c r="AG764" s="295"/>
    </row>
    <row r="765" spans="1:33" ht="24" customHeight="1">
      <c r="A765" s="295"/>
      <c r="B765" s="295"/>
      <c r="C765" s="295"/>
      <c r="D765" s="295"/>
      <c r="E765" s="295"/>
      <c r="F765" s="295"/>
      <c r="G765" s="295"/>
      <c r="H765" s="295"/>
      <c r="I765" s="295"/>
      <c r="J765" s="295"/>
      <c r="K765" s="295"/>
      <c r="L765" s="295"/>
      <c r="M765" s="295"/>
      <c r="N765" s="295"/>
      <c r="O765" s="295"/>
      <c r="P765" s="295"/>
      <c r="Q765" s="295"/>
      <c r="R765" s="295"/>
      <c r="S765" s="295"/>
      <c r="T765" s="295"/>
      <c r="U765" s="295"/>
      <c r="V765" s="295"/>
      <c r="W765" s="295"/>
      <c r="X765" s="295"/>
      <c r="Y765" s="295"/>
      <c r="Z765" s="295"/>
      <c r="AA765" s="295"/>
      <c r="AB765" s="295"/>
      <c r="AC765" s="295"/>
      <c r="AD765" s="295"/>
      <c r="AE765" s="295"/>
      <c r="AF765" s="295"/>
      <c r="AG765" s="295"/>
    </row>
    <row r="766" spans="1:33" ht="24" customHeight="1">
      <c r="A766" s="295"/>
      <c r="B766" s="295"/>
      <c r="C766" s="295"/>
      <c r="D766" s="295"/>
      <c r="E766" s="295"/>
      <c r="F766" s="295"/>
      <c r="G766" s="295"/>
      <c r="H766" s="295"/>
      <c r="I766" s="295"/>
      <c r="J766" s="295"/>
      <c r="K766" s="295"/>
      <c r="L766" s="295"/>
      <c r="M766" s="295"/>
      <c r="N766" s="295"/>
      <c r="O766" s="295"/>
      <c r="P766" s="295"/>
      <c r="Q766" s="295"/>
      <c r="R766" s="295"/>
      <c r="S766" s="295"/>
      <c r="T766" s="295"/>
      <c r="U766" s="295"/>
      <c r="V766" s="295"/>
      <c r="W766" s="295"/>
      <c r="X766" s="295"/>
      <c r="Y766" s="295"/>
      <c r="Z766" s="295"/>
      <c r="AA766" s="295"/>
      <c r="AB766" s="295"/>
      <c r="AC766" s="295"/>
      <c r="AD766" s="295"/>
      <c r="AE766" s="295"/>
      <c r="AF766" s="295"/>
      <c r="AG766" s="295"/>
    </row>
    <row r="767" spans="1:33" ht="24" customHeight="1">
      <c r="A767" s="295"/>
      <c r="B767" s="295"/>
      <c r="C767" s="295"/>
      <c r="D767" s="295"/>
      <c r="E767" s="295"/>
      <c r="F767" s="295"/>
      <c r="G767" s="295"/>
      <c r="H767" s="295"/>
      <c r="I767" s="295"/>
      <c r="J767" s="295"/>
      <c r="K767" s="295"/>
      <c r="L767" s="295"/>
      <c r="M767" s="295"/>
      <c r="N767" s="295"/>
      <c r="O767" s="295"/>
      <c r="P767" s="295"/>
      <c r="Q767" s="295"/>
      <c r="R767" s="295"/>
      <c r="S767" s="295"/>
      <c r="T767" s="295"/>
      <c r="U767" s="295"/>
      <c r="V767" s="295"/>
      <c r="W767" s="295"/>
      <c r="X767" s="295"/>
      <c r="Y767" s="295"/>
      <c r="Z767" s="295"/>
      <c r="AA767" s="295"/>
      <c r="AB767" s="295"/>
      <c r="AC767" s="295"/>
      <c r="AD767" s="295"/>
      <c r="AE767" s="295"/>
      <c r="AF767" s="295"/>
      <c r="AG767" s="295"/>
    </row>
    <row r="768" spans="1:33" ht="24" customHeight="1">
      <c r="A768" s="295"/>
      <c r="B768" s="295"/>
      <c r="C768" s="295"/>
      <c r="D768" s="295"/>
      <c r="E768" s="295"/>
      <c r="F768" s="295"/>
      <c r="G768" s="295"/>
      <c r="H768" s="295"/>
      <c r="I768" s="295"/>
      <c r="J768" s="295"/>
      <c r="K768" s="295"/>
      <c r="L768" s="295"/>
      <c r="M768" s="295"/>
      <c r="N768" s="295"/>
      <c r="O768" s="295"/>
      <c r="P768" s="295"/>
      <c r="Q768" s="295"/>
      <c r="R768" s="295"/>
      <c r="S768" s="295"/>
      <c r="T768" s="295"/>
      <c r="U768" s="295"/>
      <c r="V768" s="295"/>
      <c r="W768" s="295"/>
      <c r="X768" s="295"/>
      <c r="Y768" s="295"/>
      <c r="Z768" s="295"/>
      <c r="AA768" s="295"/>
      <c r="AB768" s="295"/>
      <c r="AC768" s="295"/>
      <c r="AD768" s="295"/>
      <c r="AE768" s="295"/>
      <c r="AF768" s="295"/>
      <c r="AG768" s="295"/>
    </row>
    <row r="769" spans="1:33" ht="24" customHeight="1">
      <c r="A769" s="295"/>
      <c r="B769" s="295"/>
      <c r="C769" s="295"/>
      <c r="D769" s="295"/>
      <c r="E769" s="295"/>
      <c r="F769" s="295"/>
      <c r="G769" s="295"/>
      <c r="H769" s="295"/>
      <c r="I769" s="295"/>
      <c r="J769" s="295"/>
      <c r="K769" s="295"/>
      <c r="L769" s="295"/>
      <c r="M769" s="295"/>
      <c r="N769" s="295"/>
      <c r="O769" s="295"/>
      <c r="P769" s="295"/>
      <c r="Q769" s="295"/>
      <c r="R769" s="295"/>
      <c r="S769" s="295"/>
      <c r="T769" s="295"/>
      <c r="U769" s="295"/>
      <c r="V769" s="295"/>
      <c r="W769" s="295"/>
      <c r="X769" s="295"/>
      <c r="Y769" s="295"/>
      <c r="Z769" s="295"/>
      <c r="AA769" s="295"/>
      <c r="AB769" s="295"/>
      <c r="AC769" s="295"/>
      <c r="AD769" s="295"/>
      <c r="AE769" s="295"/>
      <c r="AF769" s="295"/>
      <c r="AG769" s="295"/>
    </row>
    <row r="770" spans="1:33" ht="24" customHeight="1">
      <c r="A770" s="295"/>
      <c r="B770" s="295"/>
      <c r="C770" s="295"/>
      <c r="D770" s="295"/>
      <c r="E770" s="295"/>
      <c r="F770" s="295"/>
      <c r="G770" s="295"/>
      <c r="H770" s="295"/>
      <c r="I770" s="295"/>
      <c r="J770" s="295"/>
      <c r="K770" s="295"/>
      <c r="L770" s="295"/>
      <c r="M770" s="295"/>
      <c r="N770" s="295"/>
      <c r="O770" s="295"/>
      <c r="P770" s="295"/>
      <c r="Q770" s="295"/>
      <c r="R770" s="295"/>
      <c r="S770" s="295"/>
      <c r="T770" s="295"/>
      <c r="U770" s="295"/>
      <c r="V770" s="295"/>
      <c r="W770" s="295"/>
      <c r="X770" s="295"/>
      <c r="Y770" s="295"/>
      <c r="Z770" s="295"/>
      <c r="AA770" s="295"/>
      <c r="AB770" s="295"/>
      <c r="AC770" s="295"/>
      <c r="AD770" s="295"/>
      <c r="AE770" s="295"/>
      <c r="AF770" s="295"/>
      <c r="AG770" s="295"/>
    </row>
    <row r="771" spans="1:33" ht="24" customHeight="1">
      <c r="A771" s="295"/>
      <c r="B771" s="295"/>
      <c r="C771" s="295"/>
      <c r="D771" s="295"/>
      <c r="E771" s="295"/>
      <c r="F771" s="295"/>
      <c r="G771" s="295"/>
      <c r="H771" s="295"/>
      <c r="I771" s="295"/>
      <c r="J771" s="295"/>
      <c r="K771" s="295"/>
      <c r="L771" s="295"/>
      <c r="M771" s="295"/>
      <c r="N771" s="295"/>
      <c r="O771" s="295"/>
      <c r="P771" s="295"/>
      <c r="Q771" s="295"/>
      <c r="R771" s="295"/>
      <c r="S771" s="295"/>
      <c r="T771" s="295"/>
      <c r="U771" s="295"/>
      <c r="V771" s="295"/>
      <c r="W771" s="295"/>
      <c r="X771" s="295"/>
      <c r="Y771" s="295"/>
      <c r="Z771" s="295"/>
      <c r="AA771" s="295"/>
      <c r="AB771" s="295"/>
      <c r="AC771" s="295"/>
      <c r="AD771" s="295"/>
      <c r="AE771" s="295"/>
      <c r="AF771" s="295"/>
      <c r="AG771" s="295"/>
    </row>
    <row r="772" spans="1:33" ht="24" customHeight="1">
      <c r="A772" s="295"/>
      <c r="B772" s="295"/>
      <c r="C772" s="295"/>
      <c r="D772" s="295"/>
      <c r="E772" s="295"/>
      <c r="F772" s="295"/>
      <c r="G772" s="295"/>
      <c r="H772" s="295"/>
      <c r="I772" s="295"/>
      <c r="J772" s="295"/>
      <c r="K772" s="295"/>
      <c r="L772" s="295"/>
      <c r="M772" s="295"/>
      <c r="N772" s="295"/>
      <c r="O772" s="295"/>
      <c r="P772" s="295"/>
      <c r="Q772" s="295"/>
      <c r="R772" s="295"/>
      <c r="S772" s="295"/>
      <c r="T772" s="295"/>
      <c r="U772" s="295"/>
      <c r="V772" s="295"/>
      <c r="W772" s="295"/>
      <c r="X772" s="295"/>
      <c r="Y772" s="295"/>
      <c r="Z772" s="295"/>
      <c r="AA772" s="295"/>
      <c r="AB772" s="295"/>
      <c r="AC772" s="295"/>
      <c r="AD772" s="295"/>
      <c r="AE772" s="295"/>
      <c r="AF772" s="295"/>
      <c r="AG772" s="295"/>
    </row>
    <row r="773" spans="1:33" ht="24" customHeight="1">
      <c r="A773" s="295"/>
      <c r="B773" s="295"/>
      <c r="C773" s="295"/>
      <c r="D773" s="295"/>
      <c r="E773" s="295"/>
      <c r="F773" s="295"/>
      <c r="G773" s="295"/>
      <c r="H773" s="295"/>
      <c r="I773" s="295"/>
      <c r="J773" s="295"/>
      <c r="K773" s="295"/>
      <c r="L773" s="295"/>
      <c r="M773" s="295"/>
      <c r="N773" s="295"/>
      <c r="O773" s="295"/>
      <c r="P773" s="295"/>
      <c r="Q773" s="295"/>
      <c r="R773" s="295"/>
      <c r="S773" s="295"/>
      <c r="T773" s="295"/>
      <c r="U773" s="295"/>
      <c r="V773" s="295"/>
      <c r="W773" s="295"/>
      <c r="X773" s="295"/>
      <c r="Y773" s="295"/>
      <c r="Z773" s="295"/>
      <c r="AA773" s="295"/>
      <c r="AB773" s="295"/>
      <c r="AC773" s="295"/>
      <c r="AD773" s="295"/>
      <c r="AE773" s="295"/>
      <c r="AF773" s="295"/>
      <c r="AG773" s="295"/>
    </row>
    <row r="774" spans="1:33" ht="24" customHeight="1">
      <c r="A774" s="295"/>
      <c r="B774" s="295"/>
      <c r="C774" s="295"/>
      <c r="D774" s="295"/>
      <c r="E774" s="295"/>
      <c r="F774" s="295"/>
      <c r="G774" s="295"/>
      <c r="H774" s="295"/>
      <c r="I774" s="295"/>
      <c r="J774" s="295"/>
      <c r="K774" s="295"/>
      <c r="L774" s="295"/>
      <c r="M774" s="295"/>
      <c r="N774" s="295"/>
      <c r="O774" s="295"/>
      <c r="P774" s="295"/>
      <c r="Q774" s="295"/>
      <c r="R774" s="295"/>
      <c r="S774" s="295"/>
      <c r="T774" s="295"/>
      <c r="U774" s="295"/>
      <c r="V774" s="295"/>
      <c r="W774" s="295"/>
      <c r="X774" s="295"/>
      <c r="Y774" s="295"/>
      <c r="Z774" s="295"/>
      <c r="AA774" s="295"/>
      <c r="AB774" s="295"/>
      <c r="AC774" s="295"/>
      <c r="AD774" s="295"/>
      <c r="AE774" s="295"/>
      <c r="AF774" s="295"/>
      <c r="AG774" s="295"/>
    </row>
    <row r="775" spans="1:33" ht="24" customHeight="1">
      <c r="A775" s="295"/>
      <c r="B775" s="295"/>
      <c r="C775" s="295"/>
      <c r="D775" s="295"/>
      <c r="E775" s="295"/>
      <c r="F775" s="295"/>
      <c r="G775" s="295"/>
      <c r="H775" s="295"/>
      <c r="I775" s="295"/>
      <c r="J775" s="295"/>
      <c r="K775" s="295"/>
      <c r="L775" s="295"/>
      <c r="M775" s="295"/>
      <c r="N775" s="295"/>
      <c r="O775" s="295"/>
      <c r="P775" s="295"/>
      <c r="Q775" s="295"/>
      <c r="R775" s="295"/>
      <c r="S775" s="295"/>
      <c r="T775" s="295"/>
      <c r="U775" s="295"/>
      <c r="V775" s="295"/>
      <c r="W775" s="295"/>
      <c r="X775" s="295"/>
      <c r="Y775" s="295"/>
      <c r="Z775" s="295"/>
      <c r="AA775" s="295"/>
      <c r="AB775" s="295"/>
      <c r="AC775" s="295"/>
      <c r="AD775" s="295"/>
      <c r="AE775" s="295"/>
      <c r="AF775" s="295"/>
      <c r="AG775" s="295"/>
    </row>
    <row r="776" spans="1:33" ht="24" customHeight="1">
      <c r="A776" s="295"/>
      <c r="B776" s="295"/>
      <c r="C776" s="295"/>
      <c r="D776" s="295"/>
      <c r="E776" s="295"/>
      <c r="F776" s="295"/>
      <c r="G776" s="295"/>
      <c r="H776" s="295"/>
      <c r="I776" s="295"/>
      <c r="J776" s="295"/>
      <c r="K776" s="295"/>
      <c r="L776" s="295"/>
      <c r="M776" s="295"/>
      <c r="N776" s="295"/>
      <c r="O776" s="295"/>
      <c r="P776" s="295"/>
      <c r="Q776" s="295"/>
      <c r="R776" s="295"/>
      <c r="S776" s="295"/>
      <c r="T776" s="295"/>
      <c r="U776" s="295"/>
      <c r="V776" s="295"/>
      <c r="W776" s="295"/>
      <c r="X776" s="295"/>
      <c r="Y776" s="295"/>
      <c r="Z776" s="295"/>
      <c r="AA776" s="295"/>
      <c r="AB776" s="295"/>
      <c r="AC776" s="295"/>
      <c r="AD776" s="295"/>
      <c r="AE776" s="295"/>
      <c r="AF776" s="295"/>
      <c r="AG776" s="295"/>
    </row>
    <row r="777" spans="1:33" ht="24" customHeight="1">
      <c r="A777" s="295"/>
      <c r="B777" s="295"/>
      <c r="C777" s="295"/>
      <c r="D777" s="295"/>
      <c r="E777" s="295"/>
      <c r="F777" s="295"/>
      <c r="G777" s="295"/>
      <c r="H777" s="295"/>
      <c r="I777" s="295"/>
      <c r="J777" s="295"/>
      <c r="K777" s="295"/>
      <c r="L777" s="295"/>
      <c r="M777" s="295"/>
      <c r="N777" s="295"/>
      <c r="O777" s="295"/>
      <c r="P777" s="295"/>
      <c r="Q777" s="295"/>
      <c r="R777" s="295"/>
      <c r="S777" s="295"/>
      <c r="T777" s="295"/>
      <c r="U777" s="295"/>
      <c r="V777" s="295"/>
      <c r="W777" s="295"/>
      <c r="X777" s="295"/>
      <c r="Y777" s="295"/>
      <c r="Z777" s="295"/>
      <c r="AA777" s="295"/>
      <c r="AB777" s="295"/>
      <c r="AC777" s="295"/>
      <c r="AD777" s="295"/>
      <c r="AE777" s="295"/>
      <c r="AF777" s="295"/>
      <c r="AG777" s="295"/>
    </row>
    <row r="778" spans="1:33" ht="24" customHeight="1">
      <c r="A778" s="295"/>
      <c r="B778" s="295"/>
      <c r="C778" s="295"/>
      <c r="D778" s="295"/>
      <c r="E778" s="295"/>
      <c r="F778" s="295"/>
      <c r="G778" s="295"/>
      <c r="H778" s="295"/>
      <c r="I778" s="295"/>
      <c r="J778" s="295"/>
      <c r="K778" s="295"/>
      <c r="L778" s="295"/>
      <c r="M778" s="295"/>
      <c r="N778" s="295"/>
      <c r="O778" s="295"/>
      <c r="P778" s="295"/>
      <c r="Q778" s="295"/>
      <c r="R778" s="295"/>
      <c r="S778" s="295"/>
      <c r="T778" s="295"/>
      <c r="U778" s="295"/>
      <c r="V778" s="295"/>
      <c r="W778" s="295"/>
      <c r="X778" s="295"/>
      <c r="Y778" s="295"/>
      <c r="Z778" s="295"/>
      <c r="AA778" s="295"/>
      <c r="AB778" s="295"/>
      <c r="AC778" s="295"/>
      <c r="AD778" s="295"/>
      <c r="AE778" s="295"/>
      <c r="AF778" s="295"/>
      <c r="AG778" s="295"/>
    </row>
    <row r="779" spans="1:33" ht="24" customHeight="1">
      <c r="A779" s="295"/>
      <c r="B779" s="295"/>
      <c r="C779" s="295"/>
      <c r="D779" s="295"/>
      <c r="E779" s="295"/>
      <c r="F779" s="295"/>
      <c r="G779" s="295"/>
      <c r="H779" s="295"/>
      <c r="I779" s="295"/>
      <c r="J779" s="295"/>
      <c r="K779" s="295"/>
      <c r="L779" s="295"/>
      <c r="M779" s="295"/>
      <c r="N779" s="295"/>
      <c r="O779" s="295"/>
      <c r="P779" s="295"/>
      <c r="Q779" s="295"/>
      <c r="R779" s="295"/>
      <c r="S779" s="295"/>
      <c r="T779" s="295"/>
      <c r="U779" s="295"/>
      <c r="V779" s="295"/>
      <c r="W779" s="295"/>
      <c r="X779" s="295"/>
      <c r="Y779" s="295"/>
      <c r="Z779" s="295"/>
      <c r="AA779" s="295"/>
      <c r="AB779" s="295"/>
      <c r="AC779" s="295"/>
      <c r="AD779" s="295"/>
      <c r="AE779" s="295"/>
      <c r="AF779" s="295"/>
      <c r="AG779" s="295"/>
    </row>
    <row r="780" spans="1:33" ht="24" customHeight="1">
      <c r="A780" s="295"/>
      <c r="B780" s="295"/>
      <c r="C780" s="295"/>
      <c r="D780" s="295"/>
      <c r="E780" s="295"/>
      <c r="F780" s="295"/>
      <c r="G780" s="295"/>
      <c r="H780" s="295"/>
      <c r="I780" s="295"/>
      <c r="J780" s="295"/>
      <c r="K780" s="295"/>
      <c r="L780" s="295"/>
      <c r="M780" s="295"/>
      <c r="N780" s="295"/>
      <c r="O780" s="295"/>
      <c r="P780" s="295"/>
      <c r="Q780" s="295"/>
      <c r="R780" s="295"/>
      <c r="S780" s="295"/>
      <c r="T780" s="295"/>
      <c r="U780" s="295"/>
      <c r="V780" s="295"/>
      <c r="W780" s="295"/>
      <c r="X780" s="295"/>
      <c r="Y780" s="295"/>
      <c r="Z780" s="295"/>
      <c r="AA780" s="295"/>
      <c r="AB780" s="295"/>
      <c r="AC780" s="295"/>
      <c r="AD780" s="295"/>
      <c r="AE780" s="295"/>
      <c r="AF780" s="295"/>
      <c r="AG780" s="295"/>
    </row>
    <row r="781" spans="1:33" ht="24" customHeight="1">
      <c r="A781" s="295"/>
      <c r="B781" s="295"/>
      <c r="C781" s="295"/>
      <c r="D781" s="295"/>
      <c r="E781" s="295"/>
      <c r="F781" s="295"/>
      <c r="G781" s="295"/>
      <c r="H781" s="295"/>
      <c r="I781" s="295"/>
      <c r="J781" s="295"/>
      <c r="K781" s="295"/>
      <c r="L781" s="295"/>
      <c r="M781" s="295"/>
      <c r="N781" s="295"/>
      <c r="O781" s="295"/>
      <c r="P781" s="295"/>
      <c r="Q781" s="295"/>
      <c r="R781" s="295"/>
      <c r="S781" s="295"/>
      <c r="T781" s="295"/>
      <c r="U781" s="295"/>
      <c r="V781" s="295"/>
      <c r="W781" s="295"/>
      <c r="X781" s="295"/>
      <c r="Y781" s="295"/>
      <c r="Z781" s="295"/>
      <c r="AA781" s="295"/>
      <c r="AB781" s="295"/>
      <c r="AC781" s="295"/>
      <c r="AD781" s="295"/>
      <c r="AE781" s="295"/>
      <c r="AF781" s="295"/>
      <c r="AG781" s="295"/>
    </row>
    <row r="782" spans="1:33" ht="24" customHeight="1">
      <c r="A782" s="295"/>
      <c r="B782" s="295"/>
      <c r="C782" s="295"/>
      <c r="D782" s="295"/>
      <c r="E782" s="295"/>
      <c r="F782" s="295"/>
      <c r="G782" s="295"/>
      <c r="H782" s="295"/>
      <c r="I782" s="295"/>
      <c r="J782" s="295"/>
      <c r="K782" s="295"/>
      <c r="L782" s="295"/>
      <c r="M782" s="295"/>
      <c r="N782" s="295"/>
      <c r="O782" s="295"/>
      <c r="P782" s="295"/>
      <c r="Q782" s="295"/>
      <c r="R782" s="295"/>
      <c r="S782" s="295"/>
      <c r="T782" s="295"/>
      <c r="U782" s="295"/>
      <c r="V782" s="295"/>
      <c r="W782" s="295"/>
      <c r="X782" s="295"/>
      <c r="Y782" s="295"/>
      <c r="Z782" s="295"/>
      <c r="AA782" s="295"/>
      <c r="AB782" s="295"/>
      <c r="AC782" s="295"/>
      <c r="AD782" s="295"/>
      <c r="AE782" s="295"/>
      <c r="AF782" s="295"/>
      <c r="AG782" s="295"/>
    </row>
    <row r="783" spans="1:33" ht="24" customHeight="1">
      <c r="A783" s="295"/>
      <c r="B783" s="295"/>
      <c r="C783" s="295"/>
      <c r="D783" s="295"/>
      <c r="E783" s="295"/>
      <c r="F783" s="295"/>
      <c r="G783" s="295"/>
      <c r="H783" s="295"/>
      <c r="I783" s="295"/>
      <c r="J783" s="295"/>
      <c r="K783" s="295"/>
      <c r="L783" s="295"/>
      <c r="M783" s="295"/>
      <c r="N783" s="295"/>
      <c r="O783" s="295"/>
      <c r="P783" s="295"/>
      <c r="Q783" s="295"/>
      <c r="R783" s="295"/>
      <c r="S783" s="295"/>
      <c r="T783" s="295"/>
      <c r="U783" s="295"/>
      <c r="V783" s="295"/>
      <c r="W783" s="295"/>
      <c r="X783" s="295"/>
      <c r="Y783" s="295"/>
      <c r="Z783" s="295"/>
      <c r="AA783" s="295"/>
      <c r="AB783" s="295"/>
      <c r="AC783" s="295"/>
      <c r="AD783" s="295"/>
      <c r="AE783" s="295"/>
      <c r="AF783" s="295"/>
      <c r="AG783" s="295"/>
    </row>
    <row r="784" spans="1:33" ht="24" customHeight="1">
      <c r="A784" s="295"/>
      <c r="B784" s="295"/>
      <c r="C784" s="295"/>
      <c r="D784" s="295"/>
      <c r="E784" s="295"/>
      <c r="F784" s="295"/>
      <c r="G784" s="295"/>
      <c r="H784" s="295"/>
      <c r="I784" s="295"/>
      <c r="J784" s="295"/>
      <c r="K784" s="295"/>
      <c r="L784" s="295"/>
      <c r="M784" s="295"/>
      <c r="N784" s="295"/>
      <c r="O784" s="295"/>
      <c r="P784" s="295"/>
      <c r="Q784" s="295"/>
      <c r="R784" s="295"/>
      <c r="S784" s="295"/>
      <c r="T784" s="295"/>
      <c r="U784" s="295"/>
      <c r="V784" s="295"/>
      <c r="W784" s="295"/>
      <c r="X784" s="295"/>
      <c r="Y784" s="295"/>
      <c r="Z784" s="295"/>
      <c r="AA784" s="295"/>
      <c r="AB784" s="295"/>
      <c r="AC784" s="295"/>
      <c r="AD784" s="295"/>
      <c r="AE784" s="295"/>
      <c r="AF784" s="295"/>
      <c r="AG784" s="295"/>
    </row>
    <row r="785" spans="1:33" ht="24" customHeight="1">
      <c r="A785" s="295"/>
      <c r="B785" s="295"/>
      <c r="C785" s="295"/>
      <c r="D785" s="295"/>
      <c r="E785" s="295"/>
      <c r="F785" s="295"/>
      <c r="G785" s="295"/>
      <c r="H785" s="295"/>
      <c r="I785" s="295"/>
      <c r="J785" s="295"/>
      <c r="K785" s="295"/>
      <c r="L785" s="295"/>
      <c r="M785" s="295"/>
      <c r="N785" s="295"/>
      <c r="O785" s="295"/>
      <c r="P785" s="295"/>
      <c r="Q785" s="295"/>
      <c r="R785" s="295"/>
      <c r="S785" s="295"/>
      <c r="T785" s="295"/>
      <c r="U785" s="295"/>
      <c r="V785" s="295"/>
      <c r="W785" s="295"/>
      <c r="X785" s="295"/>
      <c r="Y785" s="295"/>
      <c r="Z785" s="295"/>
      <c r="AA785" s="295"/>
      <c r="AB785" s="295"/>
      <c r="AC785" s="295"/>
      <c r="AD785" s="295"/>
      <c r="AE785" s="295"/>
      <c r="AF785" s="295"/>
      <c r="AG785" s="295"/>
    </row>
    <row r="786" spans="1:33" ht="24" customHeight="1">
      <c r="A786" s="295"/>
      <c r="B786" s="295"/>
      <c r="C786" s="295"/>
      <c r="D786" s="295"/>
      <c r="E786" s="295"/>
      <c r="F786" s="295"/>
      <c r="G786" s="295"/>
      <c r="H786" s="295"/>
      <c r="I786" s="295"/>
      <c r="J786" s="295"/>
      <c r="K786" s="295"/>
      <c r="L786" s="295"/>
      <c r="M786" s="295"/>
      <c r="N786" s="295"/>
      <c r="O786" s="295"/>
      <c r="P786" s="295"/>
      <c r="Q786" s="295"/>
      <c r="R786" s="295"/>
      <c r="S786" s="295"/>
      <c r="T786" s="295"/>
      <c r="U786" s="295"/>
      <c r="V786" s="295"/>
      <c r="W786" s="295"/>
      <c r="X786" s="295"/>
      <c r="Y786" s="295"/>
      <c r="Z786" s="295"/>
      <c r="AA786" s="295"/>
      <c r="AB786" s="295"/>
      <c r="AC786" s="295"/>
      <c r="AD786" s="295"/>
      <c r="AE786" s="295"/>
      <c r="AF786" s="295"/>
      <c r="AG786" s="295"/>
    </row>
    <row r="787" spans="1:33" ht="24" customHeight="1">
      <c r="A787" s="295"/>
      <c r="B787" s="295"/>
      <c r="C787" s="295"/>
      <c r="D787" s="295"/>
      <c r="E787" s="295"/>
      <c r="F787" s="295"/>
      <c r="G787" s="295"/>
      <c r="H787" s="295"/>
      <c r="I787" s="295"/>
      <c r="J787" s="295"/>
      <c r="K787" s="295"/>
      <c r="L787" s="295"/>
      <c r="M787" s="295"/>
      <c r="N787" s="295"/>
      <c r="O787" s="295"/>
      <c r="P787" s="295"/>
      <c r="Q787" s="295"/>
      <c r="R787" s="295"/>
      <c r="S787" s="295"/>
      <c r="T787" s="295"/>
      <c r="U787" s="295"/>
      <c r="V787" s="295"/>
      <c r="W787" s="295"/>
      <c r="X787" s="295"/>
      <c r="Y787" s="295"/>
      <c r="Z787" s="295"/>
      <c r="AA787" s="295"/>
      <c r="AB787" s="295"/>
      <c r="AC787" s="295"/>
      <c r="AD787" s="295"/>
      <c r="AE787" s="295"/>
      <c r="AF787" s="295"/>
      <c r="AG787" s="295"/>
    </row>
    <row r="788" spans="1:33" ht="24" customHeight="1">
      <c r="A788" s="295"/>
      <c r="B788" s="295"/>
      <c r="C788" s="295"/>
      <c r="D788" s="295"/>
      <c r="E788" s="295"/>
      <c r="F788" s="295"/>
      <c r="G788" s="295"/>
      <c r="H788" s="295"/>
      <c r="I788" s="295"/>
      <c r="J788" s="295"/>
      <c r="K788" s="295"/>
      <c r="L788" s="295"/>
      <c r="M788" s="295"/>
      <c r="N788" s="295"/>
      <c r="O788" s="295"/>
      <c r="P788" s="295"/>
      <c r="Q788" s="295"/>
      <c r="R788" s="295"/>
      <c r="S788" s="295"/>
      <c r="T788" s="295"/>
      <c r="U788" s="295"/>
      <c r="V788" s="295"/>
      <c r="W788" s="295"/>
      <c r="X788" s="295"/>
      <c r="Y788" s="295"/>
      <c r="Z788" s="295"/>
      <c r="AA788" s="295"/>
      <c r="AB788" s="295"/>
      <c r="AC788" s="295"/>
      <c r="AD788" s="295"/>
      <c r="AE788" s="295"/>
      <c r="AF788" s="295"/>
      <c r="AG788" s="295"/>
    </row>
    <row r="789" spans="1:33" ht="24" customHeight="1">
      <c r="A789" s="295"/>
      <c r="B789" s="295"/>
      <c r="C789" s="295"/>
      <c r="D789" s="295"/>
      <c r="E789" s="295"/>
      <c r="F789" s="295"/>
      <c r="G789" s="295"/>
      <c r="H789" s="295"/>
      <c r="I789" s="295"/>
      <c r="J789" s="295"/>
      <c r="K789" s="295"/>
      <c r="L789" s="295"/>
      <c r="M789" s="295"/>
      <c r="N789" s="295"/>
      <c r="O789" s="295"/>
      <c r="P789" s="295"/>
      <c r="Q789" s="295"/>
      <c r="R789" s="295"/>
      <c r="S789" s="295"/>
      <c r="T789" s="295"/>
      <c r="U789" s="295"/>
      <c r="V789" s="295"/>
      <c r="W789" s="295"/>
      <c r="X789" s="295"/>
      <c r="Y789" s="295"/>
      <c r="Z789" s="295"/>
      <c r="AA789" s="295"/>
      <c r="AB789" s="295"/>
      <c r="AC789" s="295"/>
      <c r="AD789" s="295"/>
      <c r="AE789" s="295"/>
      <c r="AF789" s="295"/>
      <c r="AG789" s="295"/>
    </row>
    <row r="790" spans="1:33" ht="24" customHeight="1">
      <c r="A790" s="295"/>
      <c r="B790" s="295"/>
      <c r="C790" s="295"/>
      <c r="D790" s="295"/>
      <c r="E790" s="295"/>
      <c r="F790" s="295"/>
      <c r="G790" s="295"/>
      <c r="H790" s="295"/>
      <c r="I790" s="295"/>
      <c r="J790" s="295"/>
      <c r="K790" s="295"/>
      <c r="L790" s="295"/>
      <c r="M790" s="295"/>
      <c r="N790" s="295"/>
      <c r="O790" s="295"/>
      <c r="P790" s="295"/>
      <c r="Q790" s="295"/>
      <c r="R790" s="295"/>
      <c r="S790" s="295"/>
      <c r="T790" s="295"/>
      <c r="U790" s="295"/>
      <c r="V790" s="295"/>
      <c r="W790" s="295"/>
      <c r="X790" s="295"/>
      <c r="Y790" s="295"/>
      <c r="Z790" s="295"/>
      <c r="AA790" s="295"/>
      <c r="AB790" s="295"/>
      <c r="AC790" s="295"/>
      <c r="AD790" s="295"/>
      <c r="AE790" s="295"/>
      <c r="AF790" s="295"/>
      <c r="AG790" s="295"/>
    </row>
    <row r="791" spans="1:33" ht="24" customHeight="1">
      <c r="A791" s="295"/>
      <c r="B791" s="295"/>
      <c r="C791" s="295"/>
      <c r="D791" s="295"/>
      <c r="E791" s="295"/>
      <c r="F791" s="295"/>
      <c r="G791" s="295"/>
      <c r="H791" s="295"/>
      <c r="I791" s="295"/>
      <c r="J791" s="295"/>
      <c r="K791" s="295"/>
      <c r="L791" s="295"/>
      <c r="M791" s="295"/>
      <c r="N791" s="295"/>
      <c r="O791" s="295"/>
      <c r="P791" s="295"/>
      <c r="Q791" s="295"/>
      <c r="R791" s="295"/>
      <c r="S791" s="295"/>
      <c r="T791" s="295"/>
      <c r="U791" s="295"/>
      <c r="V791" s="295"/>
      <c r="W791" s="295"/>
      <c r="X791" s="295"/>
      <c r="Y791" s="295"/>
      <c r="Z791" s="295"/>
      <c r="AA791" s="295"/>
      <c r="AB791" s="295"/>
      <c r="AC791" s="295"/>
      <c r="AD791" s="295"/>
      <c r="AE791" s="295"/>
      <c r="AF791" s="295"/>
      <c r="AG791" s="295"/>
    </row>
    <row r="792" spans="1:33" ht="24" customHeight="1">
      <c r="A792" s="295"/>
      <c r="B792" s="295"/>
      <c r="C792" s="295"/>
      <c r="D792" s="295"/>
      <c r="E792" s="295"/>
      <c r="F792" s="295"/>
      <c r="G792" s="295"/>
      <c r="H792" s="295"/>
      <c r="I792" s="295"/>
      <c r="J792" s="295"/>
      <c r="K792" s="295"/>
      <c r="L792" s="295"/>
      <c r="M792" s="295"/>
      <c r="N792" s="295"/>
      <c r="O792" s="295"/>
      <c r="P792" s="295"/>
      <c r="Q792" s="295"/>
      <c r="R792" s="295"/>
      <c r="S792" s="295"/>
      <c r="T792" s="295"/>
      <c r="U792" s="295"/>
      <c r="V792" s="295"/>
      <c r="W792" s="295"/>
      <c r="X792" s="295"/>
      <c r="Y792" s="295"/>
      <c r="Z792" s="295"/>
      <c r="AA792" s="295"/>
      <c r="AB792" s="295"/>
      <c r="AC792" s="295"/>
      <c r="AD792" s="295"/>
      <c r="AE792" s="295"/>
      <c r="AF792" s="295"/>
      <c r="AG792" s="295"/>
    </row>
    <row r="793" spans="1:33" ht="24" customHeight="1">
      <c r="A793" s="295"/>
      <c r="B793" s="295"/>
      <c r="C793" s="295"/>
      <c r="D793" s="295"/>
      <c r="E793" s="295"/>
      <c r="F793" s="295"/>
      <c r="G793" s="295"/>
      <c r="H793" s="295"/>
      <c r="I793" s="295"/>
      <c r="J793" s="295"/>
      <c r="K793" s="295"/>
      <c r="L793" s="295"/>
      <c r="M793" s="295"/>
      <c r="N793" s="295"/>
      <c r="O793" s="295"/>
      <c r="P793" s="295"/>
      <c r="Q793" s="295"/>
      <c r="R793" s="295"/>
      <c r="S793" s="295"/>
      <c r="T793" s="295"/>
      <c r="U793" s="295"/>
      <c r="V793" s="295"/>
      <c r="W793" s="295"/>
      <c r="X793" s="295"/>
      <c r="Y793" s="295"/>
      <c r="Z793" s="295"/>
      <c r="AA793" s="295"/>
      <c r="AB793" s="295"/>
      <c r="AC793" s="295"/>
      <c r="AD793" s="295"/>
      <c r="AE793" s="295"/>
      <c r="AF793" s="295"/>
      <c r="AG793" s="295"/>
    </row>
    <row r="794" spans="1:33" ht="24" customHeight="1">
      <c r="A794" s="295"/>
      <c r="B794" s="295"/>
      <c r="C794" s="295"/>
      <c r="D794" s="295"/>
      <c r="E794" s="295"/>
      <c r="F794" s="295"/>
      <c r="G794" s="295"/>
      <c r="H794" s="295"/>
      <c r="I794" s="295"/>
      <c r="J794" s="295"/>
      <c r="K794" s="295"/>
      <c r="L794" s="295"/>
      <c r="M794" s="295"/>
      <c r="N794" s="295"/>
      <c r="O794" s="295"/>
      <c r="P794" s="295"/>
      <c r="Q794" s="295"/>
      <c r="R794" s="295"/>
      <c r="S794" s="295"/>
      <c r="T794" s="295"/>
      <c r="U794" s="295"/>
      <c r="V794" s="295"/>
      <c r="W794" s="295"/>
      <c r="X794" s="295"/>
      <c r="Y794" s="295"/>
      <c r="Z794" s="295"/>
      <c r="AA794" s="295"/>
      <c r="AB794" s="295"/>
      <c r="AC794" s="295"/>
      <c r="AD794" s="295"/>
      <c r="AE794" s="295"/>
      <c r="AF794" s="295"/>
      <c r="AG794" s="295"/>
    </row>
    <row r="795" spans="1:33" ht="24" customHeight="1">
      <c r="A795" s="295"/>
      <c r="B795" s="295"/>
      <c r="C795" s="295"/>
      <c r="D795" s="295"/>
      <c r="E795" s="295"/>
      <c r="F795" s="295"/>
      <c r="G795" s="295"/>
      <c r="H795" s="295"/>
      <c r="I795" s="295"/>
      <c r="J795" s="295"/>
      <c r="K795" s="295"/>
      <c r="L795" s="295"/>
      <c r="M795" s="295"/>
      <c r="N795" s="295"/>
      <c r="O795" s="295"/>
      <c r="P795" s="295"/>
      <c r="Q795" s="295"/>
      <c r="R795" s="295"/>
      <c r="S795" s="295"/>
      <c r="T795" s="295"/>
      <c r="U795" s="295"/>
      <c r="V795" s="295"/>
      <c r="W795" s="295"/>
      <c r="X795" s="295"/>
      <c r="Y795" s="295"/>
      <c r="Z795" s="295"/>
      <c r="AA795" s="295"/>
      <c r="AB795" s="295"/>
      <c r="AC795" s="295"/>
      <c r="AD795" s="295"/>
      <c r="AE795" s="295"/>
      <c r="AF795" s="295"/>
      <c r="AG795" s="295"/>
    </row>
    <row r="796" spans="1:33" ht="24" customHeight="1">
      <c r="A796" s="295"/>
      <c r="B796" s="295"/>
      <c r="C796" s="295"/>
      <c r="D796" s="295"/>
      <c r="E796" s="295"/>
      <c r="F796" s="295"/>
      <c r="G796" s="295"/>
      <c r="H796" s="295"/>
      <c r="I796" s="295"/>
      <c r="J796" s="295"/>
      <c r="K796" s="295"/>
      <c r="L796" s="295"/>
      <c r="M796" s="295"/>
      <c r="N796" s="295"/>
      <c r="O796" s="295"/>
      <c r="P796" s="295"/>
      <c r="Q796" s="295"/>
      <c r="R796" s="295"/>
      <c r="S796" s="295"/>
      <c r="T796" s="295"/>
      <c r="U796" s="295"/>
      <c r="V796" s="295"/>
      <c r="W796" s="295"/>
      <c r="X796" s="295"/>
      <c r="Y796" s="295"/>
      <c r="Z796" s="295"/>
      <c r="AA796" s="295"/>
      <c r="AB796" s="295"/>
      <c r="AC796" s="295"/>
      <c r="AD796" s="295"/>
      <c r="AE796" s="295"/>
      <c r="AF796" s="295"/>
      <c r="AG796" s="295"/>
    </row>
    <row r="797" spans="1:33" ht="24" customHeight="1">
      <c r="A797" s="295"/>
      <c r="B797" s="295"/>
      <c r="C797" s="295"/>
      <c r="D797" s="295"/>
      <c r="E797" s="295"/>
      <c r="F797" s="295"/>
      <c r="G797" s="295"/>
      <c r="H797" s="295"/>
      <c r="I797" s="295"/>
      <c r="J797" s="295"/>
      <c r="K797" s="295"/>
      <c r="L797" s="295"/>
      <c r="M797" s="295"/>
      <c r="N797" s="295"/>
      <c r="O797" s="295"/>
      <c r="P797" s="295"/>
      <c r="Q797" s="295"/>
      <c r="R797" s="295"/>
      <c r="S797" s="295"/>
      <c r="T797" s="295"/>
      <c r="U797" s="295"/>
      <c r="V797" s="295"/>
      <c r="W797" s="295"/>
      <c r="X797" s="295"/>
      <c r="Y797" s="295"/>
      <c r="Z797" s="295"/>
      <c r="AA797" s="295"/>
      <c r="AB797" s="295"/>
      <c r="AC797" s="295"/>
      <c r="AD797" s="295"/>
      <c r="AE797" s="295"/>
      <c r="AF797" s="295"/>
      <c r="AG797" s="295"/>
    </row>
    <row r="798" spans="1:33" ht="24" customHeight="1">
      <c r="A798" s="295"/>
      <c r="B798" s="295"/>
      <c r="C798" s="295"/>
      <c r="D798" s="295"/>
      <c r="E798" s="295"/>
      <c r="F798" s="295"/>
      <c r="G798" s="295"/>
      <c r="H798" s="295"/>
      <c r="I798" s="295"/>
      <c r="J798" s="295"/>
      <c r="K798" s="295"/>
      <c r="L798" s="295"/>
      <c r="M798" s="295"/>
      <c r="N798" s="295"/>
      <c r="O798" s="295"/>
      <c r="P798" s="295"/>
      <c r="Q798" s="295"/>
      <c r="R798" s="295"/>
      <c r="S798" s="295"/>
      <c r="T798" s="295"/>
      <c r="U798" s="295"/>
      <c r="V798" s="295"/>
      <c r="W798" s="295"/>
      <c r="X798" s="295"/>
      <c r="Y798" s="295"/>
      <c r="Z798" s="295"/>
      <c r="AA798" s="295"/>
      <c r="AB798" s="295"/>
      <c r="AC798" s="295"/>
      <c r="AD798" s="295"/>
      <c r="AE798" s="295"/>
      <c r="AF798" s="295"/>
      <c r="AG798" s="295"/>
    </row>
    <row r="799" spans="1:33" ht="24" customHeight="1">
      <c r="A799" s="295"/>
      <c r="B799" s="295"/>
      <c r="C799" s="295"/>
      <c r="D799" s="295"/>
      <c r="E799" s="295"/>
      <c r="F799" s="295"/>
      <c r="G799" s="295"/>
      <c r="H799" s="295"/>
      <c r="I799" s="295"/>
      <c r="J799" s="295"/>
      <c r="K799" s="295"/>
      <c r="L799" s="295"/>
      <c r="M799" s="295"/>
      <c r="N799" s="295"/>
      <c r="O799" s="295"/>
      <c r="P799" s="295"/>
      <c r="Q799" s="295"/>
      <c r="R799" s="295"/>
      <c r="S799" s="295"/>
      <c r="T799" s="295"/>
      <c r="U799" s="295"/>
      <c r="V799" s="295"/>
      <c r="W799" s="295"/>
      <c r="X799" s="295"/>
      <c r="Y799" s="295"/>
      <c r="Z799" s="295"/>
      <c r="AA799" s="295"/>
      <c r="AB799" s="295"/>
      <c r="AC799" s="295"/>
      <c r="AD799" s="295"/>
      <c r="AE799" s="295"/>
      <c r="AF799" s="295"/>
      <c r="AG799" s="295"/>
    </row>
    <row r="800" spans="1:33" ht="24" customHeight="1">
      <c r="A800" s="295"/>
      <c r="B800" s="295"/>
      <c r="C800" s="295"/>
      <c r="D800" s="295"/>
      <c r="E800" s="295"/>
      <c r="F800" s="295"/>
      <c r="G800" s="295"/>
      <c r="H800" s="295"/>
      <c r="I800" s="295"/>
      <c r="J800" s="295"/>
      <c r="K800" s="295"/>
      <c r="L800" s="295"/>
      <c r="M800" s="295"/>
      <c r="N800" s="295"/>
      <c r="O800" s="295"/>
      <c r="P800" s="295"/>
      <c r="Q800" s="295"/>
      <c r="R800" s="295"/>
      <c r="S800" s="295"/>
      <c r="T800" s="295"/>
      <c r="U800" s="295"/>
      <c r="V800" s="295"/>
      <c r="W800" s="295"/>
      <c r="X800" s="295"/>
      <c r="Y800" s="295"/>
      <c r="Z800" s="295"/>
      <c r="AA800" s="295"/>
      <c r="AB800" s="295"/>
      <c r="AC800" s="295"/>
      <c r="AD800" s="295"/>
      <c r="AE800" s="295"/>
      <c r="AF800" s="295"/>
      <c r="AG800" s="295"/>
    </row>
    <row r="801" spans="1:33" ht="24" customHeight="1">
      <c r="A801" s="295"/>
      <c r="B801" s="295"/>
      <c r="C801" s="295"/>
      <c r="D801" s="295"/>
      <c r="E801" s="295"/>
      <c r="F801" s="295"/>
      <c r="G801" s="295"/>
      <c r="H801" s="295"/>
      <c r="I801" s="295"/>
      <c r="J801" s="295"/>
      <c r="K801" s="295"/>
      <c r="L801" s="295"/>
      <c r="M801" s="295"/>
      <c r="N801" s="295"/>
      <c r="O801" s="295"/>
      <c r="P801" s="295"/>
      <c r="Q801" s="295"/>
      <c r="R801" s="295"/>
      <c r="S801" s="295"/>
      <c r="T801" s="295"/>
      <c r="U801" s="295"/>
      <c r="V801" s="295"/>
      <c r="W801" s="295"/>
      <c r="X801" s="295"/>
      <c r="Y801" s="295"/>
      <c r="Z801" s="295"/>
      <c r="AA801" s="295"/>
      <c r="AB801" s="295"/>
      <c r="AC801" s="295"/>
      <c r="AD801" s="295"/>
      <c r="AE801" s="295"/>
      <c r="AF801" s="295"/>
      <c r="AG801" s="295"/>
    </row>
    <row r="802" spans="1:33" ht="24" customHeight="1">
      <c r="A802" s="295"/>
      <c r="B802" s="295"/>
      <c r="C802" s="295"/>
      <c r="D802" s="295"/>
      <c r="E802" s="295"/>
      <c r="F802" s="295"/>
      <c r="G802" s="295"/>
      <c r="H802" s="295"/>
      <c r="I802" s="295"/>
      <c r="J802" s="295"/>
      <c r="K802" s="295"/>
      <c r="L802" s="295"/>
      <c r="M802" s="295"/>
      <c r="N802" s="295"/>
      <c r="O802" s="295"/>
      <c r="P802" s="295"/>
      <c r="Q802" s="295"/>
      <c r="R802" s="295"/>
      <c r="S802" s="295"/>
      <c r="T802" s="295"/>
      <c r="U802" s="295"/>
      <c r="V802" s="295"/>
      <c r="W802" s="295"/>
      <c r="X802" s="295"/>
      <c r="Y802" s="295"/>
      <c r="Z802" s="295"/>
      <c r="AA802" s="295"/>
      <c r="AB802" s="295"/>
      <c r="AC802" s="295"/>
      <c r="AD802" s="295"/>
      <c r="AE802" s="295"/>
      <c r="AF802" s="295"/>
      <c r="AG802" s="295"/>
    </row>
    <row r="803" spans="1:33" ht="24" customHeight="1">
      <c r="A803" s="295"/>
      <c r="B803" s="295"/>
      <c r="C803" s="295"/>
      <c r="D803" s="295"/>
      <c r="E803" s="295"/>
      <c r="F803" s="295"/>
      <c r="G803" s="295"/>
      <c r="H803" s="295"/>
      <c r="I803" s="295"/>
      <c r="J803" s="295"/>
      <c r="K803" s="295"/>
      <c r="L803" s="295"/>
      <c r="M803" s="295"/>
      <c r="N803" s="295"/>
      <c r="O803" s="295"/>
      <c r="P803" s="295"/>
      <c r="Q803" s="295"/>
      <c r="R803" s="295"/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</row>
    <row r="804" spans="1:33" ht="24" customHeight="1">
      <c r="A804" s="295"/>
      <c r="B804" s="295"/>
      <c r="C804" s="295"/>
      <c r="D804" s="295"/>
      <c r="E804" s="295"/>
      <c r="F804" s="295"/>
      <c r="G804" s="295"/>
      <c r="H804" s="295"/>
      <c r="I804" s="295"/>
      <c r="J804" s="295"/>
      <c r="K804" s="295"/>
      <c r="L804" s="295"/>
      <c r="M804" s="295"/>
      <c r="N804" s="295"/>
      <c r="O804" s="295"/>
      <c r="P804" s="295"/>
      <c r="Q804" s="295"/>
      <c r="R804" s="295"/>
      <c r="S804" s="295"/>
      <c r="T804" s="295"/>
      <c r="U804" s="295"/>
      <c r="V804" s="295"/>
      <c r="W804" s="295"/>
      <c r="X804" s="295"/>
      <c r="Y804" s="295"/>
      <c r="Z804" s="295"/>
      <c r="AA804" s="295"/>
      <c r="AB804" s="295"/>
      <c r="AC804" s="295"/>
      <c r="AD804" s="295"/>
      <c r="AE804" s="295"/>
      <c r="AF804" s="295"/>
      <c r="AG804" s="295"/>
    </row>
    <row r="805" spans="1:33" ht="24" customHeight="1">
      <c r="A805" s="295"/>
      <c r="B805" s="295"/>
      <c r="C805" s="295"/>
      <c r="D805" s="295"/>
      <c r="E805" s="295"/>
      <c r="F805" s="295"/>
      <c r="G805" s="295"/>
      <c r="H805" s="295"/>
      <c r="I805" s="295"/>
      <c r="J805" s="295"/>
      <c r="K805" s="295"/>
      <c r="L805" s="295"/>
      <c r="M805" s="295"/>
      <c r="N805" s="295"/>
      <c r="O805" s="295"/>
      <c r="P805" s="295"/>
      <c r="Q805" s="295"/>
      <c r="R805" s="295"/>
      <c r="S805" s="295"/>
      <c r="T805" s="295"/>
      <c r="U805" s="295"/>
      <c r="V805" s="295"/>
      <c r="W805" s="295"/>
      <c r="X805" s="295"/>
      <c r="Y805" s="295"/>
      <c r="Z805" s="295"/>
      <c r="AA805" s="295"/>
      <c r="AB805" s="295"/>
      <c r="AC805" s="295"/>
      <c r="AD805" s="295"/>
      <c r="AE805" s="295"/>
      <c r="AF805" s="295"/>
      <c r="AG805" s="295"/>
    </row>
    <row r="806" spans="1:33" ht="24" customHeight="1">
      <c r="A806" s="295"/>
      <c r="B806" s="295"/>
      <c r="C806" s="295"/>
      <c r="D806" s="295"/>
      <c r="E806" s="295"/>
      <c r="F806" s="295"/>
      <c r="G806" s="295"/>
      <c r="H806" s="295"/>
      <c r="I806" s="295"/>
      <c r="J806" s="295"/>
      <c r="K806" s="295"/>
      <c r="L806" s="295"/>
      <c r="M806" s="295"/>
      <c r="N806" s="295"/>
      <c r="O806" s="295"/>
      <c r="P806" s="295"/>
      <c r="Q806" s="295"/>
      <c r="R806" s="295"/>
      <c r="S806" s="295"/>
      <c r="T806" s="295"/>
      <c r="U806" s="295"/>
      <c r="V806" s="295"/>
      <c r="W806" s="295"/>
      <c r="X806" s="295"/>
      <c r="Y806" s="295"/>
      <c r="Z806" s="295"/>
      <c r="AA806" s="295"/>
      <c r="AB806" s="295"/>
      <c r="AC806" s="295"/>
      <c r="AD806" s="295"/>
      <c r="AE806" s="295"/>
      <c r="AF806" s="295"/>
      <c r="AG806" s="295"/>
    </row>
    <row r="807" spans="1:33" ht="24" customHeight="1">
      <c r="A807" s="295"/>
      <c r="B807" s="295"/>
      <c r="C807" s="295"/>
      <c r="D807" s="295"/>
      <c r="E807" s="295"/>
      <c r="F807" s="295"/>
      <c r="G807" s="295"/>
      <c r="H807" s="295"/>
      <c r="I807" s="295"/>
      <c r="J807" s="295"/>
      <c r="K807" s="295"/>
      <c r="L807" s="295"/>
      <c r="M807" s="295"/>
      <c r="N807" s="295"/>
      <c r="O807" s="295"/>
      <c r="P807" s="295"/>
      <c r="Q807" s="295"/>
      <c r="R807" s="295"/>
      <c r="S807" s="295"/>
      <c r="T807" s="295"/>
      <c r="U807" s="295"/>
      <c r="V807" s="295"/>
      <c r="W807" s="295"/>
      <c r="X807" s="295"/>
      <c r="Y807" s="295"/>
      <c r="Z807" s="295"/>
      <c r="AA807" s="295"/>
      <c r="AB807" s="295"/>
      <c r="AC807" s="295"/>
      <c r="AD807" s="295"/>
      <c r="AE807" s="295"/>
      <c r="AF807" s="295"/>
      <c r="AG807" s="295"/>
    </row>
    <row r="808" spans="1:33" ht="24" customHeight="1">
      <c r="A808" s="295"/>
      <c r="B808" s="295"/>
      <c r="C808" s="295"/>
      <c r="D808" s="295"/>
      <c r="E808" s="295"/>
      <c r="F808" s="295"/>
      <c r="G808" s="295"/>
      <c r="H808" s="295"/>
      <c r="I808" s="295"/>
      <c r="J808" s="295"/>
      <c r="K808" s="295"/>
      <c r="L808" s="295"/>
      <c r="M808" s="295"/>
      <c r="N808" s="295"/>
      <c r="O808" s="295"/>
      <c r="P808" s="295"/>
      <c r="Q808" s="295"/>
      <c r="R808" s="295"/>
      <c r="S808" s="295"/>
      <c r="T808" s="295"/>
      <c r="U808" s="295"/>
      <c r="V808" s="295"/>
      <c r="W808" s="295"/>
      <c r="X808" s="295"/>
      <c r="Y808" s="295"/>
      <c r="Z808" s="295"/>
      <c r="AA808" s="295"/>
      <c r="AB808" s="295"/>
      <c r="AC808" s="295"/>
      <c r="AD808" s="295"/>
      <c r="AE808" s="295"/>
      <c r="AF808" s="295"/>
      <c r="AG808" s="295"/>
    </row>
    <row r="809" spans="1:33" ht="24" customHeight="1">
      <c r="A809" s="295"/>
      <c r="B809" s="295"/>
      <c r="C809" s="295"/>
      <c r="D809" s="295"/>
      <c r="E809" s="295"/>
      <c r="F809" s="295"/>
      <c r="G809" s="295"/>
      <c r="H809" s="295"/>
      <c r="I809" s="295"/>
      <c r="J809" s="295"/>
      <c r="K809" s="295"/>
      <c r="L809" s="295"/>
      <c r="M809" s="295"/>
      <c r="N809" s="295"/>
      <c r="O809" s="295"/>
      <c r="P809" s="295"/>
      <c r="Q809" s="295"/>
      <c r="R809" s="295"/>
      <c r="S809" s="295"/>
      <c r="T809" s="295"/>
      <c r="U809" s="295"/>
      <c r="V809" s="295"/>
      <c r="W809" s="295"/>
      <c r="X809" s="295"/>
      <c r="Y809" s="295"/>
      <c r="Z809" s="295"/>
      <c r="AA809" s="295"/>
      <c r="AB809" s="295"/>
      <c r="AC809" s="295"/>
      <c r="AD809" s="295"/>
      <c r="AE809" s="295"/>
      <c r="AF809" s="295"/>
      <c r="AG809" s="295"/>
    </row>
    <row r="810" spans="1:33" ht="24" customHeight="1">
      <c r="A810" s="295"/>
      <c r="B810" s="295"/>
      <c r="C810" s="295"/>
      <c r="D810" s="295"/>
      <c r="E810" s="295"/>
      <c r="F810" s="295"/>
      <c r="G810" s="295"/>
      <c r="H810" s="295"/>
      <c r="I810" s="295"/>
      <c r="J810" s="295"/>
      <c r="K810" s="295"/>
      <c r="L810" s="295"/>
      <c r="M810" s="295"/>
      <c r="N810" s="295"/>
      <c r="O810" s="295"/>
      <c r="P810" s="295"/>
      <c r="Q810" s="295"/>
      <c r="R810" s="295"/>
      <c r="S810" s="295"/>
      <c r="T810" s="295"/>
      <c r="U810" s="295"/>
      <c r="V810" s="295"/>
      <c r="W810" s="295"/>
      <c r="X810" s="295"/>
      <c r="Y810" s="295"/>
      <c r="Z810" s="295"/>
      <c r="AA810" s="295"/>
      <c r="AB810" s="295"/>
      <c r="AC810" s="295"/>
      <c r="AD810" s="295"/>
      <c r="AE810" s="295"/>
      <c r="AF810" s="295"/>
      <c r="AG810" s="295"/>
    </row>
    <row r="811" spans="1:33" ht="24" customHeight="1">
      <c r="A811" s="295"/>
      <c r="B811" s="295"/>
      <c r="C811" s="295"/>
      <c r="D811" s="295"/>
      <c r="E811" s="295"/>
      <c r="F811" s="295"/>
      <c r="G811" s="295"/>
      <c r="H811" s="295"/>
      <c r="I811" s="295"/>
      <c r="J811" s="295"/>
      <c r="K811" s="295"/>
      <c r="L811" s="295"/>
      <c r="M811" s="295"/>
      <c r="N811" s="295"/>
      <c r="O811" s="295"/>
      <c r="P811" s="295"/>
      <c r="Q811" s="295"/>
      <c r="R811" s="295"/>
      <c r="S811" s="295"/>
      <c r="T811" s="295"/>
      <c r="U811" s="295"/>
      <c r="V811" s="295"/>
      <c r="W811" s="295"/>
      <c r="X811" s="295"/>
      <c r="Y811" s="295"/>
      <c r="Z811" s="295"/>
      <c r="AA811" s="295"/>
      <c r="AB811" s="295"/>
      <c r="AC811" s="295"/>
      <c r="AD811" s="295"/>
      <c r="AE811" s="295"/>
      <c r="AF811" s="295"/>
      <c r="AG811" s="295"/>
    </row>
    <row r="812" spans="1:33" ht="24" customHeight="1">
      <c r="A812" s="295"/>
      <c r="B812" s="295"/>
      <c r="C812" s="295"/>
      <c r="D812" s="295"/>
      <c r="E812" s="295"/>
      <c r="F812" s="295"/>
      <c r="G812" s="295"/>
      <c r="H812" s="295"/>
      <c r="I812" s="295"/>
      <c r="J812" s="295"/>
      <c r="K812" s="295"/>
      <c r="L812" s="295"/>
      <c r="M812" s="295"/>
      <c r="N812" s="295"/>
      <c r="O812" s="295"/>
      <c r="P812" s="295"/>
      <c r="Q812" s="295"/>
      <c r="R812" s="295"/>
      <c r="S812" s="295"/>
      <c r="T812" s="295"/>
      <c r="U812" s="295"/>
      <c r="V812" s="295"/>
      <c r="W812" s="295"/>
      <c r="X812" s="295"/>
      <c r="Y812" s="295"/>
      <c r="Z812" s="295"/>
      <c r="AA812" s="295"/>
      <c r="AB812" s="295"/>
      <c r="AC812" s="295"/>
      <c r="AD812" s="295"/>
      <c r="AE812" s="295"/>
      <c r="AF812" s="295"/>
      <c r="AG812" s="295"/>
    </row>
    <row r="813" spans="1:33" ht="24" customHeight="1">
      <c r="A813" s="295"/>
      <c r="B813" s="295"/>
      <c r="C813" s="295"/>
      <c r="D813" s="295"/>
      <c r="E813" s="295"/>
      <c r="F813" s="295"/>
      <c r="G813" s="295"/>
      <c r="H813" s="295"/>
      <c r="I813" s="295"/>
      <c r="J813" s="295"/>
      <c r="K813" s="295"/>
      <c r="L813" s="295"/>
      <c r="M813" s="295"/>
      <c r="N813" s="295"/>
      <c r="O813" s="295"/>
      <c r="P813" s="295"/>
      <c r="Q813" s="295"/>
      <c r="R813" s="295"/>
      <c r="S813" s="295"/>
      <c r="T813" s="295"/>
      <c r="U813" s="295"/>
      <c r="V813" s="295"/>
      <c r="W813" s="295"/>
      <c r="X813" s="295"/>
      <c r="Y813" s="295"/>
      <c r="Z813" s="295"/>
      <c r="AA813" s="295"/>
      <c r="AB813" s="295"/>
      <c r="AC813" s="295"/>
      <c r="AD813" s="295"/>
      <c r="AE813" s="295"/>
      <c r="AF813" s="295"/>
      <c r="AG813" s="295"/>
    </row>
    <row r="814" spans="1:33" ht="24" customHeight="1">
      <c r="A814" s="295"/>
      <c r="B814" s="295"/>
      <c r="C814" s="295"/>
      <c r="D814" s="295"/>
      <c r="E814" s="295"/>
      <c r="F814" s="295"/>
      <c r="G814" s="295"/>
      <c r="H814" s="295"/>
      <c r="I814" s="295"/>
      <c r="J814" s="295"/>
      <c r="K814" s="295"/>
      <c r="L814" s="295"/>
      <c r="M814" s="295"/>
      <c r="N814" s="295"/>
      <c r="O814" s="295"/>
      <c r="P814" s="295"/>
      <c r="Q814" s="295"/>
      <c r="R814" s="295"/>
      <c r="S814" s="295"/>
      <c r="T814" s="295"/>
      <c r="U814" s="295"/>
      <c r="V814" s="295"/>
      <c r="W814" s="295"/>
      <c r="X814" s="295"/>
      <c r="Y814" s="295"/>
      <c r="Z814" s="295"/>
      <c r="AA814" s="295"/>
      <c r="AB814" s="295"/>
      <c r="AC814" s="295"/>
      <c r="AD814" s="295"/>
      <c r="AE814" s="295"/>
      <c r="AF814" s="295"/>
      <c r="AG814" s="295"/>
    </row>
    <row r="815" spans="1:33" ht="24" customHeight="1">
      <c r="A815" s="295"/>
      <c r="B815" s="295"/>
      <c r="C815" s="295"/>
      <c r="D815" s="295"/>
      <c r="E815" s="295"/>
      <c r="F815" s="295"/>
      <c r="G815" s="295"/>
      <c r="H815" s="295"/>
      <c r="I815" s="295"/>
      <c r="J815" s="295"/>
      <c r="K815" s="295"/>
      <c r="L815" s="295"/>
      <c r="M815" s="295"/>
      <c r="N815" s="295"/>
      <c r="O815" s="295"/>
      <c r="P815" s="295"/>
      <c r="Q815" s="295"/>
      <c r="R815" s="295"/>
      <c r="S815" s="295"/>
      <c r="T815" s="295"/>
      <c r="U815" s="295"/>
      <c r="V815" s="295"/>
      <c r="W815" s="295"/>
      <c r="X815" s="295"/>
      <c r="Y815" s="295"/>
      <c r="Z815" s="295"/>
      <c r="AA815" s="295"/>
      <c r="AB815" s="295"/>
      <c r="AC815" s="295"/>
      <c r="AD815" s="295"/>
      <c r="AE815" s="295"/>
      <c r="AF815" s="295"/>
      <c r="AG815" s="295"/>
    </row>
    <row r="816" spans="1:33" ht="24" customHeight="1">
      <c r="A816" s="295"/>
      <c r="B816" s="295"/>
      <c r="C816" s="295"/>
      <c r="D816" s="295"/>
      <c r="E816" s="295"/>
      <c r="F816" s="295"/>
      <c r="G816" s="295"/>
      <c r="H816" s="295"/>
      <c r="I816" s="295"/>
      <c r="J816" s="295"/>
      <c r="K816" s="295"/>
      <c r="L816" s="295"/>
      <c r="M816" s="295"/>
      <c r="N816" s="295"/>
      <c r="O816" s="295"/>
      <c r="P816" s="295"/>
      <c r="Q816" s="295"/>
      <c r="R816" s="295"/>
      <c r="S816" s="295"/>
      <c r="T816" s="295"/>
      <c r="U816" s="295"/>
      <c r="V816" s="295"/>
      <c r="W816" s="295"/>
      <c r="X816" s="295"/>
      <c r="Y816" s="295"/>
      <c r="Z816" s="295"/>
      <c r="AA816" s="295"/>
      <c r="AB816" s="295"/>
      <c r="AC816" s="295"/>
      <c r="AD816" s="295"/>
      <c r="AE816" s="295"/>
      <c r="AF816" s="295"/>
      <c r="AG816" s="295"/>
    </row>
    <row r="817" spans="1:33" ht="24" customHeight="1">
      <c r="A817" s="295"/>
      <c r="B817" s="295"/>
      <c r="C817" s="295"/>
      <c r="D817" s="295"/>
      <c r="E817" s="295"/>
      <c r="F817" s="295"/>
      <c r="G817" s="295"/>
      <c r="H817" s="295"/>
      <c r="I817" s="295"/>
      <c r="J817" s="295"/>
      <c r="K817" s="295"/>
      <c r="L817" s="295"/>
      <c r="M817" s="295"/>
      <c r="N817" s="295"/>
      <c r="O817" s="295"/>
      <c r="P817" s="295"/>
      <c r="Q817" s="295"/>
      <c r="R817" s="295"/>
      <c r="S817" s="295"/>
      <c r="T817" s="295"/>
      <c r="U817" s="295"/>
      <c r="V817" s="295"/>
      <c r="W817" s="295"/>
      <c r="X817" s="295"/>
      <c r="Y817" s="295"/>
      <c r="Z817" s="295"/>
      <c r="AA817" s="295"/>
      <c r="AB817" s="295"/>
      <c r="AC817" s="295"/>
      <c r="AD817" s="295"/>
      <c r="AE817" s="295"/>
      <c r="AF817" s="295"/>
      <c r="AG817" s="295"/>
    </row>
    <row r="818" spans="1:33" ht="24" customHeight="1">
      <c r="A818" s="295"/>
      <c r="B818" s="295"/>
      <c r="C818" s="295"/>
      <c r="D818" s="295"/>
      <c r="E818" s="295"/>
      <c r="F818" s="295"/>
      <c r="G818" s="295"/>
      <c r="H818" s="295"/>
      <c r="I818" s="295"/>
      <c r="J818" s="295"/>
      <c r="K818" s="295"/>
      <c r="L818" s="295"/>
      <c r="M818" s="295"/>
      <c r="N818" s="295"/>
      <c r="O818" s="295"/>
      <c r="P818" s="295"/>
      <c r="Q818" s="295"/>
      <c r="R818" s="295"/>
      <c r="S818" s="295"/>
      <c r="T818" s="295"/>
      <c r="U818" s="295"/>
      <c r="V818" s="295"/>
      <c r="W818" s="295"/>
      <c r="X818" s="295"/>
      <c r="Y818" s="295"/>
      <c r="Z818" s="295"/>
      <c r="AA818" s="295"/>
      <c r="AB818" s="295"/>
      <c r="AC818" s="295"/>
      <c r="AD818" s="295"/>
      <c r="AE818" s="295"/>
      <c r="AF818" s="295"/>
      <c r="AG818" s="295"/>
    </row>
    <row r="819" spans="1:33" ht="24" customHeight="1">
      <c r="A819" s="295"/>
      <c r="B819" s="295"/>
      <c r="C819" s="295"/>
      <c r="D819" s="295"/>
      <c r="E819" s="295"/>
      <c r="F819" s="295"/>
      <c r="G819" s="295"/>
      <c r="H819" s="295"/>
      <c r="I819" s="295"/>
      <c r="J819" s="295"/>
      <c r="K819" s="295"/>
      <c r="L819" s="295"/>
      <c r="M819" s="295"/>
      <c r="N819" s="295"/>
      <c r="O819" s="295"/>
      <c r="P819" s="295"/>
      <c r="Q819" s="295"/>
      <c r="R819" s="295"/>
      <c r="S819" s="295"/>
      <c r="T819" s="295"/>
      <c r="U819" s="295"/>
      <c r="V819" s="295"/>
      <c r="W819" s="295"/>
      <c r="X819" s="295"/>
      <c r="Y819" s="295"/>
      <c r="Z819" s="295"/>
      <c r="AA819" s="295"/>
      <c r="AB819" s="295"/>
      <c r="AC819" s="295"/>
      <c r="AD819" s="295"/>
      <c r="AE819" s="295"/>
      <c r="AF819" s="295"/>
      <c r="AG819" s="295"/>
    </row>
    <row r="820" spans="1:33" ht="24" customHeight="1">
      <c r="A820" s="295"/>
      <c r="B820" s="295"/>
      <c r="C820" s="295"/>
      <c r="D820" s="295"/>
      <c r="E820" s="295"/>
      <c r="F820" s="295"/>
      <c r="G820" s="295"/>
      <c r="H820" s="295"/>
      <c r="I820" s="295"/>
      <c r="J820" s="295"/>
      <c r="K820" s="295"/>
      <c r="L820" s="295"/>
      <c r="M820" s="295"/>
      <c r="N820" s="295"/>
      <c r="O820" s="295"/>
      <c r="P820" s="295"/>
      <c r="Q820" s="295"/>
      <c r="R820" s="295"/>
      <c r="S820" s="295"/>
      <c r="T820" s="295"/>
      <c r="U820" s="295"/>
      <c r="V820" s="295"/>
      <c r="W820" s="295"/>
      <c r="X820" s="295"/>
      <c r="Y820" s="295"/>
      <c r="Z820" s="295"/>
      <c r="AA820" s="295"/>
      <c r="AB820" s="295"/>
      <c r="AC820" s="295"/>
      <c r="AD820" s="295"/>
      <c r="AE820" s="295"/>
      <c r="AF820" s="295"/>
      <c r="AG820" s="295"/>
    </row>
    <row r="821" spans="1:33" ht="24" customHeight="1">
      <c r="A821" s="295"/>
      <c r="B821" s="295"/>
      <c r="C821" s="295"/>
      <c r="D821" s="295"/>
      <c r="E821" s="295"/>
      <c r="F821" s="295"/>
      <c r="G821" s="295"/>
      <c r="H821" s="295"/>
      <c r="I821" s="295"/>
      <c r="J821" s="295"/>
      <c r="K821" s="295"/>
      <c r="L821" s="295"/>
      <c r="M821" s="295"/>
      <c r="N821" s="295"/>
      <c r="O821" s="295"/>
      <c r="P821" s="295"/>
      <c r="Q821" s="295"/>
      <c r="R821" s="295"/>
      <c r="S821" s="295"/>
      <c r="T821" s="295"/>
      <c r="U821" s="295"/>
      <c r="V821" s="295"/>
      <c r="W821" s="295"/>
      <c r="X821" s="295"/>
      <c r="Y821" s="295"/>
      <c r="Z821" s="295"/>
      <c r="AA821" s="295"/>
      <c r="AB821" s="295"/>
      <c r="AC821" s="295"/>
      <c r="AD821" s="295"/>
      <c r="AE821" s="295"/>
      <c r="AF821" s="295"/>
      <c r="AG821" s="295"/>
    </row>
    <row r="822" spans="1:33" ht="24" customHeight="1">
      <c r="A822" s="295"/>
      <c r="B822" s="295"/>
      <c r="C822" s="295"/>
      <c r="D822" s="295"/>
      <c r="E822" s="295"/>
      <c r="F822" s="295"/>
      <c r="G822" s="295"/>
      <c r="H822" s="295"/>
      <c r="I822" s="295"/>
      <c r="J822" s="295"/>
      <c r="K822" s="295"/>
      <c r="L822" s="295"/>
      <c r="M822" s="295"/>
      <c r="N822" s="295"/>
      <c r="O822" s="295"/>
      <c r="P822" s="295"/>
      <c r="Q822" s="295"/>
      <c r="R822" s="295"/>
      <c r="S822" s="295"/>
      <c r="T822" s="295"/>
      <c r="U822" s="295"/>
      <c r="V822" s="295"/>
      <c r="W822" s="295"/>
      <c r="X822" s="295"/>
      <c r="Y822" s="295"/>
      <c r="Z822" s="295"/>
      <c r="AA822" s="295"/>
      <c r="AB822" s="295"/>
      <c r="AC822" s="295"/>
      <c r="AD822" s="295"/>
      <c r="AE822" s="295"/>
      <c r="AF822" s="295"/>
      <c r="AG822" s="295"/>
    </row>
    <row r="823" spans="1:33" ht="24" customHeight="1">
      <c r="A823" s="295"/>
      <c r="B823" s="295"/>
      <c r="C823" s="295"/>
      <c r="D823" s="295"/>
      <c r="E823" s="295"/>
      <c r="F823" s="295"/>
      <c r="G823" s="295"/>
      <c r="H823" s="295"/>
      <c r="I823" s="295"/>
      <c r="J823" s="295"/>
      <c r="K823" s="295"/>
      <c r="L823" s="295"/>
      <c r="M823" s="295"/>
      <c r="N823" s="295"/>
      <c r="O823" s="295"/>
      <c r="P823" s="295"/>
      <c r="Q823" s="295"/>
      <c r="R823" s="295"/>
      <c r="S823" s="295"/>
      <c r="T823" s="295"/>
      <c r="U823" s="295"/>
      <c r="V823" s="295"/>
      <c r="W823" s="295"/>
      <c r="X823" s="295"/>
      <c r="Y823" s="295"/>
      <c r="Z823" s="295"/>
      <c r="AA823" s="295"/>
      <c r="AB823" s="295"/>
      <c r="AC823" s="295"/>
      <c r="AD823" s="295"/>
      <c r="AE823" s="295"/>
      <c r="AF823" s="295"/>
      <c r="AG823" s="295"/>
    </row>
    <row r="824" spans="1:33" ht="24" customHeight="1">
      <c r="A824" s="295"/>
      <c r="B824" s="295"/>
      <c r="C824" s="295"/>
      <c r="D824" s="295"/>
      <c r="E824" s="295"/>
      <c r="F824" s="295"/>
      <c r="G824" s="295"/>
      <c r="H824" s="295"/>
      <c r="I824" s="295"/>
      <c r="J824" s="295"/>
      <c r="K824" s="295"/>
      <c r="L824" s="295"/>
      <c r="M824" s="295"/>
      <c r="N824" s="295"/>
      <c r="O824" s="295"/>
      <c r="P824" s="295"/>
      <c r="Q824" s="295"/>
      <c r="R824" s="295"/>
      <c r="S824" s="295"/>
      <c r="T824" s="295"/>
      <c r="U824" s="295"/>
      <c r="V824" s="295"/>
      <c r="W824" s="295"/>
      <c r="X824" s="295"/>
      <c r="Y824" s="295"/>
      <c r="Z824" s="295"/>
      <c r="AA824" s="295"/>
      <c r="AB824" s="295"/>
      <c r="AC824" s="295"/>
      <c r="AD824" s="295"/>
      <c r="AE824" s="295"/>
      <c r="AF824" s="295"/>
      <c r="AG824" s="295"/>
    </row>
    <row r="825" spans="1:33" ht="24" customHeight="1">
      <c r="A825" s="295"/>
      <c r="B825" s="295"/>
      <c r="C825" s="295"/>
      <c r="D825" s="295"/>
      <c r="E825" s="295"/>
      <c r="F825" s="295"/>
      <c r="G825" s="295"/>
      <c r="H825" s="295"/>
      <c r="I825" s="295"/>
      <c r="J825" s="295"/>
      <c r="K825" s="295"/>
      <c r="L825" s="295"/>
      <c r="M825" s="295"/>
      <c r="N825" s="295"/>
      <c r="O825" s="295"/>
      <c r="P825" s="295"/>
      <c r="Q825" s="295"/>
      <c r="R825" s="295"/>
      <c r="S825" s="295"/>
      <c r="T825" s="295"/>
      <c r="U825" s="295"/>
      <c r="V825" s="295"/>
      <c r="W825" s="295"/>
      <c r="X825" s="295"/>
      <c r="Y825" s="295"/>
      <c r="Z825" s="295"/>
      <c r="AA825" s="295"/>
      <c r="AB825" s="295"/>
      <c r="AC825" s="295"/>
      <c r="AD825" s="295"/>
      <c r="AE825" s="295"/>
      <c r="AF825" s="295"/>
      <c r="AG825" s="295"/>
    </row>
    <row r="826" spans="1:33" ht="24" customHeight="1">
      <c r="A826" s="295"/>
      <c r="B826" s="295"/>
      <c r="C826" s="295"/>
      <c r="D826" s="295"/>
      <c r="E826" s="295"/>
      <c r="F826" s="295"/>
      <c r="G826" s="295"/>
      <c r="H826" s="295"/>
      <c r="I826" s="295"/>
      <c r="J826" s="295"/>
      <c r="K826" s="295"/>
      <c r="L826" s="295"/>
      <c r="M826" s="295"/>
      <c r="N826" s="295"/>
      <c r="O826" s="295"/>
      <c r="P826" s="295"/>
      <c r="Q826" s="295"/>
      <c r="R826" s="295"/>
      <c r="S826" s="295"/>
      <c r="T826" s="295"/>
      <c r="U826" s="295"/>
      <c r="V826" s="295"/>
      <c r="W826" s="295"/>
      <c r="X826" s="295"/>
      <c r="Y826" s="295"/>
      <c r="Z826" s="295"/>
      <c r="AA826" s="295"/>
      <c r="AB826" s="295"/>
      <c r="AC826" s="295"/>
      <c r="AD826" s="295"/>
      <c r="AE826" s="295"/>
      <c r="AF826" s="295"/>
      <c r="AG826" s="295"/>
    </row>
    <row r="827" spans="1:33" ht="24" customHeight="1">
      <c r="A827" s="295"/>
      <c r="B827" s="295"/>
      <c r="C827" s="295"/>
      <c r="D827" s="295"/>
      <c r="E827" s="295"/>
      <c r="F827" s="295"/>
      <c r="G827" s="295"/>
      <c r="H827" s="295"/>
      <c r="I827" s="295"/>
      <c r="J827" s="295"/>
      <c r="K827" s="295"/>
      <c r="L827" s="295"/>
      <c r="M827" s="295"/>
      <c r="N827" s="295"/>
      <c r="O827" s="295"/>
      <c r="P827" s="295"/>
      <c r="Q827" s="295"/>
      <c r="R827" s="295"/>
      <c r="S827" s="295"/>
      <c r="T827" s="295"/>
      <c r="U827" s="295"/>
      <c r="V827" s="295"/>
      <c r="W827" s="295"/>
      <c r="X827" s="295"/>
      <c r="Y827" s="295"/>
      <c r="Z827" s="295"/>
      <c r="AA827" s="295"/>
      <c r="AB827" s="295"/>
      <c r="AC827" s="295"/>
      <c r="AD827" s="295"/>
      <c r="AE827" s="295"/>
      <c r="AF827" s="295"/>
      <c r="AG827" s="295"/>
    </row>
    <row r="828" spans="1:33" ht="24" customHeight="1">
      <c r="A828" s="295"/>
      <c r="B828" s="295"/>
      <c r="C828" s="295"/>
      <c r="D828" s="295"/>
      <c r="E828" s="295"/>
      <c r="F828" s="295"/>
      <c r="G828" s="295"/>
      <c r="H828" s="295"/>
      <c r="I828" s="295"/>
      <c r="J828" s="295"/>
      <c r="K828" s="295"/>
      <c r="L828" s="295"/>
      <c r="M828" s="295"/>
      <c r="N828" s="295"/>
      <c r="O828" s="295"/>
      <c r="P828" s="295"/>
      <c r="Q828" s="295"/>
      <c r="R828" s="295"/>
      <c r="S828" s="295"/>
      <c r="T828" s="295"/>
      <c r="U828" s="295"/>
      <c r="V828" s="295"/>
      <c r="W828" s="295"/>
      <c r="X828" s="295"/>
      <c r="Y828" s="295"/>
      <c r="Z828" s="295"/>
      <c r="AA828" s="295"/>
      <c r="AB828" s="295"/>
      <c r="AC828" s="295"/>
      <c r="AD828" s="295"/>
      <c r="AE828" s="295"/>
      <c r="AF828" s="295"/>
      <c r="AG828" s="295"/>
    </row>
    <row r="829" spans="1:33" ht="24" customHeight="1">
      <c r="A829" s="295"/>
      <c r="B829" s="295"/>
      <c r="C829" s="295"/>
      <c r="D829" s="295"/>
      <c r="E829" s="295"/>
      <c r="F829" s="295"/>
      <c r="G829" s="295"/>
      <c r="H829" s="295"/>
      <c r="I829" s="295"/>
      <c r="J829" s="295"/>
      <c r="K829" s="295"/>
      <c r="L829" s="295"/>
      <c r="M829" s="295"/>
      <c r="N829" s="295"/>
      <c r="O829" s="295"/>
      <c r="P829" s="295"/>
      <c r="Q829" s="295"/>
      <c r="R829" s="295"/>
      <c r="S829" s="295"/>
      <c r="T829" s="295"/>
      <c r="U829" s="295"/>
      <c r="V829" s="295"/>
      <c r="W829" s="295"/>
      <c r="X829" s="295"/>
      <c r="Y829" s="295"/>
      <c r="Z829" s="295"/>
      <c r="AA829" s="295"/>
      <c r="AB829" s="295"/>
      <c r="AC829" s="295"/>
      <c r="AD829" s="295"/>
      <c r="AE829" s="295"/>
      <c r="AF829" s="295"/>
      <c r="AG829" s="295"/>
    </row>
    <row r="830" spans="1:33" ht="24" customHeight="1">
      <c r="A830" s="295"/>
      <c r="B830" s="295"/>
      <c r="C830" s="295"/>
      <c r="D830" s="295"/>
      <c r="E830" s="295"/>
      <c r="F830" s="295"/>
      <c r="G830" s="295"/>
      <c r="H830" s="295"/>
      <c r="I830" s="295"/>
      <c r="J830" s="295"/>
      <c r="K830" s="295"/>
      <c r="L830" s="295"/>
      <c r="M830" s="295"/>
      <c r="N830" s="295"/>
      <c r="O830" s="295"/>
      <c r="P830" s="295"/>
      <c r="Q830" s="295"/>
      <c r="R830" s="295"/>
      <c r="S830" s="295"/>
      <c r="T830" s="295"/>
      <c r="U830" s="295"/>
      <c r="V830" s="295"/>
      <c r="W830" s="295"/>
      <c r="X830" s="295"/>
      <c r="Y830" s="295"/>
      <c r="Z830" s="295"/>
      <c r="AA830" s="295"/>
      <c r="AB830" s="295"/>
      <c r="AC830" s="295"/>
      <c r="AD830" s="295"/>
      <c r="AE830" s="295"/>
      <c r="AF830" s="295"/>
      <c r="AG830" s="295"/>
    </row>
    <row r="831" spans="1:33" ht="24" customHeight="1">
      <c r="A831" s="295"/>
      <c r="B831" s="295"/>
      <c r="C831" s="295"/>
      <c r="D831" s="295"/>
      <c r="E831" s="295"/>
      <c r="F831" s="295"/>
      <c r="G831" s="295"/>
      <c r="H831" s="295"/>
      <c r="I831" s="295"/>
      <c r="J831" s="295"/>
      <c r="K831" s="295"/>
      <c r="L831" s="295"/>
      <c r="M831" s="295"/>
      <c r="N831" s="295"/>
      <c r="O831" s="295"/>
      <c r="P831" s="295"/>
      <c r="Q831" s="295"/>
      <c r="R831" s="295"/>
      <c r="S831" s="295"/>
      <c r="T831" s="295"/>
      <c r="U831" s="295"/>
      <c r="V831" s="295"/>
      <c r="W831" s="295"/>
      <c r="X831" s="295"/>
      <c r="Y831" s="295"/>
      <c r="Z831" s="295"/>
      <c r="AA831" s="295"/>
      <c r="AB831" s="295"/>
      <c r="AC831" s="295"/>
      <c r="AD831" s="295"/>
      <c r="AE831" s="295"/>
      <c r="AF831" s="295"/>
      <c r="AG831" s="295"/>
    </row>
    <row r="832" spans="1:33" ht="24" customHeight="1">
      <c r="A832" s="295"/>
      <c r="B832" s="295"/>
      <c r="C832" s="295"/>
      <c r="D832" s="295"/>
      <c r="E832" s="295"/>
      <c r="F832" s="295"/>
      <c r="G832" s="295"/>
      <c r="H832" s="295"/>
      <c r="I832" s="295"/>
      <c r="J832" s="295"/>
      <c r="K832" s="295"/>
      <c r="L832" s="295"/>
      <c r="M832" s="295"/>
      <c r="N832" s="295"/>
      <c r="O832" s="295"/>
      <c r="P832" s="295"/>
      <c r="Q832" s="295"/>
      <c r="R832" s="295"/>
      <c r="S832" s="295"/>
      <c r="T832" s="295"/>
      <c r="U832" s="295"/>
      <c r="V832" s="295"/>
      <c r="W832" s="295"/>
      <c r="X832" s="295"/>
      <c r="Y832" s="295"/>
      <c r="Z832" s="295"/>
      <c r="AA832" s="295"/>
      <c r="AB832" s="295"/>
      <c r="AC832" s="295"/>
      <c r="AD832" s="295"/>
      <c r="AE832" s="295"/>
      <c r="AF832" s="295"/>
      <c r="AG832" s="295"/>
    </row>
    <row r="833" spans="1:33" ht="24" customHeight="1">
      <c r="A833" s="295"/>
      <c r="B833" s="295"/>
      <c r="C833" s="295"/>
      <c r="D833" s="295"/>
      <c r="E833" s="295"/>
      <c r="F833" s="295"/>
      <c r="G833" s="295"/>
      <c r="H833" s="295"/>
      <c r="I833" s="295"/>
      <c r="J833" s="295"/>
      <c r="K833" s="295"/>
      <c r="L833" s="295"/>
      <c r="M833" s="295"/>
      <c r="N833" s="295"/>
      <c r="O833" s="295"/>
      <c r="P833" s="295"/>
      <c r="Q833" s="295"/>
      <c r="R833" s="295"/>
      <c r="S833" s="295"/>
      <c r="T833" s="295"/>
      <c r="U833" s="295"/>
      <c r="V833" s="295"/>
      <c r="W833" s="295"/>
      <c r="X833" s="295"/>
      <c r="Y833" s="295"/>
      <c r="Z833" s="295"/>
      <c r="AA833" s="295"/>
      <c r="AB833" s="295"/>
      <c r="AC833" s="295"/>
      <c r="AD833" s="295"/>
      <c r="AE833" s="295"/>
      <c r="AF833" s="295"/>
      <c r="AG833" s="295"/>
    </row>
    <row r="834" spans="1:33" ht="24" customHeight="1">
      <c r="A834" s="295"/>
      <c r="B834" s="295"/>
      <c r="C834" s="295"/>
      <c r="D834" s="295"/>
      <c r="E834" s="295"/>
      <c r="F834" s="295"/>
      <c r="G834" s="295"/>
      <c r="H834" s="295"/>
      <c r="I834" s="295"/>
      <c r="J834" s="295"/>
      <c r="K834" s="295"/>
      <c r="L834" s="295"/>
      <c r="M834" s="295"/>
      <c r="N834" s="295"/>
      <c r="O834" s="295"/>
      <c r="P834" s="295"/>
      <c r="Q834" s="295"/>
      <c r="R834" s="295"/>
      <c r="S834" s="295"/>
      <c r="T834" s="295"/>
      <c r="U834" s="295"/>
      <c r="V834" s="295"/>
      <c r="W834" s="295"/>
      <c r="X834" s="295"/>
      <c r="Y834" s="295"/>
      <c r="Z834" s="295"/>
      <c r="AA834" s="295"/>
      <c r="AB834" s="295"/>
      <c r="AC834" s="295"/>
      <c r="AD834" s="295"/>
      <c r="AE834" s="295"/>
      <c r="AF834" s="295"/>
      <c r="AG834" s="295"/>
    </row>
    <row r="835" spans="1:33" ht="24" customHeight="1">
      <c r="A835" s="295"/>
      <c r="B835" s="295"/>
      <c r="C835" s="295"/>
      <c r="D835" s="295"/>
      <c r="E835" s="295"/>
      <c r="F835" s="295"/>
      <c r="G835" s="295"/>
      <c r="H835" s="295"/>
      <c r="I835" s="295"/>
      <c r="J835" s="295"/>
      <c r="K835" s="295"/>
      <c r="L835" s="295"/>
      <c r="M835" s="295"/>
      <c r="N835" s="295"/>
      <c r="O835" s="295"/>
      <c r="P835" s="295"/>
      <c r="Q835" s="295"/>
      <c r="R835" s="295"/>
      <c r="S835" s="295"/>
      <c r="T835" s="295"/>
      <c r="U835" s="295"/>
      <c r="V835" s="295"/>
      <c r="W835" s="295"/>
      <c r="X835" s="295"/>
      <c r="Y835" s="295"/>
      <c r="Z835" s="295"/>
      <c r="AA835" s="295"/>
      <c r="AB835" s="295"/>
      <c r="AC835" s="295"/>
      <c r="AD835" s="295"/>
      <c r="AE835" s="295"/>
      <c r="AF835" s="295"/>
      <c r="AG835" s="295"/>
    </row>
    <row r="836" spans="1:33" ht="24" customHeight="1">
      <c r="A836" s="295"/>
      <c r="B836" s="295"/>
      <c r="C836" s="295"/>
      <c r="D836" s="295"/>
      <c r="E836" s="295"/>
      <c r="F836" s="295"/>
      <c r="G836" s="295"/>
      <c r="H836" s="295"/>
      <c r="I836" s="295"/>
      <c r="J836" s="295"/>
      <c r="K836" s="295"/>
      <c r="L836" s="295"/>
      <c r="M836" s="295"/>
      <c r="N836" s="295"/>
      <c r="O836" s="295"/>
      <c r="P836" s="295"/>
      <c r="Q836" s="295"/>
      <c r="R836" s="295"/>
      <c r="S836" s="295"/>
      <c r="T836" s="295"/>
      <c r="U836" s="295"/>
      <c r="V836" s="295"/>
      <c r="W836" s="295"/>
      <c r="X836" s="295"/>
      <c r="Y836" s="295"/>
      <c r="Z836" s="295"/>
      <c r="AA836" s="295"/>
      <c r="AB836" s="295"/>
      <c r="AC836" s="295"/>
      <c r="AD836" s="295"/>
      <c r="AE836" s="295"/>
      <c r="AF836" s="295"/>
      <c r="AG836" s="295"/>
    </row>
    <row r="837" spans="1:33" ht="24" customHeight="1">
      <c r="A837" s="295"/>
      <c r="B837" s="295"/>
      <c r="C837" s="295"/>
      <c r="D837" s="295"/>
      <c r="E837" s="295"/>
      <c r="F837" s="295"/>
      <c r="G837" s="295"/>
      <c r="H837" s="295"/>
      <c r="I837" s="295"/>
      <c r="J837" s="295"/>
      <c r="K837" s="295"/>
      <c r="L837" s="295"/>
      <c r="M837" s="295"/>
      <c r="N837" s="295"/>
      <c r="O837" s="295"/>
      <c r="P837" s="295"/>
      <c r="Q837" s="295"/>
      <c r="R837" s="295"/>
      <c r="S837" s="295"/>
      <c r="T837" s="295"/>
      <c r="U837" s="295"/>
      <c r="V837" s="295"/>
      <c r="W837" s="295"/>
      <c r="X837" s="295"/>
      <c r="Y837" s="295"/>
      <c r="Z837" s="295"/>
      <c r="AA837" s="295"/>
      <c r="AB837" s="295"/>
      <c r="AC837" s="295"/>
      <c r="AD837" s="295"/>
      <c r="AE837" s="295"/>
      <c r="AF837" s="295"/>
      <c r="AG837" s="295"/>
    </row>
    <row r="838" spans="1:33" ht="24" customHeight="1">
      <c r="A838" s="295"/>
      <c r="B838" s="295"/>
      <c r="C838" s="295"/>
      <c r="D838" s="295"/>
      <c r="E838" s="295"/>
      <c r="F838" s="295"/>
      <c r="G838" s="295"/>
      <c r="H838" s="295"/>
      <c r="I838" s="295"/>
      <c r="J838" s="295"/>
      <c r="K838" s="295"/>
      <c r="L838" s="295"/>
      <c r="M838" s="295"/>
      <c r="N838" s="295"/>
      <c r="O838" s="295"/>
      <c r="P838" s="295"/>
      <c r="Q838" s="295"/>
      <c r="R838" s="295"/>
      <c r="S838" s="295"/>
      <c r="T838" s="295"/>
      <c r="U838" s="295"/>
      <c r="V838" s="295"/>
      <c r="W838" s="295"/>
      <c r="X838" s="295"/>
      <c r="Y838" s="295"/>
      <c r="Z838" s="295"/>
      <c r="AA838" s="295"/>
      <c r="AB838" s="295"/>
      <c r="AC838" s="295"/>
      <c r="AD838" s="295"/>
      <c r="AE838" s="295"/>
      <c r="AF838" s="295"/>
      <c r="AG838" s="295"/>
    </row>
    <row r="839" spans="1:33" ht="24" customHeight="1">
      <c r="A839" s="295"/>
      <c r="B839" s="295"/>
      <c r="C839" s="295"/>
      <c r="D839" s="295"/>
      <c r="E839" s="295"/>
      <c r="F839" s="295"/>
      <c r="G839" s="295"/>
      <c r="H839" s="295"/>
      <c r="I839" s="295"/>
      <c r="J839" s="295"/>
      <c r="K839" s="295"/>
      <c r="L839" s="295"/>
      <c r="M839" s="295"/>
      <c r="N839" s="295"/>
      <c r="O839" s="295"/>
      <c r="P839" s="295"/>
      <c r="Q839" s="295"/>
      <c r="R839" s="295"/>
      <c r="S839" s="295"/>
      <c r="T839" s="295"/>
      <c r="U839" s="295"/>
      <c r="V839" s="295"/>
      <c r="W839" s="295"/>
      <c r="X839" s="295"/>
      <c r="Y839" s="295"/>
      <c r="Z839" s="295"/>
      <c r="AA839" s="295"/>
      <c r="AB839" s="295"/>
      <c r="AC839" s="295"/>
      <c r="AD839" s="295"/>
      <c r="AE839" s="295"/>
      <c r="AF839" s="295"/>
      <c r="AG839" s="295"/>
    </row>
    <row r="840" spans="1:33" ht="24" customHeight="1">
      <c r="A840" s="295"/>
      <c r="B840" s="295"/>
      <c r="C840" s="295"/>
      <c r="D840" s="295"/>
      <c r="E840" s="295"/>
      <c r="F840" s="295"/>
      <c r="G840" s="295"/>
      <c r="H840" s="295"/>
      <c r="I840" s="295"/>
      <c r="J840" s="295"/>
      <c r="K840" s="295"/>
      <c r="L840" s="295"/>
      <c r="M840" s="295"/>
      <c r="N840" s="295"/>
      <c r="O840" s="295"/>
      <c r="P840" s="295"/>
      <c r="Q840" s="295"/>
      <c r="R840" s="295"/>
      <c r="S840" s="295"/>
      <c r="T840" s="295"/>
      <c r="U840" s="295"/>
      <c r="V840" s="295"/>
      <c r="W840" s="295"/>
      <c r="X840" s="295"/>
      <c r="Y840" s="295"/>
      <c r="Z840" s="295"/>
      <c r="AA840" s="295"/>
      <c r="AB840" s="295"/>
      <c r="AC840" s="295"/>
      <c r="AD840" s="295"/>
      <c r="AE840" s="295"/>
      <c r="AF840" s="295"/>
      <c r="AG840" s="295"/>
    </row>
    <row r="841" spans="1:33" ht="24" customHeight="1">
      <c r="A841" s="295"/>
      <c r="B841" s="295"/>
      <c r="C841" s="295"/>
      <c r="D841" s="295"/>
      <c r="E841" s="295"/>
      <c r="F841" s="295"/>
      <c r="G841" s="295"/>
      <c r="H841" s="295"/>
      <c r="I841" s="295"/>
      <c r="J841" s="295"/>
      <c r="K841" s="295"/>
      <c r="L841" s="295"/>
      <c r="M841" s="295"/>
      <c r="N841" s="295"/>
      <c r="O841" s="295"/>
      <c r="P841" s="295"/>
      <c r="Q841" s="295"/>
      <c r="R841" s="295"/>
      <c r="S841" s="295"/>
      <c r="T841" s="295"/>
      <c r="U841" s="295"/>
      <c r="V841" s="295"/>
      <c r="W841" s="295"/>
      <c r="X841" s="295"/>
      <c r="Y841" s="295"/>
      <c r="Z841" s="295"/>
      <c r="AA841" s="295"/>
      <c r="AB841" s="295"/>
      <c r="AC841" s="295"/>
      <c r="AD841" s="295"/>
      <c r="AE841" s="295"/>
      <c r="AF841" s="295"/>
      <c r="AG841" s="295"/>
    </row>
    <row r="842" spans="1:33" ht="24" customHeight="1">
      <c r="A842" s="295"/>
      <c r="B842" s="295"/>
      <c r="C842" s="295"/>
      <c r="D842" s="295"/>
      <c r="E842" s="295"/>
      <c r="F842" s="295"/>
      <c r="G842" s="295"/>
      <c r="H842" s="295"/>
      <c r="I842" s="295"/>
      <c r="J842" s="295"/>
      <c r="K842" s="295"/>
      <c r="L842" s="295"/>
      <c r="M842" s="295"/>
      <c r="N842" s="295"/>
      <c r="O842" s="295"/>
      <c r="P842" s="295"/>
      <c r="Q842" s="295"/>
      <c r="R842" s="295"/>
      <c r="S842" s="295"/>
      <c r="T842" s="295"/>
      <c r="U842" s="295"/>
      <c r="V842" s="295"/>
      <c r="W842" s="295"/>
      <c r="X842" s="295"/>
      <c r="Y842" s="295"/>
      <c r="Z842" s="295"/>
      <c r="AA842" s="295"/>
      <c r="AB842" s="295"/>
      <c r="AC842" s="295"/>
      <c r="AD842" s="295"/>
      <c r="AE842" s="295"/>
      <c r="AF842" s="295"/>
      <c r="AG842" s="295"/>
    </row>
    <row r="843" spans="1:33" ht="24" customHeight="1">
      <c r="A843" s="295"/>
      <c r="B843" s="295"/>
      <c r="C843" s="295"/>
      <c r="D843" s="295"/>
      <c r="E843" s="295"/>
      <c r="F843" s="295"/>
      <c r="G843" s="295"/>
      <c r="H843" s="295"/>
      <c r="I843" s="295"/>
      <c r="J843" s="295"/>
      <c r="K843" s="295"/>
      <c r="L843" s="295"/>
      <c r="M843" s="295"/>
      <c r="N843" s="295"/>
      <c r="O843" s="295"/>
      <c r="P843" s="295"/>
      <c r="Q843" s="295"/>
      <c r="R843" s="295"/>
      <c r="S843" s="295"/>
      <c r="T843" s="295"/>
      <c r="U843" s="295"/>
      <c r="V843" s="295"/>
      <c r="W843" s="295"/>
      <c r="X843" s="295"/>
      <c r="Y843" s="295"/>
      <c r="Z843" s="295"/>
      <c r="AA843" s="295"/>
      <c r="AB843" s="295"/>
      <c r="AC843" s="295"/>
      <c r="AD843" s="295"/>
      <c r="AE843" s="295"/>
      <c r="AF843" s="295"/>
      <c r="AG843" s="295"/>
    </row>
    <row r="844" spans="1:33" ht="24" customHeight="1">
      <c r="A844" s="295"/>
      <c r="B844" s="295"/>
      <c r="C844" s="295"/>
      <c r="D844" s="295"/>
      <c r="E844" s="295"/>
      <c r="F844" s="295"/>
      <c r="G844" s="295"/>
      <c r="H844" s="295"/>
      <c r="I844" s="295"/>
      <c r="J844" s="295"/>
      <c r="K844" s="295"/>
      <c r="L844" s="295"/>
      <c r="M844" s="295"/>
      <c r="N844" s="295"/>
      <c r="O844" s="295"/>
      <c r="P844" s="295"/>
      <c r="Q844" s="295"/>
      <c r="R844" s="295"/>
      <c r="S844" s="295"/>
      <c r="T844" s="295"/>
      <c r="U844" s="295"/>
      <c r="V844" s="295"/>
      <c r="W844" s="295"/>
      <c r="X844" s="295"/>
      <c r="Y844" s="295"/>
      <c r="Z844" s="295"/>
      <c r="AA844" s="295"/>
      <c r="AB844" s="295"/>
      <c r="AC844" s="295"/>
      <c r="AD844" s="295"/>
      <c r="AE844" s="295"/>
      <c r="AF844" s="295"/>
      <c r="AG844" s="295"/>
    </row>
    <row r="845" spans="1:33" ht="24" customHeight="1">
      <c r="A845" s="295"/>
      <c r="B845" s="295"/>
      <c r="C845" s="295"/>
      <c r="D845" s="295"/>
      <c r="E845" s="295"/>
      <c r="F845" s="295"/>
      <c r="G845" s="295"/>
      <c r="H845" s="295"/>
      <c r="I845" s="295"/>
      <c r="J845" s="295"/>
      <c r="K845" s="295"/>
      <c r="L845" s="295"/>
      <c r="M845" s="295"/>
      <c r="N845" s="295"/>
      <c r="O845" s="295"/>
      <c r="P845" s="295"/>
      <c r="Q845" s="295"/>
      <c r="R845" s="295"/>
      <c r="S845" s="295"/>
      <c r="T845" s="295"/>
      <c r="U845" s="295"/>
      <c r="V845" s="295"/>
      <c r="W845" s="295"/>
      <c r="X845" s="295"/>
      <c r="Y845" s="295"/>
      <c r="Z845" s="295"/>
      <c r="AA845" s="295"/>
      <c r="AB845" s="295"/>
      <c r="AC845" s="295"/>
      <c r="AD845" s="295"/>
      <c r="AE845" s="295"/>
      <c r="AF845" s="295"/>
      <c r="AG845" s="295"/>
    </row>
    <row r="846" spans="1:33" ht="24" customHeight="1">
      <c r="A846" s="295"/>
      <c r="B846" s="295"/>
      <c r="C846" s="295"/>
      <c r="D846" s="295"/>
      <c r="E846" s="295"/>
      <c r="F846" s="295"/>
      <c r="G846" s="295"/>
      <c r="H846" s="295"/>
      <c r="I846" s="295"/>
      <c r="J846" s="295"/>
      <c r="K846" s="295"/>
      <c r="L846" s="295"/>
      <c r="M846" s="295"/>
      <c r="N846" s="295"/>
      <c r="O846" s="295"/>
      <c r="P846" s="295"/>
      <c r="Q846" s="295"/>
      <c r="R846" s="295"/>
      <c r="S846" s="295"/>
      <c r="T846" s="295"/>
      <c r="U846" s="295"/>
      <c r="V846" s="295"/>
      <c r="W846" s="295"/>
      <c r="X846" s="295"/>
      <c r="Y846" s="295"/>
      <c r="Z846" s="295"/>
      <c r="AA846" s="295"/>
      <c r="AB846" s="295"/>
      <c r="AC846" s="295"/>
      <c r="AD846" s="295"/>
      <c r="AE846" s="295"/>
      <c r="AF846" s="295"/>
      <c r="AG846" s="295"/>
    </row>
    <row r="847" spans="1:33" ht="24" customHeight="1">
      <c r="A847" s="295"/>
      <c r="B847" s="295"/>
      <c r="C847" s="295"/>
      <c r="D847" s="295"/>
      <c r="E847" s="295"/>
      <c r="F847" s="295"/>
      <c r="G847" s="295"/>
      <c r="H847" s="295"/>
      <c r="I847" s="295"/>
      <c r="J847" s="295"/>
      <c r="K847" s="295"/>
      <c r="L847" s="295"/>
      <c r="M847" s="295"/>
      <c r="N847" s="295"/>
      <c r="O847" s="295"/>
      <c r="P847" s="295"/>
      <c r="Q847" s="295"/>
      <c r="R847" s="295"/>
      <c r="S847" s="295"/>
      <c r="T847" s="295"/>
      <c r="U847" s="295"/>
      <c r="V847" s="295"/>
      <c r="W847" s="295"/>
      <c r="X847" s="295"/>
      <c r="Y847" s="295"/>
      <c r="Z847" s="295"/>
      <c r="AA847" s="295"/>
      <c r="AB847" s="295"/>
      <c r="AC847" s="295"/>
      <c r="AD847" s="295"/>
      <c r="AE847" s="295"/>
      <c r="AF847" s="295"/>
      <c r="AG847" s="295"/>
    </row>
    <row r="848" spans="1:33" ht="24" customHeight="1">
      <c r="A848" s="295"/>
      <c r="B848" s="295"/>
      <c r="C848" s="295"/>
      <c r="D848" s="295"/>
      <c r="E848" s="295"/>
      <c r="F848" s="295"/>
      <c r="G848" s="295"/>
      <c r="H848" s="295"/>
      <c r="I848" s="295"/>
      <c r="J848" s="295"/>
      <c r="K848" s="295"/>
      <c r="L848" s="295"/>
      <c r="M848" s="295"/>
      <c r="N848" s="295"/>
      <c r="O848" s="295"/>
      <c r="P848" s="295"/>
      <c r="Q848" s="295"/>
      <c r="R848" s="295"/>
      <c r="S848" s="295"/>
      <c r="T848" s="295"/>
      <c r="U848" s="295"/>
      <c r="V848" s="295"/>
      <c r="W848" s="295"/>
      <c r="X848" s="295"/>
      <c r="Y848" s="295"/>
      <c r="Z848" s="295"/>
      <c r="AA848" s="295"/>
      <c r="AB848" s="295"/>
      <c r="AC848" s="295"/>
      <c r="AD848" s="295"/>
      <c r="AE848" s="295"/>
      <c r="AF848" s="295"/>
      <c r="AG848" s="295"/>
    </row>
    <row r="849" spans="1:33" ht="24" customHeight="1">
      <c r="A849" s="295"/>
      <c r="B849" s="295"/>
      <c r="C849" s="295"/>
      <c r="D849" s="295"/>
      <c r="E849" s="295"/>
      <c r="F849" s="295"/>
      <c r="G849" s="295"/>
      <c r="H849" s="295"/>
      <c r="I849" s="295"/>
      <c r="J849" s="295"/>
      <c r="K849" s="295"/>
      <c r="L849" s="295"/>
      <c r="M849" s="295"/>
      <c r="N849" s="295"/>
      <c r="O849" s="295"/>
      <c r="P849" s="295"/>
      <c r="Q849" s="295"/>
      <c r="R849" s="295"/>
      <c r="S849" s="295"/>
      <c r="T849" s="295"/>
      <c r="U849" s="295"/>
      <c r="V849" s="295"/>
      <c r="W849" s="295"/>
      <c r="X849" s="295"/>
      <c r="Y849" s="295"/>
      <c r="Z849" s="295"/>
      <c r="AA849" s="295"/>
      <c r="AB849" s="295"/>
      <c r="AC849" s="295"/>
      <c r="AD849" s="295"/>
      <c r="AE849" s="295"/>
      <c r="AF849" s="295"/>
      <c r="AG849" s="295"/>
    </row>
    <row r="850" spans="1:33" ht="24" customHeight="1">
      <c r="A850" s="295"/>
      <c r="B850" s="295"/>
      <c r="C850" s="295"/>
      <c r="D850" s="295"/>
      <c r="E850" s="295"/>
      <c r="F850" s="295"/>
      <c r="G850" s="295"/>
      <c r="H850" s="295"/>
      <c r="I850" s="295"/>
      <c r="J850" s="295"/>
      <c r="K850" s="295"/>
      <c r="L850" s="295"/>
      <c r="M850" s="295"/>
      <c r="N850" s="295"/>
      <c r="O850" s="295"/>
      <c r="P850" s="295"/>
      <c r="Q850" s="295"/>
      <c r="R850" s="295"/>
      <c r="S850" s="295"/>
      <c r="T850" s="295"/>
      <c r="U850" s="295"/>
      <c r="V850" s="295"/>
      <c r="W850" s="295"/>
      <c r="X850" s="295"/>
      <c r="Y850" s="295"/>
      <c r="Z850" s="295"/>
      <c r="AA850" s="295"/>
      <c r="AB850" s="295"/>
      <c r="AC850" s="295"/>
      <c r="AD850" s="295"/>
      <c r="AE850" s="295"/>
      <c r="AF850" s="295"/>
      <c r="AG850" s="295"/>
    </row>
    <row r="851" spans="1:33" ht="24" customHeight="1">
      <c r="A851" s="295"/>
      <c r="B851" s="295"/>
      <c r="C851" s="295"/>
      <c r="D851" s="295"/>
      <c r="E851" s="295"/>
      <c r="F851" s="295"/>
      <c r="G851" s="295"/>
      <c r="H851" s="295"/>
      <c r="I851" s="295"/>
      <c r="J851" s="295"/>
      <c r="K851" s="295"/>
      <c r="L851" s="295"/>
      <c r="M851" s="295"/>
      <c r="N851" s="295"/>
      <c r="O851" s="295"/>
      <c r="P851" s="295"/>
      <c r="Q851" s="295"/>
      <c r="R851" s="295"/>
      <c r="S851" s="295"/>
      <c r="T851" s="295"/>
      <c r="U851" s="295"/>
      <c r="V851" s="295"/>
      <c r="W851" s="295"/>
      <c r="X851" s="295"/>
      <c r="Y851" s="295"/>
      <c r="Z851" s="295"/>
      <c r="AA851" s="295"/>
      <c r="AB851" s="295"/>
      <c r="AC851" s="295"/>
      <c r="AD851" s="295"/>
      <c r="AE851" s="295"/>
      <c r="AF851" s="295"/>
      <c r="AG851" s="295"/>
    </row>
    <row r="852" spans="1:33" ht="24" customHeight="1">
      <c r="A852" s="295"/>
      <c r="B852" s="295"/>
      <c r="C852" s="295"/>
      <c r="D852" s="295"/>
      <c r="E852" s="295"/>
      <c r="F852" s="295"/>
      <c r="G852" s="295"/>
      <c r="H852" s="295"/>
      <c r="I852" s="295"/>
      <c r="J852" s="295"/>
      <c r="K852" s="295"/>
      <c r="L852" s="295"/>
      <c r="M852" s="295"/>
      <c r="N852" s="295"/>
      <c r="O852" s="295"/>
      <c r="P852" s="295"/>
      <c r="Q852" s="295"/>
      <c r="R852" s="295"/>
      <c r="S852" s="295"/>
      <c r="T852" s="295"/>
      <c r="U852" s="295"/>
      <c r="V852" s="295"/>
      <c r="W852" s="295"/>
      <c r="X852" s="295"/>
      <c r="Y852" s="295"/>
      <c r="Z852" s="295"/>
      <c r="AA852" s="295"/>
      <c r="AB852" s="295"/>
      <c r="AC852" s="295"/>
      <c r="AD852" s="295"/>
      <c r="AE852" s="295"/>
      <c r="AF852" s="295"/>
      <c r="AG852" s="295"/>
    </row>
    <row r="853" spans="1:33" ht="24" customHeight="1">
      <c r="A853" s="295"/>
      <c r="B853" s="295"/>
      <c r="C853" s="295"/>
      <c r="D853" s="295"/>
      <c r="E853" s="295"/>
      <c r="F853" s="295"/>
      <c r="G853" s="295"/>
      <c r="H853" s="295"/>
      <c r="I853" s="295"/>
      <c r="J853" s="295"/>
      <c r="K853" s="295"/>
      <c r="L853" s="295"/>
      <c r="M853" s="295"/>
      <c r="N853" s="295"/>
      <c r="O853" s="295"/>
      <c r="P853" s="295"/>
      <c r="Q853" s="295"/>
      <c r="R853" s="295"/>
      <c r="S853" s="295"/>
      <c r="T853" s="295"/>
      <c r="U853" s="295"/>
      <c r="V853" s="295"/>
      <c r="W853" s="295"/>
      <c r="X853" s="295"/>
      <c r="Y853" s="295"/>
      <c r="Z853" s="295"/>
      <c r="AA853" s="295"/>
      <c r="AB853" s="295"/>
      <c r="AC853" s="295"/>
      <c r="AD853" s="295"/>
      <c r="AE853" s="295"/>
      <c r="AF853" s="295"/>
      <c r="AG853" s="295"/>
    </row>
    <row r="854" spans="1:33" ht="24" customHeight="1">
      <c r="A854" s="295"/>
      <c r="B854" s="295"/>
      <c r="C854" s="295"/>
      <c r="D854" s="295"/>
      <c r="E854" s="295"/>
      <c r="F854" s="295"/>
      <c r="G854" s="295"/>
      <c r="H854" s="295"/>
      <c r="I854" s="295"/>
      <c r="J854" s="295"/>
      <c r="K854" s="295"/>
      <c r="L854" s="295"/>
      <c r="M854" s="295"/>
      <c r="N854" s="295"/>
      <c r="O854" s="295"/>
      <c r="P854" s="295"/>
      <c r="Q854" s="295"/>
      <c r="R854" s="295"/>
      <c r="S854" s="295"/>
      <c r="T854" s="295"/>
      <c r="U854" s="295"/>
      <c r="V854" s="295"/>
      <c r="W854" s="295"/>
      <c r="X854" s="295"/>
      <c r="Y854" s="295"/>
      <c r="Z854" s="295"/>
      <c r="AA854" s="295"/>
      <c r="AB854" s="295"/>
      <c r="AC854" s="295"/>
      <c r="AD854" s="295"/>
      <c r="AE854" s="295"/>
      <c r="AF854" s="295"/>
      <c r="AG854" s="295"/>
    </row>
    <row r="855" spans="1:33" ht="24" customHeight="1">
      <c r="A855" s="295"/>
      <c r="B855" s="295"/>
      <c r="C855" s="295"/>
      <c r="D855" s="295"/>
      <c r="E855" s="295"/>
      <c r="F855" s="295"/>
      <c r="G855" s="295"/>
      <c r="H855" s="295"/>
      <c r="I855" s="295"/>
      <c r="J855" s="295"/>
      <c r="K855" s="295"/>
      <c r="L855" s="295"/>
      <c r="M855" s="295"/>
      <c r="N855" s="295"/>
      <c r="O855" s="295"/>
      <c r="P855" s="295"/>
      <c r="Q855" s="295"/>
      <c r="R855" s="295"/>
      <c r="S855" s="295"/>
      <c r="T855" s="295"/>
      <c r="U855" s="295"/>
      <c r="V855" s="295"/>
      <c r="W855" s="295"/>
      <c r="X855" s="295"/>
      <c r="Y855" s="295"/>
      <c r="Z855" s="295"/>
      <c r="AA855" s="295"/>
      <c r="AB855" s="295"/>
      <c r="AC855" s="295"/>
      <c r="AD855" s="295"/>
      <c r="AE855" s="295"/>
      <c r="AF855" s="295"/>
      <c r="AG855" s="295"/>
    </row>
    <row r="856" spans="1:33" ht="24" customHeight="1">
      <c r="A856" s="295"/>
      <c r="B856" s="295"/>
      <c r="C856" s="295"/>
      <c r="D856" s="295"/>
      <c r="E856" s="295"/>
      <c r="F856" s="295"/>
      <c r="G856" s="295"/>
      <c r="H856" s="295"/>
      <c r="I856" s="295"/>
      <c r="J856" s="295"/>
      <c r="K856" s="295"/>
      <c r="L856" s="295"/>
      <c r="M856" s="295"/>
      <c r="N856" s="295"/>
      <c r="O856" s="295"/>
      <c r="P856" s="295"/>
      <c r="Q856" s="295"/>
      <c r="R856" s="295"/>
      <c r="S856" s="295"/>
      <c r="T856" s="295"/>
      <c r="U856" s="295"/>
      <c r="V856" s="295"/>
      <c r="W856" s="295"/>
      <c r="X856" s="295"/>
      <c r="Y856" s="295"/>
      <c r="Z856" s="295"/>
      <c r="AA856" s="295"/>
      <c r="AB856" s="295"/>
      <c r="AC856" s="295"/>
      <c r="AD856" s="295"/>
      <c r="AE856" s="295"/>
      <c r="AF856" s="295"/>
      <c r="AG856" s="295"/>
    </row>
    <row r="857" spans="1:33" ht="24" customHeight="1">
      <c r="A857" s="295"/>
      <c r="B857" s="295"/>
      <c r="C857" s="295"/>
      <c r="D857" s="295"/>
      <c r="E857" s="295"/>
      <c r="F857" s="295"/>
      <c r="G857" s="295"/>
      <c r="H857" s="295"/>
      <c r="I857" s="295"/>
      <c r="J857" s="295"/>
      <c r="K857" s="295"/>
      <c r="L857" s="295"/>
      <c r="M857" s="295"/>
      <c r="N857" s="295"/>
      <c r="O857" s="295"/>
      <c r="P857" s="295"/>
      <c r="Q857" s="295"/>
      <c r="R857" s="295"/>
      <c r="S857" s="295"/>
      <c r="T857" s="295"/>
      <c r="U857" s="295"/>
      <c r="V857" s="295"/>
      <c r="W857" s="295"/>
      <c r="X857" s="295"/>
      <c r="Y857" s="295"/>
      <c r="Z857" s="295"/>
      <c r="AA857" s="295"/>
      <c r="AB857" s="295"/>
      <c r="AC857" s="295"/>
      <c r="AD857" s="295"/>
      <c r="AE857" s="295"/>
      <c r="AF857" s="295"/>
      <c r="AG857" s="295"/>
    </row>
    <row r="858" spans="1:33" ht="24" customHeight="1">
      <c r="A858" s="295"/>
      <c r="B858" s="295"/>
      <c r="C858" s="295"/>
      <c r="D858" s="295"/>
      <c r="E858" s="295"/>
      <c r="F858" s="295"/>
      <c r="G858" s="295"/>
      <c r="H858" s="295"/>
      <c r="I858" s="295"/>
      <c r="J858" s="295"/>
      <c r="K858" s="295"/>
      <c r="L858" s="295"/>
      <c r="M858" s="295"/>
      <c r="N858" s="295"/>
      <c r="O858" s="295"/>
      <c r="P858" s="295"/>
      <c r="Q858" s="295"/>
      <c r="R858" s="295"/>
      <c r="S858" s="295"/>
      <c r="T858" s="295"/>
      <c r="U858" s="295"/>
      <c r="V858" s="295"/>
      <c r="W858" s="295"/>
      <c r="X858" s="295"/>
      <c r="Y858" s="295"/>
      <c r="Z858" s="295"/>
      <c r="AA858" s="295"/>
      <c r="AB858" s="295"/>
      <c r="AC858" s="295"/>
      <c r="AD858" s="295"/>
      <c r="AE858" s="295"/>
      <c r="AF858" s="295"/>
      <c r="AG858" s="295"/>
    </row>
    <row r="859" spans="1:33" ht="24" customHeight="1">
      <c r="A859" s="295"/>
      <c r="B859" s="295"/>
      <c r="C859" s="295"/>
      <c r="D859" s="295"/>
      <c r="E859" s="295"/>
      <c r="F859" s="295"/>
      <c r="G859" s="295"/>
      <c r="H859" s="295"/>
      <c r="I859" s="295"/>
      <c r="J859" s="295"/>
      <c r="K859" s="295"/>
      <c r="L859" s="295"/>
      <c r="M859" s="295"/>
      <c r="N859" s="295"/>
      <c r="O859" s="295"/>
      <c r="P859" s="295"/>
      <c r="Q859" s="295"/>
      <c r="R859" s="295"/>
      <c r="S859" s="295"/>
      <c r="T859" s="295"/>
      <c r="U859" s="295"/>
      <c r="V859" s="295"/>
      <c r="W859" s="295"/>
      <c r="X859" s="295"/>
      <c r="Y859" s="295"/>
      <c r="Z859" s="295"/>
      <c r="AA859" s="295"/>
      <c r="AB859" s="295"/>
      <c r="AC859" s="295"/>
      <c r="AD859" s="295"/>
      <c r="AE859" s="295"/>
      <c r="AF859" s="295"/>
      <c r="AG859" s="295"/>
    </row>
    <row r="860" spans="1:33" ht="24" customHeight="1">
      <c r="A860" s="295"/>
      <c r="B860" s="295"/>
      <c r="C860" s="295"/>
      <c r="D860" s="295"/>
      <c r="E860" s="295"/>
      <c r="F860" s="295"/>
      <c r="G860" s="295"/>
      <c r="H860" s="295"/>
      <c r="I860" s="295"/>
      <c r="J860" s="295"/>
      <c r="K860" s="295"/>
      <c r="L860" s="295"/>
      <c r="M860" s="295"/>
      <c r="N860" s="295"/>
      <c r="O860" s="295"/>
      <c r="P860" s="295"/>
      <c r="Q860" s="295"/>
      <c r="R860" s="295"/>
      <c r="S860" s="295"/>
      <c r="T860" s="295"/>
      <c r="U860" s="295"/>
      <c r="V860" s="295"/>
      <c r="W860" s="295"/>
      <c r="X860" s="295"/>
      <c r="Y860" s="295"/>
      <c r="Z860" s="295"/>
      <c r="AA860" s="295"/>
      <c r="AB860" s="295"/>
      <c r="AC860" s="295"/>
      <c r="AD860" s="295"/>
      <c r="AE860" s="295"/>
      <c r="AF860" s="295"/>
      <c r="AG860" s="295"/>
    </row>
    <row r="861" spans="1:33" ht="24" customHeight="1">
      <c r="A861" s="295"/>
      <c r="B861" s="295"/>
      <c r="C861" s="295"/>
      <c r="D861" s="295"/>
      <c r="E861" s="295"/>
      <c r="F861" s="295"/>
      <c r="G861" s="295"/>
      <c r="H861" s="295"/>
      <c r="I861" s="295"/>
      <c r="J861" s="295"/>
      <c r="K861" s="295"/>
      <c r="L861" s="295"/>
      <c r="M861" s="295"/>
      <c r="N861" s="295"/>
      <c r="O861" s="295"/>
      <c r="P861" s="295"/>
      <c r="Q861" s="295"/>
      <c r="R861" s="295"/>
      <c r="S861" s="295"/>
      <c r="T861" s="295"/>
      <c r="U861" s="295"/>
      <c r="V861" s="295"/>
      <c r="W861" s="295"/>
      <c r="X861" s="295"/>
      <c r="Y861" s="295"/>
      <c r="Z861" s="295"/>
      <c r="AA861" s="295"/>
      <c r="AB861" s="295"/>
      <c r="AC861" s="295"/>
      <c r="AD861" s="295"/>
      <c r="AE861" s="295"/>
      <c r="AF861" s="295"/>
      <c r="AG861" s="295"/>
    </row>
    <row r="862" spans="1:33" ht="24" customHeight="1">
      <c r="A862" s="295"/>
      <c r="B862" s="295"/>
      <c r="C862" s="295"/>
      <c r="D862" s="295"/>
      <c r="E862" s="295"/>
      <c r="F862" s="295"/>
      <c r="G862" s="295"/>
      <c r="H862" s="295"/>
      <c r="I862" s="295"/>
      <c r="J862" s="295"/>
      <c r="K862" s="295"/>
      <c r="L862" s="295"/>
      <c r="M862" s="295"/>
      <c r="N862" s="295"/>
      <c r="O862" s="295"/>
      <c r="P862" s="295"/>
      <c r="Q862" s="295"/>
      <c r="R862" s="295"/>
      <c r="S862" s="295"/>
      <c r="T862" s="295"/>
      <c r="U862" s="295"/>
      <c r="V862" s="295"/>
      <c r="W862" s="295"/>
      <c r="X862" s="295"/>
      <c r="Y862" s="295"/>
      <c r="Z862" s="295"/>
      <c r="AA862" s="295"/>
      <c r="AB862" s="295"/>
      <c r="AC862" s="295"/>
      <c r="AD862" s="295"/>
      <c r="AE862" s="295"/>
      <c r="AF862" s="295"/>
      <c r="AG862" s="295"/>
    </row>
    <row r="863" spans="1:33" ht="24" customHeight="1">
      <c r="A863" s="295"/>
      <c r="B863" s="295"/>
      <c r="C863" s="295"/>
      <c r="D863" s="295"/>
      <c r="E863" s="295"/>
      <c r="F863" s="295"/>
      <c r="G863" s="295"/>
      <c r="H863" s="295"/>
      <c r="I863" s="295"/>
      <c r="J863" s="295"/>
      <c r="K863" s="295"/>
      <c r="L863" s="295"/>
      <c r="M863" s="295"/>
      <c r="N863" s="295"/>
      <c r="O863" s="295"/>
      <c r="P863" s="295"/>
      <c r="Q863" s="295"/>
      <c r="R863" s="295"/>
      <c r="S863" s="295"/>
      <c r="T863" s="295"/>
      <c r="U863" s="295"/>
      <c r="V863" s="295"/>
      <c r="W863" s="295"/>
      <c r="X863" s="295"/>
      <c r="Y863" s="295"/>
      <c r="Z863" s="295"/>
      <c r="AA863" s="295"/>
      <c r="AB863" s="295"/>
      <c r="AC863" s="295"/>
      <c r="AD863" s="295"/>
      <c r="AE863" s="295"/>
      <c r="AF863" s="295"/>
      <c r="AG863" s="295"/>
    </row>
    <row r="864" spans="1:33" ht="24" customHeight="1">
      <c r="A864" s="295"/>
      <c r="B864" s="295"/>
      <c r="C864" s="295"/>
      <c r="D864" s="295"/>
      <c r="E864" s="295"/>
      <c r="F864" s="295"/>
      <c r="G864" s="295"/>
      <c r="H864" s="295"/>
      <c r="I864" s="295"/>
      <c r="J864" s="295"/>
      <c r="K864" s="295"/>
      <c r="L864" s="295"/>
      <c r="M864" s="295"/>
      <c r="N864" s="295"/>
      <c r="O864" s="295"/>
      <c r="P864" s="295"/>
      <c r="Q864" s="295"/>
      <c r="R864" s="295"/>
      <c r="S864" s="295"/>
      <c r="T864" s="295"/>
      <c r="U864" s="295"/>
      <c r="V864" s="295"/>
      <c r="W864" s="295"/>
      <c r="X864" s="295"/>
      <c r="Y864" s="295"/>
      <c r="Z864" s="295"/>
      <c r="AA864" s="295"/>
      <c r="AB864" s="295"/>
      <c r="AC864" s="295"/>
      <c r="AD864" s="295"/>
      <c r="AE864" s="295"/>
      <c r="AF864" s="295"/>
      <c r="AG864" s="295"/>
    </row>
    <row r="865" spans="1:33" ht="24" customHeight="1">
      <c r="A865" s="295"/>
      <c r="B865" s="295"/>
      <c r="C865" s="295"/>
      <c r="D865" s="295"/>
      <c r="E865" s="295"/>
      <c r="F865" s="295"/>
      <c r="G865" s="295"/>
      <c r="H865" s="295"/>
      <c r="I865" s="295"/>
      <c r="J865" s="295"/>
      <c r="K865" s="295"/>
      <c r="L865" s="295"/>
      <c r="M865" s="295"/>
      <c r="N865" s="295"/>
      <c r="O865" s="295"/>
      <c r="P865" s="295"/>
      <c r="Q865" s="295"/>
      <c r="R865" s="295"/>
      <c r="S865" s="295"/>
      <c r="T865" s="295"/>
      <c r="U865" s="295"/>
      <c r="V865" s="295"/>
      <c r="W865" s="295"/>
      <c r="X865" s="295"/>
      <c r="Y865" s="295"/>
      <c r="Z865" s="295"/>
      <c r="AA865" s="295"/>
      <c r="AB865" s="295"/>
      <c r="AC865" s="295"/>
      <c r="AD865" s="295"/>
      <c r="AE865" s="295"/>
      <c r="AF865" s="295"/>
      <c r="AG865" s="295"/>
    </row>
    <row r="866" spans="1:33" ht="24" customHeight="1">
      <c r="A866" s="295"/>
      <c r="B866" s="295"/>
      <c r="C866" s="295"/>
      <c r="D866" s="295"/>
      <c r="E866" s="295"/>
      <c r="F866" s="295"/>
      <c r="G866" s="295"/>
      <c r="H866" s="295"/>
      <c r="I866" s="295"/>
      <c r="J866" s="295"/>
      <c r="K866" s="295"/>
      <c r="L866" s="295"/>
      <c r="M866" s="295"/>
      <c r="N866" s="295"/>
      <c r="O866" s="295"/>
      <c r="P866" s="295"/>
      <c r="Q866" s="295"/>
      <c r="R866" s="295"/>
      <c r="S866" s="295"/>
      <c r="T866" s="295"/>
      <c r="U866" s="295"/>
      <c r="V866" s="295"/>
      <c r="W866" s="295"/>
      <c r="X866" s="295"/>
      <c r="Y866" s="295"/>
      <c r="Z866" s="295"/>
      <c r="AA866" s="295"/>
      <c r="AB866" s="295"/>
      <c r="AC866" s="295"/>
      <c r="AD866" s="295"/>
      <c r="AE866" s="295"/>
      <c r="AF866" s="295"/>
      <c r="AG866" s="295"/>
    </row>
    <row r="867" spans="1:33" ht="24" customHeight="1">
      <c r="A867" s="295"/>
      <c r="B867" s="295"/>
      <c r="C867" s="295"/>
      <c r="D867" s="295"/>
      <c r="E867" s="295"/>
      <c r="F867" s="295"/>
      <c r="G867" s="295"/>
      <c r="H867" s="295"/>
      <c r="I867" s="295"/>
      <c r="J867" s="295"/>
      <c r="K867" s="295"/>
      <c r="L867" s="295"/>
      <c r="M867" s="295"/>
      <c r="N867" s="295"/>
      <c r="O867" s="295"/>
      <c r="P867" s="295"/>
      <c r="Q867" s="295"/>
      <c r="R867" s="295"/>
      <c r="S867" s="295"/>
      <c r="T867" s="295"/>
      <c r="U867" s="295"/>
      <c r="V867" s="295"/>
      <c r="W867" s="295"/>
      <c r="X867" s="295"/>
      <c r="Y867" s="295"/>
      <c r="Z867" s="295"/>
      <c r="AA867" s="295"/>
      <c r="AB867" s="295"/>
      <c r="AC867" s="295"/>
      <c r="AD867" s="295"/>
      <c r="AE867" s="295"/>
      <c r="AF867" s="295"/>
      <c r="AG867" s="295"/>
    </row>
    <row r="868" spans="1:33" ht="24" customHeight="1">
      <c r="A868" s="295"/>
      <c r="B868" s="295"/>
      <c r="C868" s="295"/>
      <c r="D868" s="295"/>
      <c r="E868" s="295"/>
      <c r="F868" s="295"/>
      <c r="G868" s="295"/>
      <c r="H868" s="295"/>
      <c r="I868" s="295"/>
      <c r="J868" s="295"/>
      <c r="K868" s="295"/>
      <c r="L868" s="295"/>
      <c r="M868" s="295"/>
      <c r="N868" s="295"/>
      <c r="O868" s="295"/>
      <c r="P868" s="295"/>
      <c r="Q868" s="295"/>
      <c r="R868" s="295"/>
      <c r="S868" s="295"/>
      <c r="T868" s="295"/>
      <c r="U868" s="295"/>
      <c r="V868" s="295"/>
      <c r="W868" s="295"/>
      <c r="X868" s="295"/>
      <c r="Y868" s="295"/>
      <c r="Z868" s="295"/>
      <c r="AA868" s="295"/>
      <c r="AB868" s="295"/>
      <c r="AC868" s="295"/>
      <c r="AD868" s="295"/>
      <c r="AE868" s="295"/>
      <c r="AF868" s="295"/>
      <c r="AG868" s="295"/>
    </row>
    <row r="869" spans="1:33" ht="24" customHeight="1">
      <c r="A869" s="295"/>
      <c r="B869" s="295"/>
      <c r="C869" s="295"/>
      <c r="D869" s="295"/>
      <c r="E869" s="295"/>
      <c r="F869" s="295"/>
      <c r="G869" s="295"/>
      <c r="H869" s="295"/>
      <c r="I869" s="295"/>
      <c r="J869" s="295"/>
      <c r="K869" s="295"/>
      <c r="L869" s="295"/>
      <c r="M869" s="295"/>
      <c r="N869" s="295"/>
      <c r="O869" s="295"/>
      <c r="P869" s="295"/>
      <c r="Q869" s="295"/>
      <c r="R869" s="295"/>
      <c r="S869" s="295"/>
      <c r="T869" s="295"/>
      <c r="U869" s="295"/>
      <c r="V869" s="295"/>
      <c r="W869" s="295"/>
      <c r="X869" s="295"/>
      <c r="Y869" s="295"/>
      <c r="Z869" s="295"/>
      <c r="AA869" s="295"/>
      <c r="AB869" s="295"/>
      <c r="AC869" s="295"/>
      <c r="AD869" s="295"/>
      <c r="AE869" s="295"/>
      <c r="AF869" s="295"/>
      <c r="AG869" s="295"/>
    </row>
    <row r="870" spans="1:33" ht="24" customHeight="1">
      <c r="A870" s="295"/>
      <c r="B870" s="295"/>
      <c r="C870" s="295"/>
      <c r="D870" s="295"/>
      <c r="E870" s="295"/>
      <c r="F870" s="295"/>
      <c r="G870" s="295"/>
      <c r="H870" s="295"/>
      <c r="I870" s="295"/>
      <c r="J870" s="295"/>
      <c r="K870" s="295"/>
      <c r="L870" s="295"/>
      <c r="M870" s="295"/>
      <c r="N870" s="295"/>
      <c r="O870" s="295"/>
      <c r="P870" s="295"/>
      <c r="Q870" s="295"/>
      <c r="R870" s="295"/>
      <c r="S870" s="295"/>
      <c r="T870" s="295"/>
      <c r="U870" s="295"/>
      <c r="V870" s="295"/>
      <c r="W870" s="295"/>
      <c r="X870" s="295"/>
      <c r="Y870" s="295"/>
      <c r="Z870" s="295"/>
      <c r="AA870" s="295"/>
      <c r="AB870" s="295"/>
      <c r="AC870" s="295"/>
      <c r="AD870" s="295"/>
      <c r="AE870" s="295"/>
      <c r="AF870" s="295"/>
      <c r="AG870" s="295"/>
    </row>
    <row r="871" spans="1:33" ht="24" customHeight="1">
      <c r="A871" s="295"/>
      <c r="B871" s="295"/>
      <c r="C871" s="295"/>
      <c r="D871" s="295"/>
      <c r="E871" s="295"/>
      <c r="F871" s="295"/>
      <c r="G871" s="295"/>
      <c r="H871" s="295"/>
      <c r="I871" s="295"/>
      <c r="J871" s="295"/>
      <c r="K871" s="295"/>
      <c r="L871" s="295"/>
      <c r="M871" s="295"/>
      <c r="N871" s="295"/>
      <c r="O871" s="295"/>
      <c r="P871" s="295"/>
      <c r="Q871" s="295"/>
      <c r="R871" s="295"/>
      <c r="S871" s="295"/>
      <c r="T871" s="295"/>
      <c r="U871" s="295"/>
      <c r="V871" s="295"/>
      <c r="W871" s="295"/>
      <c r="X871" s="295"/>
      <c r="Y871" s="295"/>
      <c r="Z871" s="295"/>
      <c r="AA871" s="295"/>
      <c r="AB871" s="295"/>
      <c r="AC871" s="295"/>
      <c r="AD871" s="295"/>
      <c r="AE871" s="295"/>
      <c r="AF871" s="295"/>
      <c r="AG871" s="295"/>
    </row>
    <row r="872" spans="1:33" ht="24" customHeight="1">
      <c r="A872" s="295"/>
      <c r="B872" s="295"/>
      <c r="C872" s="295"/>
      <c r="D872" s="295"/>
      <c r="E872" s="295"/>
      <c r="F872" s="295"/>
      <c r="G872" s="295"/>
      <c r="H872" s="295"/>
      <c r="I872" s="295"/>
      <c r="J872" s="295"/>
      <c r="K872" s="295"/>
      <c r="L872" s="295"/>
      <c r="M872" s="295"/>
      <c r="N872" s="295"/>
      <c r="O872" s="295"/>
      <c r="P872" s="295"/>
      <c r="Q872" s="295"/>
      <c r="R872" s="295"/>
      <c r="S872" s="295"/>
      <c r="T872" s="295"/>
      <c r="U872" s="295"/>
      <c r="V872" s="295"/>
      <c r="W872" s="295"/>
      <c r="X872" s="295"/>
      <c r="Y872" s="295"/>
      <c r="Z872" s="295"/>
      <c r="AA872" s="295"/>
      <c r="AB872" s="295"/>
      <c r="AC872" s="295"/>
      <c r="AD872" s="295"/>
      <c r="AE872" s="295"/>
      <c r="AF872" s="295"/>
      <c r="AG872" s="295"/>
    </row>
    <row r="873" spans="1:33" ht="24" customHeight="1">
      <c r="A873" s="295"/>
      <c r="B873" s="295"/>
      <c r="C873" s="295"/>
      <c r="D873" s="295"/>
      <c r="E873" s="295"/>
      <c r="F873" s="295"/>
      <c r="G873" s="295"/>
      <c r="H873" s="295"/>
      <c r="I873" s="295"/>
      <c r="J873" s="295"/>
      <c r="K873" s="295"/>
      <c r="L873" s="295"/>
      <c r="M873" s="295"/>
      <c r="N873" s="295"/>
      <c r="O873" s="295"/>
      <c r="P873" s="295"/>
      <c r="Q873" s="295"/>
      <c r="R873" s="295"/>
      <c r="S873" s="295"/>
      <c r="T873" s="295"/>
      <c r="U873" s="295"/>
      <c r="V873" s="295"/>
      <c r="W873" s="295"/>
      <c r="X873" s="295"/>
      <c r="Y873" s="295"/>
      <c r="Z873" s="295"/>
      <c r="AA873" s="295"/>
      <c r="AB873" s="295"/>
      <c r="AC873" s="295"/>
      <c r="AD873" s="295"/>
      <c r="AE873" s="295"/>
      <c r="AF873" s="295"/>
      <c r="AG873" s="295"/>
    </row>
    <row r="874" spans="1:33" ht="24" customHeight="1">
      <c r="A874" s="295"/>
      <c r="B874" s="295"/>
      <c r="C874" s="295"/>
      <c r="D874" s="295"/>
      <c r="E874" s="295"/>
      <c r="F874" s="295"/>
      <c r="G874" s="295"/>
      <c r="H874" s="295"/>
      <c r="I874" s="295"/>
      <c r="J874" s="295"/>
      <c r="K874" s="295"/>
      <c r="L874" s="295"/>
      <c r="M874" s="295"/>
      <c r="N874" s="295"/>
      <c r="O874" s="295"/>
      <c r="P874" s="295"/>
      <c r="Q874" s="295"/>
      <c r="R874" s="295"/>
      <c r="S874" s="295"/>
      <c r="T874" s="295"/>
      <c r="U874" s="295"/>
      <c r="V874" s="295"/>
      <c r="W874" s="295"/>
      <c r="X874" s="295"/>
      <c r="Y874" s="295"/>
      <c r="Z874" s="295"/>
      <c r="AA874" s="295"/>
      <c r="AB874" s="295"/>
      <c r="AC874" s="295"/>
      <c r="AD874" s="295"/>
      <c r="AE874" s="295"/>
      <c r="AF874" s="295"/>
      <c r="AG874" s="295"/>
    </row>
    <row r="875" spans="1:33" ht="24" customHeight="1">
      <c r="A875" s="295"/>
      <c r="B875" s="295"/>
      <c r="C875" s="295"/>
      <c r="D875" s="295"/>
      <c r="E875" s="295"/>
      <c r="F875" s="295"/>
      <c r="G875" s="295"/>
      <c r="H875" s="295"/>
      <c r="I875" s="295"/>
      <c r="J875" s="295"/>
      <c r="K875" s="295"/>
      <c r="L875" s="295"/>
      <c r="M875" s="295"/>
      <c r="N875" s="295"/>
      <c r="O875" s="295"/>
      <c r="P875" s="295"/>
      <c r="Q875" s="295"/>
      <c r="R875" s="295"/>
      <c r="S875" s="295"/>
      <c r="T875" s="295"/>
      <c r="U875" s="295"/>
      <c r="V875" s="295"/>
      <c r="W875" s="295"/>
      <c r="X875" s="295"/>
      <c r="Y875" s="295"/>
      <c r="Z875" s="295"/>
      <c r="AA875" s="295"/>
      <c r="AB875" s="295"/>
      <c r="AC875" s="295"/>
      <c r="AD875" s="295"/>
      <c r="AE875" s="295"/>
      <c r="AF875" s="295"/>
      <c r="AG875" s="295"/>
    </row>
    <row r="876" spans="1:33" ht="24" customHeight="1">
      <c r="A876" s="295"/>
      <c r="B876" s="295"/>
      <c r="C876" s="295"/>
      <c r="D876" s="295"/>
      <c r="E876" s="295"/>
      <c r="F876" s="295"/>
      <c r="G876" s="295"/>
      <c r="H876" s="295"/>
      <c r="I876" s="295"/>
      <c r="J876" s="295"/>
      <c r="K876" s="295"/>
      <c r="L876" s="295"/>
      <c r="M876" s="295"/>
      <c r="N876" s="295"/>
      <c r="O876" s="295"/>
      <c r="P876" s="295"/>
      <c r="Q876" s="295"/>
      <c r="R876" s="295"/>
      <c r="S876" s="295"/>
      <c r="T876" s="295"/>
      <c r="U876" s="295"/>
      <c r="V876" s="295"/>
      <c r="W876" s="295"/>
      <c r="X876" s="295"/>
      <c r="Y876" s="295"/>
      <c r="Z876" s="295"/>
      <c r="AA876" s="295"/>
      <c r="AB876" s="295"/>
      <c r="AC876" s="295"/>
      <c r="AD876" s="295"/>
      <c r="AE876" s="295"/>
      <c r="AF876" s="295"/>
      <c r="AG876" s="295"/>
    </row>
    <row r="877" spans="1:33" ht="24" customHeight="1">
      <c r="A877" s="295"/>
      <c r="B877" s="295"/>
      <c r="C877" s="295"/>
      <c r="D877" s="295"/>
      <c r="E877" s="295"/>
      <c r="F877" s="295"/>
      <c r="G877" s="295"/>
      <c r="H877" s="295"/>
      <c r="I877" s="295"/>
      <c r="J877" s="295"/>
      <c r="K877" s="295"/>
      <c r="L877" s="295"/>
      <c r="M877" s="295"/>
      <c r="N877" s="295"/>
      <c r="O877" s="295"/>
      <c r="P877" s="295"/>
      <c r="Q877" s="295"/>
      <c r="R877" s="295"/>
      <c r="S877" s="295"/>
      <c r="T877" s="295"/>
      <c r="U877" s="295"/>
      <c r="V877" s="295"/>
      <c r="W877" s="295"/>
      <c r="X877" s="295"/>
      <c r="Y877" s="295"/>
      <c r="Z877" s="295"/>
      <c r="AA877" s="295"/>
      <c r="AB877" s="295"/>
      <c r="AC877" s="295"/>
      <c r="AD877" s="295"/>
      <c r="AE877" s="295"/>
      <c r="AF877" s="295"/>
      <c r="AG877" s="295"/>
    </row>
    <row r="878" spans="1:33" ht="24" customHeight="1">
      <c r="A878" s="295"/>
      <c r="B878" s="295"/>
      <c r="C878" s="295"/>
      <c r="D878" s="295"/>
      <c r="E878" s="295"/>
      <c r="F878" s="295"/>
      <c r="G878" s="295"/>
      <c r="H878" s="295"/>
      <c r="I878" s="295"/>
      <c r="J878" s="295"/>
      <c r="K878" s="295"/>
      <c r="L878" s="295"/>
      <c r="M878" s="295"/>
      <c r="N878" s="295"/>
      <c r="O878" s="295"/>
      <c r="P878" s="295"/>
      <c r="Q878" s="295"/>
      <c r="R878" s="295"/>
      <c r="S878" s="295"/>
      <c r="T878" s="295"/>
      <c r="U878" s="295"/>
      <c r="V878" s="295"/>
      <c r="W878" s="295"/>
      <c r="X878" s="295"/>
      <c r="Y878" s="295"/>
      <c r="Z878" s="295"/>
      <c r="AA878" s="295"/>
      <c r="AB878" s="295"/>
      <c r="AC878" s="295"/>
      <c r="AD878" s="295"/>
      <c r="AE878" s="295"/>
      <c r="AF878" s="295"/>
      <c r="AG878" s="295"/>
    </row>
    <row r="879" spans="1:33" ht="24" customHeight="1">
      <c r="A879" s="295"/>
      <c r="B879" s="295"/>
      <c r="C879" s="295"/>
      <c r="D879" s="295"/>
      <c r="E879" s="295"/>
      <c r="F879" s="295"/>
      <c r="G879" s="295"/>
      <c r="H879" s="295"/>
      <c r="I879" s="295"/>
      <c r="J879" s="295"/>
      <c r="K879" s="295"/>
      <c r="L879" s="295"/>
      <c r="M879" s="295"/>
      <c r="N879" s="295"/>
      <c r="O879" s="295"/>
      <c r="P879" s="295"/>
      <c r="Q879" s="295"/>
      <c r="R879" s="295"/>
      <c r="S879" s="295"/>
      <c r="T879" s="295"/>
      <c r="U879" s="295"/>
      <c r="V879" s="295"/>
      <c r="W879" s="295"/>
      <c r="X879" s="295"/>
      <c r="Y879" s="295"/>
      <c r="Z879" s="295"/>
      <c r="AA879" s="295"/>
      <c r="AB879" s="295"/>
      <c r="AC879" s="295"/>
      <c r="AD879" s="295"/>
      <c r="AE879" s="295"/>
      <c r="AF879" s="295"/>
      <c r="AG879" s="295"/>
    </row>
    <row r="880" spans="1:33" ht="24" customHeight="1">
      <c r="A880" s="295"/>
      <c r="B880" s="295"/>
      <c r="C880" s="295"/>
      <c r="D880" s="295"/>
      <c r="E880" s="295"/>
      <c r="F880" s="295"/>
      <c r="G880" s="295"/>
      <c r="H880" s="295"/>
      <c r="I880" s="295"/>
      <c r="J880" s="295"/>
      <c r="K880" s="295"/>
      <c r="L880" s="295"/>
      <c r="M880" s="295"/>
      <c r="N880" s="295"/>
      <c r="O880" s="295"/>
      <c r="P880" s="295"/>
      <c r="Q880" s="295"/>
      <c r="R880" s="295"/>
      <c r="S880" s="295"/>
      <c r="T880" s="295"/>
      <c r="U880" s="295"/>
      <c r="V880" s="295"/>
      <c r="W880" s="295"/>
      <c r="X880" s="295"/>
      <c r="Y880" s="295"/>
      <c r="Z880" s="295"/>
      <c r="AA880" s="295"/>
      <c r="AB880" s="295"/>
      <c r="AC880" s="295"/>
      <c r="AD880" s="295"/>
      <c r="AE880" s="295"/>
      <c r="AF880" s="295"/>
      <c r="AG880" s="295"/>
    </row>
    <row r="881" spans="1:33" ht="24" customHeight="1">
      <c r="A881" s="295"/>
      <c r="B881" s="295"/>
      <c r="C881" s="295"/>
      <c r="D881" s="295"/>
      <c r="E881" s="295"/>
      <c r="F881" s="295"/>
      <c r="G881" s="295"/>
      <c r="H881" s="295"/>
      <c r="I881" s="295"/>
      <c r="J881" s="295"/>
      <c r="K881" s="295"/>
      <c r="L881" s="295"/>
      <c r="M881" s="295"/>
      <c r="N881" s="295"/>
      <c r="O881" s="295"/>
      <c r="P881" s="295"/>
      <c r="Q881" s="295"/>
      <c r="R881" s="295"/>
      <c r="S881" s="295"/>
      <c r="T881" s="295"/>
      <c r="U881" s="295"/>
      <c r="V881" s="295"/>
      <c r="W881" s="295"/>
      <c r="X881" s="295"/>
      <c r="Y881" s="295"/>
      <c r="Z881" s="295"/>
      <c r="AA881" s="295"/>
      <c r="AB881" s="295"/>
      <c r="AC881" s="295"/>
      <c r="AD881" s="295"/>
      <c r="AE881" s="295"/>
      <c r="AF881" s="295"/>
      <c r="AG881" s="295"/>
    </row>
    <row r="882" spans="1:33" ht="24" customHeight="1">
      <c r="A882" s="295"/>
      <c r="B882" s="295"/>
      <c r="C882" s="295"/>
      <c r="D882" s="295"/>
      <c r="E882" s="295"/>
      <c r="F882" s="295"/>
      <c r="G882" s="295"/>
      <c r="H882" s="295"/>
      <c r="I882" s="295"/>
      <c r="J882" s="295"/>
      <c r="K882" s="295"/>
      <c r="L882" s="295"/>
      <c r="M882" s="295"/>
      <c r="N882" s="295"/>
      <c r="O882" s="295"/>
      <c r="P882" s="295"/>
      <c r="Q882" s="295"/>
      <c r="R882" s="295"/>
      <c r="S882" s="295"/>
      <c r="T882" s="295"/>
      <c r="U882" s="295"/>
      <c r="V882" s="295"/>
      <c r="W882" s="295"/>
      <c r="X882" s="295"/>
      <c r="Y882" s="295"/>
      <c r="Z882" s="295"/>
      <c r="AA882" s="295"/>
      <c r="AB882" s="295"/>
      <c r="AC882" s="295"/>
      <c r="AD882" s="295"/>
      <c r="AE882" s="295"/>
      <c r="AF882" s="295"/>
      <c r="AG882" s="295"/>
    </row>
    <row r="883" spans="1:33" ht="24" customHeight="1">
      <c r="A883" s="295"/>
      <c r="B883" s="295"/>
      <c r="C883" s="295"/>
      <c r="D883" s="295"/>
      <c r="E883" s="295"/>
      <c r="F883" s="295"/>
      <c r="G883" s="295"/>
      <c r="H883" s="295"/>
      <c r="I883" s="295"/>
      <c r="J883" s="295"/>
      <c r="K883" s="295"/>
      <c r="L883" s="295"/>
      <c r="M883" s="295"/>
      <c r="N883" s="295"/>
      <c r="O883" s="295"/>
      <c r="P883" s="295"/>
      <c r="Q883" s="295"/>
      <c r="R883" s="295"/>
      <c r="S883" s="295"/>
      <c r="T883" s="295"/>
      <c r="U883" s="295"/>
      <c r="V883" s="295"/>
      <c r="W883" s="295"/>
      <c r="X883" s="295"/>
      <c r="Y883" s="295"/>
      <c r="Z883" s="295"/>
      <c r="AA883" s="295"/>
      <c r="AB883" s="295"/>
      <c r="AC883" s="295"/>
      <c r="AD883" s="295"/>
      <c r="AE883" s="295"/>
      <c r="AF883" s="295"/>
      <c r="AG883" s="295"/>
    </row>
    <row r="884" spans="1:33" ht="24" customHeight="1">
      <c r="A884" s="295"/>
      <c r="B884" s="295"/>
      <c r="C884" s="295"/>
      <c r="D884" s="295"/>
      <c r="E884" s="295"/>
      <c r="F884" s="295"/>
      <c r="G884" s="295"/>
      <c r="H884" s="295"/>
      <c r="I884" s="295"/>
      <c r="J884" s="295"/>
      <c r="K884" s="295"/>
      <c r="L884" s="295"/>
      <c r="M884" s="295"/>
      <c r="N884" s="295"/>
      <c r="O884" s="295"/>
      <c r="P884" s="295"/>
      <c r="Q884" s="295"/>
      <c r="R884" s="295"/>
      <c r="S884" s="295"/>
      <c r="T884" s="295"/>
      <c r="U884" s="295"/>
      <c r="V884" s="295"/>
      <c r="W884" s="295"/>
      <c r="X884" s="295"/>
      <c r="Y884" s="295"/>
      <c r="Z884" s="295"/>
      <c r="AA884" s="295"/>
      <c r="AB884" s="295"/>
      <c r="AC884" s="295"/>
      <c r="AD884" s="295"/>
      <c r="AE884" s="295"/>
      <c r="AF884" s="295"/>
      <c r="AG884" s="295"/>
    </row>
    <row r="885" spans="1:33" ht="24" customHeight="1">
      <c r="A885" s="295"/>
      <c r="B885" s="295"/>
      <c r="C885" s="295"/>
      <c r="D885" s="295"/>
      <c r="E885" s="295"/>
      <c r="F885" s="295"/>
      <c r="G885" s="295"/>
      <c r="H885" s="295"/>
      <c r="I885" s="295"/>
      <c r="J885" s="295"/>
      <c r="K885" s="295"/>
      <c r="L885" s="295"/>
      <c r="M885" s="295"/>
      <c r="N885" s="295"/>
      <c r="O885" s="295"/>
      <c r="P885" s="295"/>
      <c r="Q885" s="295"/>
      <c r="R885" s="295"/>
      <c r="S885" s="295"/>
      <c r="T885" s="295"/>
      <c r="U885" s="295"/>
      <c r="V885" s="295"/>
      <c r="W885" s="295"/>
      <c r="X885" s="295"/>
      <c r="Y885" s="295"/>
      <c r="Z885" s="295"/>
      <c r="AA885" s="295"/>
      <c r="AB885" s="295"/>
      <c r="AC885" s="295"/>
      <c r="AD885" s="295"/>
      <c r="AE885" s="295"/>
      <c r="AF885" s="295"/>
      <c r="AG885" s="295"/>
    </row>
    <row r="886" spans="1:33" ht="24" customHeight="1">
      <c r="A886" s="295"/>
      <c r="B886" s="295"/>
      <c r="C886" s="295"/>
      <c r="D886" s="295"/>
      <c r="E886" s="295"/>
      <c r="F886" s="295"/>
      <c r="G886" s="295"/>
      <c r="H886" s="295"/>
      <c r="I886" s="295"/>
      <c r="J886" s="295"/>
      <c r="K886" s="295"/>
      <c r="L886" s="295"/>
      <c r="M886" s="295"/>
      <c r="N886" s="295"/>
      <c r="O886" s="295"/>
      <c r="P886" s="295"/>
      <c r="Q886" s="295"/>
      <c r="R886" s="295"/>
      <c r="S886" s="295"/>
      <c r="T886" s="295"/>
      <c r="U886" s="295"/>
      <c r="V886" s="295"/>
      <c r="W886" s="295"/>
      <c r="X886" s="295"/>
      <c r="Y886" s="295"/>
      <c r="Z886" s="295"/>
      <c r="AA886" s="295"/>
      <c r="AB886" s="295"/>
      <c r="AC886" s="295"/>
      <c r="AD886" s="295"/>
      <c r="AE886" s="295"/>
      <c r="AF886" s="295"/>
      <c r="AG886" s="295"/>
    </row>
    <row r="887" spans="1:33" ht="24" customHeight="1">
      <c r="A887" s="295"/>
      <c r="B887" s="295"/>
      <c r="C887" s="295"/>
      <c r="D887" s="295"/>
      <c r="E887" s="295"/>
      <c r="F887" s="295"/>
      <c r="G887" s="295"/>
      <c r="H887" s="295"/>
      <c r="I887" s="295"/>
      <c r="J887" s="295"/>
      <c r="K887" s="295"/>
      <c r="L887" s="295"/>
      <c r="M887" s="295"/>
      <c r="N887" s="295"/>
      <c r="O887" s="295"/>
      <c r="P887" s="295"/>
      <c r="Q887" s="295"/>
      <c r="R887" s="295"/>
      <c r="S887" s="295"/>
      <c r="T887" s="295"/>
      <c r="U887" s="295"/>
      <c r="V887" s="295"/>
      <c r="W887" s="295"/>
      <c r="X887" s="295"/>
      <c r="Y887" s="295"/>
      <c r="Z887" s="295"/>
      <c r="AA887" s="295"/>
      <c r="AB887" s="295"/>
      <c r="AC887" s="295"/>
      <c r="AD887" s="295"/>
      <c r="AE887" s="295"/>
      <c r="AF887" s="295"/>
      <c r="AG887" s="295"/>
    </row>
    <row r="888" spans="1:33" ht="24" customHeight="1">
      <c r="A888" s="295"/>
      <c r="B888" s="295"/>
      <c r="C888" s="295"/>
      <c r="D888" s="295"/>
      <c r="E888" s="295"/>
      <c r="F888" s="295"/>
      <c r="G888" s="295"/>
      <c r="H888" s="295"/>
      <c r="I888" s="295"/>
      <c r="J888" s="295"/>
      <c r="K888" s="295"/>
      <c r="L888" s="295"/>
      <c r="M888" s="295"/>
      <c r="N888" s="295"/>
      <c r="O888" s="295"/>
      <c r="P888" s="295"/>
      <c r="Q888" s="295"/>
      <c r="R888" s="295"/>
      <c r="S888" s="295"/>
      <c r="T888" s="295"/>
      <c r="U888" s="295"/>
      <c r="V888" s="295"/>
      <c r="W888" s="295"/>
      <c r="X888" s="295"/>
      <c r="Y888" s="295"/>
      <c r="Z888" s="295"/>
      <c r="AA888" s="295"/>
      <c r="AB888" s="295"/>
      <c r="AC888" s="295"/>
      <c r="AD888" s="295"/>
      <c r="AE888" s="295"/>
      <c r="AF888" s="295"/>
      <c r="AG888" s="295"/>
    </row>
    <row r="889" spans="1:33" ht="24" customHeight="1">
      <c r="A889" s="295"/>
      <c r="B889" s="295"/>
      <c r="C889" s="295"/>
      <c r="D889" s="295"/>
      <c r="E889" s="295"/>
      <c r="F889" s="295"/>
      <c r="G889" s="295"/>
      <c r="H889" s="295"/>
      <c r="I889" s="295"/>
      <c r="J889" s="295"/>
      <c r="K889" s="295"/>
      <c r="L889" s="295"/>
      <c r="M889" s="295"/>
      <c r="N889" s="295"/>
      <c r="O889" s="295"/>
      <c r="P889" s="295"/>
      <c r="Q889" s="295"/>
      <c r="R889" s="295"/>
      <c r="S889" s="295"/>
      <c r="T889" s="295"/>
      <c r="U889" s="295"/>
      <c r="V889" s="295"/>
      <c r="W889" s="295"/>
      <c r="X889" s="295"/>
      <c r="Y889" s="295"/>
      <c r="Z889" s="295"/>
      <c r="AA889" s="295"/>
      <c r="AB889" s="295"/>
      <c r="AC889" s="295"/>
      <c r="AD889" s="295"/>
      <c r="AE889" s="295"/>
      <c r="AF889" s="295"/>
      <c r="AG889" s="295"/>
    </row>
    <row r="890" spans="1:33" ht="24" customHeight="1">
      <c r="A890" s="295"/>
      <c r="B890" s="295"/>
      <c r="C890" s="295"/>
      <c r="D890" s="295"/>
      <c r="E890" s="295"/>
      <c r="F890" s="295"/>
      <c r="G890" s="295"/>
      <c r="H890" s="295"/>
      <c r="I890" s="295"/>
      <c r="J890" s="295"/>
      <c r="K890" s="295"/>
      <c r="L890" s="295"/>
      <c r="M890" s="295"/>
      <c r="N890" s="295"/>
      <c r="O890" s="295"/>
      <c r="P890" s="295"/>
      <c r="Q890" s="295"/>
      <c r="R890" s="295"/>
      <c r="S890" s="295"/>
      <c r="T890" s="295"/>
      <c r="U890" s="295"/>
      <c r="V890" s="295"/>
      <c r="W890" s="295"/>
      <c r="X890" s="295"/>
      <c r="Y890" s="295"/>
      <c r="Z890" s="295"/>
      <c r="AA890" s="295"/>
      <c r="AB890" s="295"/>
      <c r="AC890" s="295"/>
      <c r="AD890" s="295"/>
      <c r="AE890" s="295"/>
      <c r="AF890" s="295"/>
      <c r="AG890" s="295"/>
    </row>
    <row r="891" spans="1:33" ht="24" customHeight="1">
      <c r="A891" s="295"/>
      <c r="B891" s="295"/>
      <c r="C891" s="295"/>
      <c r="D891" s="295"/>
      <c r="E891" s="295"/>
      <c r="F891" s="295"/>
      <c r="G891" s="295"/>
      <c r="H891" s="295"/>
      <c r="I891" s="295"/>
      <c r="J891" s="295"/>
      <c r="K891" s="295"/>
      <c r="L891" s="295"/>
      <c r="M891" s="295"/>
      <c r="N891" s="295"/>
      <c r="O891" s="295"/>
      <c r="P891" s="295"/>
      <c r="Q891" s="295"/>
      <c r="R891" s="295"/>
      <c r="S891" s="295"/>
      <c r="T891" s="295"/>
      <c r="U891" s="295"/>
      <c r="V891" s="295"/>
      <c r="W891" s="295"/>
      <c r="X891" s="295"/>
      <c r="Y891" s="295"/>
      <c r="Z891" s="295"/>
      <c r="AA891" s="295"/>
      <c r="AB891" s="295"/>
      <c r="AC891" s="295"/>
      <c r="AD891" s="295"/>
      <c r="AE891" s="295"/>
      <c r="AF891" s="295"/>
      <c r="AG891" s="295"/>
    </row>
    <row r="892" spans="1:33" ht="24" customHeight="1">
      <c r="A892" s="295"/>
      <c r="B892" s="295"/>
      <c r="C892" s="295"/>
      <c r="D892" s="295"/>
      <c r="E892" s="295"/>
      <c r="F892" s="295"/>
      <c r="G892" s="295"/>
      <c r="H892" s="295"/>
      <c r="I892" s="295"/>
      <c r="J892" s="295"/>
      <c r="K892" s="295"/>
      <c r="L892" s="295"/>
      <c r="M892" s="295"/>
      <c r="N892" s="295"/>
      <c r="O892" s="295"/>
      <c r="P892" s="295"/>
      <c r="Q892" s="295"/>
      <c r="R892" s="295"/>
      <c r="S892" s="295"/>
      <c r="T892" s="295"/>
      <c r="U892" s="295"/>
      <c r="V892" s="295"/>
      <c r="W892" s="295"/>
      <c r="X892" s="295"/>
      <c r="Y892" s="295"/>
      <c r="Z892" s="295"/>
      <c r="AA892" s="295"/>
      <c r="AB892" s="295"/>
      <c r="AC892" s="295"/>
      <c r="AD892" s="295"/>
      <c r="AE892" s="295"/>
      <c r="AF892" s="295"/>
      <c r="AG892" s="295"/>
    </row>
    <row r="893" spans="1:33" ht="24" customHeight="1">
      <c r="A893" s="295"/>
      <c r="B893" s="295"/>
      <c r="C893" s="295"/>
      <c r="D893" s="295"/>
      <c r="E893" s="295"/>
      <c r="F893" s="295"/>
      <c r="G893" s="295"/>
      <c r="H893" s="295"/>
      <c r="I893" s="295"/>
      <c r="J893" s="295"/>
      <c r="K893" s="295"/>
      <c r="L893" s="295"/>
      <c r="M893" s="295"/>
      <c r="N893" s="295"/>
      <c r="O893" s="295"/>
      <c r="P893" s="295"/>
      <c r="Q893" s="295"/>
      <c r="R893" s="295"/>
      <c r="S893" s="295"/>
      <c r="T893" s="295"/>
      <c r="U893" s="295"/>
      <c r="V893" s="295"/>
      <c r="W893" s="295"/>
      <c r="X893" s="295"/>
      <c r="Y893" s="295"/>
      <c r="Z893" s="295"/>
      <c r="AA893" s="295"/>
      <c r="AB893" s="295"/>
      <c r="AC893" s="295"/>
      <c r="AD893" s="295"/>
      <c r="AE893" s="295"/>
      <c r="AF893" s="295"/>
      <c r="AG893" s="295"/>
    </row>
    <row r="894" spans="1:33" ht="24" customHeight="1">
      <c r="A894" s="295"/>
      <c r="B894" s="295"/>
      <c r="C894" s="295"/>
      <c r="D894" s="295"/>
      <c r="E894" s="295"/>
      <c r="F894" s="295"/>
      <c r="G894" s="295"/>
      <c r="H894" s="295"/>
      <c r="I894" s="295"/>
      <c r="J894" s="295"/>
      <c r="K894" s="295"/>
      <c r="L894" s="295"/>
      <c r="M894" s="295"/>
      <c r="N894" s="295"/>
      <c r="O894" s="295"/>
      <c r="P894" s="295"/>
      <c r="Q894" s="295"/>
      <c r="R894" s="295"/>
      <c r="S894" s="295"/>
      <c r="T894" s="295"/>
      <c r="U894" s="295"/>
      <c r="V894" s="295"/>
      <c r="W894" s="295"/>
      <c r="X894" s="295"/>
      <c r="Y894" s="295"/>
      <c r="Z894" s="295"/>
      <c r="AA894" s="295"/>
      <c r="AB894" s="295"/>
      <c r="AC894" s="295"/>
      <c r="AD894" s="295"/>
      <c r="AE894" s="295"/>
      <c r="AF894" s="295"/>
      <c r="AG894" s="295"/>
    </row>
    <row r="895" spans="1:33" ht="24" customHeight="1">
      <c r="A895" s="295"/>
      <c r="B895" s="295"/>
      <c r="C895" s="295"/>
      <c r="D895" s="295"/>
      <c r="E895" s="295"/>
      <c r="F895" s="295"/>
      <c r="G895" s="295"/>
      <c r="H895" s="295"/>
      <c r="I895" s="295"/>
      <c r="J895" s="295"/>
      <c r="K895" s="295"/>
      <c r="L895" s="295"/>
      <c r="M895" s="295"/>
      <c r="N895" s="295"/>
      <c r="O895" s="295"/>
      <c r="P895" s="295"/>
      <c r="Q895" s="295"/>
      <c r="R895" s="295"/>
      <c r="S895" s="295"/>
      <c r="T895" s="295"/>
      <c r="U895" s="295"/>
      <c r="V895" s="295"/>
      <c r="W895" s="295"/>
      <c r="X895" s="295"/>
      <c r="Y895" s="295"/>
      <c r="Z895" s="295"/>
      <c r="AA895" s="295"/>
      <c r="AB895" s="295"/>
      <c r="AC895" s="295"/>
      <c r="AD895" s="295"/>
      <c r="AE895" s="295"/>
      <c r="AF895" s="295"/>
      <c r="AG895" s="295"/>
    </row>
    <row r="896" spans="1:33" ht="24" customHeight="1">
      <c r="A896" s="295"/>
      <c r="B896" s="295"/>
      <c r="C896" s="295"/>
      <c r="D896" s="295"/>
      <c r="E896" s="295"/>
      <c r="F896" s="295"/>
      <c r="G896" s="295"/>
      <c r="H896" s="295"/>
      <c r="I896" s="295"/>
      <c r="J896" s="295"/>
      <c r="K896" s="295"/>
      <c r="L896" s="295"/>
      <c r="M896" s="295"/>
      <c r="N896" s="295"/>
      <c r="O896" s="295"/>
      <c r="P896" s="295"/>
      <c r="Q896" s="295"/>
      <c r="R896" s="295"/>
      <c r="S896" s="295"/>
      <c r="T896" s="295"/>
      <c r="U896" s="295"/>
      <c r="V896" s="295"/>
      <c r="W896" s="295"/>
      <c r="X896" s="295"/>
      <c r="Y896" s="295"/>
      <c r="Z896" s="295"/>
      <c r="AA896" s="295"/>
      <c r="AB896" s="295"/>
      <c r="AC896" s="295"/>
      <c r="AD896" s="295"/>
      <c r="AE896" s="295"/>
      <c r="AF896" s="295"/>
      <c r="AG896" s="295"/>
    </row>
    <row r="897" spans="1:33" ht="24" customHeight="1">
      <c r="A897" s="295"/>
      <c r="B897" s="295"/>
      <c r="C897" s="295"/>
      <c r="D897" s="295"/>
      <c r="E897" s="295"/>
      <c r="F897" s="295"/>
      <c r="G897" s="295"/>
      <c r="H897" s="295"/>
      <c r="I897" s="295"/>
      <c r="J897" s="295"/>
      <c r="K897" s="295"/>
      <c r="L897" s="295"/>
      <c r="M897" s="295"/>
      <c r="N897" s="295"/>
      <c r="O897" s="295"/>
      <c r="P897" s="295"/>
      <c r="Q897" s="295"/>
      <c r="R897" s="295"/>
      <c r="S897" s="295"/>
      <c r="T897" s="295"/>
      <c r="U897" s="295"/>
      <c r="V897" s="295"/>
      <c r="W897" s="295"/>
      <c r="X897" s="295"/>
      <c r="Y897" s="295"/>
      <c r="Z897" s="295"/>
      <c r="AA897" s="295"/>
      <c r="AB897" s="295"/>
      <c r="AC897" s="295"/>
      <c r="AD897" s="295"/>
      <c r="AE897" s="295"/>
      <c r="AF897" s="295"/>
      <c r="AG897" s="295"/>
    </row>
    <row r="898" spans="1:33" ht="24" customHeight="1">
      <c r="A898" s="295"/>
      <c r="B898" s="295"/>
      <c r="C898" s="295"/>
      <c r="D898" s="295"/>
      <c r="E898" s="295"/>
      <c r="F898" s="295"/>
      <c r="G898" s="295"/>
      <c r="H898" s="295"/>
      <c r="I898" s="295"/>
      <c r="J898" s="295"/>
      <c r="K898" s="295"/>
      <c r="L898" s="295"/>
      <c r="M898" s="295"/>
      <c r="N898" s="295"/>
      <c r="O898" s="295"/>
      <c r="P898" s="295"/>
      <c r="Q898" s="295"/>
      <c r="R898" s="295"/>
      <c r="S898" s="295"/>
      <c r="T898" s="295"/>
      <c r="U898" s="295"/>
      <c r="V898" s="295"/>
      <c r="W898" s="295"/>
      <c r="X898" s="295"/>
      <c r="Y898" s="295"/>
      <c r="Z898" s="295"/>
      <c r="AA898" s="295"/>
      <c r="AB898" s="295"/>
      <c r="AC898" s="295"/>
      <c r="AD898" s="295"/>
      <c r="AE898" s="295"/>
      <c r="AF898" s="295"/>
      <c r="AG898" s="295"/>
    </row>
    <row r="899" spans="1:33" ht="24" customHeight="1">
      <c r="A899" s="295"/>
      <c r="B899" s="295"/>
      <c r="C899" s="295"/>
      <c r="D899" s="295"/>
      <c r="E899" s="295"/>
      <c r="F899" s="295"/>
      <c r="G899" s="295"/>
      <c r="H899" s="295"/>
      <c r="I899" s="295"/>
      <c r="J899" s="295"/>
      <c r="K899" s="295"/>
      <c r="L899" s="295"/>
      <c r="M899" s="295"/>
      <c r="N899" s="295"/>
      <c r="O899" s="295"/>
      <c r="P899" s="295"/>
      <c r="Q899" s="295"/>
      <c r="R899" s="295"/>
      <c r="S899" s="295"/>
      <c r="T899" s="295"/>
      <c r="U899" s="295"/>
      <c r="V899" s="295"/>
      <c r="W899" s="295"/>
      <c r="X899" s="295"/>
      <c r="Y899" s="295"/>
      <c r="Z899" s="295"/>
      <c r="AA899" s="295"/>
      <c r="AB899" s="295"/>
      <c r="AC899" s="295"/>
      <c r="AD899" s="295"/>
      <c r="AE899" s="295"/>
      <c r="AF899" s="295"/>
      <c r="AG899" s="295"/>
    </row>
    <row r="900" spans="1:33" ht="24" customHeight="1">
      <c r="A900" s="295"/>
      <c r="B900" s="295"/>
      <c r="C900" s="295"/>
      <c r="D900" s="295"/>
      <c r="E900" s="295"/>
      <c r="F900" s="295"/>
      <c r="G900" s="295"/>
      <c r="H900" s="295"/>
      <c r="I900" s="295"/>
      <c r="J900" s="295"/>
      <c r="K900" s="295"/>
      <c r="L900" s="295"/>
      <c r="M900" s="295"/>
      <c r="N900" s="295"/>
      <c r="O900" s="295"/>
      <c r="P900" s="295"/>
      <c r="Q900" s="295"/>
      <c r="R900" s="295"/>
      <c r="S900" s="295"/>
      <c r="T900" s="295"/>
      <c r="U900" s="295"/>
      <c r="V900" s="295"/>
      <c r="W900" s="295"/>
      <c r="X900" s="295"/>
      <c r="Y900" s="295"/>
      <c r="Z900" s="295"/>
      <c r="AA900" s="295"/>
      <c r="AB900" s="295"/>
      <c r="AC900" s="295"/>
      <c r="AD900" s="295"/>
      <c r="AE900" s="295"/>
      <c r="AF900" s="295"/>
      <c r="AG900" s="295"/>
    </row>
    <row r="901" spans="1:33" ht="24" customHeight="1">
      <c r="A901" s="295"/>
      <c r="B901" s="295"/>
      <c r="C901" s="295"/>
      <c r="D901" s="295"/>
      <c r="E901" s="295"/>
      <c r="F901" s="295"/>
      <c r="G901" s="295"/>
      <c r="H901" s="295"/>
      <c r="I901" s="295"/>
      <c r="J901" s="295"/>
      <c r="K901" s="295"/>
      <c r="L901" s="295"/>
      <c r="M901" s="295"/>
      <c r="N901" s="295"/>
      <c r="O901" s="295"/>
      <c r="P901" s="295"/>
      <c r="Q901" s="295"/>
      <c r="R901" s="295"/>
      <c r="S901" s="295"/>
      <c r="T901" s="295"/>
      <c r="U901" s="295"/>
      <c r="V901" s="295"/>
      <c r="W901" s="295"/>
      <c r="X901" s="295"/>
      <c r="Y901" s="295"/>
      <c r="Z901" s="295"/>
      <c r="AA901" s="295"/>
      <c r="AB901" s="295"/>
      <c r="AC901" s="295"/>
      <c r="AD901" s="295"/>
      <c r="AE901" s="295"/>
      <c r="AF901" s="295"/>
      <c r="AG901" s="295"/>
    </row>
    <row r="902" spans="1:33" ht="24" customHeight="1">
      <c r="A902" s="295"/>
      <c r="B902" s="295"/>
      <c r="C902" s="295"/>
      <c r="D902" s="295"/>
      <c r="E902" s="295"/>
      <c r="F902" s="295"/>
      <c r="G902" s="295"/>
      <c r="H902" s="295"/>
      <c r="I902" s="295"/>
      <c r="J902" s="295"/>
      <c r="K902" s="295"/>
      <c r="L902" s="295"/>
      <c r="M902" s="295"/>
      <c r="N902" s="295"/>
      <c r="O902" s="295"/>
      <c r="P902" s="295"/>
      <c r="Q902" s="295"/>
      <c r="R902" s="295"/>
      <c r="S902" s="295"/>
      <c r="T902" s="295"/>
      <c r="U902" s="295"/>
      <c r="V902" s="295"/>
      <c r="W902" s="295"/>
      <c r="X902" s="295"/>
      <c r="Y902" s="295"/>
      <c r="Z902" s="295"/>
      <c r="AA902" s="295"/>
      <c r="AB902" s="295"/>
      <c r="AC902" s="295"/>
      <c r="AD902" s="295"/>
      <c r="AE902" s="295"/>
      <c r="AF902" s="295"/>
      <c r="AG902" s="295"/>
    </row>
    <row r="903" spans="1:33" ht="24" customHeight="1">
      <c r="A903" s="295"/>
      <c r="B903" s="295"/>
      <c r="C903" s="295"/>
      <c r="D903" s="295"/>
      <c r="E903" s="295"/>
      <c r="F903" s="295"/>
      <c r="G903" s="295"/>
      <c r="H903" s="295"/>
      <c r="I903" s="295"/>
      <c r="J903" s="295"/>
      <c r="K903" s="295"/>
      <c r="L903" s="295"/>
      <c r="M903" s="295"/>
      <c r="N903" s="295"/>
      <c r="O903" s="295"/>
      <c r="P903" s="295"/>
      <c r="Q903" s="295"/>
      <c r="R903" s="295"/>
      <c r="S903" s="295"/>
      <c r="T903" s="295"/>
      <c r="U903" s="295"/>
      <c r="V903" s="295"/>
      <c r="W903" s="295"/>
      <c r="X903" s="295"/>
      <c r="Y903" s="295"/>
      <c r="Z903" s="295"/>
      <c r="AA903" s="295"/>
      <c r="AB903" s="295"/>
      <c r="AC903" s="295"/>
      <c r="AD903" s="295"/>
      <c r="AE903" s="295"/>
      <c r="AF903" s="295"/>
      <c r="AG903" s="295"/>
    </row>
    <row r="904" spans="1:33" ht="24" customHeight="1">
      <c r="A904" s="295"/>
      <c r="B904" s="295"/>
      <c r="C904" s="295"/>
      <c r="D904" s="295"/>
      <c r="E904" s="295"/>
      <c r="F904" s="295"/>
      <c r="G904" s="295"/>
      <c r="H904" s="295"/>
      <c r="I904" s="295"/>
      <c r="J904" s="295"/>
      <c r="K904" s="295"/>
      <c r="L904" s="295"/>
      <c r="M904" s="295"/>
      <c r="N904" s="295"/>
      <c r="O904" s="295"/>
      <c r="P904" s="295"/>
      <c r="Q904" s="295"/>
      <c r="R904" s="295"/>
      <c r="S904" s="295"/>
      <c r="T904" s="295"/>
      <c r="U904" s="295"/>
      <c r="V904" s="295"/>
      <c r="W904" s="295"/>
      <c r="X904" s="295"/>
      <c r="Y904" s="295"/>
      <c r="Z904" s="295"/>
      <c r="AA904" s="295"/>
      <c r="AB904" s="295"/>
      <c r="AC904" s="295"/>
      <c r="AD904" s="295"/>
      <c r="AE904" s="295"/>
      <c r="AF904" s="295"/>
      <c r="AG904" s="295"/>
    </row>
    <row r="905" spans="1:33" ht="24" customHeight="1">
      <c r="A905" s="295"/>
      <c r="B905" s="295"/>
      <c r="C905" s="295"/>
      <c r="D905" s="295"/>
      <c r="E905" s="295"/>
      <c r="F905" s="295"/>
      <c r="G905" s="295"/>
      <c r="H905" s="295"/>
      <c r="I905" s="295"/>
      <c r="J905" s="295"/>
      <c r="K905" s="295"/>
      <c r="L905" s="295"/>
      <c r="M905" s="295"/>
      <c r="N905" s="295"/>
      <c r="O905" s="295"/>
      <c r="P905" s="295"/>
      <c r="Q905" s="295"/>
      <c r="R905" s="295"/>
      <c r="S905" s="295"/>
      <c r="T905" s="295"/>
      <c r="U905" s="295"/>
      <c r="V905" s="295"/>
      <c r="W905" s="295"/>
      <c r="X905" s="295"/>
      <c r="Y905" s="295"/>
      <c r="Z905" s="295"/>
      <c r="AA905" s="295"/>
      <c r="AB905" s="295"/>
      <c r="AC905" s="295"/>
      <c r="AD905" s="295"/>
      <c r="AE905" s="295"/>
      <c r="AF905" s="295"/>
      <c r="AG905" s="295"/>
    </row>
    <row r="906" spans="1:33" ht="24" customHeight="1">
      <c r="A906" s="295"/>
      <c r="B906" s="295"/>
      <c r="C906" s="295"/>
      <c r="D906" s="295"/>
      <c r="E906" s="295"/>
      <c r="F906" s="295"/>
      <c r="G906" s="295"/>
      <c r="H906" s="295"/>
      <c r="I906" s="295"/>
      <c r="J906" s="295"/>
      <c r="K906" s="295"/>
      <c r="L906" s="295"/>
      <c r="M906" s="295"/>
      <c r="N906" s="295"/>
      <c r="O906" s="295"/>
      <c r="P906" s="295"/>
      <c r="Q906" s="295"/>
      <c r="R906" s="295"/>
      <c r="S906" s="295"/>
      <c r="T906" s="295"/>
      <c r="U906" s="295"/>
      <c r="V906" s="295"/>
      <c r="W906" s="295"/>
      <c r="X906" s="295"/>
      <c r="Y906" s="295"/>
      <c r="Z906" s="295"/>
      <c r="AA906" s="295"/>
      <c r="AB906" s="295"/>
      <c r="AC906" s="295"/>
      <c r="AD906" s="295"/>
      <c r="AE906" s="295"/>
      <c r="AF906" s="295"/>
      <c r="AG906" s="295"/>
    </row>
    <row r="907" spans="1:33" ht="24" customHeight="1">
      <c r="A907" s="295"/>
      <c r="B907" s="295"/>
      <c r="C907" s="295"/>
      <c r="D907" s="295"/>
      <c r="E907" s="295"/>
      <c r="F907" s="295"/>
      <c r="G907" s="295"/>
      <c r="H907" s="295"/>
      <c r="I907" s="295"/>
      <c r="J907" s="295"/>
      <c r="K907" s="295"/>
      <c r="L907" s="295"/>
      <c r="M907" s="295"/>
      <c r="N907" s="295"/>
      <c r="O907" s="295"/>
      <c r="P907" s="295"/>
      <c r="Q907" s="295"/>
      <c r="R907" s="295"/>
      <c r="S907" s="295"/>
      <c r="T907" s="295"/>
      <c r="U907" s="295"/>
      <c r="V907" s="295"/>
      <c r="W907" s="295"/>
      <c r="X907" s="295"/>
      <c r="Y907" s="295"/>
      <c r="Z907" s="295"/>
      <c r="AA907" s="295"/>
      <c r="AB907" s="295"/>
      <c r="AC907" s="295"/>
      <c r="AD907" s="295"/>
      <c r="AE907" s="295"/>
      <c r="AF907" s="295"/>
      <c r="AG907" s="295"/>
    </row>
    <row r="908" spans="1:33" ht="24" customHeight="1">
      <c r="A908" s="295"/>
      <c r="B908" s="295"/>
      <c r="C908" s="295"/>
      <c r="D908" s="295"/>
      <c r="E908" s="295"/>
      <c r="F908" s="295"/>
      <c r="G908" s="295"/>
      <c r="H908" s="295"/>
      <c r="I908" s="295"/>
      <c r="J908" s="295"/>
      <c r="K908" s="295"/>
      <c r="L908" s="295"/>
      <c r="M908" s="295"/>
      <c r="N908" s="295"/>
      <c r="O908" s="295"/>
      <c r="P908" s="295"/>
      <c r="Q908" s="295"/>
      <c r="R908" s="295"/>
      <c r="S908" s="295"/>
      <c r="T908" s="295"/>
      <c r="U908" s="295"/>
      <c r="V908" s="295"/>
      <c r="W908" s="295"/>
      <c r="X908" s="295"/>
      <c r="Y908" s="295"/>
      <c r="Z908" s="295"/>
      <c r="AA908" s="295"/>
      <c r="AB908" s="295"/>
      <c r="AC908" s="295"/>
      <c r="AD908" s="295"/>
      <c r="AE908" s="295"/>
      <c r="AF908" s="295"/>
      <c r="AG908" s="295"/>
    </row>
    <row r="909" spans="1:33" ht="24" customHeight="1">
      <c r="A909" s="295"/>
      <c r="B909" s="295"/>
      <c r="C909" s="295"/>
      <c r="D909" s="295"/>
      <c r="E909" s="295"/>
      <c r="F909" s="295"/>
      <c r="G909" s="295"/>
      <c r="H909" s="295"/>
      <c r="I909" s="295"/>
      <c r="J909" s="295"/>
      <c r="K909" s="295"/>
      <c r="L909" s="295"/>
      <c r="M909" s="295"/>
      <c r="N909" s="295"/>
      <c r="O909" s="295"/>
      <c r="P909" s="295"/>
      <c r="Q909" s="295"/>
      <c r="R909" s="295"/>
      <c r="S909" s="295"/>
      <c r="T909" s="295"/>
      <c r="U909" s="295"/>
      <c r="V909" s="295"/>
      <c r="W909" s="295"/>
      <c r="X909" s="295"/>
      <c r="Y909" s="295"/>
      <c r="Z909" s="295"/>
      <c r="AA909" s="295"/>
      <c r="AB909" s="295"/>
      <c r="AC909" s="295"/>
      <c r="AD909" s="295"/>
      <c r="AE909" s="295"/>
      <c r="AF909" s="295"/>
      <c r="AG909" s="295"/>
    </row>
    <row r="910" spans="1:33" ht="24" customHeight="1">
      <c r="A910" s="295"/>
      <c r="B910" s="295"/>
      <c r="C910" s="295"/>
      <c r="D910" s="295"/>
      <c r="E910" s="295"/>
      <c r="F910" s="295"/>
      <c r="G910" s="295"/>
      <c r="H910" s="295"/>
      <c r="I910" s="295"/>
      <c r="J910" s="295"/>
      <c r="K910" s="295"/>
      <c r="L910" s="295"/>
      <c r="M910" s="295"/>
      <c r="N910" s="295"/>
      <c r="O910" s="295"/>
      <c r="P910" s="295"/>
      <c r="Q910" s="295"/>
      <c r="R910" s="295"/>
      <c r="S910" s="295"/>
      <c r="T910" s="295"/>
      <c r="U910" s="295"/>
      <c r="V910" s="295"/>
      <c r="W910" s="295"/>
      <c r="X910" s="295"/>
      <c r="Y910" s="295"/>
      <c r="Z910" s="295"/>
      <c r="AA910" s="295"/>
      <c r="AB910" s="295"/>
      <c r="AC910" s="295"/>
      <c r="AD910" s="295"/>
      <c r="AE910" s="295"/>
      <c r="AF910" s="295"/>
      <c r="AG910" s="295"/>
    </row>
    <row r="911" spans="1:33" ht="24" customHeight="1">
      <c r="A911" s="295"/>
      <c r="B911" s="295"/>
      <c r="C911" s="295"/>
      <c r="D911" s="295"/>
      <c r="E911" s="295"/>
      <c r="F911" s="295"/>
      <c r="G911" s="295"/>
      <c r="H911" s="295"/>
      <c r="I911" s="295"/>
      <c r="J911" s="295"/>
      <c r="K911" s="295"/>
      <c r="L911" s="295"/>
      <c r="M911" s="295"/>
      <c r="N911" s="295"/>
      <c r="O911" s="295"/>
      <c r="P911" s="295"/>
      <c r="Q911" s="295"/>
      <c r="R911" s="295"/>
      <c r="S911" s="295"/>
      <c r="T911" s="295"/>
      <c r="U911" s="295"/>
      <c r="V911" s="295"/>
      <c r="W911" s="295"/>
      <c r="X911" s="295"/>
      <c r="Y911" s="295"/>
      <c r="Z911" s="295"/>
      <c r="AA911" s="295"/>
      <c r="AB911" s="295"/>
      <c r="AC911" s="295"/>
      <c r="AD911" s="295"/>
      <c r="AE911" s="295"/>
      <c r="AF911" s="295"/>
      <c r="AG911" s="295"/>
    </row>
    <row r="912" spans="1:33" ht="24" customHeight="1">
      <c r="A912" s="295"/>
      <c r="B912" s="295"/>
      <c r="C912" s="295"/>
      <c r="D912" s="295"/>
      <c r="E912" s="295"/>
      <c r="F912" s="295"/>
      <c r="G912" s="295"/>
      <c r="H912" s="295"/>
      <c r="I912" s="295"/>
      <c r="J912" s="295"/>
      <c r="K912" s="295"/>
      <c r="L912" s="295"/>
      <c r="M912" s="295"/>
      <c r="N912" s="295"/>
      <c r="O912" s="295"/>
      <c r="P912" s="295"/>
      <c r="Q912" s="295"/>
      <c r="R912" s="295"/>
      <c r="S912" s="295"/>
      <c r="T912" s="295"/>
      <c r="U912" s="295"/>
      <c r="V912" s="295"/>
      <c r="W912" s="295"/>
      <c r="X912" s="295"/>
      <c r="Y912" s="295"/>
      <c r="Z912" s="295"/>
      <c r="AA912" s="295"/>
      <c r="AB912" s="295"/>
      <c r="AC912" s="295"/>
      <c r="AD912" s="295"/>
      <c r="AE912" s="295"/>
      <c r="AF912" s="295"/>
      <c r="AG912" s="295"/>
    </row>
    <row r="913" spans="1:33" ht="24" customHeight="1">
      <c r="A913" s="295"/>
      <c r="B913" s="295"/>
      <c r="C913" s="295"/>
      <c r="D913" s="295"/>
      <c r="E913" s="295"/>
      <c r="F913" s="295"/>
      <c r="G913" s="295"/>
      <c r="H913" s="295"/>
      <c r="I913" s="295"/>
      <c r="J913" s="295"/>
      <c r="K913" s="295"/>
      <c r="L913" s="295"/>
      <c r="M913" s="295"/>
      <c r="N913" s="295"/>
      <c r="O913" s="295"/>
      <c r="P913" s="295"/>
      <c r="Q913" s="295"/>
      <c r="R913" s="295"/>
      <c r="S913" s="295"/>
      <c r="T913" s="295"/>
      <c r="U913" s="295"/>
      <c r="V913" s="295"/>
      <c r="W913" s="295"/>
      <c r="X913" s="295"/>
      <c r="Y913" s="295"/>
      <c r="Z913" s="295"/>
      <c r="AA913" s="295"/>
      <c r="AB913" s="295"/>
      <c r="AC913" s="295"/>
      <c r="AD913" s="295"/>
      <c r="AE913" s="295"/>
      <c r="AF913" s="295"/>
      <c r="AG913" s="295"/>
    </row>
    <row r="914" spans="1:33" ht="24" customHeight="1">
      <c r="A914" s="295"/>
      <c r="B914" s="295"/>
      <c r="C914" s="295"/>
      <c r="D914" s="295"/>
      <c r="E914" s="295"/>
      <c r="F914" s="295"/>
      <c r="G914" s="295"/>
      <c r="H914" s="295"/>
      <c r="I914" s="295"/>
      <c r="J914" s="295"/>
      <c r="K914" s="295"/>
      <c r="L914" s="295"/>
      <c r="M914" s="295"/>
      <c r="N914" s="295"/>
      <c r="O914" s="295"/>
      <c r="P914" s="295"/>
      <c r="Q914" s="295"/>
      <c r="R914" s="295"/>
      <c r="S914" s="295"/>
      <c r="T914" s="295"/>
      <c r="U914" s="295"/>
      <c r="V914" s="295"/>
      <c r="W914" s="295"/>
      <c r="X914" s="295"/>
      <c r="Y914" s="295"/>
      <c r="Z914" s="295"/>
      <c r="AA914" s="295"/>
      <c r="AB914" s="295"/>
      <c r="AC914" s="295"/>
      <c r="AD914" s="295"/>
      <c r="AE914" s="295"/>
      <c r="AF914" s="295"/>
      <c r="AG914" s="295"/>
    </row>
    <row r="915" spans="1:33" ht="24" customHeight="1">
      <c r="A915" s="295"/>
      <c r="B915" s="295"/>
      <c r="C915" s="295"/>
      <c r="D915" s="295"/>
      <c r="E915" s="295"/>
      <c r="F915" s="295"/>
      <c r="G915" s="295"/>
      <c r="H915" s="295"/>
      <c r="I915" s="295"/>
      <c r="J915" s="295"/>
      <c r="K915" s="295"/>
      <c r="L915" s="295"/>
      <c r="M915" s="295"/>
      <c r="N915" s="295"/>
      <c r="O915" s="295"/>
      <c r="P915" s="295"/>
      <c r="Q915" s="295"/>
      <c r="R915" s="295"/>
      <c r="S915" s="295"/>
      <c r="T915" s="295"/>
      <c r="U915" s="295"/>
      <c r="V915" s="295"/>
      <c r="W915" s="295"/>
      <c r="X915" s="295"/>
      <c r="Y915" s="295"/>
      <c r="Z915" s="295"/>
      <c r="AA915" s="295"/>
      <c r="AB915" s="295"/>
      <c r="AC915" s="295"/>
      <c r="AD915" s="295"/>
      <c r="AE915" s="295"/>
      <c r="AF915" s="295"/>
      <c r="AG915" s="295"/>
    </row>
    <row r="916" spans="1:33" ht="24" customHeight="1">
      <c r="A916" s="295"/>
      <c r="B916" s="295"/>
      <c r="C916" s="295"/>
      <c r="D916" s="295"/>
      <c r="E916" s="295"/>
      <c r="F916" s="295"/>
      <c r="G916" s="295"/>
      <c r="H916" s="295"/>
      <c r="I916" s="295"/>
      <c r="J916" s="295"/>
      <c r="K916" s="295"/>
      <c r="L916" s="295"/>
      <c r="M916" s="295"/>
      <c r="N916" s="295"/>
      <c r="O916" s="295"/>
      <c r="P916" s="295"/>
      <c r="Q916" s="295"/>
      <c r="R916" s="295"/>
      <c r="S916" s="295"/>
      <c r="T916" s="295"/>
      <c r="U916" s="295"/>
      <c r="V916" s="295"/>
      <c r="W916" s="295"/>
      <c r="X916" s="295"/>
      <c r="Y916" s="295"/>
      <c r="Z916" s="295"/>
      <c r="AA916" s="295"/>
      <c r="AB916" s="295"/>
      <c r="AC916" s="295"/>
      <c r="AD916" s="295"/>
      <c r="AE916" s="295"/>
      <c r="AF916" s="295"/>
      <c r="AG916" s="295"/>
    </row>
    <row r="917" spans="1:33" ht="24" customHeight="1">
      <c r="A917" s="295"/>
      <c r="B917" s="295"/>
      <c r="C917" s="295"/>
      <c r="D917" s="295"/>
      <c r="E917" s="295"/>
      <c r="F917" s="295"/>
      <c r="G917" s="295"/>
      <c r="H917" s="295"/>
      <c r="I917" s="295"/>
      <c r="J917" s="295"/>
      <c r="K917" s="295"/>
      <c r="L917" s="295"/>
      <c r="M917" s="295"/>
      <c r="N917" s="295"/>
      <c r="O917" s="295"/>
      <c r="P917" s="295"/>
      <c r="Q917" s="295"/>
      <c r="R917" s="295"/>
      <c r="S917" s="295"/>
      <c r="T917" s="295"/>
      <c r="U917" s="295"/>
      <c r="V917" s="295"/>
      <c r="W917" s="295"/>
      <c r="X917" s="295"/>
      <c r="Y917" s="295"/>
      <c r="Z917" s="295"/>
      <c r="AA917" s="295"/>
      <c r="AB917" s="295"/>
      <c r="AC917" s="295"/>
      <c r="AD917" s="295"/>
      <c r="AE917" s="295"/>
      <c r="AF917" s="295"/>
      <c r="AG917" s="295"/>
    </row>
    <row r="918" spans="1:33" ht="24" customHeight="1">
      <c r="A918" s="295"/>
      <c r="B918" s="295"/>
      <c r="C918" s="295"/>
      <c r="D918" s="295"/>
      <c r="E918" s="295"/>
      <c r="F918" s="295"/>
      <c r="G918" s="295"/>
      <c r="H918" s="295"/>
      <c r="I918" s="295"/>
      <c r="J918" s="295"/>
      <c r="K918" s="295"/>
      <c r="L918" s="295"/>
      <c r="M918" s="295"/>
      <c r="N918" s="295"/>
      <c r="O918" s="295"/>
      <c r="P918" s="295"/>
      <c r="Q918" s="295"/>
      <c r="R918" s="295"/>
      <c r="S918" s="295"/>
      <c r="T918" s="295"/>
      <c r="U918" s="295"/>
      <c r="V918" s="295"/>
      <c r="W918" s="295"/>
      <c r="X918" s="295"/>
      <c r="Y918" s="295"/>
      <c r="Z918" s="295"/>
      <c r="AA918" s="295"/>
      <c r="AB918" s="295"/>
      <c r="AC918" s="295"/>
      <c r="AD918" s="295"/>
      <c r="AE918" s="295"/>
      <c r="AF918" s="295"/>
      <c r="AG918" s="295"/>
    </row>
    <row r="919" spans="1:33" ht="24" customHeight="1">
      <c r="A919" s="295"/>
      <c r="B919" s="295"/>
      <c r="C919" s="295"/>
      <c r="D919" s="295"/>
      <c r="E919" s="295"/>
      <c r="F919" s="295"/>
      <c r="G919" s="295"/>
      <c r="H919" s="295"/>
      <c r="I919" s="295"/>
      <c r="J919" s="295"/>
      <c r="K919" s="295"/>
      <c r="L919" s="295"/>
      <c r="M919" s="295"/>
      <c r="N919" s="295"/>
      <c r="O919" s="295"/>
      <c r="P919" s="295"/>
      <c r="Q919" s="295"/>
      <c r="R919" s="295"/>
      <c r="S919" s="295"/>
      <c r="T919" s="295"/>
      <c r="U919" s="295"/>
      <c r="V919" s="295"/>
      <c r="W919" s="295"/>
      <c r="X919" s="295"/>
      <c r="Y919" s="295"/>
      <c r="Z919" s="295"/>
      <c r="AA919" s="295"/>
      <c r="AB919" s="295"/>
      <c r="AC919" s="295"/>
      <c r="AD919" s="295"/>
      <c r="AE919" s="295"/>
      <c r="AF919" s="295"/>
      <c r="AG919" s="295"/>
    </row>
    <row r="920" spans="1:33" ht="24" customHeight="1">
      <c r="A920" s="295"/>
      <c r="B920" s="295"/>
      <c r="C920" s="295"/>
      <c r="D920" s="295"/>
      <c r="E920" s="295"/>
      <c r="F920" s="295"/>
      <c r="G920" s="295"/>
      <c r="H920" s="295"/>
      <c r="I920" s="295"/>
      <c r="J920" s="295"/>
      <c r="K920" s="295"/>
      <c r="L920" s="295"/>
      <c r="M920" s="295"/>
      <c r="N920" s="295"/>
      <c r="O920" s="295"/>
      <c r="P920" s="295"/>
      <c r="Q920" s="295"/>
      <c r="R920" s="295"/>
      <c r="S920" s="295"/>
      <c r="T920" s="295"/>
      <c r="U920" s="295"/>
      <c r="V920" s="295"/>
      <c r="W920" s="295"/>
      <c r="X920" s="295"/>
      <c r="Y920" s="295"/>
      <c r="Z920" s="295"/>
      <c r="AA920" s="295"/>
      <c r="AB920" s="295"/>
      <c r="AC920" s="295"/>
      <c r="AD920" s="295"/>
      <c r="AE920" s="295"/>
      <c r="AF920" s="295"/>
      <c r="AG920" s="295"/>
    </row>
    <row r="921" spans="1:33" ht="24" customHeight="1">
      <c r="A921" s="295"/>
      <c r="B921" s="295"/>
      <c r="C921" s="295"/>
      <c r="D921" s="295"/>
      <c r="E921" s="295"/>
      <c r="F921" s="295"/>
      <c r="G921" s="295"/>
      <c r="H921" s="295"/>
      <c r="I921" s="295"/>
      <c r="J921" s="295"/>
      <c r="K921" s="295"/>
      <c r="L921" s="295"/>
      <c r="M921" s="295"/>
      <c r="N921" s="295"/>
      <c r="O921" s="295"/>
      <c r="P921" s="295"/>
      <c r="Q921" s="295"/>
      <c r="R921" s="295"/>
      <c r="S921" s="295"/>
      <c r="T921" s="295"/>
      <c r="U921" s="295"/>
      <c r="V921" s="295"/>
      <c r="W921" s="295"/>
      <c r="X921" s="295"/>
      <c r="Y921" s="295"/>
      <c r="Z921" s="295"/>
      <c r="AA921" s="295"/>
      <c r="AB921" s="295"/>
      <c r="AC921" s="295"/>
      <c r="AD921" s="295"/>
      <c r="AE921" s="295"/>
      <c r="AF921" s="295"/>
      <c r="AG921" s="295"/>
    </row>
    <row r="922" spans="1:33" ht="24" customHeight="1">
      <c r="A922" s="295"/>
      <c r="B922" s="295"/>
      <c r="C922" s="295"/>
      <c r="D922" s="295"/>
      <c r="E922" s="295"/>
      <c r="F922" s="295"/>
      <c r="G922" s="295"/>
      <c r="H922" s="295"/>
      <c r="I922" s="295"/>
      <c r="J922" s="295"/>
      <c r="K922" s="295"/>
      <c r="L922" s="295"/>
      <c r="M922" s="295"/>
      <c r="N922" s="295"/>
      <c r="O922" s="295"/>
      <c r="P922" s="295"/>
      <c r="Q922" s="295"/>
      <c r="R922" s="295"/>
      <c r="S922" s="295"/>
      <c r="T922" s="295"/>
      <c r="U922" s="295"/>
      <c r="V922" s="295"/>
      <c r="W922" s="295"/>
      <c r="X922" s="295"/>
      <c r="Y922" s="295"/>
      <c r="Z922" s="295"/>
      <c r="AA922" s="295"/>
      <c r="AB922" s="295"/>
      <c r="AC922" s="295"/>
      <c r="AD922" s="295"/>
      <c r="AE922" s="295"/>
      <c r="AF922" s="295"/>
      <c r="AG922" s="295"/>
    </row>
    <row r="923" spans="1:33" ht="24" customHeight="1">
      <c r="A923" s="295"/>
      <c r="B923" s="295"/>
      <c r="C923" s="295"/>
      <c r="D923" s="295"/>
      <c r="E923" s="295"/>
      <c r="F923" s="295"/>
      <c r="G923" s="295"/>
      <c r="H923" s="295"/>
      <c r="I923" s="295"/>
      <c r="J923" s="295"/>
      <c r="K923" s="295"/>
      <c r="L923" s="295"/>
      <c r="M923" s="295"/>
      <c r="N923" s="295"/>
      <c r="O923" s="295"/>
      <c r="P923" s="295"/>
      <c r="Q923" s="295"/>
      <c r="R923" s="295"/>
      <c r="S923" s="295"/>
      <c r="T923" s="295"/>
      <c r="U923" s="295"/>
      <c r="V923" s="295"/>
      <c r="W923" s="295"/>
      <c r="X923" s="295"/>
      <c r="Y923" s="295"/>
      <c r="Z923" s="295"/>
      <c r="AA923" s="295"/>
      <c r="AB923" s="295"/>
      <c r="AC923" s="295"/>
      <c r="AD923" s="295"/>
      <c r="AE923" s="295"/>
      <c r="AF923" s="295"/>
      <c r="AG923" s="295"/>
    </row>
    <row r="924" spans="1:33" ht="24" customHeight="1">
      <c r="A924" s="295"/>
      <c r="B924" s="295"/>
      <c r="C924" s="295"/>
      <c r="D924" s="295"/>
      <c r="E924" s="295"/>
      <c r="F924" s="295"/>
      <c r="G924" s="295"/>
      <c r="H924" s="295"/>
      <c r="I924" s="295"/>
      <c r="J924" s="295"/>
      <c r="K924" s="295"/>
      <c r="L924" s="295"/>
      <c r="M924" s="295"/>
      <c r="N924" s="295"/>
      <c r="O924" s="295"/>
      <c r="P924" s="295"/>
      <c r="Q924" s="295"/>
      <c r="R924" s="295"/>
      <c r="S924" s="295"/>
      <c r="T924" s="295"/>
      <c r="U924" s="295"/>
      <c r="V924" s="295"/>
      <c r="W924" s="295"/>
      <c r="X924" s="295"/>
      <c r="Y924" s="295"/>
      <c r="Z924" s="295"/>
      <c r="AA924" s="295"/>
      <c r="AB924" s="295"/>
      <c r="AC924" s="295"/>
      <c r="AD924" s="295"/>
      <c r="AE924" s="295"/>
      <c r="AF924" s="295"/>
      <c r="AG924" s="295"/>
    </row>
    <row r="925" spans="1:33" ht="24" customHeight="1">
      <c r="A925" s="295"/>
      <c r="B925" s="295"/>
      <c r="C925" s="295"/>
      <c r="D925" s="295"/>
      <c r="E925" s="295"/>
      <c r="F925" s="295"/>
      <c r="G925" s="295"/>
      <c r="H925" s="295"/>
      <c r="I925" s="295"/>
      <c r="J925" s="295"/>
      <c r="K925" s="295"/>
      <c r="L925" s="295"/>
      <c r="M925" s="295"/>
      <c r="N925" s="295"/>
      <c r="O925" s="295"/>
      <c r="P925" s="295"/>
      <c r="Q925" s="295"/>
      <c r="R925" s="295"/>
      <c r="S925" s="295"/>
      <c r="T925" s="295"/>
      <c r="U925" s="295"/>
      <c r="V925" s="295"/>
      <c r="W925" s="295"/>
      <c r="X925" s="295"/>
      <c r="Y925" s="295"/>
      <c r="Z925" s="295"/>
      <c r="AA925" s="295"/>
      <c r="AB925" s="295"/>
      <c r="AC925" s="295"/>
      <c r="AD925" s="295"/>
      <c r="AE925" s="295"/>
      <c r="AF925" s="295"/>
      <c r="AG925" s="295"/>
    </row>
    <row r="926" spans="1:33" ht="24" customHeight="1">
      <c r="A926" s="295"/>
      <c r="B926" s="295"/>
      <c r="C926" s="295"/>
      <c r="D926" s="295"/>
      <c r="E926" s="295"/>
      <c r="F926" s="295"/>
      <c r="G926" s="295"/>
      <c r="H926" s="295"/>
      <c r="I926" s="295"/>
      <c r="J926" s="295"/>
      <c r="K926" s="295"/>
      <c r="L926" s="295"/>
      <c r="M926" s="295"/>
      <c r="N926" s="295"/>
      <c r="O926" s="295"/>
      <c r="P926" s="295"/>
      <c r="Q926" s="295"/>
      <c r="R926" s="295"/>
      <c r="S926" s="295"/>
      <c r="T926" s="295"/>
      <c r="U926" s="295"/>
      <c r="V926" s="295"/>
      <c r="W926" s="295"/>
      <c r="X926" s="295"/>
      <c r="Y926" s="295"/>
      <c r="Z926" s="295"/>
      <c r="AA926" s="295"/>
      <c r="AB926" s="295"/>
      <c r="AC926" s="295"/>
      <c r="AD926" s="295"/>
      <c r="AE926" s="295"/>
      <c r="AF926" s="295"/>
      <c r="AG926" s="295"/>
    </row>
    <row r="927" spans="1:33" ht="24" customHeight="1">
      <c r="A927" s="295"/>
      <c r="B927" s="295"/>
      <c r="C927" s="295"/>
      <c r="D927" s="295"/>
      <c r="E927" s="295"/>
      <c r="F927" s="295"/>
      <c r="G927" s="295"/>
      <c r="H927" s="295"/>
      <c r="I927" s="295"/>
      <c r="J927" s="295"/>
      <c r="K927" s="295"/>
      <c r="L927" s="295"/>
      <c r="M927" s="295"/>
      <c r="N927" s="295"/>
      <c r="O927" s="295"/>
      <c r="P927" s="295"/>
      <c r="Q927" s="295"/>
      <c r="R927" s="295"/>
      <c r="S927" s="295"/>
      <c r="T927" s="295"/>
      <c r="U927" s="295"/>
      <c r="V927" s="295"/>
      <c r="W927" s="295"/>
      <c r="X927" s="295"/>
      <c r="Y927" s="295"/>
      <c r="Z927" s="295"/>
      <c r="AA927" s="295"/>
      <c r="AB927" s="295"/>
      <c r="AC927" s="295"/>
      <c r="AD927" s="295"/>
      <c r="AE927" s="295"/>
      <c r="AF927" s="295"/>
      <c r="AG927" s="295"/>
    </row>
    <row r="928" spans="1:33" ht="24" customHeight="1">
      <c r="A928" s="295"/>
      <c r="B928" s="295"/>
      <c r="C928" s="295"/>
      <c r="D928" s="295"/>
      <c r="E928" s="295"/>
      <c r="F928" s="295"/>
      <c r="G928" s="295"/>
      <c r="H928" s="295"/>
      <c r="I928" s="295"/>
      <c r="J928" s="295"/>
      <c r="K928" s="295"/>
      <c r="L928" s="295"/>
      <c r="M928" s="295"/>
      <c r="N928" s="295"/>
      <c r="O928" s="295"/>
      <c r="P928" s="295"/>
      <c r="Q928" s="295"/>
      <c r="R928" s="295"/>
      <c r="S928" s="295"/>
      <c r="T928" s="295"/>
      <c r="U928" s="295"/>
      <c r="V928" s="295"/>
      <c r="W928" s="295"/>
      <c r="X928" s="295"/>
      <c r="Y928" s="295"/>
      <c r="Z928" s="295"/>
      <c r="AA928" s="295"/>
      <c r="AB928" s="295"/>
      <c r="AC928" s="295"/>
      <c r="AD928" s="295"/>
      <c r="AE928" s="295"/>
      <c r="AF928" s="295"/>
      <c r="AG928" s="295"/>
    </row>
    <row r="929" spans="1:33" ht="24" customHeight="1">
      <c r="A929" s="295"/>
      <c r="B929" s="295"/>
      <c r="C929" s="295"/>
      <c r="D929" s="295"/>
      <c r="E929" s="295"/>
      <c r="F929" s="295"/>
      <c r="G929" s="295"/>
      <c r="H929" s="295"/>
      <c r="I929" s="295"/>
      <c r="J929" s="295"/>
      <c r="K929" s="295"/>
      <c r="L929" s="295"/>
      <c r="M929" s="295"/>
      <c r="N929" s="295"/>
      <c r="O929" s="295"/>
      <c r="P929" s="295"/>
      <c r="Q929" s="295"/>
      <c r="R929" s="295"/>
      <c r="S929" s="295"/>
      <c r="T929" s="295"/>
      <c r="U929" s="295"/>
      <c r="V929" s="295"/>
      <c r="W929" s="295"/>
      <c r="X929" s="295"/>
      <c r="Y929" s="295"/>
      <c r="Z929" s="295"/>
      <c r="AA929" s="295"/>
      <c r="AB929" s="295"/>
      <c r="AC929" s="295"/>
      <c r="AD929" s="295"/>
      <c r="AE929" s="295"/>
      <c r="AF929" s="295"/>
      <c r="AG929" s="295"/>
    </row>
    <row r="930" spans="1:33" ht="24" customHeight="1">
      <c r="A930" s="295"/>
      <c r="B930" s="295"/>
      <c r="C930" s="295"/>
      <c r="D930" s="295"/>
      <c r="E930" s="295"/>
      <c r="F930" s="295"/>
      <c r="G930" s="295"/>
      <c r="H930" s="295"/>
      <c r="I930" s="295"/>
      <c r="J930" s="295"/>
      <c r="K930" s="295"/>
      <c r="L930" s="295"/>
      <c r="M930" s="295"/>
      <c r="N930" s="295"/>
      <c r="O930" s="295"/>
      <c r="P930" s="295"/>
      <c r="Q930" s="295"/>
      <c r="R930" s="295"/>
      <c r="S930" s="295"/>
      <c r="T930" s="295"/>
      <c r="U930" s="295"/>
      <c r="V930" s="295"/>
      <c r="W930" s="295"/>
      <c r="X930" s="295"/>
      <c r="Y930" s="295"/>
      <c r="Z930" s="295"/>
      <c r="AA930" s="295"/>
      <c r="AB930" s="295"/>
      <c r="AC930" s="295"/>
      <c r="AD930" s="295"/>
      <c r="AE930" s="295"/>
      <c r="AF930" s="295"/>
      <c r="AG930" s="295"/>
    </row>
    <row r="931" spans="1:33" ht="24" customHeight="1">
      <c r="A931" s="295"/>
      <c r="B931" s="295"/>
      <c r="C931" s="295"/>
      <c r="D931" s="295"/>
      <c r="E931" s="295"/>
      <c r="F931" s="295"/>
      <c r="G931" s="295"/>
      <c r="H931" s="295"/>
      <c r="I931" s="295"/>
      <c r="J931" s="295"/>
      <c r="K931" s="295"/>
      <c r="L931" s="295"/>
      <c r="M931" s="295"/>
      <c r="N931" s="295"/>
      <c r="O931" s="295"/>
      <c r="P931" s="295"/>
      <c r="Q931" s="295"/>
      <c r="R931" s="295"/>
      <c r="S931" s="295"/>
      <c r="T931" s="295"/>
      <c r="U931" s="295"/>
      <c r="V931" s="295"/>
      <c r="W931" s="295"/>
      <c r="X931" s="295"/>
      <c r="Y931" s="295"/>
      <c r="Z931" s="295"/>
      <c r="AA931" s="295"/>
      <c r="AB931" s="295"/>
      <c r="AC931" s="295"/>
      <c r="AD931" s="295"/>
      <c r="AE931" s="295"/>
      <c r="AF931" s="295"/>
      <c r="AG931" s="295"/>
    </row>
    <row r="932" spans="1:33" ht="24" customHeight="1">
      <c r="A932" s="295"/>
      <c r="B932" s="295"/>
      <c r="C932" s="295"/>
      <c r="D932" s="295"/>
      <c r="E932" s="295"/>
      <c r="F932" s="295"/>
      <c r="G932" s="295"/>
      <c r="H932" s="295"/>
      <c r="I932" s="295"/>
      <c r="J932" s="295"/>
      <c r="K932" s="295"/>
      <c r="L932" s="295"/>
      <c r="M932" s="295"/>
      <c r="N932" s="295"/>
      <c r="O932" s="295"/>
      <c r="P932" s="295"/>
      <c r="Q932" s="295"/>
      <c r="R932" s="295"/>
      <c r="S932" s="295"/>
      <c r="T932" s="295"/>
      <c r="U932" s="295"/>
      <c r="V932" s="295"/>
      <c r="W932" s="295"/>
      <c r="X932" s="295"/>
      <c r="Y932" s="295"/>
      <c r="Z932" s="295"/>
      <c r="AA932" s="295"/>
      <c r="AB932" s="295"/>
      <c r="AC932" s="295"/>
      <c r="AD932" s="295"/>
      <c r="AE932" s="295"/>
      <c r="AF932" s="295"/>
      <c r="AG932" s="295"/>
    </row>
    <row r="933" spans="1:33" ht="24" customHeight="1">
      <c r="A933" s="295"/>
      <c r="B933" s="295"/>
      <c r="C933" s="295"/>
      <c r="D933" s="295"/>
      <c r="E933" s="295"/>
      <c r="F933" s="295"/>
      <c r="G933" s="295"/>
      <c r="H933" s="295"/>
      <c r="I933" s="295"/>
      <c r="J933" s="295"/>
      <c r="K933" s="295"/>
      <c r="L933" s="295"/>
      <c r="M933" s="295"/>
      <c r="N933" s="295"/>
      <c r="O933" s="295"/>
      <c r="P933" s="295"/>
      <c r="Q933" s="295"/>
      <c r="R933" s="295"/>
      <c r="S933" s="295"/>
      <c r="T933" s="295"/>
      <c r="U933" s="295"/>
      <c r="V933" s="295"/>
      <c r="W933" s="295"/>
      <c r="X933" s="295"/>
      <c r="Y933" s="295"/>
      <c r="Z933" s="295"/>
      <c r="AA933" s="295"/>
      <c r="AB933" s="295"/>
      <c r="AC933" s="295"/>
      <c r="AD933" s="295"/>
      <c r="AE933" s="295"/>
      <c r="AF933" s="295"/>
      <c r="AG933" s="295"/>
    </row>
    <row r="934" spans="1:33" ht="24" customHeight="1">
      <c r="A934" s="295"/>
      <c r="B934" s="295"/>
      <c r="C934" s="295"/>
      <c r="D934" s="295"/>
      <c r="E934" s="295"/>
      <c r="F934" s="295"/>
      <c r="G934" s="295"/>
      <c r="H934" s="295"/>
      <c r="I934" s="295"/>
      <c r="J934" s="295"/>
      <c r="K934" s="295"/>
      <c r="L934" s="295"/>
      <c r="M934" s="295"/>
      <c r="N934" s="295"/>
      <c r="O934" s="295"/>
      <c r="P934" s="295"/>
      <c r="Q934" s="295"/>
      <c r="R934" s="295"/>
      <c r="S934" s="295"/>
      <c r="T934" s="295"/>
      <c r="U934" s="295"/>
      <c r="V934" s="295"/>
      <c r="W934" s="295"/>
      <c r="X934" s="295"/>
      <c r="Y934" s="295"/>
      <c r="Z934" s="295"/>
      <c r="AA934" s="295"/>
      <c r="AB934" s="295"/>
      <c r="AC934" s="295"/>
      <c r="AD934" s="295"/>
      <c r="AE934" s="295"/>
      <c r="AF934" s="295"/>
      <c r="AG934" s="295"/>
    </row>
    <row r="935" spans="1:33" ht="24" customHeight="1">
      <c r="A935" s="295"/>
      <c r="B935" s="295"/>
      <c r="C935" s="295"/>
      <c r="D935" s="295"/>
      <c r="E935" s="295"/>
      <c r="F935" s="295"/>
      <c r="G935" s="295"/>
      <c r="H935" s="295"/>
      <c r="I935" s="295"/>
      <c r="J935" s="295"/>
      <c r="K935" s="295"/>
      <c r="L935" s="295"/>
      <c r="M935" s="295"/>
      <c r="N935" s="295"/>
      <c r="O935" s="295"/>
      <c r="P935" s="295"/>
      <c r="Q935" s="295"/>
      <c r="R935" s="295"/>
      <c r="S935" s="295"/>
      <c r="T935" s="295"/>
      <c r="U935" s="295"/>
      <c r="V935" s="295"/>
      <c r="W935" s="295"/>
      <c r="X935" s="295"/>
      <c r="Y935" s="295"/>
      <c r="Z935" s="295"/>
      <c r="AA935" s="295"/>
      <c r="AB935" s="295"/>
      <c r="AC935" s="295"/>
      <c r="AD935" s="295"/>
      <c r="AE935" s="295"/>
      <c r="AF935" s="295"/>
      <c r="AG935" s="295"/>
    </row>
    <row r="936" spans="1:33" ht="24" customHeight="1">
      <c r="A936" s="295"/>
      <c r="B936" s="295"/>
      <c r="C936" s="295"/>
      <c r="D936" s="295"/>
      <c r="E936" s="295"/>
      <c r="F936" s="295"/>
      <c r="G936" s="295"/>
      <c r="H936" s="295"/>
      <c r="I936" s="295"/>
      <c r="J936" s="295"/>
      <c r="K936" s="295"/>
      <c r="L936" s="295"/>
      <c r="M936" s="295"/>
      <c r="N936" s="295"/>
      <c r="O936" s="295"/>
      <c r="P936" s="295"/>
      <c r="Q936" s="295"/>
      <c r="R936" s="295"/>
      <c r="S936" s="295"/>
      <c r="T936" s="295"/>
      <c r="U936" s="295"/>
      <c r="V936" s="295"/>
      <c r="W936" s="295"/>
      <c r="X936" s="295"/>
      <c r="Y936" s="295"/>
      <c r="Z936" s="295"/>
      <c r="AA936" s="295"/>
      <c r="AB936" s="295"/>
      <c r="AC936" s="295"/>
      <c r="AD936" s="295"/>
      <c r="AE936" s="295"/>
      <c r="AF936" s="295"/>
      <c r="AG936" s="295"/>
    </row>
    <row r="937" spans="1:33" ht="24" customHeight="1">
      <c r="A937" s="295"/>
      <c r="B937" s="295"/>
      <c r="C937" s="295"/>
      <c r="D937" s="295"/>
      <c r="E937" s="295"/>
      <c r="F937" s="295"/>
      <c r="G937" s="295"/>
      <c r="H937" s="295"/>
      <c r="I937" s="295"/>
      <c r="J937" s="295"/>
      <c r="K937" s="295"/>
      <c r="L937" s="295"/>
      <c r="M937" s="295"/>
      <c r="N937" s="295"/>
      <c r="O937" s="295"/>
      <c r="P937" s="295"/>
      <c r="Q937" s="295"/>
      <c r="R937" s="295"/>
      <c r="S937" s="295"/>
      <c r="T937" s="295"/>
      <c r="U937" s="295"/>
      <c r="V937" s="295"/>
      <c r="W937" s="295"/>
      <c r="X937" s="295"/>
      <c r="Y937" s="295"/>
      <c r="Z937" s="295"/>
      <c r="AA937" s="295"/>
      <c r="AB937" s="295"/>
      <c r="AC937" s="295"/>
      <c r="AD937" s="295"/>
      <c r="AE937" s="295"/>
      <c r="AF937" s="295"/>
      <c r="AG937" s="295"/>
    </row>
    <row r="938" spans="1:33" ht="24" customHeight="1">
      <c r="A938" s="295"/>
      <c r="B938" s="295"/>
      <c r="C938" s="295"/>
      <c r="D938" s="295"/>
      <c r="E938" s="295"/>
      <c r="F938" s="295"/>
      <c r="G938" s="295"/>
      <c r="H938" s="295"/>
      <c r="I938" s="295"/>
      <c r="J938" s="295"/>
      <c r="K938" s="295"/>
      <c r="L938" s="295"/>
      <c r="M938" s="295"/>
      <c r="N938" s="295"/>
      <c r="O938" s="295"/>
      <c r="P938" s="295"/>
      <c r="Q938" s="295"/>
      <c r="R938" s="295"/>
      <c r="S938" s="295"/>
      <c r="T938" s="295"/>
      <c r="U938" s="295"/>
      <c r="V938" s="295"/>
      <c r="W938" s="295"/>
      <c r="X938" s="295"/>
      <c r="Y938" s="295"/>
      <c r="Z938" s="295"/>
      <c r="AA938" s="295"/>
      <c r="AB938" s="295"/>
      <c r="AC938" s="295"/>
      <c r="AD938" s="295"/>
      <c r="AE938" s="295"/>
      <c r="AF938" s="295"/>
      <c r="AG938" s="295"/>
    </row>
    <row r="939" spans="1:33" ht="24" customHeight="1">
      <c r="A939" s="295"/>
      <c r="B939" s="295"/>
      <c r="C939" s="295"/>
      <c r="D939" s="295"/>
      <c r="E939" s="295"/>
      <c r="F939" s="295"/>
      <c r="G939" s="295"/>
      <c r="H939" s="295"/>
      <c r="I939" s="295"/>
      <c r="J939" s="295"/>
      <c r="K939" s="295"/>
      <c r="L939" s="295"/>
      <c r="M939" s="295"/>
      <c r="N939" s="295"/>
      <c r="O939" s="295"/>
      <c r="P939" s="295"/>
      <c r="Q939" s="295"/>
      <c r="R939" s="295"/>
      <c r="S939" s="295"/>
      <c r="T939" s="295"/>
      <c r="U939" s="295"/>
      <c r="V939" s="295"/>
      <c r="W939" s="295"/>
      <c r="X939" s="295"/>
      <c r="Y939" s="295"/>
      <c r="Z939" s="295"/>
      <c r="AA939" s="295"/>
      <c r="AB939" s="295"/>
      <c r="AC939" s="295"/>
      <c r="AD939" s="295"/>
      <c r="AE939" s="295"/>
      <c r="AF939" s="295"/>
      <c r="AG939" s="295"/>
    </row>
    <row r="940" spans="1:33" ht="24" customHeight="1">
      <c r="A940" s="295"/>
      <c r="B940" s="295"/>
      <c r="C940" s="295"/>
      <c r="D940" s="295"/>
      <c r="E940" s="295"/>
      <c r="F940" s="295"/>
      <c r="G940" s="295"/>
      <c r="H940" s="295"/>
      <c r="I940" s="295"/>
      <c r="J940" s="295"/>
      <c r="K940" s="295"/>
      <c r="L940" s="295"/>
      <c r="M940" s="295"/>
      <c r="N940" s="295"/>
      <c r="O940" s="295"/>
      <c r="P940" s="295"/>
      <c r="Q940" s="295"/>
      <c r="R940" s="295"/>
      <c r="S940" s="295"/>
      <c r="T940" s="295"/>
      <c r="U940" s="295"/>
      <c r="V940" s="295"/>
      <c r="W940" s="295"/>
      <c r="X940" s="295"/>
      <c r="Y940" s="295"/>
      <c r="Z940" s="295"/>
      <c r="AA940" s="295"/>
      <c r="AB940" s="295"/>
      <c r="AC940" s="295"/>
      <c r="AD940" s="295"/>
      <c r="AE940" s="295"/>
      <c r="AF940" s="295"/>
      <c r="AG940" s="295"/>
    </row>
    <row r="941" spans="1:33" ht="24" customHeight="1">
      <c r="A941" s="295"/>
      <c r="B941" s="295"/>
      <c r="C941" s="295"/>
      <c r="D941" s="295"/>
      <c r="E941" s="295"/>
      <c r="F941" s="295"/>
      <c r="G941" s="295"/>
      <c r="H941" s="295"/>
      <c r="I941" s="295"/>
      <c r="J941" s="295"/>
      <c r="K941" s="295"/>
      <c r="L941" s="295"/>
      <c r="M941" s="295"/>
      <c r="N941" s="295"/>
      <c r="O941" s="295"/>
      <c r="P941" s="295"/>
      <c r="Q941" s="295"/>
      <c r="R941" s="295"/>
      <c r="S941" s="295"/>
      <c r="T941" s="295"/>
      <c r="U941" s="295"/>
      <c r="V941" s="295"/>
      <c r="W941" s="295"/>
      <c r="X941" s="295"/>
      <c r="Y941" s="295"/>
      <c r="Z941" s="295"/>
      <c r="AA941" s="295"/>
      <c r="AB941" s="295"/>
      <c r="AC941" s="295"/>
      <c r="AD941" s="295"/>
      <c r="AE941" s="295"/>
      <c r="AF941" s="295"/>
      <c r="AG941" s="295"/>
    </row>
    <row r="942" spans="1:33" ht="24" customHeight="1">
      <c r="A942" s="295"/>
      <c r="B942" s="295"/>
      <c r="C942" s="295"/>
      <c r="D942" s="295"/>
      <c r="E942" s="295"/>
      <c r="F942" s="295"/>
      <c r="G942" s="295"/>
      <c r="H942" s="295"/>
      <c r="I942" s="295"/>
      <c r="J942" s="295"/>
      <c r="K942" s="295"/>
      <c r="L942" s="295"/>
      <c r="M942" s="295"/>
      <c r="N942" s="295"/>
      <c r="O942" s="295"/>
      <c r="P942" s="295"/>
      <c r="Q942" s="295"/>
      <c r="R942" s="295"/>
      <c r="S942" s="295"/>
      <c r="T942" s="295"/>
      <c r="U942" s="295"/>
      <c r="V942" s="295"/>
      <c r="W942" s="295"/>
      <c r="X942" s="295"/>
      <c r="Y942" s="295"/>
      <c r="Z942" s="295"/>
      <c r="AA942" s="295"/>
      <c r="AB942" s="295"/>
      <c r="AC942" s="295"/>
      <c r="AD942" s="295"/>
      <c r="AE942" s="295"/>
      <c r="AF942" s="295"/>
      <c r="AG942" s="295"/>
    </row>
    <row r="943" spans="1:33" ht="24" customHeight="1">
      <c r="A943" s="295"/>
      <c r="B943" s="295"/>
      <c r="C943" s="295"/>
      <c r="D943" s="295"/>
      <c r="E943" s="295"/>
      <c r="F943" s="295"/>
      <c r="G943" s="295"/>
      <c r="H943" s="295"/>
      <c r="I943" s="295"/>
      <c r="J943" s="295"/>
      <c r="K943" s="295"/>
      <c r="L943" s="295"/>
      <c r="M943" s="295"/>
      <c r="N943" s="295"/>
      <c r="O943" s="295"/>
      <c r="P943" s="295"/>
      <c r="Q943" s="295"/>
      <c r="R943" s="295"/>
      <c r="S943" s="295"/>
      <c r="T943" s="295"/>
      <c r="U943" s="295"/>
      <c r="V943" s="295"/>
      <c r="W943" s="295"/>
      <c r="X943" s="295"/>
      <c r="Y943" s="295"/>
      <c r="Z943" s="295"/>
      <c r="AA943" s="295"/>
      <c r="AB943" s="295"/>
      <c r="AC943" s="295"/>
      <c r="AD943" s="295"/>
      <c r="AE943" s="295"/>
      <c r="AF943" s="295"/>
      <c r="AG943" s="295"/>
    </row>
    <row r="944" spans="1:33" ht="24" customHeight="1">
      <c r="A944" s="295"/>
      <c r="B944" s="295"/>
      <c r="C944" s="295"/>
      <c r="D944" s="295"/>
      <c r="E944" s="295"/>
      <c r="F944" s="295"/>
      <c r="G944" s="295"/>
      <c r="H944" s="295"/>
      <c r="I944" s="295"/>
      <c r="J944" s="295"/>
      <c r="K944" s="295"/>
      <c r="L944" s="295"/>
      <c r="M944" s="295"/>
      <c r="N944" s="295"/>
      <c r="O944" s="295"/>
      <c r="P944" s="295"/>
      <c r="Q944" s="295"/>
      <c r="R944" s="295"/>
      <c r="S944" s="295"/>
      <c r="T944" s="295"/>
      <c r="U944" s="295"/>
      <c r="V944" s="295"/>
      <c r="W944" s="295"/>
      <c r="X944" s="295"/>
      <c r="Y944" s="295"/>
      <c r="Z944" s="295"/>
      <c r="AA944" s="295"/>
      <c r="AB944" s="295"/>
      <c r="AC944" s="295"/>
      <c r="AD944" s="295"/>
      <c r="AE944" s="295"/>
      <c r="AF944" s="295"/>
      <c r="AG944" s="295"/>
    </row>
    <row r="945" spans="1:33" ht="24" customHeight="1">
      <c r="A945" s="295"/>
      <c r="B945" s="295"/>
      <c r="C945" s="295"/>
      <c r="D945" s="295"/>
      <c r="E945" s="295"/>
      <c r="F945" s="295"/>
      <c r="G945" s="295"/>
      <c r="H945" s="295"/>
      <c r="I945" s="295"/>
      <c r="J945" s="295"/>
      <c r="K945" s="295"/>
      <c r="L945" s="295"/>
      <c r="M945" s="295"/>
      <c r="N945" s="295"/>
      <c r="O945" s="295"/>
      <c r="P945" s="295"/>
      <c r="Q945" s="295"/>
      <c r="R945" s="295"/>
      <c r="S945" s="295"/>
      <c r="T945" s="295"/>
      <c r="U945" s="295"/>
      <c r="V945" s="295"/>
      <c r="W945" s="295"/>
      <c r="X945" s="295"/>
      <c r="Y945" s="295"/>
      <c r="Z945" s="295"/>
      <c r="AA945" s="295"/>
      <c r="AB945" s="295"/>
      <c r="AC945" s="295"/>
      <c r="AD945" s="295"/>
      <c r="AE945" s="295"/>
      <c r="AF945" s="295"/>
      <c r="AG945" s="295"/>
    </row>
    <row r="946" spans="1:33" ht="24" customHeight="1">
      <c r="A946" s="295"/>
      <c r="B946" s="295"/>
      <c r="C946" s="295"/>
      <c r="D946" s="295"/>
      <c r="E946" s="295"/>
      <c r="F946" s="295"/>
      <c r="G946" s="295"/>
      <c r="H946" s="295"/>
      <c r="I946" s="295"/>
      <c r="J946" s="295"/>
      <c r="K946" s="295"/>
      <c r="L946" s="295"/>
      <c r="M946" s="295"/>
      <c r="N946" s="295"/>
      <c r="O946" s="295"/>
      <c r="P946" s="295"/>
      <c r="Q946" s="295"/>
      <c r="R946" s="295"/>
      <c r="S946" s="295"/>
      <c r="T946" s="295"/>
      <c r="U946" s="295"/>
      <c r="V946" s="295"/>
      <c r="W946" s="295"/>
      <c r="X946" s="295"/>
      <c r="Y946" s="295"/>
      <c r="Z946" s="295"/>
      <c r="AA946" s="295"/>
      <c r="AB946" s="295"/>
      <c r="AC946" s="295"/>
      <c r="AD946" s="295"/>
      <c r="AE946" s="295"/>
      <c r="AF946" s="295"/>
      <c r="AG946" s="295"/>
    </row>
    <row r="947" spans="1:33" ht="24" customHeight="1">
      <c r="A947" s="295"/>
      <c r="B947" s="295"/>
      <c r="C947" s="295"/>
      <c r="D947" s="295"/>
      <c r="E947" s="295"/>
      <c r="F947" s="295"/>
      <c r="G947" s="295"/>
      <c r="H947" s="295"/>
      <c r="I947" s="295"/>
      <c r="J947" s="295"/>
      <c r="K947" s="295"/>
      <c r="L947" s="295"/>
      <c r="M947" s="295"/>
      <c r="N947" s="295"/>
      <c r="O947" s="295"/>
      <c r="P947" s="295"/>
      <c r="Q947" s="295"/>
      <c r="R947" s="295"/>
      <c r="S947" s="295"/>
      <c r="T947" s="295"/>
      <c r="U947" s="295"/>
      <c r="V947" s="295"/>
      <c r="W947" s="295"/>
      <c r="X947" s="295"/>
      <c r="Y947" s="295"/>
      <c r="Z947" s="295"/>
      <c r="AA947" s="295"/>
      <c r="AB947" s="295"/>
      <c r="AC947" s="295"/>
      <c r="AD947" s="295"/>
      <c r="AE947" s="295"/>
      <c r="AF947" s="295"/>
      <c r="AG947" s="295"/>
    </row>
    <row r="948" spans="1:33" ht="24" customHeight="1">
      <c r="A948" s="295"/>
      <c r="B948" s="295"/>
      <c r="C948" s="295"/>
      <c r="D948" s="295"/>
      <c r="E948" s="295"/>
      <c r="F948" s="295"/>
      <c r="G948" s="295"/>
      <c r="H948" s="295"/>
      <c r="I948" s="295"/>
      <c r="J948" s="295"/>
      <c r="K948" s="295"/>
      <c r="L948" s="295"/>
      <c r="M948" s="295"/>
      <c r="N948" s="295"/>
      <c r="O948" s="295"/>
      <c r="P948" s="295"/>
      <c r="Q948" s="295"/>
      <c r="R948" s="295"/>
      <c r="S948" s="295"/>
      <c r="T948" s="295"/>
      <c r="U948" s="295"/>
      <c r="V948" s="295"/>
      <c r="W948" s="295"/>
      <c r="X948" s="295"/>
      <c r="Y948" s="295"/>
      <c r="Z948" s="295"/>
      <c r="AA948" s="295"/>
      <c r="AB948" s="295"/>
      <c r="AC948" s="295"/>
      <c r="AD948" s="295"/>
      <c r="AE948" s="295"/>
      <c r="AF948" s="295"/>
      <c r="AG948" s="295"/>
    </row>
    <row r="949" spans="1:33" ht="24" customHeight="1">
      <c r="A949" s="295"/>
      <c r="B949" s="295"/>
      <c r="C949" s="295"/>
      <c r="D949" s="295"/>
      <c r="E949" s="295"/>
      <c r="F949" s="295"/>
      <c r="G949" s="295"/>
      <c r="H949" s="295"/>
      <c r="I949" s="295"/>
      <c r="J949" s="295"/>
      <c r="K949" s="295"/>
      <c r="L949" s="295"/>
      <c r="M949" s="295"/>
      <c r="N949" s="295"/>
      <c r="O949" s="295"/>
      <c r="P949" s="295"/>
      <c r="Q949" s="295"/>
      <c r="R949" s="295"/>
      <c r="S949" s="295"/>
      <c r="T949" s="295"/>
      <c r="U949" s="295"/>
      <c r="V949" s="295"/>
      <c r="W949" s="295"/>
      <c r="X949" s="295"/>
      <c r="Y949" s="295"/>
      <c r="Z949" s="295"/>
      <c r="AA949" s="295"/>
      <c r="AB949" s="295"/>
      <c r="AC949" s="295"/>
      <c r="AD949" s="295"/>
      <c r="AE949" s="295"/>
      <c r="AF949" s="295"/>
      <c r="AG949" s="295"/>
    </row>
    <row r="950" spans="1:33" ht="24" customHeight="1">
      <c r="A950" s="295"/>
      <c r="B950" s="295"/>
      <c r="C950" s="295"/>
      <c r="D950" s="295"/>
      <c r="E950" s="295"/>
      <c r="F950" s="295"/>
      <c r="G950" s="295"/>
      <c r="H950" s="295"/>
      <c r="I950" s="295"/>
      <c r="J950" s="295"/>
      <c r="K950" s="295"/>
      <c r="L950" s="295"/>
      <c r="M950" s="295"/>
      <c r="N950" s="295"/>
      <c r="O950" s="295"/>
      <c r="P950" s="295"/>
      <c r="Q950" s="295"/>
      <c r="R950" s="295"/>
      <c r="S950" s="295"/>
      <c r="T950" s="295"/>
      <c r="U950" s="295"/>
      <c r="V950" s="295"/>
      <c r="W950" s="295"/>
      <c r="X950" s="295"/>
      <c r="Y950" s="295"/>
      <c r="Z950" s="295"/>
      <c r="AA950" s="295"/>
      <c r="AB950" s="295"/>
      <c r="AC950" s="295"/>
      <c r="AD950" s="295"/>
      <c r="AE950" s="295"/>
      <c r="AF950" s="295"/>
      <c r="AG950" s="295"/>
    </row>
    <row r="951" spans="1:33" ht="24" customHeight="1">
      <c r="A951" s="295"/>
      <c r="B951" s="295"/>
      <c r="C951" s="295"/>
      <c r="D951" s="295"/>
      <c r="E951" s="295"/>
      <c r="F951" s="295"/>
      <c r="G951" s="295"/>
      <c r="H951" s="295"/>
      <c r="I951" s="295"/>
      <c r="J951" s="295"/>
      <c r="K951" s="295"/>
      <c r="L951" s="295"/>
      <c r="M951" s="295"/>
      <c r="N951" s="295"/>
      <c r="O951" s="295"/>
      <c r="P951" s="295"/>
      <c r="Q951" s="295"/>
      <c r="R951" s="295"/>
      <c r="S951" s="295"/>
      <c r="T951" s="295"/>
      <c r="U951" s="295"/>
      <c r="V951" s="295"/>
      <c r="W951" s="295"/>
      <c r="X951" s="295"/>
      <c r="Y951" s="295"/>
      <c r="Z951" s="295"/>
      <c r="AA951" s="295"/>
      <c r="AB951" s="295"/>
      <c r="AC951" s="295"/>
      <c r="AD951" s="295"/>
      <c r="AE951" s="295"/>
      <c r="AF951" s="295"/>
      <c r="AG951" s="295"/>
    </row>
    <row r="952" spans="1:33" ht="24" customHeight="1">
      <c r="A952" s="295"/>
      <c r="B952" s="295"/>
      <c r="C952" s="295"/>
      <c r="D952" s="295"/>
      <c r="E952" s="295"/>
      <c r="F952" s="295"/>
      <c r="G952" s="295"/>
      <c r="H952" s="295"/>
      <c r="I952" s="295"/>
      <c r="J952" s="295"/>
      <c r="K952" s="295"/>
      <c r="L952" s="295"/>
      <c r="M952" s="295"/>
      <c r="N952" s="295"/>
      <c r="O952" s="295"/>
      <c r="P952" s="295"/>
      <c r="Q952" s="295"/>
      <c r="R952" s="295"/>
      <c r="S952" s="295"/>
      <c r="T952" s="295"/>
      <c r="U952" s="295"/>
      <c r="V952" s="295"/>
      <c r="W952" s="295"/>
      <c r="X952" s="295"/>
      <c r="Y952" s="295"/>
      <c r="Z952" s="295"/>
      <c r="AA952" s="295"/>
      <c r="AB952" s="295"/>
      <c r="AC952" s="295"/>
      <c r="AD952" s="295"/>
      <c r="AE952" s="295"/>
      <c r="AF952" s="295"/>
      <c r="AG952" s="295"/>
    </row>
    <row r="953" spans="1:33" ht="24" customHeight="1">
      <c r="A953" s="295"/>
      <c r="B953" s="295"/>
      <c r="C953" s="295"/>
      <c r="D953" s="295"/>
      <c r="E953" s="295"/>
      <c r="F953" s="295"/>
      <c r="G953" s="295"/>
      <c r="H953" s="295"/>
      <c r="I953" s="295"/>
      <c r="J953" s="295"/>
      <c r="K953" s="295"/>
      <c r="L953" s="295"/>
      <c r="M953" s="295"/>
      <c r="N953" s="295"/>
      <c r="O953" s="295"/>
      <c r="P953" s="295"/>
      <c r="Q953" s="295"/>
      <c r="R953" s="295"/>
      <c r="S953" s="295"/>
      <c r="T953" s="295"/>
      <c r="U953" s="295"/>
      <c r="V953" s="295"/>
      <c r="W953" s="295"/>
      <c r="X953" s="295"/>
      <c r="Y953" s="295"/>
      <c r="Z953" s="295"/>
      <c r="AA953" s="295"/>
      <c r="AB953" s="295"/>
      <c r="AC953" s="295"/>
      <c r="AD953" s="295"/>
      <c r="AE953" s="295"/>
      <c r="AF953" s="295"/>
      <c r="AG953" s="295"/>
    </row>
    <row r="954" spans="1:33" ht="24" customHeight="1">
      <c r="A954" s="295"/>
      <c r="B954" s="295"/>
      <c r="C954" s="295"/>
      <c r="D954" s="295"/>
      <c r="E954" s="295"/>
      <c r="F954" s="295"/>
      <c r="G954" s="295"/>
      <c r="H954" s="295"/>
      <c r="I954" s="295"/>
      <c r="J954" s="295"/>
      <c r="K954" s="295"/>
      <c r="L954" s="295"/>
      <c r="M954" s="295"/>
      <c r="N954" s="295"/>
      <c r="O954" s="295"/>
      <c r="P954" s="295"/>
      <c r="Q954" s="295"/>
      <c r="R954" s="295"/>
      <c r="S954" s="295"/>
      <c r="T954" s="295"/>
      <c r="U954" s="295"/>
      <c r="V954" s="295"/>
      <c r="W954" s="295"/>
      <c r="X954" s="295"/>
      <c r="Y954" s="295"/>
      <c r="Z954" s="295"/>
      <c r="AA954" s="295"/>
      <c r="AB954" s="295"/>
      <c r="AC954" s="295"/>
      <c r="AD954" s="295"/>
      <c r="AE954" s="295"/>
      <c r="AF954" s="295"/>
      <c r="AG954" s="295"/>
    </row>
    <row r="955" spans="1:33" ht="24" customHeight="1">
      <c r="A955" s="295"/>
      <c r="B955" s="295"/>
      <c r="C955" s="295"/>
      <c r="D955" s="295"/>
      <c r="E955" s="295"/>
      <c r="F955" s="295"/>
      <c r="G955" s="295"/>
      <c r="H955" s="295"/>
      <c r="I955" s="295"/>
      <c r="J955" s="295"/>
      <c r="K955" s="295"/>
      <c r="L955" s="295"/>
      <c r="M955" s="295"/>
      <c r="N955" s="295"/>
      <c r="O955" s="295"/>
      <c r="P955" s="295"/>
      <c r="Q955" s="295"/>
      <c r="R955" s="295"/>
      <c r="S955" s="295"/>
      <c r="T955" s="295"/>
      <c r="U955" s="295"/>
      <c r="V955" s="295"/>
      <c r="W955" s="295"/>
      <c r="X955" s="295"/>
      <c r="Y955" s="295"/>
      <c r="Z955" s="295"/>
      <c r="AA955" s="295"/>
      <c r="AB955" s="295"/>
      <c r="AC955" s="295"/>
      <c r="AD955" s="295"/>
      <c r="AE955" s="295"/>
      <c r="AF955" s="295"/>
      <c r="AG955" s="295"/>
    </row>
    <row r="956" spans="1:33" ht="24" customHeight="1">
      <c r="A956" s="295"/>
      <c r="B956" s="295"/>
      <c r="C956" s="295"/>
      <c r="D956" s="295"/>
      <c r="E956" s="295"/>
      <c r="F956" s="295"/>
      <c r="G956" s="295"/>
      <c r="H956" s="295"/>
      <c r="I956" s="295"/>
      <c r="J956" s="295"/>
      <c r="K956" s="295"/>
      <c r="L956" s="295"/>
      <c r="M956" s="295"/>
      <c r="N956" s="295"/>
      <c r="O956" s="295"/>
      <c r="P956" s="295"/>
      <c r="Q956" s="295"/>
      <c r="R956" s="295"/>
      <c r="S956" s="295"/>
      <c r="T956" s="295"/>
      <c r="U956" s="295"/>
      <c r="V956" s="295"/>
      <c r="W956" s="295"/>
      <c r="X956" s="295"/>
      <c r="Y956" s="295"/>
      <c r="Z956" s="295"/>
      <c r="AA956" s="295"/>
      <c r="AB956" s="295"/>
      <c r="AC956" s="295"/>
      <c r="AD956" s="295"/>
      <c r="AE956" s="295"/>
      <c r="AF956" s="295"/>
      <c r="AG956" s="295"/>
    </row>
    <row r="957" spans="1:33" ht="24" customHeight="1">
      <c r="A957" s="295"/>
      <c r="B957" s="295"/>
      <c r="C957" s="295"/>
      <c r="D957" s="295"/>
      <c r="E957" s="295"/>
      <c r="F957" s="295"/>
      <c r="G957" s="295"/>
      <c r="H957" s="295"/>
      <c r="I957" s="295"/>
      <c r="J957" s="295"/>
      <c r="K957" s="295"/>
      <c r="L957" s="295"/>
      <c r="M957" s="295"/>
      <c r="N957" s="295"/>
      <c r="O957" s="295"/>
      <c r="P957" s="295"/>
      <c r="Q957" s="295"/>
      <c r="R957" s="295"/>
      <c r="S957" s="295"/>
      <c r="T957" s="295"/>
      <c r="U957" s="295"/>
      <c r="V957" s="295"/>
      <c r="W957" s="295"/>
      <c r="X957" s="295"/>
      <c r="Y957" s="295"/>
      <c r="Z957" s="295"/>
      <c r="AA957" s="295"/>
      <c r="AB957" s="295"/>
      <c r="AC957" s="295"/>
      <c r="AD957" s="295"/>
      <c r="AE957" s="295"/>
      <c r="AF957" s="295"/>
      <c r="AG957" s="295"/>
    </row>
    <row r="958" spans="1:33" ht="24" customHeight="1">
      <c r="A958" s="295"/>
      <c r="B958" s="295"/>
      <c r="C958" s="295"/>
      <c r="D958" s="295"/>
      <c r="E958" s="295"/>
      <c r="F958" s="295"/>
      <c r="G958" s="295"/>
      <c r="H958" s="295"/>
      <c r="I958" s="295"/>
      <c r="J958" s="295"/>
      <c r="K958" s="295"/>
      <c r="L958" s="295"/>
      <c r="M958" s="295"/>
      <c r="N958" s="295"/>
      <c r="O958" s="295"/>
      <c r="P958" s="295"/>
      <c r="Q958" s="295"/>
      <c r="R958" s="295"/>
      <c r="S958" s="295"/>
      <c r="T958" s="295"/>
      <c r="U958" s="295"/>
      <c r="V958" s="295"/>
      <c r="W958" s="295"/>
      <c r="X958" s="295"/>
      <c r="Y958" s="295"/>
      <c r="Z958" s="295"/>
      <c r="AA958" s="295"/>
      <c r="AB958" s="295"/>
      <c r="AC958" s="295"/>
      <c r="AD958" s="295"/>
      <c r="AE958" s="295"/>
      <c r="AF958" s="295"/>
      <c r="AG958" s="295"/>
    </row>
    <row r="959" spans="1:33" ht="24" customHeight="1">
      <c r="A959" s="295"/>
      <c r="B959" s="295"/>
      <c r="C959" s="295"/>
      <c r="D959" s="295"/>
      <c r="E959" s="295"/>
      <c r="F959" s="295"/>
      <c r="G959" s="295"/>
      <c r="H959" s="295"/>
      <c r="I959" s="295"/>
      <c r="J959" s="295"/>
      <c r="K959" s="295"/>
      <c r="L959" s="295"/>
      <c r="M959" s="295"/>
      <c r="N959" s="295"/>
      <c r="O959" s="295"/>
      <c r="P959" s="295"/>
      <c r="Q959" s="295"/>
      <c r="R959" s="295"/>
      <c r="S959" s="295"/>
      <c r="T959" s="295"/>
      <c r="U959" s="295"/>
      <c r="V959" s="295"/>
      <c r="W959" s="295"/>
      <c r="X959" s="295"/>
      <c r="Y959" s="295"/>
      <c r="Z959" s="295"/>
      <c r="AA959" s="295"/>
      <c r="AB959" s="295"/>
      <c r="AC959" s="295"/>
      <c r="AD959" s="295"/>
      <c r="AE959" s="295"/>
      <c r="AF959" s="295"/>
      <c r="AG959" s="295"/>
    </row>
    <row r="960" spans="1:33" ht="24" customHeight="1">
      <c r="A960" s="295"/>
      <c r="B960" s="295"/>
      <c r="C960" s="295"/>
      <c r="D960" s="295"/>
      <c r="E960" s="295"/>
      <c r="F960" s="295"/>
      <c r="G960" s="295"/>
      <c r="H960" s="295"/>
      <c r="I960" s="295"/>
      <c r="J960" s="295"/>
      <c r="K960" s="295"/>
      <c r="L960" s="295"/>
      <c r="M960" s="295"/>
      <c r="N960" s="295"/>
      <c r="O960" s="295"/>
      <c r="P960" s="295"/>
      <c r="Q960" s="295"/>
      <c r="R960" s="295"/>
      <c r="S960" s="295"/>
      <c r="T960" s="295"/>
      <c r="U960" s="295"/>
      <c r="V960" s="295"/>
      <c r="W960" s="295"/>
      <c r="X960" s="295"/>
      <c r="Y960" s="295"/>
      <c r="Z960" s="295"/>
      <c r="AA960" s="295"/>
      <c r="AB960" s="295"/>
      <c r="AC960" s="295"/>
      <c r="AD960" s="295"/>
      <c r="AE960" s="295"/>
      <c r="AF960" s="295"/>
      <c r="AG960" s="295"/>
    </row>
    <row r="961" spans="1:33" ht="24" customHeight="1">
      <c r="A961" s="295"/>
      <c r="B961" s="295"/>
      <c r="C961" s="295"/>
      <c r="D961" s="295"/>
      <c r="E961" s="295"/>
      <c r="F961" s="295"/>
      <c r="G961" s="295"/>
      <c r="H961" s="295"/>
      <c r="I961" s="295"/>
      <c r="J961" s="295"/>
      <c r="K961" s="295"/>
      <c r="L961" s="295"/>
      <c r="M961" s="295"/>
      <c r="N961" s="295"/>
      <c r="O961" s="295"/>
      <c r="P961" s="295"/>
      <c r="Q961" s="295"/>
      <c r="R961" s="295"/>
      <c r="S961" s="295"/>
      <c r="T961" s="295"/>
      <c r="U961" s="295"/>
      <c r="V961" s="295"/>
      <c r="W961" s="295"/>
      <c r="X961" s="295"/>
      <c r="Y961" s="295"/>
      <c r="Z961" s="295"/>
      <c r="AA961" s="295"/>
      <c r="AB961" s="295"/>
      <c r="AC961" s="295"/>
      <c r="AD961" s="295"/>
      <c r="AE961" s="295"/>
      <c r="AF961" s="295"/>
      <c r="AG961" s="295"/>
    </row>
    <row r="962" spans="1:33" ht="24" customHeight="1">
      <c r="A962" s="295"/>
      <c r="B962" s="295"/>
      <c r="C962" s="295"/>
      <c r="D962" s="295"/>
      <c r="E962" s="295"/>
      <c r="F962" s="295"/>
      <c r="G962" s="295"/>
      <c r="H962" s="295"/>
      <c r="I962" s="295"/>
      <c r="J962" s="295"/>
      <c r="K962" s="295"/>
      <c r="L962" s="295"/>
      <c r="M962" s="295"/>
      <c r="N962" s="295"/>
      <c r="O962" s="295"/>
      <c r="P962" s="295"/>
      <c r="Q962" s="295"/>
      <c r="R962" s="295"/>
      <c r="S962" s="295"/>
      <c r="T962" s="295"/>
      <c r="U962" s="295"/>
      <c r="V962" s="295"/>
      <c r="W962" s="295"/>
      <c r="X962" s="295"/>
      <c r="Y962" s="295"/>
      <c r="Z962" s="295"/>
      <c r="AA962" s="295"/>
      <c r="AB962" s="295"/>
      <c r="AC962" s="295"/>
      <c r="AD962" s="295"/>
      <c r="AE962" s="295"/>
      <c r="AF962" s="295"/>
      <c r="AG962" s="295"/>
    </row>
    <row r="963" spans="1:33" ht="24" customHeight="1">
      <c r="A963" s="295"/>
      <c r="B963" s="295"/>
      <c r="C963" s="295"/>
      <c r="D963" s="295"/>
      <c r="E963" s="295"/>
      <c r="F963" s="295"/>
      <c r="G963" s="295"/>
      <c r="H963" s="295"/>
      <c r="I963" s="295"/>
      <c r="J963" s="295"/>
      <c r="K963" s="295"/>
      <c r="L963" s="295"/>
      <c r="M963" s="295"/>
      <c r="N963" s="295"/>
      <c r="O963" s="295"/>
      <c r="P963" s="295"/>
      <c r="Q963" s="295"/>
      <c r="R963" s="295"/>
      <c r="S963" s="295"/>
      <c r="T963" s="295"/>
      <c r="U963" s="295"/>
      <c r="V963" s="295"/>
      <c r="W963" s="295"/>
      <c r="X963" s="295"/>
      <c r="Y963" s="295"/>
      <c r="Z963" s="295"/>
      <c r="AA963" s="295"/>
      <c r="AB963" s="295"/>
      <c r="AC963" s="295"/>
      <c r="AD963" s="295"/>
      <c r="AE963" s="295"/>
      <c r="AF963" s="295"/>
      <c r="AG963" s="295"/>
    </row>
    <row r="964" spans="1:33" ht="24" customHeight="1">
      <c r="A964" s="295"/>
      <c r="B964" s="295"/>
      <c r="C964" s="295"/>
      <c r="D964" s="295"/>
      <c r="E964" s="295"/>
      <c r="F964" s="295"/>
      <c r="G964" s="295"/>
      <c r="H964" s="295"/>
      <c r="I964" s="295"/>
      <c r="J964" s="295"/>
      <c r="K964" s="295"/>
      <c r="L964" s="295"/>
      <c r="M964" s="295"/>
      <c r="N964" s="295"/>
      <c r="O964" s="295"/>
      <c r="P964" s="295"/>
      <c r="Q964" s="295"/>
      <c r="R964" s="295"/>
      <c r="S964" s="295"/>
      <c r="T964" s="295"/>
      <c r="U964" s="295"/>
      <c r="V964" s="295"/>
      <c r="W964" s="295"/>
      <c r="X964" s="295"/>
      <c r="Y964" s="295"/>
      <c r="Z964" s="295"/>
      <c r="AA964" s="295"/>
      <c r="AB964" s="295"/>
      <c r="AC964" s="295"/>
      <c r="AD964" s="295"/>
      <c r="AE964" s="295"/>
      <c r="AF964" s="295"/>
      <c r="AG964" s="295"/>
    </row>
    <row r="965" spans="1:33" ht="24" customHeight="1">
      <c r="A965" s="295"/>
      <c r="B965" s="295"/>
      <c r="C965" s="295"/>
      <c r="D965" s="295"/>
      <c r="E965" s="295"/>
      <c r="F965" s="295"/>
      <c r="G965" s="295"/>
      <c r="H965" s="295"/>
      <c r="I965" s="295"/>
      <c r="J965" s="295"/>
      <c r="K965" s="295"/>
      <c r="L965" s="295"/>
      <c r="M965" s="295"/>
      <c r="N965" s="295"/>
      <c r="O965" s="295"/>
      <c r="P965" s="295"/>
      <c r="Q965" s="295"/>
      <c r="R965" s="295"/>
      <c r="S965" s="295"/>
      <c r="T965" s="295"/>
      <c r="U965" s="295"/>
      <c r="V965" s="295"/>
      <c r="W965" s="295"/>
      <c r="X965" s="295"/>
      <c r="Y965" s="295"/>
      <c r="Z965" s="295"/>
      <c r="AA965" s="295"/>
      <c r="AB965" s="295"/>
      <c r="AC965" s="295"/>
      <c r="AD965" s="295"/>
      <c r="AE965" s="295"/>
      <c r="AF965" s="295"/>
      <c r="AG965" s="295"/>
    </row>
    <row r="966" spans="1:33" ht="24" customHeight="1">
      <c r="A966" s="295"/>
      <c r="B966" s="295"/>
      <c r="C966" s="295"/>
      <c r="D966" s="295"/>
      <c r="E966" s="295"/>
      <c r="F966" s="295"/>
      <c r="G966" s="295"/>
      <c r="H966" s="295"/>
      <c r="I966" s="295"/>
      <c r="J966" s="295"/>
      <c r="K966" s="295"/>
      <c r="L966" s="295"/>
      <c r="M966" s="295"/>
      <c r="N966" s="295"/>
      <c r="O966" s="295"/>
      <c r="P966" s="295"/>
      <c r="Q966" s="295"/>
      <c r="R966" s="295"/>
      <c r="S966" s="295"/>
      <c r="T966" s="295"/>
      <c r="U966" s="295"/>
      <c r="V966" s="295"/>
      <c r="W966" s="295"/>
      <c r="X966" s="295"/>
      <c r="Y966" s="295"/>
      <c r="Z966" s="295"/>
      <c r="AA966" s="295"/>
      <c r="AB966" s="295"/>
      <c r="AC966" s="295"/>
      <c r="AD966" s="295"/>
      <c r="AE966" s="295"/>
      <c r="AF966" s="295"/>
      <c r="AG966" s="295"/>
    </row>
    <row r="967" spans="1:33" ht="24" customHeight="1">
      <c r="A967" s="295"/>
      <c r="B967" s="295"/>
      <c r="C967" s="295"/>
      <c r="D967" s="295"/>
      <c r="E967" s="295"/>
      <c r="F967" s="295"/>
      <c r="G967" s="295"/>
      <c r="H967" s="295"/>
      <c r="I967" s="295"/>
      <c r="J967" s="295"/>
      <c r="K967" s="295"/>
      <c r="L967" s="295"/>
      <c r="M967" s="295"/>
      <c r="N967" s="295"/>
      <c r="O967" s="295"/>
      <c r="P967" s="295"/>
      <c r="Q967" s="295"/>
      <c r="R967" s="295"/>
      <c r="S967" s="295"/>
      <c r="T967" s="295"/>
      <c r="U967" s="295"/>
      <c r="V967" s="295"/>
      <c r="W967" s="295"/>
      <c r="X967" s="295"/>
      <c r="Y967" s="295"/>
      <c r="Z967" s="295"/>
      <c r="AA967" s="295"/>
      <c r="AB967" s="295"/>
      <c r="AC967" s="295"/>
      <c r="AD967" s="295"/>
      <c r="AE967" s="295"/>
      <c r="AF967" s="295"/>
      <c r="AG967" s="295"/>
    </row>
    <row r="968" spans="1:33" ht="24" customHeight="1">
      <c r="A968" s="295"/>
      <c r="B968" s="295"/>
      <c r="C968" s="295"/>
      <c r="D968" s="295"/>
      <c r="E968" s="295"/>
      <c r="F968" s="295"/>
      <c r="G968" s="295"/>
      <c r="H968" s="295"/>
      <c r="I968" s="295"/>
      <c r="J968" s="295"/>
      <c r="K968" s="295"/>
      <c r="L968" s="295"/>
      <c r="M968" s="295"/>
      <c r="N968" s="295"/>
      <c r="O968" s="295"/>
      <c r="P968" s="295"/>
      <c r="Q968" s="295"/>
      <c r="R968" s="295"/>
      <c r="S968" s="295"/>
      <c r="T968" s="295"/>
      <c r="U968" s="295"/>
      <c r="V968" s="295"/>
      <c r="W968" s="295"/>
      <c r="X968" s="295"/>
      <c r="Y968" s="295"/>
      <c r="Z968" s="295"/>
      <c r="AA968" s="295"/>
      <c r="AB968" s="295"/>
      <c r="AC968" s="295"/>
      <c r="AD968" s="295"/>
      <c r="AE968" s="295"/>
      <c r="AF968" s="295"/>
      <c r="AG968" s="295"/>
    </row>
    <row r="969" spans="1:33" ht="24" customHeight="1">
      <c r="A969" s="295"/>
      <c r="B969" s="295"/>
      <c r="C969" s="295"/>
      <c r="D969" s="295"/>
      <c r="E969" s="295"/>
      <c r="F969" s="295"/>
      <c r="G969" s="295"/>
      <c r="H969" s="295"/>
      <c r="I969" s="295"/>
      <c r="J969" s="295"/>
      <c r="K969" s="295"/>
      <c r="L969" s="295"/>
      <c r="M969" s="295"/>
      <c r="N969" s="295"/>
      <c r="O969" s="295"/>
      <c r="P969" s="295"/>
      <c r="Q969" s="295"/>
      <c r="R969" s="295"/>
      <c r="S969" s="295"/>
      <c r="T969" s="295"/>
      <c r="U969" s="295"/>
      <c r="V969" s="295"/>
      <c r="W969" s="295"/>
      <c r="X969" s="295"/>
      <c r="Y969" s="295"/>
      <c r="Z969" s="295"/>
      <c r="AA969" s="295"/>
      <c r="AB969" s="295"/>
      <c r="AC969" s="295"/>
      <c r="AD969" s="295"/>
      <c r="AE969" s="295"/>
      <c r="AF969" s="295"/>
      <c r="AG969" s="295"/>
    </row>
    <row r="970" spans="1:33" ht="24" customHeight="1">
      <c r="A970" s="295"/>
      <c r="B970" s="295"/>
      <c r="C970" s="295"/>
      <c r="D970" s="295"/>
      <c r="E970" s="295"/>
      <c r="F970" s="295"/>
      <c r="G970" s="295"/>
      <c r="H970" s="295"/>
      <c r="I970" s="295"/>
      <c r="J970" s="295"/>
      <c r="K970" s="295"/>
      <c r="L970" s="295"/>
      <c r="M970" s="295"/>
      <c r="N970" s="295"/>
      <c r="O970" s="295"/>
      <c r="P970" s="295"/>
      <c r="Q970" s="295"/>
      <c r="R970" s="295"/>
      <c r="S970" s="295"/>
      <c r="T970" s="295"/>
      <c r="U970" s="295"/>
      <c r="V970" s="295"/>
      <c r="W970" s="295"/>
      <c r="X970" s="295"/>
      <c r="Y970" s="295"/>
      <c r="Z970" s="295"/>
      <c r="AA970" s="295"/>
      <c r="AB970" s="295"/>
      <c r="AC970" s="295"/>
      <c r="AD970" s="295"/>
      <c r="AE970" s="295"/>
      <c r="AF970" s="295"/>
      <c r="AG970" s="295"/>
    </row>
    <row r="971" spans="1:33" ht="24" customHeight="1">
      <c r="A971" s="295"/>
      <c r="B971" s="295"/>
      <c r="C971" s="295"/>
      <c r="D971" s="295"/>
      <c r="E971" s="295"/>
      <c r="F971" s="295"/>
      <c r="G971" s="295"/>
      <c r="H971" s="295"/>
      <c r="I971" s="295"/>
      <c r="J971" s="295"/>
      <c r="K971" s="295"/>
      <c r="L971" s="295"/>
      <c r="M971" s="295"/>
      <c r="N971" s="295"/>
      <c r="O971" s="295"/>
      <c r="P971" s="295"/>
      <c r="Q971" s="295"/>
      <c r="R971" s="295"/>
      <c r="S971" s="295"/>
      <c r="T971" s="295"/>
      <c r="U971" s="295"/>
      <c r="V971" s="295"/>
      <c r="W971" s="295"/>
      <c r="X971" s="295"/>
      <c r="Y971" s="295"/>
      <c r="Z971" s="295"/>
      <c r="AA971" s="295"/>
      <c r="AB971" s="295"/>
      <c r="AC971" s="295"/>
      <c r="AD971" s="295"/>
      <c r="AE971" s="295"/>
      <c r="AF971" s="295"/>
      <c r="AG971" s="295"/>
    </row>
    <row r="972" spans="1:33" ht="24" customHeight="1">
      <c r="A972" s="295"/>
      <c r="B972" s="295"/>
      <c r="C972" s="295"/>
      <c r="D972" s="295"/>
      <c r="E972" s="295"/>
      <c r="F972" s="295"/>
      <c r="G972" s="295"/>
      <c r="H972" s="295"/>
      <c r="I972" s="295"/>
      <c r="J972" s="295"/>
      <c r="K972" s="295"/>
      <c r="L972" s="295"/>
      <c r="M972" s="295"/>
      <c r="N972" s="295"/>
      <c r="O972" s="295"/>
      <c r="P972" s="295"/>
      <c r="Q972" s="295"/>
      <c r="R972" s="295"/>
      <c r="S972" s="295"/>
      <c r="T972" s="295"/>
      <c r="U972" s="295"/>
      <c r="V972" s="295"/>
      <c r="W972" s="295"/>
      <c r="X972" s="295"/>
      <c r="Y972" s="295"/>
      <c r="Z972" s="295"/>
      <c r="AA972" s="295"/>
      <c r="AB972" s="295"/>
      <c r="AC972" s="295"/>
      <c r="AD972" s="295"/>
      <c r="AE972" s="295"/>
      <c r="AF972" s="295"/>
      <c r="AG972" s="295"/>
    </row>
    <row r="973" spans="1:33" ht="24" customHeight="1">
      <c r="A973" s="295"/>
      <c r="B973" s="295"/>
      <c r="C973" s="295"/>
      <c r="D973" s="295"/>
      <c r="E973" s="295"/>
      <c r="F973" s="295"/>
      <c r="G973" s="295"/>
      <c r="H973" s="295"/>
      <c r="I973" s="295"/>
      <c r="J973" s="295"/>
      <c r="K973" s="295"/>
      <c r="L973" s="295"/>
      <c r="M973" s="295"/>
      <c r="N973" s="295"/>
      <c r="O973" s="295"/>
      <c r="P973" s="295"/>
      <c r="Q973" s="295"/>
      <c r="R973" s="295"/>
      <c r="S973" s="295"/>
      <c r="T973" s="295"/>
      <c r="U973" s="295"/>
      <c r="V973" s="295"/>
      <c r="W973" s="295"/>
      <c r="X973" s="295"/>
      <c r="Y973" s="295"/>
      <c r="Z973" s="295"/>
      <c r="AA973" s="295"/>
      <c r="AB973" s="295"/>
      <c r="AC973" s="295"/>
      <c r="AD973" s="295"/>
      <c r="AE973" s="295"/>
      <c r="AF973" s="295"/>
      <c r="AG973" s="295"/>
    </row>
    <row r="974" spans="1:33" ht="24" customHeight="1">
      <c r="A974" s="295"/>
      <c r="B974" s="295"/>
      <c r="C974" s="295"/>
      <c r="D974" s="295"/>
      <c r="E974" s="295"/>
      <c r="F974" s="295"/>
      <c r="G974" s="295"/>
      <c r="H974" s="295"/>
      <c r="I974" s="295"/>
      <c r="J974" s="295"/>
      <c r="K974" s="295"/>
      <c r="L974" s="295"/>
      <c r="M974" s="295"/>
      <c r="N974" s="295"/>
      <c r="O974" s="295"/>
      <c r="P974" s="295"/>
      <c r="Q974" s="295"/>
      <c r="R974" s="295"/>
      <c r="S974" s="295"/>
      <c r="T974" s="295"/>
      <c r="U974" s="295"/>
      <c r="V974" s="295"/>
      <c r="W974" s="295"/>
      <c r="X974" s="295"/>
      <c r="Y974" s="295"/>
      <c r="Z974" s="295"/>
      <c r="AA974" s="295"/>
      <c r="AB974" s="295"/>
      <c r="AC974" s="295"/>
      <c r="AD974" s="295"/>
      <c r="AE974" s="295"/>
      <c r="AF974" s="295"/>
      <c r="AG974" s="295"/>
    </row>
    <row r="975" spans="1:33" ht="24" customHeight="1">
      <c r="A975" s="295"/>
      <c r="B975" s="295"/>
      <c r="C975" s="295"/>
      <c r="D975" s="295"/>
      <c r="E975" s="295"/>
      <c r="F975" s="295"/>
      <c r="G975" s="295"/>
      <c r="H975" s="295"/>
      <c r="I975" s="295"/>
      <c r="J975" s="295"/>
      <c r="K975" s="295"/>
      <c r="L975" s="295"/>
      <c r="M975" s="295"/>
      <c r="N975" s="295"/>
      <c r="O975" s="295"/>
      <c r="P975" s="295"/>
      <c r="Q975" s="295"/>
      <c r="R975" s="295"/>
      <c r="S975" s="295"/>
      <c r="T975" s="295"/>
      <c r="U975" s="295"/>
      <c r="V975" s="295"/>
      <c r="W975" s="295"/>
      <c r="X975" s="295"/>
      <c r="Y975" s="295"/>
      <c r="Z975" s="295"/>
      <c r="AA975" s="295"/>
      <c r="AB975" s="295"/>
      <c r="AC975" s="295"/>
      <c r="AD975" s="295"/>
      <c r="AE975" s="295"/>
      <c r="AF975" s="295"/>
      <c r="AG975" s="295"/>
    </row>
    <row r="976" spans="1:33" ht="24" customHeight="1">
      <c r="A976" s="295"/>
      <c r="B976" s="295"/>
      <c r="C976" s="295"/>
      <c r="D976" s="295"/>
      <c r="E976" s="295"/>
      <c r="F976" s="295"/>
      <c r="G976" s="295"/>
      <c r="H976" s="295"/>
      <c r="I976" s="295"/>
      <c r="J976" s="295"/>
      <c r="K976" s="295"/>
      <c r="L976" s="295"/>
      <c r="M976" s="295"/>
      <c r="N976" s="295"/>
      <c r="O976" s="295"/>
      <c r="P976" s="295"/>
      <c r="Q976" s="295"/>
      <c r="R976" s="295"/>
      <c r="S976" s="295"/>
      <c r="T976" s="295"/>
      <c r="U976" s="295"/>
      <c r="V976" s="295"/>
      <c r="W976" s="295"/>
      <c r="X976" s="295"/>
      <c r="Y976" s="295"/>
      <c r="Z976" s="295"/>
      <c r="AA976" s="295"/>
      <c r="AB976" s="295"/>
      <c r="AC976" s="295"/>
      <c r="AD976" s="295"/>
      <c r="AE976" s="295"/>
      <c r="AF976" s="295"/>
      <c r="AG976" s="295"/>
    </row>
    <row r="977" spans="1:33" ht="24" customHeight="1">
      <c r="A977" s="295"/>
      <c r="B977" s="295"/>
      <c r="C977" s="295"/>
      <c r="D977" s="295"/>
      <c r="E977" s="295"/>
      <c r="F977" s="295"/>
      <c r="G977" s="295"/>
      <c r="H977" s="295"/>
      <c r="I977" s="295"/>
      <c r="J977" s="295"/>
      <c r="K977" s="295"/>
      <c r="L977" s="295"/>
      <c r="M977" s="295"/>
      <c r="N977" s="295"/>
      <c r="O977" s="295"/>
      <c r="P977" s="295"/>
      <c r="Q977" s="295"/>
      <c r="R977" s="295"/>
      <c r="S977" s="295"/>
      <c r="T977" s="295"/>
      <c r="U977" s="295"/>
      <c r="V977" s="295"/>
      <c r="W977" s="295"/>
      <c r="X977" s="295"/>
      <c r="Y977" s="295"/>
      <c r="Z977" s="295"/>
      <c r="AA977" s="295"/>
      <c r="AB977" s="295"/>
      <c r="AC977" s="295"/>
      <c r="AD977" s="295"/>
      <c r="AE977" s="295"/>
      <c r="AF977" s="295"/>
      <c r="AG977" s="295"/>
    </row>
    <row r="978" spans="1:33" ht="24" customHeight="1">
      <c r="A978" s="295"/>
      <c r="B978" s="295"/>
      <c r="C978" s="295"/>
      <c r="D978" s="295"/>
      <c r="E978" s="295"/>
      <c r="F978" s="295"/>
      <c r="G978" s="295"/>
      <c r="H978" s="295"/>
      <c r="I978" s="295"/>
      <c r="J978" s="295"/>
      <c r="K978" s="295"/>
      <c r="L978" s="295"/>
      <c r="M978" s="295"/>
      <c r="N978" s="295"/>
      <c r="O978" s="295"/>
      <c r="P978" s="295"/>
      <c r="Q978" s="295"/>
      <c r="R978" s="295"/>
      <c r="S978" s="295"/>
      <c r="T978" s="295"/>
      <c r="U978" s="295"/>
      <c r="V978" s="295"/>
      <c r="W978" s="295"/>
      <c r="X978" s="295"/>
      <c r="Y978" s="295"/>
      <c r="Z978" s="295"/>
      <c r="AA978" s="295"/>
      <c r="AB978" s="295"/>
      <c r="AC978" s="295"/>
      <c r="AD978" s="295"/>
      <c r="AE978" s="295"/>
      <c r="AF978" s="295"/>
      <c r="AG978" s="295"/>
    </row>
    <row r="979" spans="1:33" ht="24" customHeight="1">
      <c r="A979" s="295"/>
      <c r="B979" s="295"/>
      <c r="C979" s="295"/>
      <c r="D979" s="295"/>
      <c r="E979" s="295"/>
      <c r="F979" s="295"/>
      <c r="G979" s="295"/>
      <c r="H979" s="295"/>
      <c r="I979" s="295"/>
      <c r="J979" s="295"/>
      <c r="K979" s="295"/>
      <c r="L979" s="295"/>
      <c r="M979" s="295"/>
      <c r="N979" s="295"/>
      <c r="O979" s="295"/>
      <c r="P979" s="295"/>
      <c r="Q979" s="295"/>
      <c r="R979" s="295"/>
      <c r="S979" s="295"/>
      <c r="T979" s="295"/>
      <c r="U979" s="295"/>
      <c r="V979" s="295"/>
      <c r="W979" s="295"/>
      <c r="X979" s="295"/>
      <c r="Y979" s="295"/>
      <c r="Z979" s="295"/>
      <c r="AA979" s="295"/>
      <c r="AB979" s="295"/>
      <c r="AC979" s="295"/>
      <c r="AD979" s="295"/>
      <c r="AE979" s="295"/>
      <c r="AF979" s="295"/>
      <c r="AG979" s="295"/>
    </row>
    <row r="980" spans="1:33" ht="24" customHeight="1">
      <c r="A980" s="295"/>
      <c r="B980" s="295"/>
      <c r="C980" s="295"/>
      <c r="D980" s="295"/>
      <c r="E980" s="295"/>
      <c r="F980" s="295"/>
      <c r="G980" s="295"/>
      <c r="H980" s="295"/>
      <c r="I980" s="295"/>
      <c r="J980" s="295"/>
      <c r="K980" s="295"/>
      <c r="L980" s="295"/>
      <c r="M980" s="295"/>
      <c r="N980" s="295"/>
      <c r="O980" s="295"/>
      <c r="P980" s="295"/>
      <c r="Q980" s="295"/>
      <c r="R980" s="295"/>
      <c r="S980" s="295"/>
      <c r="T980" s="295"/>
      <c r="U980" s="295"/>
      <c r="V980" s="295"/>
      <c r="W980" s="295"/>
      <c r="X980" s="295"/>
      <c r="Y980" s="295"/>
      <c r="Z980" s="295"/>
      <c r="AA980" s="295"/>
      <c r="AB980" s="295"/>
      <c r="AC980" s="295"/>
      <c r="AD980" s="295"/>
      <c r="AE980" s="295"/>
      <c r="AF980" s="295"/>
      <c r="AG980" s="295"/>
    </row>
    <row r="981" spans="1:33" ht="24" customHeight="1">
      <c r="A981" s="295"/>
      <c r="B981" s="295"/>
      <c r="C981" s="295"/>
      <c r="D981" s="295"/>
      <c r="E981" s="295"/>
      <c r="F981" s="295"/>
      <c r="G981" s="295"/>
      <c r="H981" s="295"/>
      <c r="I981" s="295"/>
      <c r="J981" s="295"/>
      <c r="K981" s="295"/>
      <c r="L981" s="295"/>
      <c r="M981" s="295"/>
      <c r="N981" s="295"/>
      <c r="O981" s="295"/>
      <c r="P981" s="295"/>
      <c r="Q981" s="295"/>
      <c r="R981" s="295"/>
      <c r="S981" s="295"/>
      <c r="T981" s="295"/>
      <c r="U981" s="295"/>
      <c r="V981" s="295"/>
      <c r="W981" s="295"/>
      <c r="X981" s="295"/>
      <c r="Y981" s="295"/>
      <c r="Z981" s="295"/>
      <c r="AA981" s="295"/>
      <c r="AB981" s="295"/>
      <c r="AC981" s="295"/>
      <c r="AD981" s="295"/>
      <c r="AE981" s="295"/>
      <c r="AF981" s="295"/>
      <c r="AG981" s="295"/>
    </row>
    <row r="982" spans="1:33" ht="24" customHeight="1">
      <c r="A982" s="295"/>
      <c r="B982" s="295"/>
      <c r="C982" s="295"/>
      <c r="D982" s="295"/>
      <c r="E982" s="295"/>
      <c r="F982" s="295"/>
      <c r="G982" s="295"/>
      <c r="H982" s="295"/>
      <c r="I982" s="295"/>
      <c r="J982" s="295"/>
      <c r="K982" s="295"/>
      <c r="L982" s="295"/>
      <c r="M982" s="295"/>
      <c r="N982" s="295"/>
      <c r="O982" s="295"/>
      <c r="P982" s="295"/>
      <c r="Q982" s="295"/>
      <c r="R982" s="295"/>
      <c r="S982" s="295"/>
      <c r="T982" s="295"/>
      <c r="U982" s="295"/>
      <c r="V982" s="295"/>
      <c r="W982" s="295"/>
      <c r="X982" s="295"/>
      <c r="Y982" s="295"/>
      <c r="Z982" s="295"/>
      <c r="AA982" s="295"/>
      <c r="AB982" s="295"/>
      <c r="AC982" s="295"/>
      <c r="AD982" s="295"/>
      <c r="AE982" s="295"/>
      <c r="AF982" s="295"/>
      <c r="AG982" s="295"/>
    </row>
    <row r="983" spans="1:33" ht="24" customHeight="1">
      <c r="A983" s="295"/>
      <c r="B983" s="295"/>
      <c r="C983" s="295"/>
      <c r="D983" s="295"/>
      <c r="E983" s="295"/>
      <c r="F983" s="295"/>
      <c r="G983" s="295"/>
      <c r="H983" s="295"/>
      <c r="I983" s="295"/>
      <c r="J983" s="295"/>
      <c r="K983" s="295"/>
      <c r="L983" s="295"/>
      <c r="M983" s="295"/>
      <c r="N983" s="295"/>
      <c r="O983" s="295"/>
      <c r="P983" s="295"/>
      <c r="Q983" s="295"/>
      <c r="R983" s="295"/>
      <c r="S983" s="295"/>
      <c r="T983" s="295"/>
      <c r="U983" s="295"/>
      <c r="V983" s="295"/>
      <c r="W983" s="295"/>
      <c r="X983" s="295"/>
      <c r="Y983" s="295"/>
      <c r="Z983" s="295"/>
      <c r="AA983" s="295"/>
      <c r="AB983" s="295"/>
      <c r="AC983" s="295"/>
      <c r="AD983" s="295"/>
      <c r="AE983" s="295"/>
      <c r="AF983" s="295"/>
      <c r="AG983" s="295"/>
    </row>
    <row r="984" spans="1:33" ht="24" customHeight="1">
      <c r="A984" s="295"/>
      <c r="B984" s="295"/>
      <c r="C984" s="295"/>
      <c r="D984" s="295"/>
      <c r="E984" s="295"/>
      <c r="F984" s="295"/>
      <c r="G984" s="295"/>
      <c r="H984" s="295"/>
      <c r="I984" s="295"/>
      <c r="J984" s="295"/>
      <c r="K984" s="295"/>
      <c r="L984" s="295"/>
      <c r="M984" s="295"/>
      <c r="N984" s="295"/>
      <c r="O984" s="295"/>
      <c r="P984" s="295"/>
      <c r="Q984" s="295"/>
      <c r="R984" s="295"/>
      <c r="S984" s="295"/>
      <c r="T984" s="295"/>
      <c r="U984" s="295"/>
      <c r="V984" s="295"/>
      <c r="W984" s="295"/>
      <c r="X984" s="295"/>
      <c r="Y984" s="295"/>
      <c r="Z984" s="295"/>
      <c r="AA984" s="295"/>
      <c r="AB984" s="295"/>
      <c r="AC984" s="295"/>
      <c r="AD984" s="295"/>
      <c r="AE984" s="295"/>
      <c r="AF984" s="295"/>
      <c r="AG984" s="295"/>
    </row>
    <row r="985" spans="1:33" ht="24" customHeight="1">
      <c r="A985" s="295"/>
      <c r="B985" s="295"/>
      <c r="C985" s="295"/>
      <c r="D985" s="295"/>
      <c r="E985" s="295"/>
      <c r="F985" s="295"/>
      <c r="G985" s="295"/>
      <c r="H985" s="295"/>
      <c r="I985" s="295"/>
      <c r="J985" s="295"/>
      <c r="K985" s="295"/>
      <c r="L985" s="295"/>
      <c r="M985" s="295"/>
      <c r="N985" s="295"/>
      <c r="O985" s="295"/>
      <c r="P985" s="295"/>
      <c r="Q985" s="295"/>
      <c r="R985" s="295"/>
      <c r="S985" s="295"/>
      <c r="T985" s="295"/>
      <c r="U985" s="295"/>
      <c r="V985" s="295"/>
      <c r="W985" s="295"/>
      <c r="X985" s="295"/>
      <c r="Y985" s="295"/>
      <c r="Z985" s="295"/>
      <c r="AA985" s="295"/>
      <c r="AB985" s="295"/>
      <c r="AC985" s="295"/>
      <c r="AD985" s="295"/>
      <c r="AE985" s="295"/>
      <c r="AF985" s="295"/>
      <c r="AG985" s="295"/>
    </row>
    <row r="986" spans="1:33" ht="24" customHeight="1">
      <c r="A986" s="295"/>
      <c r="B986" s="295"/>
      <c r="C986" s="295"/>
      <c r="D986" s="295"/>
      <c r="E986" s="295"/>
      <c r="F986" s="295"/>
      <c r="G986" s="295"/>
      <c r="H986" s="295"/>
      <c r="I986" s="295"/>
      <c r="J986" s="295"/>
      <c r="K986" s="295"/>
      <c r="L986" s="295"/>
      <c r="M986" s="295"/>
      <c r="N986" s="295"/>
      <c r="O986" s="295"/>
      <c r="P986" s="295"/>
      <c r="Q986" s="295"/>
      <c r="R986" s="295"/>
      <c r="S986" s="295"/>
      <c r="T986" s="295"/>
      <c r="U986" s="295"/>
      <c r="V986" s="295"/>
      <c r="W986" s="295"/>
      <c r="X986" s="295"/>
      <c r="Y986" s="295"/>
      <c r="Z986" s="295"/>
      <c r="AA986" s="295"/>
      <c r="AB986" s="295"/>
      <c r="AC986" s="295"/>
      <c r="AD986" s="295"/>
      <c r="AE986" s="295"/>
      <c r="AF986" s="295"/>
      <c r="AG986" s="295"/>
    </row>
    <row r="987" spans="1:33" ht="24" customHeight="1">
      <c r="A987" s="295"/>
      <c r="B987" s="295"/>
      <c r="C987" s="295"/>
      <c r="D987" s="295"/>
      <c r="E987" s="295"/>
      <c r="F987" s="295"/>
      <c r="G987" s="295"/>
      <c r="H987" s="295"/>
      <c r="I987" s="295"/>
      <c r="J987" s="295"/>
      <c r="K987" s="295"/>
      <c r="L987" s="295"/>
      <c r="M987" s="295"/>
      <c r="N987" s="295"/>
      <c r="O987" s="295"/>
      <c r="P987" s="295"/>
      <c r="Q987" s="295"/>
      <c r="R987" s="295"/>
      <c r="S987" s="295"/>
      <c r="T987" s="295"/>
      <c r="U987" s="295"/>
      <c r="V987" s="295"/>
      <c r="W987" s="295"/>
      <c r="X987" s="295"/>
      <c r="Y987" s="295"/>
      <c r="Z987" s="295"/>
      <c r="AA987" s="295"/>
      <c r="AB987" s="295"/>
      <c r="AC987" s="295"/>
      <c r="AD987" s="295"/>
      <c r="AE987" s="295"/>
      <c r="AF987" s="295"/>
      <c r="AG987" s="295"/>
    </row>
    <row r="988" spans="1:33" ht="24" customHeight="1">
      <c r="A988" s="295"/>
      <c r="B988" s="295"/>
      <c r="C988" s="295"/>
      <c r="D988" s="295"/>
      <c r="E988" s="295"/>
      <c r="F988" s="295"/>
      <c r="G988" s="295"/>
      <c r="H988" s="295"/>
      <c r="I988" s="295"/>
      <c r="J988" s="295"/>
      <c r="K988" s="295"/>
      <c r="L988" s="295"/>
      <c r="M988" s="295"/>
      <c r="N988" s="295"/>
      <c r="O988" s="295"/>
      <c r="P988" s="295"/>
      <c r="Q988" s="295"/>
      <c r="R988" s="295"/>
      <c r="S988" s="295"/>
      <c r="T988" s="295"/>
      <c r="U988" s="295"/>
      <c r="V988" s="295"/>
      <c r="W988" s="295"/>
      <c r="X988" s="295"/>
      <c r="Y988" s="295"/>
      <c r="Z988" s="295"/>
      <c r="AA988" s="295"/>
      <c r="AB988" s="295"/>
      <c r="AC988" s="295"/>
      <c r="AD988" s="295"/>
      <c r="AE988" s="295"/>
      <c r="AF988" s="295"/>
      <c r="AG988" s="295"/>
    </row>
    <row r="989" spans="1:33" ht="24" customHeight="1">
      <c r="A989" s="295"/>
      <c r="B989" s="295"/>
      <c r="C989" s="295"/>
      <c r="D989" s="295"/>
      <c r="E989" s="295"/>
      <c r="F989" s="295"/>
      <c r="G989" s="295"/>
      <c r="H989" s="295"/>
      <c r="I989" s="295"/>
      <c r="J989" s="295"/>
      <c r="K989" s="295"/>
      <c r="L989" s="295"/>
      <c r="M989" s="295"/>
      <c r="N989" s="295"/>
      <c r="O989" s="295"/>
      <c r="P989" s="295"/>
      <c r="Q989" s="295"/>
      <c r="R989" s="295"/>
      <c r="S989" s="295"/>
      <c r="T989" s="295"/>
      <c r="U989" s="295"/>
      <c r="V989" s="295"/>
      <c r="W989" s="295"/>
      <c r="X989" s="295"/>
      <c r="Y989" s="295"/>
      <c r="Z989" s="295"/>
      <c r="AA989" s="295"/>
      <c r="AB989" s="295"/>
      <c r="AC989" s="295"/>
      <c r="AD989" s="295"/>
      <c r="AE989" s="295"/>
      <c r="AF989" s="295"/>
      <c r="AG989" s="295"/>
    </row>
    <row r="990" spans="1:33" ht="24" customHeight="1">
      <c r="A990" s="295"/>
      <c r="B990" s="295"/>
      <c r="C990" s="295"/>
      <c r="D990" s="295"/>
      <c r="E990" s="295"/>
      <c r="F990" s="295"/>
      <c r="G990" s="295"/>
      <c r="H990" s="295"/>
      <c r="I990" s="295"/>
      <c r="J990" s="295"/>
      <c r="K990" s="295"/>
      <c r="L990" s="295"/>
      <c r="M990" s="295"/>
      <c r="N990" s="295"/>
      <c r="O990" s="295"/>
      <c r="P990" s="295"/>
      <c r="Q990" s="295"/>
      <c r="R990" s="295"/>
      <c r="S990" s="295"/>
      <c r="T990" s="295"/>
      <c r="U990" s="295"/>
      <c r="V990" s="295"/>
      <c r="W990" s="295"/>
      <c r="X990" s="295"/>
      <c r="Y990" s="295"/>
      <c r="Z990" s="295"/>
      <c r="AA990" s="295"/>
      <c r="AB990" s="295"/>
      <c r="AC990" s="295"/>
      <c r="AD990" s="295"/>
      <c r="AE990" s="295"/>
      <c r="AF990" s="295"/>
      <c r="AG990" s="295"/>
    </row>
    <row r="991" spans="1:33" ht="24" customHeight="1">
      <c r="A991" s="295"/>
      <c r="B991" s="295"/>
      <c r="C991" s="295"/>
      <c r="D991" s="295"/>
      <c r="E991" s="295"/>
      <c r="F991" s="295"/>
      <c r="G991" s="295"/>
      <c r="H991" s="295"/>
      <c r="I991" s="295"/>
      <c r="J991" s="295"/>
      <c r="K991" s="295"/>
      <c r="L991" s="295"/>
      <c r="M991" s="295"/>
      <c r="N991" s="295"/>
      <c r="O991" s="295"/>
      <c r="P991" s="295"/>
      <c r="Q991" s="295"/>
      <c r="R991" s="295"/>
      <c r="S991" s="295"/>
      <c r="T991" s="295"/>
      <c r="U991" s="295"/>
      <c r="V991" s="295"/>
      <c r="W991" s="295"/>
      <c r="X991" s="295"/>
      <c r="Y991" s="295"/>
      <c r="Z991" s="295"/>
      <c r="AA991" s="295"/>
      <c r="AB991" s="295"/>
      <c r="AC991" s="295"/>
      <c r="AD991" s="295"/>
      <c r="AE991" s="295"/>
      <c r="AF991" s="295"/>
      <c r="AG991" s="295"/>
    </row>
    <row r="992" spans="1:33" ht="24" customHeight="1">
      <c r="A992" s="295"/>
      <c r="B992" s="295"/>
      <c r="C992" s="295"/>
      <c r="D992" s="295"/>
      <c r="E992" s="295"/>
      <c r="F992" s="295"/>
      <c r="G992" s="295"/>
      <c r="H992" s="295"/>
      <c r="I992" s="295"/>
      <c r="J992" s="295"/>
      <c r="K992" s="295"/>
      <c r="L992" s="295"/>
      <c r="M992" s="295"/>
      <c r="N992" s="295"/>
      <c r="O992" s="295"/>
      <c r="P992" s="295"/>
      <c r="Q992" s="295"/>
      <c r="R992" s="295"/>
      <c r="S992" s="295"/>
      <c r="T992" s="295"/>
      <c r="U992" s="295"/>
      <c r="V992" s="295"/>
      <c r="W992" s="295"/>
      <c r="X992" s="295"/>
      <c r="Y992" s="295"/>
      <c r="Z992" s="295"/>
      <c r="AA992" s="295"/>
      <c r="AB992" s="295"/>
      <c r="AC992" s="295"/>
      <c r="AD992" s="295"/>
      <c r="AE992" s="295"/>
      <c r="AF992" s="295"/>
      <c r="AG992" s="295"/>
    </row>
    <row r="993" spans="1:33" ht="24" customHeight="1">
      <c r="A993" s="295"/>
      <c r="B993" s="295"/>
      <c r="C993" s="295"/>
      <c r="D993" s="295"/>
      <c r="E993" s="295"/>
      <c r="F993" s="295"/>
      <c r="G993" s="295"/>
      <c r="H993" s="295"/>
      <c r="I993" s="295"/>
      <c r="J993" s="295"/>
      <c r="K993" s="295"/>
      <c r="L993" s="295"/>
      <c r="M993" s="295"/>
      <c r="N993" s="295"/>
      <c r="O993" s="295"/>
      <c r="P993" s="295"/>
      <c r="Q993" s="295"/>
      <c r="R993" s="295"/>
      <c r="S993" s="295"/>
      <c r="T993" s="295"/>
      <c r="U993" s="295"/>
      <c r="V993" s="295"/>
      <c r="W993" s="295"/>
      <c r="X993" s="295"/>
      <c r="Y993" s="295"/>
      <c r="Z993" s="295"/>
      <c r="AA993" s="295"/>
      <c r="AB993" s="295"/>
      <c r="AC993" s="295"/>
      <c r="AD993" s="295"/>
      <c r="AE993" s="295"/>
      <c r="AF993" s="295"/>
      <c r="AG993" s="295"/>
    </row>
    <row r="994" spans="1:33" ht="24" customHeight="1">
      <c r="A994" s="295"/>
      <c r="B994" s="295"/>
      <c r="C994" s="295"/>
      <c r="D994" s="295"/>
      <c r="E994" s="295"/>
      <c r="F994" s="295"/>
      <c r="G994" s="295"/>
      <c r="H994" s="295"/>
      <c r="I994" s="295"/>
      <c r="J994" s="295"/>
      <c r="K994" s="295"/>
      <c r="L994" s="295"/>
      <c r="M994" s="295"/>
      <c r="N994" s="295"/>
      <c r="O994" s="295"/>
      <c r="P994" s="295"/>
      <c r="Q994" s="295"/>
      <c r="R994" s="295"/>
      <c r="S994" s="295"/>
      <c r="T994" s="295"/>
      <c r="U994" s="295"/>
      <c r="V994" s="295"/>
      <c r="W994" s="295"/>
      <c r="X994" s="295"/>
      <c r="Y994" s="295"/>
      <c r="Z994" s="295"/>
      <c r="AA994" s="295"/>
      <c r="AB994" s="295"/>
      <c r="AC994" s="295"/>
      <c r="AD994" s="295"/>
      <c r="AE994" s="295"/>
      <c r="AF994" s="295"/>
      <c r="AG994" s="295"/>
    </row>
    <row r="995" spans="1:33" ht="24" customHeight="1">
      <c r="A995" s="295"/>
      <c r="B995" s="295"/>
      <c r="C995" s="295"/>
      <c r="D995" s="295"/>
      <c r="E995" s="295"/>
      <c r="F995" s="295"/>
      <c r="G995" s="295"/>
      <c r="H995" s="295"/>
      <c r="I995" s="295"/>
      <c r="J995" s="295"/>
      <c r="K995" s="295"/>
      <c r="L995" s="295"/>
      <c r="M995" s="295"/>
      <c r="N995" s="295"/>
      <c r="O995" s="295"/>
      <c r="P995" s="295"/>
      <c r="Q995" s="295"/>
      <c r="R995" s="295"/>
      <c r="S995" s="295"/>
      <c r="T995" s="295"/>
      <c r="U995" s="295"/>
      <c r="V995" s="295"/>
      <c r="W995" s="295"/>
      <c r="X995" s="295"/>
      <c r="Y995" s="295"/>
      <c r="Z995" s="295"/>
      <c r="AA995" s="295"/>
      <c r="AB995" s="295"/>
      <c r="AC995" s="295"/>
      <c r="AD995" s="295"/>
      <c r="AE995" s="295"/>
      <c r="AF995" s="295"/>
      <c r="AG995" s="295"/>
    </row>
    <row r="996" spans="1:33" ht="24" customHeight="1">
      <c r="A996" s="295"/>
      <c r="B996" s="295"/>
      <c r="C996" s="295"/>
      <c r="D996" s="295"/>
      <c r="E996" s="295"/>
      <c r="F996" s="295"/>
      <c r="G996" s="295"/>
      <c r="H996" s="295"/>
      <c r="I996" s="295"/>
      <c r="J996" s="295"/>
      <c r="K996" s="295"/>
      <c r="L996" s="295"/>
      <c r="M996" s="295"/>
      <c r="N996" s="295"/>
      <c r="O996" s="295"/>
      <c r="P996" s="295"/>
      <c r="Q996" s="295"/>
      <c r="R996" s="295"/>
      <c r="S996" s="295"/>
      <c r="T996" s="295"/>
      <c r="U996" s="295"/>
      <c r="V996" s="295"/>
      <c r="W996" s="295"/>
      <c r="X996" s="295"/>
      <c r="Y996" s="295"/>
      <c r="Z996" s="295"/>
      <c r="AA996" s="295"/>
      <c r="AB996" s="295"/>
      <c r="AC996" s="295"/>
      <c r="AD996" s="295"/>
      <c r="AE996" s="295"/>
      <c r="AF996" s="295"/>
      <c r="AG996" s="295"/>
    </row>
    <row r="997" spans="1:33" ht="24" customHeight="1">
      <c r="A997" s="295"/>
      <c r="B997" s="295"/>
      <c r="C997" s="295"/>
      <c r="D997" s="295"/>
      <c r="E997" s="295"/>
      <c r="F997" s="295"/>
      <c r="G997" s="295"/>
      <c r="H997" s="295"/>
      <c r="I997" s="295"/>
      <c r="J997" s="295"/>
      <c r="K997" s="295"/>
      <c r="L997" s="295"/>
      <c r="M997" s="295"/>
      <c r="N997" s="295"/>
      <c r="O997" s="295"/>
      <c r="P997" s="295"/>
      <c r="Q997" s="295"/>
      <c r="R997" s="295"/>
      <c r="S997" s="295"/>
      <c r="T997" s="295"/>
      <c r="U997" s="295"/>
      <c r="V997" s="295"/>
      <c r="W997" s="295"/>
      <c r="X997" s="295"/>
      <c r="Y997" s="295"/>
      <c r="Z997" s="295"/>
      <c r="AA997" s="295"/>
      <c r="AB997" s="295"/>
      <c r="AC997" s="295"/>
      <c r="AD997" s="295"/>
      <c r="AE997" s="295"/>
      <c r="AF997" s="295"/>
      <c r="AG997" s="295"/>
    </row>
    <row r="998" spans="1:33" ht="24" customHeight="1">
      <c r="A998" s="295"/>
      <c r="B998" s="295"/>
      <c r="C998" s="295"/>
      <c r="D998" s="295"/>
      <c r="E998" s="295"/>
      <c r="F998" s="295"/>
      <c r="G998" s="295"/>
      <c r="H998" s="295"/>
      <c r="I998" s="295"/>
      <c r="J998" s="295"/>
      <c r="K998" s="295"/>
      <c r="L998" s="295"/>
      <c r="M998" s="295"/>
      <c r="N998" s="295"/>
      <c r="O998" s="295"/>
      <c r="P998" s="295"/>
      <c r="Q998" s="295"/>
      <c r="R998" s="295"/>
      <c r="S998" s="295"/>
      <c r="T998" s="295"/>
      <c r="U998" s="295"/>
      <c r="V998" s="295"/>
      <c r="W998" s="295"/>
      <c r="X998" s="295"/>
      <c r="Y998" s="295"/>
      <c r="Z998" s="295"/>
      <c r="AA998" s="295"/>
      <c r="AB998" s="295"/>
      <c r="AC998" s="295"/>
      <c r="AD998" s="295"/>
      <c r="AE998" s="295"/>
      <c r="AF998" s="295"/>
      <c r="AG998" s="295"/>
    </row>
    <row r="999" spans="1:33" ht="24" customHeight="1">
      <c r="A999" s="295"/>
      <c r="B999" s="295"/>
      <c r="C999" s="295"/>
      <c r="D999" s="295"/>
      <c r="E999" s="295"/>
      <c r="F999" s="295"/>
      <c r="G999" s="295"/>
      <c r="H999" s="295"/>
      <c r="I999" s="295"/>
      <c r="J999" s="295"/>
      <c r="K999" s="295"/>
      <c r="L999" s="295"/>
      <c r="M999" s="295"/>
      <c r="N999" s="295"/>
      <c r="O999" s="295"/>
      <c r="P999" s="295"/>
      <c r="Q999" s="295"/>
      <c r="R999" s="295"/>
      <c r="S999" s="295"/>
      <c r="T999" s="295"/>
      <c r="U999" s="295"/>
      <c r="V999" s="295"/>
      <c r="W999" s="295"/>
      <c r="X999" s="295"/>
      <c r="Y999" s="295"/>
      <c r="Z999" s="295"/>
      <c r="AA999" s="295"/>
      <c r="AB999" s="295"/>
      <c r="AC999" s="295"/>
      <c r="AD999" s="295"/>
      <c r="AE999" s="295"/>
      <c r="AF999" s="295"/>
      <c r="AG999" s="295"/>
    </row>
    <row r="1000" spans="1:33" ht="24" customHeight="1">
      <c r="A1000" s="295"/>
      <c r="B1000" s="295"/>
      <c r="C1000" s="295"/>
      <c r="D1000" s="295"/>
      <c r="E1000" s="295"/>
      <c r="F1000" s="295"/>
      <c r="G1000" s="295"/>
      <c r="H1000" s="295"/>
      <c r="I1000" s="295"/>
      <c r="J1000" s="295"/>
      <c r="K1000" s="295"/>
      <c r="L1000" s="295"/>
      <c r="M1000" s="295"/>
      <c r="N1000" s="295"/>
      <c r="O1000" s="295"/>
      <c r="P1000" s="295"/>
      <c r="Q1000" s="295"/>
      <c r="R1000" s="295"/>
      <c r="S1000" s="295"/>
      <c r="T1000" s="295"/>
      <c r="U1000" s="295"/>
      <c r="V1000" s="295"/>
      <c r="W1000" s="295"/>
      <c r="X1000" s="295"/>
      <c r="Y1000" s="295"/>
      <c r="Z1000" s="295"/>
      <c r="AA1000" s="295"/>
      <c r="AB1000" s="295"/>
      <c r="AC1000" s="295"/>
      <c r="AD1000" s="295"/>
      <c r="AE1000" s="295"/>
      <c r="AF1000" s="295"/>
      <c r="AG1000" s="295"/>
    </row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F0000"/>
  </sheetPr>
  <dimension ref="A1:AG1000"/>
  <sheetViews>
    <sheetView workbookViewId="0">
      <pane ySplit="8" topLeftCell="A9" activePane="bottomLeft" state="frozen"/>
      <selection pane="bottomLeft" activeCell="D14" sqref="D14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6.5703125" customWidth="1"/>
    <col min="6" max="6" width="7.7109375" customWidth="1"/>
    <col min="7" max="7" width="7.9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230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39.75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45000000</v>
      </c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0</v>
      </c>
      <c r="AE11" s="111">
        <f t="shared" ref="AE11:AE19" si="1">+AD11*100/E11</f>
        <v>0</v>
      </c>
      <c r="AF11" s="110">
        <f t="shared" ref="AF11:AF19" si="2">+E11-AD11</f>
        <v>45000000</v>
      </c>
      <c r="AG11" s="111">
        <f>+AF11*100/E11</f>
        <v>100</v>
      </c>
    </row>
    <row r="12" spans="1:33" ht="24" customHeight="1">
      <c r="B12" s="109"/>
      <c r="C12" s="109"/>
      <c r="D12" s="109" t="s">
        <v>7</v>
      </c>
      <c r="E12" s="110">
        <v>1400000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1400000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54600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54600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3200000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0</v>
      </c>
      <c r="AE14" s="111">
        <f t="shared" si="1"/>
        <v>0</v>
      </c>
      <c r="AF14" s="110">
        <f t="shared" si="2"/>
        <v>3200000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0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 t="e">
        <f t="shared" si="1"/>
        <v>#DIV/0!</v>
      </c>
      <c r="AF15" s="110">
        <f t="shared" si="2"/>
        <v>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1005795.48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0</v>
      </c>
      <c r="AE16" s="111">
        <f t="shared" si="1"/>
        <v>0</v>
      </c>
      <c r="AF16" s="110">
        <f t="shared" si="2"/>
        <v>1005795.48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691259.25300000003</v>
      </c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0</v>
      </c>
      <c r="AE17" s="111">
        <f t="shared" si="1"/>
        <v>0</v>
      </c>
      <c r="AF17" s="110">
        <f t="shared" si="2"/>
        <v>691259.25300000003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2000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2000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376461.6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0</v>
      </c>
      <c r="AE19" s="111">
        <f t="shared" si="1"/>
        <v>0</v>
      </c>
      <c r="AF19" s="110">
        <f t="shared" si="2"/>
        <v>376461.6</v>
      </c>
      <c r="AG19" s="111" t="e">
        <f t="shared" si="3"/>
        <v>#DIV/0!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1000000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1000000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6100000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0</v>
      </c>
      <c r="AE23" s="111">
        <f t="shared" si="5"/>
        <v>0</v>
      </c>
      <c r="AF23" s="110">
        <f t="shared" si="6"/>
        <v>6100000</v>
      </c>
      <c r="AG23" s="111">
        <f t="shared" si="7"/>
        <v>100</v>
      </c>
    </row>
    <row r="24" spans="2:33" ht="24" customHeight="1">
      <c r="B24" s="109"/>
      <c r="C24" s="109"/>
      <c r="D24" s="109" t="s">
        <v>30</v>
      </c>
      <c r="E24" s="110">
        <v>47785.552199999998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47785.552199999998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3170213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0</v>
      </c>
      <c r="AE25" s="111">
        <f t="shared" si="5"/>
        <v>0</v>
      </c>
      <c r="AF25" s="110">
        <f t="shared" si="6"/>
        <v>3170213</v>
      </c>
      <c r="AG25" s="111">
        <f t="shared" si="7"/>
        <v>100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62048114.885199994</v>
      </c>
      <c r="F27" s="115">
        <f t="shared" si="8"/>
        <v>0</v>
      </c>
      <c r="G27" s="115">
        <f t="shared" si="8"/>
        <v>0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0</v>
      </c>
      <c r="AE27" s="116">
        <f t="shared" si="5"/>
        <v>0</v>
      </c>
      <c r="AF27" s="115">
        <f>SUM(AF10:AF26)</f>
        <v>62048114.885199994</v>
      </c>
      <c r="AG27" s="116">
        <f t="shared" si="7"/>
        <v>100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9248832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0</v>
      </c>
      <c r="AE30" s="111">
        <f t="shared" ref="AE30:AE41" si="10">+AD30*100/E30</f>
        <v>0</v>
      </c>
      <c r="AF30" s="110">
        <f t="shared" ref="AF30:AF41" si="11">+E30-AD30</f>
        <v>9248832</v>
      </c>
      <c r="AG30" s="111">
        <f t="shared" ref="AG30:AG41" si="12">+AF30*100/E30</f>
        <v>100</v>
      </c>
    </row>
    <row r="31" spans="2:33" ht="24" customHeight="1">
      <c r="B31" s="109"/>
      <c r="C31" s="109"/>
      <c r="D31" s="109" t="s">
        <v>124</v>
      </c>
      <c r="E31" s="110">
        <v>161700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0</v>
      </c>
      <c r="AE31" s="111">
        <f t="shared" si="10"/>
        <v>0</v>
      </c>
      <c r="AF31" s="110">
        <f t="shared" si="11"/>
        <v>161700</v>
      </c>
      <c r="AG31" s="111">
        <f t="shared" si="12"/>
        <v>100</v>
      </c>
    </row>
    <row r="32" spans="2:33" ht="24" customHeight="1">
      <c r="B32" s="109"/>
      <c r="C32" s="109"/>
      <c r="D32" s="109" t="s">
        <v>40</v>
      </c>
      <c r="E32" s="110">
        <v>1069200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0</v>
      </c>
      <c r="AE32" s="111">
        <f t="shared" si="10"/>
        <v>0</v>
      </c>
      <c r="AF32" s="110">
        <f t="shared" si="11"/>
        <v>1069200</v>
      </c>
      <c r="AG32" s="111">
        <f t="shared" si="12"/>
        <v>100</v>
      </c>
    </row>
    <row r="33" spans="2:33" ht="24" customHeight="1">
      <c r="B33" s="109"/>
      <c r="C33" s="109"/>
      <c r="D33" s="109" t="s">
        <v>42</v>
      </c>
      <c r="E33" s="110">
        <v>540000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0</v>
      </c>
      <c r="AE33" s="111">
        <f t="shared" si="10"/>
        <v>0</v>
      </c>
      <c r="AF33" s="110">
        <f t="shared" si="11"/>
        <v>540000</v>
      </c>
      <c r="AG33" s="111">
        <f t="shared" si="12"/>
        <v>100</v>
      </c>
    </row>
    <row r="34" spans="2:33" ht="24" customHeight="1">
      <c r="B34" s="109"/>
      <c r="C34" s="109"/>
      <c r="D34" s="109" t="s">
        <v>44</v>
      </c>
      <c r="E34" s="110">
        <v>4376350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0</v>
      </c>
      <c r="AE34" s="111">
        <f t="shared" si="10"/>
        <v>0</v>
      </c>
      <c r="AF34" s="110">
        <f t="shared" si="11"/>
        <v>4376350</v>
      </c>
      <c r="AG34" s="111">
        <f t="shared" si="12"/>
        <v>100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77000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0</v>
      </c>
      <c r="AE36" s="111">
        <f t="shared" si="10"/>
        <v>0</v>
      </c>
      <c r="AF36" s="110">
        <f t="shared" si="11"/>
        <v>77000</v>
      </c>
      <c r="AG36" s="111">
        <f t="shared" si="12"/>
        <v>100</v>
      </c>
    </row>
    <row r="37" spans="2:33" ht="24" customHeight="1">
      <c r="B37" s="109"/>
      <c r="C37" s="109"/>
      <c r="D37" s="109" t="s">
        <v>50</v>
      </c>
      <c r="E37" s="110">
        <v>7936610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0</v>
      </c>
      <c r="AE37" s="111">
        <f t="shared" si="10"/>
        <v>0</v>
      </c>
      <c r="AF37" s="110">
        <f t="shared" si="11"/>
        <v>7936610</v>
      </c>
      <c r="AG37" s="111">
        <f t="shared" si="12"/>
        <v>100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0</v>
      </c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 t="e">
        <f t="shared" si="10"/>
        <v>#DIV/0!</v>
      </c>
      <c r="AF39" s="110">
        <f t="shared" si="11"/>
        <v>0</v>
      </c>
      <c r="AG39" s="111" t="e">
        <f t="shared" si="12"/>
        <v>#DIV/0!</v>
      </c>
    </row>
    <row r="40" spans="2:33" ht="24" customHeight="1">
      <c r="B40" s="109"/>
      <c r="C40" s="109"/>
      <c r="D40" s="109" t="s">
        <v>56</v>
      </c>
      <c r="E40" s="110">
        <v>375092.02500000002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0</v>
      </c>
      <c r="AE40" s="111">
        <f t="shared" si="10"/>
        <v>0</v>
      </c>
      <c r="AF40" s="110">
        <f t="shared" si="11"/>
        <v>375092.02500000002</v>
      </c>
      <c r="AG40" s="111">
        <f t="shared" si="12"/>
        <v>100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6800636.0999999996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0</v>
      </c>
      <c r="AE43" s="111">
        <f>+AD43*100/E43</f>
        <v>0</v>
      </c>
      <c r="AF43" s="110">
        <f>+E43-AD43</f>
        <v>6800636.0999999996</v>
      </c>
      <c r="AG43" s="111">
        <f>+AF43*100/E43</f>
        <v>100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3348018.54</v>
      </c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0</v>
      </c>
      <c r="AE45" s="111">
        <f t="shared" ref="AE45:AE53" si="14">+AD45*100/E45</f>
        <v>0</v>
      </c>
      <c r="AF45" s="110">
        <f t="shared" ref="AF45:AF53" si="15">+E45-AD45</f>
        <v>3348018.54</v>
      </c>
      <c r="AG45" s="111">
        <f t="shared" ref="AG45:AG53" si="16">+AF45*100/E45</f>
        <v>100</v>
      </c>
    </row>
    <row r="46" spans="2:33" ht="24" customHeight="1">
      <c r="B46" s="109"/>
      <c r="C46" s="109"/>
      <c r="D46" s="109" t="s">
        <v>131</v>
      </c>
      <c r="E46" s="110">
        <v>3702645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0</v>
      </c>
      <c r="AE46" s="111">
        <f t="shared" si="14"/>
        <v>0</v>
      </c>
      <c r="AF46" s="110">
        <f t="shared" si="15"/>
        <v>3702645</v>
      </c>
      <c r="AG46" s="111">
        <f t="shared" si="16"/>
        <v>100</v>
      </c>
    </row>
    <row r="47" spans="2:33" ht="24" customHeight="1">
      <c r="B47" s="109"/>
      <c r="C47" s="109"/>
      <c r="D47" s="109" t="s">
        <v>132</v>
      </c>
      <c r="E47" s="110">
        <v>150000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150000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348465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348465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2067813.51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0</v>
      </c>
      <c r="AE50" s="111">
        <f t="shared" si="14"/>
        <v>0</v>
      </c>
      <c r="AF50" s="110">
        <f t="shared" si="15"/>
        <v>2067813.51</v>
      </c>
      <c r="AG50" s="111">
        <f t="shared" si="16"/>
        <v>100</v>
      </c>
    </row>
    <row r="51" spans="2:33" ht="24" customHeight="1">
      <c r="B51" s="109"/>
      <c r="C51" s="109"/>
      <c r="D51" s="109" t="s">
        <v>65</v>
      </c>
      <c r="E51" s="110">
        <v>1168752</v>
      </c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0</v>
      </c>
      <c r="AE51" s="111">
        <f t="shared" si="14"/>
        <v>0</v>
      </c>
      <c r="AF51" s="110">
        <f t="shared" si="15"/>
        <v>1168752</v>
      </c>
      <c r="AG51" s="111">
        <f t="shared" si="16"/>
        <v>100</v>
      </c>
    </row>
    <row r="52" spans="2:33" ht="24" customHeight="1">
      <c r="B52" s="109"/>
      <c r="C52" s="109"/>
      <c r="D52" s="109" t="s">
        <v>67</v>
      </c>
      <c r="E52" s="110">
        <v>4500552</v>
      </c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0</v>
      </c>
      <c r="AE52" s="111">
        <f t="shared" si="14"/>
        <v>0</v>
      </c>
      <c r="AF52" s="110">
        <f t="shared" si="15"/>
        <v>4500552</v>
      </c>
      <c r="AG52" s="111">
        <f t="shared" si="16"/>
        <v>100</v>
      </c>
    </row>
    <row r="53" spans="2:33" ht="24" customHeight="1">
      <c r="B53" s="109"/>
      <c r="C53" s="109"/>
      <c r="D53" s="109" t="s">
        <v>135</v>
      </c>
      <c r="E53" s="110">
        <v>2000000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>
        <f t="shared" si="14"/>
        <v>0</v>
      </c>
      <c r="AF53" s="110">
        <f t="shared" si="15"/>
        <v>2000000</v>
      </c>
      <c r="AG53" s="111">
        <f t="shared" si="16"/>
        <v>100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1093000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1093000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1020000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>
        <f t="shared" si="18"/>
        <v>0</v>
      </c>
      <c r="AF57" s="110">
        <f t="shared" si="19"/>
        <v>1020000</v>
      </c>
      <c r="AG57" s="111">
        <f t="shared" si="20"/>
        <v>100</v>
      </c>
    </row>
    <row r="58" spans="2:33" ht="24" customHeight="1">
      <c r="B58" s="109"/>
      <c r="C58" s="109"/>
      <c r="D58" s="109" t="s">
        <v>138</v>
      </c>
      <c r="E58" s="110">
        <v>1959000</v>
      </c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>
        <f t="shared" si="18"/>
        <v>0</v>
      </c>
      <c r="AF58" s="110">
        <f t="shared" si="19"/>
        <v>1959000</v>
      </c>
      <c r="AG58" s="111">
        <f t="shared" si="20"/>
        <v>100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5000000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>
        <f t="shared" si="22"/>
        <v>0</v>
      </c>
      <c r="AF61" s="110">
        <f t="shared" si="23"/>
        <v>5000000</v>
      </c>
      <c r="AG61" s="111">
        <f t="shared" si="24"/>
        <v>100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4000000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4000000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1000000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1000000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61943666.174999997</v>
      </c>
      <c r="F66" s="115">
        <f t="shared" si="29"/>
        <v>0</v>
      </c>
      <c r="G66" s="115">
        <f t="shared" si="29"/>
        <v>0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0</v>
      </c>
      <c r="AE66" s="116">
        <f t="shared" si="26"/>
        <v>0</v>
      </c>
      <c r="AF66" s="115">
        <f t="shared" si="27"/>
        <v>61943666.174999997</v>
      </c>
      <c r="AG66" s="116">
        <f t="shared" si="28"/>
        <v>100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104448.71019999683</v>
      </c>
      <c r="F67" s="115">
        <f t="shared" si="30"/>
        <v>0</v>
      </c>
      <c r="G67" s="115">
        <f t="shared" si="30"/>
        <v>0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0</v>
      </c>
      <c r="AE67" s="116">
        <f t="shared" si="26"/>
        <v>0</v>
      </c>
      <c r="AF67" s="115">
        <f t="shared" si="27"/>
        <v>104448.71019999683</v>
      </c>
      <c r="AG67" s="116">
        <f t="shared" si="28"/>
        <v>100</v>
      </c>
    </row>
    <row r="68" spans="1:33" ht="24" customHeight="1">
      <c r="B68" s="109"/>
      <c r="C68" s="109"/>
      <c r="D68" s="119" t="s">
        <v>145</v>
      </c>
      <c r="E68" s="110">
        <v>201841.99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>
        <f t="shared" si="26"/>
        <v>0</v>
      </c>
      <c r="AF68" s="110">
        <f t="shared" si="27"/>
        <v>201841.99</v>
      </c>
      <c r="AG68" s="111">
        <f t="shared" si="28"/>
        <v>100</v>
      </c>
    </row>
    <row r="69" spans="1:33" ht="24" customHeight="1">
      <c r="B69" s="109"/>
      <c r="C69" s="109"/>
      <c r="D69" s="119" t="s">
        <v>146</v>
      </c>
      <c r="E69" s="110">
        <v>13772509.380000001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13772509.380000001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-13869902.659800004</v>
      </c>
      <c r="F71" s="123">
        <f t="shared" si="31"/>
        <v>0</v>
      </c>
      <c r="G71" s="123">
        <f t="shared" si="31"/>
        <v>0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0</v>
      </c>
      <c r="AE71" s="116">
        <f t="shared" si="26"/>
        <v>0</v>
      </c>
      <c r="AF71" s="115">
        <f t="shared" si="27"/>
        <v>-13869902.659800004</v>
      </c>
      <c r="AG71" s="116">
        <f t="shared" si="28"/>
        <v>100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200000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7720311.2101999968</v>
      </c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7920311.2101999968</v>
      </c>
      <c r="F80" s="115">
        <f t="shared" si="32"/>
        <v>0</v>
      </c>
      <c r="G80" s="115">
        <f t="shared" si="32"/>
        <v>0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00B0F0"/>
  </sheetPr>
  <dimension ref="A1:AG1000"/>
  <sheetViews>
    <sheetView workbookViewId="0">
      <pane ySplit="8" topLeftCell="A48" activePane="bottomLeft" state="frozen"/>
      <selection pane="bottomLeft" activeCell="D52" sqref="D52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15" customWidth="1"/>
    <col min="7" max="7" width="16.0703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231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4.2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45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244678684.97599992</v>
      </c>
      <c r="F11" s="110"/>
      <c r="G11" s="110">
        <v>61685472.530000001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61685472.530000001</v>
      </c>
      <c r="AE11" s="111">
        <f t="shared" ref="AE11:AE19" si="1">+AD11*100/E11</f>
        <v>25.210807609191871</v>
      </c>
      <c r="AF11" s="110">
        <f t="shared" ref="AF11:AF19" si="2">+E11-AD11</f>
        <v>182993212.44599992</v>
      </c>
      <c r="AG11" s="111">
        <f>+AF11*100/E11</f>
        <v>74.789192390808125</v>
      </c>
    </row>
    <row r="12" spans="1:33" ht="24" customHeight="1">
      <c r="B12" s="109"/>
      <c r="C12" s="109"/>
      <c r="D12" s="109" t="s">
        <v>7</v>
      </c>
      <c r="E12" s="110">
        <v>9616454.0500000007</v>
      </c>
      <c r="F12" s="110"/>
      <c r="G12" s="110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9616454.0500000007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223807.5</v>
      </c>
      <c r="F13" s="110"/>
      <c r="G13" s="110">
        <v>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223807.5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34166365.416000001</v>
      </c>
      <c r="F14" s="110"/>
      <c r="G14" s="110">
        <v>3556253.03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3556253.03</v>
      </c>
      <c r="AE14" s="111">
        <f t="shared" si="1"/>
        <v>10.408637227577675</v>
      </c>
      <c r="AF14" s="110">
        <f t="shared" si="2"/>
        <v>30610112.386</v>
      </c>
      <c r="AG14" s="111">
        <f t="shared" si="3"/>
        <v>860.74056395250375</v>
      </c>
    </row>
    <row r="15" spans="1:33" ht="24" customHeight="1">
      <c r="B15" s="109"/>
      <c r="C15" s="109"/>
      <c r="D15" s="109" t="s">
        <v>13</v>
      </c>
      <c r="E15" s="110">
        <v>196826.18</v>
      </c>
      <c r="F15" s="110"/>
      <c r="G15" s="110">
        <v>147245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147245</v>
      </c>
      <c r="AE15" s="111">
        <f t="shared" si="1"/>
        <v>74.809662007361013</v>
      </c>
      <c r="AF15" s="110">
        <f t="shared" si="2"/>
        <v>49581.179999999993</v>
      </c>
      <c r="AG15" s="111">
        <f t="shared" si="3"/>
        <v>33.672572922679883</v>
      </c>
    </row>
    <row r="16" spans="1:33" ht="24" customHeight="1">
      <c r="B16" s="109"/>
      <c r="C16" s="109"/>
      <c r="D16" s="109" t="s">
        <v>15</v>
      </c>
      <c r="E16" s="110">
        <v>5530925.5300000003</v>
      </c>
      <c r="F16" s="110"/>
      <c r="G16" s="110">
        <v>88490.95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88490.95</v>
      </c>
      <c r="AE16" s="111">
        <f t="shared" si="1"/>
        <v>1.5999302380771703</v>
      </c>
      <c r="AF16" s="110">
        <f t="shared" si="2"/>
        <v>5442434.5800000001</v>
      </c>
      <c r="AG16" s="111">
        <f t="shared" si="3"/>
        <v>6150.2725193932265</v>
      </c>
    </row>
    <row r="17" spans="2:33" ht="24" customHeight="1">
      <c r="B17" s="109"/>
      <c r="C17" s="109"/>
      <c r="D17" s="109" t="s">
        <v>17</v>
      </c>
      <c r="E17" s="110">
        <v>10524473.51</v>
      </c>
      <c r="F17" s="110"/>
      <c r="G17" s="110">
        <v>692872.94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692872.94</v>
      </c>
      <c r="AE17" s="111">
        <f t="shared" si="1"/>
        <v>6.583445141855842</v>
      </c>
      <c r="AF17" s="110">
        <f t="shared" si="2"/>
        <v>9831600.5700000003</v>
      </c>
      <c r="AG17" s="111">
        <f t="shared" si="3"/>
        <v>1418.9615443778193</v>
      </c>
    </row>
    <row r="18" spans="2:33" ht="24" customHeight="1">
      <c r="B18" s="109"/>
      <c r="C18" s="109"/>
      <c r="D18" s="109" t="s">
        <v>19</v>
      </c>
      <c r="E18" s="110">
        <v>43983.65</v>
      </c>
      <c r="F18" s="110"/>
      <c r="G18" s="110">
        <v>3521.5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3521.5</v>
      </c>
      <c r="AE18" s="111">
        <f t="shared" si="1"/>
        <v>8.0063841904889657</v>
      </c>
      <c r="AF18" s="110">
        <f t="shared" si="2"/>
        <v>40462.15</v>
      </c>
      <c r="AG18" s="111">
        <f t="shared" si="3"/>
        <v>1149.0032656538408</v>
      </c>
    </row>
    <row r="19" spans="2:33" ht="24" customHeight="1">
      <c r="B19" s="109"/>
      <c r="C19" s="109"/>
      <c r="D19" s="109" t="s">
        <v>21</v>
      </c>
      <c r="E19" s="110">
        <v>24531902.440000001</v>
      </c>
      <c r="F19" s="110"/>
      <c r="G19" s="110">
        <v>323534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323534</v>
      </c>
      <c r="AE19" s="111">
        <f t="shared" si="1"/>
        <v>1.3188296374131512</v>
      </c>
      <c r="AF19" s="110">
        <f t="shared" si="2"/>
        <v>24208368.440000001</v>
      </c>
      <c r="AG19" s="111">
        <f t="shared" si="3"/>
        <v>7482.4804935493639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3000000</v>
      </c>
      <c r="F21" s="110"/>
      <c r="G21" s="110">
        <v>0</v>
      </c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>
        <f t="shared" ref="AE21:AE27" si="5">+AD21*100/E21</f>
        <v>0</v>
      </c>
      <c r="AF21" s="110">
        <f t="shared" ref="AF21:AF26" si="6">+E21-AD21</f>
        <v>3000000</v>
      </c>
      <c r="AG21" s="111">
        <f t="shared" ref="AG21:AG27" si="7">+AF21*100/E21</f>
        <v>100</v>
      </c>
    </row>
    <row r="22" spans="2:33" ht="24" customHeight="1">
      <c r="B22" s="109"/>
      <c r="C22" s="109"/>
      <c r="D22" s="109" t="s">
        <v>26</v>
      </c>
      <c r="E22" s="110">
        <v>0</v>
      </c>
      <c r="F22" s="110"/>
      <c r="G22" s="110">
        <v>0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 t="e">
        <f t="shared" si="5"/>
        <v>#DIV/0!</v>
      </c>
      <c r="AF22" s="110">
        <f t="shared" si="6"/>
        <v>0</v>
      </c>
      <c r="AG22" s="111" t="e">
        <f t="shared" si="7"/>
        <v>#DIV/0!</v>
      </c>
    </row>
    <row r="23" spans="2:33" ht="24" customHeight="1">
      <c r="B23" s="109"/>
      <c r="C23" s="109"/>
      <c r="D23" s="109" t="s">
        <v>28</v>
      </c>
      <c r="E23" s="110">
        <v>7110302.1200000001</v>
      </c>
      <c r="F23" s="110"/>
      <c r="G23" s="110">
        <v>2000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2000</v>
      </c>
      <c r="AE23" s="111">
        <f t="shared" si="5"/>
        <v>2.8128199987091405E-2</v>
      </c>
      <c r="AF23" s="110">
        <f t="shared" si="6"/>
        <v>7108302.1200000001</v>
      </c>
      <c r="AG23" s="111">
        <f t="shared" si="7"/>
        <v>99.971871800012906</v>
      </c>
    </row>
    <row r="24" spans="2:33" ht="24" customHeight="1">
      <c r="B24" s="109"/>
      <c r="C24" s="109"/>
      <c r="D24" s="109" t="s">
        <v>30</v>
      </c>
      <c r="E24" s="110">
        <v>260516.4</v>
      </c>
      <c r="F24" s="110"/>
      <c r="G24" s="110">
        <v>0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260516.4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7252393.3399999999</v>
      </c>
      <c r="F25" s="110"/>
      <c r="G25" s="110">
        <v>6000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6000</v>
      </c>
      <c r="AE25" s="111">
        <f t="shared" si="5"/>
        <v>8.2731309772009695E-2</v>
      </c>
      <c r="AF25" s="110">
        <f t="shared" si="6"/>
        <v>7246393.3399999999</v>
      </c>
      <c r="AG25" s="111">
        <f t="shared" si="7"/>
        <v>99.917268690227999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>
        <v>0</v>
      </c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347136635.11199981</v>
      </c>
      <c r="F27" s="115">
        <f t="shared" si="8"/>
        <v>0</v>
      </c>
      <c r="G27" s="115">
        <f t="shared" si="8"/>
        <v>66505389.950000003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66505389.950000003</v>
      </c>
      <c r="AE27" s="116">
        <f t="shared" si="5"/>
        <v>19.158274645527623</v>
      </c>
      <c r="AF27" s="115">
        <f>SUM(AF10:AF26)</f>
        <v>280631245.16199988</v>
      </c>
      <c r="AG27" s="116">
        <f t="shared" si="7"/>
        <v>80.841725354472402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38981059.280000001</v>
      </c>
      <c r="F30" s="110"/>
      <c r="G30" s="110">
        <v>3373700.18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3373700.18</v>
      </c>
      <c r="AE30" s="111">
        <f t="shared" ref="AE30:AE41" si="10">+AD30*100/E30</f>
        <v>8.654716527241586</v>
      </c>
      <c r="AF30" s="110">
        <f t="shared" ref="AF30:AF41" si="11">+E30-AD30</f>
        <v>35607359.100000001</v>
      </c>
      <c r="AG30" s="111">
        <f t="shared" ref="AG30:AG41" si="12">+AF30*100/E30</f>
        <v>91.34528347275841</v>
      </c>
    </row>
    <row r="31" spans="2:33" ht="24" customHeight="1">
      <c r="B31" s="109"/>
      <c r="C31" s="109"/>
      <c r="D31" s="109" t="s">
        <v>124</v>
      </c>
      <c r="E31" s="110">
        <v>0</v>
      </c>
      <c r="F31" s="110"/>
      <c r="G31" s="110">
        <v>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0</v>
      </c>
      <c r="AE31" s="111" t="e">
        <f t="shared" si="10"/>
        <v>#DIV/0!</v>
      </c>
      <c r="AF31" s="110">
        <f t="shared" si="11"/>
        <v>0</v>
      </c>
      <c r="AG31" s="111" t="e">
        <f t="shared" si="12"/>
        <v>#DIV/0!</v>
      </c>
    </row>
    <row r="32" spans="2:33" ht="24" customHeight="1">
      <c r="B32" s="109"/>
      <c r="C32" s="109"/>
      <c r="D32" s="109" t="s">
        <v>40</v>
      </c>
      <c r="E32" s="110">
        <v>5942380.5</v>
      </c>
      <c r="F32" s="110"/>
      <c r="G32" s="110">
        <v>507510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507510</v>
      </c>
      <c r="AE32" s="111">
        <f t="shared" si="10"/>
        <v>8.5405167171641061</v>
      </c>
      <c r="AF32" s="110">
        <f t="shared" si="11"/>
        <v>5434870.5</v>
      </c>
      <c r="AG32" s="111">
        <f t="shared" si="12"/>
        <v>91.45948328283589</v>
      </c>
    </row>
    <row r="33" spans="2:33" ht="24" customHeight="1">
      <c r="B33" s="109"/>
      <c r="C33" s="109"/>
      <c r="D33" s="109" t="s">
        <v>42</v>
      </c>
      <c r="E33" s="110">
        <v>2504250</v>
      </c>
      <c r="F33" s="110"/>
      <c r="G33" s="110">
        <v>190000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190000</v>
      </c>
      <c r="AE33" s="111">
        <f t="shared" si="10"/>
        <v>7.5871019267245678</v>
      </c>
      <c r="AF33" s="110">
        <f t="shared" si="11"/>
        <v>2314250</v>
      </c>
      <c r="AG33" s="111">
        <f t="shared" si="12"/>
        <v>92.412898073275429</v>
      </c>
    </row>
    <row r="34" spans="2:33" ht="24" customHeight="1">
      <c r="B34" s="109"/>
      <c r="C34" s="109"/>
      <c r="D34" s="109" t="s">
        <v>44</v>
      </c>
      <c r="E34" s="110">
        <v>12927126.449999999</v>
      </c>
      <c r="F34" s="110"/>
      <c r="G34" s="110">
        <v>1359600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1359600</v>
      </c>
      <c r="AE34" s="111">
        <f t="shared" si="10"/>
        <v>10.517418586866226</v>
      </c>
      <c r="AF34" s="110">
        <f t="shared" si="11"/>
        <v>11567526.449999999</v>
      </c>
      <c r="AG34" s="111">
        <f t="shared" si="12"/>
        <v>89.482581413133786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>
        <v>0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452337.9</v>
      </c>
      <c r="F36" s="110"/>
      <c r="G36" s="110">
        <v>37000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37000</v>
      </c>
      <c r="AE36" s="111">
        <f t="shared" si="10"/>
        <v>8.1797258200119867</v>
      </c>
      <c r="AF36" s="110">
        <f t="shared" si="11"/>
        <v>415337.9</v>
      </c>
      <c r="AG36" s="111">
        <f t="shared" si="12"/>
        <v>91.820274179988004</v>
      </c>
    </row>
    <row r="37" spans="2:33" ht="24" customHeight="1">
      <c r="B37" s="109"/>
      <c r="C37" s="109"/>
      <c r="D37" s="109" t="s">
        <v>50</v>
      </c>
      <c r="E37" s="110">
        <v>41172438.200000003</v>
      </c>
      <c r="F37" s="110"/>
      <c r="G37" s="110">
        <v>3827920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3827920</v>
      </c>
      <c r="AE37" s="111">
        <f t="shared" si="10"/>
        <v>9.2972876209211233</v>
      </c>
      <c r="AF37" s="110">
        <f t="shared" si="11"/>
        <v>37344518.200000003</v>
      </c>
      <c r="AG37" s="111">
        <f t="shared" si="12"/>
        <v>90.702712379078875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>
        <v>0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3979524</v>
      </c>
      <c r="F39" s="110"/>
      <c r="G39" s="110">
        <v>162332.20000000001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162332.20000000001</v>
      </c>
      <c r="AE39" s="111">
        <f t="shared" si="10"/>
        <v>4.0791863549509948</v>
      </c>
      <c r="AF39" s="110">
        <f t="shared" si="11"/>
        <v>3817191.8</v>
      </c>
      <c r="AG39" s="111">
        <f t="shared" si="12"/>
        <v>95.920813645049009</v>
      </c>
    </row>
    <row r="40" spans="2:33" ht="24" customHeight="1">
      <c r="B40" s="109"/>
      <c r="C40" s="109"/>
      <c r="D40" s="109" t="s">
        <v>56</v>
      </c>
      <c r="E40" s="110">
        <v>2785623.81</v>
      </c>
      <c r="F40" s="110"/>
      <c r="G40" s="110">
        <v>29165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29165</v>
      </c>
      <c r="AE40" s="111">
        <f t="shared" si="10"/>
        <v>1.0469827223367967</v>
      </c>
      <c r="AF40" s="110">
        <f t="shared" si="11"/>
        <v>2756458.81</v>
      </c>
      <c r="AG40" s="111">
        <f t="shared" si="12"/>
        <v>98.953017277663207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>
        <v>0</v>
      </c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52211717.990000002</v>
      </c>
      <c r="F43" s="110"/>
      <c r="G43" s="110">
        <v>3624089.75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3624089.75</v>
      </c>
      <c r="AE43" s="111">
        <f>+AD43*100/E43</f>
        <v>6.9411425050103004</v>
      </c>
      <c r="AF43" s="110">
        <f>+E43-AD43</f>
        <v>48587628.240000002</v>
      </c>
      <c r="AG43" s="111">
        <f>+AF43*100/E43</f>
        <v>93.058857494989695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20615938.91</v>
      </c>
      <c r="F45" s="110"/>
      <c r="G45" s="110">
        <v>786751.67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786751.67</v>
      </c>
      <c r="AE45" s="111">
        <f t="shared" ref="AE45:AE53" si="14">+AD45*100/E45</f>
        <v>3.8162301190094086</v>
      </c>
      <c r="AF45" s="110">
        <f t="shared" ref="AF45:AF53" si="15">+E45-AD45</f>
        <v>19829187.239999998</v>
      </c>
      <c r="AG45" s="111">
        <f t="shared" ref="AG45:AG53" si="16">+AF45*100/E45</f>
        <v>96.183769880990582</v>
      </c>
    </row>
    <row r="46" spans="2:33" ht="24" customHeight="1">
      <c r="B46" s="109"/>
      <c r="C46" s="109"/>
      <c r="D46" s="109" t="s">
        <v>131</v>
      </c>
      <c r="E46" s="110">
        <v>26489353.920000002</v>
      </c>
      <c r="F46" s="110"/>
      <c r="G46" s="110">
        <v>3674131.45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3674131.45</v>
      </c>
      <c r="AE46" s="111">
        <f t="shared" si="14"/>
        <v>13.87021918728624</v>
      </c>
      <c r="AF46" s="110">
        <f t="shared" si="15"/>
        <v>22815222.470000003</v>
      </c>
      <c r="AG46" s="111">
        <f t="shared" si="16"/>
        <v>86.129780812713776</v>
      </c>
    </row>
    <row r="47" spans="2:33" ht="24" customHeight="1">
      <c r="B47" s="109"/>
      <c r="C47" s="109"/>
      <c r="D47" s="109" t="s">
        <v>132</v>
      </c>
      <c r="E47" s="110">
        <v>7543753.9900000002</v>
      </c>
      <c r="F47" s="110"/>
      <c r="G47" s="110">
        <v>721933.52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721933.52</v>
      </c>
      <c r="AE47" s="111">
        <f t="shared" si="14"/>
        <v>9.5699504644106241</v>
      </c>
      <c r="AF47" s="110">
        <f t="shared" si="15"/>
        <v>6821820.4700000007</v>
      </c>
      <c r="AG47" s="111">
        <f t="shared" si="16"/>
        <v>90.43004953558939</v>
      </c>
    </row>
    <row r="48" spans="2:33" ht="24" customHeight="1">
      <c r="B48" s="109"/>
      <c r="C48" s="109"/>
      <c r="D48" s="109" t="s">
        <v>133</v>
      </c>
      <c r="E48" s="110">
        <v>998620.15</v>
      </c>
      <c r="F48" s="110"/>
      <c r="G48" s="110">
        <v>0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998620.15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>
        <v>0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13439881.6</v>
      </c>
      <c r="F50" s="110"/>
      <c r="G50" s="110">
        <v>3357216.11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3357216.11</v>
      </c>
      <c r="AE50" s="111">
        <f t="shared" si="14"/>
        <v>24.979506590296154</v>
      </c>
      <c r="AF50" s="110">
        <f t="shared" si="15"/>
        <v>10082665.49</v>
      </c>
      <c r="AG50" s="111">
        <f t="shared" si="16"/>
        <v>75.020493409703846</v>
      </c>
    </row>
    <row r="51" spans="2:33" ht="24" customHeight="1">
      <c r="B51" s="109"/>
      <c r="C51" s="109"/>
      <c r="D51" s="109" t="s">
        <v>65</v>
      </c>
      <c r="E51" s="110">
        <v>9843546.5199999996</v>
      </c>
      <c r="F51" s="110"/>
      <c r="G51" s="110">
        <v>803997.65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803997.65</v>
      </c>
      <c r="AE51" s="111">
        <f t="shared" si="14"/>
        <v>8.1677640103233848</v>
      </c>
      <c r="AF51" s="110">
        <f t="shared" si="15"/>
        <v>9039548.8699999992</v>
      </c>
      <c r="AG51" s="111">
        <f t="shared" si="16"/>
        <v>91.832235989676605</v>
      </c>
    </row>
    <row r="52" spans="2:33" ht="24" customHeight="1">
      <c r="B52" s="109"/>
      <c r="C52" s="109"/>
      <c r="D52" s="109" t="s">
        <v>67</v>
      </c>
      <c r="E52" s="110">
        <v>46508485.100000001</v>
      </c>
      <c r="F52" s="110"/>
      <c r="G52" s="110">
        <v>2097138.21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2097138.21</v>
      </c>
      <c r="AE52" s="111">
        <f t="shared" si="14"/>
        <v>4.5091518364677929</v>
      </c>
      <c r="AF52" s="110">
        <f t="shared" si="15"/>
        <v>44411346.890000001</v>
      </c>
      <c r="AG52" s="111">
        <f t="shared" si="16"/>
        <v>95.490848163532206</v>
      </c>
    </row>
    <row r="53" spans="2:33" ht="24" customHeight="1">
      <c r="B53" s="109"/>
      <c r="C53" s="109"/>
      <c r="D53" s="109" t="s">
        <v>135</v>
      </c>
      <c r="E53" s="110">
        <v>2338119.9500000002</v>
      </c>
      <c r="F53" s="110"/>
      <c r="G53" s="110">
        <v>0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>
        <f t="shared" si="14"/>
        <v>0</v>
      </c>
      <c r="AF53" s="110">
        <f t="shared" si="15"/>
        <v>2338119.9500000002</v>
      </c>
      <c r="AG53" s="111">
        <f t="shared" si="16"/>
        <v>100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9627294</v>
      </c>
      <c r="F56" s="110"/>
      <c r="G56" s="110">
        <v>0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9627294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5064900</v>
      </c>
      <c r="F57" s="110"/>
      <c r="G57" s="110">
        <v>0</v>
      </c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>
        <f t="shared" si="18"/>
        <v>0</v>
      </c>
      <c r="AF57" s="110">
        <f t="shared" si="19"/>
        <v>5064900</v>
      </c>
      <c r="AG57" s="111">
        <f t="shared" si="20"/>
        <v>100</v>
      </c>
    </row>
    <row r="58" spans="2:33" ht="24" customHeight="1">
      <c r="B58" s="109"/>
      <c r="C58" s="109"/>
      <c r="D58" s="109" t="s">
        <v>138</v>
      </c>
      <c r="E58" s="110">
        <v>6958100</v>
      </c>
      <c r="F58" s="110"/>
      <c r="G58" s="110">
        <v>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>
        <f t="shared" si="18"/>
        <v>0</v>
      </c>
      <c r="AF58" s="110">
        <f t="shared" si="19"/>
        <v>6958100</v>
      </c>
      <c r="AG58" s="111">
        <f t="shared" si="20"/>
        <v>100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>
        <v>0</v>
      </c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7500000</v>
      </c>
      <c r="F61" s="110"/>
      <c r="G61" s="110">
        <v>7500000</v>
      </c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7500000</v>
      </c>
      <c r="AE61" s="111">
        <f t="shared" si="22"/>
        <v>100</v>
      </c>
      <c r="AF61" s="110">
        <f t="shared" si="23"/>
        <v>0</v>
      </c>
      <c r="AG61" s="111">
        <f t="shared" si="24"/>
        <v>0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>
        <v>0</v>
      </c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16043770.899999999</v>
      </c>
      <c r="F64" s="110"/>
      <c r="G64" s="110">
        <v>1779685.18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1779685.18</v>
      </c>
      <c r="AE64" s="111">
        <f t="shared" ref="AE64:AE71" si="26">+AD64*100/E64</f>
        <v>11.092686321019457</v>
      </c>
      <c r="AF64" s="110">
        <f t="shared" ref="AF64:AF71" si="27">+E64-AD64</f>
        <v>14264085.719999999</v>
      </c>
      <c r="AG64" s="111">
        <f t="shared" ref="AG64:AG71" si="28">+AF64*100/E64</f>
        <v>88.907313678980557</v>
      </c>
    </row>
    <row r="65" spans="1:33" ht="24" customHeight="1">
      <c r="B65" s="109"/>
      <c r="C65" s="109"/>
      <c r="D65" s="109" t="s">
        <v>142</v>
      </c>
      <c r="E65" s="110">
        <v>16052000</v>
      </c>
      <c r="F65" s="110"/>
      <c r="G65" s="110">
        <v>0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16052000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349980223.17000002</v>
      </c>
      <c r="F66" s="115">
        <f t="shared" si="29"/>
        <v>0</v>
      </c>
      <c r="G66" s="115">
        <f t="shared" si="29"/>
        <v>33832170.920000002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33832170.920000002</v>
      </c>
      <c r="AE66" s="116">
        <f t="shared" si="26"/>
        <v>9.6668807778793546</v>
      </c>
      <c r="AF66" s="115">
        <f t="shared" si="27"/>
        <v>316148052.25</v>
      </c>
      <c r="AG66" s="116">
        <f t="shared" si="28"/>
        <v>90.333119222120644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-2843588.0580002069</v>
      </c>
      <c r="F67" s="115">
        <f t="shared" si="30"/>
        <v>0</v>
      </c>
      <c r="G67" s="115">
        <f t="shared" si="30"/>
        <v>32673219.030000001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32673219.030000001</v>
      </c>
      <c r="AE67" s="116">
        <f t="shared" si="26"/>
        <v>-1149.0137939662716</v>
      </c>
      <c r="AF67" s="115">
        <f t="shared" si="27"/>
        <v>-35516807.088000208</v>
      </c>
      <c r="AG67" s="116">
        <f t="shared" si="28"/>
        <v>1249.0137939662716</v>
      </c>
    </row>
    <row r="68" spans="1:33" ht="24" customHeight="1">
      <c r="B68" s="109"/>
      <c r="C68" s="109"/>
      <c r="D68" s="119" t="s">
        <v>145</v>
      </c>
      <c r="E68" s="110">
        <v>8550317</v>
      </c>
      <c r="F68" s="110">
        <v>0</v>
      </c>
      <c r="G68" s="110">
        <v>0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>
        <f t="shared" si="26"/>
        <v>0</v>
      </c>
      <c r="AF68" s="110">
        <f t="shared" si="27"/>
        <v>8550317</v>
      </c>
      <c r="AG68" s="111">
        <f t="shared" si="28"/>
        <v>100</v>
      </c>
    </row>
    <row r="69" spans="1:33" ht="24" customHeight="1">
      <c r="B69" s="109"/>
      <c r="C69" s="109"/>
      <c r="D69" s="119" t="s">
        <v>146</v>
      </c>
      <c r="E69" s="110">
        <v>106696476.52500001</v>
      </c>
      <c r="F69" s="110">
        <v>0</v>
      </c>
      <c r="G69" s="110">
        <v>0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106696476.52500001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>
        <v>0</v>
      </c>
      <c r="F70" s="110">
        <v>0</v>
      </c>
      <c r="G70" s="110">
        <v>0</v>
      </c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-118090381.58300021</v>
      </c>
      <c r="F71" s="123">
        <f t="shared" si="31"/>
        <v>0</v>
      </c>
      <c r="G71" s="123">
        <f t="shared" si="31"/>
        <v>32673219.030000001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32673219.030000001</v>
      </c>
      <c r="AE71" s="116">
        <f t="shared" si="26"/>
        <v>-27.667976504111405</v>
      </c>
      <c r="AF71" s="115">
        <f t="shared" si="27"/>
        <v>-150763600.61300021</v>
      </c>
      <c r="AG71" s="116">
        <f t="shared" si="28"/>
        <v>127.66797650411141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>
        <v>0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898986</v>
      </c>
      <c r="F75" s="110"/>
      <c r="G75" s="110">
        <v>500000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>
        <v>0</v>
      </c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46837986.771999769</v>
      </c>
      <c r="F78" s="110"/>
      <c r="G78" s="110">
        <v>83265522.359999999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>
        <v>0</v>
      </c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47736972.771999769</v>
      </c>
      <c r="F80" s="115">
        <f t="shared" si="32"/>
        <v>0</v>
      </c>
      <c r="G80" s="115">
        <f t="shared" si="32"/>
        <v>83765522.359999999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5" ht="24" customHeight="1"/>
    <row r="82" spans="4:5" ht="24" customHeight="1"/>
    <row r="83" spans="4:5" ht="24" customHeight="1">
      <c r="D83" s="95" t="s">
        <v>232</v>
      </c>
      <c r="E83" s="95">
        <v>0</v>
      </c>
    </row>
    <row r="84" spans="4:5" ht="24" customHeight="1">
      <c r="D84" s="95" t="s">
        <v>233</v>
      </c>
      <c r="E84" s="125">
        <v>1317741.6000000001</v>
      </c>
    </row>
    <row r="85" spans="4:5" ht="24" customHeight="1"/>
    <row r="86" spans="4:5" ht="24" customHeight="1">
      <c r="E86" s="125"/>
    </row>
    <row r="87" spans="4:5" ht="24" customHeight="1"/>
    <row r="88" spans="4:5" ht="24" customHeight="1"/>
    <row r="89" spans="4:5" ht="24" customHeight="1"/>
    <row r="90" spans="4:5" ht="24" customHeight="1"/>
    <row r="91" spans="4:5" ht="24" customHeight="1"/>
    <row r="92" spans="4:5" ht="24" customHeight="1"/>
    <row r="93" spans="4:5" ht="24" customHeight="1"/>
    <row r="94" spans="4:5" ht="24" customHeight="1"/>
    <row r="95" spans="4:5" ht="24" customHeight="1"/>
    <row r="96" spans="4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G1000"/>
  <sheetViews>
    <sheetView workbookViewId="0">
      <pane ySplit="8" topLeftCell="A9" activePane="bottomLeft" state="frozen"/>
      <selection pane="bottomLeft" activeCell="F11" sqref="F11:G11"/>
    </sheetView>
  </sheetViews>
  <sheetFormatPr defaultColWidth="9.2109375" defaultRowHeight="15" customHeight="1"/>
  <cols>
    <col min="1" max="3" width="1.28515625" customWidth="1"/>
    <col min="4" max="4" width="64.42578125" customWidth="1"/>
    <col min="5" max="5" width="19.5703125" customWidth="1"/>
    <col min="6" max="6" width="12.78515625" customWidth="1"/>
    <col min="7" max="7" width="12.0703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169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42.75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25150000</v>
      </c>
      <c r="F11" s="110">
        <v>409296.78</v>
      </c>
      <c r="G11" s="110">
        <v>9517901.4199999999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9927198.1999999993</v>
      </c>
      <c r="AE11" s="111">
        <f t="shared" ref="AE11:AE19" si="1">+AD11*100/E11</f>
        <v>39.471961033797214</v>
      </c>
      <c r="AF11" s="110">
        <f t="shared" ref="AF11:AF19" si="2">+E11-AD11</f>
        <v>15222801.800000001</v>
      </c>
      <c r="AG11" s="111">
        <f>+AF11*100/E11</f>
        <v>60.528038966202786</v>
      </c>
    </row>
    <row r="12" spans="1:33" ht="24" customHeight="1">
      <c r="B12" s="109"/>
      <c r="C12" s="109"/>
      <c r="D12" s="109" t="s">
        <v>7</v>
      </c>
      <c r="E12" s="110">
        <v>1849600</v>
      </c>
      <c r="F12" s="110">
        <v>0</v>
      </c>
      <c r="G12" s="110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1849600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100000</v>
      </c>
      <c r="F13" s="110">
        <v>0</v>
      </c>
      <c r="G13" s="110">
        <v>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100000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5200000</v>
      </c>
      <c r="F14" s="110">
        <v>606604.96</v>
      </c>
      <c r="G14" s="110">
        <v>0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606604.96</v>
      </c>
      <c r="AE14" s="111">
        <f t="shared" si="1"/>
        <v>11.665480000000001</v>
      </c>
      <c r="AF14" s="110">
        <f t="shared" si="2"/>
        <v>4593395.04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10000</v>
      </c>
      <c r="F15" s="110">
        <v>0</v>
      </c>
      <c r="G15" s="110">
        <v>0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10000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1300000</v>
      </c>
      <c r="F16" s="110">
        <v>0</v>
      </c>
      <c r="G16" s="110">
        <v>0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0</v>
      </c>
      <c r="AE16" s="111">
        <f t="shared" si="1"/>
        <v>0</v>
      </c>
      <c r="AF16" s="110">
        <f t="shared" si="2"/>
        <v>1300000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800000</v>
      </c>
      <c r="F17" s="110">
        <v>58696.480000000003</v>
      </c>
      <c r="G17" s="110">
        <v>0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58696.480000000003</v>
      </c>
      <c r="AE17" s="111">
        <f t="shared" si="1"/>
        <v>7.3370600000000001</v>
      </c>
      <c r="AF17" s="110">
        <f t="shared" si="2"/>
        <v>741303.52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150000</v>
      </c>
      <c r="F18" s="110">
        <v>0</v>
      </c>
      <c r="G18" s="110">
        <v>0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150000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2800000</v>
      </c>
      <c r="F19" s="110">
        <v>48095</v>
      </c>
      <c r="G19" s="110">
        <v>206899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254994</v>
      </c>
      <c r="AE19" s="111">
        <f t="shared" si="1"/>
        <v>9.1069285714285719</v>
      </c>
      <c r="AF19" s="110">
        <f t="shared" si="2"/>
        <v>2545006</v>
      </c>
      <c r="AG19" s="111">
        <f t="shared" si="3"/>
        <v>1230.0716774851498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>
        <v>0</v>
      </c>
      <c r="G21" s="110">
        <v>0</v>
      </c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800000</v>
      </c>
      <c r="F22" s="110">
        <v>0</v>
      </c>
      <c r="G22" s="110">
        <v>0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800000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200000</v>
      </c>
      <c r="F23" s="110">
        <v>0</v>
      </c>
      <c r="G23" s="110">
        <v>550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550</v>
      </c>
      <c r="AE23" s="111">
        <f t="shared" si="5"/>
        <v>0.27500000000000002</v>
      </c>
      <c r="AF23" s="110">
        <f t="shared" si="6"/>
        <v>199450</v>
      </c>
      <c r="AG23" s="111">
        <f t="shared" si="7"/>
        <v>99.724999999999994</v>
      </c>
    </row>
    <row r="24" spans="2:33" ht="24" customHeight="1">
      <c r="B24" s="109"/>
      <c r="C24" s="109"/>
      <c r="D24" s="109" t="s">
        <v>30</v>
      </c>
      <c r="E24" s="110">
        <v>30000</v>
      </c>
      <c r="F24" s="110">
        <v>0</v>
      </c>
      <c r="G24" s="110">
        <v>0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30000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2000000</v>
      </c>
      <c r="F25" s="110">
        <v>0</v>
      </c>
      <c r="G25" s="110">
        <v>144559.75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144559.75</v>
      </c>
      <c r="AE25" s="111">
        <f t="shared" si="5"/>
        <v>7.2279875000000002</v>
      </c>
      <c r="AF25" s="110">
        <f t="shared" si="6"/>
        <v>1855440.25</v>
      </c>
      <c r="AG25" s="111">
        <f t="shared" si="7"/>
        <v>92.772012500000002</v>
      </c>
    </row>
    <row r="26" spans="2:33" ht="24" customHeight="1">
      <c r="B26" s="109"/>
      <c r="C26" s="109"/>
      <c r="D26" s="109" t="s">
        <v>121</v>
      </c>
      <c r="E26" s="110">
        <v>0</v>
      </c>
      <c r="F26" s="110">
        <v>0</v>
      </c>
      <c r="G26" s="110">
        <v>0</v>
      </c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40389600</v>
      </c>
      <c r="F27" s="115">
        <f t="shared" si="8"/>
        <v>1122693.22</v>
      </c>
      <c r="G27" s="115">
        <f t="shared" si="8"/>
        <v>9869910.1699999999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10992603.390000001</v>
      </c>
      <c r="AE27" s="116">
        <f t="shared" si="5"/>
        <v>27.216420538950622</v>
      </c>
      <c r="AF27" s="115">
        <f>SUM(AF10:AF26)</f>
        <v>29396996.609999999</v>
      </c>
      <c r="AG27" s="116">
        <f t="shared" si="7"/>
        <v>72.783579461049385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8120000</v>
      </c>
      <c r="F30" s="110">
        <v>655077</v>
      </c>
      <c r="G30" s="110">
        <v>696780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1351857</v>
      </c>
      <c r="AE30" s="111">
        <f t="shared" ref="AE30:AE41" si="10">+AD30*100/E30</f>
        <v>16.648485221674878</v>
      </c>
      <c r="AF30" s="110">
        <f t="shared" ref="AF30:AF41" si="11">+E30-AD30</f>
        <v>6768143</v>
      </c>
      <c r="AG30" s="111">
        <f t="shared" ref="AG30:AG41" si="12">+AF30*100/E30</f>
        <v>83.351514778325125</v>
      </c>
    </row>
    <row r="31" spans="2:33" ht="24" customHeight="1">
      <c r="B31" s="109"/>
      <c r="C31" s="109"/>
      <c r="D31" s="109" t="s">
        <v>124</v>
      </c>
      <c r="E31" s="110">
        <v>100000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0</v>
      </c>
      <c r="AE31" s="111">
        <f t="shared" si="10"/>
        <v>0</v>
      </c>
      <c r="AF31" s="110">
        <f t="shared" si="11"/>
        <v>100000</v>
      </c>
      <c r="AG31" s="111">
        <f t="shared" si="12"/>
        <v>100</v>
      </c>
    </row>
    <row r="32" spans="2:33" ht="24" customHeight="1">
      <c r="B32" s="109"/>
      <c r="C32" s="109"/>
      <c r="D32" s="109" t="s">
        <v>40</v>
      </c>
      <c r="E32" s="110">
        <v>550000</v>
      </c>
      <c r="F32" s="110">
        <v>45480</v>
      </c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45480</v>
      </c>
      <c r="AE32" s="111">
        <f t="shared" si="10"/>
        <v>8.2690909090909095</v>
      </c>
      <c r="AF32" s="110">
        <f t="shared" si="11"/>
        <v>504520</v>
      </c>
      <c r="AG32" s="111">
        <f t="shared" si="12"/>
        <v>91.730909090909094</v>
      </c>
    </row>
    <row r="33" spans="2:33" ht="24" customHeight="1">
      <c r="B33" s="109"/>
      <c r="C33" s="109"/>
      <c r="D33" s="109" t="s">
        <v>42</v>
      </c>
      <c r="E33" s="110">
        <v>430000</v>
      </c>
      <c r="F33" s="110">
        <v>40000</v>
      </c>
      <c r="G33" s="110">
        <v>60000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100000</v>
      </c>
      <c r="AE33" s="111">
        <f t="shared" si="10"/>
        <v>23.255813953488371</v>
      </c>
      <c r="AF33" s="110">
        <f t="shared" si="11"/>
        <v>330000</v>
      </c>
      <c r="AG33" s="111">
        <f t="shared" si="12"/>
        <v>76.744186046511629</v>
      </c>
    </row>
    <row r="34" spans="2:33" ht="24" customHeight="1">
      <c r="B34" s="109"/>
      <c r="C34" s="109"/>
      <c r="D34" s="109" t="s">
        <v>44</v>
      </c>
      <c r="E34" s="110">
        <v>3000000</v>
      </c>
      <c r="F34" s="110">
        <v>64000</v>
      </c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64000</v>
      </c>
      <c r="AE34" s="111">
        <f t="shared" si="10"/>
        <v>2.1333333333333333</v>
      </c>
      <c r="AF34" s="110">
        <f t="shared" si="11"/>
        <v>2936000</v>
      </c>
      <c r="AG34" s="111">
        <f t="shared" si="12"/>
        <v>97.86666666666666</v>
      </c>
    </row>
    <row r="35" spans="2:33" ht="24" customHeight="1">
      <c r="B35" s="109"/>
      <c r="C35" s="109"/>
      <c r="D35" s="109" t="s">
        <v>46</v>
      </c>
      <c r="E35" s="110">
        <v>295000</v>
      </c>
      <c r="F35" s="110">
        <v>23400</v>
      </c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23400</v>
      </c>
      <c r="AE35" s="111">
        <f t="shared" si="10"/>
        <v>7.9322033898305087</v>
      </c>
      <c r="AF35" s="110">
        <f t="shared" si="11"/>
        <v>271600</v>
      </c>
      <c r="AG35" s="111">
        <f t="shared" si="12"/>
        <v>92.067796610169495</v>
      </c>
    </row>
    <row r="36" spans="2:33" ht="24" customHeight="1">
      <c r="B36" s="109"/>
      <c r="C36" s="109"/>
      <c r="D36" s="109" t="s">
        <v>48</v>
      </c>
      <c r="E36" s="110">
        <v>32500</v>
      </c>
      <c r="F36" s="110">
        <v>2500</v>
      </c>
      <c r="G36" s="110">
        <v>2500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5000</v>
      </c>
      <c r="AE36" s="111">
        <f t="shared" si="10"/>
        <v>15.384615384615385</v>
      </c>
      <c r="AF36" s="110">
        <f t="shared" si="11"/>
        <v>27500</v>
      </c>
      <c r="AG36" s="111">
        <f t="shared" si="12"/>
        <v>84.615384615384613</v>
      </c>
    </row>
    <row r="37" spans="2:33" ht="24" customHeight="1">
      <c r="B37" s="109"/>
      <c r="C37" s="109"/>
      <c r="D37" s="109" t="s">
        <v>50</v>
      </c>
      <c r="E37" s="110">
        <v>7000000</v>
      </c>
      <c r="F37" s="110">
        <v>1298087.8600000001</v>
      </c>
      <c r="G37" s="110">
        <v>0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1298087.8600000001</v>
      </c>
      <c r="AE37" s="111">
        <f t="shared" si="10"/>
        <v>18.544112285714288</v>
      </c>
      <c r="AF37" s="110">
        <f t="shared" si="11"/>
        <v>5701912.1399999997</v>
      </c>
      <c r="AG37" s="111">
        <f t="shared" si="12"/>
        <v>81.455887714285709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0</v>
      </c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 t="e">
        <f t="shared" si="10"/>
        <v>#DIV/0!</v>
      </c>
      <c r="AF39" s="110">
        <f t="shared" si="11"/>
        <v>0</v>
      </c>
      <c r="AG39" s="111" t="e">
        <f t="shared" si="12"/>
        <v>#DIV/0!</v>
      </c>
    </row>
    <row r="40" spans="2:33" ht="24" customHeight="1">
      <c r="B40" s="109"/>
      <c r="C40" s="109"/>
      <c r="D40" s="109" t="s">
        <v>56</v>
      </c>
      <c r="E40" s="110">
        <v>392000</v>
      </c>
      <c r="F40" s="110">
        <v>33129.379999999997</v>
      </c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33129.379999999997</v>
      </c>
      <c r="AE40" s="111">
        <f t="shared" si="10"/>
        <v>8.4513724489795905</v>
      </c>
      <c r="AF40" s="110">
        <f t="shared" si="11"/>
        <v>358870.62</v>
      </c>
      <c r="AG40" s="111">
        <f t="shared" si="12"/>
        <v>91.548627551020402</v>
      </c>
    </row>
    <row r="41" spans="2:33" ht="24" customHeight="1">
      <c r="B41" s="109"/>
      <c r="C41" s="109"/>
      <c r="D41" s="109" t="s">
        <v>126</v>
      </c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3500000</v>
      </c>
      <c r="F43" s="110">
        <v>457766.61</v>
      </c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457766.61</v>
      </c>
      <c r="AE43" s="111">
        <f>+AD43*100/E43</f>
        <v>13.079046</v>
      </c>
      <c r="AF43" s="110">
        <f>+E43-AD43</f>
        <v>3042233.39</v>
      </c>
      <c r="AG43" s="111">
        <f>+AF43*100/E43</f>
        <v>86.920953999999995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1000000</v>
      </c>
      <c r="F45" s="110">
        <v>130066.8</v>
      </c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130066.8</v>
      </c>
      <c r="AE45" s="111">
        <f t="shared" ref="AE45:AE53" si="14">+AD45*100/E45</f>
        <v>13.006679999999999</v>
      </c>
      <c r="AF45" s="110">
        <f t="shared" ref="AF45:AF53" si="15">+E45-AD45</f>
        <v>869933.2</v>
      </c>
      <c r="AG45" s="111">
        <f t="shared" ref="AG45:AG53" si="16">+AF45*100/E45</f>
        <v>86.993319999999997</v>
      </c>
    </row>
    <row r="46" spans="2:33" ht="24" customHeight="1">
      <c r="B46" s="109"/>
      <c r="C46" s="109"/>
      <c r="D46" s="109" t="s">
        <v>131</v>
      </c>
      <c r="E46" s="110">
        <v>2500000</v>
      </c>
      <c r="F46" s="110">
        <v>119364</v>
      </c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119364</v>
      </c>
      <c r="AE46" s="111">
        <f t="shared" si="14"/>
        <v>4.7745600000000001</v>
      </c>
      <c r="AF46" s="110">
        <f t="shared" si="15"/>
        <v>2380636</v>
      </c>
      <c r="AG46" s="111">
        <f t="shared" si="16"/>
        <v>95.225440000000006</v>
      </c>
    </row>
    <row r="47" spans="2:33" ht="24" customHeight="1">
      <c r="B47" s="109"/>
      <c r="C47" s="109"/>
      <c r="D47" s="109" t="s">
        <v>132</v>
      </c>
      <c r="E47" s="110">
        <v>50000</v>
      </c>
      <c r="F47" s="110">
        <v>0</v>
      </c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50000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300000</v>
      </c>
      <c r="F48" s="110">
        <v>87200</v>
      </c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87200</v>
      </c>
      <c r="AE48" s="111">
        <f t="shared" si="14"/>
        <v>29.066666666666666</v>
      </c>
      <c r="AF48" s="110">
        <f t="shared" si="15"/>
        <v>212800</v>
      </c>
      <c r="AG48" s="111">
        <f t="shared" si="16"/>
        <v>70.933333333333337</v>
      </c>
    </row>
    <row r="49" spans="2:33" ht="24" customHeight="1">
      <c r="B49" s="109"/>
      <c r="C49" s="109"/>
      <c r="D49" s="109" t="s">
        <v>134</v>
      </c>
      <c r="E49" s="110">
        <v>0</v>
      </c>
      <c r="F49" s="110">
        <v>0</v>
      </c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1500000</v>
      </c>
      <c r="F50" s="110">
        <v>191997</v>
      </c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191997</v>
      </c>
      <c r="AE50" s="111">
        <f t="shared" si="14"/>
        <v>12.799799999999999</v>
      </c>
      <c r="AF50" s="110">
        <f t="shared" si="15"/>
        <v>1308003</v>
      </c>
      <c r="AG50" s="111">
        <f t="shared" si="16"/>
        <v>87.200199999999995</v>
      </c>
    </row>
    <row r="51" spans="2:33" ht="24" customHeight="1">
      <c r="B51" s="109"/>
      <c r="C51" s="109"/>
      <c r="D51" s="109" t="s">
        <v>65</v>
      </c>
      <c r="E51" s="110">
        <v>1400000</v>
      </c>
      <c r="F51" s="110">
        <v>5730.93</v>
      </c>
      <c r="G51" s="110">
        <v>127439.41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133170.34</v>
      </c>
      <c r="AE51" s="111">
        <f t="shared" si="14"/>
        <v>9.5121671428571428</v>
      </c>
      <c r="AF51" s="110">
        <f t="shared" si="15"/>
        <v>1266829.6599999999</v>
      </c>
      <c r="AG51" s="111">
        <f t="shared" si="16"/>
        <v>90.487832857142848</v>
      </c>
    </row>
    <row r="52" spans="2:33" ht="24" customHeight="1">
      <c r="B52" s="109"/>
      <c r="C52" s="109"/>
      <c r="D52" s="109" t="s">
        <v>67</v>
      </c>
      <c r="E52" s="110">
        <v>1700000</v>
      </c>
      <c r="F52" s="110">
        <v>128824.7</v>
      </c>
      <c r="G52" s="110">
        <v>5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128829.7</v>
      </c>
      <c r="AE52" s="111">
        <f t="shared" si="14"/>
        <v>7.5782176470588238</v>
      </c>
      <c r="AF52" s="110">
        <f t="shared" si="15"/>
        <v>1571170.3</v>
      </c>
      <c r="AG52" s="111">
        <f t="shared" si="16"/>
        <v>92.421782352941179</v>
      </c>
    </row>
    <row r="53" spans="2:33" ht="24" customHeight="1">
      <c r="B53" s="109"/>
      <c r="C53" s="109"/>
      <c r="D53" s="109" t="s">
        <v>135</v>
      </c>
      <c r="E53" s="110">
        <v>800000</v>
      </c>
      <c r="F53" s="110">
        <v>9900</v>
      </c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9900</v>
      </c>
      <c r="AE53" s="111">
        <f t="shared" si="14"/>
        <v>1.2375</v>
      </c>
      <c r="AF53" s="110">
        <f t="shared" si="15"/>
        <v>790100</v>
      </c>
      <c r="AG53" s="111">
        <f t="shared" si="16"/>
        <v>98.762500000000003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785600</v>
      </c>
      <c r="F56" s="110"/>
      <c r="G56" s="110">
        <v>0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785600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247800</v>
      </c>
      <c r="F57" s="110"/>
      <c r="G57" s="110">
        <v>0</v>
      </c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>
        <f t="shared" si="18"/>
        <v>0</v>
      </c>
      <c r="AF57" s="110">
        <f t="shared" si="19"/>
        <v>247800</v>
      </c>
      <c r="AG57" s="111">
        <f t="shared" si="20"/>
        <v>100</v>
      </c>
    </row>
    <row r="58" spans="2:33" ht="24" customHeight="1">
      <c r="B58" s="109"/>
      <c r="C58" s="109"/>
      <c r="D58" s="109" t="s">
        <v>138</v>
      </c>
      <c r="E58" s="110">
        <v>379700</v>
      </c>
      <c r="F58" s="110">
        <v>59650</v>
      </c>
      <c r="G58" s="110">
        <v>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59650</v>
      </c>
      <c r="AE58" s="111">
        <f t="shared" si="18"/>
        <v>15.709770871740847</v>
      </c>
      <c r="AF58" s="110">
        <f t="shared" si="19"/>
        <v>320050</v>
      </c>
      <c r="AG58" s="111">
        <f t="shared" si="20"/>
        <v>84.290229128259156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1064000</v>
      </c>
      <c r="F60" s="110">
        <v>0</v>
      </c>
      <c r="G60" s="110">
        <v>0</v>
      </c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>
        <f t="shared" ref="AE60:AE62" si="22">+AD60*100/E60</f>
        <v>0</v>
      </c>
      <c r="AF60" s="110">
        <f t="shared" ref="AF60:AF62" si="23">+E60-AD60</f>
        <v>1064000</v>
      </c>
      <c r="AG60" s="111">
        <f t="shared" ref="AG60:AG62" si="24">+AF60*100/E60</f>
        <v>100</v>
      </c>
    </row>
    <row r="61" spans="2:33" ht="24" customHeight="1">
      <c r="B61" s="109"/>
      <c r="C61" s="109"/>
      <c r="D61" s="109" t="s">
        <v>140</v>
      </c>
      <c r="E61" s="110">
        <v>0</v>
      </c>
      <c r="F61" s="110">
        <v>0</v>
      </c>
      <c r="G61" s="110">
        <v>0</v>
      </c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>
        <v>0</v>
      </c>
      <c r="G62" s="110">
        <v>0</v>
      </c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3800000</v>
      </c>
      <c r="F64" s="110">
        <v>0</v>
      </c>
      <c r="G64" s="110">
        <v>20613.96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20613.96</v>
      </c>
      <c r="AE64" s="111">
        <f t="shared" ref="AE64:AE71" si="26">+AD64*100/E64</f>
        <v>0.54247263157894732</v>
      </c>
      <c r="AF64" s="110">
        <f t="shared" ref="AF64:AF71" si="27">+E64-AD64</f>
        <v>3779386.04</v>
      </c>
      <c r="AG64" s="111">
        <f t="shared" ref="AG64:AG71" si="28">+AF64*100/E64</f>
        <v>99.457527368421054</v>
      </c>
    </row>
    <row r="65" spans="1:33" ht="24" customHeight="1">
      <c r="B65" s="109"/>
      <c r="C65" s="109"/>
      <c r="D65" s="109" t="s">
        <v>142</v>
      </c>
      <c r="E65" s="110">
        <v>1000000</v>
      </c>
      <c r="F65" s="110">
        <v>0</v>
      </c>
      <c r="G65" s="110">
        <v>0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1000000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39946600</v>
      </c>
      <c r="F66" s="115">
        <f t="shared" si="29"/>
        <v>3352174.2800000003</v>
      </c>
      <c r="G66" s="115">
        <f t="shared" si="29"/>
        <v>907338.37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4259512.6500000004</v>
      </c>
      <c r="AE66" s="116">
        <f t="shared" si="26"/>
        <v>10.663016752364408</v>
      </c>
      <c r="AF66" s="115">
        <f t="shared" si="27"/>
        <v>35687087.350000001</v>
      </c>
      <c r="AG66" s="116">
        <f t="shared" si="28"/>
        <v>89.336983247635587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443000</v>
      </c>
      <c r="F67" s="115">
        <f t="shared" si="30"/>
        <v>-2229481.0600000005</v>
      </c>
      <c r="G67" s="115">
        <f t="shared" si="30"/>
        <v>8962571.8000000007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6733090.7400000002</v>
      </c>
      <c r="AE67" s="116">
        <f t="shared" si="26"/>
        <v>1519.8850428893904</v>
      </c>
      <c r="AF67" s="115">
        <f t="shared" si="27"/>
        <v>-6290090.7400000002</v>
      </c>
      <c r="AG67" s="116">
        <f t="shared" si="28"/>
        <v>-1419.8850428893904</v>
      </c>
    </row>
    <row r="68" spans="1:33" ht="24" customHeight="1">
      <c r="B68" s="109"/>
      <c r="C68" s="109"/>
      <c r="D68" s="119" t="s">
        <v>145</v>
      </c>
      <c r="E68" s="110">
        <v>24900</v>
      </c>
      <c r="F68" s="110"/>
      <c r="G68" s="110">
        <v>2112800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2112800</v>
      </c>
      <c r="AE68" s="111">
        <f t="shared" si="26"/>
        <v>8485.1405622489965</v>
      </c>
      <c r="AF68" s="110">
        <f t="shared" si="27"/>
        <v>-2087900</v>
      </c>
      <c r="AG68" s="111">
        <f t="shared" si="28"/>
        <v>-8385.1405622489965</v>
      </c>
    </row>
    <row r="69" spans="1:33" ht="24" customHeight="1">
      <c r="B69" s="109"/>
      <c r="C69" s="109"/>
      <c r="D69" s="119" t="s">
        <v>146</v>
      </c>
      <c r="E69" s="110">
        <v>7000000</v>
      </c>
      <c r="F69" s="110"/>
      <c r="G69" s="110">
        <v>12255058.060000001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12255058.060000001</v>
      </c>
      <c r="AE69" s="111">
        <f t="shared" si="26"/>
        <v>175.07225800000001</v>
      </c>
      <c r="AF69" s="110">
        <f t="shared" si="27"/>
        <v>-5255058.0600000005</v>
      </c>
      <c r="AG69" s="111">
        <f t="shared" si="28"/>
        <v>-75.072258000000005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-6581900</v>
      </c>
      <c r="F71" s="123">
        <f t="shared" si="31"/>
        <v>-2229481.0600000005</v>
      </c>
      <c r="G71" s="123">
        <f t="shared" si="31"/>
        <v>-5405286.2599999998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-7634767.3200000003</v>
      </c>
      <c r="AE71" s="116">
        <f t="shared" si="26"/>
        <v>115.99640407784986</v>
      </c>
      <c r="AF71" s="115">
        <f t="shared" si="27"/>
        <v>1052867.3200000003</v>
      </c>
      <c r="AG71" s="116">
        <f t="shared" si="28"/>
        <v>-15.996404077849865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>
        <v>0</v>
      </c>
      <c r="G74" s="110">
        <v>9959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200000</v>
      </c>
      <c r="F75" s="110">
        <v>185993</v>
      </c>
      <c r="G75" s="110">
        <v>185993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>
        <v>0</v>
      </c>
      <c r="G77" s="110">
        <v>0</v>
      </c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4011112.12</v>
      </c>
      <c r="F78" s="110">
        <v>3817635.63</v>
      </c>
      <c r="G78" s="110">
        <v>10540767.369999999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4211112.12</v>
      </c>
      <c r="F80" s="115">
        <f t="shared" si="32"/>
        <v>4003628.63</v>
      </c>
      <c r="G80" s="115">
        <f t="shared" si="32"/>
        <v>10736719.369999999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7" ht="24" customHeight="1"/>
    <row r="82" spans="4:7" ht="24" customHeight="1">
      <c r="D82" s="95" t="s">
        <v>157</v>
      </c>
      <c r="E82" s="125">
        <v>300000</v>
      </c>
    </row>
    <row r="83" spans="4:7" ht="24" customHeight="1"/>
    <row r="84" spans="4:7" ht="24" customHeight="1">
      <c r="E84" s="95" t="s">
        <v>158</v>
      </c>
      <c r="F84" s="126" t="s">
        <v>170</v>
      </c>
      <c r="G84" s="126" t="s">
        <v>164</v>
      </c>
    </row>
    <row r="85" spans="4:7" ht="24" customHeight="1">
      <c r="F85" s="96">
        <v>4003628.63</v>
      </c>
      <c r="G85" s="96">
        <v>10736719.369999999</v>
      </c>
    </row>
    <row r="86" spans="4:7" ht="24" customHeight="1"/>
    <row r="87" spans="4:7" ht="24" customHeight="1">
      <c r="E87" s="88" t="s">
        <v>161</v>
      </c>
      <c r="F87" s="88"/>
      <c r="G87" s="97">
        <f>G67+F67+F85</f>
        <v>10736719.370000001</v>
      </c>
    </row>
    <row r="88" spans="4:7" ht="24" customHeight="1">
      <c r="E88" s="88" t="s">
        <v>162</v>
      </c>
      <c r="F88" s="88"/>
      <c r="G88" s="89">
        <f>G85-G87</f>
        <v>0</v>
      </c>
    </row>
    <row r="89" spans="4:7" ht="24" customHeight="1"/>
    <row r="90" spans="4:7" ht="24" customHeight="1"/>
    <row r="91" spans="4:7" ht="24" customHeight="1"/>
    <row r="92" spans="4:7" ht="24" customHeight="1"/>
    <row r="93" spans="4:7" ht="24" customHeight="1"/>
    <row r="94" spans="4:7" ht="24" customHeight="1"/>
    <row r="95" spans="4:7" ht="24" customHeight="1"/>
    <row r="96" spans="4:7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00B0F0"/>
  </sheetPr>
  <dimension ref="A1:AG1000"/>
  <sheetViews>
    <sheetView workbookViewId="0">
      <pane ySplit="8" topLeftCell="A15" activePane="bottomLeft" state="frozen"/>
      <selection pane="bottomLeft" activeCell="D22" sqref="D22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7.7109375" customWidth="1"/>
    <col min="7" max="7" width="11.210937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234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38716950.249839999</v>
      </c>
      <c r="F11" s="110"/>
      <c r="G11" s="110">
        <f>1421443.36+69077.36+23009.25+451740.66</f>
        <v>1965270.6300000001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1965270.6300000001</v>
      </c>
      <c r="AE11" s="111">
        <f t="shared" ref="AE11:AE19" si="1">+AD11*100/E11</f>
        <v>5.0759954420948272</v>
      </c>
      <c r="AF11" s="110">
        <f t="shared" ref="AF11:AF19" si="2">+E11-AD11</f>
        <v>36751679.619839996</v>
      </c>
      <c r="AG11" s="111">
        <f>+AF11*100/E11</f>
        <v>94.924004557905164</v>
      </c>
    </row>
    <row r="12" spans="1:33" ht="24" customHeight="1">
      <c r="B12" s="109"/>
      <c r="C12" s="109"/>
      <c r="D12" s="109" t="s">
        <v>7</v>
      </c>
      <c r="E12" s="110">
        <v>904393.62840000005</v>
      </c>
      <c r="F12" s="110"/>
      <c r="G12" s="326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904393.62840000005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103675.86</v>
      </c>
      <c r="F13" s="110"/>
      <c r="G13" s="326">
        <v>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103675.86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5889949.71</v>
      </c>
      <c r="F14" s="110"/>
      <c r="G14" s="326">
        <v>506866.2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506866.2</v>
      </c>
      <c r="AE14" s="111">
        <f t="shared" si="1"/>
        <v>8.6056116767760997</v>
      </c>
      <c r="AF14" s="110">
        <f t="shared" si="2"/>
        <v>5383083.5099999998</v>
      </c>
      <c r="AG14" s="111">
        <f t="shared" si="3"/>
        <v>1062.0324476163532</v>
      </c>
    </row>
    <row r="15" spans="1:33" ht="24" customHeight="1">
      <c r="B15" s="109"/>
      <c r="C15" s="109"/>
      <c r="D15" s="109" t="s">
        <v>13</v>
      </c>
      <c r="E15" s="110">
        <v>0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 t="e">
        <f t="shared" si="1"/>
        <v>#DIV/0!</v>
      </c>
      <c r="AF15" s="110">
        <f t="shared" si="2"/>
        <v>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711444.06359999999</v>
      </c>
      <c r="F16" s="110"/>
      <c r="G16" s="326">
        <v>23294.5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23294.5</v>
      </c>
      <c r="AE16" s="111">
        <f t="shared" si="1"/>
        <v>3.274256008564719</v>
      </c>
      <c r="AF16" s="110">
        <f t="shared" si="2"/>
        <v>688149.56359999999</v>
      </c>
      <c r="AG16" s="111">
        <f t="shared" si="3"/>
        <v>2954.1289300049366</v>
      </c>
    </row>
    <row r="17" spans="2:33" ht="24" customHeight="1">
      <c r="B17" s="109"/>
      <c r="C17" s="109"/>
      <c r="D17" s="109" t="s">
        <v>17</v>
      </c>
      <c r="E17" s="110">
        <v>1729891.6440000001</v>
      </c>
      <c r="F17" s="110"/>
      <c r="G17" s="110">
        <f>100721.5+42495+30333.5</f>
        <v>173550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173550</v>
      </c>
      <c r="AE17" s="111">
        <f t="shared" si="1"/>
        <v>10.032420273370601</v>
      </c>
      <c r="AF17" s="110">
        <f t="shared" si="2"/>
        <v>1556341.6440000001</v>
      </c>
      <c r="AG17" s="111">
        <f t="shared" si="3"/>
        <v>896.76844943820231</v>
      </c>
    </row>
    <row r="18" spans="2:33" ht="24" customHeight="1">
      <c r="B18" s="109"/>
      <c r="C18" s="109"/>
      <c r="D18" s="109" t="s">
        <v>19</v>
      </c>
      <c r="E18" s="110">
        <v>14703.3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14703.3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504539.10359999997</v>
      </c>
      <c r="F19" s="110"/>
      <c r="G19" s="110">
        <f>30324+25928+19860+29280</f>
        <v>105392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105392</v>
      </c>
      <c r="AE19" s="111">
        <f t="shared" si="1"/>
        <v>20.888767441017826</v>
      </c>
      <c r="AF19" s="110">
        <f t="shared" si="2"/>
        <v>399147.10359999997</v>
      </c>
      <c r="AG19" s="111">
        <f t="shared" si="3"/>
        <v>378.72618756641867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 t="e">
        <f t="shared" si="5"/>
        <v>#DIV/0!</v>
      </c>
      <c r="AF22" s="110">
        <f t="shared" si="6"/>
        <v>0</v>
      </c>
      <c r="AG22" s="111" t="e">
        <f t="shared" si="7"/>
        <v>#DIV/0!</v>
      </c>
    </row>
    <row r="23" spans="2:33" ht="24" customHeight="1">
      <c r="B23" s="109"/>
      <c r="C23" s="109"/>
      <c r="D23" s="109" t="s">
        <v>28</v>
      </c>
      <c r="E23" s="110">
        <v>0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0</v>
      </c>
      <c r="AE23" s="111" t="e">
        <f t="shared" si="5"/>
        <v>#DIV/0!</v>
      </c>
      <c r="AF23" s="110">
        <f t="shared" si="6"/>
        <v>0</v>
      </c>
      <c r="AG23" s="111" t="e">
        <f t="shared" si="7"/>
        <v>#DIV/0!</v>
      </c>
    </row>
    <row r="24" spans="2:33" ht="24" customHeight="1">
      <c r="B24" s="109"/>
      <c r="C24" s="109"/>
      <c r="D24" s="109" t="s">
        <v>30</v>
      </c>
      <c r="E24" s="110">
        <v>63087.0674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63087.0674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663035.08140000002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0</v>
      </c>
      <c r="AE25" s="111">
        <f t="shared" si="5"/>
        <v>0</v>
      </c>
      <c r="AF25" s="110">
        <f t="shared" si="6"/>
        <v>663035.08140000002</v>
      </c>
      <c r="AG25" s="111">
        <f t="shared" si="7"/>
        <v>100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49301669.708240002</v>
      </c>
      <c r="F27" s="115">
        <f t="shared" si="8"/>
        <v>0</v>
      </c>
      <c r="G27" s="115">
        <f t="shared" si="8"/>
        <v>2774373.33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2774373.33</v>
      </c>
      <c r="AE27" s="116">
        <f t="shared" si="5"/>
        <v>5.6273415209227835</v>
      </c>
      <c r="AF27" s="115">
        <f>SUM(AF10:AF26)</f>
        <v>46527296.378239989</v>
      </c>
      <c r="AG27" s="116">
        <f t="shared" si="7"/>
        <v>94.372658479077202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9652010.4000000004</v>
      </c>
      <c r="F30" s="110"/>
      <c r="G30" s="110">
        <f>105450+105850+347931+235969</f>
        <v>795200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795200</v>
      </c>
      <c r="AE30" s="111">
        <f t="shared" ref="AE30:AE41" si="10">+AD30*100/E30</f>
        <v>8.2386981265581731</v>
      </c>
      <c r="AF30" s="110">
        <f t="shared" ref="AF30:AF41" si="11">+E30-AD30</f>
        <v>8856810.4000000004</v>
      </c>
      <c r="AG30" s="111">
        <f t="shared" ref="AG30:AG41" si="12">+AF30*100/E30</f>
        <v>91.761301873441823</v>
      </c>
    </row>
    <row r="31" spans="2:33" ht="24" customHeight="1">
      <c r="B31" s="109"/>
      <c r="C31" s="109"/>
      <c r="D31" s="109" t="s">
        <v>124</v>
      </c>
      <c r="E31" s="110">
        <v>25200</v>
      </c>
      <c r="F31" s="110"/>
      <c r="G31" s="326">
        <v>2000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2000</v>
      </c>
      <c r="AE31" s="111">
        <f t="shared" si="10"/>
        <v>7.9365079365079367</v>
      </c>
      <c r="AF31" s="110">
        <f t="shared" si="11"/>
        <v>23200</v>
      </c>
      <c r="AG31" s="111">
        <f t="shared" si="12"/>
        <v>92.063492063492063</v>
      </c>
    </row>
    <row r="32" spans="2:33" ht="24" customHeight="1">
      <c r="B32" s="109"/>
      <c r="C32" s="109"/>
      <c r="D32" s="109" t="s">
        <v>40</v>
      </c>
      <c r="E32" s="110">
        <v>1071470</v>
      </c>
      <c r="F32" s="110"/>
      <c r="G32" s="326">
        <v>140355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140355</v>
      </c>
      <c r="AE32" s="111">
        <f t="shared" si="10"/>
        <v>13.099293493984899</v>
      </c>
      <c r="AF32" s="110">
        <f t="shared" si="11"/>
        <v>931115</v>
      </c>
      <c r="AG32" s="111">
        <f t="shared" si="12"/>
        <v>86.900706506015098</v>
      </c>
    </row>
    <row r="33" spans="2:33" ht="24" customHeight="1">
      <c r="B33" s="109"/>
      <c r="C33" s="109"/>
      <c r="D33" s="109" t="s">
        <v>42</v>
      </c>
      <c r="E33" s="110">
        <v>780000</v>
      </c>
      <c r="F33" s="110"/>
      <c r="G33" s="110">
        <f>40000+10000+15000</f>
        <v>65000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65000</v>
      </c>
      <c r="AE33" s="111">
        <f t="shared" si="10"/>
        <v>8.3333333333333339</v>
      </c>
      <c r="AF33" s="110">
        <f t="shared" si="11"/>
        <v>715000</v>
      </c>
      <c r="AG33" s="111">
        <f t="shared" si="12"/>
        <v>91.666666666666671</v>
      </c>
    </row>
    <row r="34" spans="2:33" ht="24" customHeight="1">
      <c r="B34" s="109"/>
      <c r="C34" s="109"/>
      <c r="D34" s="109" t="s">
        <v>44</v>
      </c>
      <c r="E34" s="110">
        <v>4233292</v>
      </c>
      <c r="F34" s="110"/>
      <c r="G34" s="110">
        <f>404100+60700</f>
        <v>464800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464800</v>
      </c>
      <c r="AE34" s="111">
        <f t="shared" si="10"/>
        <v>10.979634761788226</v>
      </c>
      <c r="AF34" s="110">
        <f t="shared" si="11"/>
        <v>3768492</v>
      </c>
      <c r="AG34" s="111">
        <f t="shared" si="12"/>
        <v>89.020365238211781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85000</v>
      </c>
      <c r="F36" s="110"/>
      <c r="G36" s="326">
        <v>4500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4500</v>
      </c>
      <c r="AE36" s="111">
        <f t="shared" si="10"/>
        <v>5.2941176470588234</v>
      </c>
      <c r="AF36" s="110">
        <f t="shared" si="11"/>
        <v>80500</v>
      </c>
      <c r="AG36" s="111">
        <f t="shared" si="12"/>
        <v>94.705882352941174</v>
      </c>
    </row>
    <row r="37" spans="2:33" ht="24" customHeight="1">
      <c r="B37" s="109"/>
      <c r="C37" s="109"/>
      <c r="D37" s="109" t="s">
        <v>50</v>
      </c>
      <c r="E37" s="110">
        <v>7005505</v>
      </c>
      <c r="F37" s="110"/>
      <c r="G37" s="326">
        <v>500505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500505</v>
      </c>
      <c r="AE37" s="111">
        <f t="shared" si="10"/>
        <v>7.1444528267412553</v>
      </c>
      <c r="AF37" s="110">
        <f t="shared" si="11"/>
        <v>6505000</v>
      </c>
      <c r="AG37" s="111">
        <f t="shared" si="12"/>
        <v>92.855547173258742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16900</v>
      </c>
      <c r="F39" s="110"/>
      <c r="G39" s="326">
        <v>1500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1500</v>
      </c>
      <c r="AE39" s="111">
        <f t="shared" si="10"/>
        <v>8.8757396449704142</v>
      </c>
      <c r="AF39" s="110">
        <f t="shared" si="11"/>
        <v>15400</v>
      </c>
      <c r="AG39" s="111">
        <f t="shared" si="12"/>
        <v>91.124260355029591</v>
      </c>
    </row>
    <row r="40" spans="2:33" ht="24" customHeight="1">
      <c r="B40" s="109"/>
      <c r="C40" s="109"/>
      <c r="D40" s="109" t="s">
        <v>56</v>
      </c>
      <c r="E40" s="110">
        <v>426033.58</v>
      </c>
      <c r="F40" s="110"/>
      <c r="G40" s="326">
        <v>38402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38402</v>
      </c>
      <c r="AE40" s="111">
        <f t="shared" si="10"/>
        <v>9.0138434627617841</v>
      </c>
      <c r="AF40" s="110">
        <f t="shared" si="11"/>
        <v>387631.58</v>
      </c>
      <c r="AG40" s="111">
        <f t="shared" si="12"/>
        <v>90.986156537238216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5000000</v>
      </c>
      <c r="F43" s="110"/>
      <c r="G43" s="326">
        <v>266682.61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266682.61</v>
      </c>
      <c r="AE43" s="111">
        <f>+AD43*100/E43</f>
        <v>5.3336522000000004</v>
      </c>
      <c r="AF43" s="110">
        <f>+E43-AD43</f>
        <v>4733317.3899999997</v>
      </c>
      <c r="AG43" s="111">
        <f>+AF43*100/E43</f>
        <v>94.666347799999983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1000000</v>
      </c>
      <c r="F45" s="110"/>
      <c r="G45" s="110">
        <f>100449.35</f>
        <v>100449.35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100449.35</v>
      </c>
      <c r="AE45" s="111">
        <f t="shared" ref="AE45:AE53" si="14">+AD45*100/E45</f>
        <v>10.044935000000001</v>
      </c>
      <c r="AF45" s="110">
        <f t="shared" ref="AF45:AF53" si="15">+E45-AD45</f>
        <v>899550.65</v>
      </c>
      <c r="AG45" s="111">
        <f t="shared" ref="AG45:AG53" si="16">+AF45*100/E45</f>
        <v>89.955065000000005</v>
      </c>
    </row>
    <row r="46" spans="2:33" ht="24" customHeight="1">
      <c r="B46" s="109"/>
      <c r="C46" s="109"/>
      <c r="D46" s="109" t="s">
        <v>131</v>
      </c>
      <c r="E46" s="110">
        <v>1200000</v>
      </c>
      <c r="F46" s="110"/>
      <c r="G46" s="326">
        <v>66800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66800</v>
      </c>
      <c r="AE46" s="111">
        <f t="shared" si="14"/>
        <v>5.5666666666666664</v>
      </c>
      <c r="AF46" s="110">
        <f t="shared" si="15"/>
        <v>1133200</v>
      </c>
      <c r="AG46" s="111">
        <f t="shared" si="16"/>
        <v>94.433333333333337</v>
      </c>
    </row>
    <row r="47" spans="2:33" ht="24" customHeight="1">
      <c r="B47" s="109"/>
      <c r="C47" s="109"/>
      <c r="D47" s="109" t="s">
        <v>132</v>
      </c>
      <c r="E47" s="110">
        <v>150000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150000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485000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485000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2452336.75</v>
      </c>
      <c r="F50" s="110"/>
      <c r="G50" s="110">
        <f>53951.74+9680</f>
        <v>63631.74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63631.74</v>
      </c>
      <c r="AE50" s="111">
        <f t="shared" si="14"/>
        <v>2.594739078962137</v>
      </c>
      <c r="AF50" s="110">
        <f t="shared" si="15"/>
        <v>2388705.0099999998</v>
      </c>
      <c r="AG50" s="111">
        <f t="shared" si="16"/>
        <v>97.405260921037851</v>
      </c>
    </row>
    <row r="51" spans="2:33" ht="24" customHeight="1">
      <c r="B51" s="109"/>
      <c r="C51" s="109"/>
      <c r="D51" s="109" t="s">
        <v>65</v>
      </c>
      <c r="E51" s="110">
        <v>2954000</v>
      </c>
      <c r="F51" s="110"/>
      <c r="G51" s="326">
        <v>215057.85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215057.85</v>
      </c>
      <c r="AE51" s="111">
        <f t="shared" si="14"/>
        <v>7.2802251184834121</v>
      </c>
      <c r="AF51" s="110">
        <f t="shared" si="15"/>
        <v>2738942.15</v>
      </c>
      <c r="AG51" s="111">
        <f t="shared" si="16"/>
        <v>92.719774881516585</v>
      </c>
    </row>
    <row r="52" spans="2:33" ht="24" customHeight="1">
      <c r="B52" s="109"/>
      <c r="C52" s="109"/>
      <c r="D52" s="109" t="s">
        <v>67</v>
      </c>
      <c r="E52" s="110">
        <v>1857739</v>
      </c>
      <c r="F52" s="110"/>
      <c r="G52" s="326">
        <v>30092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30092</v>
      </c>
      <c r="AE52" s="111">
        <f t="shared" si="14"/>
        <v>1.6198184998000258</v>
      </c>
      <c r="AF52" s="110">
        <f t="shared" si="15"/>
        <v>1827647</v>
      </c>
      <c r="AG52" s="111">
        <f t="shared" si="16"/>
        <v>98.380181500199981</v>
      </c>
    </row>
    <row r="53" spans="2:33" ht="24" customHeight="1">
      <c r="B53" s="109"/>
      <c r="C53" s="109"/>
      <c r="D53" s="109" t="s">
        <v>135</v>
      </c>
      <c r="E53" s="110">
        <v>1791214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>
        <f t="shared" si="14"/>
        <v>0</v>
      </c>
      <c r="AF53" s="110">
        <f t="shared" si="15"/>
        <v>1791214</v>
      </c>
      <c r="AG53" s="111">
        <f t="shared" si="16"/>
        <v>100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904393.62840000005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904393.62840000005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0</v>
      </c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 t="e">
        <f t="shared" si="18"/>
        <v>#DIV/0!</v>
      </c>
      <c r="AF58" s="110">
        <f t="shared" si="19"/>
        <v>0</v>
      </c>
      <c r="AG58" s="111" t="e">
        <f t="shared" si="20"/>
        <v>#DIV/0!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546700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>
        <f t="shared" si="22"/>
        <v>0</v>
      </c>
      <c r="AF62" s="110">
        <f t="shared" si="23"/>
        <v>546700</v>
      </c>
      <c r="AG62" s="111">
        <f t="shared" si="24"/>
        <v>100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3717078.25</v>
      </c>
      <c r="F64" s="110"/>
      <c r="G64" s="326">
        <v>150000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150000</v>
      </c>
      <c r="AE64" s="111">
        <f t="shared" ref="AE64:AE71" si="26">+AD64*100/E64</f>
        <v>4.0354275565761899</v>
      </c>
      <c r="AF64" s="110">
        <f t="shared" ref="AF64:AF71" si="27">+E64-AD64</f>
        <v>3567078.25</v>
      </c>
      <c r="AG64" s="111">
        <f t="shared" ref="AG64:AG71" si="28">+AF64*100/E64</f>
        <v>95.964572443423805</v>
      </c>
    </row>
    <row r="65" spans="1:33" ht="24" customHeight="1">
      <c r="B65" s="109"/>
      <c r="C65" s="109"/>
      <c r="D65" s="109" t="s">
        <v>142</v>
      </c>
      <c r="E65" s="110">
        <v>50000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50000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45403872.608399995</v>
      </c>
      <c r="F66" s="115">
        <f t="shared" si="29"/>
        <v>0</v>
      </c>
      <c r="G66" s="115">
        <f t="shared" si="29"/>
        <v>2904975.5500000003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2904975.5500000003</v>
      </c>
      <c r="AE66" s="116">
        <f t="shared" si="26"/>
        <v>6.3980788049840527</v>
      </c>
      <c r="AF66" s="115">
        <f t="shared" si="27"/>
        <v>42498897.058399998</v>
      </c>
      <c r="AG66" s="116">
        <f t="shared" si="28"/>
        <v>93.601921195015947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3897797.0998400077</v>
      </c>
      <c r="F67" s="115">
        <f t="shared" si="30"/>
        <v>0</v>
      </c>
      <c r="G67" s="115">
        <f t="shared" si="30"/>
        <v>-130602.2200000002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-130602.2200000002</v>
      </c>
      <c r="AE67" s="116">
        <f t="shared" si="26"/>
        <v>-3.3506674835732473</v>
      </c>
      <c r="AF67" s="115">
        <f t="shared" si="27"/>
        <v>4028399.3198400079</v>
      </c>
      <c r="AG67" s="116">
        <f t="shared" si="28"/>
        <v>103.35066748357325</v>
      </c>
    </row>
    <row r="68" spans="1:33" ht="24" customHeight="1">
      <c r="B68" s="109"/>
      <c r="C68" s="109"/>
      <c r="D68" s="119" t="s">
        <v>145</v>
      </c>
      <c r="E68" s="110">
        <v>0</v>
      </c>
      <c r="F68" s="110"/>
      <c r="G68" s="326">
        <v>0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 t="e">
        <f t="shared" si="26"/>
        <v>#DIV/0!</v>
      </c>
      <c r="AF68" s="110">
        <f t="shared" si="27"/>
        <v>0</v>
      </c>
      <c r="AG68" s="111" t="e">
        <f t="shared" si="28"/>
        <v>#DIV/0!</v>
      </c>
    </row>
    <row r="69" spans="1:33" ht="24" customHeight="1">
      <c r="B69" s="109"/>
      <c r="C69" s="109"/>
      <c r="D69" s="119" t="s">
        <v>146</v>
      </c>
      <c r="E69" s="110">
        <v>19350734.039999999</v>
      </c>
      <c r="F69" s="110"/>
      <c r="G69" s="110">
        <f>18652023.06+1529731.34</f>
        <v>20181754.399999999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20181754.399999999</v>
      </c>
      <c r="AE69" s="111">
        <f t="shared" si="26"/>
        <v>104.29451595108584</v>
      </c>
      <c r="AF69" s="110">
        <f t="shared" si="27"/>
        <v>-831020.3599999994</v>
      </c>
      <c r="AG69" s="111">
        <f t="shared" si="28"/>
        <v>-4.2945159510858506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-15452936.940159991</v>
      </c>
      <c r="F71" s="123">
        <f t="shared" si="31"/>
        <v>0</v>
      </c>
      <c r="G71" s="123">
        <f t="shared" si="31"/>
        <v>-20312356.619999997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-20312356.619999997</v>
      </c>
      <c r="AE71" s="116">
        <f t="shared" si="26"/>
        <v>131.44657678121408</v>
      </c>
      <c r="AF71" s="115">
        <f t="shared" si="27"/>
        <v>4859419.6798400059</v>
      </c>
      <c r="AG71" s="116">
        <f t="shared" si="28"/>
        <v>-31.44657678121408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240</v>
      </c>
      <c r="F74" s="110"/>
      <c r="G74" s="326">
        <v>300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92351</v>
      </c>
      <c r="F75" s="110"/>
      <c r="G75" s="326">
        <v>117351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9483657.1336581949</v>
      </c>
      <c r="F78" s="110"/>
      <c r="G78" s="326">
        <v>15698453.99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9576248.1336581949</v>
      </c>
      <c r="F80" s="115">
        <f t="shared" si="32"/>
        <v>0</v>
      </c>
      <c r="G80" s="115">
        <f t="shared" si="32"/>
        <v>15816104.99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5" ht="24" customHeight="1"/>
    <row r="82" spans="4:5" ht="24" customHeight="1"/>
    <row r="83" spans="4:5" ht="24" customHeight="1">
      <c r="D83" s="95" t="s">
        <v>218</v>
      </c>
      <c r="E83" s="125">
        <v>500000</v>
      </c>
    </row>
    <row r="84" spans="4:5" ht="24" customHeight="1"/>
    <row r="85" spans="4:5" ht="24" customHeight="1"/>
    <row r="86" spans="4:5" ht="24" customHeight="1"/>
    <row r="87" spans="4:5" ht="24" customHeight="1"/>
    <row r="88" spans="4:5" ht="24" customHeight="1"/>
    <row r="89" spans="4:5" ht="24" customHeight="1"/>
    <row r="90" spans="4:5" ht="24" customHeight="1"/>
    <row r="91" spans="4:5" ht="24" customHeight="1"/>
    <row r="92" spans="4:5" ht="24" customHeight="1"/>
    <row r="93" spans="4:5" ht="24" customHeight="1"/>
    <row r="94" spans="4:5" ht="24" customHeight="1"/>
    <row r="95" spans="4:5" ht="24" customHeight="1"/>
    <row r="96" spans="4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FF0000"/>
  </sheetPr>
  <dimension ref="A1:AG1000"/>
  <sheetViews>
    <sheetView workbookViewId="0">
      <pane ySplit="8" topLeftCell="A9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7.7109375" customWidth="1"/>
    <col min="7" max="7" width="7.9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235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195000000</v>
      </c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0</v>
      </c>
      <c r="AE11" s="111">
        <f t="shared" ref="AE11:AE19" si="1">+AD11*100/E11</f>
        <v>0</v>
      </c>
      <c r="AF11" s="110">
        <f t="shared" ref="AF11:AF19" si="2">+E11-AD11</f>
        <v>195000000</v>
      </c>
      <c r="AG11" s="111">
        <f>+AF11*100/E11</f>
        <v>100</v>
      </c>
    </row>
    <row r="12" spans="1:33" ht="24" customHeight="1">
      <c r="B12" s="109"/>
      <c r="C12" s="109"/>
      <c r="D12" s="109" t="s">
        <v>7</v>
      </c>
      <c r="E12" s="110">
        <v>16587011.779999999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16587011.779999999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640000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640000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39000000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0</v>
      </c>
      <c r="AE14" s="111">
        <f t="shared" si="1"/>
        <v>0</v>
      </c>
      <c r="AF14" s="110">
        <f t="shared" si="2"/>
        <v>39000000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350000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350000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8000000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0</v>
      </c>
      <c r="AE16" s="111">
        <f t="shared" si="1"/>
        <v>0</v>
      </c>
      <c r="AF16" s="110">
        <f t="shared" si="2"/>
        <v>8000000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9000000</v>
      </c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0</v>
      </c>
      <c r="AE17" s="111">
        <f t="shared" si="1"/>
        <v>0</v>
      </c>
      <c r="AF17" s="110">
        <f t="shared" si="2"/>
        <v>9000000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180000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180000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25000000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0</v>
      </c>
      <c r="AE19" s="111">
        <f t="shared" si="1"/>
        <v>0</v>
      </c>
      <c r="AF19" s="110">
        <f t="shared" si="2"/>
        <v>25000000</v>
      </c>
      <c r="AG19" s="111" t="e">
        <f t="shared" si="3"/>
        <v>#DIV/0!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2000000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2000000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3000000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0</v>
      </c>
      <c r="AE23" s="111">
        <f t="shared" si="5"/>
        <v>0</v>
      </c>
      <c r="AF23" s="110">
        <f t="shared" si="6"/>
        <v>3000000</v>
      </c>
      <c r="AG23" s="111">
        <f t="shared" si="7"/>
        <v>100</v>
      </c>
    </row>
    <row r="24" spans="2:33" ht="24" customHeight="1">
      <c r="B24" s="109"/>
      <c r="C24" s="109"/>
      <c r="D24" s="109" t="s">
        <v>30</v>
      </c>
      <c r="E24" s="110">
        <v>300000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300000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400000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0</v>
      </c>
      <c r="AE25" s="111">
        <f t="shared" si="5"/>
        <v>0</v>
      </c>
      <c r="AF25" s="110">
        <f t="shared" si="6"/>
        <v>400000</v>
      </c>
      <c r="AG25" s="111">
        <f t="shared" si="7"/>
        <v>100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299457011.77999997</v>
      </c>
      <c r="F27" s="115">
        <f t="shared" si="8"/>
        <v>0</v>
      </c>
      <c r="G27" s="115">
        <f t="shared" si="8"/>
        <v>0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0</v>
      </c>
      <c r="AE27" s="116">
        <f t="shared" si="5"/>
        <v>0</v>
      </c>
      <c r="AF27" s="115">
        <f>SUM(AF10:AF26)</f>
        <v>299457011.77999997</v>
      </c>
      <c r="AG27" s="116">
        <f t="shared" si="7"/>
        <v>100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35007114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0</v>
      </c>
      <c r="AE30" s="111">
        <f t="shared" ref="AE30:AE41" si="10">+AD30*100/E30</f>
        <v>0</v>
      </c>
      <c r="AF30" s="110">
        <f t="shared" ref="AF30:AF41" si="11">+E30-AD30</f>
        <v>35007114</v>
      </c>
      <c r="AG30" s="111">
        <f t="shared" ref="AG30:AG41" si="12">+AF30*100/E30</f>
        <v>100</v>
      </c>
    </row>
    <row r="31" spans="2:33" ht="24" customHeight="1">
      <c r="B31" s="109"/>
      <c r="C31" s="109"/>
      <c r="D31" s="109" t="s">
        <v>124</v>
      </c>
      <c r="E31" s="110">
        <v>2200000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0</v>
      </c>
      <c r="AE31" s="111">
        <f t="shared" si="10"/>
        <v>0</v>
      </c>
      <c r="AF31" s="110">
        <f t="shared" si="11"/>
        <v>2200000</v>
      </c>
      <c r="AG31" s="111">
        <f t="shared" si="12"/>
        <v>100</v>
      </c>
    </row>
    <row r="32" spans="2:33" ht="24" customHeight="1">
      <c r="B32" s="109"/>
      <c r="C32" s="109"/>
      <c r="D32" s="109" t="s">
        <v>40</v>
      </c>
      <c r="E32" s="110">
        <v>5400000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0</v>
      </c>
      <c r="AE32" s="111">
        <f t="shared" si="10"/>
        <v>0</v>
      </c>
      <c r="AF32" s="110">
        <f t="shared" si="11"/>
        <v>5400000</v>
      </c>
      <c r="AG32" s="111">
        <f t="shared" si="12"/>
        <v>100</v>
      </c>
    </row>
    <row r="33" spans="2:33" ht="24" customHeight="1">
      <c r="B33" s="109"/>
      <c r="C33" s="109"/>
      <c r="D33" s="109" t="s">
        <v>42</v>
      </c>
      <c r="E33" s="110">
        <v>2640000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0</v>
      </c>
      <c r="AE33" s="111">
        <f t="shared" si="10"/>
        <v>0</v>
      </c>
      <c r="AF33" s="110">
        <f t="shared" si="11"/>
        <v>2640000</v>
      </c>
      <c r="AG33" s="111">
        <f t="shared" si="12"/>
        <v>100</v>
      </c>
    </row>
    <row r="34" spans="2:33" ht="24" customHeight="1">
      <c r="B34" s="109"/>
      <c r="C34" s="109"/>
      <c r="D34" s="109" t="s">
        <v>44</v>
      </c>
      <c r="E34" s="110">
        <v>14904333.33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0</v>
      </c>
      <c r="AE34" s="111">
        <f t="shared" si="10"/>
        <v>0</v>
      </c>
      <c r="AF34" s="110">
        <f t="shared" si="11"/>
        <v>14904333.33</v>
      </c>
      <c r="AG34" s="111">
        <f t="shared" si="12"/>
        <v>100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618000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0</v>
      </c>
      <c r="AE36" s="111">
        <f t="shared" si="10"/>
        <v>0</v>
      </c>
      <c r="AF36" s="110">
        <f t="shared" si="11"/>
        <v>618000</v>
      </c>
      <c r="AG36" s="111">
        <f t="shared" si="12"/>
        <v>100</v>
      </c>
    </row>
    <row r="37" spans="2:33" ht="24" customHeight="1">
      <c r="B37" s="109"/>
      <c r="C37" s="109"/>
      <c r="D37" s="109" t="s">
        <v>50</v>
      </c>
      <c r="E37" s="110">
        <v>30000000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0</v>
      </c>
      <c r="AE37" s="111">
        <f t="shared" si="10"/>
        <v>0</v>
      </c>
      <c r="AF37" s="110">
        <f t="shared" si="11"/>
        <v>30000000</v>
      </c>
      <c r="AG37" s="111">
        <f t="shared" si="12"/>
        <v>100</v>
      </c>
    </row>
    <row r="38" spans="2:33" ht="24" customHeight="1">
      <c r="B38" s="109"/>
      <c r="C38" s="109"/>
      <c r="D38" s="109" t="s">
        <v>52</v>
      </c>
      <c r="E38" s="110">
        <v>205000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>
        <f t="shared" si="10"/>
        <v>0</v>
      </c>
      <c r="AF38" s="110">
        <f t="shared" si="11"/>
        <v>205000</v>
      </c>
      <c r="AG38" s="111">
        <f t="shared" si="12"/>
        <v>100</v>
      </c>
    </row>
    <row r="39" spans="2:33" ht="24" customHeight="1">
      <c r="B39" s="109"/>
      <c r="C39" s="109"/>
      <c r="D39" s="109" t="s">
        <v>125</v>
      </c>
      <c r="E39" s="110">
        <v>240000</v>
      </c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>
        <f t="shared" si="10"/>
        <v>0</v>
      </c>
      <c r="AF39" s="110">
        <f t="shared" si="11"/>
        <v>240000</v>
      </c>
      <c r="AG39" s="111">
        <f t="shared" si="12"/>
        <v>100</v>
      </c>
    </row>
    <row r="40" spans="2:33" ht="24" customHeight="1">
      <c r="B40" s="109"/>
      <c r="C40" s="109"/>
      <c r="D40" s="109" t="s">
        <v>56</v>
      </c>
      <c r="E40" s="110">
        <v>1000310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0</v>
      </c>
      <c r="AE40" s="111">
        <f t="shared" si="10"/>
        <v>0</v>
      </c>
      <c r="AF40" s="110">
        <f t="shared" si="11"/>
        <v>1000310</v>
      </c>
      <c r="AG40" s="111">
        <f t="shared" si="12"/>
        <v>100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43000000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0</v>
      </c>
      <c r="AE43" s="111">
        <f>+AD43*100/E43</f>
        <v>0</v>
      </c>
      <c r="AF43" s="110">
        <f>+E43-AD43</f>
        <v>43000000</v>
      </c>
      <c r="AG43" s="111">
        <f>+AF43*100/E43</f>
        <v>100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22600000</v>
      </c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0</v>
      </c>
      <c r="AE45" s="111">
        <f t="shared" ref="AE45:AE53" si="14">+AD45*100/E45</f>
        <v>0</v>
      </c>
      <c r="AF45" s="110">
        <f t="shared" ref="AF45:AF53" si="15">+E45-AD45</f>
        <v>22600000</v>
      </c>
      <c r="AG45" s="111">
        <f t="shared" ref="AG45:AG53" si="16">+AF45*100/E45</f>
        <v>100</v>
      </c>
    </row>
    <row r="46" spans="2:33" ht="24" customHeight="1">
      <c r="B46" s="109"/>
      <c r="C46" s="109"/>
      <c r="D46" s="109" t="s">
        <v>131</v>
      </c>
      <c r="E46" s="110">
        <v>13080000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0</v>
      </c>
      <c r="AE46" s="111">
        <f t="shared" si="14"/>
        <v>0</v>
      </c>
      <c r="AF46" s="110">
        <f t="shared" si="15"/>
        <v>13080000</v>
      </c>
      <c r="AG46" s="111">
        <f t="shared" si="16"/>
        <v>100</v>
      </c>
    </row>
    <row r="47" spans="2:33" ht="24" customHeight="1">
      <c r="B47" s="109"/>
      <c r="C47" s="109"/>
      <c r="D47" s="109" t="s">
        <v>132</v>
      </c>
      <c r="E47" s="110">
        <v>1250000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1250000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1290000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1290000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15000000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0</v>
      </c>
      <c r="AE50" s="111">
        <f t="shared" si="14"/>
        <v>0</v>
      </c>
      <c r="AF50" s="110">
        <f t="shared" si="15"/>
        <v>15000000</v>
      </c>
      <c r="AG50" s="111">
        <f t="shared" si="16"/>
        <v>100</v>
      </c>
    </row>
    <row r="51" spans="2:33" ht="24" customHeight="1">
      <c r="B51" s="109"/>
      <c r="C51" s="109"/>
      <c r="D51" s="109" t="s">
        <v>65</v>
      </c>
      <c r="E51" s="110">
        <v>7051500</v>
      </c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0</v>
      </c>
      <c r="AE51" s="111">
        <f t="shared" si="14"/>
        <v>0</v>
      </c>
      <c r="AF51" s="110">
        <f t="shared" si="15"/>
        <v>7051500</v>
      </c>
      <c r="AG51" s="111">
        <f t="shared" si="16"/>
        <v>100</v>
      </c>
    </row>
    <row r="52" spans="2:33" ht="24" customHeight="1">
      <c r="B52" s="109"/>
      <c r="C52" s="109"/>
      <c r="D52" s="109" t="s">
        <v>67</v>
      </c>
      <c r="E52" s="110">
        <v>38600000</v>
      </c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0</v>
      </c>
      <c r="AE52" s="111">
        <f t="shared" si="14"/>
        <v>0</v>
      </c>
      <c r="AF52" s="110">
        <f t="shared" si="15"/>
        <v>38600000</v>
      </c>
      <c r="AG52" s="111">
        <f t="shared" si="16"/>
        <v>100</v>
      </c>
    </row>
    <row r="53" spans="2:33" ht="24" customHeight="1">
      <c r="B53" s="109"/>
      <c r="C53" s="109"/>
      <c r="D53" s="109" t="s">
        <v>135</v>
      </c>
      <c r="E53" s="110">
        <v>5344238.01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>
        <f t="shared" si="14"/>
        <v>0</v>
      </c>
      <c r="AF53" s="110">
        <f t="shared" si="15"/>
        <v>5344238.01</v>
      </c>
      <c r="AG53" s="111">
        <f t="shared" si="16"/>
        <v>100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12550000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12550000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3000000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>
        <f t="shared" si="18"/>
        <v>0</v>
      </c>
      <c r="AF57" s="110">
        <f t="shared" si="19"/>
        <v>3000000</v>
      </c>
      <c r="AG57" s="111">
        <f t="shared" si="20"/>
        <v>100</v>
      </c>
    </row>
    <row r="58" spans="2:33" ht="24" customHeight="1">
      <c r="B58" s="109"/>
      <c r="C58" s="109"/>
      <c r="D58" s="109" t="s">
        <v>138</v>
      </c>
      <c r="E58" s="110">
        <v>6615700</v>
      </c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>
        <f t="shared" si="18"/>
        <v>0</v>
      </c>
      <c r="AF58" s="110">
        <f t="shared" si="19"/>
        <v>6615700</v>
      </c>
      <c r="AG58" s="111">
        <f t="shared" si="20"/>
        <v>100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1000000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>
        <f t="shared" si="22"/>
        <v>0</v>
      </c>
      <c r="AF61" s="110">
        <f t="shared" si="23"/>
        <v>1000000</v>
      </c>
      <c r="AG61" s="111">
        <f t="shared" si="24"/>
        <v>100</v>
      </c>
    </row>
    <row r="62" spans="2:33" ht="24" customHeight="1">
      <c r="B62" s="109"/>
      <c r="C62" s="109"/>
      <c r="D62" s="109" t="s">
        <v>141</v>
      </c>
      <c r="E62" s="110">
        <v>1000000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>
        <f t="shared" si="22"/>
        <v>0</v>
      </c>
      <c r="AF62" s="110">
        <f t="shared" si="23"/>
        <v>1000000</v>
      </c>
      <c r="AG62" s="111">
        <f t="shared" si="24"/>
        <v>100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23130113.649999999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23130113.649999999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5200000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5200000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291926308.98999995</v>
      </c>
      <c r="F66" s="115">
        <f t="shared" si="29"/>
        <v>0</v>
      </c>
      <c r="G66" s="115">
        <f t="shared" si="29"/>
        <v>0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0</v>
      </c>
      <c r="AE66" s="116">
        <f t="shared" si="26"/>
        <v>0</v>
      </c>
      <c r="AF66" s="115">
        <f t="shared" si="27"/>
        <v>291926308.98999995</v>
      </c>
      <c r="AG66" s="116">
        <f t="shared" si="28"/>
        <v>100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7530702.7900000215</v>
      </c>
      <c r="F67" s="115">
        <f t="shared" si="30"/>
        <v>0</v>
      </c>
      <c r="G67" s="115">
        <f t="shared" si="30"/>
        <v>0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0</v>
      </c>
      <c r="AE67" s="116">
        <f t="shared" si="26"/>
        <v>0</v>
      </c>
      <c r="AF67" s="115">
        <f t="shared" si="27"/>
        <v>7530702.7900000215</v>
      </c>
      <c r="AG67" s="116">
        <f t="shared" si="28"/>
        <v>100</v>
      </c>
    </row>
    <row r="68" spans="1:33" ht="24" customHeight="1">
      <c r="B68" s="109"/>
      <c r="C68" s="109"/>
      <c r="D68" s="119" t="s">
        <v>145</v>
      </c>
      <c r="E68" s="110">
        <v>0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 t="e">
        <f t="shared" si="26"/>
        <v>#DIV/0!</v>
      </c>
      <c r="AF68" s="110">
        <f t="shared" si="27"/>
        <v>0</v>
      </c>
      <c r="AG68" s="111" t="e">
        <f t="shared" si="28"/>
        <v>#DIV/0!</v>
      </c>
    </row>
    <row r="69" spans="1:33" ht="24" customHeight="1">
      <c r="B69" s="109"/>
      <c r="C69" s="109"/>
      <c r="D69" s="119" t="s">
        <v>146</v>
      </c>
      <c r="E69" s="110">
        <v>90300243.239999995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90300243.239999995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-82769540.449999973</v>
      </c>
      <c r="F71" s="123">
        <f t="shared" si="31"/>
        <v>0</v>
      </c>
      <c r="G71" s="123">
        <f t="shared" si="31"/>
        <v>0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0</v>
      </c>
      <c r="AE71" s="116">
        <f t="shared" si="26"/>
        <v>0</v>
      </c>
      <c r="AF71" s="115">
        <f t="shared" si="27"/>
        <v>-82769540.449999973</v>
      </c>
      <c r="AG71" s="116">
        <f t="shared" si="28"/>
        <v>100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10000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690000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77672421.420000002</v>
      </c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78372421.420000002</v>
      </c>
      <c r="F80" s="115">
        <f t="shared" si="32"/>
        <v>0</v>
      </c>
      <c r="G80" s="115">
        <f t="shared" si="32"/>
        <v>0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5" ht="24" customHeight="1"/>
    <row r="82" spans="4:5" ht="24" customHeight="1"/>
    <row r="83" spans="4:5" ht="24" customHeight="1">
      <c r="D83" s="95" t="s">
        <v>218</v>
      </c>
      <c r="E83" s="125">
        <v>700000</v>
      </c>
    </row>
    <row r="84" spans="4:5" ht="24" customHeight="1"/>
    <row r="85" spans="4:5" ht="24" customHeight="1"/>
    <row r="86" spans="4:5" ht="24" customHeight="1"/>
    <row r="87" spans="4:5" ht="24" customHeight="1"/>
    <row r="88" spans="4:5" ht="24" customHeight="1"/>
    <row r="89" spans="4:5" ht="24" customHeight="1"/>
    <row r="90" spans="4:5" ht="24" customHeight="1"/>
    <row r="91" spans="4:5" ht="24" customHeight="1"/>
    <row r="92" spans="4:5" ht="24" customHeight="1"/>
    <row r="93" spans="4:5" ht="24" customHeight="1"/>
    <row r="94" spans="4:5" ht="24" customHeight="1"/>
    <row r="95" spans="4:5" ht="24" customHeight="1"/>
    <row r="96" spans="4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FF0000"/>
  </sheetPr>
  <dimension ref="A1:AG1000"/>
  <sheetViews>
    <sheetView workbookViewId="0">
      <pane ySplit="8" topLeftCell="A18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7.7109375" customWidth="1"/>
    <col min="7" max="7" width="7.9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236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62834681.049999997</v>
      </c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0</v>
      </c>
      <c r="AE11" s="111">
        <f t="shared" ref="AE11:AE19" si="1">+AD11*100/E11</f>
        <v>0</v>
      </c>
      <c r="AF11" s="110">
        <f t="shared" ref="AF11:AF19" si="2">+E11-AD11</f>
        <v>62834681.049999997</v>
      </c>
      <c r="AG11" s="111">
        <f>+AF11*100/E11</f>
        <v>100</v>
      </c>
    </row>
    <row r="12" spans="1:33" ht="24" customHeight="1">
      <c r="B12" s="109"/>
      <c r="C12" s="109"/>
      <c r="D12" s="109" t="s">
        <v>7</v>
      </c>
      <c r="E12" s="110">
        <v>3595896.48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3595896.48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122640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122640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8616293.8200000003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0</v>
      </c>
      <c r="AE14" s="111">
        <f t="shared" si="1"/>
        <v>0</v>
      </c>
      <c r="AF14" s="110">
        <f t="shared" si="2"/>
        <v>8616293.8200000003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10491.599999999999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10491.599999999999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1486199.6359999999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0</v>
      </c>
      <c r="AE16" s="111">
        <f t="shared" si="1"/>
        <v>0</v>
      </c>
      <c r="AF16" s="110">
        <f t="shared" si="2"/>
        <v>1486199.6359999999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1587820</v>
      </c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0</v>
      </c>
      <c r="AE17" s="111">
        <f t="shared" si="1"/>
        <v>0</v>
      </c>
      <c r="AF17" s="110">
        <f t="shared" si="2"/>
        <v>1587820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23760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23760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9875973.5700000003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0</v>
      </c>
      <c r="AE19" s="111">
        <f t="shared" si="1"/>
        <v>0</v>
      </c>
      <c r="AF19" s="110">
        <f t="shared" si="2"/>
        <v>9875973.5700000003</v>
      </c>
      <c r="AG19" s="111" t="e">
        <f t="shared" si="3"/>
        <v>#DIV/0!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551065.04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551065.04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2954000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0</v>
      </c>
      <c r="AE23" s="111">
        <f t="shared" si="5"/>
        <v>0</v>
      </c>
      <c r="AF23" s="110">
        <f t="shared" si="6"/>
        <v>2954000</v>
      </c>
      <c r="AG23" s="111">
        <f t="shared" si="7"/>
        <v>100</v>
      </c>
    </row>
    <row r="24" spans="2:33" ht="24" customHeight="1">
      <c r="B24" s="109"/>
      <c r="C24" s="109"/>
      <c r="D24" s="109" t="s">
        <v>30</v>
      </c>
      <c r="E24" s="110">
        <v>76257.429999999993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76257.429999999993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0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0</v>
      </c>
      <c r="AE25" s="111" t="e">
        <f t="shared" si="5"/>
        <v>#DIV/0!</v>
      </c>
      <c r="AF25" s="110">
        <f t="shared" si="6"/>
        <v>0</v>
      </c>
      <c r="AG25" s="111" t="e">
        <f t="shared" si="7"/>
        <v>#DIV/0!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91735078.626000002</v>
      </c>
      <c r="F27" s="115">
        <f t="shared" si="8"/>
        <v>0</v>
      </c>
      <c r="G27" s="115">
        <f t="shared" si="8"/>
        <v>0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0</v>
      </c>
      <c r="AE27" s="116">
        <f t="shared" si="5"/>
        <v>0</v>
      </c>
      <c r="AF27" s="115">
        <f>SUM(AF10:AF26)</f>
        <v>91735078.626000002</v>
      </c>
      <c r="AG27" s="116">
        <f t="shared" si="7"/>
        <v>100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13966708.800000001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0</v>
      </c>
      <c r="AE30" s="111">
        <f t="shared" ref="AE30:AE41" si="10">+AD30*100/E30</f>
        <v>0</v>
      </c>
      <c r="AF30" s="110">
        <f t="shared" ref="AF30:AF41" si="11">+E30-AD30</f>
        <v>13966708.800000001</v>
      </c>
      <c r="AG30" s="111">
        <f t="shared" ref="AG30:AG41" si="12">+AF30*100/E30</f>
        <v>100</v>
      </c>
    </row>
    <row r="31" spans="2:33" ht="24" customHeight="1">
      <c r="B31" s="109"/>
      <c r="C31" s="109"/>
      <c r="D31" s="109" t="s">
        <v>124</v>
      </c>
      <c r="E31" s="110">
        <v>260710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0</v>
      </c>
      <c r="AE31" s="111">
        <f t="shared" si="10"/>
        <v>0</v>
      </c>
      <c r="AF31" s="110">
        <f t="shared" si="11"/>
        <v>260710</v>
      </c>
      <c r="AG31" s="111">
        <f t="shared" si="12"/>
        <v>100</v>
      </c>
    </row>
    <row r="32" spans="2:33" ht="24" customHeight="1">
      <c r="B32" s="109"/>
      <c r="C32" s="109"/>
      <c r="D32" s="109" t="s">
        <v>40</v>
      </c>
      <c r="E32" s="110">
        <v>1132080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0</v>
      </c>
      <c r="AE32" s="111">
        <f t="shared" si="10"/>
        <v>0</v>
      </c>
      <c r="AF32" s="110">
        <f t="shared" si="11"/>
        <v>1132080</v>
      </c>
      <c r="AG32" s="111">
        <f t="shared" si="12"/>
        <v>100</v>
      </c>
    </row>
    <row r="33" spans="2:33" ht="24" customHeight="1">
      <c r="B33" s="109"/>
      <c r="C33" s="109"/>
      <c r="D33" s="109" t="s">
        <v>42</v>
      </c>
      <c r="E33" s="110">
        <v>900000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0</v>
      </c>
      <c r="AE33" s="111">
        <f t="shared" si="10"/>
        <v>0</v>
      </c>
      <c r="AF33" s="110">
        <f t="shared" si="11"/>
        <v>900000</v>
      </c>
      <c r="AG33" s="111">
        <f t="shared" si="12"/>
        <v>100</v>
      </c>
    </row>
    <row r="34" spans="2:33" ht="24" customHeight="1">
      <c r="B34" s="109"/>
      <c r="C34" s="109"/>
      <c r="D34" s="109" t="s">
        <v>44</v>
      </c>
      <c r="E34" s="110">
        <v>7429200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0</v>
      </c>
      <c r="AE34" s="111">
        <f t="shared" si="10"/>
        <v>0</v>
      </c>
      <c r="AF34" s="110">
        <f t="shared" si="11"/>
        <v>7429200</v>
      </c>
      <c r="AG34" s="111">
        <f t="shared" si="12"/>
        <v>100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96000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0</v>
      </c>
      <c r="AE36" s="111">
        <f t="shared" si="10"/>
        <v>0</v>
      </c>
      <c r="AF36" s="110">
        <f t="shared" si="11"/>
        <v>96000</v>
      </c>
      <c r="AG36" s="111">
        <f t="shared" si="12"/>
        <v>100</v>
      </c>
    </row>
    <row r="37" spans="2:33" ht="24" customHeight="1">
      <c r="B37" s="109"/>
      <c r="C37" s="109"/>
      <c r="D37" s="109" t="s">
        <v>50</v>
      </c>
      <c r="E37" s="110">
        <v>11924428.17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0</v>
      </c>
      <c r="AE37" s="111">
        <f t="shared" si="10"/>
        <v>0</v>
      </c>
      <c r="AF37" s="110">
        <f t="shared" si="11"/>
        <v>11924428.17</v>
      </c>
      <c r="AG37" s="111">
        <f t="shared" si="12"/>
        <v>100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10800</v>
      </c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>
        <f t="shared" si="10"/>
        <v>0</v>
      </c>
      <c r="AF39" s="110">
        <f t="shared" si="11"/>
        <v>10800</v>
      </c>
      <c r="AG39" s="111">
        <f t="shared" si="12"/>
        <v>100</v>
      </c>
    </row>
    <row r="40" spans="2:33" ht="24" customHeight="1">
      <c r="B40" s="109"/>
      <c r="C40" s="109"/>
      <c r="D40" s="109" t="s">
        <v>56</v>
      </c>
      <c r="E40" s="110">
        <v>534444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0</v>
      </c>
      <c r="AE40" s="111">
        <f t="shared" si="10"/>
        <v>0</v>
      </c>
      <c r="AF40" s="110">
        <f t="shared" si="11"/>
        <v>534444</v>
      </c>
      <c r="AG40" s="111">
        <f t="shared" si="12"/>
        <v>100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13056200.800000001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0</v>
      </c>
      <c r="AE43" s="111">
        <f>+AD43*100/E43</f>
        <v>0</v>
      </c>
      <c r="AF43" s="110">
        <f>+E43-AD43</f>
        <v>13056200.800000001</v>
      </c>
      <c r="AG43" s="111">
        <f>+AF43*100/E43</f>
        <v>100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4267825.4400000004</v>
      </c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0</v>
      </c>
      <c r="AE45" s="111">
        <f t="shared" ref="AE45:AE53" si="14">+AD45*100/E45</f>
        <v>0</v>
      </c>
      <c r="AF45" s="110">
        <f t="shared" ref="AF45:AF53" si="15">+E45-AD45</f>
        <v>4267825.4400000004</v>
      </c>
      <c r="AG45" s="111">
        <f t="shared" ref="AG45:AG53" si="16">+AF45*100/E45</f>
        <v>100</v>
      </c>
    </row>
    <row r="46" spans="2:33" ht="24" customHeight="1">
      <c r="B46" s="109"/>
      <c r="C46" s="109"/>
      <c r="D46" s="109" t="s">
        <v>131</v>
      </c>
      <c r="E46" s="110">
        <v>5606955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0</v>
      </c>
      <c r="AE46" s="111">
        <f t="shared" si="14"/>
        <v>0</v>
      </c>
      <c r="AF46" s="110">
        <f t="shared" si="15"/>
        <v>5606955</v>
      </c>
      <c r="AG46" s="111">
        <f t="shared" si="16"/>
        <v>100</v>
      </c>
    </row>
    <row r="47" spans="2:33" ht="24" customHeight="1">
      <c r="B47" s="109"/>
      <c r="C47" s="109"/>
      <c r="D47" s="109" t="s">
        <v>132</v>
      </c>
      <c r="E47" s="110">
        <v>360000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360000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300555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300555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4542917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0</v>
      </c>
      <c r="AE50" s="111">
        <f t="shared" si="14"/>
        <v>0</v>
      </c>
      <c r="AF50" s="110">
        <f t="shared" si="15"/>
        <v>4542917</v>
      </c>
      <c r="AG50" s="111">
        <f t="shared" si="16"/>
        <v>100</v>
      </c>
    </row>
    <row r="51" spans="2:33" ht="24" customHeight="1">
      <c r="B51" s="109"/>
      <c r="C51" s="109"/>
      <c r="D51" s="109" t="s">
        <v>65</v>
      </c>
      <c r="E51" s="110">
        <v>3625043.8000000003</v>
      </c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0</v>
      </c>
      <c r="AE51" s="111">
        <f t="shared" si="14"/>
        <v>0</v>
      </c>
      <c r="AF51" s="110">
        <f t="shared" si="15"/>
        <v>3625043.8000000003</v>
      </c>
      <c r="AG51" s="111">
        <f t="shared" si="16"/>
        <v>99.999999999999986</v>
      </c>
    </row>
    <row r="52" spans="2:33" ht="24" customHeight="1">
      <c r="B52" s="109"/>
      <c r="C52" s="109"/>
      <c r="D52" s="109" t="s">
        <v>67</v>
      </c>
      <c r="E52" s="110">
        <v>8203675.4283999996</v>
      </c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0</v>
      </c>
      <c r="AE52" s="111">
        <f t="shared" si="14"/>
        <v>0</v>
      </c>
      <c r="AF52" s="110">
        <f t="shared" si="15"/>
        <v>8203675.4283999996</v>
      </c>
      <c r="AG52" s="111">
        <f t="shared" si="16"/>
        <v>100</v>
      </c>
    </row>
    <row r="53" spans="2:33" ht="24" customHeight="1">
      <c r="B53" s="109"/>
      <c r="C53" s="109"/>
      <c r="D53" s="109" t="s">
        <v>135</v>
      </c>
      <c r="E53" s="110">
        <v>3163872.28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>
        <f t="shared" si="14"/>
        <v>0</v>
      </c>
      <c r="AF53" s="110">
        <f t="shared" si="15"/>
        <v>3163872.28</v>
      </c>
      <c r="AG53" s="111">
        <f t="shared" si="16"/>
        <v>100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3595896.48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3595896.48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1321000</v>
      </c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>
        <f t="shared" si="18"/>
        <v>0</v>
      </c>
      <c r="AF58" s="110">
        <f t="shared" si="19"/>
        <v>1321000</v>
      </c>
      <c r="AG58" s="111">
        <f t="shared" si="20"/>
        <v>100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5263136.92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5263136.92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0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 t="e">
        <f t="shared" si="26"/>
        <v>#DIV/0!</v>
      </c>
      <c r="AF65" s="110">
        <f t="shared" si="27"/>
        <v>0</v>
      </c>
      <c r="AG65" s="111" t="e">
        <f t="shared" si="28"/>
        <v>#DIV/0!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89561449.118399993</v>
      </c>
      <c r="F66" s="115">
        <f t="shared" si="29"/>
        <v>0</v>
      </c>
      <c r="G66" s="115">
        <f t="shared" si="29"/>
        <v>0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0</v>
      </c>
      <c r="AE66" s="116">
        <f t="shared" si="26"/>
        <v>0</v>
      </c>
      <c r="AF66" s="115">
        <f t="shared" si="27"/>
        <v>89561449.118399993</v>
      </c>
      <c r="AG66" s="116">
        <f t="shared" si="28"/>
        <v>100.00000000000001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2173629.5076000094</v>
      </c>
      <c r="F67" s="115">
        <f t="shared" si="30"/>
        <v>0</v>
      </c>
      <c r="G67" s="115">
        <f t="shared" si="30"/>
        <v>0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0</v>
      </c>
      <c r="AE67" s="116">
        <f t="shared" si="26"/>
        <v>0</v>
      </c>
      <c r="AF67" s="115">
        <f t="shared" si="27"/>
        <v>2173629.5076000094</v>
      </c>
      <c r="AG67" s="116">
        <f t="shared" si="28"/>
        <v>100</v>
      </c>
    </row>
    <row r="68" spans="1:33" ht="24" customHeight="1">
      <c r="B68" s="109"/>
      <c r="C68" s="109"/>
      <c r="D68" s="119" t="s">
        <v>145</v>
      </c>
      <c r="E68" s="110">
        <v>1841369.44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>
        <f t="shared" si="26"/>
        <v>0</v>
      </c>
      <c r="AF68" s="110">
        <f t="shared" si="27"/>
        <v>1841369.44</v>
      </c>
      <c r="AG68" s="111">
        <f t="shared" si="28"/>
        <v>100</v>
      </c>
    </row>
    <row r="69" spans="1:33" ht="24" customHeight="1">
      <c r="B69" s="109"/>
      <c r="C69" s="109"/>
      <c r="D69" s="119" t="s">
        <v>146</v>
      </c>
      <c r="E69" s="110">
        <v>30986841.800000001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30986841.800000001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-30654581.732399993</v>
      </c>
      <c r="F71" s="123">
        <f t="shared" si="31"/>
        <v>0</v>
      </c>
      <c r="G71" s="123">
        <f t="shared" si="31"/>
        <v>0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0</v>
      </c>
      <c r="AE71" s="116">
        <f t="shared" si="26"/>
        <v>0</v>
      </c>
      <c r="AF71" s="115">
        <f t="shared" si="27"/>
        <v>-30654581.732399993</v>
      </c>
      <c r="AG71" s="116">
        <f t="shared" si="28"/>
        <v>100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0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24217631.557599969</v>
      </c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24217631.557599969</v>
      </c>
      <c r="F80" s="115">
        <f t="shared" si="32"/>
        <v>0</v>
      </c>
      <c r="G80" s="115">
        <f t="shared" si="32"/>
        <v>0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5:5" ht="24" customHeight="1"/>
    <row r="82" spans="5:5" ht="24" customHeight="1"/>
    <row r="83" spans="5:5" ht="24" customHeight="1">
      <c r="E83" s="125"/>
    </row>
    <row r="84" spans="5:5" ht="24" customHeight="1"/>
    <row r="85" spans="5:5" ht="24" customHeight="1"/>
    <row r="86" spans="5:5" ht="24" customHeight="1"/>
    <row r="87" spans="5:5" ht="24" customHeight="1"/>
    <row r="88" spans="5:5" ht="24" customHeight="1"/>
    <row r="89" spans="5:5" ht="24" customHeight="1"/>
    <row r="90" spans="5:5" ht="24" customHeight="1"/>
    <row r="91" spans="5:5" ht="24" customHeight="1"/>
    <row r="92" spans="5:5" ht="24" customHeight="1"/>
    <row r="93" spans="5:5" ht="24" customHeight="1"/>
    <row r="94" spans="5:5" ht="24" customHeight="1"/>
    <row r="95" spans="5:5" ht="24" customHeight="1"/>
    <row r="96" spans="5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FF0000"/>
  </sheetPr>
  <dimension ref="A1:AG1000"/>
  <sheetViews>
    <sheetView workbookViewId="0">
      <pane ySplit="8" topLeftCell="A18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7.7109375" customWidth="1"/>
    <col min="7" max="7" width="7.9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237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450600000</v>
      </c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0</v>
      </c>
      <c r="AE11" s="111">
        <f t="shared" ref="AE11:AE19" si="1">+AD11*100/E11</f>
        <v>0</v>
      </c>
      <c r="AF11" s="110">
        <f t="shared" ref="AF11:AF19" si="2">+E11-AD11</f>
        <v>450600000</v>
      </c>
      <c r="AG11" s="111">
        <f>+AF11*100/E11</f>
        <v>100</v>
      </c>
    </row>
    <row r="12" spans="1:33" ht="24" customHeight="1">
      <c r="B12" s="109"/>
      <c r="C12" s="109"/>
      <c r="D12" s="109" t="s">
        <v>7</v>
      </c>
      <c r="E12" s="110">
        <v>16300000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16300000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800000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800000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275500000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0</v>
      </c>
      <c r="AE14" s="111">
        <f t="shared" si="1"/>
        <v>0</v>
      </c>
      <c r="AF14" s="110">
        <f t="shared" si="2"/>
        <v>275500000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6000000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6000000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36000000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0</v>
      </c>
      <c r="AE16" s="111">
        <f t="shared" si="1"/>
        <v>0</v>
      </c>
      <c r="AF16" s="110">
        <f t="shared" si="2"/>
        <v>36000000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112700000</v>
      </c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0</v>
      </c>
      <c r="AE17" s="111">
        <f t="shared" si="1"/>
        <v>0</v>
      </c>
      <c r="AF17" s="110">
        <f t="shared" si="2"/>
        <v>112700000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500000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500000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198000000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0</v>
      </c>
      <c r="AE19" s="111">
        <f t="shared" si="1"/>
        <v>0</v>
      </c>
      <c r="AF19" s="110">
        <f t="shared" si="2"/>
        <v>198000000</v>
      </c>
      <c r="AG19" s="111" t="e">
        <f t="shared" si="3"/>
        <v>#DIV/0!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1800000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1800000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12000000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0</v>
      </c>
      <c r="AE23" s="111">
        <f t="shared" si="5"/>
        <v>0</v>
      </c>
      <c r="AF23" s="110">
        <f t="shared" si="6"/>
        <v>12000000</v>
      </c>
      <c r="AG23" s="111">
        <f t="shared" si="7"/>
        <v>100</v>
      </c>
    </row>
    <row r="24" spans="2:33" ht="24" customHeight="1">
      <c r="B24" s="109"/>
      <c r="C24" s="109"/>
      <c r="D24" s="109" t="s">
        <v>30</v>
      </c>
      <c r="E24" s="110">
        <v>1000000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1000000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18000000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0</v>
      </c>
      <c r="AE25" s="111">
        <f t="shared" si="5"/>
        <v>0</v>
      </c>
      <c r="AF25" s="110">
        <f t="shared" si="6"/>
        <v>18000000</v>
      </c>
      <c r="AG25" s="111">
        <f t="shared" si="7"/>
        <v>100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1129200000</v>
      </c>
      <c r="F27" s="115">
        <f t="shared" si="8"/>
        <v>0</v>
      </c>
      <c r="G27" s="115">
        <f t="shared" si="8"/>
        <v>0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0</v>
      </c>
      <c r="AE27" s="116">
        <f t="shared" si="5"/>
        <v>0</v>
      </c>
      <c r="AF27" s="115">
        <f>SUM(AF10:AF26)</f>
        <v>1129200000</v>
      </c>
      <c r="AG27" s="116">
        <f t="shared" si="7"/>
        <v>100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121600000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0</v>
      </c>
      <c r="AE30" s="111">
        <f t="shared" ref="AE30:AE41" si="10">+AD30*100/E30</f>
        <v>0</v>
      </c>
      <c r="AF30" s="110">
        <f t="shared" ref="AF30:AF41" si="11">+E30-AD30</f>
        <v>121600000</v>
      </c>
      <c r="AG30" s="111">
        <f t="shared" ref="AG30:AG41" si="12">+AF30*100/E30</f>
        <v>100</v>
      </c>
    </row>
    <row r="31" spans="2:33" ht="24" customHeight="1">
      <c r="B31" s="109"/>
      <c r="C31" s="109"/>
      <c r="D31" s="109" t="s">
        <v>124</v>
      </c>
      <c r="E31" s="110">
        <v>2800000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0</v>
      </c>
      <c r="AE31" s="111">
        <f t="shared" si="10"/>
        <v>0</v>
      </c>
      <c r="AF31" s="110">
        <f t="shared" si="11"/>
        <v>2800000</v>
      </c>
      <c r="AG31" s="111">
        <f t="shared" si="12"/>
        <v>100</v>
      </c>
    </row>
    <row r="32" spans="2:33" ht="24" customHeight="1">
      <c r="B32" s="109"/>
      <c r="C32" s="109"/>
      <c r="D32" s="109" t="s">
        <v>40</v>
      </c>
      <c r="E32" s="110">
        <v>15000000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0</v>
      </c>
      <c r="AE32" s="111">
        <f t="shared" si="10"/>
        <v>0</v>
      </c>
      <c r="AF32" s="110">
        <f t="shared" si="11"/>
        <v>15000000</v>
      </c>
      <c r="AG32" s="111">
        <f t="shared" si="12"/>
        <v>100</v>
      </c>
    </row>
    <row r="33" spans="2:33" ht="24" customHeight="1">
      <c r="B33" s="109"/>
      <c r="C33" s="109"/>
      <c r="D33" s="109" t="s">
        <v>42</v>
      </c>
      <c r="E33" s="110">
        <v>7000000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0</v>
      </c>
      <c r="AE33" s="111">
        <f t="shared" si="10"/>
        <v>0</v>
      </c>
      <c r="AF33" s="110">
        <f t="shared" si="11"/>
        <v>7000000</v>
      </c>
      <c r="AG33" s="111">
        <f t="shared" si="12"/>
        <v>100</v>
      </c>
    </row>
    <row r="34" spans="2:33" ht="24" customHeight="1">
      <c r="B34" s="109"/>
      <c r="C34" s="109"/>
      <c r="D34" s="109" t="s">
        <v>44</v>
      </c>
      <c r="E34" s="110">
        <v>0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0</v>
      </c>
      <c r="AE34" s="111" t="e">
        <f t="shared" si="10"/>
        <v>#DIV/0!</v>
      </c>
      <c r="AF34" s="110">
        <f t="shared" si="11"/>
        <v>0</v>
      </c>
      <c r="AG34" s="111" t="e">
        <f t="shared" si="12"/>
        <v>#DIV/0!</v>
      </c>
    </row>
    <row r="35" spans="2:33" ht="24" customHeight="1">
      <c r="B35" s="109"/>
      <c r="C35" s="109"/>
      <c r="D35" s="109" t="s">
        <v>46</v>
      </c>
      <c r="E35" s="110">
        <v>39000000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>
        <f t="shared" si="10"/>
        <v>0</v>
      </c>
      <c r="AF35" s="110">
        <f t="shared" si="11"/>
        <v>39000000</v>
      </c>
      <c r="AG35" s="111">
        <f t="shared" si="12"/>
        <v>100</v>
      </c>
    </row>
    <row r="36" spans="2:33" ht="24" customHeight="1">
      <c r="B36" s="109"/>
      <c r="C36" s="109"/>
      <c r="D36" s="109" t="s">
        <v>48</v>
      </c>
      <c r="E36" s="110">
        <v>1650000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0</v>
      </c>
      <c r="AE36" s="111">
        <f t="shared" si="10"/>
        <v>0</v>
      </c>
      <c r="AF36" s="110">
        <f t="shared" si="11"/>
        <v>1650000</v>
      </c>
      <c r="AG36" s="111">
        <f t="shared" si="12"/>
        <v>100</v>
      </c>
    </row>
    <row r="37" spans="2:33" ht="24" customHeight="1">
      <c r="B37" s="109"/>
      <c r="C37" s="109"/>
      <c r="D37" s="109" t="s">
        <v>50</v>
      </c>
      <c r="E37" s="110">
        <v>121300000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0</v>
      </c>
      <c r="AE37" s="111">
        <f t="shared" si="10"/>
        <v>0</v>
      </c>
      <c r="AF37" s="110">
        <f t="shared" si="11"/>
        <v>121300000</v>
      </c>
      <c r="AG37" s="111">
        <f t="shared" si="12"/>
        <v>100</v>
      </c>
    </row>
    <row r="38" spans="2:33" ht="24" customHeight="1">
      <c r="B38" s="109"/>
      <c r="C38" s="109"/>
      <c r="D38" s="109" t="s">
        <v>52</v>
      </c>
      <c r="E38" s="110">
        <v>25000000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>
        <f t="shared" si="10"/>
        <v>0</v>
      </c>
      <c r="AF38" s="110">
        <f t="shared" si="11"/>
        <v>25000000</v>
      </c>
      <c r="AG38" s="111">
        <f t="shared" si="12"/>
        <v>100</v>
      </c>
    </row>
    <row r="39" spans="2:33" ht="24" customHeight="1">
      <c r="B39" s="109"/>
      <c r="C39" s="109"/>
      <c r="D39" s="109" t="s">
        <v>125</v>
      </c>
      <c r="E39" s="110">
        <v>320000</v>
      </c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>
        <f t="shared" si="10"/>
        <v>0</v>
      </c>
      <c r="AF39" s="110">
        <f t="shared" si="11"/>
        <v>320000</v>
      </c>
      <c r="AG39" s="111">
        <f t="shared" si="12"/>
        <v>100</v>
      </c>
    </row>
    <row r="40" spans="2:33" ht="24" customHeight="1">
      <c r="B40" s="109"/>
      <c r="C40" s="109"/>
      <c r="D40" s="109" t="s">
        <v>56</v>
      </c>
      <c r="E40" s="110">
        <v>8400000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0</v>
      </c>
      <c r="AE40" s="111">
        <f t="shared" si="10"/>
        <v>0</v>
      </c>
      <c r="AF40" s="110">
        <f t="shared" si="11"/>
        <v>8400000</v>
      </c>
      <c r="AG40" s="111">
        <f t="shared" si="12"/>
        <v>100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321000000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0</v>
      </c>
      <c r="AE43" s="111">
        <f>+AD43*100/E43</f>
        <v>0</v>
      </c>
      <c r="AF43" s="110">
        <f>+E43-AD43</f>
        <v>321000000</v>
      </c>
      <c r="AG43" s="111">
        <f>+AF43*100/E43</f>
        <v>100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142000000</v>
      </c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0</v>
      </c>
      <c r="AE45" s="111">
        <f t="shared" ref="AE45:AE53" si="14">+AD45*100/E45</f>
        <v>0</v>
      </c>
      <c r="AF45" s="110">
        <f t="shared" ref="AF45:AF53" si="15">+E45-AD45</f>
        <v>142000000</v>
      </c>
      <c r="AG45" s="111">
        <f t="shared" ref="AG45:AG53" si="16">+AF45*100/E45</f>
        <v>100</v>
      </c>
    </row>
    <row r="46" spans="2:33" ht="24" customHeight="1">
      <c r="B46" s="109"/>
      <c r="C46" s="109"/>
      <c r="D46" s="109" t="s">
        <v>131</v>
      </c>
      <c r="E46" s="110">
        <v>9600000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0</v>
      </c>
      <c r="AE46" s="111">
        <f t="shared" si="14"/>
        <v>0</v>
      </c>
      <c r="AF46" s="110">
        <f t="shared" si="15"/>
        <v>9600000</v>
      </c>
      <c r="AG46" s="111">
        <f t="shared" si="16"/>
        <v>100</v>
      </c>
    </row>
    <row r="47" spans="2:33" ht="24" customHeight="1">
      <c r="B47" s="109"/>
      <c r="C47" s="109"/>
      <c r="D47" s="109" t="s">
        <v>132</v>
      </c>
      <c r="E47" s="110">
        <v>36500000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36500000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2000000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2000000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28480000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0</v>
      </c>
      <c r="AE50" s="111">
        <f t="shared" si="14"/>
        <v>0</v>
      </c>
      <c r="AF50" s="110">
        <f t="shared" si="15"/>
        <v>28480000</v>
      </c>
      <c r="AG50" s="111">
        <f t="shared" si="16"/>
        <v>100</v>
      </c>
    </row>
    <row r="51" spans="2:33" ht="24" customHeight="1">
      <c r="B51" s="109"/>
      <c r="C51" s="109"/>
      <c r="D51" s="109" t="s">
        <v>65</v>
      </c>
      <c r="E51" s="110">
        <v>26020000</v>
      </c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0</v>
      </c>
      <c r="AE51" s="111">
        <f t="shared" si="14"/>
        <v>0</v>
      </c>
      <c r="AF51" s="110">
        <f t="shared" si="15"/>
        <v>26020000</v>
      </c>
      <c r="AG51" s="111">
        <f t="shared" si="16"/>
        <v>100</v>
      </c>
    </row>
    <row r="52" spans="2:33" ht="24" customHeight="1">
      <c r="B52" s="109"/>
      <c r="C52" s="109"/>
      <c r="D52" s="109" t="s">
        <v>67</v>
      </c>
      <c r="E52" s="110">
        <v>196003855.03999999</v>
      </c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0</v>
      </c>
      <c r="AE52" s="111">
        <f t="shared" si="14"/>
        <v>0</v>
      </c>
      <c r="AF52" s="110">
        <f t="shared" si="15"/>
        <v>196003855.03999999</v>
      </c>
      <c r="AG52" s="111">
        <f t="shared" si="16"/>
        <v>100</v>
      </c>
    </row>
    <row r="53" spans="2:33" ht="24" customHeight="1">
      <c r="B53" s="109"/>
      <c r="C53" s="109"/>
      <c r="D53" s="109" t="s">
        <v>135</v>
      </c>
      <c r="E53" s="110">
        <v>7500000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>
        <f t="shared" si="14"/>
        <v>0</v>
      </c>
      <c r="AF53" s="110">
        <f t="shared" si="15"/>
        <v>7500000</v>
      </c>
      <c r="AG53" s="111">
        <f t="shared" si="16"/>
        <v>100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11000000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11000000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48691300</v>
      </c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>
        <f t="shared" si="18"/>
        <v>0</v>
      </c>
      <c r="AF58" s="110">
        <f t="shared" si="19"/>
        <v>48691300</v>
      </c>
      <c r="AG58" s="111">
        <f t="shared" si="20"/>
        <v>100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18920000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18920000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20000000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20000000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1209785155.04</v>
      </c>
      <c r="F66" s="115">
        <f t="shared" si="29"/>
        <v>0</v>
      </c>
      <c r="G66" s="115">
        <f t="shared" si="29"/>
        <v>0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0</v>
      </c>
      <c r="AE66" s="116">
        <f t="shared" si="26"/>
        <v>0</v>
      </c>
      <c r="AF66" s="115">
        <f t="shared" si="27"/>
        <v>1209785155.04</v>
      </c>
      <c r="AG66" s="116">
        <f t="shared" si="28"/>
        <v>100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-80585155.039999962</v>
      </c>
      <c r="F67" s="115">
        <f t="shared" si="30"/>
        <v>0</v>
      </c>
      <c r="G67" s="115">
        <f t="shared" si="30"/>
        <v>0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0</v>
      </c>
      <c r="AE67" s="116">
        <f t="shared" si="26"/>
        <v>0</v>
      </c>
      <c r="AF67" s="115">
        <f t="shared" si="27"/>
        <v>-80585155.039999962</v>
      </c>
      <c r="AG67" s="116">
        <f t="shared" si="28"/>
        <v>100</v>
      </c>
    </row>
    <row r="68" spans="1:33" ht="24" customHeight="1">
      <c r="B68" s="109"/>
      <c r="C68" s="109"/>
      <c r="D68" s="119" t="s">
        <v>145</v>
      </c>
      <c r="E68" s="110">
        <v>12600000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>
        <f t="shared" si="26"/>
        <v>0</v>
      </c>
      <c r="AF68" s="110">
        <f t="shared" si="27"/>
        <v>12600000</v>
      </c>
      <c r="AG68" s="111">
        <f t="shared" si="28"/>
        <v>100</v>
      </c>
    </row>
    <row r="69" spans="1:33" ht="24" customHeight="1">
      <c r="B69" s="109"/>
      <c r="C69" s="109"/>
      <c r="D69" s="119" t="s">
        <v>146</v>
      </c>
      <c r="E69" s="110">
        <v>161245686.18000001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161245686.18000001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>SUM(E34:E70)</f>
        <v>2366430841.2199998</v>
      </c>
      <c r="F71" s="123">
        <f t="shared" ref="F71:AC71" si="31">F27-F66-F70-F69-F68</f>
        <v>0</v>
      </c>
      <c r="G71" s="123">
        <f t="shared" si="31"/>
        <v>0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0</v>
      </c>
      <c r="AE71" s="116">
        <f t="shared" si="26"/>
        <v>0</v>
      </c>
      <c r="AF71" s="115">
        <f t="shared" si="27"/>
        <v>2366430841.2199998</v>
      </c>
      <c r="AG71" s="116">
        <f t="shared" si="28"/>
        <v>100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61543115.990000002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368848405.13999999</v>
      </c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5964480.8200000003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436356001.94999999</v>
      </c>
      <c r="F80" s="115">
        <f t="shared" si="32"/>
        <v>0</v>
      </c>
      <c r="G80" s="115">
        <f t="shared" si="32"/>
        <v>0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5" ht="24" customHeight="1"/>
    <row r="82" spans="4:5" ht="24" customHeight="1">
      <c r="D82" s="95" t="s">
        <v>218</v>
      </c>
      <c r="E82" s="125">
        <v>20000000</v>
      </c>
    </row>
    <row r="83" spans="4:5" ht="24" customHeight="1">
      <c r="E83" s="125"/>
    </row>
    <row r="84" spans="4:5" ht="24" customHeight="1"/>
    <row r="85" spans="4:5" ht="24" customHeight="1"/>
    <row r="86" spans="4:5" ht="24" customHeight="1"/>
    <row r="87" spans="4:5" ht="24" customHeight="1"/>
    <row r="88" spans="4:5" ht="24" customHeight="1"/>
    <row r="89" spans="4:5" ht="24" customHeight="1"/>
    <row r="90" spans="4:5" ht="24" customHeight="1"/>
    <row r="91" spans="4:5" ht="24" customHeight="1"/>
    <row r="92" spans="4:5" ht="24" customHeight="1"/>
    <row r="93" spans="4:5" ht="24" customHeight="1"/>
    <row r="94" spans="4:5" ht="24" customHeight="1"/>
    <row r="95" spans="4:5" ht="24" customHeight="1"/>
    <row r="96" spans="4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FF99FF"/>
  </sheetPr>
  <dimension ref="A1:AG1000"/>
  <sheetViews>
    <sheetView workbookViewId="0">
      <pane ySplit="8" topLeftCell="A9" activePane="bottomLeft" state="frozen"/>
      <selection pane="bottomLeft" activeCell="E11" sqref="E11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92578125" bestFit="1" customWidth="1"/>
    <col min="6" max="6" width="14.35546875" bestFit="1" customWidth="1"/>
    <col min="7" max="7" width="13.7851562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238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68.400000000000006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361">
        <v>86285000</v>
      </c>
      <c r="F11" s="361">
        <v>80843943.120000005</v>
      </c>
      <c r="G11" s="361">
        <v>23425873.16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104269816.28</v>
      </c>
      <c r="AE11" s="111">
        <f t="shared" ref="AE11:AE19" si="1">+AD11*100/E11</f>
        <v>120.84350267137972</v>
      </c>
      <c r="AF11" s="110">
        <f t="shared" ref="AF11:AF19" si="2">+E11-AD11</f>
        <v>-17984816.280000001</v>
      </c>
      <c r="AG11" s="111">
        <f>+AF11*100/E11</f>
        <v>-20.843502671379731</v>
      </c>
    </row>
    <row r="12" spans="1:33" ht="24" customHeight="1">
      <c r="B12" s="109"/>
      <c r="C12" s="109"/>
      <c r="D12" s="109" t="s">
        <v>7</v>
      </c>
      <c r="E12" s="110">
        <v>1955000</v>
      </c>
      <c r="F12" s="110">
        <v>500000</v>
      </c>
      <c r="G12" s="110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500000</v>
      </c>
      <c r="AE12" s="111">
        <f t="shared" si="1"/>
        <v>25.575447570332482</v>
      </c>
      <c r="AF12" s="110">
        <f t="shared" si="2"/>
        <v>1455000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170000</v>
      </c>
      <c r="F13" s="110">
        <v>159700</v>
      </c>
      <c r="G13" s="110">
        <v>29350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189050</v>
      </c>
      <c r="AE13" s="111">
        <f t="shared" si="1"/>
        <v>111.20588235294117</v>
      </c>
      <c r="AF13" s="110">
        <f t="shared" si="2"/>
        <v>-19050</v>
      </c>
      <c r="AG13" s="111">
        <f t="shared" si="3"/>
        <v>-64.906303236797271</v>
      </c>
    </row>
    <row r="14" spans="1:33" ht="24" customHeight="1">
      <c r="B14" s="109"/>
      <c r="C14" s="109"/>
      <c r="D14" s="109" t="s">
        <v>11</v>
      </c>
      <c r="E14" s="110">
        <v>3820000</v>
      </c>
      <c r="F14" s="110">
        <v>3507467.53</v>
      </c>
      <c r="G14" s="110">
        <v>533276.1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4040743.63</v>
      </c>
      <c r="AE14" s="111">
        <f t="shared" si="1"/>
        <v>105.77862905759163</v>
      </c>
      <c r="AF14" s="110">
        <f t="shared" si="2"/>
        <v>-220743.62999999989</v>
      </c>
      <c r="AG14" s="111">
        <f t="shared" si="3"/>
        <v>-41.393872704964629</v>
      </c>
    </row>
    <row r="15" spans="1:33" ht="24" customHeight="1">
      <c r="B15" s="109"/>
      <c r="C15" s="109"/>
      <c r="D15" s="109" t="s">
        <v>13</v>
      </c>
      <c r="E15" s="110">
        <v>0</v>
      </c>
      <c r="F15" s="110">
        <v>0</v>
      </c>
      <c r="G15" s="110">
        <v>0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 t="e">
        <f t="shared" si="1"/>
        <v>#DIV/0!</v>
      </c>
      <c r="AF15" s="110">
        <f t="shared" si="2"/>
        <v>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750000</v>
      </c>
      <c r="F16" s="110">
        <v>802096.78</v>
      </c>
      <c r="G16" s="110">
        <v>0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802096.78</v>
      </c>
      <c r="AE16" s="111">
        <f t="shared" si="1"/>
        <v>106.94623733333333</v>
      </c>
      <c r="AF16" s="110">
        <f t="shared" si="2"/>
        <v>-52096.780000000028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1120000</v>
      </c>
      <c r="F17" s="110">
        <v>1199275.95</v>
      </c>
      <c r="G17" s="110">
        <v>10759.18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1210035.1299999999</v>
      </c>
      <c r="AE17" s="111">
        <f t="shared" si="1"/>
        <v>108.03885089285713</v>
      </c>
      <c r="AF17" s="110">
        <f t="shared" si="2"/>
        <v>-90035.129999999888</v>
      </c>
      <c r="AG17" s="111">
        <f t="shared" si="3"/>
        <v>-836.82148639580237</v>
      </c>
    </row>
    <row r="18" spans="2:33" ht="24" customHeight="1">
      <c r="B18" s="109"/>
      <c r="C18" s="109"/>
      <c r="D18" s="109" t="s">
        <v>19</v>
      </c>
      <c r="E18" s="110">
        <v>0</v>
      </c>
      <c r="F18" s="110">
        <v>0</v>
      </c>
      <c r="G18" s="110">
        <v>0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 t="e">
        <f t="shared" si="1"/>
        <v>#DIV/0!</v>
      </c>
      <c r="AF18" s="110">
        <f t="shared" si="2"/>
        <v>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2106000</v>
      </c>
      <c r="F19" s="110">
        <v>3296409.87</v>
      </c>
      <c r="G19" s="110">
        <v>234129.5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3530539.37</v>
      </c>
      <c r="AE19" s="111">
        <f t="shared" si="1"/>
        <v>167.64194539411207</v>
      </c>
      <c r="AF19" s="110">
        <f t="shared" si="2"/>
        <v>-1424539.37</v>
      </c>
      <c r="AG19" s="111">
        <f t="shared" si="3"/>
        <v>-608.44078597528289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498000</v>
      </c>
      <c r="F21" s="110">
        <v>3275678</v>
      </c>
      <c r="G21" s="110">
        <v>0</v>
      </c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3275678</v>
      </c>
      <c r="AE21" s="111">
        <f t="shared" ref="AE21:AE27" si="5">+AD21*100/E21</f>
        <v>657.76666666666665</v>
      </c>
      <c r="AF21" s="110">
        <f t="shared" ref="AF21:AF26" si="6">+E21-AD21</f>
        <v>-2777678</v>
      </c>
      <c r="AG21" s="111">
        <f t="shared" ref="AG21:AG27" si="7">+AF21*100/E21</f>
        <v>-557.76666666666665</v>
      </c>
    </row>
    <row r="22" spans="2:33" ht="24" customHeight="1">
      <c r="B22" s="109"/>
      <c r="C22" s="109"/>
      <c r="D22" s="109" t="s">
        <v>26</v>
      </c>
      <c r="E22" s="110">
        <v>0</v>
      </c>
      <c r="F22" s="110">
        <v>0</v>
      </c>
      <c r="G22" s="110">
        <v>0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 t="e">
        <f t="shared" si="5"/>
        <v>#DIV/0!</v>
      </c>
      <c r="AF22" s="110">
        <f t="shared" si="6"/>
        <v>0</v>
      </c>
      <c r="AG22" s="111" t="e">
        <f t="shared" si="7"/>
        <v>#DIV/0!</v>
      </c>
    </row>
    <row r="23" spans="2:33" ht="24" customHeight="1">
      <c r="B23" s="109"/>
      <c r="C23" s="109"/>
      <c r="D23" s="109" t="s">
        <v>28</v>
      </c>
      <c r="E23" s="110">
        <v>100000</v>
      </c>
      <c r="F23" s="110">
        <v>110069.87</v>
      </c>
      <c r="G23" s="110">
        <v>700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110769.87</v>
      </c>
      <c r="AE23" s="111">
        <f t="shared" si="5"/>
        <v>110.76987</v>
      </c>
      <c r="AF23" s="110">
        <f t="shared" si="6"/>
        <v>-10769.869999999995</v>
      </c>
      <c r="AG23" s="111">
        <f t="shared" si="7"/>
        <v>-10.769869999999996</v>
      </c>
    </row>
    <row r="24" spans="2:33" ht="24" customHeight="1">
      <c r="B24" s="109"/>
      <c r="C24" s="109"/>
      <c r="D24" s="109" t="s">
        <v>30</v>
      </c>
      <c r="E24" s="110">
        <v>95000</v>
      </c>
      <c r="F24" s="110">
        <v>92410.23</v>
      </c>
      <c r="G24" s="110">
        <v>0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92410.23</v>
      </c>
      <c r="AE24" s="111">
        <f t="shared" si="5"/>
        <v>97.273926315789467</v>
      </c>
      <c r="AF24" s="110">
        <f t="shared" si="6"/>
        <v>2589.7700000000041</v>
      </c>
      <c r="AG24" s="111">
        <f t="shared" si="7"/>
        <v>2.7260736842105304</v>
      </c>
    </row>
    <row r="25" spans="2:33" ht="24" customHeight="1">
      <c r="B25" s="109"/>
      <c r="C25" s="109"/>
      <c r="D25" s="109" t="s">
        <v>120</v>
      </c>
      <c r="E25" s="110">
        <v>492000</v>
      </c>
      <c r="F25" s="110">
        <v>660831.02</v>
      </c>
      <c r="G25" s="110">
        <v>57265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718096.02</v>
      </c>
      <c r="AE25" s="111">
        <f t="shared" si="5"/>
        <v>145.95447560975609</v>
      </c>
      <c r="AF25" s="110">
        <f t="shared" si="6"/>
        <v>-226096.02000000002</v>
      </c>
      <c r="AG25" s="111">
        <f t="shared" si="7"/>
        <v>-45.954475609756095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97391000</v>
      </c>
      <c r="F27" s="115">
        <f t="shared" si="8"/>
        <v>94447882.37000002</v>
      </c>
      <c r="G27" s="115">
        <f t="shared" si="8"/>
        <v>24291352.940000001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118739235.31</v>
      </c>
      <c r="AE27" s="116">
        <f t="shared" si="5"/>
        <v>121.92013154192892</v>
      </c>
      <c r="AF27" s="115">
        <f>SUM(AF10:AF26)</f>
        <v>-21348235.310000002</v>
      </c>
      <c r="AG27" s="116">
        <f t="shared" si="7"/>
        <v>-21.920131541928928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360">
        <v>13617000</v>
      </c>
      <c r="F30" s="360">
        <v>11347217.49</v>
      </c>
      <c r="G30" s="360">
        <v>1044643.5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12391860.99</v>
      </c>
      <c r="AE30" s="111">
        <f t="shared" ref="AE30:AE41" si="10">+AD30*100/E30</f>
        <v>91.00287133729897</v>
      </c>
      <c r="AF30" s="110">
        <f t="shared" ref="AF30:AF41" si="11">+E30-AD30</f>
        <v>1225139.0099999998</v>
      </c>
      <c r="AG30" s="111">
        <f t="shared" ref="AG30:AG41" si="12">+AF30*100/E30</f>
        <v>8.9971286627010336</v>
      </c>
    </row>
    <row r="31" spans="2:33" ht="24" customHeight="1">
      <c r="B31" s="109"/>
      <c r="C31" s="109"/>
      <c r="D31" s="109" t="s">
        <v>124</v>
      </c>
      <c r="E31" s="110">
        <v>1224000</v>
      </c>
      <c r="F31" s="110">
        <v>1118960</v>
      </c>
      <c r="G31" s="110">
        <v>87840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1206800</v>
      </c>
      <c r="AE31" s="111">
        <f t="shared" si="10"/>
        <v>98.59477124183006</v>
      </c>
      <c r="AF31" s="110">
        <f t="shared" si="11"/>
        <v>17200</v>
      </c>
      <c r="AG31" s="111">
        <f t="shared" si="12"/>
        <v>1.4052287581699345</v>
      </c>
    </row>
    <row r="32" spans="2:33" ht="24" customHeight="1">
      <c r="B32" s="109"/>
      <c r="C32" s="109"/>
      <c r="D32" s="109" t="s">
        <v>40</v>
      </c>
      <c r="E32" s="110">
        <v>1965820</v>
      </c>
      <c r="F32" s="110">
        <v>1217310</v>
      </c>
      <c r="G32" s="110">
        <v>132850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1350160</v>
      </c>
      <c r="AE32" s="111">
        <f t="shared" si="10"/>
        <v>68.681771474499186</v>
      </c>
      <c r="AF32" s="110">
        <f t="shared" si="11"/>
        <v>615660</v>
      </c>
      <c r="AG32" s="111">
        <f t="shared" si="12"/>
        <v>31.31822852550081</v>
      </c>
    </row>
    <row r="33" spans="2:33" ht="24" customHeight="1">
      <c r="B33" s="109"/>
      <c r="C33" s="109"/>
      <c r="D33" s="109" t="s">
        <v>42</v>
      </c>
      <c r="E33" s="110">
        <v>720000</v>
      </c>
      <c r="F33" s="110">
        <v>775000</v>
      </c>
      <c r="G33" s="110">
        <v>50000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825000</v>
      </c>
      <c r="AE33" s="111">
        <f t="shared" si="10"/>
        <v>114.58333333333333</v>
      </c>
      <c r="AF33" s="110">
        <f t="shared" si="11"/>
        <v>-105000</v>
      </c>
      <c r="AG33" s="111">
        <f t="shared" si="12"/>
        <v>-14.583333333333334</v>
      </c>
    </row>
    <row r="34" spans="2:33" ht="24" customHeight="1">
      <c r="B34" s="109"/>
      <c r="C34" s="109"/>
      <c r="D34" s="109" t="s">
        <v>44</v>
      </c>
      <c r="E34" s="110">
        <v>900000</v>
      </c>
      <c r="F34" s="110">
        <v>334200</v>
      </c>
      <c r="G34" s="110">
        <v>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334200</v>
      </c>
      <c r="AE34" s="111">
        <f t="shared" si="10"/>
        <v>37.133333333333333</v>
      </c>
      <c r="AF34" s="110">
        <f t="shared" si="11"/>
        <v>565800</v>
      </c>
      <c r="AG34" s="111">
        <f t="shared" si="12"/>
        <v>62.866666666666667</v>
      </c>
    </row>
    <row r="35" spans="2:33" ht="24" customHeight="1">
      <c r="B35" s="109"/>
      <c r="C35" s="109"/>
      <c r="D35" s="109" t="s">
        <v>46</v>
      </c>
      <c r="E35" s="110">
        <v>804000</v>
      </c>
      <c r="F35" s="110">
        <v>689100</v>
      </c>
      <c r="G35" s="110">
        <v>0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689100</v>
      </c>
      <c r="AE35" s="111">
        <f t="shared" si="10"/>
        <v>85.708955223880594</v>
      </c>
      <c r="AF35" s="110">
        <f t="shared" si="11"/>
        <v>114900</v>
      </c>
      <c r="AG35" s="111">
        <f t="shared" si="12"/>
        <v>14.291044776119403</v>
      </c>
    </row>
    <row r="36" spans="2:33" ht="24" customHeight="1">
      <c r="B36" s="109"/>
      <c r="C36" s="109"/>
      <c r="D36" s="109" t="s">
        <v>48</v>
      </c>
      <c r="E36" s="110">
        <v>180000</v>
      </c>
      <c r="F36" s="110">
        <v>100500</v>
      </c>
      <c r="G36" s="110">
        <v>8500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109000</v>
      </c>
      <c r="AE36" s="111">
        <f t="shared" si="10"/>
        <v>60.555555555555557</v>
      </c>
      <c r="AF36" s="110">
        <f t="shared" si="11"/>
        <v>71000</v>
      </c>
      <c r="AG36" s="111">
        <f t="shared" si="12"/>
        <v>39.444444444444443</v>
      </c>
    </row>
    <row r="37" spans="2:33" ht="24" customHeight="1">
      <c r="B37" s="109"/>
      <c r="C37" s="109"/>
      <c r="D37" s="109" t="s">
        <v>50</v>
      </c>
      <c r="E37" s="110">
        <v>4886337</v>
      </c>
      <c r="F37" s="110">
        <v>7964135</v>
      </c>
      <c r="G37" s="110">
        <v>132850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8096985</v>
      </c>
      <c r="AE37" s="111">
        <f t="shared" si="10"/>
        <v>165.70664282876928</v>
      </c>
      <c r="AF37" s="110">
        <f t="shared" si="11"/>
        <v>-3210648</v>
      </c>
      <c r="AG37" s="111">
        <f t="shared" si="12"/>
        <v>-65.706642828769276</v>
      </c>
    </row>
    <row r="38" spans="2:33" ht="24" customHeight="1">
      <c r="B38" s="109"/>
      <c r="C38" s="109"/>
      <c r="D38" s="109" t="s">
        <v>52</v>
      </c>
      <c r="E38" s="110">
        <v>0</v>
      </c>
      <c r="F38" s="110">
        <v>0</v>
      </c>
      <c r="G38" s="110">
        <v>0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40000</v>
      </c>
      <c r="F39" s="110">
        <v>0</v>
      </c>
      <c r="G39" s="110">
        <v>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>
        <f t="shared" si="10"/>
        <v>0</v>
      </c>
      <c r="AF39" s="110">
        <f t="shared" si="11"/>
        <v>40000</v>
      </c>
      <c r="AG39" s="111">
        <f t="shared" si="12"/>
        <v>100</v>
      </c>
    </row>
    <row r="40" spans="2:33" ht="24" customHeight="1">
      <c r="B40" s="109"/>
      <c r="C40" s="109"/>
      <c r="D40" s="109" t="s">
        <v>56</v>
      </c>
      <c r="E40" s="110">
        <v>470000</v>
      </c>
      <c r="F40" s="110">
        <v>449019.8</v>
      </c>
      <c r="G40" s="110">
        <v>66658.600000000006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515678.4</v>
      </c>
      <c r="AE40" s="111">
        <f t="shared" si="10"/>
        <v>109.7188085106383</v>
      </c>
      <c r="AF40" s="110">
        <f t="shared" si="11"/>
        <v>-45678.400000000023</v>
      </c>
      <c r="AG40" s="111">
        <f t="shared" si="12"/>
        <v>-9.7188085106383024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>
        <v>0</v>
      </c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15431834.41</v>
      </c>
      <c r="F43" s="110">
        <v>13266277.48</v>
      </c>
      <c r="G43" s="110">
        <v>316731.61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13583009.09</v>
      </c>
      <c r="AE43" s="111">
        <f>+AD43*100/E43</f>
        <v>88.019406696057203</v>
      </c>
      <c r="AF43" s="110">
        <f>+E43-AD43</f>
        <v>1848825.3200000003</v>
      </c>
      <c r="AG43" s="111">
        <f>+AF43*100/E43</f>
        <v>11.980593303942795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4852700</v>
      </c>
      <c r="F45" s="110">
        <v>4631901.5999999996</v>
      </c>
      <c r="G45" s="110">
        <v>163640.79999999999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4795542.3999999994</v>
      </c>
      <c r="AE45" s="111">
        <f t="shared" ref="AE45:AE53" si="14">+AD45*100/E45</f>
        <v>98.822148494652453</v>
      </c>
      <c r="AF45" s="110">
        <f t="shared" ref="AF45:AF53" si="15">+E45-AD45</f>
        <v>57157.600000000559</v>
      </c>
      <c r="AG45" s="111">
        <f t="shared" ref="AG45:AG53" si="16">+AF45*100/E45</f>
        <v>1.17785150534755</v>
      </c>
    </row>
    <row r="46" spans="2:33" ht="24" customHeight="1">
      <c r="B46" s="109"/>
      <c r="C46" s="109"/>
      <c r="D46" s="109" t="s">
        <v>131</v>
      </c>
      <c r="E46" s="110">
        <v>4650508</v>
      </c>
      <c r="F46" s="110">
        <v>3800632.5</v>
      </c>
      <c r="G46" s="110">
        <v>0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3800632.5</v>
      </c>
      <c r="AE46" s="111">
        <f t="shared" si="14"/>
        <v>81.725104010142545</v>
      </c>
      <c r="AF46" s="110">
        <f t="shared" si="15"/>
        <v>849875.5</v>
      </c>
      <c r="AG46" s="111">
        <f t="shared" si="16"/>
        <v>18.274895989857452</v>
      </c>
    </row>
    <row r="47" spans="2:33" ht="24" customHeight="1">
      <c r="B47" s="109"/>
      <c r="C47" s="109"/>
      <c r="D47" s="109" t="s">
        <v>132</v>
      </c>
      <c r="E47" s="110">
        <v>662400</v>
      </c>
      <c r="F47" s="110">
        <v>380470</v>
      </c>
      <c r="G47" s="110">
        <v>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380470</v>
      </c>
      <c r="AE47" s="111">
        <f t="shared" si="14"/>
        <v>57.438103864734302</v>
      </c>
      <c r="AF47" s="110">
        <f t="shared" si="15"/>
        <v>281930</v>
      </c>
      <c r="AG47" s="111">
        <f t="shared" si="16"/>
        <v>42.561896135265698</v>
      </c>
    </row>
    <row r="48" spans="2:33" ht="24" customHeight="1">
      <c r="B48" s="109"/>
      <c r="C48" s="109"/>
      <c r="D48" s="109" t="s">
        <v>133</v>
      </c>
      <c r="E48" s="110">
        <v>983560</v>
      </c>
      <c r="F48" s="110">
        <v>654595.80000000005</v>
      </c>
      <c r="G48" s="110">
        <v>107045.6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761641.4</v>
      </c>
      <c r="AE48" s="111">
        <f t="shared" si="14"/>
        <v>77.437207694497545</v>
      </c>
      <c r="AF48" s="110">
        <f t="shared" si="15"/>
        <v>221918.59999999998</v>
      </c>
      <c r="AG48" s="111">
        <f t="shared" si="16"/>
        <v>22.562792305502455</v>
      </c>
    </row>
    <row r="49" spans="2:33" ht="24" customHeight="1">
      <c r="B49" s="109"/>
      <c r="C49" s="109"/>
      <c r="D49" s="109" t="s">
        <v>134</v>
      </c>
      <c r="E49" s="110">
        <v>0</v>
      </c>
      <c r="F49" s="110">
        <v>0</v>
      </c>
      <c r="G49" s="110">
        <v>0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4168270</v>
      </c>
      <c r="F50" s="110">
        <v>3357136.95</v>
      </c>
      <c r="G50" s="110">
        <v>1266809.72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4623946.67</v>
      </c>
      <c r="AE50" s="111">
        <f t="shared" si="14"/>
        <v>110.93203343353477</v>
      </c>
      <c r="AF50" s="110">
        <f t="shared" si="15"/>
        <v>-455676.66999999993</v>
      </c>
      <c r="AG50" s="111">
        <f t="shared" si="16"/>
        <v>-10.932033433534775</v>
      </c>
    </row>
    <row r="51" spans="2:33" ht="24" customHeight="1">
      <c r="B51" s="109"/>
      <c r="C51" s="109"/>
      <c r="D51" s="109" t="s">
        <v>65</v>
      </c>
      <c r="E51" s="110">
        <v>1741056</v>
      </c>
      <c r="F51" s="110">
        <v>1727412.02</v>
      </c>
      <c r="G51" s="110">
        <v>131883.82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1859295.84</v>
      </c>
      <c r="AE51" s="111">
        <f t="shared" si="14"/>
        <v>106.79127150419056</v>
      </c>
      <c r="AF51" s="110">
        <f t="shared" si="15"/>
        <v>-118239.84000000008</v>
      </c>
      <c r="AG51" s="111">
        <f t="shared" si="16"/>
        <v>-6.7912715041905649</v>
      </c>
    </row>
    <row r="52" spans="2:33" ht="24" customHeight="1">
      <c r="B52" s="109"/>
      <c r="C52" s="109"/>
      <c r="D52" s="109" t="s">
        <v>67</v>
      </c>
      <c r="E52" s="110">
        <v>7878726.5599999996</v>
      </c>
      <c r="F52" s="110">
        <v>17333907.48</v>
      </c>
      <c r="G52" s="110">
        <v>1134925.8999999999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18468833.379999999</v>
      </c>
      <c r="AE52" s="111">
        <f t="shared" si="14"/>
        <v>234.41394036652542</v>
      </c>
      <c r="AF52" s="110">
        <f t="shared" si="15"/>
        <v>-10590106.82</v>
      </c>
      <c r="AG52" s="111">
        <f t="shared" si="16"/>
        <v>-134.41394036652542</v>
      </c>
    </row>
    <row r="53" spans="2:33" ht="24" customHeight="1">
      <c r="B53" s="109"/>
      <c r="C53" s="109"/>
      <c r="D53" s="109" t="s">
        <v>135</v>
      </c>
      <c r="E53" s="110">
        <v>0</v>
      </c>
      <c r="F53" s="110">
        <v>0</v>
      </c>
      <c r="G53" s="110">
        <v>0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 t="e">
        <f t="shared" si="14"/>
        <v>#DIV/0!</v>
      </c>
      <c r="AF53" s="110">
        <f t="shared" si="15"/>
        <v>0</v>
      </c>
      <c r="AG53" s="111" t="e">
        <f t="shared" si="16"/>
        <v>#DIV/0!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1955000</v>
      </c>
      <c r="F56" s="110">
        <v>500000</v>
      </c>
      <c r="G56" s="110">
        <v>50000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550000</v>
      </c>
      <c r="AE56" s="111">
        <f t="shared" ref="AE56:AE58" si="18">+AD56*100/E56</f>
        <v>28.132992327365727</v>
      </c>
      <c r="AF56" s="110">
        <f t="shared" ref="AF56:AF58" si="19">+E56-AD56</f>
        <v>1405000</v>
      </c>
      <c r="AG56" s="111">
        <f t="shared" ref="AG56:AG58" si="20">+AF56*100/E56</f>
        <v>71.867007672634273</v>
      </c>
    </row>
    <row r="57" spans="2:33" ht="24" customHeight="1">
      <c r="B57" s="109"/>
      <c r="C57" s="109"/>
      <c r="D57" s="109" t="s">
        <v>137</v>
      </c>
      <c r="E57" s="110">
        <v>0</v>
      </c>
      <c r="F57" s="110">
        <v>0</v>
      </c>
      <c r="G57" s="110">
        <v>0</v>
      </c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2835200</v>
      </c>
      <c r="F58" s="110">
        <v>4971871.0199999996</v>
      </c>
      <c r="G58" s="110">
        <v>221800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5193671.0199999996</v>
      </c>
      <c r="AE58" s="111">
        <f t="shared" si="18"/>
        <v>183.18534918171557</v>
      </c>
      <c r="AF58" s="110">
        <f t="shared" si="19"/>
        <v>-2358471.0199999996</v>
      </c>
      <c r="AG58" s="111">
        <f t="shared" si="20"/>
        <v>-83.185349181715551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>
        <v>0</v>
      </c>
      <c r="G60" s="110">
        <v>0</v>
      </c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>
        <v>1180000</v>
      </c>
      <c r="G61" s="110">
        <v>0</v>
      </c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1180000</v>
      </c>
      <c r="AE61" s="111" t="e">
        <f t="shared" si="22"/>
        <v>#DIV/0!</v>
      </c>
      <c r="AF61" s="110">
        <f t="shared" si="23"/>
        <v>-1180000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3868500</v>
      </c>
      <c r="F62" s="110">
        <v>205500</v>
      </c>
      <c r="G62" s="110">
        <v>300000</v>
      </c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505500</v>
      </c>
      <c r="AE62" s="111">
        <f t="shared" si="22"/>
        <v>13.067080263668089</v>
      </c>
      <c r="AF62" s="110">
        <f t="shared" si="23"/>
        <v>3363000</v>
      </c>
      <c r="AG62" s="111">
        <f t="shared" si="24"/>
        <v>86.932919736331911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13904598.610000001</v>
      </c>
      <c r="F64" s="110">
        <v>26455937.710000001</v>
      </c>
      <c r="G64" s="110">
        <v>0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26455937.710000001</v>
      </c>
      <c r="AE64" s="111">
        <f t="shared" ref="AE64:AE71" si="26">+AD64*100/E64</f>
        <v>190.26753991282598</v>
      </c>
      <c r="AF64" s="110">
        <f t="shared" ref="AF64:AF71" si="27">+E64-AD64</f>
        <v>-12551339.1</v>
      </c>
      <c r="AG64" s="111">
        <f t="shared" ref="AG64:AG71" si="28">+AF64*100/E64</f>
        <v>-90.267539912825995</v>
      </c>
    </row>
    <row r="65" spans="1:33" ht="24" customHeight="1">
      <c r="B65" s="109"/>
      <c r="C65" s="109"/>
      <c r="D65" s="109" t="s">
        <v>142</v>
      </c>
      <c r="E65" s="110">
        <v>5121509</v>
      </c>
      <c r="F65" s="110">
        <v>3525719.25</v>
      </c>
      <c r="G65" s="110">
        <v>710274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4235993.25</v>
      </c>
      <c r="AE65" s="111">
        <f t="shared" si="26"/>
        <v>82.709866369462588</v>
      </c>
      <c r="AF65" s="110">
        <f t="shared" si="27"/>
        <v>885515.75</v>
      </c>
      <c r="AG65" s="111">
        <f t="shared" si="28"/>
        <v>17.290133630537404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92861019.579999998</v>
      </c>
      <c r="F66" s="115">
        <f t="shared" si="29"/>
        <v>105986804.09999999</v>
      </c>
      <c r="G66" s="115">
        <f t="shared" si="29"/>
        <v>5926453.5499999998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111913257.64999999</v>
      </c>
      <c r="AE66" s="116">
        <f t="shared" si="26"/>
        <v>120.51693827633073</v>
      </c>
      <c r="AF66" s="115">
        <f t="shared" si="27"/>
        <v>-19052238.069999993</v>
      </c>
      <c r="AG66" s="116">
        <f t="shared" si="28"/>
        <v>-20.51693827633073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4529980.4200000018</v>
      </c>
      <c r="F67" s="115">
        <f t="shared" si="30"/>
        <v>-11538921.729999974</v>
      </c>
      <c r="G67" s="115">
        <f t="shared" si="30"/>
        <v>18364899.390000001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6825977.6600000262</v>
      </c>
      <c r="AE67" s="116">
        <f t="shared" si="26"/>
        <v>150.68448485700128</v>
      </c>
      <c r="AF67" s="115">
        <f t="shared" si="27"/>
        <v>-2295997.2400000244</v>
      </c>
      <c r="AG67" s="116">
        <f t="shared" si="28"/>
        <v>-50.684484857001294</v>
      </c>
    </row>
    <row r="68" spans="1:33" ht="24" customHeight="1">
      <c r="B68" s="109"/>
      <c r="C68" s="109"/>
      <c r="D68" s="119" t="s">
        <v>145</v>
      </c>
      <c r="E68" s="110">
        <v>457375.31</v>
      </c>
      <c r="F68" s="110">
        <v>457375.31</v>
      </c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457375.31</v>
      </c>
      <c r="AE68" s="111">
        <f t="shared" si="26"/>
        <v>100</v>
      </c>
      <c r="AF68" s="110">
        <f t="shared" si="27"/>
        <v>0</v>
      </c>
      <c r="AG68" s="111">
        <f t="shared" si="28"/>
        <v>0</v>
      </c>
    </row>
    <row r="69" spans="1:33" ht="24" customHeight="1">
      <c r="B69" s="109"/>
      <c r="C69" s="109"/>
      <c r="D69" s="119" t="s">
        <v>146</v>
      </c>
      <c r="E69" s="110">
        <v>17946672.139999997</v>
      </c>
      <c r="F69" s="110">
        <v>17946672.140000001</v>
      </c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17946672.140000001</v>
      </c>
      <c r="AE69" s="111">
        <f t="shared" si="26"/>
        <v>100.00000000000001</v>
      </c>
      <c r="AF69" s="110">
        <f t="shared" si="27"/>
        <v>0</v>
      </c>
      <c r="AG69" s="111">
        <f t="shared" si="28"/>
        <v>0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 t="shared" ref="E71:AC71" si="31">E27-E66-E70-E69-E68</f>
        <v>-13874067.029999996</v>
      </c>
      <c r="F71" s="123">
        <f t="shared" si="31"/>
        <v>-29942969.179999974</v>
      </c>
      <c r="G71" s="123">
        <f t="shared" si="31"/>
        <v>18364899.390000001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-11578069.789999973</v>
      </c>
      <c r="AE71" s="116">
        <f t="shared" si="26"/>
        <v>83.451159382210207</v>
      </c>
      <c r="AF71" s="115">
        <f t="shared" si="27"/>
        <v>-2295997.2400000226</v>
      </c>
      <c r="AG71" s="116">
        <f t="shared" si="28"/>
        <v>16.548840617789804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>
        <v>0</v>
      </c>
      <c r="G74" s="110">
        <v>0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563343.51150000002</v>
      </c>
      <c r="F75" s="110">
        <v>536517.63</v>
      </c>
      <c r="G75" s="110">
        <v>416502.63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>
        <v>0</v>
      </c>
      <c r="G77" s="110">
        <v>0</v>
      </c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16801996.948500022</v>
      </c>
      <c r="F78" s="110">
        <v>12298842.41</v>
      </c>
      <c r="G78" s="110">
        <v>26584943.600000001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>
        <v>0</v>
      </c>
      <c r="G79" s="110">
        <v>0</v>
      </c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17365340.460000023</v>
      </c>
      <c r="F80" s="115">
        <f t="shared" si="32"/>
        <v>12835360.040000001</v>
      </c>
      <c r="G80" s="115">
        <f t="shared" si="32"/>
        <v>27001446.23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5:5" ht="24" customHeight="1"/>
    <row r="82" spans="5:5" ht="24" customHeight="1"/>
    <row r="83" spans="5:5" ht="24" customHeight="1">
      <c r="E83" s="125"/>
    </row>
    <row r="84" spans="5:5" ht="24" customHeight="1"/>
    <row r="85" spans="5:5" ht="24" customHeight="1"/>
    <row r="86" spans="5:5" ht="24" customHeight="1"/>
    <row r="87" spans="5:5" ht="24" customHeight="1"/>
    <row r="88" spans="5:5" ht="24" customHeight="1"/>
    <row r="89" spans="5:5" ht="24" customHeight="1"/>
    <row r="90" spans="5:5" ht="24" customHeight="1"/>
    <row r="91" spans="5:5" ht="24" customHeight="1"/>
    <row r="92" spans="5:5" ht="24" customHeight="1"/>
    <row r="93" spans="5:5" ht="24" customHeight="1"/>
    <row r="94" spans="5:5" ht="24" customHeight="1"/>
    <row r="95" spans="5:5" ht="24" customHeight="1"/>
    <row r="96" spans="5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FF99FF"/>
  </sheetPr>
  <dimension ref="A1:AG1000"/>
  <sheetViews>
    <sheetView workbookViewId="0">
      <pane ySplit="8" topLeftCell="A9" activePane="bottomLeft" state="frozen"/>
      <selection pane="bottomLeft" activeCell="D13" sqref="D13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17.7109375" customWidth="1"/>
    <col min="7" max="7" width="13.9257812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239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68.400000000000006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37600000</v>
      </c>
      <c r="F11" s="110">
        <v>32152191.829999998</v>
      </c>
      <c r="G11" s="110">
        <v>7541522.2199999997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39693714.049999997</v>
      </c>
      <c r="AE11" s="111">
        <f t="shared" ref="AE11:AE19" si="1">+AD11*100/E11</f>
        <v>105.56838843085104</v>
      </c>
      <c r="AF11" s="110">
        <f t="shared" ref="AF11:AF19" si="2">+E11-AD11</f>
        <v>-2093714.049999997</v>
      </c>
      <c r="AG11" s="111">
        <f>+AF11*100/E11</f>
        <v>-5.5683884308510558</v>
      </c>
    </row>
    <row r="12" spans="1:33" ht="24" customHeight="1">
      <c r="B12" s="109"/>
      <c r="C12" s="109"/>
      <c r="D12" s="109" t="s">
        <v>7</v>
      </c>
      <c r="E12" s="110">
        <v>1130000</v>
      </c>
      <c r="F12" s="110">
        <v>1163024.1299999999</v>
      </c>
      <c r="G12" s="110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1163024.1299999999</v>
      </c>
      <c r="AE12" s="111">
        <f t="shared" si="1"/>
        <v>102.92248938053096</v>
      </c>
      <c r="AF12" s="110">
        <f t="shared" si="2"/>
        <v>-33024.129999999888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12000</v>
      </c>
      <c r="F13" s="110">
        <v>10250</v>
      </c>
      <c r="G13" s="110">
        <v>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10250</v>
      </c>
      <c r="AE13" s="111">
        <f t="shared" si="1"/>
        <v>85.416666666666671</v>
      </c>
      <c r="AF13" s="110">
        <f t="shared" si="2"/>
        <v>1750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6500000</v>
      </c>
      <c r="F14" s="110">
        <v>4355746.63</v>
      </c>
      <c r="G14" s="110">
        <v>221761.06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4577507.6899999995</v>
      </c>
      <c r="AE14" s="111">
        <f t="shared" si="1"/>
        <v>70.423195230769224</v>
      </c>
      <c r="AF14" s="110">
        <f t="shared" si="2"/>
        <v>1922492.3100000005</v>
      </c>
      <c r="AG14" s="111">
        <f t="shared" si="3"/>
        <v>866.92059913494313</v>
      </c>
    </row>
    <row r="15" spans="1:33" ht="24" customHeight="1">
      <c r="B15" s="109"/>
      <c r="C15" s="109"/>
      <c r="D15" s="109" t="s">
        <v>13</v>
      </c>
      <c r="E15" s="110">
        <v>0</v>
      </c>
      <c r="F15" s="110">
        <v>0</v>
      </c>
      <c r="G15" s="110">
        <v>0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 t="e">
        <f t="shared" si="1"/>
        <v>#DIV/0!</v>
      </c>
      <c r="AF15" s="110">
        <f t="shared" si="2"/>
        <v>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660000</v>
      </c>
      <c r="F16" s="110">
        <v>621110.27</v>
      </c>
      <c r="G16" s="110">
        <v>0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621110.27</v>
      </c>
      <c r="AE16" s="111">
        <f t="shared" si="1"/>
        <v>94.107616666666672</v>
      </c>
      <c r="AF16" s="110">
        <f t="shared" si="2"/>
        <v>38889.729999999981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236000</v>
      </c>
      <c r="F17" s="110">
        <v>309304.88</v>
      </c>
      <c r="G17" s="110">
        <v>8114.9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317419.78000000003</v>
      </c>
      <c r="AE17" s="111">
        <f t="shared" si="1"/>
        <v>134.49990677966105</v>
      </c>
      <c r="AF17" s="110">
        <f t="shared" si="2"/>
        <v>-81419.780000000028</v>
      </c>
      <c r="AG17" s="111">
        <f t="shared" si="3"/>
        <v>-1003.3368248530485</v>
      </c>
    </row>
    <row r="18" spans="2:33" ht="24" customHeight="1">
      <c r="B18" s="109"/>
      <c r="C18" s="109"/>
      <c r="D18" s="109" t="s">
        <v>19</v>
      </c>
      <c r="E18" s="110">
        <v>1200</v>
      </c>
      <c r="F18" s="110">
        <v>1062</v>
      </c>
      <c r="G18" s="110">
        <v>0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1062</v>
      </c>
      <c r="AE18" s="111">
        <f t="shared" si="1"/>
        <v>88.5</v>
      </c>
      <c r="AF18" s="110">
        <f t="shared" si="2"/>
        <v>138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1820000</v>
      </c>
      <c r="F19" s="110">
        <v>6948987.1799999997</v>
      </c>
      <c r="G19" s="110">
        <v>263930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7212917.1799999997</v>
      </c>
      <c r="AE19" s="111">
        <f t="shared" si="1"/>
        <v>396.31413076923076</v>
      </c>
      <c r="AF19" s="110">
        <f t="shared" si="2"/>
        <v>-5392917.1799999997</v>
      </c>
      <c r="AG19" s="111">
        <f t="shared" si="3"/>
        <v>-2043.3134467472437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180000</v>
      </c>
      <c r="F21" s="110">
        <v>646843.73</v>
      </c>
      <c r="G21" s="110">
        <v>0</v>
      </c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646843.73</v>
      </c>
      <c r="AE21" s="111">
        <f t="shared" ref="AE21:AE27" si="5">+AD21*100/E21</f>
        <v>359.35762777777779</v>
      </c>
      <c r="AF21" s="110">
        <f t="shared" ref="AF21:AF26" si="6">+E21-AD21</f>
        <v>-466843.73</v>
      </c>
      <c r="AG21" s="111">
        <f t="shared" ref="AG21:AG27" si="7">+AF21*100/E21</f>
        <v>-259.35762777777779</v>
      </c>
    </row>
    <row r="22" spans="2:33" ht="24" customHeight="1">
      <c r="B22" s="109"/>
      <c r="C22" s="109"/>
      <c r="D22" s="109" t="s">
        <v>26</v>
      </c>
      <c r="E22" s="110">
        <v>0</v>
      </c>
      <c r="F22" s="110">
        <v>0</v>
      </c>
      <c r="G22" s="110">
        <v>0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 t="e">
        <f t="shared" si="5"/>
        <v>#DIV/0!</v>
      </c>
      <c r="AF22" s="110">
        <f t="shared" si="6"/>
        <v>0</v>
      </c>
      <c r="AG22" s="111" t="e">
        <f t="shared" si="7"/>
        <v>#DIV/0!</v>
      </c>
    </row>
    <row r="23" spans="2:33" ht="24" customHeight="1">
      <c r="B23" s="109"/>
      <c r="C23" s="109"/>
      <c r="D23" s="109" t="s">
        <v>28</v>
      </c>
      <c r="E23" s="110">
        <v>1000000</v>
      </c>
      <c r="F23" s="110">
        <v>668288.85</v>
      </c>
      <c r="G23" s="110">
        <v>37300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705588.85</v>
      </c>
      <c r="AE23" s="111">
        <f t="shared" si="5"/>
        <v>70.558885000000004</v>
      </c>
      <c r="AF23" s="110">
        <f t="shared" si="6"/>
        <v>294411.15000000002</v>
      </c>
      <c r="AG23" s="111">
        <f t="shared" si="7"/>
        <v>29.441115000000003</v>
      </c>
    </row>
    <row r="24" spans="2:33" ht="24" customHeight="1">
      <c r="B24" s="109"/>
      <c r="C24" s="109"/>
      <c r="D24" s="109" t="s">
        <v>30</v>
      </c>
      <c r="E24" s="110">
        <v>60000</v>
      </c>
      <c r="F24" s="110">
        <v>74002.05</v>
      </c>
      <c r="G24" s="110">
        <v>0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74002.05</v>
      </c>
      <c r="AE24" s="111">
        <f t="shared" si="5"/>
        <v>123.33674999999999</v>
      </c>
      <c r="AF24" s="110">
        <f t="shared" si="6"/>
        <v>-14002.050000000003</v>
      </c>
      <c r="AG24" s="111">
        <f t="shared" si="7"/>
        <v>-23.336750000000006</v>
      </c>
    </row>
    <row r="25" spans="2:33" ht="24" customHeight="1">
      <c r="B25" s="109"/>
      <c r="C25" s="109"/>
      <c r="D25" s="109" t="s">
        <v>120</v>
      </c>
      <c r="E25" s="110">
        <v>400000</v>
      </c>
      <c r="F25" s="110">
        <v>0</v>
      </c>
      <c r="G25" s="110">
        <v>0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0</v>
      </c>
      <c r="AE25" s="111">
        <f t="shared" si="5"/>
        <v>0</v>
      </c>
      <c r="AF25" s="110">
        <f t="shared" si="6"/>
        <v>400000</v>
      </c>
      <c r="AG25" s="111">
        <f t="shared" si="7"/>
        <v>100</v>
      </c>
    </row>
    <row r="26" spans="2:33" ht="24" customHeight="1">
      <c r="B26" s="109"/>
      <c r="C26" s="109"/>
      <c r="D26" s="109" t="s">
        <v>121</v>
      </c>
      <c r="E26" s="110">
        <v>0</v>
      </c>
      <c r="F26" s="110">
        <v>0</v>
      </c>
      <c r="G26" s="110">
        <v>0</v>
      </c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49599200</v>
      </c>
      <c r="F27" s="115">
        <f t="shared" si="8"/>
        <v>46950811.549999997</v>
      </c>
      <c r="G27" s="115">
        <f t="shared" si="8"/>
        <v>8072628.1799999997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55023439.729999997</v>
      </c>
      <c r="AE27" s="116">
        <f t="shared" si="5"/>
        <v>110.93614358699334</v>
      </c>
      <c r="AF27" s="115">
        <f>SUM(AF10:AF26)</f>
        <v>-5424239.7299999958</v>
      </c>
      <c r="AG27" s="116">
        <f t="shared" si="7"/>
        <v>-10.936143586993328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5850000</v>
      </c>
      <c r="F30" s="110">
        <v>5550606.0999999996</v>
      </c>
      <c r="G30" s="110">
        <v>450454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6001060.0999999996</v>
      </c>
      <c r="AE30" s="111">
        <f t="shared" ref="AE30:AE41" si="10">+AD30*100/E30</f>
        <v>102.58222393162393</v>
      </c>
      <c r="AF30" s="110">
        <f t="shared" ref="AF30:AF41" si="11">+E30-AD30</f>
        <v>-151060.09999999963</v>
      </c>
      <c r="AG30" s="111">
        <f t="shared" ref="AG30:AG41" si="12">+AF30*100/E30</f>
        <v>-2.5822239316239251</v>
      </c>
    </row>
    <row r="31" spans="2:33" ht="24" customHeight="1">
      <c r="B31" s="109"/>
      <c r="C31" s="109"/>
      <c r="D31" s="109" t="s">
        <v>124</v>
      </c>
      <c r="E31" s="110">
        <v>11400000</v>
      </c>
      <c r="F31" s="110">
        <v>11775455.970000001</v>
      </c>
      <c r="G31" s="110">
        <v>838565.75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12614021.720000001</v>
      </c>
      <c r="AE31" s="111">
        <f t="shared" si="10"/>
        <v>110.64931333333334</v>
      </c>
      <c r="AF31" s="110">
        <f t="shared" si="11"/>
        <v>-1214021.7200000007</v>
      </c>
      <c r="AG31" s="111">
        <f t="shared" si="12"/>
        <v>-10.649313333333339</v>
      </c>
    </row>
    <row r="32" spans="2:33" ht="24" customHeight="1">
      <c r="B32" s="109"/>
      <c r="C32" s="109"/>
      <c r="D32" s="109" t="s">
        <v>40</v>
      </c>
      <c r="E32" s="110">
        <v>0</v>
      </c>
      <c r="F32" s="110">
        <v>0</v>
      </c>
      <c r="G32" s="110">
        <v>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0</v>
      </c>
      <c r="AE32" s="111" t="e">
        <f t="shared" si="10"/>
        <v>#DIV/0!</v>
      </c>
      <c r="AF32" s="110">
        <f t="shared" si="11"/>
        <v>0</v>
      </c>
      <c r="AG32" s="111" t="e">
        <f t="shared" si="12"/>
        <v>#DIV/0!</v>
      </c>
    </row>
    <row r="33" spans="2:33" ht="24" customHeight="1">
      <c r="B33" s="109"/>
      <c r="C33" s="109"/>
      <c r="D33" s="109" t="s">
        <v>42</v>
      </c>
      <c r="E33" s="110">
        <v>660000</v>
      </c>
      <c r="F33" s="110">
        <v>780000</v>
      </c>
      <c r="G33" s="110">
        <v>65000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845000</v>
      </c>
      <c r="AE33" s="111">
        <f t="shared" si="10"/>
        <v>128.03030303030303</v>
      </c>
      <c r="AF33" s="110">
        <f t="shared" si="11"/>
        <v>-185000</v>
      </c>
      <c r="AG33" s="111">
        <f t="shared" si="12"/>
        <v>-28.030303030303031</v>
      </c>
    </row>
    <row r="34" spans="2:33" ht="24" customHeight="1">
      <c r="B34" s="109"/>
      <c r="C34" s="109"/>
      <c r="D34" s="109" t="s">
        <v>44</v>
      </c>
      <c r="E34" s="110">
        <v>1500000</v>
      </c>
      <c r="F34" s="110">
        <v>1500000</v>
      </c>
      <c r="G34" s="110">
        <v>259900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1759900</v>
      </c>
      <c r="AE34" s="111">
        <f t="shared" si="10"/>
        <v>117.32666666666667</v>
      </c>
      <c r="AF34" s="110">
        <f t="shared" si="11"/>
        <v>-259900</v>
      </c>
      <c r="AG34" s="111">
        <f t="shared" si="12"/>
        <v>-17.326666666666668</v>
      </c>
    </row>
    <row r="35" spans="2:33" ht="24" customHeight="1">
      <c r="B35" s="109"/>
      <c r="C35" s="109"/>
      <c r="D35" s="109" t="s">
        <v>46</v>
      </c>
      <c r="E35" s="110">
        <v>0</v>
      </c>
      <c r="F35" s="110">
        <v>0</v>
      </c>
      <c r="G35" s="110">
        <v>0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60000</v>
      </c>
      <c r="F36" s="110">
        <v>960000</v>
      </c>
      <c r="G36" s="110">
        <v>86500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1046500</v>
      </c>
      <c r="AE36" s="111">
        <f t="shared" si="10"/>
        <v>1744.1666666666667</v>
      </c>
      <c r="AF36" s="110">
        <f t="shared" si="11"/>
        <v>-986500</v>
      </c>
      <c r="AG36" s="111">
        <f t="shared" si="12"/>
        <v>-1644.1666666666667</v>
      </c>
    </row>
    <row r="37" spans="2:33" ht="24" customHeight="1">
      <c r="B37" s="109"/>
      <c r="C37" s="109"/>
      <c r="D37" s="109" t="s">
        <v>50</v>
      </c>
      <c r="E37" s="110">
        <v>0</v>
      </c>
      <c r="F37" s="110">
        <v>0</v>
      </c>
      <c r="G37" s="110">
        <v>0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0</v>
      </c>
      <c r="AE37" s="111" t="e">
        <f t="shared" si="10"/>
        <v>#DIV/0!</v>
      </c>
      <c r="AF37" s="110">
        <f t="shared" si="11"/>
        <v>0</v>
      </c>
      <c r="AG37" s="111" t="e">
        <f t="shared" si="12"/>
        <v>#DIV/0!</v>
      </c>
    </row>
    <row r="38" spans="2:33" ht="24" customHeight="1">
      <c r="B38" s="109"/>
      <c r="C38" s="109"/>
      <c r="D38" s="109" t="s">
        <v>52</v>
      </c>
      <c r="E38" s="110">
        <v>0</v>
      </c>
      <c r="F38" s="110">
        <v>0</v>
      </c>
      <c r="G38" s="110">
        <v>0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10000</v>
      </c>
      <c r="F39" s="110">
        <v>0</v>
      </c>
      <c r="G39" s="110">
        <v>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>
        <f t="shared" si="10"/>
        <v>0</v>
      </c>
      <c r="AF39" s="110">
        <f t="shared" si="11"/>
        <v>10000</v>
      </c>
      <c r="AG39" s="111">
        <f t="shared" si="12"/>
        <v>100</v>
      </c>
    </row>
    <row r="40" spans="2:33" ht="24" customHeight="1">
      <c r="B40" s="109"/>
      <c r="C40" s="109"/>
      <c r="D40" s="109" t="s">
        <v>56</v>
      </c>
      <c r="E40" s="110">
        <v>442000</v>
      </c>
      <c r="F40" s="110">
        <v>503990.65</v>
      </c>
      <c r="G40" s="110">
        <v>81016.5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585007.15</v>
      </c>
      <c r="AE40" s="111">
        <f t="shared" si="10"/>
        <v>132.3545588235294</v>
      </c>
      <c r="AF40" s="110">
        <f t="shared" si="11"/>
        <v>-143007.15000000002</v>
      </c>
      <c r="AG40" s="111">
        <f t="shared" si="12"/>
        <v>-32.354558823529416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4547041.8</v>
      </c>
      <c r="F43" s="110">
        <v>3612304.75</v>
      </c>
      <c r="G43" s="110">
        <v>133954.59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3746259.34</v>
      </c>
      <c r="AE43" s="111">
        <f>+AD43*100/E43</f>
        <v>82.388935593246586</v>
      </c>
      <c r="AF43" s="110">
        <f>+E43-AD43</f>
        <v>800782.46</v>
      </c>
      <c r="AG43" s="111">
        <f>+AF43*100/E43</f>
        <v>17.611064406753421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2414198.79</v>
      </c>
      <c r="F45" s="110">
        <v>2049744.27</v>
      </c>
      <c r="G45" s="110">
        <v>104353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2154097.27</v>
      </c>
      <c r="AE45" s="111">
        <f t="shared" ref="AE45:AE53" si="14">+AD45*100/E45</f>
        <v>89.226176358078618</v>
      </c>
      <c r="AF45" s="110">
        <f t="shared" ref="AF45:AF53" si="15">+E45-AD45</f>
        <v>260101.52000000002</v>
      </c>
      <c r="AG45" s="111">
        <f t="shared" ref="AG45:AG53" si="16">+AF45*100/E45</f>
        <v>10.773823641921384</v>
      </c>
    </row>
    <row r="46" spans="2:33" ht="24" customHeight="1">
      <c r="B46" s="109"/>
      <c r="C46" s="109"/>
      <c r="D46" s="109" t="s">
        <v>131</v>
      </c>
      <c r="E46" s="110">
        <v>2858222</v>
      </c>
      <c r="F46" s="110">
        <v>1880068.21</v>
      </c>
      <c r="G46" s="110">
        <v>0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1880068.21</v>
      </c>
      <c r="AE46" s="111">
        <f t="shared" si="14"/>
        <v>65.777543171943961</v>
      </c>
      <c r="AF46" s="110">
        <f t="shared" si="15"/>
        <v>978153.79</v>
      </c>
      <c r="AG46" s="111">
        <f t="shared" si="16"/>
        <v>34.222456828056046</v>
      </c>
    </row>
    <row r="47" spans="2:33" ht="24" customHeight="1">
      <c r="B47" s="109"/>
      <c r="C47" s="109"/>
      <c r="D47" s="109" t="s">
        <v>132</v>
      </c>
      <c r="E47" s="110">
        <v>114810</v>
      </c>
      <c r="F47" s="110">
        <v>74299.070000000007</v>
      </c>
      <c r="G47" s="110">
        <v>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74299.070000000007</v>
      </c>
      <c r="AE47" s="111">
        <f t="shared" si="14"/>
        <v>64.714807072554663</v>
      </c>
      <c r="AF47" s="110">
        <f t="shared" si="15"/>
        <v>40510.929999999993</v>
      </c>
      <c r="AG47" s="111">
        <f t="shared" si="16"/>
        <v>35.285192927445337</v>
      </c>
    </row>
    <row r="48" spans="2:33" ht="24" customHeight="1">
      <c r="B48" s="109"/>
      <c r="C48" s="109"/>
      <c r="D48" s="109" t="s">
        <v>133</v>
      </c>
      <c r="E48" s="110">
        <v>491060</v>
      </c>
      <c r="F48" s="110">
        <v>463454.22</v>
      </c>
      <c r="G48" s="110">
        <v>0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463454.22</v>
      </c>
      <c r="AE48" s="111">
        <f t="shared" si="14"/>
        <v>94.378328513827228</v>
      </c>
      <c r="AF48" s="110">
        <f t="shared" si="15"/>
        <v>27605.780000000028</v>
      </c>
      <c r="AG48" s="111">
        <f t="shared" si="16"/>
        <v>5.621671486172775</v>
      </c>
    </row>
    <row r="49" spans="2:33" ht="24" customHeight="1">
      <c r="B49" s="109"/>
      <c r="C49" s="109"/>
      <c r="D49" s="109" t="s">
        <v>134</v>
      </c>
      <c r="E49" s="110">
        <v>0</v>
      </c>
      <c r="F49" s="110">
        <v>0</v>
      </c>
      <c r="G49" s="110">
        <v>0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2878321</v>
      </c>
      <c r="F50" s="110">
        <v>1825901.98</v>
      </c>
      <c r="G50" s="110">
        <v>33102.68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1859004.66</v>
      </c>
      <c r="AE50" s="111">
        <f t="shared" si="14"/>
        <v>64.586425905936139</v>
      </c>
      <c r="AF50" s="110">
        <f t="shared" si="15"/>
        <v>1019316.3400000001</v>
      </c>
      <c r="AG50" s="111">
        <f t="shared" si="16"/>
        <v>35.413574094063868</v>
      </c>
    </row>
    <row r="51" spans="2:33" ht="24" customHeight="1">
      <c r="B51" s="109"/>
      <c r="C51" s="109"/>
      <c r="D51" s="109" t="s">
        <v>65</v>
      </c>
      <c r="E51" s="110">
        <v>1040000</v>
      </c>
      <c r="F51" s="110">
        <v>902482.98</v>
      </c>
      <c r="G51" s="110">
        <v>0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902482.98</v>
      </c>
      <c r="AE51" s="111">
        <f t="shared" si="14"/>
        <v>86.777209615384621</v>
      </c>
      <c r="AF51" s="110">
        <f t="shared" si="15"/>
        <v>137517.02000000002</v>
      </c>
      <c r="AG51" s="111">
        <f t="shared" si="16"/>
        <v>13.222790384615386</v>
      </c>
    </row>
    <row r="52" spans="2:33" ht="24" customHeight="1">
      <c r="B52" s="109"/>
      <c r="C52" s="109"/>
      <c r="D52" s="109" t="s">
        <v>67</v>
      </c>
      <c r="E52" s="110">
        <v>5127647.24</v>
      </c>
      <c r="F52" s="110">
        <v>8104544.7599999998</v>
      </c>
      <c r="G52" s="110">
        <v>319014.53000000003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8423559.2899999991</v>
      </c>
      <c r="AE52" s="111">
        <f t="shared" si="14"/>
        <v>164.27727758432925</v>
      </c>
      <c r="AF52" s="110">
        <f t="shared" si="15"/>
        <v>-3295912.0499999989</v>
      </c>
      <c r="AG52" s="111">
        <f t="shared" si="16"/>
        <v>-64.277277584329269</v>
      </c>
    </row>
    <row r="53" spans="2:33" ht="24" customHeight="1">
      <c r="B53" s="109"/>
      <c r="C53" s="109"/>
      <c r="D53" s="109" t="s">
        <v>135</v>
      </c>
      <c r="E53" s="110">
        <v>0</v>
      </c>
      <c r="F53" s="110">
        <v>2100305</v>
      </c>
      <c r="G53" s="110">
        <v>0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2100305</v>
      </c>
      <c r="AE53" s="111" t="e">
        <f t="shared" si="14"/>
        <v>#DIV/0!</v>
      </c>
      <c r="AF53" s="110">
        <f t="shared" si="15"/>
        <v>-2100305</v>
      </c>
      <c r="AG53" s="111" t="e">
        <f t="shared" si="16"/>
        <v>#DIV/0!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1130000</v>
      </c>
      <c r="F56" s="110">
        <v>1163024.1299999999</v>
      </c>
      <c r="G56" s="110">
        <v>0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1163024.1299999999</v>
      </c>
      <c r="AE56" s="111">
        <f t="shared" ref="AE56:AE58" si="18">+AD56*100/E56</f>
        <v>102.92248938053096</v>
      </c>
      <c r="AF56" s="110">
        <f t="shared" ref="AF56:AF58" si="19">+E56-AD56</f>
        <v>-33024.129999999888</v>
      </c>
      <c r="AG56" s="111">
        <f t="shared" ref="AG56:AG58" si="20">+AF56*100/E56</f>
        <v>-2.9224893805309637</v>
      </c>
    </row>
    <row r="57" spans="2:33" ht="24" customHeight="1">
      <c r="B57" s="109"/>
      <c r="C57" s="109"/>
      <c r="D57" s="109" t="s">
        <v>137</v>
      </c>
      <c r="E57" s="110">
        <v>0</v>
      </c>
      <c r="F57" s="110">
        <v>0</v>
      </c>
      <c r="G57" s="110">
        <v>0</v>
      </c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2627400</v>
      </c>
      <c r="F58" s="110">
        <v>1511896.07</v>
      </c>
      <c r="G58" s="110">
        <v>40307.74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1552203.81</v>
      </c>
      <c r="AE58" s="111">
        <f t="shared" si="18"/>
        <v>59.077559945192966</v>
      </c>
      <c r="AF58" s="110">
        <f t="shared" si="19"/>
        <v>1075196.19</v>
      </c>
      <c r="AG58" s="111">
        <f t="shared" si="20"/>
        <v>40.922440054807034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>
        <v>0</v>
      </c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>
        <v>180000</v>
      </c>
      <c r="G61" s="110">
        <v>0</v>
      </c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180000</v>
      </c>
      <c r="AE61" s="111" t="e">
        <f t="shared" si="22"/>
        <v>#DIV/0!</v>
      </c>
      <c r="AF61" s="110">
        <f t="shared" si="23"/>
        <v>-180000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300000</v>
      </c>
      <c r="F62" s="110">
        <v>0</v>
      </c>
      <c r="G62" s="110">
        <v>0</v>
      </c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>
        <f t="shared" si="22"/>
        <v>0</v>
      </c>
      <c r="AF62" s="110">
        <f t="shared" si="23"/>
        <v>300000</v>
      </c>
      <c r="AG62" s="111">
        <f t="shared" si="24"/>
        <v>100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3000000</v>
      </c>
      <c r="F64" s="110">
        <v>5626816.5499999998</v>
      </c>
      <c r="G64" s="110">
        <v>0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5626816.5499999998</v>
      </c>
      <c r="AE64" s="111">
        <f t="shared" ref="AE64:AE71" si="26">+AD64*100/E64</f>
        <v>187.56055166666667</v>
      </c>
      <c r="AF64" s="110">
        <f t="shared" ref="AF64:AF71" si="27">+E64-AD64</f>
        <v>-2626816.5499999998</v>
      </c>
      <c r="AG64" s="111">
        <f t="shared" ref="AG64:AG71" si="28">+AF64*100/E64</f>
        <v>-87.560551666666655</v>
      </c>
    </row>
    <row r="65" spans="1:33" ht="24" customHeight="1">
      <c r="B65" s="109"/>
      <c r="C65" s="109"/>
      <c r="D65" s="109" t="s">
        <v>142</v>
      </c>
      <c r="E65" s="110">
        <v>690000</v>
      </c>
      <c r="F65" s="110">
        <v>110705.61</v>
      </c>
      <c r="G65" s="110">
        <v>58250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168955.61</v>
      </c>
      <c r="AE65" s="111">
        <f t="shared" si="26"/>
        <v>24.486320289855072</v>
      </c>
      <c r="AF65" s="110">
        <f t="shared" si="27"/>
        <v>521044.39</v>
      </c>
      <c r="AG65" s="111">
        <f t="shared" si="28"/>
        <v>75.513679710144928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47140700.830000006</v>
      </c>
      <c r="F66" s="115">
        <f t="shared" si="29"/>
        <v>50675600.32</v>
      </c>
      <c r="G66" s="115">
        <f t="shared" si="29"/>
        <v>2470418.79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53146019.109999999</v>
      </c>
      <c r="AE66" s="116">
        <f t="shared" si="26"/>
        <v>112.73913661499545</v>
      </c>
      <c r="AF66" s="115">
        <f t="shared" si="27"/>
        <v>-6005318.2799999937</v>
      </c>
      <c r="AG66" s="116">
        <f t="shared" si="28"/>
        <v>-12.739136614995449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2458499.1699999943</v>
      </c>
      <c r="F67" s="115">
        <f t="shared" si="30"/>
        <v>-3724788.7700000033</v>
      </c>
      <c r="G67" s="115">
        <f t="shared" si="30"/>
        <v>5602209.3899999997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1877420.6199999964</v>
      </c>
      <c r="AE67" s="116">
        <f t="shared" si="26"/>
        <v>76.364500867413383</v>
      </c>
      <c r="AF67" s="115">
        <f t="shared" si="27"/>
        <v>581078.54999999795</v>
      </c>
      <c r="AG67" s="116">
        <f t="shared" si="28"/>
        <v>23.63549913258662</v>
      </c>
    </row>
    <row r="68" spans="1:33" ht="24" customHeight="1">
      <c r="B68" s="109"/>
      <c r="C68" s="109"/>
      <c r="D68" s="119" t="s">
        <v>145</v>
      </c>
      <c r="E68" s="110">
        <v>0</v>
      </c>
      <c r="F68" s="110">
        <v>0</v>
      </c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 t="e">
        <f t="shared" si="26"/>
        <v>#DIV/0!</v>
      </c>
      <c r="AF68" s="110">
        <f t="shared" si="27"/>
        <v>0</v>
      </c>
      <c r="AG68" s="111" t="e">
        <f t="shared" si="28"/>
        <v>#DIV/0!</v>
      </c>
    </row>
    <row r="69" spans="1:33" ht="24" customHeight="1">
      <c r="B69" s="109"/>
      <c r="C69" s="109"/>
      <c r="D69" s="119" t="s">
        <v>146</v>
      </c>
      <c r="E69" s="110">
        <v>17760000</v>
      </c>
      <c r="F69" s="110">
        <v>21837450.48</v>
      </c>
      <c r="G69" s="110">
        <v>20403037.850000001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42240488.329999998</v>
      </c>
      <c r="AE69" s="111">
        <f t="shared" si="26"/>
        <v>237.84058744369369</v>
      </c>
      <c r="AF69" s="110">
        <f t="shared" si="27"/>
        <v>-24480488.329999998</v>
      </c>
      <c r="AG69" s="111">
        <f t="shared" si="28"/>
        <v>-137.84058744369369</v>
      </c>
    </row>
    <row r="70" spans="1:33" ht="24" customHeight="1">
      <c r="B70" s="109"/>
      <c r="C70" s="109"/>
      <c r="D70" s="119" t="s">
        <v>147</v>
      </c>
      <c r="E70" s="110">
        <v>0</v>
      </c>
      <c r="F70" s="110">
        <v>0</v>
      </c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 t="shared" ref="E71:AC71" si="31">E27-E66-E70-E69-E68</f>
        <v>-15301500.830000006</v>
      </c>
      <c r="F71" s="123">
        <f t="shared" si="31"/>
        <v>-25562239.250000004</v>
      </c>
      <c r="G71" s="123">
        <f t="shared" si="31"/>
        <v>-14800828.460000001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-40363067.710000008</v>
      </c>
      <c r="AE71" s="116">
        <f t="shared" si="26"/>
        <v>263.78502447854322</v>
      </c>
      <c r="AF71" s="115">
        <f t="shared" si="27"/>
        <v>25061566.880000003</v>
      </c>
      <c r="AG71" s="116">
        <f t="shared" si="28"/>
        <v>-163.78502447854322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149485</v>
      </c>
      <c r="F75" s="110">
        <v>149485</v>
      </c>
      <c r="G75" s="110">
        <v>149485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10575864.26</v>
      </c>
      <c r="F78" s="110">
        <v>5513938.8300000001</v>
      </c>
      <c r="G78" s="110">
        <v>11116148.220000001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10725349.26</v>
      </c>
      <c r="F80" s="115">
        <f t="shared" si="32"/>
        <v>5663423.8300000001</v>
      </c>
      <c r="G80" s="115">
        <f t="shared" si="32"/>
        <v>11265633.220000001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5:5" ht="24" customHeight="1"/>
    <row r="82" spans="5:5" ht="24" customHeight="1"/>
    <row r="83" spans="5:5" ht="24" customHeight="1">
      <c r="E83" s="125"/>
    </row>
    <row r="84" spans="5:5" ht="24" customHeight="1"/>
    <row r="85" spans="5:5" ht="24" customHeight="1"/>
    <row r="86" spans="5:5" ht="24" customHeight="1"/>
    <row r="87" spans="5:5" ht="24" customHeight="1"/>
    <row r="88" spans="5:5" ht="24" customHeight="1"/>
    <row r="89" spans="5:5" ht="24" customHeight="1"/>
    <row r="90" spans="5:5" ht="24" customHeight="1"/>
    <row r="91" spans="5:5" ht="24" customHeight="1"/>
    <row r="92" spans="5:5" ht="24" customHeight="1"/>
    <row r="93" spans="5:5" ht="24" customHeight="1"/>
    <row r="94" spans="5:5" ht="24" customHeight="1"/>
    <row r="95" spans="5:5" ht="24" customHeight="1"/>
    <row r="96" spans="5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AG1000"/>
  <sheetViews>
    <sheetView workbookViewId="0">
      <pane ySplit="8" topLeftCell="A78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22.7109375" bestFit="1" customWidth="1"/>
    <col min="6" max="6" width="17.7109375" customWidth="1"/>
    <col min="7" max="7" width="13.2851562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240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170000000</v>
      </c>
      <c r="F11" s="110">
        <v>10301252.960000001</v>
      </c>
      <c r="G11" s="110">
        <v>24071701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34372953.960000001</v>
      </c>
      <c r="AE11" s="111">
        <f t="shared" ref="AE11:AE19" si="1">+AD11*100/E11</f>
        <v>20.219384682352942</v>
      </c>
      <c r="AF11" s="110">
        <f t="shared" ref="AF11:AF19" si="2">+E11-AD11</f>
        <v>135627046.03999999</v>
      </c>
      <c r="AG11" s="111">
        <f>+AF11*100/E11</f>
        <v>79.780615317647062</v>
      </c>
    </row>
    <row r="12" spans="1:33" ht="24" customHeight="1">
      <c r="B12" s="109"/>
      <c r="C12" s="109"/>
      <c r="D12" s="109" t="s">
        <v>7</v>
      </c>
      <c r="E12" s="110">
        <v>12000000</v>
      </c>
      <c r="F12" s="110">
        <v>0</v>
      </c>
      <c r="G12" s="110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12000000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400000</v>
      </c>
      <c r="F13" s="110">
        <v>0</v>
      </c>
      <c r="G13" s="110">
        <v>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400000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40000000</v>
      </c>
      <c r="F14" s="110">
        <v>2395272.98</v>
      </c>
      <c r="G14" s="110">
        <v>0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2395272.98</v>
      </c>
      <c r="AE14" s="111">
        <f t="shared" si="1"/>
        <v>5.98818245</v>
      </c>
      <c r="AF14" s="110">
        <f t="shared" si="2"/>
        <v>37604727.020000003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800000</v>
      </c>
      <c r="F15" s="110">
        <v>9167</v>
      </c>
      <c r="G15" s="110">
        <v>300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9467</v>
      </c>
      <c r="AE15" s="111">
        <f t="shared" si="1"/>
        <v>1.1833750000000001</v>
      </c>
      <c r="AF15" s="110">
        <f t="shared" si="2"/>
        <v>790533</v>
      </c>
      <c r="AG15" s="111">
        <f t="shared" si="3"/>
        <v>263511</v>
      </c>
    </row>
    <row r="16" spans="1:33" ht="24" customHeight="1">
      <c r="B16" s="109"/>
      <c r="C16" s="109"/>
      <c r="D16" s="109" t="s">
        <v>15</v>
      </c>
      <c r="E16" s="110">
        <v>6000000</v>
      </c>
      <c r="F16" s="110">
        <v>58965.14</v>
      </c>
      <c r="G16" s="110">
        <v>0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58965.14</v>
      </c>
      <c r="AE16" s="111">
        <f t="shared" si="1"/>
        <v>0.98275233333333334</v>
      </c>
      <c r="AF16" s="110">
        <f t="shared" si="2"/>
        <v>5941034.8600000003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3000000</v>
      </c>
      <c r="F17" s="110">
        <v>108618.2</v>
      </c>
      <c r="G17" s="110">
        <v>0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108618.2</v>
      </c>
      <c r="AE17" s="111">
        <f t="shared" si="1"/>
        <v>3.6206066666666668</v>
      </c>
      <c r="AF17" s="110">
        <f t="shared" si="2"/>
        <v>2891381.8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150000</v>
      </c>
      <c r="F18" s="110">
        <v>0</v>
      </c>
      <c r="G18" s="110">
        <v>9230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9230</v>
      </c>
      <c r="AE18" s="111">
        <f t="shared" si="1"/>
        <v>6.1533333333333333</v>
      </c>
      <c r="AF18" s="110">
        <f t="shared" si="2"/>
        <v>140770</v>
      </c>
      <c r="AG18" s="111">
        <f t="shared" si="3"/>
        <v>1525.1354279523293</v>
      </c>
    </row>
    <row r="19" spans="2:33" ht="24" customHeight="1">
      <c r="B19" s="109"/>
      <c r="C19" s="109"/>
      <c r="D19" s="109" t="s">
        <v>21</v>
      </c>
      <c r="E19" s="110">
        <v>24000000</v>
      </c>
      <c r="F19" s="110">
        <v>164043.31</v>
      </c>
      <c r="G19" s="110">
        <v>1439601.3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1603644.61</v>
      </c>
      <c r="AE19" s="111">
        <f t="shared" si="1"/>
        <v>6.6818525416666663</v>
      </c>
      <c r="AF19" s="110">
        <f t="shared" si="2"/>
        <v>22396355.390000001</v>
      </c>
      <c r="AG19" s="111">
        <f t="shared" si="3"/>
        <v>1555.7332012689901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>
        <v>0</v>
      </c>
      <c r="G21" s="110">
        <v>0</v>
      </c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2000000</v>
      </c>
      <c r="F22" s="110">
        <v>0</v>
      </c>
      <c r="G22" s="110">
        <v>0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2000000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2000000</v>
      </c>
      <c r="F23" s="110">
        <v>0</v>
      </c>
      <c r="G23" s="110">
        <v>13640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13640</v>
      </c>
      <c r="AE23" s="111">
        <f t="shared" si="5"/>
        <v>0.68200000000000005</v>
      </c>
      <c r="AF23" s="110">
        <f t="shared" si="6"/>
        <v>1986360</v>
      </c>
      <c r="AG23" s="111">
        <f t="shared" si="7"/>
        <v>99.317999999999998</v>
      </c>
    </row>
    <row r="24" spans="2:33" ht="24" customHeight="1">
      <c r="B24" s="109"/>
      <c r="C24" s="109"/>
      <c r="D24" s="109" t="s">
        <v>30</v>
      </c>
      <c r="E24" s="110">
        <v>200000</v>
      </c>
      <c r="F24" s="110">
        <v>0</v>
      </c>
      <c r="G24" s="110">
        <v>0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200000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6500000</v>
      </c>
      <c r="F25" s="110">
        <v>26223</v>
      </c>
      <c r="G25" s="110">
        <v>600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26823</v>
      </c>
      <c r="AE25" s="111">
        <f t="shared" si="5"/>
        <v>0.41266153846153847</v>
      </c>
      <c r="AF25" s="110">
        <f t="shared" si="6"/>
        <v>6473177</v>
      </c>
      <c r="AG25" s="111">
        <f t="shared" si="7"/>
        <v>99.587338461538465</v>
      </c>
    </row>
    <row r="26" spans="2:33" ht="24" customHeight="1">
      <c r="B26" s="109"/>
      <c r="C26" s="109"/>
      <c r="D26" s="109" t="s">
        <v>121</v>
      </c>
      <c r="E26" s="110">
        <v>0</v>
      </c>
      <c r="F26" s="110">
        <v>0</v>
      </c>
      <c r="G26" s="110">
        <v>0</v>
      </c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267050000</v>
      </c>
      <c r="F27" s="115">
        <f t="shared" si="8"/>
        <v>13063542.590000002</v>
      </c>
      <c r="G27" s="115">
        <f t="shared" si="8"/>
        <v>25535072.300000001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38598614.890000001</v>
      </c>
      <c r="AE27" s="116">
        <f t="shared" si="5"/>
        <v>14.453703385133871</v>
      </c>
      <c r="AF27" s="115">
        <f>SUM(AF10:AF26)</f>
        <v>228451385.11000001</v>
      </c>
      <c r="AG27" s="116">
        <f t="shared" si="7"/>
        <v>85.546296614866137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35000000</v>
      </c>
      <c r="F30" s="110">
        <v>2370073</v>
      </c>
      <c r="G30" s="110">
        <v>2219632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4589705</v>
      </c>
      <c r="AE30" s="111">
        <f t="shared" ref="AE30:AE41" si="10">+AD30*100/E30</f>
        <v>13.113442857142857</v>
      </c>
      <c r="AF30" s="110">
        <f t="shared" ref="AF30:AF41" si="11">+E30-AD30</f>
        <v>30410295</v>
      </c>
      <c r="AG30" s="111">
        <f t="shared" ref="AG30:AG41" si="12">+AF30*100/E30</f>
        <v>86.886557142857143</v>
      </c>
    </row>
    <row r="31" spans="2:33" ht="24" customHeight="1">
      <c r="B31" s="109"/>
      <c r="C31" s="109"/>
      <c r="D31" s="109" t="s">
        <v>124</v>
      </c>
      <c r="E31" s="110">
        <v>145000</v>
      </c>
      <c r="F31" s="110">
        <v>2678574</v>
      </c>
      <c r="G31" s="110">
        <v>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2678574</v>
      </c>
      <c r="AE31" s="111">
        <f t="shared" si="10"/>
        <v>1847.2924137931034</v>
      </c>
      <c r="AF31" s="110">
        <f t="shared" si="11"/>
        <v>-2533574</v>
      </c>
      <c r="AG31" s="111">
        <f t="shared" si="12"/>
        <v>-1747.2924137931034</v>
      </c>
    </row>
    <row r="32" spans="2:33" ht="24" customHeight="1">
      <c r="B32" s="109"/>
      <c r="C32" s="109"/>
      <c r="D32" s="109" t="s">
        <v>40</v>
      </c>
      <c r="E32" s="110">
        <v>4300000</v>
      </c>
      <c r="F32" s="110">
        <v>362070</v>
      </c>
      <c r="G32" s="110">
        <v>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362070</v>
      </c>
      <c r="AE32" s="111">
        <f t="shared" si="10"/>
        <v>8.420232558139535</v>
      </c>
      <c r="AF32" s="110">
        <f t="shared" si="11"/>
        <v>3937930</v>
      </c>
      <c r="AG32" s="111">
        <f t="shared" si="12"/>
        <v>91.579767441860469</v>
      </c>
    </row>
    <row r="33" spans="2:33" ht="24" customHeight="1">
      <c r="B33" s="109"/>
      <c r="C33" s="109"/>
      <c r="D33" s="109" t="s">
        <v>42</v>
      </c>
      <c r="E33" s="110">
        <v>2200000</v>
      </c>
      <c r="F33" s="110">
        <v>220000</v>
      </c>
      <c r="G33" s="110">
        <v>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220000</v>
      </c>
      <c r="AE33" s="111">
        <f t="shared" si="10"/>
        <v>10</v>
      </c>
      <c r="AF33" s="110">
        <f t="shared" si="11"/>
        <v>1980000</v>
      </c>
      <c r="AG33" s="111">
        <f t="shared" si="12"/>
        <v>90</v>
      </c>
    </row>
    <row r="34" spans="2:33" ht="24" customHeight="1">
      <c r="B34" s="109"/>
      <c r="C34" s="109"/>
      <c r="D34" s="109" t="s">
        <v>44</v>
      </c>
      <c r="E34" s="110">
        <v>12000000</v>
      </c>
      <c r="F34" s="110">
        <v>2129900</v>
      </c>
      <c r="G34" s="110">
        <v>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2129900</v>
      </c>
      <c r="AE34" s="111">
        <f t="shared" si="10"/>
        <v>17.749166666666667</v>
      </c>
      <c r="AF34" s="110">
        <f t="shared" si="11"/>
        <v>9870100</v>
      </c>
      <c r="AG34" s="111">
        <f t="shared" si="12"/>
        <v>82.250833333333333</v>
      </c>
    </row>
    <row r="35" spans="2:33" ht="24" customHeight="1">
      <c r="B35" s="109"/>
      <c r="C35" s="109"/>
      <c r="D35" s="109" t="s">
        <v>46</v>
      </c>
      <c r="E35" s="110">
        <v>3300000</v>
      </c>
      <c r="F35" s="110">
        <v>363200</v>
      </c>
      <c r="G35" s="110">
        <v>0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363200</v>
      </c>
      <c r="AE35" s="111">
        <f t="shared" si="10"/>
        <v>11.006060606060606</v>
      </c>
      <c r="AF35" s="110">
        <f t="shared" si="11"/>
        <v>2936800</v>
      </c>
      <c r="AG35" s="111">
        <f t="shared" si="12"/>
        <v>88.993939393939399</v>
      </c>
    </row>
    <row r="36" spans="2:33" ht="24" customHeight="1">
      <c r="B36" s="109"/>
      <c r="C36" s="109"/>
      <c r="D36" s="109" t="s">
        <v>48</v>
      </c>
      <c r="E36" s="110">
        <v>33000</v>
      </c>
      <c r="F36" s="110">
        <v>0</v>
      </c>
      <c r="G36" s="110">
        <v>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0</v>
      </c>
      <c r="AE36" s="111">
        <f t="shared" si="10"/>
        <v>0</v>
      </c>
      <c r="AF36" s="110">
        <f t="shared" si="11"/>
        <v>33000</v>
      </c>
      <c r="AG36" s="111">
        <f t="shared" si="12"/>
        <v>100</v>
      </c>
    </row>
    <row r="37" spans="2:33" ht="24" customHeight="1">
      <c r="B37" s="109"/>
      <c r="C37" s="109"/>
      <c r="D37" s="109" t="s">
        <v>50</v>
      </c>
      <c r="E37" s="110">
        <v>32000000</v>
      </c>
      <c r="F37" s="110">
        <v>0</v>
      </c>
      <c r="G37" s="110">
        <v>0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0</v>
      </c>
      <c r="AE37" s="111">
        <f t="shared" si="10"/>
        <v>0</v>
      </c>
      <c r="AF37" s="110">
        <f t="shared" si="11"/>
        <v>32000000</v>
      </c>
      <c r="AG37" s="111">
        <f t="shared" si="12"/>
        <v>100</v>
      </c>
    </row>
    <row r="38" spans="2:33" ht="24" customHeight="1">
      <c r="B38" s="109"/>
      <c r="C38" s="109"/>
      <c r="D38" s="109" t="s">
        <v>52</v>
      </c>
      <c r="E38" s="110">
        <v>0</v>
      </c>
      <c r="F38" s="110">
        <v>0</v>
      </c>
      <c r="G38" s="110">
        <v>0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660000</v>
      </c>
      <c r="F39" s="110">
        <v>0</v>
      </c>
      <c r="G39" s="110">
        <v>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>
        <f t="shared" si="10"/>
        <v>0</v>
      </c>
      <c r="AF39" s="110">
        <f t="shared" si="11"/>
        <v>660000</v>
      </c>
      <c r="AG39" s="111">
        <f t="shared" si="12"/>
        <v>100</v>
      </c>
    </row>
    <row r="40" spans="2:33" ht="24" customHeight="1">
      <c r="B40" s="109"/>
      <c r="C40" s="109"/>
      <c r="D40" s="109" t="s">
        <v>56</v>
      </c>
      <c r="E40" s="110">
        <v>1200000</v>
      </c>
      <c r="F40" s="110">
        <v>134743.4</v>
      </c>
      <c r="G40" s="110">
        <v>128158.8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262902.2</v>
      </c>
      <c r="AE40" s="111">
        <f t="shared" si="10"/>
        <v>21.908516666666667</v>
      </c>
      <c r="AF40" s="110">
        <f t="shared" si="11"/>
        <v>937097.8</v>
      </c>
      <c r="AG40" s="111">
        <f t="shared" si="12"/>
        <v>78.091483333333329</v>
      </c>
    </row>
    <row r="41" spans="2:33" ht="24" customHeight="1">
      <c r="B41" s="109"/>
      <c r="C41" s="109"/>
      <c r="D41" s="109" t="s">
        <v>126</v>
      </c>
      <c r="E41" s="110">
        <v>0</v>
      </c>
      <c r="F41" s="110">
        <v>0</v>
      </c>
      <c r="G41" s="110">
        <v>0</v>
      </c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31764323.632766701</v>
      </c>
      <c r="F43" s="110">
        <v>3121650.18</v>
      </c>
      <c r="G43" s="110">
        <v>369535.32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3491185.5</v>
      </c>
      <c r="AE43" s="111">
        <f>+AD43*100/E43</f>
        <v>10.990901428792409</v>
      </c>
      <c r="AF43" s="110">
        <f>+E43-AD43</f>
        <v>28273138.132766701</v>
      </c>
      <c r="AG43" s="111">
        <f>+AF43*100/E43</f>
        <v>89.009098571207588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18632527.5</v>
      </c>
      <c r="F45" s="110">
        <v>321760</v>
      </c>
      <c r="G45" s="110">
        <v>19902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341662</v>
      </c>
      <c r="AE45" s="111">
        <f t="shared" ref="AE45:AE53" si="14">+AD45*100/E45</f>
        <v>1.8336857412393461</v>
      </c>
      <c r="AF45" s="110">
        <f t="shared" ref="AF45:AF53" si="15">+E45-AD45</f>
        <v>18290865.5</v>
      </c>
      <c r="AG45" s="111">
        <f t="shared" ref="AG45:AG53" si="16">+AF45*100/E45</f>
        <v>98.16631425876065</v>
      </c>
    </row>
    <row r="46" spans="2:33" ht="24" customHeight="1">
      <c r="B46" s="109"/>
      <c r="C46" s="109"/>
      <c r="D46" s="109" t="s">
        <v>131</v>
      </c>
      <c r="E46" s="110">
        <v>16991946.57</v>
      </c>
      <c r="F46" s="110">
        <v>559002</v>
      </c>
      <c r="G46" s="110">
        <v>0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559002</v>
      </c>
      <c r="AE46" s="111">
        <f t="shared" si="14"/>
        <v>3.28980554227343</v>
      </c>
      <c r="AF46" s="110">
        <f t="shared" si="15"/>
        <v>16432944.57</v>
      </c>
      <c r="AG46" s="111">
        <f t="shared" si="16"/>
        <v>96.710194457726573</v>
      </c>
    </row>
    <row r="47" spans="2:33" ht="24" customHeight="1">
      <c r="B47" s="109"/>
      <c r="C47" s="109"/>
      <c r="D47" s="109" t="s">
        <v>132</v>
      </c>
      <c r="E47" s="110">
        <v>4991910</v>
      </c>
      <c r="F47" s="110">
        <v>330000</v>
      </c>
      <c r="G47" s="110">
        <v>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330000</v>
      </c>
      <c r="AE47" s="111">
        <f t="shared" si="14"/>
        <v>6.6106961062999936</v>
      </c>
      <c r="AF47" s="110">
        <f t="shared" si="15"/>
        <v>4661910</v>
      </c>
      <c r="AG47" s="111">
        <f t="shared" si="16"/>
        <v>93.389303893700003</v>
      </c>
    </row>
    <row r="48" spans="2:33" ht="24" customHeight="1">
      <c r="B48" s="109"/>
      <c r="C48" s="109"/>
      <c r="D48" s="109" t="s">
        <v>133</v>
      </c>
      <c r="E48" s="110">
        <v>1634699.1</v>
      </c>
      <c r="F48" s="110">
        <v>34225</v>
      </c>
      <c r="G48" s="110">
        <v>0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34225</v>
      </c>
      <c r="AE48" s="111">
        <f t="shared" si="14"/>
        <v>2.0936574810618049</v>
      </c>
      <c r="AF48" s="110">
        <f t="shared" si="15"/>
        <v>1600474.1</v>
      </c>
      <c r="AG48" s="111">
        <f t="shared" si="16"/>
        <v>97.906342518938189</v>
      </c>
    </row>
    <row r="49" spans="2:33" ht="24" customHeight="1">
      <c r="B49" s="109"/>
      <c r="C49" s="109"/>
      <c r="D49" s="109" t="s">
        <v>134</v>
      </c>
      <c r="E49" s="110">
        <v>0</v>
      </c>
      <c r="F49" s="110">
        <v>0</v>
      </c>
      <c r="G49" s="110">
        <v>0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17706732</v>
      </c>
      <c r="F50" s="110">
        <v>92502</v>
      </c>
      <c r="G50" s="110">
        <v>294845.25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387347.25</v>
      </c>
      <c r="AE50" s="111">
        <f t="shared" si="14"/>
        <v>2.1875705240244221</v>
      </c>
      <c r="AF50" s="110">
        <f t="shared" si="15"/>
        <v>17319384.75</v>
      </c>
      <c r="AG50" s="111">
        <f t="shared" si="16"/>
        <v>97.812429475975577</v>
      </c>
    </row>
    <row r="51" spans="2:33" ht="24" customHeight="1">
      <c r="B51" s="109"/>
      <c r="C51" s="109"/>
      <c r="D51" s="109" t="s">
        <v>65</v>
      </c>
      <c r="E51" s="110">
        <v>7886500</v>
      </c>
      <c r="F51" s="110">
        <v>704766.22</v>
      </c>
      <c r="G51" s="110">
        <v>676512.54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1381278.76</v>
      </c>
      <c r="AE51" s="111">
        <f t="shared" si="14"/>
        <v>17.514471058137325</v>
      </c>
      <c r="AF51" s="110">
        <f t="shared" si="15"/>
        <v>6505221.2400000002</v>
      </c>
      <c r="AG51" s="111">
        <f t="shared" si="16"/>
        <v>82.485528941862682</v>
      </c>
    </row>
    <row r="52" spans="2:33" ht="24" customHeight="1">
      <c r="B52" s="109"/>
      <c r="C52" s="109"/>
      <c r="D52" s="109" t="s">
        <v>67</v>
      </c>
      <c r="E52" s="110">
        <v>43343270</v>
      </c>
      <c r="F52" s="110">
        <v>145266</v>
      </c>
      <c r="G52" s="110">
        <v>835494.02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980760.02</v>
      </c>
      <c r="AE52" s="111">
        <f t="shared" si="14"/>
        <v>2.2627734824806711</v>
      </c>
      <c r="AF52" s="110">
        <f t="shared" si="15"/>
        <v>42362509.979999997</v>
      </c>
      <c r="AG52" s="111">
        <f t="shared" si="16"/>
        <v>97.737226517519318</v>
      </c>
    </row>
    <row r="53" spans="2:33" ht="24" customHeight="1">
      <c r="B53" s="109"/>
      <c r="C53" s="109"/>
      <c r="D53" s="109" t="s">
        <v>135</v>
      </c>
      <c r="E53" s="110">
        <v>4273629</v>
      </c>
      <c r="F53" s="110">
        <v>229450</v>
      </c>
      <c r="G53" s="110">
        <v>0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229450</v>
      </c>
      <c r="AE53" s="111">
        <f t="shared" si="14"/>
        <v>5.3689733011452327</v>
      </c>
      <c r="AF53" s="110">
        <f t="shared" si="15"/>
        <v>4044179</v>
      </c>
      <c r="AG53" s="111">
        <f t="shared" si="16"/>
        <v>94.631026698854768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10978500</v>
      </c>
      <c r="F56" s="110">
        <v>0</v>
      </c>
      <c r="G56" s="110">
        <v>2925000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2925000</v>
      </c>
      <c r="AE56" s="111">
        <f t="shared" ref="AE56:AE58" si="18">+AD56*100/E56</f>
        <v>26.642984014209592</v>
      </c>
      <c r="AF56" s="110">
        <f t="shared" ref="AF56:AF58" si="19">+E56-AD56</f>
        <v>8053500</v>
      </c>
      <c r="AG56" s="111">
        <f t="shared" ref="AG56:AG58" si="20">+AF56*100/E56</f>
        <v>73.357015985790412</v>
      </c>
    </row>
    <row r="57" spans="2:33" ht="24" customHeight="1">
      <c r="B57" s="109"/>
      <c r="C57" s="109"/>
      <c r="D57" s="109" t="s">
        <v>137</v>
      </c>
      <c r="E57" s="110">
        <v>0</v>
      </c>
      <c r="F57" s="110">
        <v>0</v>
      </c>
      <c r="G57" s="110">
        <v>350000</v>
      </c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350000</v>
      </c>
      <c r="AE57" s="111" t="e">
        <f t="shared" si="18"/>
        <v>#DIV/0!</v>
      </c>
      <c r="AF57" s="110">
        <f t="shared" si="19"/>
        <v>-350000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5100800</v>
      </c>
      <c r="F58" s="110">
        <v>0</v>
      </c>
      <c r="G58" s="110">
        <v>37900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37900</v>
      </c>
      <c r="AE58" s="111">
        <f t="shared" si="18"/>
        <v>0.74302070263488085</v>
      </c>
      <c r="AF58" s="110">
        <f t="shared" si="19"/>
        <v>5062900</v>
      </c>
      <c r="AG58" s="111">
        <f t="shared" si="20"/>
        <v>99.25697929736512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3000000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>
        <f t="shared" si="22"/>
        <v>0</v>
      </c>
      <c r="AF61" s="110">
        <f t="shared" si="23"/>
        <v>3000000</v>
      </c>
      <c r="AG61" s="111">
        <f t="shared" si="24"/>
        <v>100</v>
      </c>
    </row>
    <row r="62" spans="2:33" ht="24" customHeight="1">
      <c r="B62" s="109"/>
      <c r="C62" s="109"/>
      <c r="D62" s="109" t="s">
        <v>141</v>
      </c>
      <c r="E62" s="110">
        <v>7550000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>
        <f t="shared" si="22"/>
        <v>0</v>
      </c>
      <c r="AF62" s="110">
        <f t="shared" si="23"/>
        <v>7550000</v>
      </c>
      <c r="AG62" s="111">
        <f t="shared" si="24"/>
        <v>100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15000000</v>
      </c>
      <c r="F64" s="110">
        <v>0</v>
      </c>
      <c r="G64" s="110">
        <v>0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15000000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100000</v>
      </c>
      <c r="F65" s="110">
        <v>17492</v>
      </c>
      <c r="G65" s="110">
        <v>50248.62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67740.62</v>
      </c>
      <c r="AE65" s="111">
        <f t="shared" si="26"/>
        <v>67.740620000000007</v>
      </c>
      <c r="AF65" s="110">
        <f t="shared" si="27"/>
        <v>32259.380000000005</v>
      </c>
      <c r="AG65" s="111">
        <f t="shared" si="28"/>
        <v>32.259380000000007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279792837.80276668</v>
      </c>
      <c r="F66" s="115">
        <f t="shared" si="29"/>
        <v>13814673.800000001</v>
      </c>
      <c r="G66" s="115">
        <f t="shared" si="29"/>
        <v>7907228.5499999998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21721902.350000001</v>
      </c>
      <c r="AE66" s="116">
        <f t="shared" si="26"/>
        <v>7.7635662587304468</v>
      </c>
      <c r="AF66" s="115">
        <f t="shared" si="27"/>
        <v>258070935.45276669</v>
      </c>
      <c r="AG66" s="116">
        <f t="shared" si="28"/>
        <v>92.236433741269551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-12742837.802766681</v>
      </c>
      <c r="F67" s="115">
        <f t="shared" si="30"/>
        <v>-751131.20999999903</v>
      </c>
      <c r="G67" s="115">
        <f t="shared" si="30"/>
        <v>17627843.75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16876712.539999999</v>
      </c>
      <c r="AE67" s="116">
        <f t="shared" si="26"/>
        <v>-132.44077026810925</v>
      </c>
      <c r="AF67" s="115">
        <f t="shared" si="27"/>
        <v>-29619550.34276668</v>
      </c>
      <c r="AG67" s="116">
        <f t="shared" si="28"/>
        <v>232.44077026810925</v>
      </c>
    </row>
    <row r="68" spans="1:33" ht="24" customHeight="1">
      <c r="B68" s="109"/>
      <c r="C68" s="109"/>
      <c r="D68" s="119" t="s">
        <v>145</v>
      </c>
      <c r="E68" s="110">
        <v>3415706.7</v>
      </c>
      <c r="F68" s="110">
        <v>0</v>
      </c>
      <c r="G68" s="110">
        <v>8470079.1999999993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8470079.1999999993</v>
      </c>
      <c r="AE68" s="111">
        <f t="shared" si="26"/>
        <v>247.97442942041829</v>
      </c>
      <c r="AF68" s="110">
        <f t="shared" si="27"/>
        <v>-5054372.4999999991</v>
      </c>
      <c r="AG68" s="111">
        <f t="shared" si="28"/>
        <v>-147.97442942041829</v>
      </c>
    </row>
    <row r="69" spans="1:33" ht="24" customHeight="1">
      <c r="B69" s="109"/>
      <c r="C69" s="109"/>
      <c r="D69" s="119" t="s">
        <v>146</v>
      </c>
      <c r="E69" s="110">
        <v>95329629.210000023</v>
      </c>
      <c r="F69" s="110">
        <v>41818750.130000003</v>
      </c>
      <c r="G69" s="110">
        <v>14066572.439999999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55885322.57</v>
      </c>
      <c r="AE69" s="111">
        <f t="shared" si="26"/>
        <v>58.623245504177063</v>
      </c>
      <c r="AF69" s="110">
        <f t="shared" si="27"/>
        <v>39444306.640000023</v>
      </c>
      <c r="AG69" s="111">
        <f t="shared" si="28"/>
        <v>41.376754495822944</v>
      </c>
    </row>
    <row r="70" spans="1:33" ht="24" customHeight="1">
      <c r="B70" s="109"/>
      <c r="C70" s="109"/>
      <c r="D70" s="119" t="s">
        <v>147</v>
      </c>
      <c r="E70" s="110">
        <v>0</v>
      </c>
      <c r="F70" s="110">
        <v>80531239.310000002</v>
      </c>
      <c r="G70" s="110">
        <v>1253140.74</v>
      </c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81784380.049999997</v>
      </c>
      <c r="AE70" s="111" t="e">
        <f t="shared" si="26"/>
        <v>#DIV/0!</v>
      </c>
      <c r="AF70" s="110">
        <f t="shared" si="27"/>
        <v>-81784380.049999997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 t="shared" ref="E71:AC71" si="31">E27-E66-E70-E69-E68</f>
        <v>-111488173.71276671</v>
      </c>
      <c r="F71" s="123">
        <f t="shared" si="31"/>
        <v>-123101120.65000001</v>
      </c>
      <c r="G71" s="123">
        <f t="shared" si="31"/>
        <v>-6161948.629999999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-129263069.28</v>
      </c>
      <c r="AE71" s="116">
        <f t="shared" si="26"/>
        <v>115.94330140614534</v>
      </c>
      <c r="AF71" s="115">
        <f t="shared" si="27"/>
        <v>17774895.567233294</v>
      </c>
      <c r="AG71" s="116">
        <f t="shared" si="28"/>
        <v>-15.943301406145341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>
        <v>0</v>
      </c>
      <c r="G74" s="110">
        <v>33086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0</v>
      </c>
      <c r="F75" s="110">
        <v>0</v>
      </c>
      <c r="G75" s="110">
        <v>0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>
        <v>0</v>
      </c>
      <c r="G77" s="110">
        <v>0</v>
      </c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0</v>
      </c>
      <c r="F78" s="110">
        <v>0</v>
      </c>
      <c r="G78" s="110">
        <v>26715967.98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>
        <v>0</v>
      </c>
      <c r="G79" s="110">
        <v>0</v>
      </c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0</v>
      </c>
      <c r="F80" s="115">
        <f t="shared" si="32"/>
        <v>0</v>
      </c>
      <c r="G80" s="115">
        <f t="shared" si="32"/>
        <v>26749053.98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5" ht="24" customHeight="1"/>
    <row r="82" spans="4:5" ht="24" customHeight="1">
      <c r="D82" s="95" t="s">
        <v>218</v>
      </c>
      <c r="E82" s="125">
        <v>300000</v>
      </c>
    </row>
    <row r="83" spans="4:5" ht="24" customHeight="1">
      <c r="E83" s="125"/>
    </row>
    <row r="84" spans="4:5" ht="24" customHeight="1"/>
    <row r="85" spans="4:5" ht="24" customHeight="1"/>
    <row r="86" spans="4:5" ht="24" customHeight="1"/>
    <row r="87" spans="4:5" ht="24" customHeight="1"/>
    <row r="88" spans="4:5" ht="24" customHeight="1"/>
    <row r="89" spans="4:5" ht="24" customHeight="1"/>
    <row r="90" spans="4:5" ht="24" customHeight="1"/>
    <row r="91" spans="4:5" ht="24" customHeight="1"/>
    <row r="92" spans="4:5" ht="24" customHeight="1"/>
    <row r="93" spans="4:5" ht="24" customHeight="1"/>
    <row r="94" spans="4:5" ht="24" customHeight="1"/>
    <row r="95" spans="4:5" ht="24" customHeight="1"/>
    <row r="96" spans="4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AG1000"/>
  <sheetViews>
    <sheetView workbookViewId="0">
      <pane ySplit="8" topLeftCell="A9" activePane="bottomLeft" state="frozen"/>
      <selection pane="bottomLeft" activeCell="F11" sqref="F11:G11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17.7109375" customWidth="1"/>
    <col min="7" max="7" width="13.2851562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241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58656000</v>
      </c>
      <c r="F11" s="110">
        <v>2296834.52</v>
      </c>
      <c r="G11" s="110">
        <v>18961922.280000001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21258756.800000001</v>
      </c>
      <c r="AE11" s="111">
        <f t="shared" ref="AE11:AE19" si="1">+AD11*100/E11</f>
        <v>36.243106928532463</v>
      </c>
      <c r="AF11" s="110">
        <f t="shared" ref="AF11:AF19" si="2">+E11-AD11</f>
        <v>37397243.200000003</v>
      </c>
      <c r="AG11" s="111">
        <f>+AF11*100/E11</f>
        <v>63.756893071467545</v>
      </c>
    </row>
    <row r="12" spans="1:33" ht="24" customHeight="1">
      <c r="B12" s="109"/>
      <c r="C12" s="109"/>
      <c r="D12" s="109" t="s">
        <v>7</v>
      </c>
      <c r="E12" s="110">
        <v>1600000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1600000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50000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50000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5420000</v>
      </c>
      <c r="F14" s="110">
        <v>501551</v>
      </c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501551</v>
      </c>
      <c r="AE14" s="111">
        <f t="shared" si="1"/>
        <v>9.2537084870848716</v>
      </c>
      <c r="AF14" s="110">
        <f t="shared" si="2"/>
        <v>4918449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60000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60000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1685000</v>
      </c>
      <c r="F16" s="110">
        <v>1615.64</v>
      </c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1615.64</v>
      </c>
      <c r="AE16" s="111">
        <f t="shared" si="1"/>
        <v>9.5883679525222545E-2</v>
      </c>
      <c r="AF16" s="110">
        <f t="shared" si="2"/>
        <v>1683384.36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640000</v>
      </c>
      <c r="F17" s="110">
        <v>27628.6</v>
      </c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27628.6</v>
      </c>
      <c r="AE17" s="111">
        <f t="shared" si="1"/>
        <v>4.31696875</v>
      </c>
      <c r="AF17" s="110">
        <f t="shared" si="2"/>
        <v>612371.4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6000</v>
      </c>
      <c r="F18" s="110">
        <v>3440</v>
      </c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3440</v>
      </c>
      <c r="AE18" s="111">
        <f t="shared" si="1"/>
        <v>57.333333333333336</v>
      </c>
      <c r="AF18" s="110">
        <f t="shared" si="2"/>
        <v>2560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2500000</v>
      </c>
      <c r="F19" s="110">
        <v>19310</v>
      </c>
      <c r="G19" s="110">
        <v>177003.5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196313.5</v>
      </c>
      <c r="AE19" s="111">
        <f t="shared" si="1"/>
        <v>7.8525400000000003</v>
      </c>
      <c r="AF19" s="110">
        <f t="shared" si="2"/>
        <v>2303686.5</v>
      </c>
      <c r="AG19" s="111">
        <f t="shared" si="3"/>
        <v>1301.4920608914513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245000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>
        <f t="shared" ref="AE21:AE27" si="5">+AD21*100/E21</f>
        <v>0</v>
      </c>
      <c r="AF21" s="110">
        <f t="shared" ref="AF21:AF26" si="6">+E21-AD21</f>
        <v>245000</v>
      </c>
      <c r="AG21" s="111">
        <f t="shared" ref="AG21:AG27" si="7">+AF21*100/E21</f>
        <v>100</v>
      </c>
    </row>
    <row r="22" spans="2:33" ht="24" customHeight="1">
      <c r="B22" s="109"/>
      <c r="C22" s="109"/>
      <c r="D22" s="109" t="s">
        <v>26</v>
      </c>
      <c r="E22" s="110">
        <v>1151172.8500000001</v>
      </c>
      <c r="F22" s="110"/>
      <c r="G22" s="110">
        <v>1015740.75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1015740.75</v>
      </c>
      <c r="AE22" s="111">
        <f t="shared" si="5"/>
        <v>88.235294117647058</v>
      </c>
      <c r="AF22" s="110">
        <f t="shared" si="6"/>
        <v>135432.10000000009</v>
      </c>
      <c r="AG22" s="111">
        <f t="shared" si="7"/>
        <v>11.764705882352949</v>
      </c>
    </row>
    <row r="23" spans="2:33" ht="24" customHeight="1">
      <c r="B23" s="109"/>
      <c r="C23" s="109"/>
      <c r="D23" s="109" t="s">
        <v>28</v>
      </c>
      <c r="E23" s="110">
        <v>1500000</v>
      </c>
      <c r="F23" s="110"/>
      <c r="G23" s="110">
        <v>20500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20500</v>
      </c>
      <c r="AE23" s="111">
        <f t="shared" si="5"/>
        <v>1.3666666666666667</v>
      </c>
      <c r="AF23" s="110">
        <f t="shared" si="6"/>
        <v>1479500</v>
      </c>
      <c r="AG23" s="111">
        <f t="shared" si="7"/>
        <v>98.63333333333334</v>
      </c>
    </row>
    <row r="24" spans="2:33" ht="24" customHeight="1">
      <c r="B24" s="109"/>
      <c r="C24" s="109"/>
      <c r="D24" s="109" t="s">
        <v>30</v>
      </c>
      <c r="E24" s="110">
        <v>55000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55000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613000</v>
      </c>
      <c r="F25" s="110">
        <v>60423</v>
      </c>
      <c r="G25" s="110">
        <v>46390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106813</v>
      </c>
      <c r="AE25" s="111">
        <f t="shared" si="5"/>
        <v>17.424632952691681</v>
      </c>
      <c r="AF25" s="110">
        <f t="shared" si="6"/>
        <v>506187</v>
      </c>
      <c r="AG25" s="111">
        <f t="shared" si="7"/>
        <v>82.575367047308319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74181172.849999994</v>
      </c>
      <c r="F27" s="115">
        <f t="shared" si="8"/>
        <v>2910802.7600000002</v>
      </c>
      <c r="G27" s="115">
        <f t="shared" si="8"/>
        <v>20221556.530000001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23132359.290000003</v>
      </c>
      <c r="AE27" s="116">
        <f t="shared" si="5"/>
        <v>31.183598750555486</v>
      </c>
      <c r="AF27" s="115">
        <f>SUM(AF10:AF26)</f>
        <v>51048813.560000002</v>
      </c>
      <c r="AG27" s="116">
        <f t="shared" si="7"/>
        <v>68.816401249444525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10784880</v>
      </c>
      <c r="F30" s="110"/>
      <c r="G30" s="110">
        <v>955187.12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955187.12</v>
      </c>
      <c r="AE30" s="111">
        <f t="shared" ref="AE30:AE41" si="10">+AD30*100/E30</f>
        <v>8.8567245996246591</v>
      </c>
      <c r="AF30" s="110">
        <f t="shared" ref="AF30:AF41" si="11">+E30-AD30</f>
        <v>9829692.8800000008</v>
      </c>
      <c r="AG30" s="111">
        <f t="shared" ref="AG30:AG41" si="12">+AF30*100/E30</f>
        <v>91.143275400375344</v>
      </c>
    </row>
    <row r="31" spans="2:33" ht="24" customHeight="1">
      <c r="B31" s="109"/>
      <c r="C31" s="109"/>
      <c r="D31" s="109" t="s">
        <v>124</v>
      </c>
      <c r="E31" s="110">
        <v>100000</v>
      </c>
      <c r="F31" s="110">
        <v>63330</v>
      </c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63330</v>
      </c>
      <c r="AE31" s="111">
        <f t="shared" si="10"/>
        <v>63.33</v>
      </c>
      <c r="AF31" s="110">
        <f t="shared" si="11"/>
        <v>36670</v>
      </c>
      <c r="AG31" s="111">
        <f t="shared" si="12"/>
        <v>36.67</v>
      </c>
    </row>
    <row r="32" spans="2:33" ht="24" customHeight="1">
      <c r="B32" s="109"/>
      <c r="C32" s="109"/>
      <c r="D32" s="109" t="s">
        <v>40</v>
      </c>
      <c r="E32" s="110">
        <v>850000</v>
      </c>
      <c r="F32" s="110">
        <v>86130</v>
      </c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86130</v>
      </c>
      <c r="AE32" s="111">
        <f t="shared" si="10"/>
        <v>10.132941176470588</v>
      </c>
      <c r="AF32" s="110">
        <f t="shared" si="11"/>
        <v>763870</v>
      </c>
      <c r="AG32" s="111">
        <f t="shared" si="12"/>
        <v>89.867058823529405</v>
      </c>
    </row>
    <row r="33" spans="2:33" ht="24" customHeight="1">
      <c r="B33" s="109"/>
      <c r="C33" s="109"/>
      <c r="D33" s="109" t="s">
        <v>42</v>
      </c>
      <c r="E33" s="110">
        <v>780000</v>
      </c>
      <c r="F33" s="110">
        <v>75000</v>
      </c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75000</v>
      </c>
      <c r="AE33" s="111">
        <f t="shared" si="10"/>
        <v>9.615384615384615</v>
      </c>
      <c r="AF33" s="110">
        <f t="shared" si="11"/>
        <v>705000</v>
      </c>
      <c r="AG33" s="111">
        <f t="shared" si="12"/>
        <v>90.384615384615387</v>
      </c>
    </row>
    <row r="34" spans="2:33" ht="24" customHeight="1">
      <c r="B34" s="109"/>
      <c r="C34" s="109"/>
      <c r="D34" s="109" t="s">
        <v>44</v>
      </c>
      <c r="E34" s="110">
        <v>1850000</v>
      </c>
      <c r="F34" s="110">
        <v>233800</v>
      </c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233800</v>
      </c>
      <c r="AE34" s="111">
        <f t="shared" si="10"/>
        <v>12.637837837837838</v>
      </c>
      <c r="AF34" s="110">
        <f t="shared" si="11"/>
        <v>1616200</v>
      </c>
      <c r="AG34" s="111">
        <f t="shared" si="12"/>
        <v>87.362162162162164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114000</v>
      </c>
      <c r="F36" s="110"/>
      <c r="G36" s="110">
        <v>9500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9500</v>
      </c>
      <c r="AE36" s="111">
        <f t="shared" si="10"/>
        <v>8.3333333333333339</v>
      </c>
      <c r="AF36" s="110">
        <f t="shared" si="11"/>
        <v>104500</v>
      </c>
      <c r="AG36" s="111">
        <f t="shared" si="12"/>
        <v>91.666666666666671</v>
      </c>
    </row>
    <row r="37" spans="2:33" ht="24" customHeight="1">
      <c r="B37" s="109"/>
      <c r="C37" s="109"/>
      <c r="D37" s="109" t="s">
        <v>50</v>
      </c>
      <c r="E37" s="110">
        <v>10300000</v>
      </c>
      <c r="F37" s="110">
        <v>689688.5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689688.5</v>
      </c>
      <c r="AE37" s="111">
        <f t="shared" si="10"/>
        <v>6.6960048543689323</v>
      </c>
      <c r="AF37" s="110">
        <f t="shared" si="11"/>
        <v>9610311.5</v>
      </c>
      <c r="AG37" s="111">
        <f t="shared" si="12"/>
        <v>93.303995145631063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20000</v>
      </c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>
        <f t="shared" si="10"/>
        <v>0</v>
      </c>
      <c r="AF39" s="110">
        <f t="shared" si="11"/>
        <v>20000</v>
      </c>
      <c r="AG39" s="111">
        <f t="shared" si="12"/>
        <v>100</v>
      </c>
    </row>
    <row r="40" spans="2:33" ht="24" customHeight="1">
      <c r="B40" s="109"/>
      <c r="C40" s="109"/>
      <c r="D40" s="109" t="s">
        <v>56</v>
      </c>
      <c r="E40" s="110">
        <v>480312</v>
      </c>
      <c r="F40" s="110"/>
      <c r="G40" s="110">
        <v>47146.6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47146.6</v>
      </c>
      <c r="AE40" s="111">
        <f t="shared" si="10"/>
        <v>9.8158280451040163</v>
      </c>
      <c r="AF40" s="110">
        <f t="shared" si="11"/>
        <v>433165.4</v>
      </c>
      <c r="AG40" s="111">
        <f t="shared" si="12"/>
        <v>90.184171954895987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9116297.2199999988</v>
      </c>
      <c r="F43" s="110">
        <v>411447.69</v>
      </c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411447.69</v>
      </c>
      <c r="AE43" s="111">
        <f>+AD43*100/E43</f>
        <v>4.5133202666685328</v>
      </c>
      <c r="AF43" s="110">
        <f>+E43-AD43</f>
        <v>8704849.5299999993</v>
      </c>
      <c r="AG43" s="111">
        <f>+AF43*100/E43</f>
        <v>95.486679733331471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5050780.5</v>
      </c>
      <c r="F45" s="110">
        <v>398936.45</v>
      </c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398936.45</v>
      </c>
      <c r="AE45" s="111">
        <f t="shared" ref="AE45:AE53" si="14">+AD45*100/E45</f>
        <v>7.8985109331122194</v>
      </c>
      <c r="AF45" s="110">
        <f t="shared" ref="AF45:AF53" si="15">+E45-AD45</f>
        <v>4651844.05</v>
      </c>
      <c r="AG45" s="111">
        <f t="shared" ref="AG45:AG53" si="16">+AF45*100/E45</f>
        <v>92.10148906688778</v>
      </c>
    </row>
    <row r="46" spans="2:33" ht="24" customHeight="1">
      <c r="B46" s="109"/>
      <c r="C46" s="109"/>
      <c r="D46" s="109" t="s">
        <v>131</v>
      </c>
      <c r="E46" s="110">
        <v>4226811.5</v>
      </c>
      <c r="F46" s="110">
        <v>260</v>
      </c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260</v>
      </c>
      <c r="AE46" s="111">
        <f t="shared" si="14"/>
        <v>6.1512087775856573E-3</v>
      </c>
      <c r="AF46" s="110">
        <f t="shared" si="15"/>
        <v>4226551.5</v>
      </c>
      <c r="AG46" s="111">
        <f t="shared" si="16"/>
        <v>99.993848791222419</v>
      </c>
    </row>
    <row r="47" spans="2:33" ht="24" customHeight="1">
      <c r="B47" s="109"/>
      <c r="C47" s="109"/>
      <c r="D47" s="109" t="s">
        <v>132</v>
      </c>
      <c r="E47" s="110">
        <v>6000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6000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690017.75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690017.75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3631001</v>
      </c>
      <c r="F50" s="110">
        <v>69773.02</v>
      </c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69773.02</v>
      </c>
      <c r="AE50" s="111">
        <f t="shared" si="14"/>
        <v>1.9215918695698515</v>
      </c>
      <c r="AF50" s="110">
        <f t="shared" si="15"/>
        <v>3561227.98</v>
      </c>
      <c r="AG50" s="111">
        <f t="shared" si="16"/>
        <v>98.078408130430148</v>
      </c>
    </row>
    <row r="51" spans="2:33" ht="24" customHeight="1">
      <c r="B51" s="109"/>
      <c r="C51" s="109"/>
      <c r="D51" s="109" t="s">
        <v>65</v>
      </c>
      <c r="E51" s="110">
        <v>1766100</v>
      </c>
      <c r="F51" s="110">
        <v>155798.98000000001</v>
      </c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155798.98000000001</v>
      </c>
      <c r="AE51" s="111">
        <f t="shared" si="14"/>
        <v>8.8216397712473817</v>
      </c>
      <c r="AF51" s="110">
        <f t="shared" si="15"/>
        <v>1610301.02</v>
      </c>
      <c r="AG51" s="111">
        <f t="shared" si="16"/>
        <v>91.178360228752624</v>
      </c>
    </row>
    <row r="52" spans="2:33" ht="24" customHeight="1">
      <c r="B52" s="109"/>
      <c r="C52" s="109"/>
      <c r="D52" s="109" t="s">
        <v>67</v>
      </c>
      <c r="E52" s="110">
        <v>6605405</v>
      </c>
      <c r="F52" s="110">
        <v>328128.32</v>
      </c>
      <c r="G52" s="110">
        <v>21405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349533.32</v>
      </c>
      <c r="AE52" s="111">
        <f t="shared" si="14"/>
        <v>5.2916258730539614</v>
      </c>
      <c r="AF52" s="110">
        <f t="shared" si="15"/>
        <v>6255871.6799999997</v>
      </c>
      <c r="AG52" s="111">
        <f t="shared" si="16"/>
        <v>94.70837412694604</v>
      </c>
    </row>
    <row r="53" spans="2:33" ht="24" customHeight="1">
      <c r="B53" s="109"/>
      <c r="C53" s="109"/>
      <c r="D53" s="109" t="s">
        <v>135</v>
      </c>
      <c r="E53" s="110">
        <v>0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 t="e">
        <f t="shared" si="14"/>
        <v>#DIV/0!</v>
      </c>
      <c r="AF53" s="110">
        <f t="shared" si="15"/>
        <v>0</v>
      </c>
      <c r="AG53" s="111" t="e">
        <f t="shared" si="16"/>
        <v>#DIV/0!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960000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960000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300000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>
        <f t="shared" si="18"/>
        <v>0</v>
      </c>
      <c r="AF57" s="110">
        <f t="shared" si="19"/>
        <v>300000</v>
      </c>
      <c r="AG57" s="111">
        <f t="shared" si="20"/>
        <v>100</v>
      </c>
    </row>
    <row r="58" spans="2:33" ht="24" customHeight="1">
      <c r="B58" s="109"/>
      <c r="C58" s="109"/>
      <c r="D58" s="109" t="s">
        <v>138</v>
      </c>
      <c r="E58" s="110">
        <v>1327350</v>
      </c>
      <c r="F58" s="110">
        <v>194069.15</v>
      </c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194069.15</v>
      </c>
      <c r="AE58" s="111">
        <f t="shared" si="18"/>
        <v>14.620797076882511</v>
      </c>
      <c r="AF58" s="110">
        <f t="shared" si="19"/>
        <v>1133280.8500000001</v>
      </c>
      <c r="AG58" s="111">
        <f t="shared" si="20"/>
        <v>85.379202923117504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750000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>
        <f t="shared" si="22"/>
        <v>0</v>
      </c>
      <c r="AF61" s="110">
        <f t="shared" si="23"/>
        <v>750000</v>
      </c>
      <c r="AG61" s="111">
        <f t="shared" si="24"/>
        <v>100</v>
      </c>
    </row>
    <row r="62" spans="2:33" ht="24" customHeight="1">
      <c r="B62" s="109"/>
      <c r="C62" s="109"/>
      <c r="D62" s="109" t="s">
        <v>141</v>
      </c>
      <c r="E62" s="110">
        <v>270000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>
        <f t="shared" si="22"/>
        <v>0</v>
      </c>
      <c r="AF62" s="110">
        <f t="shared" si="23"/>
        <v>270000</v>
      </c>
      <c r="AG62" s="111">
        <f t="shared" si="24"/>
        <v>100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10000000</v>
      </c>
      <c r="F64" s="110">
        <v>1050397</v>
      </c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1050397</v>
      </c>
      <c r="AE64" s="111">
        <f t="shared" ref="AE64:AE71" si="26">+AD64*100/E64</f>
        <v>10.503970000000001</v>
      </c>
      <c r="AF64" s="110">
        <f t="shared" ref="AF64:AF71" si="27">+E64-AD64</f>
        <v>8949603</v>
      </c>
      <c r="AG64" s="111">
        <f t="shared" ref="AG64:AG71" si="28">+AF64*100/E64</f>
        <v>89.496030000000005</v>
      </c>
    </row>
    <row r="65" spans="1:33" ht="24" customHeight="1">
      <c r="B65" s="109"/>
      <c r="C65" s="109"/>
      <c r="D65" s="109" t="s">
        <v>142</v>
      </c>
      <c r="E65" s="110">
        <v>1660000</v>
      </c>
      <c r="F65" s="110">
        <v>867701.84</v>
      </c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867701.84</v>
      </c>
      <c r="AE65" s="111">
        <f t="shared" si="26"/>
        <v>52.271195180722891</v>
      </c>
      <c r="AF65" s="110">
        <f t="shared" si="27"/>
        <v>792298.16</v>
      </c>
      <c r="AG65" s="111">
        <f t="shared" si="28"/>
        <v>47.728804819277109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71638954.969999999</v>
      </c>
      <c r="F66" s="115">
        <f t="shared" si="29"/>
        <v>4624460.95</v>
      </c>
      <c r="G66" s="115">
        <f t="shared" si="29"/>
        <v>1033238.72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5657699.6699999999</v>
      </c>
      <c r="AE66" s="116">
        <f t="shared" si="26"/>
        <v>7.8975184274662515</v>
      </c>
      <c r="AF66" s="115">
        <f t="shared" si="27"/>
        <v>65981255.299999997</v>
      </c>
      <c r="AG66" s="116">
        <f t="shared" si="28"/>
        <v>92.102481572533748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2542217.8799999952</v>
      </c>
      <c r="F67" s="115">
        <f t="shared" si="30"/>
        <v>-1713658.19</v>
      </c>
      <c r="G67" s="115">
        <f t="shared" si="30"/>
        <v>19188317.810000002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17474659.620000001</v>
      </c>
      <c r="AE67" s="116">
        <f t="shared" si="26"/>
        <v>687.37851926366091</v>
      </c>
      <c r="AF67" s="115">
        <f t="shared" si="27"/>
        <v>-14932441.740000006</v>
      </c>
      <c r="AG67" s="116">
        <f t="shared" si="28"/>
        <v>-587.37851926366091</v>
      </c>
    </row>
    <row r="68" spans="1:33" ht="24" customHeight="1">
      <c r="B68" s="109"/>
      <c r="C68" s="109"/>
      <c r="D68" s="119" t="s">
        <v>145</v>
      </c>
      <c r="E68" s="110">
        <v>1445707</v>
      </c>
      <c r="F68" s="110"/>
      <c r="G68" s="110">
        <v>2946196.4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2946196.4</v>
      </c>
      <c r="AE68" s="111">
        <f t="shared" si="26"/>
        <v>203.78931553904076</v>
      </c>
      <c r="AF68" s="110">
        <f t="shared" si="27"/>
        <v>-1500489.4</v>
      </c>
      <c r="AG68" s="111">
        <f t="shared" si="28"/>
        <v>-103.78931553904076</v>
      </c>
    </row>
    <row r="69" spans="1:33" ht="24" customHeight="1">
      <c r="B69" s="109"/>
      <c r="C69" s="109"/>
      <c r="D69" s="119" t="s">
        <v>146</v>
      </c>
      <c r="E69" s="110">
        <v>10940982.949999999</v>
      </c>
      <c r="F69" s="110">
        <v>8202146.3799999999</v>
      </c>
      <c r="G69" s="110">
        <v>8859628.5199999996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17061774.899999999</v>
      </c>
      <c r="AE69" s="111">
        <f t="shared" si="26"/>
        <v>155.94371162053588</v>
      </c>
      <c r="AF69" s="110">
        <f t="shared" si="27"/>
        <v>-6120791.9499999993</v>
      </c>
      <c r="AG69" s="111">
        <f t="shared" si="28"/>
        <v>-55.943711620535879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 t="shared" ref="E71:AC71" si="31">E27-E66-E70-E69-E68</f>
        <v>-9844472.070000004</v>
      </c>
      <c r="F71" s="123">
        <f t="shared" si="31"/>
        <v>-9915804.5700000003</v>
      </c>
      <c r="G71" s="123">
        <f t="shared" si="31"/>
        <v>7382492.8900000025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-2533311.6799999978</v>
      </c>
      <c r="AE71" s="116">
        <f t="shared" si="26"/>
        <v>25.733342143556886</v>
      </c>
      <c r="AF71" s="115">
        <f t="shared" si="27"/>
        <v>-7311160.3900000062</v>
      </c>
      <c r="AG71" s="116">
        <f t="shared" si="28"/>
        <v>74.266657856443118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0</v>
      </c>
      <c r="F75" s="110"/>
      <c r="G75" s="110">
        <v>345245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7585207.439999992</v>
      </c>
      <c r="F78" s="110"/>
      <c r="G78" s="110">
        <v>18319206.59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7585207.439999992</v>
      </c>
      <c r="F80" s="115">
        <f t="shared" si="32"/>
        <v>0</v>
      </c>
      <c r="G80" s="115">
        <f t="shared" si="32"/>
        <v>18664451.59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5:5" ht="24" customHeight="1"/>
    <row r="82" spans="5:5" ht="24" customHeight="1"/>
    <row r="83" spans="5:5" ht="24" customHeight="1">
      <c r="E83" s="125"/>
    </row>
    <row r="84" spans="5:5" ht="24" customHeight="1"/>
    <row r="85" spans="5:5" ht="24" customHeight="1"/>
    <row r="86" spans="5:5" ht="24" customHeight="1"/>
    <row r="87" spans="5:5" ht="24" customHeight="1"/>
    <row r="88" spans="5:5" ht="24" customHeight="1"/>
    <row r="89" spans="5:5" ht="24" customHeight="1"/>
    <row r="90" spans="5:5" ht="24" customHeight="1"/>
    <row r="91" spans="5:5" ht="24" customHeight="1"/>
    <row r="92" spans="5:5" ht="24" customHeight="1"/>
    <row r="93" spans="5:5" ht="24" customHeight="1"/>
    <row r="94" spans="5:5" ht="24" customHeight="1"/>
    <row r="95" spans="5:5" ht="24" customHeight="1"/>
    <row r="96" spans="5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F99FF"/>
  </sheetPr>
  <dimension ref="A1:AG1000"/>
  <sheetViews>
    <sheetView workbookViewId="0">
      <pane ySplit="8" topLeftCell="A27" activePane="bottomLeft" state="frozen"/>
      <selection pane="bottomLeft" activeCell="D32" sqref="D32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8.42578125" customWidth="1"/>
    <col min="6" max="6" width="17.7109375" customWidth="1"/>
    <col min="7" max="7" width="13.9257812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242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46.5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35901202.07</v>
      </c>
      <c r="F11" s="110">
        <v>34161769.130000003</v>
      </c>
      <c r="G11" s="110">
        <v>12237406.699999999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46399175.829999998</v>
      </c>
      <c r="AE11" s="111">
        <f t="shared" ref="AE11:AE19" si="1">+AD11*100/E11</f>
        <v>129.24128763023339</v>
      </c>
      <c r="AF11" s="110">
        <f t="shared" ref="AF11:AF19" si="2">+E11-AD11</f>
        <v>-10497973.759999998</v>
      </c>
      <c r="AG11" s="111">
        <f>+AF11*100/E11</f>
        <v>-29.241287630233373</v>
      </c>
    </row>
    <row r="12" spans="1:33" ht="24" customHeight="1">
      <c r="B12" s="109"/>
      <c r="C12" s="109"/>
      <c r="D12" s="109" t="s">
        <v>7</v>
      </c>
      <c r="E12" s="110">
        <v>2978217.21</v>
      </c>
      <c r="F12" s="110">
        <v>4436012.04</v>
      </c>
      <c r="G12" s="110" t="s">
        <v>173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4436012.04</v>
      </c>
      <c r="AE12" s="111">
        <f t="shared" si="1"/>
        <v>148.94857316333889</v>
      </c>
      <c r="AF12" s="110">
        <f t="shared" si="2"/>
        <v>-1457794.83</v>
      </c>
      <c r="AG12" s="111" t="e">
        <f t="shared" ref="AG12:AG19" si="3">+AF12*100/G12</f>
        <v>#VALUE!</v>
      </c>
    </row>
    <row r="13" spans="1:33" ht="24" customHeight="1">
      <c r="B13" s="109"/>
      <c r="C13" s="109"/>
      <c r="D13" s="109" t="s">
        <v>9</v>
      </c>
      <c r="E13" s="110">
        <v>63000</v>
      </c>
      <c r="F13" s="110">
        <v>105850</v>
      </c>
      <c r="G13" s="110" t="s">
        <v>173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105850</v>
      </c>
      <c r="AE13" s="111">
        <f t="shared" si="1"/>
        <v>168.01587301587301</v>
      </c>
      <c r="AF13" s="110">
        <f t="shared" si="2"/>
        <v>-42850</v>
      </c>
      <c r="AG13" s="111" t="e">
        <f t="shared" si="3"/>
        <v>#VALUE!</v>
      </c>
    </row>
    <row r="14" spans="1:33" ht="24" customHeight="1">
      <c r="B14" s="109"/>
      <c r="C14" s="109"/>
      <c r="D14" s="109" t="s">
        <v>11</v>
      </c>
      <c r="E14" s="110">
        <v>7958229.9199999999</v>
      </c>
      <c r="F14" s="110">
        <v>6789653.2000000002</v>
      </c>
      <c r="G14" s="110">
        <v>1015391.53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7805044.7300000004</v>
      </c>
      <c r="AE14" s="111">
        <f t="shared" si="1"/>
        <v>98.075134903868175</v>
      </c>
      <c r="AF14" s="110">
        <f t="shared" si="2"/>
        <v>153185.18999999948</v>
      </c>
      <c r="AG14" s="111">
        <f t="shared" si="3"/>
        <v>15.086317491736363</v>
      </c>
    </row>
    <row r="15" spans="1:33" ht="24" customHeight="1">
      <c r="B15" s="109"/>
      <c r="C15" s="109"/>
      <c r="D15" s="109" t="s">
        <v>13</v>
      </c>
      <c r="E15" s="110">
        <v>6000</v>
      </c>
      <c r="F15" s="110">
        <v>5783.75</v>
      </c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5783.75</v>
      </c>
      <c r="AE15" s="111">
        <f t="shared" si="1"/>
        <v>96.395833333333329</v>
      </c>
      <c r="AF15" s="110">
        <f t="shared" si="2"/>
        <v>216.25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1625200.58</v>
      </c>
      <c r="F16" s="110">
        <v>1527647.76</v>
      </c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1527647.76</v>
      </c>
      <c r="AE16" s="111">
        <f t="shared" si="1"/>
        <v>93.997490451301701</v>
      </c>
      <c r="AF16" s="110">
        <f t="shared" si="2"/>
        <v>97552.820000000065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868015.2</v>
      </c>
      <c r="F17" s="110">
        <v>1146781.96</v>
      </c>
      <c r="G17" s="110">
        <v>23729.75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1170511.71</v>
      </c>
      <c r="AE17" s="111">
        <f t="shared" si="1"/>
        <v>134.84921807820876</v>
      </c>
      <c r="AF17" s="110">
        <f t="shared" si="2"/>
        <v>-302496.51</v>
      </c>
      <c r="AG17" s="111">
        <f t="shared" si="3"/>
        <v>-1274.7564133629726</v>
      </c>
    </row>
    <row r="18" spans="2:33" ht="24" customHeight="1">
      <c r="B18" s="109"/>
      <c r="C18" s="109"/>
      <c r="D18" s="109" t="s">
        <v>19</v>
      </c>
      <c r="E18" s="110">
        <v>104065</v>
      </c>
      <c r="F18" s="110">
        <v>118365</v>
      </c>
      <c r="G18" s="110">
        <v>6900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125265</v>
      </c>
      <c r="AE18" s="111">
        <f t="shared" si="1"/>
        <v>120.37188295776679</v>
      </c>
      <c r="AF18" s="110">
        <f t="shared" si="2"/>
        <v>-21200</v>
      </c>
      <c r="AG18" s="111">
        <f t="shared" si="3"/>
        <v>-307.24637681159419</v>
      </c>
    </row>
    <row r="19" spans="2:33" ht="24" customHeight="1">
      <c r="B19" s="109"/>
      <c r="C19" s="109"/>
      <c r="D19" s="109" t="s">
        <v>21</v>
      </c>
      <c r="E19" s="110">
        <v>4740651.66</v>
      </c>
      <c r="F19" s="110">
        <v>3912935.5</v>
      </c>
      <c r="G19" s="110">
        <v>232895.35999999999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4145830.86</v>
      </c>
      <c r="AE19" s="111">
        <f t="shared" si="1"/>
        <v>87.452762981534903</v>
      </c>
      <c r="AF19" s="110">
        <f t="shared" si="2"/>
        <v>594820.80000000028</v>
      </c>
      <c r="AG19" s="111">
        <f t="shared" si="3"/>
        <v>255.40259797361369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2461004</v>
      </c>
      <c r="F21" s="110">
        <v>2461004</v>
      </c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2461004</v>
      </c>
      <c r="AE21" s="111">
        <f t="shared" ref="AE21:AE27" si="5">+AD21*100/E21</f>
        <v>100</v>
      </c>
      <c r="AF21" s="110">
        <f t="shared" ref="AF21:AF26" si="6">+E21-AD21</f>
        <v>0</v>
      </c>
      <c r="AG21" s="111">
        <f t="shared" ref="AG21:AG27" si="7">+AF21*100/E21</f>
        <v>0</v>
      </c>
    </row>
    <row r="22" spans="2:33" ht="24" customHeight="1">
      <c r="B22" s="109"/>
      <c r="C22" s="109"/>
      <c r="D22" s="109" t="s">
        <v>26</v>
      </c>
      <c r="E22" s="110">
        <v>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 t="e">
        <f t="shared" si="5"/>
        <v>#DIV/0!</v>
      </c>
      <c r="AF22" s="110">
        <f t="shared" si="6"/>
        <v>0</v>
      </c>
      <c r="AG22" s="111" t="e">
        <f t="shared" si="7"/>
        <v>#DIV/0!</v>
      </c>
    </row>
    <row r="23" spans="2:33" ht="24" customHeight="1">
      <c r="B23" s="109"/>
      <c r="C23" s="109"/>
      <c r="D23" s="109" t="s">
        <v>28</v>
      </c>
      <c r="E23" s="110">
        <v>227912.87</v>
      </c>
      <c r="F23" s="110">
        <v>230668.48</v>
      </c>
      <c r="G23" s="110">
        <v>1503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232171.48</v>
      </c>
      <c r="AE23" s="111">
        <f t="shared" si="5"/>
        <v>101.86852545887382</v>
      </c>
      <c r="AF23" s="110">
        <f t="shared" si="6"/>
        <v>-4258.6100000000151</v>
      </c>
      <c r="AG23" s="111">
        <f t="shared" si="7"/>
        <v>-1.8685254588738298</v>
      </c>
    </row>
    <row r="24" spans="2:33" ht="24" customHeight="1">
      <c r="B24" s="109"/>
      <c r="C24" s="109"/>
      <c r="D24" s="109" t="s">
        <v>30</v>
      </c>
      <c r="E24" s="110">
        <v>68079.509999999995</v>
      </c>
      <c r="F24" s="110">
        <v>78742.13</v>
      </c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78742.13</v>
      </c>
      <c r="AE24" s="111">
        <f t="shared" si="5"/>
        <v>115.66201049331877</v>
      </c>
      <c r="AF24" s="110">
        <f t="shared" si="6"/>
        <v>-10662.62000000001</v>
      </c>
      <c r="AG24" s="111">
        <f t="shared" si="7"/>
        <v>-15.662010493318784</v>
      </c>
    </row>
    <row r="25" spans="2:33" ht="24" customHeight="1">
      <c r="B25" s="109"/>
      <c r="C25" s="109"/>
      <c r="D25" s="109" t="s">
        <v>120</v>
      </c>
      <c r="E25" s="110">
        <v>392340.85</v>
      </c>
      <c r="F25" s="110">
        <v>2449250.48</v>
      </c>
      <c r="G25" s="110">
        <v>120449.51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2569699.9899999998</v>
      </c>
      <c r="AE25" s="111">
        <f t="shared" si="5"/>
        <v>654.96620859133066</v>
      </c>
      <c r="AF25" s="110">
        <f t="shared" si="6"/>
        <v>-2177359.1399999997</v>
      </c>
      <c r="AG25" s="111">
        <f t="shared" si="7"/>
        <v>-554.96620859133066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57393918.869999997</v>
      </c>
      <c r="F27" s="115">
        <f t="shared" si="8"/>
        <v>57424463.43</v>
      </c>
      <c r="G27" s="115">
        <f t="shared" si="8"/>
        <v>13638275.849999998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71062739.279999986</v>
      </c>
      <c r="AE27" s="116">
        <f t="shared" si="5"/>
        <v>123.81579909355995</v>
      </c>
      <c r="AF27" s="115">
        <f>SUM(AF10:AF26)</f>
        <v>-13668820.409999996</v>
      </c>
      <c r="AG27" s="116">
        <f t="shared" si="7"/>
        <v>-23.815799093559956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9955143.1999999993</v>
      </c>
      <c r="F30" s="110">
        <v>10446670.67</v>
      </c>
      <c r="G30" s="110">
        <v>883504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11330174.67</v>
      </c>
      <c r="AE30" s="111">
        <f t="shared" ref="AE30:AE41" si="10">+AD30*100/E30</f>
        <v>113.81227213286094</v>
      </c>
      <c r="AF30" s="110">
        <f t="shared" ref="AF30:AF41" si="11">+E30-AD30</f>
        <v>-1375031.4700000007</v>
      </c>
      <c r="AG30" s="111">
        <f t="shared" ref="AG30:AG41" si="12">+AF30*100/E30</f>
        <v>-13.812272132860938</v>
      </c>
    </row>
    <row r="31" spans="2:33" ht="24" customHeight="1">
      <c r="B31" s="109"/>
      <c r="C31" s="109"/>
      <c r="D31" s="109" t="s">
        <v>124</v>
      </c>
      <c r="E31" s="110">
        <v>439520</v>
      </c>
      <c r="F31" s="110">
        <v>9567808</v>
      </c>
      <c r="G31" s="110">
        <v>678235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10246043</v>
      </c>
      <c r="AE31" s="111">
        <f t="shared" si="10"/>
        <v>2331.1892519111757</v>
      </c>
      <c r="AF31" s="110">
        <f t="shared" si="11"/>
        <v>-9806523</v>
      </c>
      <c r="AG31" s="111">
        <f t="shared" si="12"/>
        <v>-2231.1892519111757</v>
      </c>
    </row>
    <row r="32" spans="2:33" ht="24" customHeight="1">
      <c r="B32" s="109"/>
      <c r="C32" s="109"/>
      <c r="D32" s="109" t="s">
        <v>40</v>
      </c>
      <c r="E32" s="110">
        <v>865950</v>
      </c>
      <c r="F32" s="110">
        <v>901080</v>
      </c>
      <c r="G32" s="110">
        <v>95280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996360</v>
      </c>
      <c r="AE32" s="111">
        <f t="shared" si="10"/>
        <v>115.0597609561753</v>
      </c>
      <c r="AF32" s="110">
        <f t="shared" si="11"/>
        <v>-130410</v>
      </c>
      <c r="AG32" s="111">
        <f t="shared" si="12"/>
        <v>-15.0597609561753</v>
      </c>
    </row>
    <row r="33" spans="2:33" ht="24" customHeight="1">
      <c r="B33" s="109"/>
      <c r="C33" s="109"/>
      <c r="D33" s="109" t="s">
        <v>42</v>
      </c>
      <c r="E33" s="110">
        <v>480000</v>
      </c>
      <c r="F33" s="110">
        <v>460000</v>
      </c>
      <c r="G33" s="110">
        <v>30000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490000</v>
      </c>
      <c r="AE33" s="111">
        <f t="shared" si="10"/>
        <v>102.08333333333333</v>
      </c>
      <c r="AF33" s="110">
        <f t="shared" si="11"/>
        <v>-10000</v>
      </c>
      <c r="AG33" s="111">
        <f t="shared" si="12"/>
        <v>-2.0833333333333335</v>
      </c>
    </row>
    <row r="34" spans="2:33" ht="24" customHeight="1">
      <c r="B34" s="109"/>
      <c r="C34" s="109"/>
      <c r="D34" s="109" t="s">
        <v>44</v>
      </c>
      <c r="E34" s="110">
        <v>2848400</v>
      </c>
      <c r="F34" s="110">
        <v>5310700</v>
      </c>
      <c r="G34" s="110">
        <v>476800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5787500</v>
      </c>
      <c r="AE34" s="111">
        <f t="shared" si="10"/>
        <v>203.1842437859851</v>
      </c>
      <c r="AF34" s="110">
        <f t="shared" si="11"/>
        <v>-2939100</v>
      </c>
      <c r="AG34" s="111">
        <f t="shared" si="12"/>
        <v>-103.18424378598512</v>
      </c>
    </row>
    <row r="35" spans="2:33" ht="24" customHeight="1">
      <c r="B35" s="109"/>
      <c r="C35" s="109"/>
      <c r="D35" s="109" t="s">
        <v>46</v>
      </c>
      <c r="E35" s="110">
        <v>0</v>
      </c>
      <c r="F35" s="110">
        <v>0</v>
      </c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204000</v>
      </c>
      <c r="F36" s="110">
        <v>149000</v>
      </c>
      <c r="G36" s="110">
        <v>12500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161500</v>
      </c>
      <c r="AE36" s="111">
        <f t="shared" si="10"/>
        <v>79.166666666666671</v>
      </c>
      <c r="AF36" s="110">
        <f t="shared" si="11"/>
        <v>42500</v>
      </c>
      <c r="AG36" s="111">
        <f t="shared" si="12"/>
        <v>20.833333333333332</v>
      </c>
    </row>
    <row r="37" spans="2:33" ht="24" customHeight="1">
      <c r="B37" s="109"/>
      <c r="C37" s="109"/>
      <c r="D37" s="109" t="s">
        <v>50</v>
      </c>
      <c r="E37" s="110">
        <v>8735800</v>
      </c>
      <c r="F37" s="110">
        <v>0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0</v>
      </c>
      <c r="AE37" s="111">
        <f t="shared" si="10"/>
        <v>0</v>
      </c>
      <c r="AF37" s="110">
        <f t="shared" si="11"/>
        <v>8735800</v>
      </c>
      <c r="AG37" s="111">
        <f t="shared" si="12"/>
        <v>100</v>
      </c>
    </row>
    <row r="38" spans="2:33" ht="24" customHeight="1">
      <c r="B38" s="109"/>
      <c r="C38" s="109"/>
      <c r="D38" s="109" t="s">
        <v>52</v>
      </c>
      <c r="E38" s="110">
        <v>0</v>
      </c>
      <c r="F38" s="110">
        <v>0</v>
      </c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545200</v>
      </c>
      <c r="F39" s="110">
        <v>597500</v>
      </c>
      <c r="G39" s="110">
        <v>73200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670700</v>
      </c>
      <c r="AE39" s="111">
        <f t="shared" si="10"/>
        <v>123.01907556859868</v>
      </c>
      <c r="AF39" s="110">
        <f t="shared" si="11"/>
        <v>-125500</v>
      </c>
      <c r="AG39" s="111">
        <f t="shared" si="12"/>
        <v>-23.01907556859868</v>
      </c>
    </row>
    <row r="40" spans="2:33" ht="24" customHeight="1">
      <c r="B40" s="109"/>
      <c r="C40" s="109"/>
      <c r="D40" s="109" t="s">
        <v>56</v>
      </c>
      <c r="E40" s="110">
        <v>779092.01</v>
      </c>
      <c r="F40" s="110">
        <v>864474.01</v>
      </c>
      <c r="G40" s="110">
        <v>84646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949120.01</v>
      </c>
      <c r="AE40" s="111">
        <f t="shared" si="10"/>
        <v>121.82386647759357</v>
      </c>
      <c r="AF40" s="110">
        <f t="shared" si="11"/>
        <v>-170028</v>
      </c>
      <c r="AG40" s="111">
        <f t="shared" si="12"/>
        <v>-21.823866477593576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7211438.2799999993</v>
      </c>
      <c r="F43" s="110">
        <v>6284545.2999999998</v>
      </c>
      <c r="G43" s="110">
        <v>14550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6299095.2999999998</v>
      </c>
      <c r="AE43" s="111">
        <f>+AD43*100/E43</f>
        <v>87.348668260390355</v>
      </c>
      <c r="AF43" s="110">
        <f>+E43-AD43</f>
        <v>912342.97999999952</v>
      </c>
      <c r="AG43" s="111">
        <f>+AF43*100/E43</f>
        <v>12.651331739609642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2557173.06</v>
      </c>
      <c r="F45" s="110">
        <v>2364692.2599999998</v>
      </c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2364692.2599999998</v>
      </c>
      <c r="AE45" s="111">
        <f t="shared" ref="AE45:AE53" si="14">+AD45*100/E45</f>
        <v>92.472906780896551</v>
      </c>
      <c r="AF45" s="110">
        <f t="shared" ref="AF45:AF53" si="15">+E45-AD45</f>
        <v>192480.80000000028</v>
      </c>
      <c r="AG45" s="111">
        <f t="shared" ref="AG45:AG53" si="16">+AF45*100/E45</f>
        <v>7.5270932191034534</v>
      </c>
    </row>
    <row r="46" spans="2:33" ht="24" customHeight="1">
      <c r="B46" s="109"/>
      <c r="C46" s="109"/>
      <c r="D46" s="109" t="s">
        <v>131</v>
      </c>
      <c r="E46" s="110">
        <v>4651664</v>
      </c>
      <c r="F46" s="110">
        <v>4621872.91</v>
      </c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4621872.91</v>
      </c>
      <c r="AE46" s="111">
        <f t="shared" si="14"/>
        <v>99.359560578752038</v>
      </c>
      <c r="AF46" s="110">
        <f t="shared" si="15"/>
        <v>29791.089999999851</v>
      </c>
      <c r="AG46" s="111">
        <f t="shared" si="16"/>
        <v>0.64043942124796316</v>
      </c>
    </row>
    <row r="47" spans="2:33" ht="24" customHeight="1">
      <c r="B47" s="109"/>
      <c r="C47" s="109"/>
      <c r="D47" s="109" t="s">
        <v>132</v>
      </c>
      <c r="E47" s="110">
        <v>112725</v>
      </c>
      <c r="F47" s="110">
        <v>81530.850000000006</v>
      </c>
      <c r="G47" s="110">
        <v>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81530.850000000006</v>
      </c>
      <c r="AE47" s="111">
        <f t="shared" si="14"/>
        <v>72.327212242182313</v>
      </c>
      <c r="AF47" s="110">
        <f t="shared" si="15"/>
        <v>31194.149999999994</v>
      </c>
      <c r="AG47" s="111">
        <f t="shared" si="16"/>
        <v>27.672787757817694</v>
      </c>
    </row>
    <row r="48" spans="2:33" ht="24" customHeight="1">
      <c r="B48" s="109"/>
      <c r="C48" s="109"/>
      <c r="D48" s="109" t="s">
        <v>133</v>
      </c>
      <c r="E48" s="110">
        <v>197432.5</v>
      </c>
      <c r="F48" s="110">
        <v>139667.39000000001</v>
      </c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139667.39000000001</v>
      </c>
      <c r="AE48" s="111">
        <f t="shared" si="14"/>
        <v>70.741843414837987</v>
      </c>
      <c r="AF48" s="110">
        <f t="shared" si="15"/>
        <v>57765.109999999986</v>
      </c>
      <c r="AG48" s="111">
        <f t="shared" si="16"/>
        <v>29.258156585162009</v>
      </c>
    </row>
    <row r="49" spans="2:33" ht="24" customHeight="1">
      <c r="B49" s="109"/>
      <c r="C49" s="109"/>
      <c r="D49" s="109" t="s">
        <v>134</v>
      </c>
      <c r="E49" s="110">
        <v>0</v>
      </c>
      <c r="F49" s="110">
        <v>0</v>
      </c>
      <c r="G49" s="110">
        <v>0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2398568.449</v>
      </c>
      <c r="F50" s="110">
        <v>2991194.34</v>
      </c>
      <c r="G50" s="110">
        <v>41932.42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3033126.76</v>
      </c>
      <c r="AE50" s="111">
        <f t="shared" si="14"/>
        <v>126.45570991582738</v>
      </c>
      <c r="AF50" s="110">
        <f t="shared" si="15"/>
        <v>-634558.31099999975</v>
      </c>
      <c r="AG50" s="111">
        <f t="shared" si="16"/>
        <v>-26.45570991582737</v>
      </c>
    </row>
    <row r="51" spans="2:33" ht="24" customHeight="1">
      <c r="B51" s="109"/>
      <c r="C51" s="109"/>
      <c r="D51" s="109" t="s">
        <v>65</v>
      </c>
      <c r="E51" s="110">
        <v>785522.19</v>
      </c>
      <c r="F51" s="110">
        <v>798698.94</v>
      </c>
      <c r="G51" s="110">
        <v>493237.37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1291936.31</v>
      </c>
      <c r="AE51" s="111">
        <f t="shared" si="14"/>
        <v>164.46846778446832</v>
      </c>
      <c r="AF51" s="110">
        <f t="shared" si="15"/>
        <v>-506414.12000000011</v>
      </c>
      <c r="AG51" s="111">
        <f t="shared" si="16"/>
        <v>-64.468467784468345</v>
      </c>
    </row>
    <row r="52" spans="2:33" ht="24" customHeight="1">
      <c r="B52" s="109"/>
      <c r="C52" s="109"/>
      <c r="D52" s="109" t="s">
        <v>67</v>
      </c>
      <c r="E52" s="110">
        <v>4398941.05</v>
      </c>
      <c r="F52" s="110">
        <v>7784995.9900000002</v>
      </c>
      <c r="G52" s="110">
        <v>790681.07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8575677.0600000005</v>
      </c>
      <c r="AE52" s="111">
        <f t="shared" si="14"/>
        <v>194.94866974859781</v>
      </c>
      <c r="AF52" s="110">
        <f t="shared" si="15"/>
        <v>-4176736.0100000007</v>
      </c>
      <c r="AG52" s="111">
        <f t="shared" si="16"/>
        <v>-94.948669748597808</v>
      </c>
    </row>
    <row r="53" spans="2:33" ht="24" customHeight="1">
      <c r="B53" s="109"/>
      <c r="C53" s="109"/>
      <c r="D53" s="109" t="s">
        <v>135</v>
      </c>
      <c r="E53" s="110">
        <v>0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 t="e">
        <f t="shared" si="14"/>
        <v>#DIV/0!</v>
      </c>
      <c r="AF53" s="110">
        <f t="shared" si="15"/>
        <v>0</v>
      </c>
      <c r="AG53" s="111" t="e">
        <f t="shared" si="16"/>
        <v>#DIV/0!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2978217.21</v>
      </c>
      <c r="F56" s="110">
        <v>2978217.21</v>
      </c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2978217.21</v>
      </c>
      <c r="AE56" s="111">
        <f t="shared" ref="AE56:AE58" si="18">+AD56*100/E56</f>
        <v>100</v>
      </c>
      <c r="AF56" s="110">
        <f t="shared" ref="AF56:AF58" si="19">+E56-AD56</f>
        <v>0</v>
      </c>
      <c r="AG56" s="111">
        <f t="shared" ref="AG56:AG58" si="20">+AF56*100/E56</f>
        <v>0</v>
      </c>
    </row>
    <row r="57" spans="2:33" ht="24" customHeight="1">
      <c r="B57" s="109"/>
      <c r="C57" s="109"/>
      <c r="D57" s="109" t="s">
        <v>137</v>
      </c>
      <c r="E57" s="110">
        <v>0</v>
      </c>
      <c r="F57" s="110">
        <v>254996.96</v>
      </c>
      <c r="G57" s="110">
        <v>0</v>
      </c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254996.96</v>
      </c>
      <c r="AE57" s="111" t="e">
        <f t="shared" si="18"/>
        <v>#DIV/0!</v>
      </c>
      <c r="AF57" s="110">
        <f t="shared" si="19"/>
        <v>-254996.96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745683</v>
      </c>
      <c r="F58" s="110">
        <v>600012.56999999995</v>
      </c>
      <c r="G58" s="110">
        <v>66373.83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666386.39999999991</v>
      </c>
      <c r="AE58" s="111">
        <f t="shared" si="18"/>
        <v>89.365910178990262</v>
      </c>
      <c r="AF58" s="110">
        <f t="shared" si="19"/>
        <v>79296.600000000093</v>
      </c>
      <c r="AG58" s="111">
        <f t="shared" si="20"/>
        <v>10.634089821009745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4000000</v>
      </c>
      <c r="F64" s="110">
        <v>6993275.4800000004</v>
      </c>
      <c r="G64" s="110">
        <v>234939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7228214.4800000004</v>
      </c>
      <c r="AE64" s="111">
        <f t="shared" ref="AE64:AE71" si="26">+AD64*100/E64</f>
        <v>180.70536200000001</v>
      </c>
      <c r="AF64" s="110">
        <f t="shared" ref="AF64:AF71" si="27">+E64-AD64</f>
        <v>-3228214.4800000004</v>
      </c>
      <c r="AG64" s="111">
        <f t="shared" ref="AG64:AG71" si="28">+AF64*100/E64</f>
        <v>-80.705362000000008</v>
      </c>
    </row>
    <row r="65" spans="1:33" ht="24" customHeight="1">
      <c r="B65" s="109"/>
      <c r="C65" s="109"/>
      <c r="D65" s="109" t="s">
        <v>142</v>
      </c>
      <c r="E65" s="110">
        <v>2271584</v>
      </c>
      <c r="F65" s="110">
        <v>2941495.24</v>
      </c>
      <c r="G65" s="110">
        <v>293029.11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3234524.35</v>
      </c>
      <c r="AE65" s="111">
        <f t="shared" si="26"/>
        <v>142.3906996175356</v>
      </c>
      <c r="AF65" s="110">
        <f t="shared" si="27"/>
        <v>-962940.35000000009</v>
      </c>
      <c r="AG65" s="111">
        <f t="shared" si="28"/>
        <v>-42.39069961753561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57162053.949000001</v>
      </c>
      <c r="F66" s="115">
        <f t="shared" si="29"/>
        <v>67132428.120000005</v>
      </c>
      <c r="G66" s="115">
        <f t="shared" si="29"/>
        <v>4268907.8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71401335.920000002</v>
      </c>
      <c r="AE66" s="116">
        <f t="shared" si="26"/>
        <v>124.91037495556806</v>
      </c>
      <c r="AF66" s="115">
        <f t="shared" si="27"/>
        <v>-14239281.971000001</v>
      </c>
      <c r="AG66" s="116">
        <f t="shared" si="28"/>
        <v>-24.910374955568063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231864.92099999636</v>
      </c>
      <c r="F67" s="115">
        <f t="shared" si="30"/>
        <v>-9707964.6900000051</v>
      </c>
      <c r="G67" s="115">
        <f t="shared" si="30"/>
        <v>9369368.049999997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-338596.64000000805</v>
      </c>
      <c r="AE67" s="116">
        <f t="shared" si="26"/>
        <v>-146.03185274412999</v>
      </c>
      <c r="AF67" s="115">
        <f t="shared" si="27"/>
        <v>570461.56100000441</v>
      </c>
      <c r="AG67" s="116">
        <f t="shared" si="28"/>
        <v>246.03185274412999</v>
      </c>
    </row>
    <row r="68" spans="1:33" ht="24" customHeight="1">
      <c r="B68" s="109"/>
      <c r="C68" s="109"/>
      <c r="D68" s="119" t="s">
        <v>145</v>
      </c>
      <c r="E68" s="110">
        <v>860082.53</v>
      </c>
      <c r="F68" s="110">
        <v>18408</v>
      </c>
      <c r="G68" s="110">
        <v>1763011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1781419</v>
      </c>
      <c r="AE68" s="111">
        <f t="shared" si="26"/>
        <v>207.12186771192759</v>
      </c>
      <c r="AF68" s="110">
        <f t="shared" si="27"/>
        <v>-921336.47</v>
      </c>
      <c r="AG68" s="111">
        <f t="shared" si="28"/>
        <v>-107.12186771192759</v>
      </c>
    </row>
    <row r="69" spans="1:33" ht="24" customHeight="1">
      <c r="B69" s="109"/>
      <c r="C69" s="109"/>
      <c r="D69" s="119" t="s">
        <v>146</v>
      </c>
      <c r="E69" s="110">
        <v>17815677.75</v>
      </c>
      <c r="F69" s="110">
        <v>3727296.77</v>
      </c>
      <c r="G69" s="110">
        <v>4292980.9400000004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8020277.7100000009</v>
      </c>
      <c r="AE69" s="111">
        <f t="shared" si="26"/>
        <v>45.01808925007078</v>
      </c>
      <c r="AF69" s="110">
        <f t="shared" si="27"/>
        <v>9795400.0399999991</v>
      </c>
      <c r="AG69" s="111">
        <f t="shared" si="28"/>
        <v>54.98191074992922</v>
      </c>
    </row>
    <row r="70" spans="1:33" ht="24" customHeight="1">
      <c r="B70" s="109"/>
      <c r="C70" s="109"/>
      <c r="D70" s="119" t="s">
        <v>147</v>
      </c>
      <c r="E70" s="110">
        <v>0</v>
      </c>
      <c r="F70" s="110">
        <v>21628213.309999999</v>
      </c>
      <c r="G70" s="110">
        <v>21377576.59</v>
      </c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43005789.899999999</v>
      </c>
      <c r="AE70" s="111" t="e">
        <f t="shared" si="26"/>
        <v>#DIV/0!</v>
      </c>
      <c r="AF70" s="110">
        <f t="shared" si="27"/>
        <v>-43005789.899999999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>SUM(E34:E70)</f>
        <v>121491119.89899999</v>
      </c>
      <c r="F71" s="123">
        <f t="shared" ref="F71:AC71" si="31">F27-F66-F70-F69-F68</f>
        <v>-35081882.770000003</v>
      </c>
      <c r="G71" s="123">
        <f t="shared" si="31"/>
        <v>-18064200.480000004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-53146083.250000007</v>
      </c>
      <c r="AE71" s="116">
        <f t="shared" si="26"/>
        <v>-43.744829493861189</v>
      </c>
      <c r="AF71" s="115">
        <f t="shared" si="27"/>
        <v>174637203.14899999</v>
      </c>
      <c r="AG71" s="116">
        <f t="shared" si="28"/>
        <v>143.74482949386118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0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9881068.07099998</v>
      </c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>E27-E66-E70-E69-E68</f>
        <v>-18443895.359000005</v>
      </c>
      <c r="F80" s="115">
        <f t="shared" ref="F80:AC80" si="32">SUM(F74:F79)</f>
        <v>0</v>
      </c>
      <c r="G80" s="115">
        <f t="shared" si="32"/>
        <v>0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5:5" ht="24" customHeight="1"/>
    <row r="82" spans="5:5" ht="24" customHeight="1"/>
    <row r="83" spans="5:5" ht="24" customHeight="1">
      <c r="E83" s="125"/>
    </row>
    <row r="84" spans="5:5" ht="24" customHeight="1"/>
    <row r="85" spans="5:5" ht="24" customHeight="1"/>
    <row r="86" spans="5:5" ht="24" customHeight="1"/>
    <row r="87" spans="5:5" ht="24" customHeight="1"/>
    <row r="88" spans="5:5" ht="24" customHeight="1"/>
    <row r="89" spans="5:5" ht="24" customHeight="1"/>
    <row r="90" spans="5:5" ht="24" customHeight="1"/>
    <row r="91" spans="5:5" ht="24" customHeight="1"/>
    <row r="92" spans="5:5" ht="24" customHeight="1"/>
    <row r="93" spans="5:5" ht="24" customHeight="1"/>
    <row r="94" spans="5:5" ht="24" customHeight="1"/>
    <row r="95" spans="5:5" ht="24" customHeight="1"/>
    <row r="96" spans="5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FF99FF"/>
  </sheetPr>
  <dimension ref="A1:AG1000"/>
  <sheetViews>
    <sheetView workbookViewId="0">
      <pane ySplit="8" topLeftCell="A9" activePane="bottomLeft" state="frozen"/>
      <selection pane="bottomLeft" activeCell="F11" sqref="F11:G11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7.7109375" customWidth="1"/>
    <col min="6" max="7" width="13.2851562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243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43.5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46760000</v>
      </c>
      <c r="F11" s="110">
        <v>44276002.780000001</v>
      </c>
      <c r="G11" s="110">
        <v>11736668.76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56012671.539999999</v>
      </c>
      <c r="AE11" s="111">
        <f t="shared" ref="AE11:AE19" si="1">+AD11*100/E11</f>
        <v>119.78757814371258</v>
      </c>
      <c r="AF11" s="110">
        <f t="shared" ref="AF11:AF19" si="2">+E11-AD11</f>
        <v>-9252671.5399999991</v>
      </c>
      <c r="AG11" s="111">
        <f>+AF11*100/E11</f>
        <v>-19.787578143712572</v>
      </c>
    </row>
    <row r="12" spans="1:33" ht="24" customHeight="1">
      <c r="B12" s="109"/>
      <c r="C12" s="109"/>
      <c r="D12" s="109" t="s">
        <v>7</v>
      </c>
      <c r="E12" s="110">
        <v>1456406</v>
      </c>
      <c r="F12" s="110">
        <v>1456406.46</v>
      </c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1456406.46</v>
      </c>
      <c r="AE12" s="111">
        <f t="shared" si="1"/>
        <v>100.00003158459936</v>
      </c>
      <c r="AF12" s="110">
        <f t="shared" si="2"/>
        <v>-0.4599999999627471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100000</v>
      </c>
      <c r="F13" s="110">
        <v>91820.28</v>
      </c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91820.28</v>
      </c>
      <c r="AE13" s="111">
        <f t="shared" si="1"/>
        <v>91.820279999999997</v>
      </c>
      <c r="AF13" s="110">
        <f t="shared" si="2"/>
        <v>8179.7200000000012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4344000</v>
      </c>
      <c r="F14" s="110">
        <v>3415631.3</v>
      </c>
      <c r="G14" s="110">
        <v>232959.5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3648590.8</v>
      </c>
      <c r="AE14" s="111">
        <f t="shared" si="1"/>
        <v>83.99150092081031</v>
      </c>
      <c r="AF14" s="110">
        <f t="shared" si="2"/>
        <v>695409.20000000019</v>
      </c>
      <c r="AG14" s="111">
        <f t="shared" si="3"/>
        <v>298.51077118554946</v>
      </c>
    </row>
    <row r="15" spans="1:33" ht="24" customHeight="1">
      <c r="B15" s="109"/>
      <c r="C15" s="109"/>
      <c r="D15" s="109" t="s">
        <v>13</v>
      </c>
      <c r="E15" s="110">
        <v>55000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55000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864000</v>
      </c>
      <c r="F16" s="110">
        <v>511230</v>
      </c>
      <c r="G16" s="110">
        <v>27048.5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538278.5</v>
      </c>
      <c r="AE16" s="111">
        <f t="shared" si="1"/>
        <v>62.300752314814815</v>
      </c>
      <c r="AF16" s="110">
        <f t="shared" si="2"/>
        <v>325721.5</v>
      </c>
      <c r="AG16" s="111">
        <f t="shared" si="3"/>
        <v>1204.2128029280736</v>
      </c>
    </row>
    <row r="17" spans="2:33" ht="24" customHeight="1">
      <c r="B17" s="109"/>
      <c r="C17" s="109"/>
      <c r="D17" s="109" t="s">
        <v>17</v>
      </c>
      <c r="E17" s="110">
        <v>1874512</v>
      </c>
      <c r="F17" s="110">
        <v>1492161</v>
      </c>
      <c r="G17" s="110">
        <v>177579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1669740</v>
      </c>
      <c r="AE17" s="111">
        <f t="shared" si="1"/>
        <v>89.075983509308017</v>
      </c>
      <c r="AF17" s="110">
        <f t="shared" si="2"/>
        <v>204772</v>
      </c>
      <c r="AG17" s="111">
        <f t="shared" si="3"/>
        <v>115.31318455447997</v>
      </c>
    </row>
    <row r="18" spans="2:33" ht="24" customHeight="1">
      <c r="B18" s="109"/>
      <c r="C18" s="109"/>
      <c r="D18" s="109" t="s">
        <v>19</v>
      </c>
      <c r="E18" s="110">
        <v>102679</v>
      </c>
      <c r="F18" s="110">
        <v>2250.9699999999998</v>
      </c>
      <c r="G18" s="110">
        <v>811.92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3062.89</v>
      </c>
      <c r="AE18" s="111">
        <f t="shared" si="1"/>
        <v>2.9829760710563993</v>
      </c>
      <c r="AF18" s="110">
        <f t="shared" si="2"/>
        <v>99616.11</v>
      </c>
      <c r="AG18" s="111">
        <f t="shared" si="3"/>
        <v>12269.202630801065</v>
      </c>
    </row>
    <row r="19" spans="2:33" ht="24" customHeight="1">
      <c r="B19" s="109"/>
      <c r="C19" s="109"/>
      <c r="D19" s="109" t="s">
        <v>21</v>
      </c>
      <c r="E19" s="110">
        <v>3957939</v>
      </c>
      <c r="F19" s="110">
        <v>4237154</v>
      </c>
      <c r="G19" s="110">
        <v>62040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4299194</v>
      </c>
      <c r="AE19" s="111">
        <f t="shared" si="1"/>
        <v>108.62203788385824</v>
      </c>
      <c r="AF19" s="110">
        <f t="shared" si="2"/>
        <v>-341255</v>
      </c>
      <c r="AG19" s="111">
        <f t="shared" si="3"/>
        <v>-550.05641521598966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548560</v>
      </c>
      <c r="F21" s="110">
        <v>500614</v>
      </c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500614</v>
      </c>
      <c r="AE21" s="111">
        <f t="shared" ref="AE21:AE27" si="5">+AD21*100/E21</f>
        <v>91.259661659617905</v>
      </c>
      <c r="AF21" s="110">
        <f t="shared" ref="AF21:AF26" si="6">+E21-AD21</f>
        <v>47946</v>
      </c>
      <c r="AG21" s="111">
        <f t="shared" ref="AG21:AG27" si="7">+AF21*100/E21</f>
        <v>8.7403383403820918</v>
      </c>
    </row>
    <row r="22" spans="2:33" ht="24" customHeight="1">
      <c r="B22" s="109"/>
      <c r="C22" s="109"/>
      <c r="D22" s="109" t="s">
        <v>26</v>
      </c>
      <c r="E22" s="110">
        <v>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 t="e">
        <f t="shared" si="5"/>
        <v>#DIV/0!</v>
      </c>
      <c r="AF22" s="110">
        <f t="shared" si="6"/>
        <v>0</v>
      </c>
      <c r="AG22" s="111" t="e">
        <f t="shared" si="7"/>
        <v>#DIV/0!</v>
      </c>
    </row>
    <row r="23" spans="2:33" ht="24" customHeight="1">
      <c r="B23" s="109"/>
      <c r="C23" s="109"/>
      <c r="D23" s="109" t="s">
        <v>28</v>
      </c>
      <c r="E23" s="110">
        <v>1500000</v>
      </c>
      <c r="F23" s="110">
        <v>2491424</v>
      </c>
      <c r="G23" s="110">
        <v>100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2491524</v>
      </c>
      <c r="AE23" s="111">
        <f t="shared" si="5"/>
        <v>166.10159999999999</v>
      </c>
      <c r="AF23" s="110">
        <f t="shared" si="6"/>
        <v>-991524</v>
      </c>
      <c r="AG23" s="111">
        <f t="shared" si="7"/>
        <v>-66.101600000000005</v>
      </c>
    </row>
    <row r="24" spans="2:33" ht="24" customHeight="1">
      <c r="B24" s="109"/>
      <c r="C24" s="109"/>
      <c r="D24" s="109" t="s">
        <v>30</v>
      </c>
      <c r="E24" s="110">
        <v>100000</v>
      </c>
      <c r="F24" s="110">
        <v>174956.43</v>
      </c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174956.43</v>
      </c>
      <c r="AE24" s="111">
        <f t="shared" si="5"/>
        <v>174.95643000000001</v>
      </c>
      <c r="AF24" s="110">
        <f t="shared" si="6"/>
        <v>-74956.429999999993</v>
      </c>
      <c r="AG24" s="111">
        <f t="shared" si="7"/>
        <v>-74.956429999999997</v>
      </c>
    </row>
    <row r="25" spans="2:33" ht="24" customHeight="1">
      <c r="B25" s="109"/>
      <c r="C25" s="109"/>
      <c r="D25" s="109" t="s">
        <v>120</v>
      </c>
      <c r="E25" s="110">
        <v>860000</v>
      </c>
      <c r="F25" s="110">
        <v>815105.4</v>
      </c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815105.4</v>
      </c>
      <c r="AE25" s="111">
        <f t="shared" si="5"/>
        <v>94.7796976744186</v>
      </c>
      <c r="AF25" s="110">
        <f t="shared" si="6"/>
        <v>44894.599999999977</v>
      </c>
      <c r="AG25" s="111">
        <f t="shared" si="7"/>
        <v>5.2203023255813932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62523096</v>
      </c>
      <c r="F27" s="115">
        <f t="shared" si="8"/>
        <v>59464756.619999997</v>
      </c>
      <c r="G27" s="115">
        <f t="shared" si="8"/>
        <v>12237207.68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71701964.300000012</v>
      </c>
      <c r="AE27" s="116">
        <f t="shared" si="5"/>
        <v>114.68076420911723</v>
      </c>
      <c r="AF27" s="115">
        <f>SUM(AF10:AF26)</f>
        <v>-9178868.2999999989</v>
      </c>
      <c r="AG27" s="116">
        <f t="shared" si="7"/>
        <v>-14.680764209117218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12587237</v>
      </c>
      <c r="F30" s="110">
        <v>11206937.859999999</v>
      </c>
      <c r="G30" s="110">
        <v>891463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12098400.859999999</v>
      </c>
      <c r="AE30" s="111">
        <f t="shared" ref="AE30:AE41" si="10">+AD30*100/E30</f>
        <v>96.116414269469942</v>
      </c>
      <c r="AF30" s="110">
        <f t="shared" ref="AF30:AF41" si="11">+E30-AD30</f>
        <v>488836.1400000006</v>
      </c>
      <c r="AG30" s="111">
        <f t="shared" ref="AG30:AG41" si="12">+AF30*100/E30</f>
        <v>3.8835857305300645</v>
      </c>
    </row>
    <row r="31" spans="2:33" ht="24" customHeight="1">
      <c r="B31" s="109"/>
      <c r="C31" s="109"/>
      <c r="D31" s="109" t="s">
        <v>124</v>
      </c>
      <c r="E31" s="110">
        <v>30000</v>
      </c>
      <c r="F31" s="110">
        <v>70980</v>
      </c>
      <c r="G31" s="110">
        <v>612880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683860</v>
      </c>
      <c r="AE31" s="111">
        <f t="shared" si="10"/>
        <v>2279.5333333333333</v>
      </c>
      <c r="AF31" s="110">
        <f t="shared" si="11"/>
        <v>-653860</v>
      </c>
      <c r="AG31" s="111">
        <f t="shared" si="12"/>
        <v>-2179.5333333333333</v>
      </c>
    </row>
    <row r="32" spans="2:33" ht="24" customHeight="1">
      <c r="B32" s="109"/>
      <c r="C32" s="109"/>
      <c r="D32" s="109" t="s">
        <v>40</v>
      </c>
      <c r="E32" s="110">
        <v>750000</v>
      </c>
      <c r="F32" s="110">
        <v>823320</v>
      </c>
      <c r="G32" s="110">
        <v>70200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893520</v>
      </c>
      <c r="AE32" s="111">
        <f t="shared" si="10"/>
        <v>119.136</v>
      </c>
      <c r="AF32" s="110">
        <f t="shared" si="11"/>
        <v>-143520</v>
      </c>
      <c r="AG32" s="111">
        <f t="shared" si="12"/>
        <v>-19.135999999999999</v>
      </c>
    </row>
    <row r="33" spans="2:33" ht="24" customHeight="1">
      <c r="B33" s="109"/>
      <c r="C33" s="109"/>
      <c r="D33" s="109" t="s">
        <v>42</v>
      </c>
      <c r="E33" s="110">
        <v>720000</v>
      </c>
      <c r="F33" s="110">
        <v>720000</v>
      </c>
      <c r="G33" s="110">
        <v>60000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780000</v>
      </c>
      <c r="AE33" s="111">
        <f t="shared" si="10"/>
        <v>108.33333333333333</v>
      </c>
      <c r="AF33" s="110">
        <f t="shared" si="11"/>
        <v>-60000</v>
      </c>
      <c r="AG33" s="111">
        <f t="shared" si="12"/>
        <v>-8.3333333333333339</v>
      </c>
    </row>
    <row r="34" spans="2:33" ht="24" customHeight="1">
      <c r="B34" s="109"/>
      <c r="C34" s="109"/>
      <c r="D34" s="109" t="s">
        <v>44</v>
      </c>
      <c r="E34" s="110">
        <v>5640000</v>
      </c>
      <c r="F34" s="110">
        <v>5371700</v>
      </c>
      <c r="G34" s="110">
        <v>479400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5851100</v>
      </c>
      <c r="AE34" s="111">
        <f t="shared" si="10"/>
        <v>103.74290780141844</v>
      </c>
      <c r="AF34" s="110">
        <f t="shared" si="11"/>
        <v>-211100</v>
      </c>
      <c r="AG34" s="111">
        <f t="shared" si="12"/>
        <v>-3.7429078014184398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99273</v>
      </c>
      <c r="F36" s="110">
        <v>91000</v>
      </c>
      <c r="G36" s="110">
        <v>9500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100500</v>
      </c>
      <c r="AE36" s="111">
        <f t="shared" si="10"/>
        <v>101.23598561542413</v>
      </c>
      <c r="AF36" s="110">
        <f t="shared" si="11"/>
        <v>-1227</v>
      </c>
      <c r="AG36" s="111">
        <f t="shared" si="12"/>
        <v>-1.2359856154241335</v>
      </c>
    </row>
    <row r="37" spans="2:33" ht="24" customHeight="1">
      <c r="B37" s="109"/>
      <c r="C37" s="109"/>
      <c r="D37" s="109" t="s">
        <v>50</v>
      </c>
      <c r="E37" s="110">
        <v>7611575</v>
      </c>
      <c r="F37" s="110">
        <v>7608905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7608905</v>
      </c>
      <c r="AE37" s="111">
        <f t="shared" si="10"/>
        <v>99.964921846004273</v>
      </c>
      <c r="AF37" s="110">
        <f t="shared" si="11"/>
        <v>2670</v>
      </c>
      <c r="AG37" s="111">
        <f t="shared" si="12"/>
        <v>3.5078153995723615E-2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4800</v>
      </c>
      <c r="F39" s="110">
        <v>4800</v>
      </c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4800</v>
      </c>
      <c r="AE39" s="111">
        <f t="shared" si="10"/>
        <v>100</v>
      </c>
      <c r="AF39" s="110">
        <f t="shared" si="11"/>
        <v>0</v>
      </c>
      <c r="AG39" s="111">
        <f t="shared" si="12"/>
        <v>0</v>
      </c>
    </row>
    <row r="40" spans="2:33" ht="24" customHeight="1">
      <c r="B40" s="109"/>
      <c r="C40" s="109"/>
      <c r="D40" s="109" t="s">
        <v>56</v>
      </c>
      <c r="E40" s="110">
        <v>160000</v>
      </c>
      <c r="F40" s="110">
        <v>200000</v>
      </c>
      <c r="G40" s="110">
        <v>37993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237993</v>
      </c>
      <c r="AE40" s="111">
        <f t="shared" si="10"/>
        <v>148.74562499999999</v>
      </c>
      <c r="AF40" s="110">
        <f t="shared" si="11"/>
        <v>-77993</v>
      </c>
      <c r="AG40" s="111">
        <f t="shared" si="12"/>
        <v>-48.745624999999997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5792120</v>
      </c>
      <c r="F43" s="110">
        <v>6511617.6699999999</v>
      </c>
      <c r="G43" s="110">
        <v>637002.38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7148620.0499999998</v>
      </c>
      <c r="AE43" s="111">
        <f>+AD43*100/E43</f>
        <v>123.41975045406518</v>
      </c>
      <c r="AF43" s="110">
        <f>+E43-AD43</f>
        <v>-1356500.0499999998</v>
      </c>
      <c r="AG43" s="111">
        <f>+AF43*100/E43</f>
        <v>-23.419750454065174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2135861.3199999998</v>
      </c>
      <c r="F45" s="110">
        <v>2451403.11</v>
      </c>
      <c r="G45" s="110">
        <v>218440.4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2669843.5099999998</v>
      </c>
      <c r="AE45" s="111">
        <f t="shared" ref="AE45:AE53" si="14">+AD45*100/E45</f>
        <v>125.00078937709307</v>
      </c>
      <c r="AF45" s="110">
        <f t="shared" ref="AF45:AF53" si="15">+E45-AD45</f>
        <v>-533982.18999999994</v>
      </c>
      <c r="AG45" s="111">
        <f t="shared" ref="AG45:AG53" si="16">+AF45*100/E45</f>
        <v>-25.000789377093078</v>
      </c>
    </row>
    <row r="46" spans="2:33" ht="24" customHeight="1">
      <c r="B46" s="109"/>
      <c r="C46" s="109"/>
      <c r="D46" s="109" t="s">
        <v>131</v>
      </c>
      <c r="E46" s="110">
        <v>3193357</v>
      </c>
      <c r="F46" s="110">
        <v>3718895.39</v>
      </c>
      <c r="G46" s="110">
        <v>109383.42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3828278.81</v>
      </c>
      <c r="AE46" s="111">
        <f t="shared" si="14"/>
        <v>119.88258155915545</v>
      </c>
      <c r="AF46" s="110">
        <f t="shared" si="15"/>
        <v>-634921.81000000006</v>
      </c>
      <c r="AG46" s="111">
        <f t="shared" si="16"/>
        <v>-19.882581559155462</v>
      </c>
    </row>
    <row r="47" spans="2:33" ht="24" customHeight="1">
      <c r="B47" s="109"/>
      <c r="C47" s="109"/>
      <c r="D47" s="109" t="s">
        <v>132</v>
      </c>
      <c r="E47" s="110">
        <v>230000</v>
      </c>
      <c r="F47" s="110">
        <v>151935</v>
      </c>
      <c r="G47" s="110">
        <v>26000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177935</v>
      </c>
      <c r="AE47" s="111">
        <f t="shared" si="14"/>
        <v>77.363043478260863</v>
      </c>
      <c r="AF47" s="110">
        <f t="shared" si="15"/>
        <v>52065</v>
      </c>
      <c r="AG47" s="111">
        <f t="shared" si="16"/>
        <v>22.63695652173913</v>
      </c>
    </row>
    <row r="48" spans="2:33" ht="24" customHeight="1">
      <c r="B48" s="109"/>
      <c r="C48" s="109"/>
      <c r="D48" s="109" t="s">
        <v>133</v>
      </c>
      <c r="E48" s="110">
        <v>324105</v>
      </c>
      <c r="F48" s="110">
        <v>302116.2</v>
      </c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302116.2</v>
      </c>
      <c r="AE48" s="111">
        <f t="shared" si="14"/>
        <v>93.215532003517382</v>
      </c>
      <c r="AF48" s="110">
        <f t="shared" si="15"/>
        <v>21988.799999999988</v>
      </c>
      <c r="AG48" s="111">
        <f t="shared" si="16"/>
        <v>6.7844679964826184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2591375.42</v>
      </c>
      <c r="F50" s="110">
        <v>1958919.99</v>
      </c>
      <c r="G50" s="110">
        <v>350843.63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2309763.62</v>
      </c>
      <c r="AE50" s="111">
        <f t="shared" si="14"/>
        <v>89.1327285955348</v>
      </c>
      <c r="AF50" s="110">
        <f t="shared" si="15"/>
        <v>281611.79999999981</v>
      </c>
      <c r="AG50" s="111">
        <f t="shared" si="16"/>
        <v>10.867271404465194</v>
      </c>
    </row>
    <row r="51" spans="2:33" ht="24" customHeight="1">
      <c r="B51" s="109"/>
      <c r="C51" s="109"/>
      <c r="D51" s="109" t="s">
        <v>65</v>
      </c>
      <c r="E51" s="110">
        <v>1195500</v>
      </c>
      <c r="F51" s="110">
        <v>1073217.5</v>
      </c>
      <c r="G51" s="110">
        <v>90085.85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1163303.3500000001</v>
      </c>
      <c r="AE51" s="111">
        <f t="shared" si="14"/>
        <v>97.306846507737362</v>
      </c>
      <c r="AF51" s="110">
        <f t="shared" si="15"/>
        <v>32196.649999999907</v>
      </c>
      <c r="AG51" s="111">
        <f t="shared" si="16"/>
        <v>2.6931534922626437</v>
      </c>
    </row>
    <row r="52" spans="2:33" ht="24" customHeight="1">
      <c r="B52" s="109"/>
      <c r="C52" s="109"/>
      <c r="D52" s="109" t="s">
        <v>67</v>
      </c>
      <c r="E52" s="110">
        <v>4566866.4000000004</v>
      </c>
      <c r="F52" s="110">
        <v>1305923.23</v>
      </c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1305923.23</v>
      </c>
      <c r="AE52" s="111">
        <f t="shared" si="14"/>
        <v>28.595608358501572</v>
      </c>
      <c r="AF52" s="110">
        <f t="shared" si="15"/>
        <v>3260943.1700000004</v>
      </c>
      <c r="AG52" s="111">
        <f t="shared" si="16"/>
        <v>71.404391641498435</v>
      </c>
    </row>
    <row r="53" spans="2:33" ht="24" customHeight="1">
      <c r="B53" s="109"/>
      <c r="C53" s="109"/>
      <c r="D53" s="109" t="s">
        <v>135</v>
      </c>
      <c r="E53" s="110">
        <v>0</v>
      </c>
      <c r="F53" s="110">
        <v>2000604</v>
      </c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2000604</v>
      </c>
      <c r="AE53" s="111" t="e">
        <f t="shared" si="14"/>
        <v>#DIV/0!</v>
      </c>
      <c r="AF53" s="110">
        <f t="shared" si="15"/>
        <v>-2000604</v>
      </c>
      <c r="AG53" s="111" t="e">
        <f t="shared" si="16"/>
        <v>#DIV/0!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0</v>
      </c>
      <c r="F56" s="110">
        <v>37563</v>
      </c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37563</v>
      </c>
      <c r="AE56" s="111" t="e">
        <f t="shared" ref="AE56:AE58" si="18">+AD56*100/E56</f>
        <v>#DIV/0!</v>
      </c>
      <c r="AF56" s="110">
        <f t="shared" ref="AF56:AF58" si="19">+E56-AD56</f>
        <v>-37563</v>
      </c>
      <c r="AG56" s="111" t="e">
        <f t="shared" ref="AG56:AG58" si="20">+AF56*100/E56</f>
        <v>#DIV/0!</v>
      </c>
    </row>
    <row r="57" spans="2:33" ht="24" customHeight="1">
      <c r="B57" s="109"/>
      <c r="C57" s="109"/>
      <c r="D57" s="109" t="s">
        <v>137</v>
      </c>
      <c r="E57" s="110">
        <v>0</v>
      </c>
      <c r="F57" s="110">
        <v>72100</v>
      </c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72100</v>
      </c>
      <c r="AE57" s="111" t="e">
        <f t="shared" si="18"/>
        <v>#DIV/0!</v>
      </c>
      <c r="AF57" s="110">
        <f t="shared" si="19"/>
        <v>-72100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5576045</v>
      </c>
      <c r="F58" s="110">
        <v>2999537</v>
      </c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2999537</v>
      </c>
      <c r="AE58" s="111">
        <f t="shared" si="18"/>
        <v>53.793271037088118</v>
      </c>
      <c r="AF58" s="110">
        <f t="shared" si="19"/>
        <v>2576508</v>
      </c>
      <c r="AG58" s="111">
        <f t="shared" si="20"/>
        <v>46.206728962911882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>
        <v>1230000</v>
      </c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1230000</v>
      </c>
      <c r="AE60" s="111" t="e">
        <f t="shared" ref="AE60:AE62" si="22">+AD60*100/E60</f>
        <v>#DIV/0!</v>
      </c>
      <c r="AF60" s="110">
        <f t="shared" ref="AF60:AF62" si="23">+E60-AD60</f>
        <v>-1230000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1497200</v>
      </c>
      <c r="F61" s="110">
        <v>1083300</v>
      </c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1083300</v>
      </c>
      <c r="AE61" s="111">
        <f t="shared" si="22"/>
        <v>72.355062783863218</v>
      </c>
      <c r="AF61" s="110">
        <f t="shared" si="23"/>
        <v>413900</v>
      </c>
      <c r="AG61" s="111">
        <f t="shared" si="24"/>
        <v>27.644937216136789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5188455</v>
      </c>
      <c r="F64" s="110">
        <v>6493306.1500000004</v>
      </c>
      <c r="G64" s="110">
        <v>515576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7008882.1500000004</v>
      </c>
      <c r="AE64" s="111">
        <f t="shared" ref="AE64:AE71" si="26">+AD64*100/E64</f>
        <v>135.08611233980056</v>
      </c>
      <c r="AF64" s="110">
        <f t="shared" ref="AF64:AF71" si="27">+E64-AD64</f>
        <v>-1820427.1500000004</v>
      </c>
      <c r="AG64" s="111">
        <f t="shared" ref="AG64:AG71" si="28">+AF64*100/E64</f>
        <v>-35.086112339800579</v>
      </c>
    </row>
    <row r="65" spans="1:33" ht="24" customHeight="1">
      <c r="B65" s="109"/>
      <c r="C65" s="109"/>
      <c r="D65" s="109" t="s">
        <v>142</v>
      </c>
      <c r="E65" s="110">
        <v>2052000</v>
      </c>
      <c r="F65" s="110">
        <v>1893620</v>
      </c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1893620</v>
      </c>
      <c r="AE65" s="111">
        <f t="shared" si="26"/>
        <v>92.281676413255354</v>
      </c>
      <c r="AF65" s="110">
        <f t="shared" si="27"/>
        <v>158380</v>
      </c>
      <c r="AG65" s="111">
        <f t="shared" si="28"/>
        <v>7.7183235867446394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61945770.140000001</v>
      </c>
      <c r="F66" s="115">
        <f t="shared" si="29"/>
        <v>59381701.100000001</v>
      </c>
      <c r="G66" s="115">
        <f t="shared" si="29"/>
        <v>4108767.6799999997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63490468.780000001</v>
      </c>
      <c r="AE66" s="116">
        <f t="shared" si="26"/>
        <v>102.49363053604615</v>
      </c>
      <c r="AF66" s="115">
        <f t="shared" si="27"/>
        <v>-1544698.6400000006</v>
      </c>
      <c r="AG66" s="116">
        <f t="shared" si="28"/>
        <v>-2.4936305360461541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577325.8599999994</v>
      </c>
      <c r="F67" s="115">
        <f t="shared" si="30"/>
        <v>83055.519999995828</v>
      </c>
      <c r="G67" s="115">
        <f t="shared" si="30"/>
        <v>8128440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8211495.5199999958</v>
      </c>
      <c r="AE67" s="116">
        <f t="shared" si="26"/>
        <v>1422.3328780041143</v>
      </c>
      <c r="AF67" s="115">
        <f t="shared" si="27"/>
        <v>-7634169.6599999964</v>
      </c>
      <c r="AG67" s="116">
        <f t="shared" si="28"/>
        <v>-1322.3328780041145</v>
      </c>
    </row>
    <row r="68" spans="1:33" ht="24" customHeight="1">
      <c r="B68" s="109"/>
      <c r="C68" s="109"/>
      <c r="D68" s="119" t="s">
        <v>145</v>
      </c>
      <c r="E68" s="110">
        <v>1510000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>
        <f t="shared" si="26"/>
        <v>0</v>
      </c>
      <c r="AF68" s="110">
        <f t="shared" si="27"/>
        <v>1510000</v>
      </c>
      <c r="AG68" s="111">
        <f t="shared" si="28"/>
        <v>100</v>
      </c>
    </row>
    <row r="69" spans="1:33" ht="24" customHeight="1">
      <c r="B69" s="109"/>
      <c r="C69" s="109"/>
      <c r="D69" s="119" t="s">
        <v>146</v>
      </c>
      <c r="E69" s="110">
        <v>6857381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6857381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>SUM(E34:E70)</f>
        <v>118749010.14</v>
      </c>
      <c r="F71" s="123">
        <f t="shared" ref="F71:AC71" si="31">F27-F66-F70-F69-F68</f>
        <v>83055.519999995828</v>
      </c>
      <c r="G71" s="123">
        <f t="shared" si="31"/>
        <v>8128440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8211495.5199999958</v>
      </c>
      <c r="AE71" s="116">
        <f t="shared" si="26"/>
        <v>6.9150012369105172</v>
      </c>
      <c r="AF71" s="115">
        <f t="shared" si="27"/>
        <v>110537514.62</v>
      </c>
      <c r="AG71" s="116">
        <f t="shared" si="28"/>
        <v>93.084998763089473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143521.5</v>
      </c>
      <c r="F75" s="110">
        <v>143521.5</v>
      </c>
      <c r="G75" s="110">
        <v>143521.5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29769602.609999999</v>
      </c>
      <c r="F78" s="110">
        <v>25761948.66</v>
      </c>
      <c r="G78" s="110">
        <v>13802199.449999999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>E27-E66-E70-E69-E68</f>
        <v>-7790055.1400000006</v>
      </c>
      <c r="F80" s="115">
        <f t="shared" ref="F80:AC80" si="32">SUM(F74:F79)</f>
        <v>25905470.16</v>
      </c>
      <c r="G80" s="115">
        <f t="shared" si="32"/>
        <v>13945720.949999999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5" ht="24" customHeight="1"/>
    <row r="82" spans="4:5" ht="24" customHeight="1">
      <c r="D82" s="95" t="s">
        <v>218</v>
      </c>
      <c r="E82" s="125">
        <v>550000</v>
      </c>
    </row>
    <row r="83" spans="4:5" ht="24" customHeight="1">
      <c r="E83" s="125"/>
    </row>
    <row r="84" spans="4:5" ht="24" customHeight="1"/>
    <row r="85" spans="4:5" ht="24" customHeight="1"/>
    <row r="86" spans="4:5" ht="24" customHeight="1"/>
    <row r="87" spans="4:5" ht="24" customHeight="1"/>
    <row r="88" spans="4:5" ht="24" customHeight="1"/>
    <row r="89" spans="4:5" ht="24" customHeight="1"/>
    <row r="90" spans="4:5" ht="24" customHeight="1"/>
    <row r="91" spans="4:5" ht="24" customHeight="1"/>
    <row r="92" spans="4:5" ht="24" customHeight="1"/>
    <row r="93" spans="4:5" ht="24" customHeight="1"/>
    <row r="94" spans="4:5" ht="24" customHeight="1"/>
    <row r="95" spans="4:5" ht="24" customHeight="1"/>
    <row r="96" spans="4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G1000"/>
  <sheetViews>
    <sheetView workbookViewId="0">
      <pane ySplit="8" topLeftCell="A9" activePane="bottomLeft" state="frozen"/>
      <selection pane="bottomLeft" activeCell="F11" sqref="F11:G11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18.7109375" customWidth="1"/>
    <col min="7" max="7" width="14.28515625" customWidth="1"/>
    <col min="8" max="8" width="11.78515625" customWidth="1"/>
    <col min="9" max="9" width="7.92578125" customWidth="1"/>
    <col min="10" max="10" width="8.42578125" customWidth="1"/>
    <col min="11" max="11" width="19.640625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171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127"/>
      <c r="G5" s="98"/>
      <c r="H5" s="110"/>
      <c r="I5" s="110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76.5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67731783.881999999</v>
      </c>
      <c r="F11" s="110">
        <v>3908007.54</v>
      </c>
      <c r="G11" s="128">
        <v>17544712.530000001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21452720.07</v>
      </c>
      <c r="AE11" s="111">
        <f t="shared" ref="AE11:AE19" si="1">+AD11*100/E11</f>
        <v>31.673047482957479</v>
      </c>
      <c r="AF11" s="110">
        <f t="shared" ref="AF11:AF19" si="2">+E11-AD11</f>
        <v>46279063.811999999</v>
      </c>
      <c r="AG11" s="111">
        <f>+AF11*100/E11</f>
        <v>68.326952517042514</v>
      </c>
    </row>
    <row r="12" spans="1:33" ht="24" customHeight="1">
      <c r="B12" s="109"/>
      <c r="C12" s="109"/>
      <c r="D12" s="109" t="s">
        <v>7</v>
      </c>
      <c r="E12" s="110">
        <v>3321109.071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3321109.071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116089.83749999999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116089.83749999999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9795873.318</v>
      </c>
      <c r="F14" s="110">
        <v>1115480.8899999999</v>
      </c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1115480.8899999999</v>
      </c>
      <c r="AE14" s="111">
        <f t="shared" si="1"/>
        <v>11.387253119640638</v>
      </c>
      <c r="AF14" s="110">
        <f t="shared" si="2"/>
        <v>8680392.4279999994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1327.2</v>
      </c>
      <c r="F15" s="110">
        <v>1674</v>
      </c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1674</v>
      </c>
      <c r="AE15" s="111">
        <f t="shared" si="1"/>
        <v>126.13019891500903</v>
      </c>
      <c r="AF15" s="110">
        <f t="shared" si="2"/>
        <v>-346.79999999999995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1708678.1880000001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0</v>
      </c>
      <c r="AE16" s="111">
        <f t="shared" si="1"/>
        <v>0</v>
      </c>
      <c r="AF16" s="110">
        <f t="shared" si="2"/>
        <v>1708678.1880000001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1344795.1334999998</v>
      </c>
      <c r="F17" s="110">
        <v>193119.48</v>
      </c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193119.48</v>
      </c>
      <c r="AE17" s="111">
        <f t="shared" si="1"/>
        <v>14.360513002257978</v>
      </c>
      <c r="AF17" s="110">
        <f t="shared" si="2"/>
        <v>1151675.6534999998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100000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100000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7513832.2424999997</v>
      </c>
      <c r="F19" s="110">
        <v>69236</v>
      </c>
      <c r="G19" s="110">
        <f>497583-F19</f>
        <v>428347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497583</v>
      </c>
      <c r="AE19" s="111">
        <f t="shared" si="1"/>
        <v>6.6222266340410654</v>
      </c>
      <c r="AF19" s="110">
        <f t="shared" si="2"/>
        <v>7016249.2424999997</v>
      </c>
      <c r="AG19" s="111">
        <f t="shared" si="3"/>
        <v>1637.9825801277937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4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2316232.7999999998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2316232.7999999998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233160.27</v>
      </c>
      <c r="F23" s="110"/>
      <c r="G23" s="110">
        <v>29735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29735</v>
      </c>
      <c r="AE23" s="111">
        <f t="shared" si="5"/>
        <v>12.753030351182902</v>
      </c>
      <c r="AF23" s="110">
        <f t="shared" si="6"/>
        <v>203425.27</v>
      </c>
      <c r="AG23" s="111">
        <f t="shared" si="7"/>
        <v>87.2469696488171</v>
      </c>
    </row>
    <row r="24" spans="2:33" ht="24" customHeight="1">
      <c r="B24" s="109"/>
      <c r="C24" s="109"/>
      <c r="D24" s="109" t="s">
        <v>30</v>
      </c>
      <c r="E24" s="110">
        <v>82361.317500000005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82361.317500000005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206770.5675</v>
      </c>
      <c r="G25" s="110">
        <v>3874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>SUM(G25:AC25)</f>
        <v>3874</v>
      </c>
      <c r="AE25" s="111">
        <f t="shared" si="5"/>
        <v>1.8735741971593709</v>
      </c>
      <c r="AF25" s="110">
        <f t="shared" si="6"/>
        <v>202896.5675</v>
      </c>
      <c r="AG25" s="111">
        <f t="shared" si="7"/>
        <v>98.126425802840629</v>
      </c>
    </row>
    <row r="26" spans="2:33" ht="24" customHeight="1">
      <c r="B26" s="109"/>
      <c r="C26" s="109"/>
      <c r="D26" s="109" t="s">
        <v>121</v>
      </c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>SUM(F26:AC26)</f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94472013.827499986</v>
      </c>
      <c r="F27" s="115">
        <f t="shared" si="8"/>
        <v>5287517.91</v>
      </c>
      <c r="G27" s="115">
        <f t="shared" si="8"/>
        <v>18006668.530000001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23294186.440000001</v>
      </c>
      <c r="AE27" s="116">
        <f t="shared" si="5"/>
        <v>24.65723498022783</v>
      </c>
      <c r="AF27" s="115">
        <f>SUM(AF10:AF26)</f>
        <v>71177827.387499988</v>
      </c>
      <c r="AG27" s="116">
        <f t="shared" si="7"/>
        <v>75.342765019772173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13916334</v>
      </c>
      <c r="F30" s="110"/>
      <c r="G30" s="110">
        <v>1106994.3899999999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1106994.3899999999</v>
      </c>
      <c r="AE30" s="111">
        <f t="shared" ref="AE30:AE41" si="10">+AD30*100/E30</f>
        <v>7.9546408558460859</v>
      </c>
      <c r="AF30" s="110">
        <f t="shared" ref="AF30:AF41" si="11">+E30-AD30</f>
        <v>12809339.609999999</v>
      </c>
      <c r="AG30" s="111">
        <f t="shared" ref="AG30:AG41" si="12">+AF30*100/E30</f>
        <v>92.045359144153906</v>
      </c>
    </row>
    <row r="31" spans="2:33" ht="24" customHeight="1">
      <c r="B31" s="109"/>
      <c r="C31" s="109"/>
      <c r="D31" s="109" t="s">
        <v>124</v>
      </c>
      <c r="E31" s="110">
        <v>738646.5</v>
      </c>
      <c r="F31" s="110">
        <v>45880</v>
      </c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45880</v>
      </c>
      <c r="AE31" s="111">
        <f t="shared" si="10"/>
        <v>6.2113609148625226</v>
      </c>
      <c r="AF31" s="110">
        <f t="shared" si="11"/>
        <v>692766.5</v>
      </c>
      <c r="AG31" s="111">
        <f t="shared" si="12"/>
        <v>93.788639085137476</v>
      </c>
    </row>
    <row r="32" spans="2:33" ht="24" customHeight="1">
      <c r="B32" s="109"/>
      <c r="C32" s="109"/>
      <c r="D32" s="109" t="s">
        <v>40</v>
      </c>
      <c r="E32" s="110">
        <v>1408680</v>
      </c>
      <c r="F32" s="110">
        <v>142680</v>
      </c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142680</v>
      </c>
      <c r="AE32" s="111">
        <f t="shared" si="10"/>
        <v>10.128631058863617</v>
      </c>
      <c r="AF32" s="110">
        <f t="shared" si="11"/>
        <v>1266000</v>
      </c>
      <c r="AG32" s="111">
        <f t="shared" si="12"/>
        <v>89.871368941136382</v>
      </c>
    </row>
    <row r="33" spans="2:33" ht="24" customHeight="1">
      <c r="B33" s="109"/>
      <c r="C33" s="109"/>
      <c r="D33" s="109" t="s">
        <v>42</v>
      </c>
      <c r="E33" s="110">
        <v>640000</v>
      </c>
      <c r="F33" s="110">
        <v>50000</v>
      </c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50000</v>
      </c>
      <c r="AE33" s="111">
        <f t="shared" si="10"/>
        <v>7.8125</v>
      </c>
      <c r="AF33" s="110">
        <f t="shared" si="11"/>
        <v>590000</v>
      </c>
      <c r="AG33" s="111">
        <f t="shared" si="12"/>
        <v>92.1875</v>
      </c>
    </row>
    <row r="34" spans="2:33" ht="24" customHeight="1">
      <c r="B34" s="109"/>
      <c r="C34" s="109"/>
      <c r="D34" s="109" t="s">
        <v>44</v>
      </c>
      <c r="E34" s="110">
        <v>5547600</v>
      </c>
      <c r="F34" s="110">
        <v>110100</v>
      </c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110100</v>
      </c>
      <c r="AE34" s="111">
        <f t="shared" si="10"/>
        <v>1.9846420073545317</v>
      </c>
      <c r="AF34" s="110">
        <f t="shared" si="11"/>
        <v>5437500</v>
      </c>
      <c r="AG34" s="111">
        <f t="shared" si="12"/>
        <v>98.015357992645463</v>
      </c>
    </row>
    <row r="35" spans="2:33" ht="24" customHeight="1">
      <c r="B35" s="109"/>
      <c r="C35" s="109"/>
      <c r="D35" s="109" t="s">
        <v>46</v>
      </c>
      <c r="E35" s="110">
        <v>468000</v>
      </c>
      <c r="F35" s="110">
        <v>36700</v>
      </c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36700</v>
      </c>
      <c r="AE35" s="111">
        <f t="shared" si="10"/>
        <v>7.8418803418803416</v>
      </c>
      <c r="AF35" s="110">
        <f t="shared" si="11"/>
        <v>431300</v>
      </c>
      <c r="AG35" s="111">
        <f t="shared" si="12"/>
        <v>92.158119658119659</v>
      </c>
    </row>
    <row r="36" spans="2:33" ht="24" customHeight="1">
      <c r="B36" s="109"/>
      <c r="C36" s="109"/>
      <c r="D36" s="109" t="s">
        <v>48</v>
      </c>
      <c r="E36" s="110">
        <v>179032.26</v>
      </c>
      <c r="F36" s="110">
        <v>12500</v>
      </c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12500</v>
      </c>
      <c r="AE36" s="111">
        <f t="shared" si="10"/>
        <v>6.9819819065010957</v>
      </c>
      <c r="AF36" s="110">
        <f t="shared" si="11"/>
        <v>166532.26</v>
      </c>
      <c r="AG36" s="111">
        <f t="shared" si="12"/>
        <v>93.018018093498895</v>
      </c>
    </row>
    <row r="37" spans="2:33" ht="24" customHeight="1">
      <c r="B37" s="109"/>
      <c r="C37" s="109"/>
      <c r="D37" s="109" t="s">
        <v>50</v>
      </c>
      <c r="E37" s="110">
        <v>10440406.73</v>
      </c>
      <c r="F37" s="110">
        <v>781572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781572</v>
      </c>
      <c r="AE37" s="111">
        <f t="shared" si="10"/>
        <v>7.4860301922356234</v>
      </c>
      <c r="AF37" s="110">
        <f t="shared" si="11"/>
        <v>9658834.7300000004</v>
      </c>
      <c r="AG37" s="111">
        <f t="shared" si="12"/>
        <v>92.513969807764369</v>
      </c>
    </row>
    <row r="38" spans="2:33" ht="24" customHeight="1">
      <c r="B38" s="109"/>
      <c r="C38" s="109"/>
      <c r="D38" s="109" t="s">
        <v>52</v>
      </c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16200</v>
      </c>
      <c r="F39" s="110">
        <v>8150</v>
      </c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8150</v>
      </c>
      <c r="AE39" s="111">
        <f t="shared" si="10"/>
        <v>50.308641975308639</v>
      </c>
      <c r="AF39" s="110">
        <f t="shared" si="11"/>
        <v>8050</v>
      </c>
      <c r="AG39" s="111">
        <f t="shared" si="12"/>
        <v>49.691358024691361</v>
      </c>
    </row>
    <row r="40" spans="2:33" ht="24" customHeight="1">
      <c r="B40" s="109"/>
      <c r="C40" s="109"/>
      <c r="D40" s="109" t="s">
        <v>56</v>
      </c>
      <c r="E40" s="110">
        <v>553666</v>
      </c>
      <c r="F40" s="110">
        <v>53157</v>
      </c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53157</v>
      </c>
      <c r="AE40" s="111">
        <f t="shared" si="10"/>
        <v>9.6009146308424214</v>
      </c>
      <c r="AF40" s="110">
        <f t="shared" si="11"/>
        <v>500509</v>
      </c>
      <c r="AG40" s="111">
        <f t="shared" si="12"/>
        <v>90.399085369157575</v>
      </c>
    </row>
    <row r="41" spans="2:33" ht="24" customHeight="1">
      <c r="B41" s="109"/>
      <c r="C41" s="109"/>
      <c r="D41" s="109" t="s">
        <v>126</v>
      </c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9518973.9600000009</v>
      </c>
      <c r="F43" s="110">
        <v>436085.9</v>
      </c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436085.9</v>
      </c>
      <c r="AE43" s="111">
        <f>+AD43*100/E43</f>
        <v>4.5812279961316333</v>
      </c>
      <c r="AF43" s="110">
        <f>+E43-AD43</f>
        <v>9082888.0600000005</v>
      </c>
      <c r="AG43" s="111">
        <f>+AF43*100/E43</f>
        <v>95.418772003868355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2631973.88</v>
      </c>
      <c r="F45" s="110">
        <v>28388</v>
      </c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28388</v>
      </c>
      <c r="AE45" s="111">
        <f t="shared" ref="AE45:AE53" si="14">+AD45*100/E45</f>
        <v>1.0785821324336244</v>
      </c>
      <c r="AF45" s="110">
        <f t="shared" ref="AF45:AF53" si="15">+E45-AD45</f>
        <v>2603585.88</v>
      </c>
      <c r="AG45" s="111">
        <f t="shared" ref="AG45:AG53" si="16">+AF45*100/E45</f>
        <v>98.921417867566376</v>
      </c>
    </row>
    <row r="46" spans="2:33" ht="24" customHeight="1">
      <c r="B46" s="109"/>
      <c r="C46" s="109"/>
      <c r="D46" s="109" t="s">
        <v>131</v>
      </c>
      <c r="E46" s="110">
        <v>5986749.5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0</v>
      </c>
      <c r="AE46" s="111">
        <f t="shared" si="14"/>
        <v>0</v>
      </c>
      <c r="AF46" s="110">
        <f t="shared" si="15"/>
        <v>5986749.5</v>
      </c>
      <c r="AG46" s="111">
        <f t="shared" si="16"/>
        <v>100</v>
      </c>
    </row>
    <row r="47" spans="2:33" ht="24" customHeight="1">
      <c r="B47" s="109"/>
      <c r="C47" s="109"/>
      <c r="D47" s="109" t="s">
        <v>132</v>
      </c>
      <c r="E47" s="110">
        <v>17345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17345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793305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793305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4459745.5999999996</v>
      </c>
      <c r="F50" s="110">
        <v>445153.87</v>
      </c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445153.87</v>
      </c>
      <c r="AE50" s="111">
        <f t="shared" si="14"/>
        <v>9.9815978292573462</v>
      </c>
      <c r="AF50" s="110">
        <f t="shared" si="15"/>
        <v>4014591.7299999995</v>
      </c>
      <c r="AG50" s="111">
        <f t="shared" si="16"/>
        <v>90.018402170742647</v>
      </c>
    </row>
    <row r="51" spans="2:33" ht="24" customHeight="1">
      <c r="B51" s="109"/>
      <c r="C51" s="109"/>
      <c r="D51" s="109" t="s">
        <v>65</v>
      </c>
      <c r="E51" s="110">
        <v>3051882.4699999997</v>
      </c>
      <c r="F51" s="110">
        <v>305150.13</v>
      </c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305150.13</v>
      </c>
      <c r="AE51" s="111">
        <f t="shared" si="14"/>
        <v>9.9987510331615113</v>
      </c>
      <c r="AF51" s="110">
        <f t="shared" si="15"/>
        <v>2746732.34</v>
      </c>
      <c r="AG51" s="111">
        <f t="shared" si="16"/>
        <v>90.001248966838503</v>
      </c>
    </row>
    <row r="52" spans="2:33" ht="24" customHeight="1">
      <c r="B52" s="109"/>
      <c r="C52" s="109"/>
      <c r="D52" s="109" t="s">
        <v>67</v>
      </c>
      <c r="E52" s="110">
        <v>10867277</v>
      </c>
      <c r="F52" s="110">
        <v>562526.09</v>
      </c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562526.09</v>
      </c>
      <c r="AE52" s="111">
        <f t="shared" si="14"/>
        <v>5.1763297282290681</v>
      </c>
      <c r="AF52" s="110">
        <f t="shared" si="15"/>
        <v>10304750.91</v>
      </c>
      <c r="AG52" s="111">
        <f t="shared" si="16"/>
        <v>94.823670271770936</v>
      </c>
    </row>
    <row r="53" spans="2:33" ht="24" customHeight="1">
      <c r="B53" s="109"/>
      <c r="C53" s="109"/>
      <c r="D53" s="109" t="s">
        <v>135</v>
      </c>
      <c r="E53" s="110">
        <v>3245926</v>
      </c>
      <c r="F53" s="110">
        <v>408617</v>
      </c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408617</v>
      </c>
      <c r="AE53" s="111">
        <f t="shared" si="14"/>
        <v>12.588611077393631</v>
      </c>
      <c r="AF53" s="110">
        <f t="shared" si="15"/>
        <v>2837309</v>
      </c>
      <c r="AG53" s="111">
        <f t="shared" si="16"/>
        <v>87.411388922606363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1937961.02</v>
      </c>
      <c r="F56" s="110">
        <v>175000</v>
      </c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175000</v>
      </c>
      <c r="AE56" s="111">
        <f t="shared" ref="AE56:AE58" si="18">+AD56*100/E56</f>
        <v>9.0301093878554894</v>
      </c>
      <c r="AF56" s="110">
        <f t="shared" ref="AF56:AF58" si="19">+E56-AD56</f>
        <v>1762961.02</v>
      </c>
      <c r="AG56" s="111">
        <f t="shared" ref="AG56:AG58" si="20">+AF56*100/E56</f>
        <v>90.969890612144511</v>
      </c>
    </row>
    <row r="57" spans="2:33" ht="24" customHeight="1">
      <c r="B57" s="109"/>
      <c r="C57" s="109"/>
      <c r="D57" s="109" t="s">
        <v>137</v>
      </c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1269100</v>
      </c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>
        <f t="shared" si="18"/>
        <v>0</v>
      </c>
      <c r="AF58" s="110">
        <f t="shared" si="19"/>
        <v>1269100</v>
      </c>
      <c r="AG58" s="111">
        <f t="shared" si="20"/>
        <v>100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7037473.5449999999</v>
      </c>
      <c r="F64" s="110">
        <v>687088</v>
      </c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687088</v>
      </c>
      <c r="AE64" s="111">
        <f t="shared" ref="AE64:AE71" si="26">+AD64*100/E64</f>
        <v>9.763276488451794</v>
      </c>
      <c r="AF64" s="110">
        <f t="shared" ref="AF64:AF71" si="27">+E64-AD64</f>
        <v>6350385.5449999999</v>
      </c>
      <c r="AG64" s="111">
        <f t="shared" ref="AG64:AG71" si="28">+AF64*100/E64</f>
        <v>90.236723511548206</v>
      </c>
    </row>
    <row r="65" spans="1:33" ht="24" customHeight="1">
      <c r="B65" s="109"/>
      <c r="C65" s="109"/>
      <c r="D65" s="117" t="s">
        <v>142</v>
      </c>
      <c r="E65" s="129">
        <v>0</v>
      </c>
      <c r="F65" s="110">
        <f>4928.75+27037.96+52934-10277.54</f>
        <v>74623.169999999984</v>
      </c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74623.169999999984</v>
      </c>
      <c r="AE65" s="111" t="e">
        <f t="shared" si="26"/>
        <v>#DIV/0!</v>
      </c>
      <c r="AF65" s="110">
        <f t="shared" si="27"/>
        <v>-74623.169999999984</v>
      </c>
      <c r="AG65" s="111" t="e">
        <f t="shared" si="28"/>
        <v>#DIV/0!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84726278.465000004</v>
      </c>
      <c r="F66" s="115">
        <f t="shared" si="29"/>
        <v>4363371.16</v>
      </c>
      <c r="G66" s="115">
        <f t="shared" si="29"/>
        <v>1106994.3899999999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5470365.5499999998</v>
      </c>
      <c r="AE66" s="116">
        <f t="shared" si="26"/>
        <v>6.4565157931016408</v>
      </c>
      <c r="AF66" s="115">
        <f t="shared" si="27"/>
        <v>79255912.915000007</v>
      </c>
      <c r="AG66" s="116">
        <f t="shared" si="28"/>
        <v>93.54348420689837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9745735.3624999821</v>
      </c>
      <c r="F67" s="115">
        <f t="shared" si="30"/>
        <v>924146.75</v>
      </c>
      <c r="G67" s="115">
        <f t="shared" si="30"/>
        <v>16899674.140000001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17823820.890000001</v>
      </c>
      <c r="AE67" s="116">
        <f t="shared" si="26"/>
        <v>182.88841454266435</v>
      </c>
      <c r="AF67" s="115">
        <f t="shared" si="27"/>
        <v>-8078085.5275000185</v>
      </c>
      <c r="AG67" s="116">
        <f t="shared" si="28"/>
        <v>-82.888414542664364</v>
      </c>
    </row>
    <row r="68" spans="1:33" ht="24" customHeight="1">
      <c r="B68" s="109"/>
      <c r="C68" s="109"/>
      <c r="D68" s="119" t="s">
        <v>145</v>
      </c>
      <c r="E68" s="110"/>
      <c r="F68" s="110"/>
      <c r="G68" s="110">
        <v>7488642.6799999997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7488642.6799999997</v>
      </c>
      <c r="AE68" s="111" t="e">
        <f t="shared" si="26"/>
        <v>#DIV/0!</v>
      </c>
      <c r="AF68" s="110">
        <f t="shared" si="27"/>
        <v>-7488642.6799999997</v>
      </c>
      <c r="AG68" s="111" t="e">
        <f t="shared" si="28"/>
        <v>#DIV/0!</v>
      </c>
    </row>
    <row r="69" spans="1:33" ht="24" customHeight="1">
      <c r="B69" s="109"/>
      <c r="C69" s="109"/>
      <c r="D69" s="119" t="s">
        <v>146</v>
      </c>
      <c r="E69" s="110">
        <v>11537044.850000003</v>
      </c>
      <c r="F69" s="110"/>
      <c r="G69" s="110">
        <v>23485034.34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23485034.34</v>
      </c>
      <c r="AE69" s="111">
        <f t="shared" si="26"/>
        <v>203.56195754929385</v>
      </c>
      <c r="AF69" s="110">
        <f t="shared" si="27"/>
        <v>-11947989.489999996</v>
      </c>
      <c r="AG69" s="111">
        <f t="shared" si="28"/>
        <v>-103.56195754929387</v>
      </c>
    </row>
    <row r="70" spans="1:33" ht="24" customHeight="1">
      <c r="B70" s="109"/>
      <c r="C70" s="109"/>
      <c r="D70" s="119" t="s">
        <v>147</v>
      </c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-1791309.4875000212</v>
      </c>
      <c r="F71" s="123">
        <f t="shared" si="31"/>
        <v>924146.75</v>
      </c>
      <c r="G71" s="123">
        <f t="shared" si="31"/>
        <v>-14074002.879999999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-13149856.129999999</v>
      </c>
      <c r="AE71" s="116">
        <f t="shared" si="26"/>
        <v>734.09180388767652</v>
      </c>
      <c r="AF71" s="115">
        <f t="shared" si="27"/>
        <v>11358546.642499978</v>
      </c>
      <c r="AG71" s="116">
        <f t="shared" si="28"/>
        <v>-634.09180388767652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>
        <v>490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0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14351568.952499993</v>
      </c>
      <c r="F78" s="110"/>
      <c r="G78" s="110">
        <v>24748589.140000001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14351568.952499993</v>
      </c>
      <c r="F80" s="115">
        <f t="shared" si="32"/>
        <v>0</v>
      </c>
      <c r="G80" s="115">
        <f t="shared" si="32"/>
        <v>24749079.140000001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10" ht="24" customHeight="1"/>
    <row r="82" spans="4:10" ht="24" customHeight="1">
      <c r="D82" s="95" t="s">
        <v>172</v>
      </c>
      <c r="E82" s="125">
        <v>1860000</v>
      </c>
      <c r="J82" s="95" t="s">
        <v>173</v>
      </c>
    </row>
    <row r="83" spans="4:10" ht="24" customHeight="1"/>
    <row r="84" spans="4:10" ht="24" customHeight="1">
      <c r="E84" s="95" t="s">
        <v>158</v>
      </c>
      <c r="F84" s="95" t="s">
        <v>159</v>
      </c>
      <c r="G84" s="95" t="s">
        <v>164</v>
      </c>
    </row>
    <row r="85" spans="4:10" ht="24" customHeight="1">
      <c r="F85" s="96">
        <v>6925258.25</v>
      </c>
      <c r="G85" s="96">
        <v>24749079.140000001</v>
      </c>
    </row>
    <row r="86" spans="4:10" ht="24" customHeight="1"/>
    <row r="87" spans="4:10" ht="24" customHeight="1">
      <c r="E87" s="88" t="s">
        <v>161</v>
      </c>
      <c r="F87" s="88"/>
      <c r="G87" s="97">
        <f>G67+F67+F85</f>
        <v>24749079.140000001</v>
      </c>
    </row>
    <row r="88" spans="4:10" ht="24" customHeight="1">
      <c r="E88" s="88" t="s">
        <v>162</v>
      </c>
      <c r="F88" s="88"/>
      <c r="G88" s="130">
        <f>G85-G87</f>
        <v>0</v>
      </c>
    </row>
    <row r="89" spans="4:10" ht="24" customHeight="1"/>
    <row r="90" spans="4:10" ht="24" customHeight="1"/>
    <row r="91" spans="4:10" ht="24" customHeight="1"/>
    <row r="92" spans="4:10" ht="24" customHeight="1"/>
    <row r="93" spans="4:10" ht="24" customHeight="1"/>
    <row r="94" spans="4:10" ht="24" customHeight="1"/>
    <row r="95" spans="4:10" ht="24" customHeight="1"/>
    <row r="96" spans="4:10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AG1000"/>
  <sheetViews>
    <sheetView workbookViewId="0">
      <pane ySplit="8" topLeftCell="A9" activePane="bottomLeft" state="frozen"/>
      <selection pane="bottomLeft" activeCell="F11" sqref="F11:G11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17.7109375" customWidth="1"/>
    <col min="7" max="7" width="13.2851562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244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73801389</v>
      </c>
      <c r="F11" s="110">
        <v>5659982.6699999999</v>
      </c>
      <c r="G11" s="110">
        <v>13997891.369999999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19657874.039999999</v>
      </c>
      <c r="AE11" s="111">
        <f t="shared" ref="AE11:AE19" si="1">+AD11*100/E11</f>
        <v>26.6361843677495</v>
      </c>
      <c r="AF11" s="110">
        <f t="shared" ref="AF11:AF19" si="2">+E11-AD11</f>
        <v>54143514.960000001</v>
      </c>
      <c r="AG11" s="111">
        <f>+AF11*100/E11</f>
        <v>73.363815632250493</v>
      </c>
    </row>
    <row r="12" spans="1:33" ht="24" customHeight="1">
      <c r="B12" s="109"/>
      <c r="C12" s="109"/>
      <c r="D12" s="109" t="s">
        <v>7</v>
      </c>
      <c r="E12" s="110">
        <v>2300000</v>
      </c>
      <c r="F12" s="110"/>
      <c r="G12" s="110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2300000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30000</v>
      </c>
      <c r="F13" s="110"/>
      <c r="G13" s="110">
        <v>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30000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8600000</v>
      </c>
      <c r="F14" s="110">
        <v>1186683.8400000001</v>
      </c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1186683.8400000001</v>
      </c>
      <c r="AE14" s="111">
        <f t="shared" si="1"/>
        <v>13.798649302325583</v>
      </c>
      <c r="AF14" s="110">
        <f t="shared" si="2"/>
        <v>7413316.1600000001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365000</v>
      </c>
      <c r="F15" s="110"/>
      <c r="G15" s="110">
        <v>0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365000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2100000</v>
      </c>
      <c r="F16" s="110">
        <v>157930.60999999999</v>
      </c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157930.60999999999</v>
      </c>
      <c r="AE16" s="111">
        <f t="shared" si="1"/>
        <v>7.5205052380952369</v>
      </c>
      <c r="AF16" s="110">
        <f t="shared" si="2"/>
        <v>1942069.3900000001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2120000</v>
      </c>
      <c r="F17" s="110">
        <v>167742.97</v>
      </c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167742.97</v>
      </c>
      <c r="AE17" s="111">
        <f t="shared" si="1"/>
        <v>7.9124042452830192</v>
      </c>
      <c r="AF17" s="110">
        <f t="shared" si="2"/>
        <v>1952257.03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85000</v>
      </c>
      <c r="F18" s="110"/>
      <c r="G18" s="110">
        <v>11100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11100</v>
      </c>
      <c r="AE18" s="111">
        <f t="shared" si="1"/>
        <v>13.058823529411764</v>
      </c>
      <c r="AF18" s="110">
        <f t="shared" si="2"/>
        <v>73900</v>
      </c>
      <c r="AG18" s="111">
        <f t="shared" si="3"/>
        <v>665.76576576576576</v>
      </c>
    </row>
    <row r="19" spans="2:33" ht="24" customHeight="1">
      <c r="B19" s="109"/>
      <c r="C19" s="109"/>
      <c r="D19" s="109" t="s">
        <v>21</v>
      </c>
      <c r="E19" s="110">
        <v>3520000</v>
      </c>
      <c r="F19" s="110"/>
      <c r="G19" s="110">
        <v>203658.5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203658.5</v>
      </c>
      <c r="AE19" s="111">
        <f t="shared" si="1"/>
        <v>5.7857528409090913</v>
      </c>
      <c r="AF19" s="110">
        <f t="shared" si="2"/>
        <v>3316341.5</v>
      </c>
      <c r="AG19" s="111">
        <f t="shared" si="3"/>
        <v>1628.3835440209959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5800000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>
        <f t="shared" ref="AE21:AE27" si="5">+AD21*100/E21</f>
        <v>0</v>
      </c>
      <c r="AF21" s="110">
        <f t="shared" ref="AF21:AF26" si="6">+E21-AD21</f>
        <v>5800000</v>
      </c>
      <c r="AG21" s="111">
        <f t="shared" ref="AG21:AG27" si="7">+AF21*100/E21</f>
        <v>100</v>
      </c>
    </row>
    <row r="22" spans="2:33" ht="24" customHeight="1">
      <c r="B22" s="109"/>
      <c r="C22" s="109"/>
      <c r="D22" s="109" t="s">
        <v>26</v>
      </c>
      <c r="E22" s="110">
        <v>0</v>
      </c>
      <c r="F22" s="110"/>
      <c r="G22" s="110">
        <v>856244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856244</v>
      </c>
      <c r="AE22" s="111" t="e">
        <f t="shared" si="5"/>
        <v>#DIV/0!</v>
      </c>
      <c r="AF22" s="110">
        <f t="shared" si="6"/>
        <v>-856244</v>
      </c>
      <c r="AG22" s="111" t="e">
        <f t="shared" si="7"/>
        <v>#DIV/0!</v>
      </c>
    </row>
    <row r="23" spans="2:33" ht="24" customHeight="1">
      <c r="B23" s="109"/>
      <c r="C23" s="109"/>
      <c r="D23" s="109" t="s">
        <v>28</v>
      </c>
      <c r="E23" s="110">
        <v>1000000</v>
      </c>
      <c r="F23" s="110"/>
      <c r="G23" s="110">
        <v>122520.39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122520.39</v>
      </c>
      <c r="AE23" s="111">
        <f t="shared" si="5"/>
        <v>12.252039</v>
      </c>
      <c r="AF23" s="110">
        <f t="shared" si="6"/>
        <v>877479.61</v>
      </c>
      <c r="AG23" s="111">
        <f t="shared" si="7"/>
        <v>87.747961000000004</v>
      </c>
    </row>
    <row r="24" spans="2:33" ht="24" customHeight="1">
      <c r="B24" s="109"/>
      <c r="C24" s="109"/>
      <c r="D24" s="109" t="s">
        <v>30</v>
      </c>
      <c r="E24" s="110">
        <v>80000</v>
      </c>
      <c r="F24" s="110"/>
      <c r="G24" s="110">
        <v>0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80000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900000</v>
      </c>
      <c r="F25" s="110"/>
      <c r="G25" s="110">
        <v>102201.97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102201.97</v>
      </c>
      <c r="AE25" s="111">
        <f t="shared" si="5"/>
        <v>11.355774444444444</v>
      </c>
      <c r="AF25" s="110">
        <f t="shared" si="6"/>
        <v>797798.03</v>
      </c>
      <c r="AG25" s="111">
        <f t="shared" si="7"/>
        <v>88.64422555555555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>
        <v>0</v>
      </c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100701389</v>
      </c>
      <c r="F27" s="115">
        <f t="shared" si="8"/>
        <v>7172340.0899999999</v>
      </c>
      <c r="G27" s="115">
        <f t="shared" si="8"/>
        <v>15293616.23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22465956.319999997</v>
      </c>
      <c r="AE27" s="116">
        <f t="shared" si="5"/>
        <v>22.30948008075638</v>
      </c>
      <c r="AF27" s="115">
        <f>SUM(AF10:AF26)</f>
        <v>78235432.680000007</v>
      </c>
      <c r="AG27" s="116">
        <f t="shared" si="7"/>
        <v>77.690519919243627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13000000</v>
      </c>
      <c r="F30" s="110">
        <v>493497</v>
      </c>
      <c r="G30" s="110">
        <v>891384.38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1384881.38</v>
      </c>
      <c r="AE30" s="111">
        <f t="shared" ref="AE30:AE41" si="10">+AD30*100/E30</f>
        <v>10.652933692307693</v>
      </c>
      <c r="AF30" s="110">
        <f t="shared" ref="AF30:AF41" si="11">+E30-AD30</f>
        <v>11615118.620000001</v>
      </c>
      <c r="AG30" s="111">
        <f t="shared" ref="AG30:AG41" si="12">+AF30*100/E30</f>
        <v>89.347066307692302</v>
      </c>
    </row>
    <row r="31" spans="2:33" ht="24" customHeight="1">
      <c r="B31" s="109"/>
      <c r="C31" s="109"/>
      <c r="D31" s="109" t="s">
        <v>124</v>
      </c>
      <c r="E31" s="110">
        <v>200000</v>
      </c>
      <c r="F31" s="110">
        <v>18350</v>
      </c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18350</v>
      </c>
      <c r="AE31" s="111">
        <f t="shared" si="10"/>
        <v>9.1750000000000007</v>
      </c>
      <c r="AF31" s="110">
        <f t="shared" si="11"/>
        <v>181650</v>
      </c>
      <c r="AG31" s="111">
        <f t="shared" si="12"/>
        <v>90.825000000000003</v>
      </c>
    </row>
    <row r="32" spans="2:33" ht="24" customHeight="1">
      <c r="B32" s="109"/>
      <c r="C32" s="109"/>
      <c r="D32" s="109" t="s">
        <v>40</v>
      </c>
      <c r="E32" s="110">
        <v>1000000</v>
      </c>
      <c r="F32" s="110">
        <v>144720</v>
      </c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144720</v>
      </c>
      <c r="AE32" s="111">
        <f t="shared" si="10"/>
        <v>14.472</v>
      </c>
      <c r="AF32" s="110">
        <f t="shared" si="11"/>
        <v>855280</v>
      </c>
      <c r="AG32" s="111">
        <f t="shared" si="12"/>
        <v>85.528000000000006</v>
      </c>
    </row>
    <row r="33" spans="2:33" ht="24" customHeight="1">
      <c r="B33" s="109"/>
      <c r="C33" s="109"/>
      <c r="D33" s="109" t="s">
        <v>42</v>
      </c>
      <c r="E33" s="110">
        <v>840000</v>
      </c>
      <c r="F33" s="110">
        <v>70000</v>
      </c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70000</v>
      </c>
      <c r="AE33" s="111">
        <f t="shared" si="10"/>
        <v>8.3333333333333339</v>
      </c>
      <c r="AF33" s="110">
        <f t="shared" si="11"/>
        <v>770000</v>
      </c>
      <c r="AG33" s="111">
        <f t="shared" si="12"/>
        <v>91.666666666666671</v>
      </c>
    </row>
    <row r="34" spans="2:33" ht="24" customHeight="1">
      <c r="B34" s="109"/>
      <c r="C34" s="109"/>
      <c r="D34" s="109" t="s">
        <v>44</v>
      </c>
      <c r="E34" s="110">
        <v>8000000</v>
      </c>
      <c r="F34" s="110">
        <v>1342700</v>
      </c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1342700</v>
      </c>
      <c r="AE34" s="111">
        <f t="shared" si="10"/>
        <v>16.783750000000001</v>
      </c>
      <c r="AF34" s="110">
        <f t="shared" si="11"/>
        <v>6657300</v>
      </c>
      <c r="AG34" s="111">
        <f t="shared" si="12"/>
        <v>83.216250000000002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96000</v>
      </c>
      <c r="F36" s="110">
        <v>8000</v>
      </c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8000</v>
      </c>
      <c r="AE36" s="111">
        <f t="shared" si="10"/>
        <v>8.3333333333333339</v>
      </c>
      <c r="AF36" s="110">
        <f t="shared" si="11"/>
        <v>88000</v>
      </c>
      <c r="AG36" s="111">
        <f t="shared" si="12"/>
        <v>91.666666666666671</v>
      </c>
    </row>
    <row r="37" spans="2:33" ht="24" customHeight="1">
      <c r="B37" s="109"/>
      <c r="C37" s="109"/>
      <c r="D37" s="109" t="s">
        <v>50</v>
      </c>
      <c r="E37" s="110">
        <v>14000000</v>
      </c>
      <c r="F37" s="110">
        <v>960390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960390</v>
      </c>
      <c r="AE37" s="111">
        <f t="shared" si="10"/>
        <v>6.8599285714285712</v>
      </c>
      <c r="AF37" s="110">
        <f t="shared" si="11"/>
        <v>13039610</v>
      </c>
      <c r="AG37" s="111">
        <f t="shared" si="12"/>
        <v>93.140071428571432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20000</v>
      </c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>
        <f t="shared" si="10"/>
        <v>0</v>
      </c>
      <c r="AF39" s="110">
        <f t="shared" si="11"/>
        <v>20000</v>
      </c>
      <c r="AG39" s="111">
        <f t="shared" si="12"/>
        <v>100</v>
      </c>
    </row>
    <row r="40" spans="2:33" ht="24" customHeight="1">
      <c r="B40" s="109"/>
      <c r="C40" s="109"/>
      <c r="D40" s="109" t="s">
        <v>56</v>
      </c>
      <c r="E40" s="110">
        <v>1500000</v>
      </c>
      <c r="F40" s="110">
        <v>121024</v>
      </c>
      <c r="G40" s="110">
        <v>24190.3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145214.29999999999</v>
      </c>
      <c r="AE40" s="111">
        <f t="shared" si="10"/>
        <v>9.6809533333333313</v>
      </c>
      <c r="AF40" s="110">
        <f t="shared" si="11"/>
        <v>1354785.7</v>
      </c>
      <c r="AG40" s="111">
        <f t="shared" si="12"/>
        <v>90.319046666666665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11200000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0</v>
      </c>
      <c r="AE43" s="111">
        <f>+AD43*100/E43</f>
        <v>0</v>
      </c>
      <c r="AF43" s="110">
        <f>+E43-AD43</f>
        <v>11200000</v>
      </c>
      <c r="AG43" s="111">
        <f>+AF43*100/E43</f>
        <v>100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4000000</v>
      </c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0</v>
      </c>
      <c r="AE45" s="111">
        <f t="shared" ref="AE45:AE53" si="14">+AD45*100/E45</f>
        <v>0</v>
      </c>
      <c r="AF45" s="110">
        <f t="shared" ref="AF45:AF53" si="15">+E45-AD45</f>
        <v>4000000</v>
      </c>
      <c r="AG45" s="111">
        <f t="shared" ref="AG45:AG53" si="16">+AF45*100/E45</f>
        <v>100</v>
      </c>
    </row>
    <row r="46" spans="2:33" ht="24" customHeight="1">
      <c r="B46" s="109"/>
      <c r="C46" s="109"/>
      <c r="D46" s="109" t="s">
        <v>131</v>
      </c>
      <c r="E46" s="110">
        <v>6000000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0</v>
      </c>
      <c r="AE46" s="111">
        <f t="shared" si="14"/>
        <v>0</v>
      </c>
      <c r="AF46" s="110">
        <f t="shared" si="15"/>
        <v>6000000</v>
      </c>
      <c r="AG46" s="111">
        <f t="shared" si="16"/>
        <v>100</v>
      </c>
    </row>
    <row r="47" spans="2:33" ht="24" customHeight="1">
      <c r="B47" s="109"/>
      <c r="C47" s="109"/>
      <c r="D47" s="109" t="s">
        <v>132</v>
      </c>
      <c r="E47" s="110">
        <v>160000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160000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200000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200000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5715900</v>
      </c>
      <c r="F50" s="110">
        <v>317275.65999999997</v>
      </c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317275.65999999997</v>
      </c>
      <c r="AE50" s="111">
        <f t="shared" si="14"/>
        <v>5.5507559614408919</v>
      </c>
      <c r="AF50" s="110">
        <f t="shared" si="15"/>
        <v>5398624.3399999999</v>
      </c>
      <c r="AG50" s="111">
        <f t="shared" si="16"/>
        <v>94.449244038559101</v>
      </c>
    </row>
    <row r="51" spans="2:33" ht="24" customHeight="1">
      <c r="B51" s="109"/>
      <c r="C51" s="109"/>
      <c r="D51" s="109" t="s">
        <v>65</v>
      </c>
      <c r="E51" s="110">
        <v>4264800</v>
      </c>
      <c r="F51" s="110">
        <v>13254.21</v>
      </c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13254.21</v>
      </c>
      <c r="AE51" s="111">
        <f t="shared" si="14"/>
        <v>0.31078151378728192</v>
      </c>
      <c r="AF51" s="110">
        <f t="shared" si="15"/>
        <v>4251545.79</v>
      </c>
      <c r="AG51" s="111">
        <f t="shared" si="16"/>
        <v>99.689218486212724</v>
      </c>
    </row>
    <row r="52" spans="2:33" ht="24" customHeight="1">
      <c r="B52" s="109"/>
      <c r="C52" s="109"/>
      <c r="D52" s="109" t="s">
        <v>67</v>
      </c>
      <c r="E52" s="110">
        <v>6150732</v>
      </c>
      <c r="F52" s="110">
        <v>266258.95</v>
      </c>
      <c r="G52" s="110">
        <v>11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266269.95</v>
      </c>
      <c r="AE52" s="111">
        <f t="shared" si="14"/>
        <v>4.3290774171269373</v>
      </c>
      <c r="AF52" s="110">
        <f t="shared" si="15"/>
        <v>5884462.0499999998</v>
      </c>
      <c r="AG52" s="111">
        <f t="shared" si="16"/>
        <v>95.670922582873061</v>
      </c>
    </row>
    <row r="53" spans="2:33" ht="24" customHeight="1">
      <c r="B53" s="109"/>
      <c r="C53" s="109"/>
      <c r="D53" s="109" t="s">
        <v>135</v>
      </c>
      <c r="E53" s="110">
        <v>200000</v>
      </c>
      <c r="F53" s="110">
        <v>2402.27</v>
      </c>
      <c r="G53" s="110">
        <v>400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2802.27</v>
      </c>
      <c r="AE53" s="111">
        <f t="shared" si="14"/>
        <v>1.401135</v>
      </c>
      <c r="AF53" s="110">
        <f t="shared" si="15"/>
        <v>197197.73</v>
      </c>
      <c r="AG53" s="111">
        <f t="shared" si="16"/>
        <v>98.598865000000004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2300000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2300000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500000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>
        <f t="shared" si="18"/>
        <v>0</v>
      </c>
      <c r="AF57" s="110">
        <f t="shared" si="19"/>
        <v>500000</v>
      </c>
      <c r="AG57" s="111">
        <f t="shared" si="20"/>
        <v>100</v>
      </c>
    </row>
    <row r="58" spans="2:33" ht="24" customHeight="1">
      <c r="B58" s="109"/>
      <c r="C58" s="109"/>
      <c r="D58" s="109" t="s">
        <v>138</v>
      </c>
      <c r="E58" s="110">
        <v>1399800</v>
      </c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>
        <f t="shared" si="18"/>
        <v>0</v>
      </c>
      <c r="AF58" s="110">
        <f t="shared" si="19"/>
        <v>1399800</v>
      </c>
      <c r="AG58" s="111">
        <f t="shared" si="20"/>
        <v>100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600000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>
        <f t="shared" si="22"/>
        <v>0</v>
      </c>
      <c r="AF62" s="110">
        <f t="shared" si="23"/>
        <v>600000</v>
      </c>
      <c r="AG62" s="111">
        <f t="shared" si="24"/>
        <v>100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10000000</v>
      </c>
      <c r="F64" s="110"/>
      <c r="G64" s="110">
        <v>625731.25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625731.25</v>
      </c>
      <c r="AE64" s="111">
        <f t="shared" ref="AE64:AE71" si="26">+AD64*100/E64</f>
        <v>6.2573125000000003</v>
      </c>
      <c r="AF64" s="110">
        <f t="shared" ref="AF64:AF71" si="27">+E64-AD64</f>
        <v>9374268.75</v>
      </c>
      <c r="AG64" s="111">
        <f t="shared" ref="AG64:AG71" si="28">+AF64*100/E64</f>
        <v>93.742687500000002</v>
      </c>
    </row>
    <row r="65" spans="1:33" ht="24" customHeight="1">
      <c r="B65" s="109"/>
      <c r="C65" s="109"/>
      <c r="D65" s="109" t="s">
        <v>142</v>
      </c>
      <c r="E65" s="110">
        <v>8540000</v>
      </c>
      <c r="F65" s="110">
        <v>457714.87</v>
      </c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457714.87</v>
      </c>
      <c r="AE65" s="111">
        <f t="shared" si="26"/>
        <v>5.3596588992974237</v>
      </c>
      <c r="AF65" s="110">
        <f t="shared" si="27"/>
        <v>8082285.1299999999</v>
      </c>
      <c r="AG65" s="111">
        <f t="shared" si="28"/>
        <v>94.640341100702571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99887232</v>
      </c>
      <c r="F66" s="115">
        <f t="shared" si="29"/>
        <v>4215586.96</v>
      </c>
      <c r="G66" s="115">
        <f t="shared" si="29"/>
        <v>1541716.9300000002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5757303.8900000006</v>
      </c>
      <c r="AE66" s="116">
        <f t="shared" si="26"/>
        <v>5.7638036160617609</v>
      </c>
      <c r="AF66" s="115">
        <f t="shared" si="27"/>
        <v>94129928.109999999</v>
      </c>
      <c r="AG66" s="116">
        <f t="shared" si="28"/>
        <v>94.236196383938235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814157</v>
      </c>
      <c r="F67" s="115">
        <f t="shared" si="30"/>
        <v>2956753.13</v>
      </c>
      <c r="G67" s="115">
        <f t="shared" si="30"/>
        <v>13751899.300000001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16708652.43</v>
      </c>
      <c r="AE67" s="116">
        <f t="shared" si="26"/>
        <v>2052.2641738632719</v>
      </c>
      <c r="AF67" s="115">
        <f t="shared" si="27"/>
        <v>-15894495.43</v>
      </c>
      <c r="AG67" s="116">
        <f t="shared" si="28"/>
        <v>-1952.2641738632722</v>
      </c>
    </row>
    <row r="68" spans="1:33" ht="24" customHeight="1">
      <c r="B68" s="109"/>
      <c r="C68" s="109"/>
      <c r="D68" s="119" t="s">
        <v>145</v>
      </c>
      <c r="E68" s="110">
        <v>1714129.06</v>
      </c>
      <c r="F68" s="110"/>
      <c r="G68" s="110">
        <v>1834942.64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1834942.64</v>
      </c>
      <c r="AE68" s="111">
        <f t="shared" si="26"/>
        <v>107.04810290072324</v>
      </c>
      <c r="AF68" s="110">
        <f t="shared" si="27"/>
        <v>-120813.57999999984</v>
      </c>
      <c r="AG68" s="111">
        <f t="shared" si="28"/>
        <v>-7.0481029007232303</v>
      </c>
    </row>
    <row r="69" spans="1:33" ht="24" customHeight="1">
      <c r="B69" s="109"/>
      <c r="C69" s="109"/>
      <c r="D69" s="119" t="s">
        <v>146</v>
      </c>
      <c r="E69" s="110">
        <v>21961995.34</v>
      </c>
      <c r="F69" s="110"/>
      <c r="G69" s="110">
        <v>21006031.620000001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21006031.620000001</v>
      </c>
      <c r="AE69" s="111">
        <f t="shared" si="26"/>
        <v>95.647190953278837</v>
      </c>
      <c r="AF69" s="110">
        <f t="shared" si="27"/>
        <v>955963.71999999881</v>
      </c>
      <c r="AG69" s="111">
        <f t="shared" si="28"/>
        <v>4.3528090467211564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>SUM(E34:E70)</f>
        <v>209224745.40000001</v>
      </c>
      <c r="F71" s="123">
        <f t="shared" ref="F71:AC71" si="31">F27-F66-F70-F69-F68</f>
        <v>2956753.13</v>
      </c>
      <c r="G71" s="123">
        <f t="shared" si="31"/>
        <v>-9089074.9600000009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-6132321.830000001</v>
      </c>
      <c r="AE71" s="116">
        <f t="shared" si="26"/>
        <v>-2.9309734937309195</v>
      </c>
      <c r="AF71" s="115">
        <f t="shared" si="27"/>
        <v>215357067.23000002</v>
      </c>
      <c r="AG71" s="116">
        <f t="shared" si="28"/>
        <v>102.93097349373092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179613</v>
      </c>
      <c r="F75" s="110"/>
      <c r="G75" s="110">
        <v>79864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10937989.199999999</v>
      </c>
      <c r="F78" s="110"/>
      <c r="G78" s="110">
        <v>23103842.859999999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>E27-E66-E70-E69-E68</f>
        <v>-22861967.399999999</v>
      </c>
      <c r="F80" s="115">
        <f t="shared" ref="F80:AC80" si="32">SUM(F74:F79)</f>
        <v>0</v>
      </c>
      <c r="G80" s="115">
        <f t="shared" si="32"/>
        <v>23183706.859999999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5:5" ht="24" customHeight="1"/>
    <row r="82" spans="5:5" ht="24" customHeight="1"/>
    <row r="83" spans="5:5" ht="24" customHeight="1">
      <c r="E83" s="125"/>
    </row>
    <row r="84" spans="5:5" ht="24" customHeight="1"/>
    <row r="85" spans="5:5" ht="24" customHeight="1"/>
    <row r="86" spans="5:5" ht="24" customHeight="1"/>
    <row r="87" spans="5:5" ht="24" customHeight="1"/>
    <row r="88" spans="5:5" ht="24" customHeight="1"/>
    <row r="89" spans="5:5" ht="24" customHeight="1"/>
    <row r="90" spans="5:5" ht="24" customHeight="1"/>
    <row r="91" spans="5:5" ht="24" customHeight="1"/>
    <row r="92" spans="5:5" ht="24" customHeight="1"/>
    <row r="93" spans="5:5" ht="24" customHeight="1"/>
    <row r="94" spans="5:5" ht="24" customHeight="1"/>
    <row r="95" spans="5:5" ht="24" customHeight="1"/>
    <row r="96" spans="5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AG1000"/>
  <sheetViews>
    <sheetView workbookViewId="0">
      <pane ySplit="8" topLeftCell="A9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8.7109375" customWidth="1"/>
    <col min="6" max="6" width="17.7109375" customWidth="1"/>
    <col min="7" max="7" width="14.3554687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245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57.75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237720000</v>
      </c>
      <c r="F11" s="110">
        <v>26656445.199999999</v>
      </c>
      <c r="G11" s="110">
        <v>27529559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54186004.200000003</v>
      </c>
      <c r="AE11" s="111">
        <f t="shared" ref="AE11:AE19" si="1">+AD11*100/E11</f>
        <v>22.794045179202424</v>
      </c>
      <c r="AF11" s="110">
        <f t="shared" ref="AF11:AF19" si="2">+E11-AD11</f>
        <v>183533995.80000001</v>
      </c>
      <c r="AG11" s="111">
        <f>+AF11*100/E11</f>
        <v>77.205954820797572</v>
      </c>
    </row>
    <row r="12" spans="1:33" ht="24" customHeight="1">
      <c r="B12" s="109"/>
      <c r="C12" s="109"/>
      <c r="D12" s="109" t="s">
        <v>7</v>
      </c>
      <c r="E12" s="110">
        <v>10000000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10000000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260000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260000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125160000</v>
      </c>
      <c r="F14" s="110">
        <v>8437038.5</v>
      </c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8437038.5</v>
      </c>
      <c r="AE14" s="111">
        <f t="shared" si="1"/>
        <v>6.7410023170341962</v>
      </c>
      <c r="AF14" s="110">
        <f t="shared" si="2"/>
        <v>116722961.5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3500000</v>
      </c>
      <c r="F15" s="110">
        <v>682871</v>
      </c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682871</v>
      </c>
      <c r="AE15" s="111">
        <f t="shared" si="1"/>
        <v>19.5106</v>
      </c>
      <c r="AF15" s="110">
        <f t="shared" si="2"/>
        <v>2817129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27700000</v>
      </c>
      <c r="F16" s="110">
        <v>462363.76</v>
      </c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462363.76</v>
      </c>
      <c r="AE16" s="111">
        <f t="shared" si="1"/>
        <v>1.669183249097473</v>
      </c>
      <c r="AF16" s="110">
        <f t="shared" si="2"/>
        <v>27237636.239999998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25650000</v>
      </c>
      <c r="F17" s="110">
        <v>1603567.8</v>
      </c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1603567.8</v>
      </c>
      <c r="AE17" s="111">
        <f t="shared" si="1"/>
        <v>6.2517263157894734</v>
      </c>
      <c r="AF17" s="110">
        <f t="shared" si="2"/>
        <v>24046432.199999999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450000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450000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113800000</v>
      </c>
      <c r="F19" s="110"/>
      <c r="G19" s="110">
        <v>9070387.75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9070387.75</v>
      </c>
      <c r="AE19" s="111">
        <f t="shared" si="1"/>
        <v>7.9704637521968369</v>
      </c>
      <c r="AF19" s="110">
        <f t="shared" si="2"/>
        <v>104729612.25</v>
      </c>
      <c r="AG19" s="111">
        <f t="shared" si="3"/>
        <v>1154.6321407262881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2700000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>
        <f t="shared" ref="AE21:AE27" si="5">+AD21*100/E21</f>
        <v>0</v>
      </c>
      <c r="AF21" s="110">
        <f t="shared" ref="AF21:AF26" si="6">+E21-AD21</f>
        <v>2700000</v>
      </c>
      <c r="AG21" s="111">
        <f t="shared" ref="AG21:AG27" si="7">+AF21*100/E21</f>
        <v>100</v>
      </c>
    </row>
    <row r="22" spans="2:33" ht="24" customHeight="1">
      <c r="B22" s="109"/>
      <c r="C22" s="109"/>
      <c r="D22" s="109" t="s">
        <v>26</v>
      </c>
      <c r="E22" s="110">
        <v>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 t="e">
        <f t="shared" si="5"/>
        <v>#DIV/0!</v>
      </c>
      <c r="AF22" s="110">
        <f t="shared" si="6"/>
        <v>0</v>
      </c>
      <c r="AG22" s="111" t="e">
        <f t="shared" si="7"/>
        <v>#DIV/0!</v>
      </c>
    </row>
    <row r="23" spans="2:33" ht="24" customHeight="1">
      <c r="B23" s="109"/>
      <c r="C23" s="109"/>
      <c r="D23" s="109" t="s">
        <v>28</v>
      </c>
      <c r="E23" s="110">
        <v>28000000</v>
      </c>
      <c r="F23" s="110"/>
      <c r="G23" s="110">
        <v>1449652.99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1449652.99</v>
      </c>
      <c r="AE23" s="111">
        <f t="shared" si="5"/>
        <v>5.1773321071428571</v>
      </c>
      <c r="AF23" s="110">
        <f t="shared" si="6"/>
        <v>26550347.010000002</v>
      </c>
      <c r="AG23" s="111">
        <f t="shared" si="7"/>
        <v>94.82266789285714</v>
      </c>
    </row>
    <row r="24" spans="2:33" ht="24" customHeight="1">
      <c r="B24" s="109"/>
      <c r="C24" s="109"/>
      <c r="D24" s="109" t="s">
        <v>30</v>
      </c>
      <c r="E24" s="110">
        <v>0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 t="e">
        <f t="shared" si="5"/>
        <v>#DIV/0!</v>
      </c>
      <c r="AF24" s="110">
        <f t="shared" si="6"/>
        <v>0</v>
      </c>
      <c r="AG24" s="111" t="e">
        <f t="shared" si="7"/>
        <v>#DIV/0!</v>
      </c>
    </row>
    <row r="25" spans="2:33" ht="24" customHeight="1">
      <c r="B25" s="109"/>
      <c r="C25" s="109"/>
      <c r="D25" s="109" t="s">
        <v>120</v>
      </c>
      <c r="E25" s="110">
        <v>8450000</v>
      </c>
      <c r="F25" s="110">
        <v>168264.48</v>
      </c>
      <c r="G25" s="110">
        <v>992828.92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1161093.4000000001</v>
      </c>
      <c r="AE25" s="111">
        <f t="shared" si="5"/>
        <v>13.740750295857991</v>
      </c>
      <c r="AF25" s="110">
        <f t="shared" si="6"/>
        <v>7288906.5999999996</v>
      </c>
      <c r="AG25" s="111">
        <f t="shared" si="7"/>
        <v>86.259249704142007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583390000</v>
      </c>
      <c r="F27" s="115">
        <f t="shared" si="8"/>
        <v>38010550.739999995</v>
      </c>
      <c r="G27" s="115">
        <f t="shared" si="8"/>
        <v>39042428.660000004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77052979.399999991</v>
      </c>
      <c r="AE27" s="116">
        <f t="shared" si="5"/>
        <v>13.20779913951216</v>
      </c>
      <c r="AF27" s="115">
        <f>SUM(AF10:AF26)</f>
        <v>506337020.60000002</v>
      </c>
      <c r="AG27" s="116">
        <f t="shared" si="7"/>
        <v>86.792200860487839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67200000</v>
      </c>
      <c r="F30" s="110">
        <v>27500</v>
      </c>
      <c r="G30" s="110">
        <v>4728934.5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4756434.5</v>
      </c>
      <c r="AE30" s="111">
        <f t="shared" ref="AE30:AE41" si="10">+AD30*100/E30</f>
        <v>7.0780275297619051</v>
      </c>
      <c r="AF30" s="110">
        <f t="shared" ref="AF30:AF41" si="11">+E30-AD30</f>
        <v>62443565.5</v>
      </c>
      <c r="AG30" s="111">
        <f t="shared" ref="AG30:AG41" si="12">+AF30*100/E30</f>
        <v>92.921972470238089</v>
      </c>
    </row>
    <row r="31" spans="2:33" ht="24" customHeight="1">
      <c r="B31" s="109"/>
      <c r="C31" s="109"/>
      <c r="D31" s="109" t="s">
        <v>124</v>
      </c>
      <c r="E31" s="110">
        <v>0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0</v>
      </c>
      <c r="AE31" s="111" t="e">
        <f t="shared" si="10"/>
        <v>#DIV/0!</v>
      </c>
      <c r="AF31" s="110">
        <f t="shared" si="11"/>
        <v>0</v>
      </c>
      <c r="AG31" s="111" t="e">
        <f t="shared" si="12"/>
        <v>#DIV/0!</v>
      </c>
    </row>
    <row r="32" spans="2:33" ht="24" customHeight="1">
      <c r="B32" s="109"/>
      <c r="C32" s="109"/>
      <c r="D32" s="109" t="s">
        <v>40</v>
      </c>
      <c r="E32" s="110">
        <v>9500000</v>
      </c>
      <c r="F32" s="110">
        <v>794310</v>
      </c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794310</v>
      </c>
      <c r="AE32" s="111">
        <f t="shared" si="10"/>
        <v>8.3611578947368415</v>
      </c>
      <c r="AF32" s="110">
        <f t="shared" si="11"/>
        <v>8705690</v>
      </c>
      <c r="AG32" s="111">
        <f t="shared" si="12"/>
        <v>91.638842105263151</v>
      </c>
    </row>
    <row r="33" spans="2:33" ht="24" customHeight="1">
      <c r="B33" s="109"/>
      <c r="C33" s="109"/>
      <c r="D33" s="109" t="s">
        <v>42</v>
      </c>
      <c r="E33" s="110">
        <v>4140000</v>
      </c>
      <c r="F33" s="110">
        <v>340000</v>
      </c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340000</v>
      </c>
      <c r="AE33" s="111">
        <f t="shared" si="10"/>
        <v>8.2125603864734291</v>
      </c>
      <c r="AF33" s="110">
        <f t="shared" si="11"/>
        <v>3800000</v>
      </c>
      <c r="AG33" s="111">
        <f t="shared" si="12"/>
        <v>91.787439613526573</v>
      </c>
    </row>
    <row r="34" spans="2:33" ht="24" customHeight="1">
      <c r="B34" s="109"/>
      <c r="C34" s="109"/>
      <c r="D34" s="109" t="s">
        <v>44</v>
      </c>
      <c r="E34" s="110">
        <v>17000000</v>
      </c>
      <c r="F34" s="110">
        <v>1036500</v>
      </c>
      <c r="G34" s="110">
        <v>909000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1945500</v>
      </c>
      <c r="AE34" s="111">
        <f t="shared" si="10"/>
        <v>11.444117647058823</v>
      </c>
      <c r="AF34" s="110">
        <f t="shared" si="11"/>
        <v>15054500</v>
      </c>
      <c r="AG34" s="111">
        <f t="shared" si="12"/>
        <v>88.555882352941182</v>
      </c>
    </row>
    <row r="35" spans="2:33" ht="24" customHeight="1">
      <c r="B35" s="109"/>
      <c r="C35" s="109"/>
      <c r="D35" s="109" t="s">
        <v>46</v>
      </c>
      <c r="E35" s="110">
        <v>16700000</v>
      </c>
      <c r="F35" s="110">
        <v>2524943.9300000002</v>
      </c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2524943.9300000002</v>
      </c>
      <c r="AE35" s="111">
        <f t="shared" si="10"/>
        <v>15.119424730538924</v>
      </c>
      <c r="AF35" s="110">
        <f t="shared" si="11"/>
        <v>14175056.07</v>
      </c>
      <c r="AG35" s="111">
        <f t="shared" si="12"/>
        <v>84.880575269461076</v>
      </c>
    </row>
    <row r="36" spans="2:33" ht="24" customHeight="1">
      <c r="B36" s="109"/>
      <c r="C36" s="109"/>
      <c r="D36" s="109" t="s">
        <v>48</v>
      </c>
      <c r="E36" s="110">
        <v>30000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0</v>
      </c>
      <c r="AE36" s="111">
        <f t="shared" si="10"/>
        <v>0</v>
      </c>
      <c r="AF36" s="110">
        <f t="shared" si="11"/>
        <v>30000</v>
      </c>
      <c r="AG36" s="111">
        <f t="shared" si="12"/>
        <v>100</v>
      </c>
    </row>
    <row r="37" spans="2:33" ht="24" customHeight="1">
      <c r="B37" s="109"/>
      <c r="C37" s="109"/>
      <c r="D37" s="109" t="s">
        <v>50</v>
      </c>
      <c r="E37" s="110">
        <v>83200000</v>
      </c>
      <c r="F37" s="110">
        <v>6195724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6195724</v>
      </c>
      <c r="AE37" s="111">
        <f t="shared" si="10"/>
        <v>7.446783653846154</v>
      </c>
      <c r="AF37" s="110">
        <f t="shared" si="11"/>
        <v>77004276</v>
      </c>
      <c r="AG37" s="111">
        <f t="shared" si="12"/>
        <v>92.553216346153846</v>
      </c>
    </row>
    <row r="38" spans="2:33" ht="24" customHeight="1">
      <c r="B38" s="109"/>
      <c r="C38" s="109"/>
      <c r="D38" s="109" t="s">
        <v>52</v>
      </c>
      <c r="E38" s="110">
        <v>5500000</v>
      </c>
      <c r="F38" s="110">
        <v>643751</v>
      </c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643751</v>
      </c>
      <c r="AE38" s="111">
        <f t="shared" si="10"/>
        <v>11.704563636363636</v>
      </c>
      <c r="AF38" s="110">
        <f t="shared" si="11"/>
        <v>4856249</v>
      </c>
      <c r="AG38" s="111">
        <f t="shared" si="12"/>
        <v>88.295436363636369</v>
      </c>
    </row>
    <row r="39" spans="2:33" ht="24" customHeight="1">
      <c r="B39" s="109"/>
      <c r="C39" s="109"/>
      <c r="D39" s="109" t="s">
        <v>125</v>
      </c>
      <c r="E39" s="110">
        <v>60000</v>
      </c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>
        <f t="shared" si="10"/>
        <v>0</v>
      </c>
      <c r="AF39" s="110">
        <f t="shared" si="11"/>
        <v>60000</v>
      </c>
      <c r="AG39" s="111">
        <f t="shared" si="12"/>
        <v>100</v>
      </c>
    </row>
    <row r="40" spans="2:33" ht="24" customHeight="1">
      <c r="B40" s="109"/>
      <c r="C40" s="109"/>
      <c r="D40" s="109" t="s">
        <v>56</v>
      </c>
      <c r="E40" s="110">
        <v>3500000</v>
      </c>
      <c r="F40" s="110">
        <v>532487.19999999995</v>
      </c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532487.19999999995</v>
      </c>
      <c r="AE40" s="111">
        <f t="shared" si="10"/>
        <v>15.213919999999998</v>
      </c>
      <c r="AF40" s="110">
        <f t="shared" si="11"/>
        <v>2967512.8</v>
      </c>
      <c r="AG40" s="111">
        <f t="shared" si="12"/>
        <v>84.786079999999998</v>
      </c>
    </row>
    <row r="41" spans="2:33" ht="24" customHeight="1">
      <c r="B41" s="109"/>
      <c r="C41" s="109"/>
      <c r="D41" s="109" t="s">
        <v>126</v>
      </c>
      <c r="E41" s="110">
        <v>0</v>
      </c>
      <c r="F41" s="327"/>
      <c r="G41" s="327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92000000</v>
      </c>
      <c r="F43" s="110">
        <v>7975405.7999999998</v>
      </c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7975405.7999999998</v>
      </c>
      <c r="AE43" s="111">
        <f>+AD43*100/E43</f>
        <v>8.6689193478260869</v>
      </c>
      <c r="AF43" s="110">
        <f>+E43-AD43</f>
        <v>84024594.200000003</v>
      </c>
      <c r="AG43" s="111">
        <f>+AF43*100/E43</f>
        <v>91.33108065217391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72930000</v>
      </c>
      <c r="F45" s="110">
        <v>4359116.09</v>
      </c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4359116.09</v>
      </c>
      <c r="AE45" s="111">
        <f t="shared" ref="AE45:AE53" si="14">+AD45*100/E45</f>
        <v>5.9771233922939802</v>
      </c>
      <c r="AF45" s="110">
        <f t="shared" ref="AF45:AF53" si="15">+E45-AD45</f>
        <v>68570883.909999996</v>
      </c>
      <c r="AG45" s="111">
        <f t="shared" ref="AG45:AG53" si="16">+AF45*100/E45</f>
        <v>94.022876607706024</v>
      </c>
    </row>
    <row r="46" spans="2:33" ht="24" customHeight="1">
      <c r="B46" s="109"/>
      <c r="C46" s="109"/>
      <c r="D46" s="109" t="s">
        <v>131</v>
      </c>
      <c r="E46" s="110">
        <v>8450000</v>
      </c>
      <c r="F46" s="110">
        <v>1085739.6100000001</v>
      </c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1085739.6100000001</v>
      </c>
      <c r="AE46" s="111">
        <f t="shared" si="14"/>
        <v>12.848989467455622</v>
      </c>
      <c r="AF46" s="110">
        <f t="shared" si="15"/>
        <v>7364260.3899999997</v>
      </c>
      <c r="AG46" s="111">
        <f t="shared" si="16"/>
        <v>87.151010532544376</v>
      </c>
    </row>
    <row r="47" spans="2:33" ht="24" customHeight="1">
      <c r="B47" s="109"/>
      <c r="C47" s="109"/>
      <c r="D47" s="109" t="s">
        <v>132</v>
      </c>
      <c r="E47" s="110">
        <v>1000000</v>
      </c>
      <c r="F47" s="110">
        <v>372580.75</v>
      </c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372580.75</v>
      </c>
      <c r="AE47" s="111">
        <f t="shared" si="14"/>
        <v>37.258074999999998</v>
      </c>
      <c r="AF47" s="110">
        <f t="shared" si="15"/>
        <v>627419.25</v>
      </c>
      <c r="AG47" s="111">
        <f t="shared" si="16"/>
        <v>62.741925000000002</v>
      </c>
    </row>
    <row r="48" spans="2:33" ht="24" customHeight="1">
      <c r="B48" s="109"/>
      <c r="C48" s="109"/>
      <c r="D48" s="109" t="s">
        <v>133</v>
      </c>
      <c r="E48" s="110">
        <v>1950000</v>
      </c>
      <c r="F48" s="110">
        <v>94941.33</v>
      </c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94941.33</v>
      </c>
      <c r="AE48" s="111">
        <f t="shared" si="14"/>
        <v>4.8687861538461537</v>
      </c>
      <c r="AF48" s="110">
        <f t="shared" si="15"/>
        <v>1855058.67</v>
      </c>
      <c r="AG48" s="111">
        <f t="shared" si="16"/>
        <v>95.131213846153841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19620000</v>
      </c>
      <c r="F50" s="110">
        <v>2621474.92</v>
      </c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2621474.92</v>
      </c>
      <c r="AE50" s="111">
        <f t="shared" si="14"/>
        <v>13.361238124362895</v>
      </c>
      <c r="AF50" s="110">
        <f t="shared" si="15"/>
        <v>16998525.079999998</v>
      </c>
      <c r="AG50" s="111">
        <f t="shared" si="16"/>
        <v>86.638761875637087</v>
      </c>
    </row>
    <row r="51" spans="2:33" ht="24" customHeight="1">
      <c r="B51" s="109"/>
      <c r="C51" s="109"/>
      <c r="D51" s="109" t="s">
        <v>65</v>
      </c>
      <c r="E51" s="110">
        <v>21810000</v>
      </c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0</v>
      </c>
      <c r="AE51" s="111">
        <f t="shared" si="14"/>
        <v>0</v>
      </c>
      <c r="AF51" s="110">
        <f t="shared" si="15"/>
        <v>21810000</v>
      </c>
      <c r="AG51" s="111">
        <f t="shared" si="16"/>
        <v>100</v>
      </c>
    </row>
    <row r="52" spans="2:33" ht="24" customHeight="1">
      <c r="B52" s="109"/>
      <c r="C52" s="109"/>
      <c r="D52" s="109" t="s">
        <v>67</v>
      </c>
      <c r="E52" s="110">
        <v>99541000</v>
      </c>
      <c r="F52" s="110">
        <v>6758555.2800000003</v>
      </c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6758555.2800000003</v>
      </c>
      <c r="AE52" s="111">
        <f t="shared" si="14"/>
        <v>6.7897200952371382</v>
      </c>
      <c r="AF52" s="110">
        <f t="shared" si="15"/>
        <v>92782444.719999999</v>
      </c>
      <c r="AG52" s="111">
        <f t="shared" si="16"/>
        <v>93.210279904762857</v>
      </c>
    </row>
    <row r="53" spans="2:33" ht="24" customHeight="1">
      <c r="B53" s="109"/>
      <c r="C53" s="109"/>
      <c r="D53" s="109" t="s">
        <v>135</v>
      </c>
      <c r="E53" s="110">
        <v>0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 t="e">
        <f t="shared" si="14"/>
        <v>#DIV/0!</v>
      </c>
      <c r="AF53" s="110">
        <f t="shared" si="15"/>
        <v>0</v>
      </c>
      <c r="AG53" s="111" t="e">
        <f t="shared" si="16"/>
        <v>#DIV/0!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7500000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7500000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8159000</v>
      </c>
      <c r="F58" s="110">
        <v>961228.66</v>
      </c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961228.66</v>
      </c>
      <c r="AE58" s="111">
        <f t="shared" si="18"/>
        <v>11.781206765534993</v>
      </c>
      <c r="AF58" s="110">
        <f t="shared" si="19"/>
        <v>7197771.3399999999</v>
      </c>
      <c r="AG58" s="111">
        <f t="shared" si="20"/>
        <v>88.218793234465011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15200000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>
        <f t="shared" si="22"/>
        <v>0</v>
      </c>
      <c r="AF62" s="110">
        <f t="shared" si="23"/>
        <v>15200000</v>
      </c>
      <c r="AG62" s="111">
        <f t="shared" si="24"/>
        <v>100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11200000</v>
      </c>
      <c r="F64" s="110">
        <v>343345.27</v>
      </c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343345.27</v>
      </c>
      <c r="AE64" s="111">
        <f t="shared" ref="AE64:AE71" si="26">+AD64*100/E64</f>
        <v>3.0655827678571428</v>
      </c>
      <c r="AF64" s="110">
        <f t="shared" ref="AF64:AF71" si="27">+E64-AD64</f>
        <v>10856654.73</v>
      </c>
      <c r="AG64" s="111">
        <f t="shared" ref="AG64:AG71" si="28">+AF64*100/E64</f>
        <v>96.934417232142863</v>
      </c>
    </row>
    <row r="65" spans="1:33" ht="24" customHeight="1">
      <c r="B65" s="109"/>
      <c r="C65" s="109"/>
      <c r="D65" s="109" t="s">
        <v>142</v>
      </c>
      <c r="E65" s="110">
        <v>5200000</v>
      </c>
      <c r="F65" s="110">
        <v>1857015.34</v>
      </c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1857015.34</v>
      </c>
      <c r="AE65" s="111">
        <f t="shared" si="26"/>
        <v>35.711833461538461</v>
      </c>
      <c r="AF65" s="110">
        <f t="shared" si="27"/>
        <v>3342984.66</v>
      </c>
      <c r="AG65" s="111">
        <f t="shared" si="28"/>
        <v>64.288166538461539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571390000</v>
      </c>
      <c r="F66" s="115">
        <f t="shared" si="29"/>
        <v>38524619.18</v>
      </c>
      <c r="G66" s="115">
        <f t="shared" si="29"/>
        <v>5637934.5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44162553.68</v>
      </c>
      <c r="AE66" s="116">
        <f t="shared" si="26"/>
        <v>7.7289685993804582</v>
      </c>
      <c r="AF66" s="115">
        <f t="shared" si="27"/>
        <v>527227446.31999999</v>
      </c>
      <c r="AG66" s="116">
        <f t="shared" si="28"/>
        <v>92.271031400619549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12000000</v>
      </c>
      <c r="F67" s="115">
        <f t="shared" si="30"/>
        <v>-514068.44000000507</v>
      </c>
      <c r="G67" s="115">
        <f t="shared" si="30"/>
        <v>33404494.160000004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32890425.719999999</v>
      </c>
      <c r="AE67" s="116">
        <f t="shared" si="26"/>
        <v>274.08688100000001</v>
      </c>
      <c r="AF67" s="115">
        <f t="shared" si="27"/>
        <v>-20890425.719999999</v>
      </c>
      <c r="AG67" s="116">
        <f t="shared" si="28"/>
        <v>-174.08688100000001</v>
      </c>
    </row>
    <row r="68" spans="1:33" ht="24" customHeight="1">
      <c r="B68" s="109"/>
      <c r="C68" s="109"/>
      <c r="D68" s="119" t="s">
        <v>145</v>
      </c>
      <c r="E68" s="110">
        <v>15117000</v>
      </c>
      <c r="F68" s="110">
        <v>6315453.5899999999</v>
      </c>
      <c r="G68" s="110">
        <v>6726912.7300000004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13042366.32</v>
      </c>
      <c r="AE68" s="111">
        <f t="shared" si="26"/>
        <v>86.276154792617589</v>
      </c>
      <c r="AF68" s="110">
        <f t="shared" si="27"/>
        <v>2074633.6799999997</v>
      </c>
      <c r="AG68" s="111">
        <f t="shared" si="28"/>
        <v>13.723845207382416</v>
      </c>
    </row>
    <row r="69" spans="1:33" ht="24" customHeight="1">
      <c r="B69" s="109"/>
      <c r="C69" s="109"/>
      <c r="D69" s="119" t="s">
        <v>146</v>
      </c>
      <c r="E69" s="110">
        <v>193405000</v>
      </c>
      <c r="F69" s="110">
        <v>170986144.31</v>
      </c>
      <c r="G69" s="110">
        <v>38072512.460000001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209058656.77000001</v>
      </c>
      <c r="AE69" s="111">
        <f t="shared" si="26"/>
        <v>108.09371876114888</v>
      </c>
      <c r="AF69" s="110">
        <f t="shared" si="27"/>
        <v>-15653656.770000011</v>
      </c>
      <c r="AG69" s="111">
        <f t="shared" si="28"/>
        <v>-8.0937187611488888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>SUM(E34:E70)</f>
        <v>1282462000</v>
      </c>
      <c r="F71" s="123">
        <f t="shared" ref="F71:AC71" si="31">F27-F66-F70-F69-F68</f>
        <v>-177815666.34</v>
      </c>
      <c r="G71" s="123">
        <f t="shared" si="31"/>
        <v>-11394931.029999997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-189210597.37</v>
      </c>
      <c r="AE71" s="116">
        <f t="shared" si="26"/>
        <v>-14.753700099496125</v>
      </c>
      <c r="AF71" s="115">
        <f t="shared" si="27"/>
        <v>1471672597.3699999</v>
      </c>
      <c r="AG71" s="116">
        <f t="shared" si="28"/>
        <v>114.75370009949613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>
        <v>7225.75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4736970.53</v>
      </c>
      <c r="F75" s="110"/>
      <c r="G75" s="110">
        <v>6650456.0700000003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131764348.09999999</v>
      </c>
      <c r="F78" s="110"/>
      <c r="G78" s="110">
        <v>142001830.46000001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>E27-E66-E70-E69-E68</f>
        <v>-196522000</v>
      </c>
      <c r="F80" s="115">
        <f t="shared" ref="F80:AC80" si="32">SUM(F74:F79)</f>
        <v>0</v>
      </c>
      <c r="G80" s="115">
        <f t="shared" si="32"/>
        <v>148659512.28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5" ht="24" customHeight="1"/>
    <row r="82" spans="4:5" ht="24" customHeight="1">
      <c r="D82" s="95" t="s">
        <v>218</v>
      </c>
      <c r="E82" s="125">
        <v>12000000</v>
      </c>
    </row>
    <row r="83" spans="4:5" ht="24" customHeight="1">
      <c r="E83" s="125"/>
    </row>
    <row r="84" spans="4:5" ht="24" customHeight="1"/>
    <row r="85" spans="4:5" ht="24" customHeight="1"/>
    <row r="86" spans="4:5" ht="24" customHeight="1"/>
    <row r="87" spans="4:5" ht="24" customHeight="1"/>
    <row r="88" spans="4:5" ht="24" customHeight="1"/>
    <row r="89" spans="4:5" ht="24" customHeight="1"/>
    <row r="90" spans="4:5" ht="24" customHeight="1"/>
    <row r="91" spans="4:5" ht="24" customHeight="1"/>
    <row r="92" spans="4:5" ht="24" customHeight="1"/>
    <row r="93" spans="4:5" ht="24" customHeight="1"/>
    <row r="94" spans="4:5" ht="24" customHeight="1"/>
    <row r="95" spans="4:5" ht="24" customHeight="1"/>
    <row r="96" spans="4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92D050"/>
  </sheetPr>
  <dimension ref="A1:AG1000"/>
  <sheetViews>
    <sheetView workbookViewId="0">
      <pane ySplit="8" topLeftCell="A9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22.640625" customWidth="1"/>
    <col min="6" max="6" width="13.7109375" customWidth="1"/>
    <col min="7" max="7" width="12.710937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246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12.75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48.75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71">
        <v>340000000</v>
      </c>
      <c r="F11" s="60">
        <v>40048318.07</v>
      </c>
      <c r="G11" s="301">
        <v>29754820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69803138.069999993</v>
      </c>
      <c r="AE11" s="111">
        <f t="shared" ref="AE11:AE19" si="1">+AD11*100/E11</f>
        <v>20.530334726470585</v>
      </c>
      <c r="AF11" s="110">
        <f t="shared" ref="AF11:AF19" si="2">+E11-AD11</f>
        <v>270196861.93000001</v>
      </c>
      <c r="AG11" s="111">
        <f>+AF11*100/E11</f>
        <v>79.469665273529415</v>
      </c>
    </row>
    <row r="12" spans="1:33" ht="24" customHeight="1">
      <c r="B12" s="109"/>
      <c r="C12" s="109"/>
      <c r="D12" s="109" t="s">
        <v>7</v>
      </c>
      <c r="E12" s="171">
        <v>14000000</v>
      </c>
      <c r="F12" s="60">
        <v>0</v>
      </c>
      <c r="G12" s="60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14000000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71">
        <v>2000000</v>
      </c>
      <c r="F13" s="60">
        <v>0</v>
      </c>
      <c r="G13" s="60">
        <v>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2000000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71">
        <v>120000000</v>
      </c>
      <c r="F14" s="171">
        <v>4340733.5</v>
      </c>
      <c r="G14" s="60">
        <v>0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4340733.5</v>
      </c>
      <c r="AE14" s="111">
        <f t="shared" si="1"/>
        <v>3.6172779166666666</v>
      </c>
      <c r="AF14" s="110">
        <f t="shared" si="2"/>
        <v>115659266.5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71">
        <v>2000000</v>
      </c>
      <c r="F15" s="171">
        <v>150484</v>
      </c>
      <c r="G15" s="171">
        <v>0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150484</v>
      </c>
      <c r="AE15" s="111">
        <f t="shared" si="1"/>
        <v>7.5242000000000004</v>
      </c>
      <c r="AF15" s="110">
        <f t="shared" si="2"/>
        <v>1849516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71">
        <v>35000000</v>
      </c>
      <c r="F16" s="171">
        <v>182621</v>
      </c>
      <c r="G16" s="171">
        <v>0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182621</v>
      </c>
      <c r="AE16" s="111">
        <f t="shared" si="1"/>
        <v>0.52177428571428575</v>
      </c>
      <c r="AF16" s="110">
        <f t="shared" si="2"/>
        <v>34817379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71">
        <v>77000000</v>
      </c>
      <c r="F17" s="171">
        <v>4977167.34</v>
      </c>
      <c r="G17" s="171">
        <v>0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4977167.34</v>
      </c>
      <c r="AE17" s="111">
        <f t="shared" si="1"/>
        <v>6.4638536883116879</v>
      </c>
      <c r="AF17" s="110">
        <f t="shared" si="2"/>
        <v>72022832.659999996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71">
        <v>300000</v>
      </c>
      <c r="F18" s="171">
        <v>5200</v>
      </c>
      <c r="G18" s="171">
        <v>0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5200</v>
      </c>
      <c r="AE18" s="111">
        <f t="shared" si="1"/>
        <v>1.7333333333333334</v>
      </c>
      <c r="AF18" s="110">
        <f t="shared" si="2"/>
        <v>294800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71">
        <v>70000000</v>
      </c>
      <c r="F19" s="301">
        <v>1000384.25</v>
      </c>
      <c r="G19" s="62">
        <v>4225740.01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5226124.26</v>
      </c>
      <c r="AE19" s="111">
        <f t="shared" si="1"/>
        <v>7.4658917999999996</v>
      </c>
      <c r="AF19" s="110">
        <f t="shared" si="2"/>
        <v>64773875.740000002</v>
      </c>
      <c r="AG19" s="111">
        <f t="shared" si="3"/>
        <v>1532.8410074144624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71">
        <v>700000</v>
      </c>
      <c r="F21" s="60">
        <v>0</v>
      </c>
      <c r="G21" s="62">
        <v>0</v>
      </c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>
        <f t="shared" ref="AE21:AE27" si="5">+AD21*100/E21</f>
        <v>0</v>
      </c>
      <c r="AF21" s="110">
        <f t="shared" ref="AF21:AF26" si="6">+E21-AD21</f>
        <v>700000</v>
      </c>
      <c r="AG21" s="111">
        <f t="shared" ref="AG21:AG27" si="7">+AF21*100/E21</f>
        <v>100</v>
      </c>
    </row>
    <row r="22" spans="2:33" ht="24" customHeight="1">
      <c r="B22" s="109"/>
      <c r="C22" s="109"/>
      <c r="D22" s="109" t="s">
        <v>26</v>
      </c>
      <c r="E22" s="171">
        <v>0</v>
      </c>
      <c r="F22" s="60">
        <v>0</v>
      </c>
      <c r="G22" s="62">
        <v>0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 t="e">
        <f t="shared" si="5"/>
        <v>#DIV/0!</v>
      </c>
      <c r="AF22" s="110">
        <f t="shared" si="6"/>
        <v>0</v>
      </c>
      <c r="AG22" s="111" t="e">
        <f t="shared" si="7"/>
        <v>#DIV/0!</v>
      </c>
    </row>
    <row r="23" spans="2:33" ht="24" customHeight="1">
      <c r="B23" s="109"/>
      <c r="C23" s="109"/>
      <c r="D23" s="109" t="s">
        <v>28</v>
      </c>
      <c r="E23" s="171">
        <v>1500000</v>
      </c>
      <c r="F23" s="60">
        <v>42617</v>
      </c>
      <c r="G23" s="62">
        <v>0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42617</v>
      </c>
      <c r="AE23" s="111">
        <f t="shared" si="5"/>
        <v>2.8411333333333335</v>
      </c>
      <c r="AF23" s="110">
        <f t="shared" si="6"/>
        <v>1457383</v>
      </c>
      <c r="AG23" s="111">
        <f t="shared" si="7"/>
        <v>97.158866666666668</v>
      </c>
    </row>
    <row r="24" spans="2:33" ht="24" customHeight="1">
      <c r="B24" s="109"/>
      <c r="C24" s="109"/>
      <c r="D24" s="109" t="s">
        <v>30</v>
      </c>
      <c r="E24" s="171">
        <v>1500000</v>
      </c>
      <c r="F24" s="60">
        <v>0</v>
      </c>
      <c r="G24" s="62">
        <v>0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1500000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71">
        <v>9000000</v>
      </c>
      <c r="F25" s="301">
        <v>535223.30000000005</v>
      </c>
      <c r="G25" s="62">
        <v>0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535223.30000000005</v>
      </c>
      <c r="AE25" s="111">
        <f t="shared" si="5"/>
        <v>5.9469255555555565</v>
      </c>
      <c r="AF25" s="110">
        <f t="shared" si="6"/>
        <v>8464776.6999999993</v>
      </c>
      <c r="AG25" s="111">
        <f t="shared" si="7"/>
        <v>94.053074444444434</v>
      </c>
    </row>
    <row r="26" spans="2:33" ht="24" customHeight="1">
      <c r="B26" s="109"/>
      <c r="C26" s="109"/>
      <c r="D26" s="109" t="s">
        <v>121</v>
      </c>
      <c r="E26" s="171">
        <v>0</v>
      </c>
      <c r="F26" s="60">
        <v>0</v>
      </c>
      <c r="G26" s="62">
        <v>0</v>
      </c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673000000</v>
      </c>
      <c r="F27" s="115">
        <f t="shared" si="8"/>
        <v>51282748.459999993</v>
      </c>
      <c r="G27" s="115">
        <f t="shared" si="8"/>
        <v>33980560.009999998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85263308.469999999</v>
      </c>
      <c r="AE27" s="116">
        <f t="shared" si="5"/>
        <v>12.66913944576523</v>
      </c>
      <c r="AF27" s="115">
        <f>SUM(AF10:AF26)</f>
        <v>587736691.53000009</v>
      </c>
      <c r="AG27" s="116">
        <f t="shared" si="7"/>
        <v>87.330860554234775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71">
        <v>67000000</v>
      </c>
      <c r="F30" s="60">
        <v>0</v>
      </c>
      <c r="G30" s="60">
        <v>6173173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6173173</v>
      </c>
      <c r="AE30" s="111">
        <f t="shared" ref="AE30:AE41" si="10">+AD30*100/E30</f>
        <v>9.2136910447761196</v>
      </c>
      <c r="AF30" s="110">
        <f t="shared" ref="AF30:AF41" si="11">+E30-AD30</f>
        <v>60826827</v>
      </c>
      <c r="AG30" s="111">
        <f t="shared" ref="AG30:AG41" si="12">+AF30*100/E30</f>
        <v>90.786308955223888</v>
      </c>
    </row>
    <row r="31" spans="2:33" ht="24" customHeight="1">
      <c r="B31" s="109"/>
      <c r="C31" s="109"/>
      <c r="D31" s="109" t="s">
        <v>124</v>
      </c>
      <c r="E31" s="171">
        <v>91000000</v>
      </c>
      <c r="F31" s="60">
        <v>7218552.5</v>
      </c>
      <c r="G31" s="62">
        <v>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7218552.5</v>
      </c>
      <c r="AE31" s="111">
        <f t="shared" si="10"/>
        <v>7.9324752747252747</v>
      </c>
      <c r="AF31" s="110">
        <f t="shared" si="11"/>
        <v>83781447.5</v>
      </c>
      <c r="AG31" s="111">
        <f t="shared" si="12"/>
        <v>92.067524725274723</v>
      </c>
    </row>
    <row r="32" spans="2:33" ht="24" customHeight="1">
      <c r="B32" s="109"/>
      <c r="C32" s="109"/>
      <c r="D32" s="109" t="s">
        <v>40</v>
      </c>
      <c r="E32" s="171">
        <v>10000000</v>
      </c>
      <c r="F32" s="60">
        <v>839025</v>
      </c>
      <c r="G32" s="62">
        <v>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839025</v>
      </c>
      <c r="AE32" s="111">
        <f t="shared" si="10"/>
        <v>8.39025</v>
      </c>
      <c r="AF32" s="110">
        <f t="shared" si="11"/>
        <v>9160975</v>
      </c>
      <c r="AG32" s="111">
        <f t="shared" si="12"/>
        <v>91.609750000000005</v>
      </c>
    </row>
    <row r="33" spans="2:33" ht="24" customHeight="1">
      <c r="B33" s="109"/>
      <c r="C33" s="109"/>
      <c r="D33" s="109" t="s">
        <v>42</v>
      </c>
      <c r="E33" s="171">
        <v>5300000</v>
      </c>
      <c r="F33" s="60">
        <v>435000</v>
      </c>
      <c r="G33" s="62">
        <v>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435000</v>
      </c>
      <c r="AE33" s="111">
        <f t="shared" si="10"/>
        <v>8.2075471698113205</v>
      </c>
      <c r="AF33" s="110">
        <f t="shared" si="11"/>
        <v>4865000</v>
      </c>
      <c r="AG33" s="111">
        <f t="shared" si="12"/>
        <v>91.79245283018868</v>
      </c>
    </row>
    <row r="34" spans="2:33" ht="24" customHeight="1">
      <c r="B34" s="109"/>
      <c r="C34" s="109"/>
      <c r="D34" s="109" t="s">
        <v>44</v>
      </c>
      <c r="E34" s="171">
        <v>0</v>
      </c>
      <c r="F34" s="60">
        <v>0</v>
      </c>
      <c r="G34" s="62">
        <v>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0</v>
      </c>
      <c r="AE34" s="111" t="e">
        <f t="shared" si="10"/>
        <v>#DIV/0!</v>
      </c>
      <c r="AF34" s="110">
        <f t="shared" si="11"/>
        <v>0</v>
      </c>
      <c r="AG34" s="111" t="e">
        <f t="shared" si="12"/>
        <v>#DIV/0!</v>
      </c>
    </row>
    <row r="35" spans="2:33" ht="24" customHeight="1">
      <c r="B35" s="109"/>
      <c r="C35" s="109"/>
      <c r="D35" s="109" t="s">
        <v>46</v>
      </c>
      <c r="E35" s="171">
        <v>27600000</v>
      </c>
      <c r="F35" s="60">
        <v>2737907</v>
      </c>
      <c r="G35" s="62">
        <v>0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2737907</v>
      </c>
      <c r="AE35" s="111">
        <f t="shared" si="10"/>
        <v>9.9199528985507239</v>
      </c>
      <c r="AF35" s="110">
        <f t="shared" si="11"/>
        <v>24862093</v>
      </c>
      <c r="AG35" s="111">
        <f t="shared" si="12"/>
        <v>90.080047101449281</v>
      </c>
    </row>
    <row r="36" spans="2:33" ht="24" customHeight="1">
      <c r="B36" s="109"/>
      <c r="C36" s="109"/>
      <c r="D36" s="109" t="s">
        <v>48</v>
      </c>
      <c r="E36" s="171">
        <v>600000</v>
      </c>
      <c r="F36" s="60">
        <v>0</v>
      </c>
      <c r="G36" s="62">
        <v>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0</v>
      </c>
      <c r="AE36" s="111">
        <f t="shared" si="10"/>
        <v>0</v>
      </c>
      <c r="AF36" s="110">
        <f t="shared" si="11"/>
        <v>600000</v>
      </c>
      <c r="AG36" s="111">
        <f t="shared" si="12"/>
        <v>100</v>
      </c>
    </row>
    <row r="37" spans="2:33" ht="24" customHeight="1">
      <c r="B37" s="109"/>
      <c r="C37" s="109"/>
      <c r="D37" s="109" t="s">
        <v>50</v>
      </c>
      <c r="E37" s="171">
        <v>0</v>
      </c>
      <c r="F37" s="60">
        <v>0</v>
      </c>
      <c r="G37" s="62">
        <v>0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0</v>
      </c>
      <c r="AE37" s="111" t="e">
        <f t="shared" si="10"/>
        <v>#DIV/0!</v>
      </c>
      <c r="AF37" s="110">
        <f t="shared" si="11"/>
        <v>0</v>
      </c>
      <c r="AG37" s="111" t="e">
        <f t="shared" si="12"/>
        <v>#DIV/0!</v>
      </c>
    </row>
    <row r="38" spans="2:33" ht="24" customHeight="1">
      <c r="B38" s="109"/>
      <c r="C38" s="109"/>
      <c r="D38" s="109" t="s">
        <v>52</v>
      </c>
      <c r="E38" s="171">
        <v>1800000</v>
      </c>
      <c r="F38" s="301">
        <v>109160</v>
      </c>
      <c r="G38" s="62">
        <v>0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109160</v>
      </c>
      <c r="AE38" s="111">
        <f t="shared" si="10"/>
        <v>6.0644444444444447</v>
      </c>
      <c r="AF38" s="110">
        <f t="shared" si="11"/>
        <v>1690840</v>
      </c>
      <c r="AG38" s="111">
        <f t="shared" si="12"/>
        <v>93.935555555555553</v>
      </c>
    </row>
    <row r="39" spans="2:33" ht="24" customHeight="1">
      <c r="B39" s="109"/>
      <c r="C39" s="109"/>
      <c r="D39" s="109" t="s">
        <v>125</v>
      </c>
      <c r="E39" s="171">
        <v>700000</v>
      </c>
      <c r="F39" s="60">
        <v>45000</v>
      </c>
      <c r="G39" s="62">
        <v>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45000</v>
      </c>
      <c r="AE39" s="111">
        <f t="shared" si="10"/>
        <v>6.4285714285714288</v>
      </c>
      <c r="AF39" s="110">
        <f t="shared" si="11"/>
        <v>655000</v>
      </c>
      <c r="AG39" s="111">
        <f t="shared" si="12"/>
        <v>93.571428571428569</v>
      </c>
    </row>
    <row r="40" spans="2:33" ht="24" customHeight="1">
      <c r="B40" s="109"/>
      <c r="C40" s="109"/>
      <c r="D40" s="109" t="s">
        <v>56</v>
      </c>
      <c r="E40" s="171">
        <v>7000000</v>
      </c>
      <c r="F40" s="60">
        <v>604985.30000000005</v>
      </c>
      <c r="G40" s="62">
        <v>0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604985.30000000005</v>
      </c>
      <c r="AE40" s="111">
        <f t="shared" si="10"/>
        <v>8.6426471428571432</v>
      </c>
      <c r="AF40" s="110">
        <f t="shared" si="11"/>
        <v>6395014.7000000002</v>
      </c>
      <c r="AG40" s="111">
        <f t="shared" si="12"/>
        <v>91.357352857142857</v>
      </c>
    </row>
    <row r="41" spans="2:33" ht="24" customHeight="1">
      <c r="B41" s="109"/>
      <c r="C41" s="109"/>
      <c r="D41" s="109" t="s">
        <v>126</v>
      </c>
      <c r="E41" s="171">
        <v>0</v>
      </c>
      <c r="F41" s="60">
        <v>0</v>
      </c>
      <c r="G41" s="62">
        <v>0</v>
      </c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71">
        <v>136000000</v>
      </c>
      <c r="F43" s="60">
        <v>552762.36</v>
      </c>
      <c r="G43" s="62">
        <v>0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552762.36</v>
      </c>
      <c r="AE43" s="111">
        <f>+AD43*100/E43</f>
        <v>0.40644291176470587</v>
      </c>
      <c r="AF43" s="110">
        <f>+E43-AD43</f>
        <v>135447237.63999999</v>
      </c>
      <c r="AG43" s="111">
        <f>+AF43*100/E43</f>
        <v>99.593557088235286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71">
        <v>96600000</v>
      </c>
      <c r="F45" s="62">
        <v>3095700</v>
      </c>
      <c r="G45" s="62">
        <v>0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3095700</v>
      </c>
      <c r="AE45" s="111">
        <f t="shared" ref="AE45:AE53" si="14">+AD45*100/E45</f>
        <v>3.2046583850931678</v>
      </c>
      <c r="AF45" s="110">
        <f t="shared" ref="AF45:AF53" si="15">+E45-AD45</f>
        <v>93504300</v>
      </c>
      <c r="AG45" s="111">
        <f t="shared" ref="AG45:AG53" si="16">+AF45*100/E45</f>
        <v>96.795341614906832</v>
      </c>
    </row>
    <row r="46" spans="2:33" ht="24" customHeight="1">
      <c r="B46" s="109"/>
      <c r="C46" s="109"/>
      <c r="D46" s="109" t="s">
        <v>131</v>
      </c>
      <c r="E46" s="171">
        <v>14120000</v>
      </c>
      <c r="F46" s="62">
        <v>476960</v>
      </c>
      <c r="G46" s="62">
        <v>0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476960</v>
      </c>
      <c r="AE46" s="111">
        <f t="shared" si="14"/>
        <v>3.3779036827195466</v>
      </c>
      <c r="AF46" s="110">
        <f t="shared" si="15"/>
        <v>13643040</v>
      </c>
      <c r="AG46" s="111">
        <f t="shared" si="16"/>
        <v>96.622096317280452</v>
      </c>
    </row>
    <row r="47" spans="2:33" ht="24" customHeight="1">
      <c r="B47" s="109"/>
      <c r="C47" s="109"/>
      <c r="D47" s="109" t="s">
        <v>132</v>
      </c>
      <c r="E47" s="171">
        <v>400000</v>
      </c>
      <c r="F47" s="62">
        <v>0</v>
      </c>
      <c r="G47" s="62">
        <v>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400000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71">
        <v>1284000</v>
      </c>
      <c r="F48" s="62">
        <v>0</v>
      </c>
      <c r="G48" s="62">
        <v>0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1284000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71">
        <v>0</v>
      </c>
      <c r="F49" s="62">
        <v>0</v>
      </c>
      <c r="G49" s="62">
        <v>0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71">
        <v>33590000</v>
      </c>
      <c r="F50" s="62">
        <v>3054943.03</v>
      </c>
      <c r="G50" s="62">
        <v>0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3054943.03</v>
      </c>
      <c r="AE50" s="111">
        <f t="shared" si="14"/>
        <v>9.0947991366478114</v>
      </c>
      <c r="AF50" s="110">
        <f t="shared" si="15"/>
        <v>30535056.969999999</v>
      </c>
      <c r="AG50" s="111">
        <f t="shared" si="16"/>
        <v>90.905200863352192</v>
      </c>
    </row>
    <row r="51" spans="2:33" ht="24" customHeight="1">
      <c r="B51" s="109"/>
      <c r="C51" s="109"/>
      <c r="D51" s="109" t="s">
        <v>65</v>
      </c>
      <c r="E51" s="171">
        <v>18000000</v>
      </c>
      <c r="F51" s="62">
        <v>1714224.19</v>
      </c>
      <c r="G51" s="62">
        <v>0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1714224.19</v>
      </c>
      <c r="AE51" s="111">
        <f t="shared" si="14"/>
        <v>9.5234677222222217</v>
      </c>
      <c r="AF51" s="110">
        <f t="shared" si="15"/>
        <v>16285775.810000001</v>
      </c>
      <c r="AG51" s="111">
        <f t="shared" si="16"/>
        <v>90.476532277777778</v>
      </c>
    </row>
    <row r="52" spans="2:33" ht="24" customHeight="1">
      <c r="B52" s="109"/>
      <c r="C52" s="109"/>
      <c r="D52" s="109" t="s">
        <v>67</v>
      </c>
      <c r="E52" s="171">
        <v>91530000</v>
      </c>
      <c r="F52" s="62">
        <v>6442942.8899999997</v>
      </c>
      <c r="G52" s="62">
        <v>21095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6464037.8899999997</v>
      </c>
      <c r="AE52" s="111">
        <f t="shared" si="14"/>
        <v>7.0622068065115267</v>
      </c>
      <c r="AF52" s="110">
        <f t="shared" si="15"/>
        <v>85065962.109999999</v>
      </c>
      <c r="AG52" s="111">
        <f t="shared" si="16"/>
        <v>92.937793193488474</v>
      </c>
    </row>
    <row r="53" spans="2:33" ht="24" customHeight="1">
      <c r="B53" s="109"/>
      <c r="C53" s="109"/>
      <c r="D53" s="109" t="s">
        <v>135</v>
      </c>
      <c r="E53" s="171">
        <v>4000000</v>
      </c>
      <c r="F53" s="62">
        <v>645147</v>
      </c>
      <c r="G53" s="62">
        <v>0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645147</v>
      </c>
      <c r="AE53" s="111">
        <f t="shared" si="14"/>
        <v>16.128675000000001</v>
      </c>
      <c r="AF53" s="110">
        <f t="shared" si="15"/>
        <v>3354853</v>
      </c>
      <c r="AG53" s="111">
        <f t="shared" si="16"/>
        <v>83.871324999999999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71">
        <v>14000000</v>
      </c>
      <c r="F56" s="62">
        <v>0</v>
      </c>
      <c r="G56" s="62">
        <v>0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14000000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71">
        <v>1500000</v>
      </c>
      <c r="F57" s="62">
        <v>0</v>
      </c>
      <c r="G57" s="62">
        <v>0</v>
      </c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>
        <f t="shared" si="18"/>
        <v>0</v>
      </c>
      <c r="AF57" s="110">
        <f t="shared" si="19"/>
        <v>1500000</v>
      </c>
      <c r="AG57" s="111">
        <f t="shared" si="20"/>
        <v>100</v>
      </c>
    </row>
    <row r="58" spans="2:33" ht="24" customHeight="1">
      <c r="B58" s="109"/>
      <c r="C58" s="109"/>
      <c r="D58" s="109" t="s">
        <v>138</v>
      </c>
      <c r="E58" s="171">
        <v>6950000</v>
      </c>
      <c r="F58" s="62">
        <v>2355727.5</v>
      </c>
      <c r="G58" s="62">
        <v>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2355727.5</v>
      </c>
      <c r="AE58" s="111">
        <f t="shared" si="18"/>
        <v>33.895359712230217</v>
      </c>
      <c r="AF58" s="110">
        <f t="shared" si="19"/>
        <v>4594272.5</v>
      </c>
      <c r="AG58" s="111">
        <f t="shared" si="20"/>
        <v>66.104640287769783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71">
        <v>0</v>
      </c>
      <c r="F60" s="62">
        <v>0</v>
      </c>
      <c r="G60" s="62">
        <v>0</v>
      </c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71">
        <v>0</v>
      </c>
      <c r="F61" s="62">
        <v>0</v>
      </c>
      <c r="G61" s="62">
        <v>0</v>
      </c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71">
        <v>19000000</v>
      </c>
      <c r="F62" s="62">
        <v>0</v>
      </c>
      <c r="G62" s="62">
        <v>0</v>
      </c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>
        <f t="shared" si="22"/>
        <v>0</v>
      </c>
      <c r="AF62" s="110">
        <f t="shared" si="23"/>
        <v>19000000</v>
      </c>
      <c r="AG62" s="111">
        <f t="shared" si="24"/>
        <v>100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71">
        <v>2000000</v>
      </c>
      <c r="F64" s="62">
        <v>0</v>
      </c>
      <c r="G64" s="62">
        <v>0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2000000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71">
        <v>21000000</v>
      </c>
      <c r="F65" s="62">
        <v>0</v>
      </c>
      <c r="G65" s="62">
        <v>0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21000000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670974000</v>
      </c>
      <c r="F66" s="115">
        <f t="shared" si="29"/>
        <v>30328036.770000003</v>
      </c>
      <c r="G66" s="115">
        <f t="shared" si="29"/>
        <v>6194268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36522304.770000003</v>
      </c>
      <c r="AE66" s="116">
        <f t="shared" si="26"/>
        <v>5.4431773466632096</v>
      </c>
      <c r="AF66" s="115">
        <f t="shared" si="27"/>
        <v>634451695.23000002</v>
      </c>
      <c r="AG66" s="116">
        <f t="shared" si="28"/>
        <v>94.556822653336795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2026000</v>
      </c>
      <c r="F67" s="115">
        <f t="shared" si="30"/>
        <v>20954711.68999999</v>
      </c>
      <c r="G67" s="115">
        <f t="shared" si="30"/>
        <v>27786292.009999998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48741003.699999988</v>
      </c>
      <c r="AE67" s="116">
        <f t="shared" si="26"/>
        <v>2405.775108588351</v>
      </c>
      <c r="AF67" s="115">
        <f t="shared" si="27"/>
        <v>-46715003.699999988</v>
      </c>
      <c r="AG67" s="116">
        <f t="shared" si="28"/>
        <v>-2305.775108588351</v>
      </c>
    </row>
    <row r="68" spans="1:33" ht="24" customHeight="1">
      <c r="B68" s="109"/>
      <c r="C68" s="109"/>
      <c r="D68" s="119" t="s">
        <v>145</v>
      </c>
      <c r="E68" s="171">
        <v>31000000</v>
      </c>
      <c r="F68" s="62">
        <v>28921088.600000001</v>
      </c>
      <c r="G68" s="62">
        <v>0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28921088.600000001</v>
      </c>
      <c r="AE68" s="111">
        <f t="shared" si="26"/>
        <v>93.293834193548392</v>
      </c>
      <c r="AF68" s="110">
        <f t="shared" si="27"/>
        <v>2078911.3999999985</v>
      </c>
      <c r="AG68" s="111">
        <f t="shared" si="28"/>
        <v>6.7061658064516081</v>
      </c>
    </row>
    <row r="69" spans="1:33" ht="24" customHeight="1">
      <c r="B69" s="109"/>
      <c r="C69" s="109"/>
      <c r="D69" s="119" t="s">
        <v>146</v>
      </c>
      <c r="E69" s="171">
        <v>120000000</v>
      </c>
      <c r="F69" s="62">
        <v>129349667.95999999</v>
      </c>
      <c r="G69" s="62">
        <v>0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129349667.95999999</v>
      </c>
      <c r="AE69" s="111">
        <f t="shared" si="26"/>
        <v>107.79138996666667</v>
      </c>
      <c r="AF69" s="110">
        <f t="shared" si="27"/>
        <v>-9349667.9599999934</v>
      </c>
      <c r="AG69" s="111">
        <f t="shared" si="28"/>
        <v>-7.7913899666666611</v>
      </c>
    </row>
    <row r="70" spans="1:33" ht="24" customHeight="1">
      <c r="B70" s="109"/>
      <c r="C70" s="109"/>
      <c r="D70" s="119" t="s">
        <v>147</v>
      </c>
      <c r="E70" s="171">
        <v>0</v>
      </c>
      <c r="F70" s="62">
        <v>0</v>
      </c>
      <c r="G70" s="62">
        <v>0</v>
      </c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 t="shared" ref="E71:AC71" si="31">E27-E66-E70-E69-E68</f>
        <v>-148974000</v>
      </c>
      <c r="F71" s="123">
        <f t="shared" si="31"/>
        <v>-137316044.87</v>
      </c>
      <c r="G71" s="123">
        <f t="shared" si="31"/>
        <v>27786292.009999998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-109529752.86000001</v>
      </c>
      <c r="AE71" s="116">
        <f t="shared" si="26"/>
        <v>73.522730718111902</v>
      </c>
      <c r="AF71" s="115">
        <f t="shared" si="27"/>
        <v>-39444247.139999986</v>
      </c>
      <c r="AG71" s="116">
        <f t="shared" si="28"/>
        <v>26.477269281888105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71">
        <v>25000</v>
      </c>
      <c r="F74" s="62">
        <v>0</v>
      </c>
      <c r="G74" s="62">
        <v>32594.5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71">
        <v>7000000</v>
      </c>
      <c r="F75" s="301">
        <v>27067787.16</v>
      </c>
      <c r="G75" s="62">
        <v>10071172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71">
        <v>0</v>
      </c>
      <c r="F77" s="62">
        <v>0</v>
      </c>
      <c r="G77" s="62">
        <v>0</v>
      </c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71">
        <v>218817619</v>
      </c>
      <c r="F78" s="60">
        <v>141768647.94999999</v>
      </c>
      <c r="G78" s="301">
        <v>33477381.399999999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71">
        <v>0</v>
      </c>
      <c r="F79" s="62">
        <v>0</v>
      </c>
      <c r="G79" s="62">
        <v>0</v>
      </c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225842619</v>
      </c>
      <c r="F80" s="115">
        <f t="shared" si="32"/>
        <v>168836435.10999998</v>
      </c>
      <c r="G80" s="115">
        <f t="shared" si="32"/>
        <v>43581147.899999999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5:5" ht="24" customHeight="1"/>
    <row r="82" spans="5:5" ht="24" customHeight="1"/>
    <row r="83" spans="5:5" ht="24" customHeight="1">
      <c r="E83" s="125"/>
    </row>
    <row r="84" spans="5:5" ht="24" customHeight="1"/>
    <row r="85" spans="5:5" ht="24" customHeight="1"/>
    <row r="86" spans="5:5" ht="24" customHeight="1"/>
    <row r="87" spans="5:5" ht="24" customHeight="1"/>
    <row r="88" spans="5:5" ht="24" customHeight="1"/>
    <row r="89" spans="5:5" ht="24" customHeight="1"/>
    <row r="90" spans="5:5" ht="24" customHeight="1"/>
    <row r="91" spans="5:5" ht="24" customHeight="1"/>
    <row r="92" spans="5:5" ht="24" customHeight="1"/>
    <row r="93" spans="5:5" ht="24" customHeight="1"/>
    <row r="94" spans="5:5" ht="24" customHeight="1"/>
    <row r="95" spans="5:5" ht="24" customHeight="1"/>
    <row r="96" spans="5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AG1000"/>
  <sheetViews>
    <sheetView workbookViewId="0">
      <pane ySplit="8" topLeftCell="A9" activePane="bottomLeft" state="frozen"/>
      <selection pane="bottomLeft" activeCell="F4" sqref="F1:G1048576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13.92578125" bestFit="1" customWidth="1"/>
    <col min="7" max="7" width="13.2851562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247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76317479.383000001</v>
      </c>
      <c r="F11" s="110">
        <v>3203267.6</v>
      </c>
      <c r="G11" s="110">
        <v>19623282.420000002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22826550.020000003</v>
      </c>
      <c r="AE11" s="111">
        <f t="shared" ref="AE11:AE19" si="1">+AD11*100/E11</f>
        <v>29.909989434327024</v>
      </c>
      <c r="AF11" s="110">
        <f t="shared" ref="AF11:AF19" si="2">+E11-AD11</f>
        <v>53490929.362999998</v>
      </c>
      <c r="AG11" s="111">
        <f>+AF11*100/E11</f>
        <v>70.090010565672983</v>
      </c>
    </row>
    <row r="12" spans="1:33" ht="24" customHeight="1">
      <c r="B12" s="109"/>
      <c r="C12" s="109"/>
      <c r="D12" s="109" t="s">
        <v>7</v>
      </c>
      <c r="E12" s="110">
        <v>2126565.61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2126565.61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250000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250000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7850000</v>
      </c>
      <c r="F14" s="110">
        <v>587971.06000000006</v>
      </c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587971.06000000006</v>
      </c>
      <c r="AE14" s="111">
        <f t="shared" si="1"/>
        <v>7.49007719745223</v>
      </c>
      <c r="AF14" s="110">
        <f t="shared" si="2"/>
        <v>7262028.9399999995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50000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50000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2234200</v>
      </c>
      <c r="F16" s="110">
        <v>29015</v>
      </c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29015</v>
      </c>
      <c r="AE16" s="111">
        <f t="shared" si="1"/>
        <v>1.2986751409900636</v>
      </c>
      <c r="AF16" s="110">
        <f t="shared" si="2"/>
        <v>2205185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2056393</v>
      </c>
      <c r="F17" s="110">
        <v>114669.45</v>
      </c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114669.45</v>
      </c>
      <c r="AE17" s="111">
        <f t="shared" si="1"/>
        <v>5.5762419926541282</v>
      </c>
      <c r="AF17" s="110">
        <f t="shared" si="2"/>
        <v>1941723.55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30500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30500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2500000</v>
      </c>
      <c r="F19" s="110">
        <v>3099.5</v>
      </c>
      <c r="G19" s="110">
        <v>143558.72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146658.22</v>
      </c>
      <c r="AE19" s="111">
        <f t="shared" si="1"/>
        <v>5.8663287999999998</v>
      </c>
      <c r="AF19" s="110">
        <f t="shared" si="2"/>
        <v>2353341.7799999998</v>
      </c>
      <c r="AG19" s="111">
        <f t="shared" si="3"/>
        <v>1639.2886339471399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454000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>
        <f t="shared" ref="AE21:AE27" si="5">+AD21*100/E21</f>
        <v>0</v>
      </c>
      <c r="AF21" s="110">
        <f t="shared" ref="AF21:AF26" si="6">+E21-AD21</f>
        <v>454000</v>
      </c>
      <c r="AG21" s="111">
        <f t="shared" ref="AG21:AG27" si="7">+AF21*100/E21</f>
        <v>100</v>
      </c>
    </row>
    <row r="22" spans="2:33" ht="24" customHeight="1">
      <c r="B22" s="109"/>
      <c r="C22" s="109"/>
      <c r="D22" s="109" t="s">
        <v>26</v>
      </c>
      <c r="E22" s="110">
        <v>8384.6200000000008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8384.6200000000008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100000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0</v>
      </c>
      <c r="AE23" s="111">
        <f t="shared" si="5"/>
        <v>0</v>
      </c>
      <c r="AF23" s="110">
        <f t="shared" si="6"/>
        <v>100000</v>
      </c>
      <c r="AG23" s="111">
        <f t="shared" si="7"/>
        <v>100</v>
      </c>
    </row>
    <row r="24" spans="2:33" ht="24" customHeight="1">
      <c r="B24" s="109"/>
      <c r="C24" s="109"/>
      <c r="D24" s="109" t="s">
        <v>30</v>
      </c>
      <c r="E24" s="110">
        <v>100000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100000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3634719.99</v>
      </c>
      <c r="F25" s="110">
        <v>83042</v>
      </c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83042</v>
      </c>
      <c r="AE25" s="111">
        <f t="shared" si="5"/>
        <v>2.2846876851165638</v>
      </c>
      <c r="AF25" s="110">
        <f t="shared" si="6"/>
        <v>3551677.99</v>
      </c>
      <c r="AG25" s="111">
        <f t="shared" si="7"/>
        <v>97.715312314883434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97712242.603</v>
      </c>
      <c r="F27" s="115">
        <f t="shared" si="8"/>
        <v>4021064.6100000003</v>
      </c>
      <c r="G27" s="115">
        <f t="shared" si="8"/>
        <v>19766841.140000001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23787905.75</v>
      </c>
      <c r="AE27" s="116">
        <f t="shared" si="5"/>
        <v>24.344857017200066</v>
      </c>
      <c r="AF27" s="115">
        <f>SUM(AF10:AF26)</f>
        <v>73924336.853</v>
      </c>
      <c r="AG27" s="116">
        <f t="shared" si="7"/>
        <v>75.65514298279993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12554498</v>
      </c>
      <c r="F30" s="110">
        <v>272837</v>
      </c>
      <c r="G30" s="110">
        <v>956161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1228998</v>
      </c>
      <c r="AE30" s="111">
        <f t="shared" ref="AE30:AE41" si="10">+AD30*100/E30</f>
        <v>9.7893041999767725</v>
      </c>
      <c r="AF30" s="110">
        <f t="shared" ref="AF30:AF41" si="11">+E30-AD30</f>
        <v>11325500</v>
      </c>
      <c r="AG30" s="111">
        <f t="shared" ref="AG30:AG41" si="12">+AF30*100/E30</f>
        <v>90.210695800023231</v>
      </c>
    </row>
    <row r="31" spans="2:33" ht="24" customHeight="1">
      <c r="B31" s="109"/>
      <c r="C31" s="109"/>
      <c r="D31" s="109" t="s">
        <v>124</v>
      </c>
      <c r="E31" s="110">
        <v>13644392.560000001</v>
      </c>
      <c r="F31" s="110">
        <v>1205999</v>
      </c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1205999</v>
      </c>
      <c r="AE31" s="111">
        <f t="shared" si="10"/>
        <v>8.8387884964224455</v>
      </c>
      <c r="AF31" s="110">
        <f t="shared" si="11"/>
        <v>12438393.560000001</v>
      </c>
      <c r="AG31" s="111">
        <f t="shared" si="12"/>
        <v>91.161211503577547</v>
      </c>
    </row>
    <row r="32" spans="2:33" ht="24" customHeight="1">
      <c r="B32" s="109"/>
      <c r="C32" s="109"/>
      <c r="D32" s="109" t="s">
        <v>40</v>
      </c>
      <c r="E32" s="110">
        <v>977880</v>
      </c>
      <c r="F32" s="110">
        <v>98280</v>
      </c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98280</v>
      </c>
      <c r="AE32" s="111">
        <f t="shared" si="10"/>
        <v>10.0503129218309</v>
      </c>
      <c r="AF32" s="110">
        <f t="shared" si="11"/>
        <v>879600</v>
      </c>
      <c r="AG32" s="111">
        <f t="shared" si="12"/>
        <v>89.949687078169106</v>
      </c>
    </row>
    <row r="33" spans="2:33" ht="24" customHeight="1">
      <c r="B33" s="109"/>
      <c r="C33" s="109"/>
      <c r="D33" s="109" t="s">
        <v>42</v>
      </c>
      <c r="E33" s="110">
        <v>790000</v>
      </c>
      <c r="F33" s="110">
        <v>35000</v>
      </c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35000</v>
      </c>
      <c r="AE33" s="111">
        <f t="shared" si="10"/>
        <v>4.4303797468354427</v>
      </c>
      <c r="AF33" s="110">
        <f t="shared" si="11"/>
        <v>755000</v>
      </c>
      <c r="AG33" s="111">
        <f t="shared" si="12"/>
        <v>95.569620253164558</v>
      </c>
    </row>
    <row r="34" spans="2:33" ht="24" customHeight="1">
      <c r="B34" s="109"/>
      <c r="C34" s="109"/>
      <c r="D34" s="109" t="s">
        <v>44</v>
      </c>
      <c r="E34" s="110">
        <v>8035131.5999999996</v>
      </c>
      <c r="F34" s="110">
        <v>501800</v>
      </c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501800</v>
      </c>
      <c r="AE34" s="111">
        <f t="shared" si="10"/>
        <v>6.2450750651053433</v>
      </c>
      <c r="AF34" s="110">
        <f t="shared" si="11"/>
        <v>7533331.5999999996</v>
      </c>
      <c r="AG34" s="111">
        <f t="shared" si="12"/>
        <v>93.75492493489466</v>
      </c>
    </row>
    <row r="35" spans="2:33" ht="24" customHeight="1">
      <c r="B35" s="109"/>
      <c r="C35" s="109"/>
      <c r="D35" s="109" t="s">
        <v>46</v>
      </c>
      <c r="E35" s="110">
        <v>0</v>
      </c>
      <c r="F35" s="110">
        <v>0</v>
      </c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70000</v>
      </c>
      <c r="F36" s="110">
        <v>4000</v>
      </c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4000</v>
      </c>
      <c r="AE36" s="111">
        <f t="shared" si="10"/>
        <v>5.7142857142857144</v>
      </c>
      <c r="AF36" s="110">
        <f t="shared" si="11"/>
        <v>66000</v>
      </c>
      <c r="AG36" s="111">
        <f t="shared" si="12"/>
        <v>94.285714285714292</v>
      </c>
    </row>
    <row r="37" spans="2:33" ht="24" customHeight="1">
      <c r="B37" s="109"/>
      <c r="C37" s="109"/>
      <c r="D37" s="109" t="s">
        <v>50</v>
      </c>
      <c r="E37" s="110">
        <v>0</v>
      </c>
      <c r="F37" s="110">
        <v>0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0</v>
      </c>
      <c r="AE37" s="111" t="e">
        <f t="shared" si="10"/>
        <v>#DIV/0!</v>
      </c>
      <c r="AF37" s="110">
        <f t="shared" si="11"/>
        <v>0</v>
      </c>
      <c r="AG37" s="111" t="e">
        <f t="shared" si="12"/>
        <v>#DIV/0!</v>
      </c>
    </row>
    <row r="38" spans="2:33" ht="24" customHeight="1">
      <c r="B38" s="109"/>
      <c r="C38" s="109"/>
      <c r="D38" s="109" t="s">
        <v>52</v>
      </c>
      <c r="E38" s="110">
        <v>0</v>
      </c>
      <c r="F38" s="110">
        <v>0</v>
      </c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25000</v>
      </c>
      <c r="F39" s="110">
        <v>0</v>
      </c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>
        <f t="shared" si="10"/>
        <v>0</v>
      </c>
      <c r="AF39" s="110">
        <f t="shared" si="11"/>
        <v>25000</v>
      </c>
      <c r="AG39" s="111">
        <f t="shared" si="12"/>
        <v>100</v>
      </c>
    </row>
    <row r="40" spans="2:33" ht="24" customHeight="1">
      <c r="B40" s="109"/>
      <c r="C40" s="109"/>
      <c r="D40" s="109" t="s">
        <v>56</v>
      </c>
      <c r="E40" s="110">
        <v>712434.04</v>
      </c>
      <c r="F40" s="110">
        <v>129152</v>
      </c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129152</v>
      </c>
      <c r="AE40" s="111">
        <f t="shared" si="10"/>
        <v>18.128274724211661</v>
      </c>
      <c r="AF40" s="110">
        <f t="shared" si="11"/>
        <v>583282.04</v>
      </c>
      <c r="AG40" s="111">
        <f t="shared" si="12"/>
        <v>81.871725275788336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17518842.326000001</v>
      </c>
      <c r="F43" s="110">
        <v>341791.21</v>
      </c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341791.21</v>
      </c>
      <c r="AE43" s="111">
        <f>+AD43*100/E43</f>
        <v>1.9509919870261179</v>
      </c>
      <c r="AF43" s="110">
        <f>+E43-AD43</f>
        <v>17177051.116</v>
      </c>
      <c r="AG43" s="111">
        <f>+AF43*100/E43</f>
        <v>98.049008012973886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2039891</v>
      </c>
      <c r="F45" s="110">
        <v>463913.87</v>
      </c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463913.87</v>
      </c>
      <c r="AE45" s="111">
        <f t="shared" ref="AE45:AE53" si="14">+AD45*100/E45</f>
        <v>22.742091121535417</v>
      </c>
      <c r="AF45" s="110">
        <f t="shared" ref="AF45:AF53" si="15">+E45-AD45</f>
        <v>1575977.13</v>
      </c>
      <c r="AG45" s="111">
        <f t="shared" ref="AG45:AG53" si="16">+AF45*100/E45</f>
        <v>77.25790887846459</v>
      </c>
    </row>
    <row r="46" spans="2:33" ht="24" customHeight="1">
      <c r="B46" s="109"/>
      <c r="C46" s="109"/>
      <c r="D46" s="109" t="s">
        <v>131</v>
      </c>
      <c r="E46" s="110">
        <v>6118936</v>
      </c>
      <c r="F46" s="110">
        <v>13819.65</v>
      </c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13819.65</v>
      </c>
      <c r="AE46" s="111">
        <f t="shared" si="14"/>
        <v>0.22585054002852784</v>
      </c>
      <c r="AF46" s="110">
        <f t="shared" si="15"/>
        <v>6105116.3499999996</v>
      </c>
      <c r="AG46" s="111">
        <f t="shared" si="16"/>
        <v>99.774149459971468</v>
      </c>
    </row>
    <row r="47" spans="2:33" ht="24" customHeight="1">
      <c r="B47" s="109"/>
      <c r="C47" s="109"/>
      <c r="D47" s="109" t="s">
        <v>132</v>
      </c>
      <c r="E47" s="110">
        <v>346900</v>
      </c>
      <c r="F47" s="110">
        <v>0</v>
      </c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346900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666922.28399999999</v>
      </c>
      <c r="F48" s="110">
        <v>0</v>
      </c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666922.28399999999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>
        <v>0</v>
      </c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5700160</v>
      </c>
      <c r="F50" s="110">
        <v>303080.37</v>
      </c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303080.37</v>
      </c>
      <c r="AE50" s="111">
        <f t="shared" si="14"/>
        <v>5.3170502231516306</v>
      </c>
      <c r="AF50" s="110">
        <f t="shared" si="15"/>
        <v>5397079.6299999999</v>
      </c>
      <c r="AG50" s="111">
        <f t="shared" si="16"/>
        <v>94.682949776848375</v>
      </c>
    </row>
    <row r="51" spans="2:33" ht="24" customHeight="1">
      <c r="B51" s="109"/>
      <c r="C51" s="109"/>
      <c r="D51" s="109" t="s">
        <v>65</v>
      </c>
      <c r="E51" s="110">
        <v>4280897</v>
      </c>
      <c r="F51" s="110">
        <v>502172.47</v>
      </c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502172.47</v>
      </c>
      <c r="AE51" s="111">
        <f t="shared" si="14"/>
        <v>11.730543154857498</v>
      </c>
      <c r="AF51" s="110">
        <f t="shared" si="15"/>
        <v>3778724.5300000003</v>
      </c>
      <c r="AG51" s="111">
        <f t="shared" si="16"/>
        <v>88.2694568451425</v>
      </c>
    </row>
    <row r="52" spans="2:33" ht="24" customHeight="1">
      <c r="B52" s="109"/>
      <c r="C52" s="109"/>
      <c r="D52" s="109" t="s">
        <v>67</v>
      </c>
      <c r="E52" s="110">
        <v>10981589.6</v>
      </c>
      <c r="F52" s="110">
        <v>518634.83</v>
      </c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518634.83</v>
      </c>
      <c r="AE52" s="111">
        <f t="shared" si="14"/>
        <v>4.7227664563243197</v>
      </c>
      <c r="AF52" s="110">
        <f t="shared" si="15"/>
        <v>10462954.77</v>
      </c>
      <c r="AG52" s="111">
        <f t="shared" si="16"/>
        <v>95.277233543675678</v>
      </c>
    </row>
    <row r="53" spans="2:33" ht="24" customHeight="1">
      <c r="B53" s="109"/>
      <c r="C53" s="109"/>
      <c r="D53" s="109" t="s">
        <v>135</v>
      </c>
      <c r="E53" s="110">
        <v>7104300</v>
      </c>
      <c r="F53" s="110">
        <v>955565.46</v>
      </c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955565.46</v>
      </c>
      <c r="AE53" s="111">
        <f t="shared" si="14"/>
        <v>13.450522359697647</v>
      </c>
      <c r="AF53" s="110">
        <f t="shared" si="15"/>
        <v>6148734.54</v>
      </c>
      <c r="AG53" s="111">
        <f t="shared" si="16"/>
        <v>86.549477640302356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2511800.21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2511800.21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2753200</v>
      </c>
      <c r="F58" s="110">
        <v>128188.29</v>
      </c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128188.29</v>
      </c>
      <c r="AE58" s="111">
        <f t="shared" si="18"/>
        <v>4.6559745023972106</v>
      </c>
      <c r="AF58" s="110">
        <f t="shared" si="19"/>
        <v>2625011.71</v>
      </c>
      <c r="AG58" s="111">
        <f t="shared" si="20"/>
        <v>95.344025497602786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500000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500000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0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 t="e">
        <f t="shared" si="26"/>
        <v>#DIV/0!</v>
      </c>
      <c r="AF65" s="110">
        <f t="shared" si="27"/>
        <v>0</v>
      </c>
      <c r="AG65" s="111" t="e">
        <f t="shared" si="28"/>
        <v>#DIV/0!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97332774.61999999</v>
      </c>
      <c r="F66" s="115">
        <f t="shared" si="29"/>
        <v>5474234.1500000004</v>
      </c>
      <c r="G66" s="115">
        <f t="shared" si="29"/>
        <v>956161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6430395.1500000004</v>
      </c>
      <c r="AE66" s="116">
        <f t="shared" si="26"/>
        <v>6.6066082828781081</v>
      </c>
      <c r="AF66" s="115">
        <f t="shared" si="27"/>
        <v>90902379.469999984</v>
      </c>
      <c r="AG66" s="116">
        <f t="shared" si="28"/>
        <v>93.393391717121887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379467.98300001025</v>
      </c>
      <c r="F67" s="115">
        <f t="shared" si="30"/>
        <v>-1453169.54</v>
      </c>
      <c r="G67" s="115">
        <f t="shared" si="30"/>
        <v>18810680.140000001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17357510.600000001</v>
      </c>
      <c r="AE67" s="116">
        <f t="shared" si="26"/>
        <v>4574.1699899882024</v>
      </c>
      <c r="AF67" s="115">
        <f t="shared" si="27"/>
        <v>-16978042.616999991</v>
      </c>
      <c r="AG67" s="116">
        <f t="shared" si="28"/>
        <v>-4474.1699899882024</v>
      </c>
    </row>
    <row r="68" spans="1:33" ht="24" customHeight="1">
      <c r="B68" s="109"/>
      <c r="C68" s="109"/>
      <c r="D68" s="119" t="s">
        <v>145</v>
      </c>
      <c r="E68" s="110">
        <v>34971</v>
      </c>
      <c r="F68" s="110">
        <v>32558</v>
      </c>
      <c r="G68" s="110">
        <v>1589285.08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1621843.08</v>
      </c>
      <c r="AE68" s="111">
        <f t="shared" si="26"/>
        <v>4637.6800205884874</v>
      </c>
      <c r="AF68" s="110">
        <f t="shared" si="27"/>
        <v>-1586872.08</v>
      </c>
      <c r="AG68" s="111">
        <f t="shared" si="28"/>
        <v>-4537.6800205884874</v>
      </c>
    </row>
    <row r="69" spans="1:33" ht="24" customHeight="1">
      <c r="B69" s="109"/>
      <c r="C69" s="109"/>
      <c r="D69" s="119" t="s">
        <v>146</v>
      </c>
      <c r="E69" s="110">
        <v>20875129.18</v>
      </c>
      <c r="F69" s="110">
        <v>16946389.5</v>
      </c>
      <c r="G69" s="110">
        <v>10036279.99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26982669.490000002</v>
      </c>
      <c r="AE69" s="111">
        <f t="shared" si="26"/>
        <v>129.25749707863605</v>
      </c>
      <c r="AF69" s="110">
        <f t="shared" si="27"/>
        <v>-6107540.3100000024</v>
      </c>
      <c r="AG69" s="111">
        <f t="shared" si="28"/>
        <v>-29.257497078636053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 t="shared" ref="E71:AC71" si="31">E27-E66-E70-E69-E68</f>
        <v>-20530632.196999989</v>
      </c>
      <c r="F71" s="123">
        <f t="shared" si="31"/>
        <v>-18432117.039999999</v>
      </c>
      <c r="G71" s="123">
        <f t="shared" si="31"/>
        <v>7185115.0700000003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-11247001.969999999</v>
      </c>
      <c r="AE71" s="116">
        <f t="shared" si="26"/>
        <v>54.781566695464221</v>
      </c>
      <c r="AF71" s="115">
        <f t="shared" si="27"/>
        <v>-9283630.2269999906</v>
      </c>
      <c r="AG71" s="116">
        <f t="shared" si="28"/>
        <v>45.218433304535786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1000</v>
      </c>
      <c r="F74" s="110"/>
      <c r="G74" s="110">
        <v>1490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959852</v>
      </c>
      <c r="F75" s="110"/>
      <c r="G75" s="110">
        <v>1170879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17074902.190000001</v>
      </c>
      <c r="F78" s="110"/>
      <c r="G78" s="110">
        <v>23710718.050000001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18035754.190000001</v>
      </c>
      <c r="F80" s="115">
        <f t="shared" si="32"/>
        <v>0</v>
      </c>
      <c r="G80" s="115">
        <f t="shared" si="32"/>
        <v>24883087.050000001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5:5" ht="24" customHeight="1"/>
    <row r="82" spans="5:5" ht="24" customHeight="1"/>
    <row r="83" spans="5:5" ht="24" customHeight="1">
      <c r="E83" s="125"/>
    </row>
    <row r="84" spans="5:5" ht="24" customHeight="1"/>
    <row r="85" spans="5:5" ht="24" customHeight="1"/>
    <row r="86" spans="5:5" ht="24" customHeight="1"/>
    <row r="87" spans="5:5" ht="24" customHeight="1"/>
    <row r="88" spans="5:5" ht="24" customHeight="1"/>
    <row r="89" spans="5:5" ht="24" customHeight="1"/>
    <row r="90" spans="5:5" ht="24" customHeight="1"/>
    <row r="91" spans="5:5" ht="24" customHeight="1"/>
    <row r="92" spans="5:5" ht="24" customHeight="1"/>
    <row r="93" spans="5:5" ht="24" customHeight="1"/>
    <row r="94" spans="5:5" ht="24" customHeight="1"/>
    <row r="95" spans="5:5" ht="24" customHeight="1"/>
    <row r="96" spans="5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AG1000"/>
  <sheetViews>
    <sheetView workbookViewId="0">
      <pane ySplit="8" topLeftCell="A9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9.92578125" customWidth="1"/>
    <col min="6" max="6" width="14.2109375" customWidth="1"/>
    <col min="7" max="7" width="15.0703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69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29"/>
      <c r="AG1" s="329"/>
    </row>
    <row r="2" spans="1:33" ht="24" customHeight="1">
      <c r="A2" s="469" t="s">
        <v>248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  <c r="AF2" s="329"/>
      <c r="AG2" s="329"/>
    </row>
    <row r="3" spans="1:33" ht="24" customHeight="1">
      <c r="A3" s="469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329"/>
      <c r="AG3" s="329"/>
    </row>
    <row r="4" spans="1:33" ht="24" customHeight="1">
      <c r="A4" s="328"/>
      <c r="B4" s="328"/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</row>
    <row r="5" spans="1:33" ht="24" customHeight="1">
      <c r="A5" s="328"/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469"/>
      <c r="AE5" s="380"/>
      <c r="AF5" s="469" t="s">
        <v>98</v>
      </c>
      <c r="AG5" s="380"/>
    </row>
    <row r="6" spans="1:33" ht="27" customHeight="1">
      <c r="A6" s="330"/>
      <c r="B6" s="463" t="s">
        <v>1</v>
      </c>
      <c r="C6" s="377"/>
      <c r="D6" s="378"/>
      <c r="E6" s="331" t="s">
        <v>99</v>
      </c>
      <c r="F6" s="465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466" t="s">
        <v>101</v>
      </c>
      <c r="AG6" s="371"/>
    </row>
    <row r="7" spans="1:33" ht="24" customHeight="1">
      <c r="A7" s="330"/>
      <c r="B7" s="379"/>
      <c r="C7" s="380"/>
      <c r="D7" s="381"/>
      <c r="E7" s="464" t="s">
        <v>102</v>
      </c>
      <c r="F7" s="465" t="s">
        <v>103</v>
      </c>
      <c r="G7" s="371"/>
      <c r="H7" s="465" t="s">
        <v>104</v>
      </c>
      <c r="I7" s="371"/>
      <c r="J7" s="465" t="s">
        <v>105</v>
      </c>
      <c r="K7" s="371"/>
      <c r="L7" s="465" t="s">
        <v>106</v>
      </c>
      <c r="M7" s="371"/>
      <c r="N7" s="465" t="s">
        <v>107</v>
      </c>
      <c r="O7" s="371"/>
      <c r="P7" s="465" t="s">
        <v>108</v>
      </c>
      <c r="Q7" s="371"/>
      <c r="R7" s="465" t="s">
        <v>109</v>
      </c>
      <c r="S7" s="371"/>
      <c r="T7" s="465" t="s">
        <v>110</v>
      </c>
      <c r="U7" s="371"/>
      <c r="V7" s="465" t="s">
        <v>111</v>
      </c>
      <c r="W7" s="371"/>
      <c r="X7" s="465" t="s">
        <v>112</v>
      </c>
      <c r="Y7" s="371"/>
      <c r="Z7" s="465" t="s">
        <v>113</v>
      </c>
      <c r="AA7" s="371"/>
      <c r="AB7" s="465" t="s">
        <v>114</v>
      </c>
      <c r="AC7" s="371"/>
      <c r="AD7" s="332" t="s">
        <v>115</v>
      </c>
      <c r="AE7" s="467" t="s">
        <v>116</v>
      </c>
      <c r="AF7" s="333" t="s">
        <v>115</v>
      </c>
      <c r="AG7" s="468" t="s">
        <v>116</v>
      </c>
    </row>
    <row r="8" spans="1:33" ht="24" customHeight="1">
      <c r="A8" s="330"/>
      <c r="B8" s="382"/>
      <c r="C8" s="383"/>
      <c r="D8" s="384"/>
      <c r="E8" s="386"/>
      <c r="F8" s="332">
        <v>2568</v>
      </c>
      <c r="G8" s="332">
        <v>2569</v>
      </c>
      <c r="H8" s="332">
        <v>2568</v>
      </c>
      <c r="I8" s="332">
        <v>2569</v>
      </c>
      <c r="J8" s="332">
        <v>2568</v>
      </c>
      <c r="K8" s="332">
        <v>2569</v>
      </c>
      <c r="L8" s="332">
        <v>2568</v>
      </c>
      <c r="M8" s="332">
        <v>2569</v>
      </c>
      <c r="N8" s="332">
        <v>2568</v>
      </c>
      <c r="O8" s="332">
        <v>2569</v>
      </c>
      <c r="P8" s="332">
        <v>2568</v>
      </c>
      <c r="Q8" s="332">
        <v>2569</v>
      </c>
      <c r="R8" s="332">
        <v>2568</v>
      </c>
      <c r="S8" s="332">
        <v>2569</v>
      </c>
      <c r="T8" s="332">
        <v>2568</v>
      </c>
      <c r="U8" s="332">
        <v>2569</v>
      </c>
      <c r="V8" s="332">
        <v>2568</v>
      </c>
      <c r="W8" s="332">
        <v>2569</v>
      </c>
      <c r="X8" s="332">
        <v>2568</v>
      </c>
      <c r="Y8" s="332">
        <v>2569</v>
      </c>
      <c r="Z8" s="332">
        <v>2568</v>
      </c>
      <c r="AA8" s="332">
        <v>2569</v>
      </c>
      <c r="AB8" s="332">
        <v>2568</v>
      </c>
      <c r="AC8" s="332">
        <v>2569</v>
      </c>
      <c r="AD8" s="332" t="s">
        <v>117</v>
      </c>
      <c r="AE8" s="386"/>
      <c r="AF8" s="334" t="s">
        <v>118</v>
      </c>
      <c r="AG8" s="386"/>
    </row>
    <row r="9" spans="1:33" ht="24" customHeight="1">
      <c r="A9" s="329"/>
      <c r="B9" s="335" t="s">
        <v>119</v>
      </c>
      <c r="C9" s="335"/>
      <c r="D9" s="335"/>
      <c r="E9" s="336"/>
      <c r="F9" s="336"/>
      <c r="G9" s="336"/>
      <c r="H9" s="336"/>
      <c r="I9" s="336"/>
      <c r="J9" s="336"/>
      <c r="K9" s="336"/>
      <c r="L9" s="336"/>
      <c r="M9" s="336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7"/>
      <c r="AF9" s="338"/>
      <c r="AG9" s="337"/>
    </row>
    <row r="10" spans="1:33" ht="24" customHeight="1">
      <c r="A10" s="329"/>
      <c r="B10" s="337"/>
      <c r="C10" s="459" t="s">
        <v>4</v>
      </c>
      <c r="D10" s="371"/>
      <c r="E10" s="339"/>
      <c r="F10" s="339"/>
      <c r="G10" s="339"/>
      <c r="H10" s="339"/>
      <c r="I10" s="339"/>
      <c r="J10" s="339"/>
      <c r="K10" s="339"/>
      <c r="L10" s="339"/>
      <c r="M10" s="339"/>
      <c r="N10" s="339"/>
      <c r="O10" s="339"/>
      <c r="P10" s="339"/>
      <c r="Q10" s="339"/>
      <c r="R10" s="339"/>
      <c r="S10" s="339"/>
      <c r="T10" s="339"/>
      <c r="U10" s="339"/>
      <c r="V10" s="339"/>
      <c r="W10" s="339"/>
      <c r="X10" s="339"/>
      <c r="Y10" s="339"/>
      <c r="Z10" s="339"/>
      <c r="AA10" s="339"/>
      <c r="AB10" s="339"/>
      <c r="AC10" s="339"/>
      <c r="AD10" s="339"/>
      <c r="AE10" s="337"/>
      <c r="AF10" s="339"/>
      <c r="AG10" s="337"/>
    </row>
    <row r="11" spans="1:33" ht="24" customHeight="1">
      <c r="A11" s="329"/>
      <c r="B11" s="340"/>
      <c r="C11" s="340"/>
      <c r="D11" s="340" t="s">
        <v>5</v>
      </c>
      <c r="E11" s="341">
        <v>115000000</v>
      </c>
      <c r="F11" s="341">
        <v>0</v>
      </c>
      <c r="G11" s="341">
        <v>34296702.460000001</v>
      </c>
      <c r="H11" s="341"/>
      <c r="I11" s="341"/>
      <c r="J11" s="341"/>
      <c r="K11" s="341"/>
      <c r="L11" s="341"/>
      <c r="M11" s="341"/>
      <c r="N11" s="341"/>
      <c r="O11" s="341"/>
      <c r="P11" s="341"/>
      <c r="Q11" s="341"/>
      <c r="R11" s="341"/>
      <c r="S11" s="341"/>
      <c r="T11" s="341"/>
      <c r="U11" s="341"/>
      <c r="V11" s="341"/>
      <c r="W11" s="341"/>
      <c r="X11" s="341"/>
      <c r="Y11" s="341"/>
      <c r="Z11" s="341"/>
      <c r="AA11" s="341"/>
      <c r="AB11" s="341"/>
      <c r="AC11" s="341"/>
      <c r="AD11" s="341">
        <f t="shared" ref="AD11:AD19" si="0">SUM(F11:AC11)</f>
        <v>34296702.460000001</v>
      </c>
      <c r="AE11" s="342">
        <f t="shared" ref="AE11:AE19" si="1">+AD11*100/E11</f>
        <v>29.823219530434784</v>
      </c>
      <c r="AF11" s="341">
        <f t="shared" ref="AF11:AF19" si="2">+E11-AD11</f>
        <v>80703297.539999992</v>
      </c>
      <c r="AG11" s="342">
        <f>+AF11*100/E11</f>
        <v>70.176780469565216</v>
      </c>
    </row>
    <row r="12" spans="1:33" ht="24" customHeight="1">
      <c r="A12" s="329"/>
      <c r="B12" s="340"/>
      <c r="C12" s="340"/>
      <c r="D12" s="340" t="s">
        <v>7</v>
      </c>
      <c r="E12" s="341">
        <v>10700000</v>
      </c>
      <c r="F12" s="341">
        <v>0</v>
      </c>
      <c r="G12" s="341">
        <v>0</v>
      </c>
      <c r="H12" s="341"/>
      <c r="I12" s="341"/>
      <c r="J12" s="341"/>
      <c r="K12" s="341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1"/>
      <c r="Z12" s="341"/>
      <c r="AA12" s="341"/>
      <c r="AB12" s="341"/>
      <c r="AC12" s="341"/>
      <c r="AD12" s="341">
        <f t="shared" si="0"/>
        <v>0</v>
      </c>
      <c r="AE12" s="342">
        <f t="shared" si="1"/>
        <v>0</v>
      </c>
      <c r="AF12" s="341">
        <f t="shared" si="2"/>
        <v>10700000</v>
      </c>
      <c r="AG12" s="342" t="e">
        <f t="shared" ref="AG12:AG19" si="3">+AF12*100/G12</f>
        <v>#DIV/0!</v>
      </c>
    </row>
    <row r="13" spans="1:33" ht="24" customHeight="1">
      <c r="A13" s="329"/>
      <c r="B13" s="340"/>
      <c r="C13" s="340"/>
      <c r="D13" s="340" t="s">
        <v>9</v>
      </c>
      <c r="E13" s="341">
        <v>320000</v>
      </c>
      <c r="F13" s="341">
        <v>0</v>
      </c>
      <c r="G13" s="341">
        <v>0</v>
      </c>
      <c r="H13" s="341"/>
      <c r="I13" s="341"/>
      <c r="J13" s="341"/>
      <c r="K13" s="341"/>
      <c r="L13" s="341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1"/>
      <c r="Z13" s="341"/>
      <c r="AA13" s="341"/>
      <c r="AB13" s="341"/>
      <c r="AC13" s="341"/>
      <c r="AD13" s="341">
        <f t="shared" si="0"/>
        <v>0</v>
      </c>
      <c r="AE13" s="342">
        <f t="shared" si="1"/>
        <v>0</v>
      </c>
      <c r="AF13" s="341">
        <f t="shared" si="2"/>
        <v>320000</v>
      </c>
      <c r="AG13" s="342" t="e">
        <f t="shared" si="3"/>
        <v>#DIV/0!</v>
      </c>
    </row>
    <row r="14" spans="1:33" ht="24" customHeight="1">
      <c r="A14" s="329"/>
      <c r="B14" s="340"/>
      <c r="C14" s="340"/>
      <c r="D14" s="340" t="s">
        <v>11</v>
      </c>
      <c r="E14" s="341">
        <v>16000000</v>
      </c>
      <c r="F14" s="341">
        <v>0</v>
      </c>
      <c r="G14" s="341">
        <v>1414695.2</v>
      </c>
      <c r="H14" s="341"/>
      <c r="I14" s="341"/>
      <c r="J14" s="341"/>
      <c r="K14" s="341"/>
      <c r="L14" s="341"/>
      <c r="M14" s="341"/>
      <c r="N14" s="341"/>
      <c r="O14" s="341"/>
      <c r="P14" s="341"/>
      <c r="Q14" s="341"/>
      <c r="R14" s="341"/>
      <c r="S14" s="341"/>
      <c r="T14" s="341"/>
      <c r="U14" s="341"/>
      <c r="V14" s="341"/>
      <c r="W14" s="341"/>
      <c r="X14" s="341"/>
      <c r="Y14" s="341"/>
      <c r="Z14" s="341"/>
      <c r="AA14" s="341"/>
      <c r="AB14" s="341"/>
      <c r="AC14" s="341"/>
      <c r="AD14" s="341">
        <f t="shared" si="0"/>
        <v>1414695.2</v>
      </c>
      <c r="AE14" s="342">
        <f t="shared" si="1"/>
        <v>8.8418449999999993</v>
      </c>
      <c r="AF14" s="341">
        <f t="shared" si="2"/>
        <v>14585304.800000001</v>
      </c>
      <c r="AG14" s="342">
        <f t="shared" si="3"/>
        <v>1030.9856709770415</v>
      </c>
    </row>
    <row r="15" spans="1:33" ht="24" customHeight="1">
      <c r="A15" s="329"/>
      <c r="B15" s="340"/>
      <c r="C15" s="340"/>
      <c r="D15" s="340" t="s">
        <v>13</v>
      </c>
      <c r="E15" s="341">
        <v>150000</v>
      </c>
      <c r="F15" s="341">
        <v>0</v>
      </c>
      <c r="G15" s="341">
        <v>0</v>
      </c>
      <c r="H15" s="341"/>
      <c r="I15" s="341"/>
      <c r="J15" s="341"/>
      <c r="K15" s="341"/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1"/>
      <c r="AB15" s="341"/>
      <c r="AC15" s="341"/>
      <c r="AD15" s="341">
        <f t="shared" si="0"/>
        <v>0</v>
      </c>
      <c r="AE15" s="342">
        <f t="shared" si="1"/>
        <v>0</v>
      </c>
      <c r="AF15" s="341">
        <f t="shared" si="2"/>
        <v>150000</v>
      </c>
      <c r="AG15" s="342" t="e">
        <f t="shared" si="3"/>
        <v>#DIV/0!</v>
      </c>
    </row>
    <row r="16" spans="1:33" ht="24" customHeight="1">
      <c r="A16" s="329"/>
      <c r="B16" s="340"/>
      <c r="C16" s="340"/>
      <c r="D16" s="340" t="s">
        <v>15</v>
      </c>
      <c r="E16" s="341">
        <v>5000000</v>
      </c>
      <c r="F16" s="341">
        <v>0</v>
      </c>
      <c r="G16" s="341">
        <v>0</v>
      </c>
      <c r="H16" s="341"/>
      <c r="I16" s="341"/>
      <c r="J16" s="341"/>
      <c r="K16" s="341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1"/>
      <c r="AB16" s="341"/>
      <c r="AC16" s="341"/>
      <c r="AD16" s="341">
        <f t="shared" si="0"/>
        <v>0</v>
      </c>
      <c r="AE16" s="342">
        <f t="shared" si="1"/>
        <v>0</v>
      </c>
      <c r="AF16" s="341">
        <f t="shared" si="2"/>
        <v>5000000</v>
      </c>
      <c r="AG16" s="342" t="e">
        <f t="shared" si="3"/>
        <v>#DIV/0!</v>
      </c>
    </row>
    <row r="17" spans="1:33" ht="24" customHeight="1">
      <c r="A17" s="329"/>
      <c r="B17" s="340"/>
      <c r="C17" s="340"/>
      <c r="D17" s="340" t="s">
        <v>17</v>
      </c>
      <c r="E17" s="341">
        <v>4000000</v>
      </c>
      <c r="F17" s="341">
        <v>0</v>
      </c>
      <c r="G17" s="341">
        <v>89686.84</v>
      </c>
      <c r="H17" s="341"/>
      <c r="I17" s="341"/>
      <c r="J17" s="341"/>
      <c r="K17" s="341"/>
      <c r="L17" s="341"/>
      <c r="M17" s="341"/>
      <c r="N17" s="341"/>
      <c r="O17" s="341"/>
      <c r="P17" s="341"/>
      <c r="Q17" s="341"/>
      <c r="R17" s="341"/>
      <c r="S17" s="341"/>
      <c r="T17" s="341"/>
      <c r="U17" s="341"/>
      <c r="V17" s="341"/>
      <c r="W17" s="341"/>
      <c r="X17" s="341"/>
      <c r="Y17" s="341"/>
      <c r="Z17" s="341"/>
      <c r="AA17" s="341"/>
      <c r="AB17" s="341"/>
      <c r="AC17" s="341"/>
      <c r="AD17" s="341">
        <f t="shared" si="0"/>
        <v>89686.84</v>
      </c>
      <c r="AE17" s="342">
        <f t="shared" si="1"/>
        <v>2.2421709999999999</v>
      </c>
      <c r="AF17" s="341">
        <f t="shared" si="2"/>
        <v>3910313.16</v>
      </c>
      <c r="AG17" s="342">
        <f t="shared" si="3"/>
        <v>4359.9631339447351</v>
      </c>
    </row>
    <row r="18" spans="1:33" ht="24" customHeight="1">
      <c r="A18" s="329"/>
      <c r="B18" s="340"/>
      <c r="C18" s="340"/>
      <c r="D18" s="340" t="s">
        <v>19</v>
      </c>
      <c r="E18" s="341">
        <v>57000</v>
      </c>
      <c r="F18" s="341">
        <v>0</v>
      </c>
      <c r="G18" s="341">
        <v>3000</v>
      </c>
      <c r="H18" s="341"/>
      <c r="I18" s="341"/>
      <c r="J18" s="341"/>
      <c r="K18" s="341"/>
      <c r="L18" s="341"/>
      <c r="M18" s="341"/>
      <c r="N18" s="341"/>
      <c r="O18" s="341"/>
      <c r="P18" s="341"/>
      <c r="Q18" s="341"/>
      <c r="R18" s="341"/>
      <c r="S18" s="341"/>
      <c r="T18" s="341"/>
      <c r="U18" s="341"/>
      <c r="V18" s="341"/>
      <c r="W18" s="341"/>
      <c r="X18" s="341"/>
      <c r="Y18" s="341"/>
      <c r="Z18" s="341"/>
      <c r="AA18" s="341"/>
      <c r="AB18" s="341"/>
      <c r="AC18" s="341"/>
      <c r="AD18" s="341">
        <f t="shared" si="0"/>
        <v>3000</v>
      </c>
      <c r="AE18" s="342">
        <f t="shared" si="1"/>
        <v>5.2631578947368425</v>
      </c>
      <c r="AF18" s="341">
        <f t="shared" si="2"/>
        <v>54000</v>
      </c>
      <c r="AG18" s="342">
        <f t="shared" si="3"/>
        <v>1800</v>
      </c>
    </row>
    <row r="19" spans="1:33" ht="24" customHeight="1">
      <c r="A19" s="329"/>
      <c r="B19" s="340"/>
      <c r="C19" s="340"/>
      <c r="D19" s="340" t="s">
        <v>21</v>
      </c>
      <c r="E19" s="341">
        <v>10000000</v>
      </c>
      <c r="F19" s="341">
        <v>0</v>
      </c>
      <c r="G19" s="341">
        <v>937146.81</v>
      </c>
      <c r="H19" s="341"/>
      <c r="I19" s="341"/>
      <c r="J19" s="341"/>
      <c r="K19" s="341"/>
      <c r="L19" s="341"/>
      <c r="M19" s="341"/>
      <c r="N19" s="341"/>
      <c r="O19" s="341"/>
      <c r="P19" s="341"/>
      <c r="Q19" s="341"/>
      <c r="R19" s="341"/>
      <c r="S19" s="341"/>
      <c r="T19" s="341"/>
      <c r="U19" s="341"/>
      <c r="V19" s="341"/>
      <c r="W19" s="341"/>
      <c r="X19" s="341"/>
      <c r="Y19" s="341"/>
      <c r="Z19" s="341"/>
      <c r="AA19" s="341"/>
      <c r="AB19" s="341"/>
      <c r="AC19" s="341"/>
      <c r="AD19" s="341">
        <f t="shared" si="0"/>
        <v>937146.81</v>
      </c>
      <c r="AE19" s="342">
        <f t="shared" si="1"/>
        <v>9.3714680999999995</v>
      </c>
      <c r="AF19" s="341">
        <f t="shared" si="2"/>
        <v>9062853.1899999995</v>
      </c>
      <c r="AG19" s="342">
        <f t="shared" si="3"/>
        <v>967.06866984907083</v>
      </c>
    </row>
    <row r="20" spans="1:33" ht="24" customHeight="1">
      <c r="A20" s="329"/>
      <c r="B20" s="337"/>
      <c r="C20" s="459" t="s">
        <v>120</v>
      </c>
      <c r="D20" s="371"/>
      <c r="E20" s="339"/>
      <c r="F20" s="339"/>
      <c r="G20" s="339"/>
      <c r="H20" s="339"/>
      <c r="I20" s="339"/>
      <c r="J20" s="339"/>
      <c r="K20" s="339"/>
      <c r="L20" s="339"/>
      <c r="M20" s="339"/>
      <c r="N20" s="339"/>
      <c r="O20" s="339"/>
      <c r="P20" s="339"/>
      <c r="Q20" s="339"/>
      <c r="R20" s="339"/>
      <c r="S20" s="339"/>
      <c r="T20" s="339"/>
      <c r="U20" s="339"/>
      <c r="V20" s="339"/>
      <c r="W20" s="339"/>
      <c r="X20" s="339"/>
      <c r="Y20" s="339"/>
      <c r="Z20" s="339"/>
      <c r="AA20" s="339"/>
      <c r="AB20" s="339"/>
      <c r="AC20" s="339"/>
      <c r="AD20" s="339"/>
      <c r="AE20" s="343"/>
      <c r="AF20" s="339"/>
      <c r="AG20" s="343"/>
    </row>
    <row r="21" spans="1:33" ht="24" customHeight="1">
      <c r="A21" s="329"/>
      <c r="B21" s="340"/>
      <c r="C21" s="340"/>
      <c r="D21" s="340" t="s">
        <v>24</v>
      </c>
      <c r="E21" s="341">
        <v>0</v>
      </c>
      <c r="F21" s="341">
        <v>0</v>
      </c>
      <c r="G21" s="341">
        <v>0</v>
      </c>
      <c r="H21" s="341"/>
      <c r="I21" s="341"/>
      <c r="J21" s="341"/>
      <c r="K21" s="341"/>
      <c r="L21" s="341"/>
      <c r="M21" s="341"/>
      <c r="N21" s="341"/>
      <c r="O21" s="341"/>
      <c r="P21" s="341"/>
      <c r="Q21" s="341"/>
      <c r="R21" s="341"/>
      <c r="S21" s="341"/>
      <c r="T21" s="341"/>
      <c r="U21" s="341"/>
      <c r="V21" s="341"/>
      <c r="W21" s="341"/>
      <c r="X21" s="341"/>
      <c r="Y21" s="341"/>
      <c r="Z21" s="341"/>
      <c r="AA21" s="341"/>
      <c r="AB21" s="341"/>
      <c r="AC21" s="341"/>
      <c r="AD21" s="341">
        <f t="shared" ref="AD21:AD26" si="4">SUM(F21:AC21)</f>
        <v>0</v>
      </c>
      <c r="AE21" s="342" t="e">
        <f t="shared" ref="AE21:AE27" si="5">+AD21*100/E21</f>
        <v>#DIV/0!</v>
      </c>
      <c r="AF21" s="341">
        <f t="shared" ref="AF21:AF26" si="6">+E21-AD21</f>
        <v>0</v>
      </c>
      <c r="AG21" s="342" t="e">
        <f t="shared" ref="AG21:AG27" si="7">+AF21*100/E21</f>
        <v>#DIV/0!</v>
      </c>
    </row>
    <row r="22" spans="1:33" ht="24" customHeight="1">
      <c r="A22" s="329"/>
      <c r="B22" s="340"/>
      <c r="C22" s="340"/>
      <c r="D22" s="340" t="s">
        <v>26</v>
      </c>
      <c r="E22" s="341">
        <v>800000</v>
      </c>
      <c r="F22" s="341">
        <v>0</v>
      </c>
      <c r="G22" s="341">
        <v>0</v>
      </c>
      <c r="H22" s="341"/>
      <c r="I22" s="341"/>
      <c r="J22" s="341"/>
      <c r="K22" s="341"/>
      <c r="L22" s="341"/>
      <c r="M22" s="341"/>
      <c r="N22" s="341"/>
      <c r="O22" s="341"/>
      <c r="P22" s="341"/>
      <c r="Q22" s="341"/>
      <c r="R22" s="341"/>
      <c r="S22" s="341"/>
      <c r="T22" s="341"/>
      <c r="U22" s="341"/>
      <c r="V22" s="341"/>
      <c r="W22" s="341"/>
      <c r="X22" s="341"/>
      <c r="Y22" s="341"/>
      <c r="Z22" s="341"/>
      <c r="AA22" s="341"/>
      <c r="AB22" s="341"/>
      <c r="AC22" s="341"/>
      <c r="AD22" s="341">
        <f t="shared" si="4"/>
        <v>0</v>
      </c>
      <c r="AE22" s="342">
        <f t="shared" si="5"/>
        <v>0</v>
      </c>
      <c r="AF22" s="341">
        <f t="shared" si="6"/>
        <v>800000</v>
      </c>
      <c r="AG22" s="342">
        <f t="shared" si="7"/>
        <v>100</v>
      </c>
    </row>
    <row r="23" spans="1:33" ht="24" customHeight="1">
      <c r="A23" s="329"/>
      <c r="B23" s="340"/>
      <c r="C23" s="340"/>
      <c r="D23" s="340" t="s">
        <v>28</v>
      </c>
      <c r="E23" s="341">
        <v>800000</v>
      </c>
      <c r="F23" s="341">
        <v>0</v>
      </c>
      <c r="G23" s="341">
        <v>3257.66</v>
      </c>
      <c r="H23" s="341"/>
      <c r="I23" s="341"/>
      <c r="J23" s="341"/>
      <c r="K23" s="341"/>
      <c r="L23" s="341"/>
      <c r="M23" s="341"/>
      <c r="N23" s="341"/>
      <c r="O23" s="341"/>
      <c r="P23" s="341"/>
      <c r="Q23" s="341"/>
      <c r="R23" s="341"/>
      <c r="S23" s="341"/>
      <c r="T23" s="341"/>
      <c r="U23" s="341"/>
      <c r="V23" s="341"/>
      <c r="W23" s="341"/>
      <c r="X23" s="341"/>
      <c r="Y23" s="341"/>
      <c r="Z23" s="341"/>
      <c r="AA23" s="341"/>
      <c r="AB23" s="341"/>
      <c r="AC23" s="341"/>
      <c r="AD23" s="341">
        <f t="shared" si="4"/>
        <v>3257.66</v>
      </c>
      <c r="AE23" s="342">
        <f t="shared" si="5"/>
        <v>0.4072075</v>
      </c>
      <c r="AF23" s="341">
        <f t="shared" si="6"/>
        <v>796742.34</v>
      </c>
      <c r="AG23" s="342">
        <f t="shared" si="7"/>
        <v>99.592792500000002</v>
      </c>
    </row>
    <row r="24" spans="1:33" ht="24" customHeight="1">
      <c r="A24" s="329"/>
      <c r="B24" s="340"/>
      <c r="C24" s="340"/>
      <c r="D24" s="340" t="s">
        <v>30</v>
      </c>
      <c r="E24" s="341">
        <v>150000</v>
      </c>
      <c r="F24" s="341">
        <v>0</v>
      </c>
      <c r="G24" s="341">
        <v>0</v>
      </c>
      <c r="H24" s="341"/>
      <c r="I24" s="341"/>
      <c r="J24" s="341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1"/>
      <c r="V24" s="341"/>
      <c r="W24" s="341"/>
      <c r="X24" s="341"/>
      <c r="Y24" s="341"/>
      <c r="Z24" s="341"/>
      <c r="AA24" s="341"/>
      <c r="AB24" s="341"/>
      <c r="AC24" s="341"/>
      <c r="AD24" s="341">
        <f t="shared" si="4"/>
        <v>0</v>
      </c>
      <c r="AE24" s="342">
        <f t="shared" si="5"/>
        <v>0</v>
      </c>
      <c r="AF24" s="341">
        <f t="shared" si="6"/>
        <v>150000</v>
      </c>
      <c r="AG24" s="342">
        <f t="shared" si="7"/>
        <v>100</v>
      </c>
    </row>
    <row r="25" spans="1:33" ht="24" customHeight="1">
      <c r="A25" s="329"/>
      <c r="B25" s="340"/>
      <c r="C25" s="340"/>
      <c r="D25" s="340" t="s">
        <v>120</v>
      </c>
      <c r="E25" s="341">
        <v>1000000</v>
      </c>
      <c r="F25" s="341">
        <v>0</v>
      </c>
      <c r="G25" s="341">
        <v>0</v>
      </c>
      <c r="H25" s="341"/>
      <c r="I25" s="341"/>
      <c r="J25" s="341"/>
      <c r="K25" s="341"/>
      <c r="L25" s="341"/>
      <c r="M25" s="341"/>
      <c r="N25" s="341"/>
      <c r="O25" s="341"/>
      <c r="P25" s="341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1"/>
      <c r="AD25" s="341">
        <f t="shared" si="4"/>
        <v>0</v>
      </c>
      <c r="AE25" s="342">
        <f t="shared" si="5"/>
        <v>0</v>
      </c>
      <c r="AF25" s="341">
        <f t="shared" si="6"/>
        <v>1000000</v>
      </c>
      <c r="AG25" s="342">
        <f t="shared" si="7"/>
        <v>100</v>
      </c>
    </row>
    <row r="26" spans="1:33" ht="24" customHeight="1">
      <c r="A26" s="329"/>
      <c r="B26" s="340"/>
      <c r="C26" s="340"/>
      <c r="D26" s="340" t="s">
        <v>121</v>
      </c>
      <c r="E26" s="341">
        <v>0</v>
      </c>
      <c r="F26" s="341">
        <v>0</v>
      </c>
      <c r="G26" s="341">
        <v>0</v>
      </c>
      <c r="H26" s="341"/>
      <c r="I26" s="341"/>
      <c r="J26" s="341"/>
      <c r="K26" s="341"/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  <c r="AA26" s="341"/>
      <c r="AB26" s="341"/>
      <c r="AC26" s="341"/>
      <c r="AD26" s="341">
        <f t="shared" si="4"/>
        <v>0</v>
      </c>
      <c r="AE26" s="342" t="e">
        <f t="shared" si="5"/>
        <v>#DIV/0!</v>
      </c>
      <c r="AF26" s="341">
        <f t="shared" si="6"/>
        <v>0</v>
      </c>
      <c r="AG26" s="342" t="e">
        <f t="shared" si="7"/>
        <v>#DIV/0!</v>
      </c>
    </row>
    <row r="27" spans="1:33" ht="24" customHeight="1">
      <c r="A27" s="329"/>
      <c r="B27" s="344"/>
      <c r="C27" s="344"/>
      <c r="D27" s="345" t="s">
        <v>122</v>
      </c>
      <c r="E27" s="346">
        <f t="shared" ref="E27:AD27" si="8">SUM(E10:E26)</f>
        <v>163977000</v>
      </c>
      <c r="F27" s="346">
        <f t="shared" si="8"/>
        <v>0</v>
      </c>
      <c r="G27" s="346">
        <f t="shared" si="8"/>
        <v>36744488.970000006</v>
      </c>
      <c r="H27" s="346">
        <f t="shared" si="8"/>
        <v>0</v>
      </c>
      <c r="I27" s="346">
        <f t="shared" si="8"/>
        <v>0</v>
      </c>
      <c r="J27" s="346">
        <f t="shared" si="8"/>
        <v>0</v>
      </c>
      <c r="K27" s="346">
        <f t="shared" si="8"/>
        <v>0</v>
      </c>
      <c r="L27" s="346">
        <f t="shared" si="8"/>
        <v>0</v>
      </c>
      <c r="M27" s="346">
        <f t="shared" si="8"/>
        <v>0</v>
      </c>
      <c r="N27" s="346">
        <f t="shared" si="8"/>
        <v>0</v>
      </c>
      <c r="O27" s="346">
        <f t="shared" si="8"/>
        <v>0</v>
      </c>
      <c r="P27" s="346">
        <f t="shared" si="8"/>
        <v>0</v>
      </c>
      <c r="Q27" s="346">
        <f t="shared" si="8"/>
        <v>0</v>
      </c>
      <c r="R27" s="346">
        <f t="shared" si="8"/>
        <v>0</v>
      </c>
      <c r="S27" s="346">
        <f t="shared" si="8"/>
        <v>0</v>
      </c>
      <c r="T27" s="346">
        <f t="shared" si="8"/>
        <v>0</v>
      </c>
      <c r="U27" s="346">
        <f t="shared" si="8"/>
        <v>0</v>
      </c>
      <c r="V27" s="346">
        <f t="shared" si="8"/>
        <v>0</v>
      </c>
      <c r="W27" s="346">
        <f t="shared" si="8"/>
        <v>0</v>
      </c>
      <c r="X27" s="346">
        <f t="shared" si="8"/>
        <v>0</v>
      </c>
      <c r="Y27" s="346">
        <f t="shared" si="8"/>
        <v>0</v>
      </c>
      <c r="Z27" s="346">
        <f t="shared" si="8"/>
        <v>0</v>
      </c>
      <c r="AA27" s="346">
        <f t="shared" si="8"/>
        <v>0</v>
      </c>
      <c r="AB27" s="346">
        <f t="shared" si="8"/>
        <v>0</v>
      </c>
      <c r="AC27" s="346">
        <f t="shared" si="8"/>
        <v>0</v>
      </c>
      <c r="AD27" s="346">
        <f t="shared" si="8"/>
        <v>36744488.970000006</v>
      </c>
      <c r="AE27" s="347">
        <f t="shared" si="5"/>
        <v>22.408318831299514</v>
      </c>
      <c r="AF27" s="346">
        <f>SUM(AF10:AF26)</f>
        <v>127232511.02999999</v>
      </c>
      <c r="AG27" s="347">
        <f t="shared" si="7"/>
        <v>77.591681168700475</v>
      </c>
    </row>
    <row r="28" spans="1:33" ht="24" customHeight="1">
      <c r="A28" s="329"/>
      <c r="B28" s="460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343"/>
      <c r="AF28" s="329"/>
      <c r="AG28" s="343"/>
    </row>
    <row r="29" spans="1:33" ht="24" customHeight="1">
      <c r="A29" s="329"/>
      <c r="B29" s="337"/>
      <c r="C29" s="459" t="s">
        <v>35</v>
      </c>
      <c r="D29" s="371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39"/>
      <c r="AD29" s="339"/>
      <c r="AE29" s="343"/>
      <c r="AF29" s="339"/>
      <c r="AG29" s="343"/>
    </row>
    <row r="30" spans="1:33" ht="24" customHeight="1">
      <c r="A30" s="329"/>
      <c r="B30" s="340"/>
      <c r="C30" s="340"/>
      <c r="D30" s="340" t="s">
        <v>36</v>
      </c>
      <c r="E30" s="341">
        <v>20400000</v>
      </c>
      <c r="F30" s="341">
        <v>1552109</v>
      </c>
      <c r="G30" s="341">
        <v>197995</v>
      </c>
      <c r="H30" s="341"/>
      <c r="I30" s="341"/>
      <c r="J30" s="341"/>
      <c r="K30" s="341"/>
      <c r="L30" s="341"/>
      <c r="M30" s="341"/>
      <c r="N30" s="341"/>
      <c r="O30" s="341"/>
      <c r="P30" s="341"/>
      <c r="Q30" s="341"/>
      <c r="R30" s="341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1"/>
      <c r="AD30" s="341">
        <f t="shared" ref="AD30:AD41" si="9">SUM(F30:AC30)</f>
        <v>1750104</v>
      </c>
      <c r="AE30" s="342">
        <f t="shared" ref="AE30:AE41" si="10">+AD30*100/E30</f>
        <v>8.5789411764705878</v>
      </c>
      <c r="AF30" s="341">
        <f t="shared" ref="AF30:AF41" si="11">+E30-AD30</f>
        <v>18649896</v>
      </c>
      <c r="AG30" s="342">
        <f t="shared" ref="AG30:AG41" si="12">+AF30*100/E30</f>
        <v>91.421058823529407</v>
      </c>
    </row>
    <row r="31" spans="1:33" ht="24" customHeight="1">
      <c r="A31" s="329"/>
      <c r="B31" s="340"/>
      <c r="C31" s="340"/>
      <c r="D31" s="340" t="s">
        <v>124</v>
      </c>
      <c r="E31" s="341">
        <v>59000</v>
      </c>
      <c r="F31" s="341">
        <v>3000</v>
      </c>
      <c r="G31" s="341">
        <v>0</v>
      </c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1"/>
      <c r="AD31" s="341">
        <f t="shared" si="9"/>
        <v>3000</v>
      </c>
      <c r="AE31" s="342">
        <f t="shared" si="10"/>
        <v>5.0847457627118642</v>
      </c>
      <c r="AF31" s="341">
        <f t="shared" si="11"/>
        <v>56000</v>
      </c>
      <c r="AG31" s="342">
        <f t="shared" si="12"/>
        <v>94.915254237288138</v>
      </c>
    </row>
    <row r="32" spans="1:33" ht="24" customHeight="1">
      <c r="A32" s="329"/>
      <c r="B32" s="340"/>
      <c r="C32" s="340"/>
      <c r="D32" s="340" t="s">
        <v>40</v>
      </c>
      <c r="E32" s="341">
        <v>2900000</v>
      </c>
      <c r="F32" s="341">
        <v>210000</v>
      </c>
      <c r="G32" s="341">
        <v>0</v>
      </c>
      <c r="H32" s="341"/>
      <c r="I32" s="341"/>
      <c r="J32" s="341"/>
      <c r="K32" s="341"/>
      <c r="L32" s="341"/>
      <c r="M32" s="341"/>
      <c r="N32" s="341"/>
      <c r="O32" s="341"/>
      <c r="P32" s="341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1"/>
      <c r="AD32" s="341">
        <f t="shared" si="9"/>
        <v>210000</v>
      </c>
      <c r="AE32" s="342">
        <f t="shared" si="10"/>
        <v>7.2413793103448274</v>
      </c>
      <c r="AF32" s="341">
        <f t="shared" si="11"/>
        <v>2690000</v>
      </c>
      <c r="AG32" s="342">
        <f t="shared" si="12"/>
        <v>92.758620689655174</v>
      </c>
    </row>
    <row r="33" spans="1:33" ht="24" customHeight="1">
      <c r="A33" s="329"/>
      <c r="B33" s="340"/>
      <c r="C33" s="340"/>
      <c r="D33" s="340" t="s">
        <v>42</v>
      </c>
      <c r="E33" s="341">
        <v>1200000</v>
      </c>
      <c r="F33" s="341">
        <v>130000</v>
      </c>
      <c r="G33" s="341">
        <v>0</v>
      </c>
      <c r="H33" s="341"/>
      <c r="I33" s="341"/>
      <c r="J33" s="341"/>
      <c r="K33" s="341"/>
      <c r="L33" s="341"/>
      <c r="M33" s="341"/>
      <c r="N33" s="341"/>
      <c r="O33" s="341"/>
      <c r="P33" s="341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1"/>
      <c r="AD33" s="341">
        <f t="shared" si="9"/>
        <v>130000</v>
      </c>
      <c r="AE33" s="342">
        <f t="shared" si="10"/>
        <v>10.833333333333334</v>
      </c>
      <c r="AF33" s="341">
        <f t="shared" si="11"/>
        <v>1070000</v>
      </c>
      <c r="AG33" s="342">
        <f t="shared" si="12"/>
        <v>89.166666666666671</v>
      </c>
    </row>
    <row r="34" spans="1:33" ht="24" customHeight="1">
      <c r="A34" s="329"/>
      <c r="B34" s="340"/>
      <c r="C34" s="340"/>
      <c r="D34" s="340" t="s">
        <v>44</v>
      </c>
      <c r="E34" s="341">
        <v>12000000</v>
      </c>
      <c r="F34" s="341">
        <v>1192301</v>
      </c>
      <c r="G34" s="341">
        <v>0</v>
      </c>
      <c r="H34" s="341"/>
      <c r="I34" s="341"/>
      <c r="J34" s="341"/>
      <c r="K34" s="341"/>
      <c r="L34" s="341"/>
      <c r="M34" s="341"/>
      <c r="N34" s="341"/>
      <c r="O34" s="341"/>
      <c r="P34" s="341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1"/>
      <c r="AD34" s="341">
        <f t="shared" si="9"/>
        <v>1192301</v>
      </c>
      <c r="AE34" s="342">
        <f t="shared" si="10"/>
        <v>9.9358416666666667</v>
      </c>
      <c r="AF34" s="341">
        <f t="shared" si="11"/>
        <v>10807699</v>
      </c>
      <c r="AG34" s="342">
        <f t="shared" si="12"/>
        <v>90.064158333333339</v>
      </c>
    </row>
    <row r="35" spans="1:33" ht="24" customHeight="1">
      <c r="A35" s="329"/>
      <c r="B35" s="340"/>
      <c r="C35" s="340"/>
      <c r="D35" s="340" t="s">
        <v>46</v>
      </c>
      <c r="E35" s="341">
        <v>0</v>
      </c>
      <c r="F35" s="341">
        <v>0</v>
      </c>
      <c r="G35" s="341">
        <v>0</v>
      </c>
      <c r="H35" s="341"/>
      <c r="I35" s="341"/>
      <c r="J35" s="341"/>
      <c r="K35" s="341"/>
      <c r="L35" s="341"/>
      <c r="M35" s="341"/>
      <c r="N35" s="341"/>
      <c r="O35" s="341"/>
      <c r="P35" s="341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1"/>
      <c r="AD35" s="341">
        <f t="shared" si="9"/>
        <v>0</v>
      </c>
      <c r="AE35" s="342" t="e">
        <f t="shared" si="10"/>
        <v>#DIV/0!</v>
      </c>
      <c r="AF35" s="341">
        <f t="shared" si="11"/>
        <v>0</v>
      </c>
      <c r="AG35" s="342" t="e">
        <f t="shared" si="12"/>
        <v>#DIV/0!</v>
      </c>
    </row>
    <row r="36" spans="1:33" ht="24" customHeight="1">
      <c r="A36" s="329"/>
      <c r="B36" s="340"/>
      <c r="C36" s="340"/>
      <c r="D36" s="340" t="s">
        <v>48</v>
      </c>
      <c r="E36" s="341">
        <v>200000</v>
      </c>
      <c r="F36" s="341">
        <v>19000</v>
      </c>
      <c r="G36" s="341">
        <v>0</v>
      </c>
      <c r="H36" s="341"/>
      <c r="I36" s="341"/>
      <c r="J36" s="341"/>
      <c r="K36" s="341"/>
      <c r="L36" s="341"/>
      <c r="M36" s="341"/>
      <c r="N36" s="341"/>
      <c r="O36" s="341"/>
      <c r="P36" s="341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1"/>
      <c r="AD36" s="341">
        <f t="shared" si="9"/>
        <v>19000</v>
      </c>
      <c r="AE36" s="342">
        <f t="shared" si="10"/>
        <v>9.5</v>
      </c>
      <c r="AF36" s="341">
        <f t="shared" si="11"/>
        <v>181000</v>
      </c>
      <c r="AG36" s="342">
        <f t="shared" si="12"/>
        <v>90.5</v>
      </c>
    </row>
    <row r="37" spans="1:33" ht="24" customHeight="1">
      <c r="A37" s="329"/>
      <c r="B37" s="340"/>
      <c r="C37" s="340"/>
      <c r="D37" s="340" t="s">
        <v>50</v>
      </c>
      <c r="E37" s="341">
        <v>25000000</v>
      </c>
      <c r="F37" s="341">
        <v>1912755.86</v>
      </c>
      <c r="G37" s="341">
        <v>0</v>
      </c>
      <c r="H37" s="341"/>
      <c r="I37" s="341"/>
      <c r="J37" s="341"/>
      <c r="K37" s="341"/>
      <c r="L37" s="341"/>
      <c r="M37" s="341"/>
      <c r="N37" s="341"/>
      <c r="O37" s="341"/>
      <c r="P37" s="341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1"/>
      <c r="AD37" s="341">
        <f t="shared" si="9"/>
        <v>1912755.86</v>
      </c>
      <c r="AE37" s="342">
        <f t="shared" si="10"/>
        <v>7.6510234400000003</v>
      </c>
      <c r="AF37" s="341">
        <f t="shared" si="11"/>
        <v>23087244.140000001</v>
      </c>
      <c r="AG37" s="342">
        <f t="shared" si="12"/>
        <v>92.348976559999997</v>
      </c>
    </row>
    <row r="38" spans="1:33" ht="24" customHeight="1">
      <c r="A38" s="329"/>
      <c r="B38" s="340"/>
      <c r="C38" s="340"/>
      <c r="D38" s="340" t="s">
        <v>52</v>
      </c>
      <c r="E38" s="341">
        <v>0</v>
      </c>
      <c r="F38" s="341">
        <v>0</v>
      </c>
      <c r="G38" s="341">
        <v>0</v>
      </c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1"/>
      <c r="AD38" s="341">
        <f t="shared" si="9"/>
        <v>0</v>
      </c>
      <c r="AE38" s="342" t="e">
        <f t="shared" si="10"/>
        <v>#DIV/0!</v>
      </c>
      <c r="AF38" s="341">
        <f t="shared" si="11"/>
        <v>0</v>
      </c>
      <c r="AG38" s="342" t="e">
        <f t="shared" si="12"/>
        <v>#DIV/0!</v>
      </c>
    </row>
    <row r="39" spans="1:33" ht="24" customHeight="1">
      <c r="A39" s="329"/>
      <c r="B39" s="340"/>
      <c r="C39" s="340"/>
      <c r="D39" s="340" t="s">
        <v>125</v>
      </c>
      <c r="E39" s="341">
        <v>310000</v>
      </c>
      <c r="F39" s="341">
        <v>21000</v>
      </c>
      <c r="G39" s="341">
        <v>0</v>
      </c>
      <c r="H39" s="341"/>
      <c r="I39" s="341"/>
      <c r="J39" s="341"/>
      <c r="K39" s="341"/>
      <c r="L39" s="341"/>
      <c r="M39" s="341"/>
      <c r="N39" s="341"/>
      <c r="O39" s="341"/>
      <c r="P39" s="341"/>
      <c r="Q39" s="341"/>
      <c r="R39" s="341"/>
      <c r="S39" s="341"/>
      <c r="T39" s="341"/>
      <c r="U39" s="341"/>
      <c r="V39" s="341"/>
      <c r="W39" s="341"/>
      <c r="X39" s="341"/>
      <c r="Y39" s="341"/>
      <c r="Z39" s="341"/>
      <c r="AA39" s="341"/>
      <c r="AB39" s="341"/>
      <c r="AC39" s="341"/>
      <c r="AD39" s="341">
        <f t="shared" si="9"/>
        <v>21000</v>
      </c>
      <c r="AE39" s="342">
        <f t="shared" si="10"/>
        <v>6.774193548387097</v>
      </c>
      <c r="AF39" s="341">
        <f t="shared" si="11"/>
        <v>289000</v>
      </c>
      <c r="AG39" s="342">
        <f t="shared" si="12"/>
        <v>93.225806451612897</v>
      </c>
    </row>
    <row r="40" spans="1:33" ht="24" customHeight="1">
      <c r="A40" s="329"/>
      <c r="B40" s="340"/>
      <c r="C40" s="340"/>
      <c r="D40" s="340" t="s">
        <v>56</v>
      </c>
      <c r="E40" s="341">
        <v>1700000</v>
      </c>
      <c r="F40" s="341">
        <v>188191</v>
      </c>
      <c r="G40" s="341">
        <v>0</v>
      </c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1"/>
      <c r="AD40" s="341">
        <f t="shared" si="9"/>
        <v>188191</v>
      </c>
      <c r="AE40" s="342">
        <f t="shared" si="10"/>
        <v>11.070058823529411</v>
      </c>
      <c r="AF40" s="341">
        <f t="shared" si="11"/>
        <v>1511809</v>
      </c>
      <c r="AG40" s="342">
        <f t="shared" si="12"/>
        <v>88.929941176470592</v>
      </c>
    </row>
    <row r="41" spans="1:33" ht="24" customHeight="1">
      <c r="A41" s="329"/>
      <c r="B41" s="340"/>
      <c r="C41" s="340"/>
      <c r="D41" s="340" t="s">
        <v>126</v>
      </c>
      <c r="E41" s="341">
        <v>0</v>
      </c>
      <c r="F41" s="341">
        <v>0</v>
      </c>
      <c r="G41" s="341">
        <v>0</v>
      </c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1"/>
      <c r="AD41" s="341">
        <f t="shared" si="9"/>
        <v>0</v>
      </c>
      <c r="AE41" s="342" t="e">
        <f t="shared" si="10"/>
        <v>#DIV/0!</v>
      </c>
      <c r="AF41" s="341">
        <f t="shared" si="11"/>
        <v>0</v>
      </c>
      <c r="AG41" s="342" t="e">
        <f t="shared" si="12"/>
        <v>#DIV/0!</v>
      </c>
    </row>
    <row r="42" spans="1:33" ht="24" customHeight="1">
      <c r="A42" s="329"/>
      <c r="B42" s="337"/>
      <c r="C42" s="459" t="s">
        <v>127</v>
      </c>
      <c r="D42" s="371"/>
      <c r="E42" s="339"/>
      <c r="F42" s="339"/>
      <c r="G42" s="339"/>
      <c r="H42" s="339"/>
      <c r="I42" s="339"/>
      <c r="J42" s="339"/>
      <c r="K42" s="339"/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  <c r="AC42" s="339"/>
      <c r="AD42" s="339"/>
      <c r="AE42" s="343"/>
      <c r="AF42" s="339"/>
      <c r="AG42" s="343"/>
    </row>
    <row r="43" spans="1:33" ht="24" customHeight="1">
      <c r="A43" s="329"/>
      <c r="B43" s="340"/>
      <c r="C43" s="340"/>
      <c r="D43" s="340" t="s">
        <v>128</v>
      </c>
      <c r="E43" s="341">
        <v>24000000</v>
      </c>
      <c r="F43" s="341">
        <v>1040197.98</v>
      </c>
      <c r="G43" s="341">
        <v>0</v>
      </c>
      <c r="H43" s="341"/>
      <c r="I43" s="341"/>
      <c r="J43" s="341"/>
      <c r="K43" s="341"/>
      <c r="L43" s="341"/>
      <c r="M43" s="341"/>
      <c r="N43" s="341"/>
      <c r="O43" s="341"/>
      <c r="P43" s="341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1"/>
      <c r="AD43" s="341">
        <f>SUM(F43:AC43)</f>
        <v>1040197.98</v>
      </c>
      <c r="AE43" s="342">
        <f>+AD43*100/E43</f>
        <v>4.3341582499999998</v>
      </c>
      <c r="AF43" s="341">
        <f>+E43-AD43</f>
        <v>22959802.02</v>
      </c>
      <c r="AG43" s="342">
        <f>+AF43*100/E43</f>
        <v>95.665841749999998</v>
      </c>
    </row>
    <row r="44" spans="1:33" ht="24" customHeight="1">
      <c r="A44" s="329"/>
      <c r="B44" s="340"/>
      <c r="C44" s="340"/>
      <c r="D44" s="340" t="s">
        <v>129</v>
      </c>
      <c r="E44" s="339"/>
      <c r="F44" s="339"/>
      <c r="G44" s="339"/>
      <c r="H44" s="339"/>
      <c r="I44" s="339"/>
      <c r="J44" s="339"/>
      <c r="K44" s="339"/>
      <c r="L44" s="339"/>
      <c r="M44" s="339"/>
      <c r="N44" s="339"/>
      <c r="O44" s="339"/>
      <c r="P44" s="339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39"/>
      <c r="AD44" s="339"/>
      <c r="AE44" s="343"/>
      <c r="AF44" s="339"/>
      <c r="AG44" s="343"/>
    </row>
    <row r="45" spans="1:33" ht="24" customHeight="1">
      <c r="A45" s="329"/>
      <c r="B45" s="340"/>
      <c r="C45" s="340"/>
      <c r="D45" s="340" t="s">
        <v>130</v>
      </c>
      <c r="E45" s="341">
        <v>9000000</v>
      </c>
      <c r="F45" s="341">
        <v>908656.57</v>
      </c>
      <c r="G45" s="341">
        <v>0</v>
      </c>
      <c r="H45" s="341"/>
      <c r="I45" s="341"/>
      <c r="J45" s="341"/>
      <c r="K45" s="341"/>
      <c r="L45" s="341"/>
      <c r="M45" s="341"/>
      <c r="N45" s="341"/>
      <c r="O45" s="341"/>
      <c r="P45" s="341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1"/>
      <c r="AD45" s="341">
        <f t="shared" ref="AD45:AD53" si="13">SUM(F45:AC45)</f>
        <v>908656.57</v>
      </c>
      <c r="AE45" s="342">
        <f t="shared" ref="AE45:AE53" si="14">+AD45*100/E45</f>
        <v>10.096184111111111</v>
      </c>
      <c r="AF45" s="341">
        <f t="shared" ref="AF45:AF53" si="15">+E45-AD45</f>
        <v>8091343.4299999997</v>
      </c>
      <c r="AG45" s="342">
        <f t="shared" ref="AG45:AG53" si="16">+AF45*100/E45</f>
        <v>89.903815888888886</v>
      </c>
    </row>
    <row r="46" spans="1:33" ht="24" customHeight="1">
      <c r="A46" s="329"/>
      <c r="B46" s="340"/>
      <c r="C46" s="340"/>
      <c r="D46" s="340" t="s">
        <v>131</v>
      </c>
      <c r="E46" s="341">
        <v>10500000</v>
      </c>
      <c r="F46" s="341">
        <v>828531.08</v>
      </c>
      <c r="G46" s="341">
        <v>0</v>
      </c>
      <c r="H46" s="341"/>
      <c r="I46" s="341"/>
      <c r="J46" s="341"/>
      <c r="K46" s="341"/>
      <c r="L46" s="341"/>
      <c r="M46" s="341"/>
      <c r="N46" s="341"/>
      <c r="O46" s="341"/>
      <c r="P46" s="341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1"/>
      <c r="AD46" s="341">
        <f t="shared" si="13"/>
        <v>828531.08</v>
      </c>
      <c r="AE46" s="342">
        <f t="shared" si="14"/>
        <v>7.8907721904761905</v>
      </c>
      <c r="AF46" s="341">
        <f t="shared" si="15"/>
        <v>9671468.9199999999</v>
      </c>
      <c r="AG46" s="342">
        <f t="shared" si="16"/>
        <v>92.109227809523816</v>
      </c>
    </row>
    <row r="47" spans="1:33" ht="24" customHeight="1">
      <c r="A47" s="329"/>
      <c r="B47" s="340"/>
      <c r="C47" s="340"/>
      <c r="D47" s="340" t="s">
        <v>132</v>
      </c>
      <c r="E47" s="341">
        <v>500000</v>
      </c>
      <c r="F47" s="341">
        <v>0</v>
      </c>
      <c r="G47" s="341">
        <v>0</v>
      </c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1"/>
      <c r="AD47" s="341">
        <f t="shared" si="13"/>
        <v>0</v>
      </c>
      <c r="AE47" s="342">
        <f t="shared" si="14"/>
        <v>0</v>
      </c>
      <c r="AF47" s="341">
        <f t="shared" si="15"/>
        <v>500000</v>
      </c>
      <c r="AG47" s="342">
        <f t="shared" si="16"/>
        <v>100</v>
      </c>
    </row>
    <row r="48" spans="1:33" ht="24" customHeight="1">
      <c r="A48" s="329"/>
      <c r="B48" s="340"/>
      <c r="C48" s="340"/>
      <c r="D48" s="340" t="s">
        <v>133</v>
      </c>
      <c r="E48" s="341">
        <v>1500000</v>
      </c>
      <c r="F48" s="341">
        <v>125931.97</v>
      </c>
      <c r="G48" s="341">
        <v>0</v>
      </c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1"/>
      <c r="AD48" s="341">
        <f t="shared" si="13"/>
        <v>125931.97</v>
      </c>
      <c r="AE48" s="342">
        <f t="shared" si="14"/>
        <v>8.3954646666666672</v>
      </c>
      <c r="AF48" s="341">
        <f t="shared" si="15"/>
        <v>1374068.03</v>
      </c>
      <c r="AG48" s="342">
        <f t="shared" si="16"/>
        <v>91.604535333333331</v>
      </c>
    </row>
    <row r="49" spans="1:33" ht="24" customHeight="1">
      <c r="A49" s="329"/>
      <c r="B49" s="340"/>
      <c r="C49" s="340"/>
      <c r="D49" s="340" t="s">
        <v>134</v>
      </c>
      <c r="E49" s="341">
        <v>0</v>
      </c>
      <c r="F49" s="341">
        <v>0</v>
      </c>
      <c r="G49" s="341">
        <v>0</v>
      </c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1"/>
      <c r="AD49" s="341">
        <f t="shared" si="13"/>
        <v>0</v>
      </c>
      <c r="AE49" s="342" t="e">
        <f t="shared" si="14"/>
        <v>#DIV/0!</v>
      </c>
      <c r="AF49" s="341">
        <f t="shared" si="15"/>
        <v>0</v>
      </c>
      <c r="AG49" s="342" t="e">
        <f t="shared" si="16"/>
        <v>#DIV/0!</v>
      </c>
    </row>
    <row r="50" spans="1:33" ht="24" customHeight="1">
      <c r="A50" s="329"/>
      <c r="B50" s="340"/>
      <c r="C50" s="340"/>
      <c r="D50" s="340" t="s">
        <v>63</v>
      </c>
      <c r="E50" s="341">
        <v>9000000</v>
      </c>
      <c r="F50" s="341">
        <v>422976.15</v>
      </c>
      <c r="G50" s="341">
        <v>0</v>
      </c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1"/>
      <c r="AD50" s="341">
        <f t="shared" si="13"/>
        <v>422976.15</v>
      </c>
      <c r="AE50" s="342">
        <f t="shared" si="14"/>
        <v>4.6997350000000004</v>
      </c>
      <c r="AF50" s="341">
        <f t="shared" si="15"/>
        <v>8577023.8499999996</v>
      </c>
      <c r="AG50" s="342">
        <f t="shared" si="16"/>
        <v>95.300264999999996</v>
      </c>
    </row>
    <row r="51" spans="1:33" ht="24" customHeight="1">
      <c r="A51" s="329"/>
      <c r="B51" s="340"/>
      <c r="C51" s="340"/>
      <c r="D51" s="340" t="s">
        <v>65</v>
      </c>
      <c r="E51" s="341">
        <v>6000000</v>
      </c>
      <c r="F51" s="341">
        <v>505195.55</v>
      </c>
      <c r="G51" s="341">
        <v>0</v>
      </c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1"/>
      <c r="AD51" s="341">
        <f t="shared" si="13"/>
        <v>505195.55</v>
      </c>
      <c r="AE51" s="342">
        <f t="shared" si="14"/>
        <v>8.419925833333334</v>
      </c>
      <c r="AF51" s="341">
        <f t="shared" si="15"/>
        <v>5494804.4500000002</v>
      </c>
      <c r="AG51" s="342">
        <f t="shared" si="16"/>
        <v>91.580074166666662</v>
      </c>
    </row>
    <row r="52" spans="1:33" ht="24" customHeight="1">
      <c r="A52" s="329"/>
      <c r="B52" s="340"/>
      <c r="C52" s="340"/>
      <c r="D52" s="340" t="s">
        <v>67</v>
      </c>
      <c r="E52" s="341">
        <v>19000000</v>
      </c>
      <c r="F52" s="341">
        <v>2097491.46</v>
      </c>
      <c r="G52" s="341">
        <v>0</v>
      </c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1"/>
      <c r="AD52" s="341">
        <f t="shared" si="13"/>
        <v>2097491.46</v>
      </c>
      <c r="AE52" s="342">
        <f t="shared" si="14"/>
        <v>11.039428736842105</v>
      </c>
      <c r="AF52" s="341">
        <f t="shared" si="15"/>
        <v>16902508.539999999</v>
      </c>
      <c r="AG52" s="342">
        <f t="shared" si="16"/>
        <v>88.960571263157888</v>
      </c>
    </row>
    <row r="53" spans="1:33" ht="24" customHeight="1">
      <c r="A53" s="329"/>
      <c r="B53" s="340"/>
      <c r="C53" s="340"/>
      <c r="D53" s="340" t="s">
        <v>135</v>
      </c>
      <c r="E53" s="341">
        <v>3300000</v>
      </c>
      <c r="F53" s="341">
        <v>280711.2</v>
      </c>
      <c r="G53" s="341">
        <v>0</v>
      </c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1"/>
      <c r="AD53" s="341">
        <f t="shared" si="13"/>
        <v>280711.2</v>
      </c>
      <c r="AE53" s="342">
        <f t="shared" si="14"/>
        <v>8.5063999999999993</v>
      </c>
      <c r="AF53" s="341">
        <f t="shared" si="15"/>
        <v>3019288.8</v>
      </c>
      <c r="AG53" s="342">
        <f t="shared" si="16"/>
        <v>91.493600000000001</v>
      </c>
    </row>
    <row r="54" spans="1:33" ht="24" customHeight="1">
      <c r="A54" s="329"/>
      <c r="B54" s="337"/>
      <c r="C54" s="459" t="s">
        <v>71</v>
      </c>
      <c r="D54" s="371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39"/>
      <c r="W54" s="339"/>
      <c r="X54" s="339"/>
      <c r="Y54" s="339"/>
      <c r="Z54" s="339"/>
      <c r="AA54" s="339"/>
      <c r="AB54" s="339"/>
      <c r="AC54" s="339"/>
      <c r="AD54" s="339"/>
      <c r="AE54" s="343"/>
      <c r="AF54" s="339"/>
      <c r="AG54" s="343"/>
    </row>
    <row r="55" spans="1:33" ht="24" customHeight="1">
      <c r="A55" s="329"/>
      <c r="B55" s="348"/>
      <c r="C55" s="348"/>
      <c r="D55" s="348" t="s">
        <v>72</v>
      </c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39"/>
      <c r="W55" s="339"/>
      <c r="X55" s="339"/>
      <c r="Y55" s="339"/>
      <c r="Z55" s="339"/>
      <c r="AA55" s="339"/>
      <c r="AB55" s="339"/>
      <c r="AC55" s="339"/>
      <c r="AD55" s="339"/>
      <c r="AE55" s="343"/>
      <c r="AF55" s="339"/>
      <c r="AG55" s="343"/>
    </row>
    <row r="56" spans="1:33" ht="24" customHeight="1">
      <c r="A56" s="329"/>
      <c r="B56" s="340"/>
      <c r="C56" s="340"/>
      <c r="D56" s="340" t="s">
        <v>136</v>
      </c>
      <c r="E56" s="341">
        <v>10700000</v>
      </c>
      <c r="F56" s="341">
        <v>1490934.58</v>
      </c>
      <c r="G56" s="341">
        <v>0</v>
      </c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1"/>
      <c r="AD56" s="341">
        <f t="shared" ref="AD56:AD58" si="17">SUM(F56:AC56)</f>
        <v>1490934.58</v>
      </c>
      <c r="AE56" s="342">
        <f t="shared" ref="AE56:AE58" si="18">+AD56*100/E56</f>
        <v>13.933968037383178</v>
      </c>
      <c r="AF56" s="341">
        <f t="shared" ref="AF56:AF58" si="19">+E56-AD56</f>
        <v>9209065.4199999999</v>
      </c>
      <c r="AG56" s="342">
        <f t="shared" ref="AG56:AG58" si="20">+AF56*100/E56</f>
        <v>86.066031962616819</v>
      </c>
    </row>
    <row r="57" spans="1:33" ht="24" customHeight="1">
      <c r="A57" s="329"/>
      <c r="B57" s="340"/>
      <c r="C57" s="340"/>
      <c r="D57" s="340" t="s">
        <v>137</v>
      </c>
      <c r="E57" s="341">
        <v>1000000</v>
      </c>
      <c r="F57" s="341">
        <v>0</v>
      </c>
      <c r="G57" s="341">
        <v>0</v>
      </c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  <c r="AA57" s="341"/>
      <c r="AB57" s="341"/>
      <c r="AC57" s="341"/>
      <c r="AD57" s="341">
        <f t="shared" si="17"/>
        <v>0</v>
      </c>
      <c r="AE57" s="342">
        <f t="shared" si="18"/>
        <v>0</v>
      </c>
      <c r="AF57" s="341">
        <f t="shared" si="19"/>
        <v>1000000</v>
      </c>
      <c r="AG57" s="342">
        <f t="shared" si="20"/>
        <v>100</v>
      </c>
    </row>
    <row r="58" spans="1:33" ht="24" customHeight="1">
      <c r="A58" s="329"/>
      <c r="B58" s="340"/>
      <c r="C58" s="340"/>
      <c r="D58" s="340" t="s">
        <v>138</v>
      </c>
      <c r="E58" s="341">
        <v>1741597</v>
      </c>
      <c r="F58" s="341">
        <v>379644.86</v>
      </c>
      <c r="G58" s="341">
        <v>0</v>
      </c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1"/>
      <c r="AD58" s="341">
        <f t="shared" si="17"/>
        <v>379644.86</v>
      </c>
      <c r="AE58" s="342">
        <f t="shared" si="18"/>
        <v>21.798662951302742</v>
      </c>
      <c r="AF58" s="341">
        <f t="shared" si="19"/>
        <v>1361952.1400000001</v>
      </c>
      <c r="AG58" s="342">
        <f t="shared" si="20"/>
        <v>78.201337048697255</v>
      </c>
    </row>
    <row r="59" spans="1:33" ht="24" customHeight="1">
      <c r="A59" s="329"/>
      <c r="B59" s="340"/>
      <c r="C59" s="340"/>
      <c r="D59" s="340" t="s">
        <v>79</v>
      </c>
      <c r="E59" s="339"/>
      <c r="F59" s="339"/>
      <c r="G59" s="339"/>
      <c r="H59" s="339"/>
      <c r="I59" s="339"/>
      <c r="J59" s="339"/>
      <c r="K59" s="339"/>
      <c r="L59" s="339"/>
      <c r="M59" s="339"/>
      <c r="N59" s="339"/>
      <c r="O59" s="339"/>
      <c r="P59" s="339"/>
      <c r="Q59" s="339"/>
      <c r="R59" s="339"/>
      <c r="S59" s="339"/>
      <c r="T59" s="339"/>
      <c r="U59" s="339"/>
      <c r="V59" s="339"/>
      <c r="W59" s="339"/>
      <c r="X59" s="339"/>
      <c r="Y59" s="339"/>
      <c r="Z59" s="339"/>
      <c r="AA59" s="339"/>
      <c r="AB59" s="339"/>
      <c r="AC59" s="339"/>
      <c r="AD59" s="339"/>
      <c r="AE59" s="343"/>
      <c r="AF59" s="339"/>
      <c r="AG59" s="343"/>
    </row>
    <row r="60" spans="1:33" ht="24" customHeight="1">
      <c r="A60" s="329"/>
      <c r="B60" s="340"/>
      <c r="C60" s="340"/>
      <c r="D60" s="340" t="s">
        <v>139</v>
      </c>
      <c r="E60" s="341">
        <v>0</v>
      </c>
      <c r="F60" s="341">
        <v>0</v>
      </c>
      <c r="G60" s="341">
        <v>0</v>
      </c>
      <c r="H60" s="341"/>
      <c r="I60" s="341"/>
      <c r="J60" s="341"/>
      <c r="K60" s="341"/>
      <c r="L60" s="341"/>
      <c r="M60" s="341"/>
      <c r="N60" s="341"/>
      <c r="O60" s="341"/>
      <c r="P60" s="341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1"/>
      <c r="AD60" s="341">
        <f t="shared" ref="AD60:AD62" si="21">SUM(F60:AC60)</f>
        <v>0</v>
      </c>
      <c r="AE60" s="342" t="e">
        <f t="shared" ref="AE60:AE62" si="22">+AD60*100/E60</f>
        <v>#DIV/0!</v>
      </c>
      <c r="AF60" s="341">
        <f t="shared" ref="AF60:AF62" si="23">+E60-AD60</f>
        <v>0</v>
      </c>
      <c r="AG60" s="342" t="e">
        <f t="shared" ref="AG60:AG62" si="24">+AF60*100/E60</f>
        <v>#DIV/0!</v>
      </c>
    </row>
    <row r="61" spans="1:33" ht="24" customHeight="1">
      <c r="A61" s="329"/>
      <c r="B61" s="340"/>
      <c r="C61" s="340"/>
      <c r="D61" s="340" t="s">
        <v>140</v>
      </c>
      <c r="E61" s="341">
        <v>0</v>
      </c>
      <c r="F61" s="341">
        <v>0</v>
      </c>
      <c r="G61" s="341">
        <v>0</v>
      </c>
      <c r="H61" s="341"/>
      <c r="I61" s="341"/>
      <c r="J61" s="341"/>
      <c r="K61" s="341"/>
      <c r="L61" s="341"/>
      <c r="M61" s="341"/>
      <c r="N61" s="341"/>
      <c r="O61" s="341"/>
      <c r="P61" s="341"/>
      <c r="Q61" s="341"/>
      <c r="R61" s="341"/>
      <c r="S61" s="341"/>
      <c r="T61" s="341"/>
      <c r="U61" s="341"/>
      <c r="V61" s="341"/>
      <c r="W61" s="341"/>
      <c r="X61" s="341"/>
      <c r="Y61" s="341"/>
      <c r="Z61" s="341"/>
      <c r="AA61" s="341"/>
      <c r="AB61" s="341"/>
      <c r="AC61" s="341"/>
      <c r="AD61" s="341">
        <f t="shared" si="21"/>
        <v>0</v>
      </c>
      <c r="AE61" s="342" t="e">
        <f t="shared" si="22"/>
        <v>#DIV/0!</v>
      </c>
      <c r="AF61" s="341">
        <f t="shared" si="23"/>
        <v>0</v>
      </c>
      <c r="AG61" s="342" t="e">
        <f t="shared" si="24"/>
        <v>#DIV/0!</v>
      </c>
    </row>
    <row r="62" spans="1:33" ht="24" customHeight="1">
      <c r="A62" s="329"/>
      <c r="B62" s="340"/>
      <c r="C62" s="340"/>
      <c r="D62" s="340" t="s">
        <v>141</v>
      </c>
      <c r="E62" s="341">
        <v>400000</v>
      </c>
      <c r="F62" s="341">
        <v>0</v>
      </c>
      <c r="G62" s="341">
        <v>0</v>
      </c>
      <c r="H62" s="341"/>
      <c r="I62" s="341"/>
      <c r="J62" s="341"/>
      <c r="K62" s="341"/>
      <c r="L62" s="341"/>
      <c r="M62" s="341"/>
      <c r="N62" s="341"/>
      <c r="O62" s="341"/>
      <c r="P62" s="341"/>
      <c r="Q62" s="341"/>
      <c r="R62" s="341"/>
      <c r="S62" s="341"/>
      <c r="T62" s="341"/>
      <c r="U62" s="341"/>
      <c r="V62" s="341"/>
      <c r="W62" s="341"/>
      <c r="X62" s="341"/>
      <c r="Y62" s="341"/>
      <c r="Z62" s="341"/>
      <c r="AA62" s="341"/>
      <c r="AB62" s="341"/>
      <c r="AC62" s="341"/>
      <c r="AD62" s="341">
        <f t="shared" si="21"/>
        <v>0</v>
      </c>
      <c r="AE62" s="342">
        <f t="shared" si="22"/>
        <v>0</v>
      </c>
      <c r="AF62" s="341">
        <f t="shared" si="23"/>
        <v>400000</v>
      </c>
      <c r="AG62" s="342">
        <f t="shared" si="24"/>
        <v>100</v>
      </c>
    </row>
    <row r="63" spans="1:33" ht="24" customHeight="1">
      <c r="A63" s="329"/>
      <c r="B63" s="337"/>
      <c r="C63" s="459" t="s">
        <v>86</v>
      </c>
      <c r="D63" s="371"/>
      <c r="E63" s="339"/>
      <c r="F63" s="339"/>
      <c r="G63" s="339"/>
      <c r="H63" s="339"/>
      <c r="I63" s="339"/>
      <c r="J63" s="339"/>
      <c r="K63" s="339"/>
      <c r="L63" s="339"/>
      <c r="M63" s="339"/>
      <c r="N63" s="339"/>
      <c r="O63" s="339"/>
      <c r="P63" s="339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39"/>
      <c r="AD63" s="339"/>
      <c r="AE63" s="343"/>
      <c r="AF63" s="339"/>
      <c r="AG63" s="343"/>
    </row>
    <row r="64" spans="1:33" ht="24" customHeight="1">
      <c r="A64" s="329"/>
      <c r="B64" s="340"/>
      <c r="C64" s="340"/>
      <c r="D64" s="340" t="s">
        <v>87</v>
      </c>
      <c r="E64" s="341">
        <v>900000</v>
      </c>
      <c r="F64" s="341">
        <v>0</v>
      </c>
      <c r="G64" s="341">
        <v>0</v>
      </c>
      <c r="H64" s="341"/>
      <c r="I64" s="341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  <c r="AA64" s="341"/>
      <c r="AB64" s="341"/>
      <c r="AC64" s="341"/>
      <c r="AD64" s="341">
        <f t="shared" ref="AD64:AD71" si="25">SUM(F64:AC64)</f>
        <v>0</v>
      </c>
      <c r="AE64" s="342">
        <f t="shared" ref="AE64:AE71" si="26">+AD64*100/E64</f>
        <v>0</v>
      </c>
      <c r="AF64" s="341">
        <f t="shared" ref="AF64:AF71" si="27">+E64-AD64</f>
        <v>900000</v>
      </c>
      <c r="AG64" s="342">
        <f t="shared" ref="AG64:AG71" si="28">+AF64*100/E64</f>
        <v>100</v>
      </c>
    </row>
    <row r="65" spans="1:33" ht="24" customHeight="1">
      <c r="A65" s="329"/>
      <c r="B65" s="340"/>
      <c r="C65" s="340"/>
      <c r="D65" s="340" t="s">
        <v>142</v>
      </c>
      <c r="E65" s="341">
        <v>1400000</v>
      </c>
      <c r="F65" s="341">
        <v>515780</v>
      </c>
      <c r="G65" s="341">
        <v>0</v>
      </c>
      <c r="H65" s="341"/>
      <c r="I65" s="341"/>
      <c r="J65" s="341"/>
      <c r="K65" s="341"/>
      <c r="L65" s="341"/>
      <c r="M65" s="341"/>
      <c r="N65" s="341"/>
      <c r="O65" s="341"/>
      <c r="P65" s="341"/>
      <c r="Q65" s="341"/>
      <c r="R65" s="341"/>
      <c r="S65" s="341"/>
      <c r="T65" s="341"/>
      <c r="U65" s="341"/>
      <c r="V65" s="341"/>
      <c r="W65" s="341"/>
      <c r="X65" s="341"/>
      <c r="Y65" s="341"/>
      <c r="Z65" s="341"/>
      <c r="AA65" s="341"/>
      <c r="AB65" s="341"/>
      <c r="AC65" s="341"/>
      <c r="AD65" s="341">
        <f t="shared" si="25"/>
        <v>515780</v>
      </c>
      <c r="AE65" s="342">
        <f t="shared" si="26"/>
        <v>36.841428571428573</v>
      </c>
      <c r="AF65" s="341">
        <f t="shared" si="27"/>
        <v>884220</v>
      </c>
      <c r="AG65" s="342">
        <f t="shared" si="28"/>
        <v>63.158571428571427</v>
      </c>
    </row>
    <row r="66" spans="1:33" ht="24" customHeight="1">
      <c r="A66" s="349"/>
      <c r="B66" s="344"/>
      <c r="C66" s="344"/>
      <c r="D66" s="345" t="s">
        <v>143</v>
      </c>
      <c r="E66" s="346">
        <f t="shared" ref="E66:AC66" si="29">SUM(E29:E65)</f>
        <v>162710597</v>
      </c>
      <c r="F66" s="346">
        <f t="shared" si="29"/>
        <v>13824408.26</v>
      </c>
      <c r="G66" s="346">
        <f t="shared" si="29"/>
        <v>197995</v>
      </c>
      <c r="H66" s="346">
        <f t="shared" si="29"/>
        <v>0</v>
      </c>
      <c r="I66" s="346">
        <f t="shared" si="29"/>
        <v>0</v>
      </c>
      <c r="J66" s="346">
        <f t="shared" si="29"/>
        <v>0</v>
      </c>
      <c r="K66" s="346">
        <f t="shared" si="29"/>
        <v>0</v>
      </c>
      <c r="L66" s="346">
        <f t="shared" si="29"/>
        <v>0</v>
      </c>
      <c r="M66" s="346">
        <f t="shared" si="29"/>
        <v>0</v>
      </c>
      <c r="N66" s="346">
        <f t="shared" si="29"/>
        <v>0</v>
      </c>
      <c r="O66" s="346">
        <f t="shared" si="29"/>
        <v>0</v>
      </c>
      <c r="P66" s="346">
        <f t="shared" si="29"/>
        <v>0</v>
      </c>
      <c r="Q66" s="346">
        <f t="shared" si="29"/>
        <v>0</v>
      </c>
      <c r="R66" s="346">
        <f t="shared" si="29"/>
        <v>0</v>
      </c>
      <c r="S66" s="346">
        <f t="shared" si="29"/>
        <v>0</v>
      </c>
      <c r="T66" s="346">
        <f t="shared" si="29"/>
        <v>0</v>
      </c>
      <c r="U66" s="346">
        <f t="shared" si="29"/>
        <v>0</v>
      </c>
      <c r="V66" s="346">
        <f t="shared" si="29"/>
        <v>0</v>
      </c>
      <c r="W66" s="346">
        <f t="shared" si="29"/>
        <v>0</v>
      </c>
      <c r="X66" s="346">
        <f t="shared" si="29"/>
        <v>0</v>
      </c>
      <c r="Y66" s="346">
        <f t="shared" si="29"/>
        <v>0</v>
      </c>
      <c r="Z66" s="346">
        <f t="shared" si="29"/>
        <v>0</v>
      </c>
      <c r="AA66" s="346">
        <f t="shared" si="29"/>
        <v>0</v>
      </c>
      <c r="AB66" s="346">
        <f t="shared" si="29"/>
        <v>0</v>
      </c>
      <c r="AC66" s="346">
        <f t="shared" si="29"/>
        <v>0</v>
      </c>
      <c r="AD66" s="346">
        <f t="shared" si="25"/>
        <v>14022403.26</v>
      </c>
      <c r="AE66" s="347">
        <f t="shared" si="26"/>
        <v>8.6180024648302407</v>
      </c>
      <c r="AF66" s="346">
        <f t="shared" si="27"/>
        <v>148688193.74000001</v>
      </c>
      <c r="AG66" s="347">
        <f t="shared" si="28"/>
        <v>91.381997535169759</v>
      </c>
    </row>
    <row r="67" spans="1:33" ht="24" customHeight="1">
      <c r="A67" s="349"/>
      <c r="B67" s="344"/>
      <c r="C67" s="344"/>
      <c r="D67" s="345" t="s">
        <v>144</v>
      </c>
      <c r="E67" s="346">
        <f t="shared" ref="E67:AC67" si="30">E27-E66</f>
        <v>1266403</v>
      </c>
      <c r="F67" s="346">
        <f t="shared" si="30"/>
        <v>-13824408.26</v>
      </c>
      <c r="G67" s="346">
        <f t="shared" si="30"/>
        <v>36546493.970000006</v>
      </c>
      <c r="H67" s="346">
        <f t="shared" si="30"/>
        <v>0</v>
      </c>
      <c r="I67" s="346">
        <f t="shared" si="30"/>
        <v>0</v>
      </c>
      <c r="J67" s="346">
        <f t="shared" si="30"/>
        <v>0</v>
      </c>
      <c r="K67" s="346">
        <f t="shared" si="30"/>
        <v>0</v>
      </c>
      <c r="L67" s="346">
        <f t="shared" si="30"/>
        <v>0</v>
      </c>
      <c r="M67" s="346">
        <f t="shared" si="30"/>
        <v>0</v>
      </c>
      <c r="N67" s="346">
        <f t="shared" si="30"/>
        <v>0</v>
      </c>
      <c r="O67" s="346">
        <f t="shared" si="30"/>
        <v>0</v>
      </c>
      <c r="P67" s="346">
        <f t="shared" si="30"/>
        <v>0</v>
      </c>
      <c r="Q67" s="346">
        <f t="shared" si="30"/>
        <v>0</v>
      </c>
      <c r="R67" s="346">
        <f t="shared" si="30"/>
        <v>0</v>
      </c>
      <c r="S67" s="346">
        <f t="shared" si="30"/>
        <v>0</v>
      </c>
      <c r="T67" s="346">
        <f t="shared" si="30"/>
        <v>0</v>
      </c>
      <c r="U67" s="346">
        <f t="shared" si="30"/>
        <v>0</v>
      </c>
      <c r="V67" s="346">
        <f t="shared" si="30"/>
        <v>0</v>
      </c>
      <c r="W67" s="346">
        <f t="shared" si="30"/>
        <v>0</v>
      </c>
      <c r="X67" s="346">
        <f t="shared" si="30"/>
        <v>0</v>
      </c>
      <c r="Y67" s="346">
        <f t="shared" si="30"/>
        <v>0</v>
      </c>
      <c r="Z67" s="346">
        <f t="shared" si="30"/>
        <v>0</v>
      </c>
      <c r="AA67" s="346">
        <f t="shared" si="30"/>
        <v>0</v>
      </c>
      <c r="AB67" s="346">
        <f t="shared" si="30"/>
        <v>0</v>
      </c>
      <c r="AC67" s="346">
        <f t="shared" si="30"/>
        <v>0</v>
      </c>
      <c r="AD67" s="346">
        <f t="shared" si="25"/>
        <v>22722085.710000008</v>
      </c>
      <c r="AE67" s="347">
        <f t="shared" si="26"/>
        <v>1794.2223533898775</v>
      </c>
      <c r="AF67" s="346">
        <f t="shared" si="27"/>
        <v>-21455682.710000008</v>
      </c>
      <c r="AG67" s="347">
        <f t="shared" si="28"/>
        <v>-1694.2223533898775</v>
      </c>
    </row>
    <row r="68" spans="1:33" ht="24" customHeight="1">
      <c r="A68" s="329"/>
      <c r="B68" s="340"/>
      <c r="C68" s="340"/>
      <c r="D68" s="350" t="s">
        <v>145</v>
      </c>
      <c r="E68" s="341">
        <v>20849</v>
      </c>
      <c r="F68" s="341">
        <v>0</v>
      </c>
      <c r="G68" s="341">
        <v>0</v>
      </c>
      <c r="H68" s="341"/>
      <c r="I68" s="341"/>
      <c r="J68" s="341"/>
      <c r="K68" s="341"/>
      <c r="L68" s="341"/>
      <c r="M68" s="341"/>
      <c r="N68" s="341"/>
      <c r="O68" s="341"/>
      <c r="P68" s="341"/>
      <c r="Q68" s="341"/>
      <c r="R68" s="341"/>
      <c r="S68" s="341"/>
      <c r="T68" s="341"/>
      <c r="U68" s="341"/>
      <c r="V68" s="341"/>
      <c r="W68" s="341"/>
      <c r="X68" s="341"/>
      <c r="Y68" s="341"/>
      <c r="Z68" s="341"/>
      <c r="AA68" s="341"/>
      <c r="AB68" s="341"/>
      <c r="AC68" s="341"/>
      <c r="AD68" s="341">
        <f t="shared" si="25"/>
        <v>0</v>
      </c>
      <c r="AE68" s="342">
        <f t="shared" si="26"/>
        <v>0</v>
      </c>
      <c r="AF68" s="341">
        <f t="shared" si="27"/>
        <v>20849</v>
      </c>
      <c r="AG68" s="342">
        <f t="shared" si="28"/>
        <v>100</v>
      </c>
    </row>
    <row r="69" spans="1:33" ht="24" customHeight="1">
      <c r="A69" s="329"/>
      <c r="B69" s="340"/>
      <c r="C69" s="340"/>
      <c r="D69" s="350" t="s">
        <v>146</v>
      </c>
      <c r="E69" s="341">
        <v>60163240.270000011</v>
      </c>
      <c r="F69" s="341">
        <v>57447632.340000004</v>
      </c>
      <c r="G69" s="341">
        <v>18443486.699999999</v>
      </c>
      <c r="H69" s="341"/>
      <c r="I69" s="341"/>
      <c r="J69" s="341"/>
      <c r="K69" s="341"/>
      <c r="L69" s="341"/>
      <c r="M69" s="341"/>
      <c r="N69" s="341"/>
      <c r="O69" s="341"/>
      <c r="P69" s="341"/>
      <c r="Q69" s="341"/>
      <c r="R69" s="341"/>
      <c r="S69" s="341"/>
      <c r="T69" s="341"/>
      <c r="U69" s="341"/>
      <c r="V69" s="341"/>
      <c r="W69" s="341"/>
      <c r="X69" s="341"/>
      <c r="Y69" s="341"/>
      <c r="Z69" s="341"/>
      <c r="AA69" s="341"/>
      <c r="AB69" s="341"/>
      <c r="AC69" s="341"/>
      <c r="AD69" s="341">
        <f t="shared" si="25"/>
        <v>75891119.040000007</v>
      </c>
      <c r="AE69" s="342">
        <f t="shared" si="26"/>
        <v>126.14200747735092</v>
      </c>
      <c r="AF69" s="341">
        <f t="shared" si="27"/>
        <v>-15727878.769999996</v>
      </c>
      <c r="AG69" s="342">
        <f t="shared" si="28"/>
        <v>-26.142007477350909</v>
      </c>
    </row>
    <row r="70" spans="1:33" ht="24" customHeight="1">
      <c r="A70" s="329"/>
      <c r="B70" s="340"/>
      <c r="C70" s="340"/>
      <c r="D70" s="350" t="s">
        <v>147</v>
      </c>
      <c r="E70" s="341">
        <v>0</v>
      </c>
      <c r="F70" s="341">
        <v>0</v>
      </c>
      <c r="G70" s="341">
        <v>0</v>
      </c>
      <c r="H70" s="341"/>
      <c r="I70" s="341"/>
      <c r="J70" s="341"/>
      <c r="K70" s="341"/>
      <c r="L70" s="341"/>
      <c r="M70" s="341"/>
      <c r="N70" s="341"/>
      <c r="O70" s="341"/>
      <c r="P70" s="341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1"/>
      <c r="AD70" s="341">
        <f t="shared" si="25"/>
        <v>0</v>
      </c>
      <c r="AE70" s="342" t="e">
        <f t="shared" si="26"/>
        <v>#DIV/0!</v>
      </c>
      <c r="AF70" s="341">
        <f t="shared" si="27"/>
        <v>0</v>
      </c>
      <c r="AG70" s="342" t="e">
        <f t="shared" si="28"/>
        <v>#DIV/0!</v>
      </c>
    </row>
    <row r="71" spans="1:33" ht="24" customHeight="1">
      <c r="A71" s="351"/>
      <c r="B71" s="352"/>
      <c r="C71" s="352"/>
      <c r="D71" s="353" t="s">
        <v>148</v>
      </c>
      <c r="E71" s="346">
        <f t="shared" ref="E71:AC71" si="31">E27-E66-E70-E69-E68</f>
        <v>-58917686.270000011</v>
      </c>
      <c r="F71" s="354">
        <f t="shared" si="31"/>
        <v>-71272040.600000009</v>
      </c>
      <c r="G71" s="354">
        <f t="shared" si="31"/>
        <v>18103007.270000007</v>
      </c>
      <c r="H71" s="354">
        <f t="shared" si="31"/>
        <v>0</v>
      </c>
      <c r="I71" s="354">
        <f t="shared" si="31"/>
        <v>0</v>
      </c>
      <c r="J71" s="354">
        <f t="shared" si="31"/>
        <v>0</v>
      </c>
      <c r="K71" s="354">
        <f t="shared" si="31"/>
        <v>0</v>
      </c>
      <c r="L71" s="354">
        <f t="shared" si="31"/>
        <v>0</v>
      </c>
      <c r="M71" s="354">
        <f t="shared" si="31"/>
        <v>0</v>
      </c>
      <c r="N71" s="354">
        <f t="shared" si="31"/>
        <v>0</v>
      </c>
      <c r="O71" s="354">
        <f t="shared" si="31"/>
        <v>0</v>
      </c>
      <c r="P71" s="354">
        <f t="shared" si="31"/>
        <v>0</v>
      </c>
      <c r="Q71" s="354">
        <f t="shared" si="31"/>
        <v>0</v>
      </c>
      <c r="R71" s="354">
        <f t="shared" si="31"/>
        <v>0</v>
      </c>
      <c r="S71" s="354">
        <f t="shared" si="31"/>
        <v>0</v>
      </c>
      <c r="T71" s="354">
        <f t="shared" si="31"/>
        <v>0</v>
      </c>
      <c r="U71" s="354">
        <f t="shared" si="31"/>
        <v>0</v>
      </c>
      <c r="V71" s="354">
        <f t="shared" si="31"/>
        <v>0</v>
      </c>
      <c r="W71" s="354">
        <f t="shared" si="31"/>
        <v>0</v>
      </c>
      <c r="X71" s="354">
        <f t="shared" si="31"/>
        <v>0</v>
      </c>
      <c r="Y71" s="354">
        <f t="shared" si="31"/>
        <v>0</v>
      </c>
      <c r="Z71" s="354">
        <f t="shared" si="31"/>
        <v>0</v>
      </c>
      <c r="AA71" s="354">
        <f t="shared" si="31"/>
        <v>0</v>
      </c>
      <c r="AB71" s="354">
        <f t="shared" si="31"/>
        <v>0</v>
      </c>
      <c r="AC71" s="354">
        <f t="shared" si="31"/>
        <v>0</v>
      </c>
      <c r="AD71" s="346">
        <f t="shared" si="25"/>
        <v>-53169033.329999998</v>
      </c>
      <c r="AE71" s="347">
        <f t="shared" si="26"/>
        <v>90.242907853414579</v>
      </c>
      <c r="AF71" s="346">
        <f t="shared" si="27"/>
        <v>-5748652.9400000125</v>
      </c>
      <c r="AG71" s="347">
        <f t="shared" si="28"/>
        <v>9.7570921465854283</v>
      </c>
    </row>
    <row r="72" spans="1:33" ht="24" customHeight="1">
      <c r="A72" s="329"/>
      <c r="B72" s="340"/>
      <c r="C72" s="340"/>
      <c r="D72" s="340"/>
      <c r="E72" s="341"/>
      <c r="F72" s="341"/>
      <c r="G72" s="341"/>
      <c r="H72" s="341"/>
      <c r="I72" s="341"/>
      <c r="J72" s="341"/>
      <c r="K72" s="341"/>
      <c r="L72" s="341"/>
      <c r="M72" s="341"/>
      <c r="N72" s="341"/>
      <c r="O72" s="341"/>
      <c r="P72" s="341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1"/>
      <c r="AD72" s="341"/>
      <c r="AE72" s="342"/>
      <c r="AF72" s="341"/>
      <c r="AG72" s="342"/>
    </row>
    <row r="73" spans="1:33" ht="24" customHeight="1">
      <c r="A73" s="329"/>
      <c r="B73" s="460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343"/>
      <c r="AF73" s="338"/>
      <c r="AG73" s="343"/>
    </row>
    <row r="74" spans="1:33" ht="24" customHeight="1">
      <c r="A74" s="329"/>
      <c r="B74" s="340"/>
      <c r="C74" s="461" t="s">
        <v>150</v>
      </c>
      <c r="D74" s="371"/>
      <c r="E74" s="341">
        <v>0</v>
      </c>
      <c r="F74" s="341">
        <v>3287</v>
      </c>
      <c r="G74" s="341">
        <v>9069</v>
      </c>
      <c r="H74" s="341"/>
      <c r="I74" s="341"/>
      <c r="J74" s="341"/>
      <c r="K74" s="341"/>
      <c r="L74" s="341"/>
      <c r="M74" s="341"/>
      <c r="N74" s="341"/>
      <c r="O74" s="341"/>
      <c r="P74" s="341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1"/>
      <c r="AD74" s="339"/>
      <c r="AE74" s="343"/>
      <c r="AF74" s="339"/>
      <c r="AG74" s="343"/>
    </row>
    <row r="75" spans="1:33" ht="24" customHeight="1">
      <c r="A75" s="329"/>
      <c r="B75" s="340"/>
      <c r="C75" s="461" t="s">
        <v>151</v>
      </c>
      <c r="D75" s="371"/>
      <c r="E75" s="341">
        <v>102715.2</v>
      </c>
      <c r="F75" s="341">
        <v>102715.2</v>
      </c>
      <c r="G75" s="341">
        <v>366415.2</v>
      </c>
      <c r="H75" s="341"/>
      <c r="I75" s="341"/>
      <c r="J75" s="341"/>
      <c r="K75" s="341"/>
      <c r="L75" s="341"/>
      <c r="M75" s="341"/>
      <c r="N75" s="341"/>
      <c r="O75" s="341"/>
      <c r="P75" s="341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1"/>
      <c r="AD75" s="339"/>
      <c r="AE75" s="343"/>
      <c r="AF75" s="339"/>
      <c r="AG75" s="343"/>
    </row>
    <row r="76" spans="1:33" ht="24" customHeight="1">
      <c r="A76" s="329"/>
      <c r="B76" s="340"/>
      <c r="C76" s="461" t="s">
        <v>152</v>
      </c>
      <c r="D76" s="371"/>
      <c r="E76" s="339"/>
      <c r="F76" s="339"/>
      <c r="G76" s="339"/>
      <c r="H76" s="339"/>
      <c r="I76" s="339"/>
      <c r="J76" s="339"/>
      <c r="K76" s="339"/>
      <c r="L76" s="339"/>
      <c r="M76" s="339"/>
      <c r="N76" s="339"/>
      <c r="O76" s="339"/>
      <c r="P76" s="339"/>
      <c r="Q76" s="339"/>
      <c r="R76" s="339"/>
      <c r="S76" s="339"/>
      <c r="T76" s="339"/>
      <c r="U76" s="339"/>
      <c r="V76" s="339"/>
      <c r="W76" s="339"/>
      <c r="X76" s="339"/>
      <c r="Y76" s="339"/>
      <c r="Z76" s="339"/>
      <c r="AA76" s="339"/>
      <c r="AB76" s="339"/>
      <c r="AC76" s="339"/>
      <c r="AD76" s="339"/>
      <c r="AE76" s="343"/>
      <c r="AF76" s="339"/>
      <c r="AG76" s="343"/>
    </row>
    <row r="77" spans="1:33" ht="24" customHeight="1">
      <c r="A77" s="329"/>
      <c r="B77" s="340"/>
      <c r="C77" s="340"/>
      <c r="D77" s="340" t="s">
        <v>153</v>
      </c>
      <c r="E77" s="341">
        <v>0</v>
      </c>
      <c r="F77" s="341">
        <v>0</v>
      </c>
      <c r="G77" s="341">
        <v>0</v>
      </c>
      <c r="H77" s="341"/>
      <c r="I77" s="341"/>
      <c r="J77" s="341"/>
      <c r="K77" s="341"/>
      <c r="L77" s="341"/>
      <c r="M77" s="341"/>
      <c r="N77" s="341"/>
      <c r="O77" s="341"/>
      <c r="P77" s="341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1"/>
      <c r="AD77" s="339"/>
      <c r="AE77" s="343"/>
      <c r="AF77" s="339"/>
      <c r="AG77" s="343"/>
    </row>
    <row r="78" spans="1:33" ht="24" customHeight="1">
      <c r="A78" s="329"/>
      <c r="B78" s="340"/>
      <c r="C78" s="340"/>
      <c r="D78" s="340" t="s">
        <v>154</v>
      </c>
      <c r="E78" s="341">
        <v>29668599.229999974</v>
      </c>
      <c r="F78" s="341">
        <v>28198362.489999998</v>
      </c>
      <c r="G78" s="341">
        <v>22716303.710000001</v>
      </c>
      <c r="H78" s="341"/>
      <c r="I78" s="341"/>
      <c r="J78" s="341"/>
      <c r="K78" s="341"/>
      <c r="L78" s="341"/>
      <c r="M78" s="341"/>
      <c r="N78" s="341"/>
      <c r="O78" s="341"/>
      <c r="P78" s="341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1"/>
      <c r="AD78" s="339"/>
      <c r="AE78" s="343"/>
      <c r="AF78" s="339"/>
      <c r="AG78" s="343"/>
    </row>
    <row r="79" spans="1:33" ht="24" customHeight="1">
      <c r="A79" s="329"/>
      <c r="B79" s="340"/>
      <c r="C79" s="340"/>
      <c r="D79" s="340" t="s">
        <v>155</v>
      </c>
      <c r="E79" s="341">
        <v>0</v>
      </c>
      <c r="F79" s="341">
        <v>0</v>
      </c>
      <c r="G79" s="341">
        <v>0</v>
      </c>
      <c r="H79" s="341"/>
      <c r="I79" s="341"/>
      <c r="J79" s="341"/>
      <c r="K79" s="341"/>
      <c r="L79" s="341"/>
      <c r="M79" s="341"/>
      <c r="N79" s="341"/>
      <c r="O79" s="341"/>
      <c r="P79" s="341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1"/>
      <c r="AD79" s="339"/>
      <c r="AE79" s="343"/>
      <c r="AF79" s="339"/>
      <c r="AG79" s="343"/>
    </row>
    <row r="80" spans="1:33" ht="24" customHeight="1">
      <c r="A80" s="329"/>
      <c r="B80" s="462" t="s">
        <v>156</v>
      </c>
      <c r="C80" s="373"/>
      <c r="D80" s="371"/>
      <c r="E80" s="346">
        <f t="shared" ref="E80:AC80" si="32">SUM(E74:E79)</f>
        <v>29771314.429999974</v>
      </c>
      <c r="F80" s="346">
        <f t="shared" si="32"/>
        <v>28304364.689999998</v>
      </c>
      <c r="G80" s="346">
        <f t="shared" si="32"/>
        <v>23091787.91</v>
      </c>
      <c r="H80" s="346">
        <f t="shared" si="32"/>
        <v>0</v>
      </c>
      <c r="I80" s="346">
        <f t="shared" si="32"/>
        <v>0</v>
      </c>
      <c r="J80" s="346">
        <f t="shared" si="32"/>
        <v>0</v>
      </c>
      <c r="K80" s="346">
        <f t="shared" si="32"/>
        <v>0</v>
      </c>
      <c r="L80" s="346">
        <f t="shared" si="32"/>
        <v>0</v>
      </c>
      <c r="M80" s="346">
        <f t="shared" si="32"/>
        <v>0</v>
      </c>
      <c r="N80" s="346">
        <f t="shared" si="32"/>
        <v>0</v>
      </c>
      <c r="O80" s="346">
        <f t="shared" si="32"/>
        <v>0</v>
      </c>
      <c r="P80" s="346">
        <f t="shared" si="32"/>
        <v>0</v>
      </c>
      <c r="Q80" s="346">
        <f t="shared" si="32"/>
        <v>0</v>
      </c>
      <c r="R80" s="346">
        <f t="shared" si="32"/>
        <v>0</v>
      </c>
      <c r="S80" s="346">
        <f t="shared" si="32"/>
        <v>0</v>
      </c>
      <c r="T80" s="346">
        <f t="shared" si="32"/>
        <v>0</v>
      </c>
      <c r="U80" s="346">
        <f t="shared" si="32"/>
        <v>0</v>
      </c>
      <c r="V80" s="346">
        <f t="shared" si="32"/>
        <v>0</v>
      </c>
      <c r="W80" s="346">
        <f t="shared" si="32"/>
        <v>0</v>
      </c>
      <c r="X80" s="346">
        <f t="shared" si="32"/>
        <v>0</v>
      </c>
      <c r="Y80" s="346">
        <f t="shared" si="32"/>
        <v>0</v>
      </c>
      <c r="Z80" s="346">
        <f t="shared" si="32"/>
        <v>0</v>
      </c>
      <c r="AA80" s="346">
        <f t="shared" si="32"/>
        <v>0</v>
      </c>
      <c r="AB80" s="346">
        <f t="shared" si="32"/>
        <v>0</v>
      </c>
      <c r="AC80" s="346">
        <f t="shared" si="32"/>
        <v>0</v>
      </c>
      <c r="AD80" s="346"/>
      <c r="AE80" s="355"/>
      <c r="AF80" s="346"/>
      <c r="AG80" s="355"/>
    </row>
    <row r="81" spans="1:33" ht="24" customHeight="1">
      <c r="A81" s="329"/>
      <c r="B81" s="329"/>
      <c r="C81" s="329"/>
      <c r="D81" s="329"/>
      <c r="E81" s="329"/>
      <c r="F81" s="329"/>
      <c r="G81" s="329"/>
      <c r="H81" s="329"/>
      <c r="I81" s="329"/>
      <c r="J81" s="329"/>
      <c r="K81" s="329"/>
      <c r="L81" s="329"/>
      <c r="M81" s="329"/>
      <c r="N81" s="329"/>
      <c r="O81" s="329"/>
      <c r="P81" s="329"/>
      <c r="Q81" s="329"/>
      <c r="R81" s="329"/>
      <c r="S81" s="329"/>
      <c r="T81" s="329"/>
      <c r="U81" s="329"/>
      <c r="V81" s="329"/>
      <c r="W81" s="329"/>
      <c r="X81" s="329"/>
      <c r="Y81" s="329"/>
      <c r="Z81" s="329"/>
      <c r="AA81" s="329"/>
      <c r="AB81" s="329"/>
      <c r="AC81" s="329"/>
      <c r="AD81" s="329"/>
      <c r="AE81" s="329"/>
      <c r="AF81" s="329"/>
      <c r="AG81" s="329"/>
    </row>
    <row r="82" spans="1:33" ht="24" customHeight="1">
      <c r="A82" s="329"/>
      <c r="B82" s="329"/>
      <c r="C82" s="329"/>
      <c r="D82" s="329"/>
      <c r="E82" s="329"/>
      <c r="F82" s="329"/>
      <c r="G82" s="329"/>
      <c r="H82" s="329"/>
      <c r="I82" s="329"/>
      <c r="J82" s="329"/>
      <c r="K82" s="329"/>
      <c r="L82" s="329"/>
      <c r="M82" s="329"/>
      <c r="N82" s="329"/>
      <c r="O82" s="329"/>
      <c r="P82" s="329"/>
      <c r="Q82" s="329"/>
      <c r="R82" s="329"/>
      <c r="S82" s="329"/>
      <c r="T82" s="329"/>
      <c r="U82" s="329"/>
      <c r="V82" s="329"/>
      <c r="W82" s="329"/>
      <c r="X82" s="329"/>
      <c r="Y82" s="329"/>
      <c r="Z82" s="329"/>
      <c r="AA82" s="329"/>
      <c r="AB82" s="329"/>
      <c r="AC82" s="329"/>
      <c r="AD82" s="329"/>
      <c r="AE82" s="329"/>
      <c r="AF82" s="329"/>
      <c r="AG82" s="329"/>
    </row>
    <row r="83" spans="1:33" ht="24" customHeight="1">
      <c r="A83" s="329"/>
      <c r="B83" s="329"/>
      <c r="C83" s="329"/>
      <c r="D83" s="329"/>
      <c r="E83" s="356"/>
      <c r="F83" s="329"/>
      <c r="G83" s="329"/>
      <c r="H83" s="329"/>
      <c r="I83" s="329"/>
      <c r="J83" s="329"/>
      <c r="K83" s="329"/>
      <c r="L83" s="329"/>
      <c r="M83" s="329"/>
      <c r="N83" s="329"/>
      <c r="O83" s="329"/>
      <c r="P83" s="329"/>
      <c r="Q83" s="329"/>
      <c r="R83" s="329"/>
      <c r="S83" s="329"/>
      <c r="T83" s="329"/>
      <c r="U83" s="329"/>
      <c r="V83" s="329"/>
      <c r="W83" s="329"/>
      <c r="X83" s="329"/>
      <c r="Y83" s="329"/>
      <c r="Z83" s="329"/>
      <c r="AA83" s="329"/>
      <c r="AB83" s="329"/>
      <c r="AC83" s="329"/>
      <c r="AD83" s="329"/>
      <c r="AE83" s="329"/>
      <c r="AF83" s="329"/>
      <c r="AG83" s="329"/>
    </row>
    <row r="84" spans="1:33" ht="24" customHeight="1">
      <c r="A84" s="329"/>
      <c r="B84" s="329"/>
      <c r="C84" s="329"/>
      <c r="D84" s="329"/>
      <c r="E84" s="329"/>
      <c r="F84" s="329"/>
      <c r="G84" s="329"/>
      <c r="H84" s="329"/>
      <c r="I84" s="329"/>
      <c r="J84" s="329"/>
      <c r="K84" s="329"/>
      <c r="L84" s="329"/>
      <c r="M84" s="329"/>
      <c r="N84" s="329"/>
      <c r="O84" s="329"/>
      <c r="P84" s="329"/>
      <c r="Q84" s="329"/>
      <c r="R84" s="329"/>
      <c r="S84" s="329"/>
      <c r="T84" s="329"/>
      <c r="U84" s="329"/>
      <c r="V84" s="329"/>
      <c r="W84" s="329"/>
      <c r="X84" s="329"/>
      <c r="Y84" s="329"/>
      <c r="Z84" s="329"/>
      <c r="AA84" s="329"/>
      <c r="AB84" s="329"/>
      <c r="AC84" s="329"/>
      <c r="AD84" s="329"/>
      <c r="AE84" s="329"/>
      <c r="AF84" s="329"/>
      <c r="AG84" s="329"/>
    </row>
    <row r="85" spans="1:33" ht="24" customHeight="1">
      <c r="A85" s="329"/>
      <c r="B85" s="329"/>
      <c r="C85" s="329"/>
      <c r="D85" s="329"/>
      <c r="E85" s="329"/>
      <c r="F85" s="329"/>
      <c r="G85" s="329"/>
      <c r="H85" s="329"/>
      <c r="I85" s="329"/>
      <c r="J85" s="329"/>
      <c r="K85" s="329"/>
      <c r="L85" s="329"/>
      <c r="M85" s="329"/>
      <c r="N85" s="329"/>
      <c r="O85" s="329"/>
      <c r="P85" s="329"/>
      <c r="Q85" s="329"/>
      <c r="R85" s="329"/>
      <c r="S85" s="329"/>
      <c r="T85" s="329"/>
      <c r="U85" s="329"/>
      <c r="V85" s="329"/>
      <c r="W85" s="329"/>
      <c r="X85" s="329"/>
      <c r="Y85" s="329"/>
      <c r="Z85" s="329"/>
      <c r="AA85" s="329"/>
      <c r="AB85" s="329"/>
      <c r="AC85" s="329"/>
      <c r="AD85" s="329"/>
      <c r="AE85" s="329"/>
      <c r="AF85" s="329"/>
      <c r="AG85" s="329"/>
    </row>
    <row r="86" spans="1:33" ht="24" customHeight="1">
      <c r="A86" s="329"/>
      <c r="B86" s="329"/>
      <c r="C86" s="329"/>
      <c r="D86" s="329"/>
      <c r="E86" s="329"/>
      <c r="F86" s="329"/>
      <c r="G86" s="329"/>
      <c r="H86" s="329"/>
      <c r="I86" s="329"/>
      <c r="J86" s="329"/>
      <c r="K86" s="329"/>
      <c r="L86" s="329"/>
      <c r="M86" s="329"/>
      <c r="N86" s="329"/>
      <c r="O86" s="329"/>
      <c r="P86" s="329"/>
      <c r="Q86" s="329"/>
      <c r="R86" s="329"/>
      <c r="S86" s="329"/>
      <c r="T86" s="329"/>
      <c r="U86" s="329"/>
      <c r="V86" s="329"/>
      <c r="W86" s="329"/>
      <c r="X86" s="329"/>
      <c r="Y86" s="329"/>
      <c r="Z86" s="329"/>
      <c r="AA86" s="329"/>
      <c r="AB86" s="329"/>
      <c r="AC86" s="329"/>
      <c r="AD86" s="329"/>
      <c r="AE86" s="329"/>
      <c r="AF86" s="329"/>
      <c r="AG86" s="329"/>
    </row>
    <row r="87" spans="1:33" ht="24" customHeight="1">
      <c r="A87" s="329"/>
      <c r="B87" s="329"/>
      <c r="C87" s="329"/>
      <c r="D87" s="329"/>
      <c r="E87" s="329"/>
      <c r="F87" s="329"/>
      <c r="G87" s="329"/>
      <c r="H87" s="329"/>
      <c r="I87" s="329"/>
      <c r="J87" s="329"/>
      <c r="K87" s="329"/>
      <c r="L87" s="329"/>
      <c r="M87" s="329"/>
      <c r="N87" s="329"/>
      <c r="O87" s="329"/>
      <c r="P87" s="329"/>
      <c r="Q87" s="329"/>
      <c r="R87" s="329"/>
      <c r="S87" s="329"/>
      <c r="T87" s="329"/>
      <c r="U87" s="329"/>
      <c r="V87" s="329"/>
      <c r="W87" s="329"/>
      <c r="X87" s="329"/>
      <c r="Y87" s="329"/>
      <c r="Z87" s="329"/>
      <c r="AA87" s="329"/>
      <c r="AB87" s="329"/>
      <c r="AC87" s="329"/>
      <c r="AD87" s="329"/>
      <c r="AE87" s="329"/>
      <c r="AF87" s="329"/>
      <c r="AG87" s="329"/>
    </row>
    <row r="88" spans="1:33" ht="24" customHeight="1">
      <c r="A88" s="329"/>
      <c r="B88" s="329"/>
      <c r="C88" s="329"/>
      <c r="D88" s="329"/>
      <c r="E88" s="329"/>
      <c r="F88" s="329"/>
      <c r="G88" s="329"/>
      <c r="H88" s="329"/>
      <c r="I88" s="329"/>
      <c r="J88" s="329"/>
      <c r="K88" s="329"/>
      <c r="L88" s="329"/>
      <c r="M88" s="329"/>
      <c r="N88" s="329"/>
      <c r="O88" s="329"/>
      <c r="P88" s="329"/>
      <c r="Q88" s="329"/>
      <c r="R88" s="329"/>
      <c r="S88" s="329"/>
      <c r="T88" s="329"/>
      <c r="U88" s="329"/>
      <c r="V88" s="329"/>
      <c r="W88" s="329"/>
      <c r="X88" s="329"/>
      <c r="Y88" s="329"/>
      <c r="Z88" s="329"/>
      <c r="AA88" s="329"/>
      <c r="AB88" s="329"/>
      <c r="AC88" s="329"/>
      <c r="AD88" s="329"/>
      <c r="AE88" s="329"/>
      <c r="AF88" s="329"/>
      <c r="AG88" s="329"/>
    </row>
    <row r="89" spans="1:33" ht="24" customHeight="1">
      <c r="A89" s="329"/>
      <c r="B89" s="329"/>
      <c r="C89" s="329"/>
      <c r="D89" s="329"/>
      <c r="E89" s="329"/>
      <c r="F89" s="329"/>
      <c r="G89" s="329"/>
      <c r="H89" s="329"/>
      <c r="I89" s="329"/>
      <c r="J89" s="329"/>
      <c r="K89" s="329"/>
      <c r="L89" s="329"/>
      <c r="M89" s="329"/>
      <c r="N89" s="329"/>
      <c r="O89" s="329"/>
      <c r="P89" s="329"/>
      <c r="Q89" s="329"/>
      <c r="R89" s="329"/>
      <c r="S89" s="329"/>
      <c r="T89" s="329"/>
      <c r="U89" s="329"/>
      <c r="V89" s="329"/>
      <c r="W89" s="329"/>
      <c r="X89" s="329"/>
      <c r="Y89" s="329"/>
      <c r="Z89" s="329"/>
      <c r="AA89" s="329"/>
      <c r="AB89" s="329"/>
      <c r="AC89" s="329"/>
      <c r="AD89" s="329"/>
      <c r="AE89" s="329"/>
      <c r="AF89" s="329"/>
      <c r="AG89" s="329"/>
    </row>
    <row r="90" spans="1:33" ht="24" customHeight="1">
      <c r="A90" s="329"/>
      <c r="B90" s="329"/>
      <c r="C90" s="329"/>
      <c r="D90" s="329"/>
      <c r="E90" s="329"/>
      <c r="F90" s="329"/>
      <c r="G90" s="329"/>
      <c r="H90" s="329"/>
      <c r="I90" s="329"/>
      <c r="J90" s="329"/>
      <c r="K90" s="329"/>
      <c r="L90" s="329"/>
      <c r="M90" s="329"/>
      <c r="N90" s="329"/>
      <c r="O90" s="329"/>
      <c r="P90" s="329"/>
      <c r="Q90" s="329"/>
      <c r="R90" s="329"/>
      <c r="S90" s="329"/>
      <c r="T90" s="329"/>
      <c r="U90" s="329"/>
      <c r="V90" s="329"/>
      <c r="W90" s="329"/>
      <c r="X90" s="329"/>
      <c r="Y90" s="329"/>
      <c r="Z90" s="329"/>
      <c r="AA90" s="329"/>
      <c r="AB90" s="329"/>
      <c r="AC90" s="329"/>
      <c r="AD90" s="329"/>
      <c r="AE90" s="329"/>
      <c r="AF90" s="329"/>
      <c r="AG90" s="329"/>
    </row>
    <row r="91" spans="1:33" ht="24" customHeight="1">
      <c r="A91" s="329"/>
      <c r="B91" s="329"/>
      <c r="C91" s="329"/>
      <c r="D91" s="329"/>
      <c r="E91" s="329"/>
      <c r="F91" s="329"/>
      <c r="G91" s="329"/>
      <c r="H91" s="329"/>
      <c r="I91" s="329"/>
      <c r="J91" s="329"/>
      <c r="K91" s="329"/>
      <c r="L91" s="329"/>
      <c r="M91" s="329"/>
      <c r="N91" s="329"/>
      <c r="O91" s="329"/>
      <c r="P91" s="329"/>
      <c r="Q91" s="329"/>
      <c r="R91" s="329"/>
      <c r="S91" s="329"/>
      <c r="T91" s="329"/>
      <c r="U91" s="329"/>
      <c r="V91" s="329"/>
      <c r="W91" s="329"/>
      <c r="X91" s="329"/>
      <c r="Y91" s="329"/>
      <c r="Z91" s="329"/>
      <c r="AA91" s="329"/>
      <c r="AB91" s="329"/>
      <c r="AC91" s="329"/>
      <c r="AD91" s="329"/>
      <c r="AE91" s="329"/>
      <c r="AF91" s="329"/>
      <c r="AG91" s="329"/>
    </row>
    <row r="92" spans="1:33" ht="24" customHeight="1">
      <c r="A92" s="329"/>
      <c r="B92" s="329"/>
      <c r="C92" s="329"/>
      <c r="D92" s="329"/>
      <c r="E92" s="329"/>
      <c r="F92" s="329"/>
      <c r="G92" s="329"/>
      <c r="H92" s="329"/>
      <c r="I92" s="329"/>
      <c r="J92" s="329"/>
      <c r="K92" s="329"/>
      <c r="L92" s="329"/>
      <c r="M92" s="329"/>
      <c r="N92" s="329"/>
      <c r="O92" s="329"/>
      <c r="P92" s="329"/>
      <c r="Q92" s="329"/>
      <c r="R92" s="329"/>
      <c r="S92" s="329"/>
      <c r="T92" s="329"/>
      <c r="U92" s="329"/>
      <c r="V92" s="329"/>
      <c r="W92" s="329"/>
      <c r="X92" s="329"/>
      <c r="Y92" s="329"/>
      <c r="Z92" s="329"/>
      <c r="AA92" s="329"/>
      <c r="AB92" s="329"/>
      <c r="AC92" s="329"/>
      <c r="AD92" s="329"/>
      <c r="AE92" s="329"/>
      <c r="AF92" s="329"/>
      <c r="AG92" s="329"/>
    </row>
    <row r="93" spans="1:33" ht="24" customHeight="1">
      <c r="A93" s="329"/>
      <c r="B93" s="329"/>
      <c r="C93" s="329"/>
      <c r="D93" s="329"/>
      <c r="E93" s="329"/>
      <c r="F93" s="329"/>
      <c r="G93" s="329"/>
      <c r="H93" s="329"/>
      <c r="I93" s="329"/>
      <c r="J93" s="329"/>
      <c r="K93" s="329"/>
      <c r="L93" s="329"/>
      <c r="M93" s="329"/>
      <c r="N93" s="329"/>
      <c r="O93" s="329"/>
      <c r="P93" s="329"/>
      <c r="Q93" s="329"/>
      <c r="R93" s="329"/>
      <c r="S93" s="329"/>
      <c r="T93" s="329"/>
      <c r="U93" s="329"/>
      <c r="V93" s="329"/>
      <c r="W93" s="329"/>
      <c r="X93" s="329"/>
      <c r="Y93" s="329"/>
      <c r="Z93" s="329"/>
      <c r="AA93" s="329"/>
      <c r="AB93" s="329"/>
      <c r="AC93" s="329"/>
      <c r="AD93" s="329"/>
      <c r="AE93" s="329"/>
      <c r="AF93" s="329"/>
      <c r="AG93" s="329"/>
    </row>
    <row r="94" spans="1:33" ht="24" customHeight="1">
      <c r="A94" s="329"/>
      <c r="B94" s="329"/>
      <c r="C94" s="329"/>
      <c r="D94" s="329"/>
      <c r="E94" s="329"/>
      <c r="F94" s="329"/>
      <c r="G94" s="329"/>
      <c r="H94" s="329"/>
      <c r="I94" s="329"/>
      <c r="J94" s="329"/>
      <c r="K94" s="329"/>
      <c r="L94" s="329"/>
      <c r="M94" s="329"/>
      <c r="N94" s="329"/>
      <c r="O94" s="329"/>
      <c r="P94" s="329"/>
      <c r="Q94" s="329"/>
      <c r="R94" s="329"/>
      <c r="S94" s="329"/>
      <c r="T94" s="329"/>
      <c r="U94" s="329"/>
      <c r="V94" s="329"/>
      <c r="W94" s="329"/>
      <c r="X94" s="329"/>
      <c r="Y94" s="329"/>
      <c r="Z94" s="329"/>
      <c r="AA94" s="329"/>
      <c r="AB94" s="329"/>
      <c r="AC94" s="329"/>
      <c r="AD94" s="329"/>
      <c r="AE94" s="329"/>
      <c r="AF94" s="329"/>
      <c r="AG94" s="329"/>
    </row>
    <row r="95" spans="1:33" ht="24" customHeight="1">
      <c r="A95" s="329"/>
      <c r="B95" s="329"/>
      <c r="C95" s="329"/>
      <c r="D95" s="329"/>
      <c r="E95" s="329"/>
      <c r="F95" s="329"/>
      <c r="G95" s="329"/>
      <c r="H95" s="329"/>
      <c r="I95" s="329"/>
      <c r="J95" s="329"/>
      <c r="K95" s="329"/>
      <c r="L95" s="329"/>
      <c r="M95" s="329"/>
      <c r="N95" s="329"/>
      <c r="O95" s="329"/>
      <c r="P95" s="329"/>
      <c r="Q95" s="329"/>
      <c r="R95" s="329"/>
      <c r="S95" s="329"/>
      <c r="T95" s="329"/>
      <c r="U95" s="329"/>
      <c r="V95" s="329"/>
      <c r="W95" s="329"/>
      <c r="X95" s="329"/>
      <c r="Y95" s="329"/>
      <c r="Z95" s="329"/>
      <c r="AA95" s="329"/>
      <c r="AB95" s="329"/>
      <c r="AC95" s="329"/>
      <c r="AD95" s="329"/>
      <c r="AE95" s="329"/>
      <c r="AF95" s="329"/>
      <c r="AG95" s="329"/>
    </row>
    <row r="96" spans="1:33" ht="24" customHeight="1">
      <c r="A96" s="329"/>
      <c r="B96" s="329"/>
      <c r="C96" s="329"/>
      <c r="D96" s="329"/>
      <c r="E96" s="329"/>
      <c r="F96" s="329"/>
      <c r="G96" s="329"/>
      <c r="H96" s="329"/>
      <c r="I96" s="329"/>
      <c r="J96" s="329"/>
      <c r="K96" s="329"/>
      <c r="L96" s="329"/>
      <c r="M96" s="329"/>
      <c r="N96" s="329"/>
      <c r="O96" s="329"/>
      <c r="P96" s="329"/>
      <c r="Q96" s="329"/>
      <c r="R96" s="329"/>
      <c r="S96" s="329"/>
      <c r="T96" s="329"/>
      <c r="U96" s="329"/>
      <c r="V96" s="329"/>
      <c r="W96" s="329"/>
      <c r="X96" s="329"/>
      <c r="Y96" s="329"/>
      <c r="Z96" s="329"/>
      <c r="AA96" s="329"/>
      <c r="AB96" s="329"/>
      <c r="AC96" s="329"/>
      <c r="AD96" s="329"/>
      <c r="AE96" s="329"/>
      <c r="AF96" s="329"/>
      <c r="AG96" s="329"/>
    </row>
    <row r="97" spans="1:33" ht="24" customHeight="1">
      <c r="A97" s="329"/>
      <c r="B97" s="329"/>
      <c r="C97" s="329"/>
      <c r="D97" s="329"/>
      <c r="E97" s="329"/>
      <c r="F97" s="329"/>
      <c r="G97" s="329"/>
      <c r="H97" s="329"/>
      <c r="I97" s="329"/>
      <c r="J97" s="329"/>
      <c r="K97" s="329"/>
      <c r="L97" s="329"/>
      <c r="M97" s="329"/>
      <c r="N97" s="329"/>
      <c r="O97" s="329"/>
      <c r="P97" s="329"/>
      <c r="Q97" s="329"/>
      <c r="R97" s="329"/>
      <c r="S97" s="329"/>
      <c r="T97" s="329"/>
      <c r="U97" s="329"/>
      <c r="V97" s="329"/>
      <c r="W97" s="329"/>
      <c r="X97" s="329"/>
      <c r="Y97" s="329"/>
      <c r="Z97" s="329"/>
      <c r="AA97" s="329"/>
      <c r="AB97" s="329"/>
      <c r="AC97" s="329"/>
      <c r="AD97" s="329"/>
      <c r="AE97" s="329"/>
      <c r="AF97" s="329"/>
      <c r="AG97" s="329"/>
    </row>
    <row r="98" spans="1:33" ht="24" customHeight="1">
      <c r="A98" s="329"/>
      <c r="B98" s="329"/>
      <c r="C98" s="329"/>
      <c r="D98" s="329"/>
      <c r="E98" s="329"/>
      <c r="F98" s="329"/>
      <c r="G98" s="329"/>
      <c r="H98" s="329"/>
      <c r="I98" s="329"/>
      <c r="J98" s="329"/>
      <c r="K98" s="329"/>
      <c r="L98" s="329"/>
      <c r="M98" s="329"/>
      <c r="N98" s="329"/>
      <c r="O98" s="329"/>
      <c r="P98" s="329"/>
      <c r="Q98" s="329"/>
      <c r="R98" s="329"/>
      <c r="S98" s="329"/>
      <c r="T98" s="329"/>
      <c r="U98" s="329"/>
      <c r="V98" s="329"/>
      <c r="W98" s="329"/>
      <c r="X98" s="329"/>
      <c r="Y98" s="329"/>
      <c r="Z98" s="329"/>
      <c r="AA98" s="329"/>
      <c r="AB98" s="329"/>
      <c r="AC98" s="329"/>
      <c r="AD98" s="329"/>
      <c r="AE98" s="329"/>
      <c r="AF98" s="329"/>
      <c r="AG98" s="329"/>
    </row>
    <row r="99" spans="1:33" ht="24" customHeight="1">
      <c r="A99" s="329"/>
      <c r="B99" s="329"/>
      <c r="C99" s="329"/>
      <c r="D99" s="329"/>
      <c r="E99" s="329"/>
      <c r="F99" s="329"/>
      <c r="G99" s="329"/>
      <c r="H99" s="329"/>
      <c r="I99" s="329"/>
      <c r="J99" s="329"/>
      <c r="K99" s="329"/>
      <c r="L99" s="329"/>
      <c r="M99" s="329"/>
      <c r="N99" s="329"/>
      <c r="O99" s="329"/>
      <c r="P99" s="329"/>
      <c r="Q99" s="329"/>
      <c r="R99" s="329"/>
      <c r="S99" s="329"/>
      <c r="T99" s="329"/>
      <c r="U99" s="329"/>
      <c r="V99" s="329"/>
      <c r="W99" s="329"/>
      <c r="X99" s="329"/>
      <c r="Y99" s="329"/>
      <c r="Z99" s="329"/>
      <c r="AA99" s="329"/>
      <c r="AB99" s="329"/>
      <c r="AC99" s="329"/>
      <c r="AD99" s="329"/>
      <c r="AE99" s="329"/>
      <c r="AF99" s="329"/>
      <c r="AG99" s="329"/>
    </row>
    <row r="100" spans="1:33" ht="24" customHeight="1">
      <c r="A100" s="329"/>
      <c r="B100" s="329"/>
      <c r="C100" s="329"/>
      <c r="D100" s="329"/>
      <c r="E100" s="329"/>
      <c r="F100" s="329"/>
      <c r="G100" s="329"/>
      <c r="H100" s="329"/>
      <c r="I100" s="329"/>
      <c r="J100" s="329"/>
      <c r="K100" s="329"/>
      <c r="L100" s="329"/>
      <c r="M100" s="329"/>
      <c r="N100" s="329"/>
      <c r="O100" s="329"/>
      <c r="P100" s="329"/>
      <c r="Q100" s="329"/>
      <c r="R100" s="329"/>
      <c r="S100" s="329"/>
      <c r="T100" s="329"/>
      <c r="U100" s="329"/>
      <c r="V100" s="329"/>
      <c r="W100" s="329"/>
      <c r="X100" s="329"/>
      <c r="Y100" s="329"/>
      <c r="Z100" s="329"/>
      <c r="AA100" s="329"/>
      <c r="AB100" s="329"/>
      <c r="AC100" s="329"/>
      <c r="AD100" s="329"/>
      <c r="AE100" s="329"/>
      <c r="AF100" s="329"/>
      <c r="AG100" s="329"/>
    </row>
    <row r="101" spans="1:33" ht="24" customHeight="1">
      <c r="A101" s="329"/>
      <c r="B101" s="329"/>
      <c r="C101" s="329"/>
      <c r="D101" s="329"/>
      <c r="E101" s="329"/>
      <c r="F101" s="329"/>
      <c r="G101" s="329"/>
      <c r="H101" s="329"/>
      <c r="I101" s="329"/>
      <c r="J101" s="329"/>
      <c r="K101" s="329"/>
      <c r="L101" s="329"/>
      <c r="M101" s="329"/>
      <c r="N101" s="329"/>
      <c r="O101" s="329"/>
      <c r="P101" s="329"/>
      <c r="Q101" s="329"/>
      <c r="R101" s="329"/>
      <c r="S101" s="329"/>
      <c r="T101" s="329"/>
      <c r="U101" s="329"/>
      <c r="V101" s="329"/>
      <c r="W101" s="329"/>
      <c r="X101" s="329"/>
      <c r="Y101" s="329"/>
      <c r="Z101" s="329"/>
      <c r="AA101" s="329"/>
      <c r="AB101" s="329"/>
      <c r="AC101" s="329"/>
      <c r="AD101" s="329"/>
      <c r="AE101" s="329"/>
      <c r="AF101" s="329"/>
      <c r="AG101" s="329"/>
    </row>
    <row r="102" spans="1:33" ht="24" customHeight="1">
      <c r="A102" s="329"/>
      <c r="B102" s="329"/>
      <c r="C102" s="329"/>
      <c r="D102" s="329"/>
      <c r="E102" s="329"/>
      <c r="F102" s="329"/>
      <c r="G102" s="329"/>
      <c r="H102" s="329"/>
      <c r="I102" s="329"/>
      <c r="J102" s="329"/>
      <c r="K102" s="329"/>
      <c r="L102" s="329"/>
      <c r="M102" s="329"/>
      <c r="N102" s="329"/>
      <c r="O102" s="329"/>
      <c r="P102" s="329"/>
      <c r="Q102" s="329"/>
      <c r="R102" s="329"/>
      <c r="S102" s="329"/>
      <c r="T102" s="329"/>
      <c r="U102" s="329"/>
      <c r="V102" s="329"/>
      <c r="W102" s="329"/>
      <c r="X102" s="329"/>
      <c r="Y102" s="329"/>
      <c r="Z102" s="329"/>
      <c r="AA102" s="329"/>
      <c r="AB102" s="329"/>
      <c r="AC102" s="329"/>
      <c r="AD102" s="329"/>
      <c r="AE102" s="329"/>
      <c r="AF102" s="329"/>
      <c r="AG102" s="329"/>
    </row>
    <row r="103" spans="1:33" ht="24" customHeight="1">
      <c r="A103" s="329"/>
      <c r="B103" s="329"/>
      <c r="C103" s="329"/>
      <c r="D103" s="329"/>
      <c r="E103" s="329"/>
      <c r="F103" s="329"/>
      <c r="G103" s="329"/>
      <c r="H103" s="329"/>
      <c r="I103" s="329"/>
      <c r="J103" s="329"/>
      <c r="K103" s="329"/>
      <c r="L103" s="329"/>
      <c r="M103" s="329"/>
      <c r="N103" s="329"/>
      <c r="O103" s="329"/>
      <c r="P103" s="329"/>
      <c r="Q103" s="329"/>
      <c r="R103" s="329"/>
      <c r="S103" s="329"/>
      <c r="T103" s="329"/>
      <c r="U103" s="329"/>
      <c r="V103" s="329"/>
      <c r="W103" s="329"/>
      <c r="X103" s="329"/>
      <c r="Y103" s="329"/>
      <c r="Z103" s="329"/>
      <c r="AA103" s="329"/>
      <c r="AB103" s="329"/>
      <c r="AC103" s="329"/>
      <c r="AD103" s="329"/>
      <c r="AE103" s="329"/>
      <c r="AF103" s="329"/>
      <c r="AG103" s="329"/>
    </row>
    <row r="104" spans="1:33" ht="24" customHeight="1">
      <c r="A104" s="329"/>
      <c r="B104" s="329"/>
      <c r="C104" s="329"/>
      <c r="D104" s="329"/>
      <c r="E104" s="329"/>
      <c r="F104" s="329"/>
      <c r="G104" s="329"/>
      <c r="H104" s="329"/>
      <c r="I104" s="329"/>
      <c r="J104" s="329"/>
      <c r="K104" s="329"/>
      <c r="L104" s="329"/>
      <c r="M104" s="329"/>
      <c r="N104" s="329"/>
      <c r="O104" s="329"/>
      <c r="P104" s="329"/>
      <c r="Q104" s="329"/>
      <c r="R104" s="329"/>
      <c r="S104" s="329"/>
      <c r="T104" s="329"/>
      <c r="U104" s="329"/>
      <c r="V104" s="329"/>
      <c r="W104" s="329"/>
      <c r="X104" s="329"/>
      <c r="Y104" s="329"/>
      <c r="Z104" s="329"/>
      <c r="AA104" s="329"/>
      <c r="AB104" s="329"/>
      <c r="AC104" s="329"/>
      <c r="AD104" s="329"/>
      <c r="AE104" s="329"/>
      <c r="AF104" s="329"/>
      <c r="AG104" s="329"/>
    </row>
    <row r="105" spans="1:33" ht="24" customHeight="1">
      <c r="A105" s="329"/>
      <c r="B105" s="329"/>
      <c r="C105" s="329"/>
      <c r="D105" s="329"/>
      <c r="E105" s="329"/>
      <c r="F105" s="329"/>
      <c r="G105" s="329"/>
      <c r="H105" s="329"/>
      <c r="I105" s="329"/>
      <c r="J105" s="329"/>
      <c r="K105" s="329"/>
      <c r="L105" s="329"/>
      <c r="M105" s="329"/>
      <c r="N105" s="329"/>
      <c r="O105" s="329"/>
      <c r="P105" s="329"/>
      <c r="Q105" s="329"/>
      <c r="R105" s="329"/>
      <c r="S105" s="329"/>
      <c r="T105" s="329"/>
      <c r="U105" s="329"/>
      <c r="V105" s="329"/>
      <c r="W105" s="329"/>
      <c r="X105" s="329"/>
      <c r="Y105" s="329"/>
      <c r="Z105" s="329"/>
      <c r="AA105" s="329"/>
      <c r="AB105" s="329"/>
      <c r="AC105" s="329"/>
      <c r="AD105" s="329"/>
      <c r="AE105" s="329"/>
      <c r="AF105" s="329"/>
      <c r="AG105" s="329"/>
    </row>
    <row r="106" spans="1:33" ht="24" customHeight="1">
      <c r="A106" s="329"/>
      <c r="B106" s="329"/>
      <c r="C106" s="329"/>
      <c r="D106" s="329"/>
      <c r="E106" s="329"/>
      <c r="F106" s="329"/>
      <c r="G106" s="329"/>
      <c r="H106" s="329"/>
      <c r="I106" s="329"/>
      <c r="J106" s="329"/>
      <c r="K106" s="329"/>
      <c r="L106" s="329"/>
      <c r="M106" s="329"/>
      <c r="N106" s="329"/>
      <c r="O106" s="329"/>
      <c r="P106" s="329"/>
      <c r="Q106" s="329"/>
      <c r="R106" s="329"/>
      <c r="S106" s="329"/>
      <c r="T106" s="329"/>
      <c r="U106" s="329"/>
      <c r="V106" s="329"/>
      <c r="W106" s="329"/>
      <c r="X106" s="329"/>
      <c r="Y106" s="329"/>
      <c r="Z106" s="329"/>
      <c r="AA106" s="329"/>
      <c r="AB106" s="329"/>
      <c r="AC106" s="329"/>
      <c r="AD106" s="329"/>
      <c r="AE106" s="329"/>
      <c r="AF106" s="329"/>
      <c r="AG106" s="329"/>
    </row>
    <row r="107" spans="1:33" ht="24" customHeight="1">
      <c r="A107" s="329"/>
      <c r="B107" s="329"/>
      <c r="C107" s="329"/>
      <c r="D107" s="329"/>
      <c r="E107" s="329"/>
      <c r="F107" s="329"/>
      <c r="G107" s="329"/>
      <c r="H107" s="329"/>
      <c r="I107" s="329"/>
      <c r="J107" s="329"/>
      <c r="K107" s="329"/>
      <c r="L107" s="329"/>
      <c r="M107" s="329"/>
      <c r="N107" s="329"/>
      <c r="O107" s="329"/>
      <c r="P107" s="329"/>
      <c r="Q107" s="329"/>
      <c r="R107" s="329"/>
      <c r="S107" s="329"/>
      <c r="T107" s="329"/>
      <c r="U107" s="329"/>
      <c r="V107" s="329"/>
      <c r="W107" s="329"/>
      <c r="X107" s="329"/>
      <c r="Y107" s="329"/>
      <c r="Z107" s="329"/>
      <c r="AA107" s="329"/>
      <c r="AB107" s="329"/>
      <c r="AC107" s="329"/>
      <c r="AD107" s="329"/>
      <c r="AE107" s="329"/>
      <c r="AF107" s="329"/>
      <c r="AG107" s="329"/>
    </row>
    <row r="108" spans="1:33" ht="24" customHeight="1">
      <c r="A108" s="329"/>
      <c r="B108" s="329"/>
      <c r="C108" s="329"/>
      <c r="D108" s="329"/>
      <c r="E108" s="329"/>
      <c r="F108" s="329"/>
      <c r="G108" s="329"/>
      <c r="H108" s="329"/>
      <c r="I108" s="329"/>
      <c r="J108" s="329"/>
      <c r="K108" s="329"/>
      <c r="L108" s="329"/>
      <c r="M108" s="329"/>
      <c r="N108" s="329"/>
      <c r="O108" s="329"/>
      <c r="P108" s="329"/>
      <c r="Q108" s="329"/>
      <c r="R108" s="329"/>
      <c r="S108" s="329"/>
      <c r="T108" s="329"/>
      <c r="U108" s="329"/>
      <c r="V108" s="329"/>
      <c r="W108" s="329"/>
      <c r="X108" s="329"/>
      <c r="Y108" s="329"/>
      <c r="Z108" s="329"/>
      <c r="AA108" s="329"/>
      <c r="AB108" s="329"/>
      <c r="AC108" s="329"/>
      <c r="AD108" s="329"/>
      <c r="AE108" s="329"/>
      <c r="AF108" s="329"/>
      <c r="AG108" s="329"/>
    </row>
    <row r="109" spans="1:33" ht="24" customHeight="1">
      <c r="A109" s="329"/>
      <c r="B109" s="329"/>
      <c r="C109" s="329"/>
      <c r="D109" s="329"/>
      <c r="E109" s="329"/>
      <c r="F109" s="329"/>
      <c r="G109" s="329"/>
      <c r="H109" s="329"/>
      <c r="I109" s="329"/>
      <c r="J109" s="329"/>
      <c r="K109" s="329"/>
      <c r="L109" s="329"/>
      <c r="M109" s="329"/>
      <c r="N109" s="329"/>
      <c r="O109" s="329"/>
      <c r="P109" s="329"/>
      <c r="Q109" s="329"/>
      <c r="R109" s="329"/>
      <c r="S109" s="329"/>
      <c r="T109" s="329"/>
      <c r="U109" s="329"/>
      <c r="V109" s="329"/>
      <c r="W109" s="329"/>
      <c r="X109" s="329"/>
      <c r="Y109" s="329"/>
      <c r="Z109" s="329"/>
      <c r="AA109" s="329"/>
      <c r="AB109" s="329"/>
      <c r="AC109" s="329"/>
      <c r="AD109" s="329"/>
      <c r="AE109" s="329"/>
      <c r="AF109" s="329"/>
      <c r="AG109" s="329"/>
    </row>
    <row r="110" spans="1:33" ht="24" customHeight="1">
      <c r="A110" s="329"/>
      <c r="B110" s="329"/>
      <c r="C110" s="329"/>
      <c r="D110" s="329"/>
      <c r="E110" s="329"/>
      <c r="F110" s="329"/>
      <c r="G110" s="329"/>
      <c r="H110" s="329"/>
      <c r="I110" s="329"/>
      <c r="J110" s="329"/>
      <c r="K110" s="329"/>
      <c r="L110" s="329"/>
      <c r="M110" s="329"/>
      <c r="N110" s="329"/>
      <c r="O110" s="329"/>
      <c r="P110" s="329"/>
      <c r="Q110" s="329"/>
      <c r="R110" s="329"/>
      <c r="S110" s="329"/>
      <c r="T110" s="329"/>
      <c r="U110" s="329"/>
      <c r="V110" s="329"/>
      <c r="W110" s="329"/>
      <c r="X110" s="329"/>
      <c r="Y110" s="329"/>
      <c r="Z110" s="329"/>
      <c r="AA110" s="329"/>
      <c r="AB110" s="329"/>
      <c r="AC110" s="329"/>
      <c r="AD110" s="329"/>
      <c r="AE110" s="329"/>
      <c r="AF110" s="329"/>
      <c r="AG110" s="329"/>
    </row>
    <row r="111" spans="1:33" ht="24" customHeight="1">
      <c r="A111" s="329"/>
      <c r="B111" s="329"/>
      <c r="C111" s="329"/>
      <c r="D111" s="329"/>
      <c r="E111" s="329"/>
      <c r="F111" s="329"/>
      <c r="G111" s="329"/>
      <c r="H111" s="329"/>
      <c r="I111" s="329"/>
      <c r="J111" s="329"/>
      <c r="K111" s="329"/>
      <c r="L111" s="329"/>
      <c r="M111" s="329"/>
      <c r="N111" s="329"/>
      <c r="O111" s="329"/>
      <c r="P111" s="329"/>
      <c r="Q111" s="329"/>
      <c r="R111" s="329"/>
      <c r="S111" s="329"/>
      <c r="T111" s="329"/>
      <c r="U111" s="329"/>
      <c r="V111" s="329"/>
      <c r="W111" s="329"/>
      <c r="X111" s="329"/>
      <c r="Y111" s="329"/>
      <c r="Z111" s="329"/>
      <c r="AA111" s="329"/>
      <c r="AB111" s="329"/>
      <c r="AC111" s="329"/>
      <c r="AD111" s="329"/>
      <c r="AE111" s="329"/>
      <c r="AF111" s="329"/>
      <c r="AG111" s="329"/>
    </row>
    <row r="112" spans="1:33" ht="24" customHeight="1">
      <c r="A112" s="329"/>
      <c r="B112" s="329"/>
      <c r="C112" s="329"/>
      <c r="D112" s="329"/>
      <c r="E112" s="329"/>
      <c r="F112" s="329"/>
      <c r="G112" s="329"/>
      <c r="H112" s="329"/>
      <c r="I112" s="329"/>
      <c r="J112" s="329"/>
      <c r="K112" s="329"/>
      <c r="L112" s="329"/>
      <c r="M112" s="329"/>
      <c r="N112" s="329"/>
      <c r="O112" s="329"/>
      <c r="P112" s="329"/>
      <c r="Q112" s="329"/>
      <c r="R112" s="329"/>
      <c r="S112" s="329"/>
      <c r="T112" s="329"/>
      <c r="U112" s="329"/>
      <c r="V112" s="329"/>
      <c r="W112" s="329"/>
      <c r="X112" s="329"/>
      <c r="Y112" s="329"/>
      <c r="Z112" s="329"/>
      <c r="AA112" s="329"/>
      <c r="AB112" s="329"/>
      <c r="AC112" s="329"/>
      <c r="AD112" s="329"/>
      <c r="AE112" s="329"/>
      <c r="AF112" s="329"/>
      <c r="AG112" s="329"/>
    </row>
    <row r="113" spans="1:33" ht="24" customHeight="1">
      <c r="A113" s="329"/>
      <c r="B113" s="329"/>
      <c r="C113" s="329"/>
      <c r="D113" s="329"/>
      <c r="E113" s="329"/>
      <c r="F113" s="329"/>
      <c r="G113" s="329"/>
      <c r="H113" s="329"/>
      <c r="I113" s="329"/>
      <c r="J113" s="329"/>
      <c r="K113" s="329"/>
      <c r="L113" s="329"/>
      <c r="M113" s="329"/>
      <c r="N113" s="329"/>
      <c r="O113" s="329"/>
      <c r="P113" s="329"/>
      <c r="Q113" s="329"/>
      <c r="R113" s="329"/>
      <c r="S113" s="329"/>
      <c r="T113" s="329"/>
      <c r="U113" s="329"/>
      <c r="V113" s="329"/>
      <c r="W113" s="329"/>
      <c r="X113" s="329"/>
      <c r="Y113" s="329"/>
      <c r="Z113" s="329"/>
      <c r="AA113" s="329"/>
      <c r="AB113" s="329"/>
      <c r="AC113" s="329"/>
      <c r="AD113" s="329"/>
      <c r="AE113" s="329"/>
      <c r="AF113" s="329"/>
      <c r="AG113" s="329"/>
    </row>
    <row r="114" spans="1:33" ht="24" customHeight="1">
      <c r="A114" s="329"/>
      <c r="B114" s="329"/>
      <c r="C114" s="329"/>
      <c r="D114" s="329"/>
      <c r="E114" s="329"/>
      <c r="F114" s="329"/>
      <c r="G114" s="329"/>
      <c r="H114" s="329"/>
      <c r="I114" s="329"/>
      <c r="J114" s="329"/>
      <c r="K114" s="329"/>
      <c r="L114" s="329"/>
      <c r="M114" s="329"/>
      <c r="N114" s="329"/>
      <c r="O114" s="329"/>
      <c r="P114" s="329"/>
      <c r="Q114" s="329"/>
      <c r="R114" s="329"/>
      <c r="S114" s="329"/>
      <c r="T114" s="329"/>
      <c r="U114" s="329"/>
      <c r="V114" s="329"/>
      <c r="W114" s="329"/>
      <c r="X114" s="329"/>
      <c r="Y114" s="329"/>
      <c r="Z114" s="329"/>
      <c r="AA114" s="329"/>
      <c r="AB114" s="329"/>
      <c r="AC114" s="329"/>
      <c r="AD114" s="329"/>
      <c r="AE114" s="329"/>
      <c r="AF114" s="329"/>
      <c r="AG114" s="329"/>
    </row>
    <row r="115" spans="1:33" ht="24" customHeight="1">
      <c r="A115" s="329"/>
      <c r="B115" s="329"/>
      <c r="C115" s="329"/>
      <c r="D115" s="329"/>
      <c r="E115" s="329"/>
      <c r="F115" s="329"/>
      <c r="G115" s="329"/>
      <c r="H115" s="329"/>
      <c r="I115" s="329"/>
      <c r="J115" s="329"/>
      <c r="K115" s="329"/>
      <c r="L115" s="329"/>
      <c r="M115" s="329"/>
      <c r="N115" s="329"/>
      <c r="O115" s="329"/>
      <c r="P115" s="329"/>
      <c r="Q115" s="329"/>
      <c r="R115" s="329"/>
      <c r="S115" s="329"/>
      <c r="T115" s="329"/>
      <c r="U115" s="329"/>
      <c r="V115" s="329"/>
      <c r="W115" s="329"/>
      <c r="X115" s="329"/>
      <c r="Y115" s="329"/>
      <c r="Z115" s="329"/>
      <c r="AA115" s="329"/>
      <c r="AB115" s="329"/>
      <c r="AC115" s="329"/>
      <c r="AD115" s="329"/>
      <c r="AE115" s="329"/>
      <c r="AF115" s="329"/>
      <c r="AG115" s="329"/>
    </row>
    <row r="116" spans="1:33" ht="24" customHeight="1">
      <c r="A116" s="329"/>
      <c r="B116" s="329"/>
      <c r="C116" s="329"/>
      <c r="D116" s="329"/>
      <c r="E116" s="329"/>
      <c r="F116" s="329"/>
      <c r="G116" s="329"/>
      <c r="H116" s="329"/>
      <c r="I116" s="329"/>
      <c r="J116" s="329"/>
      <c r="K116" s="329"/>
      <c r="L116" s="329"/>
      <c r="M116" s="329"/>
      <c r="N116" s="329"/>
      <c r="O116" s="329"/>
      <c r="P116" s="329"/>
      <c r="Q116" s="329"/>
      <c r="R116" s="329"/>
      <c r="S116" s="329"/>
      <c r="T116" s="329"/>
      <c r="U116" s="329"/>
      <c r="V116" s="329"/>
      <c r="W116" s="329"/>
      <c r="X116" s="329"/>
      <c r="Y116" s="329"/>
      <c r="Z116" s="329"/>
      <c r="AA116" s="329"/>
      <c r="AB116" s="329"/>
      <c r="AC116" s="329"/>
      <c r="AD116" s="329"/>
      <c r="AE116" s="329"/>
      <c r="AF116" s="329"/>
      <c r="AG116" s="329"/>
    </row>
    <row r="117" spans="1:33" ht="24" customHeight="1">
      <c r="A117" s="329"/>
      <c r="B117" s="329"/>
      <c r="C117" s="329"/>
      <c r="D117" s="329"/>
      <c r="E117" s="329"/>
      <c r="F117" s="329"/>
      <c r="G117" s="329"/>
      <c r="H117" s="329"/>
      <c r="I117" s="329"/>
      <c r="J117" s="329"/>
      <c r="K117" s="329"/>
      <c r="L117" s="329"/>
      <c r="M117" s="329"/>
      <c r="N117" s="329"/>
      <c r="O117" s="329"/>
      <c r="P117" s="329"/>
      <c r="Q117" s="329"/>
      <c r="R117" s="329"/>
      <c r="S117" s="329"/>
      <c r="T117" s="329"/>
      <c r="U117" s="329"/>
      <c r="V117" s="329"/>
      <c r="W117" s="329"/>
      <c r="X117" s="329"/>
      <c r="Y117" s="329"/>
      <c r="Z117" s="329"/>
      <c r="AA117" s="329"/>
      <c r="AB117" s="329"/>
      <c r="AC117" s="329"/>
      <c r="AD117" s="329"/>
      <c r="AE117" s="329"/>
      <c r="AF117" s="329"/>
      <c r="AG117" s="329"/>
    </row>
    <row r="118" spans="1:33" ht="24" customHeight="1">
      <c r="A118" s="329"/>
      <c r="B118" s="329"/>
      <c r="C118" s="329"/>
      <c r="D118" s="329"/>
      <c r="E118" s="329"/>
      <c r="F118" s="329"/>
      <c r="G118" s="329"/>
      <c r="H118" s="329"/>
      <c r="I118" s="329"/>
      <c r="J118" s="329"/>
      <c r="K118" s="329"/>
      <c r="L118" s="329"/>
      <c r="M118" s="329"/>
      <c r="N118" s="329"/>
      <c r="O118" s="329"/>
      <c r="P118" s="329"/>
      <c r="Q118" s="329"/>
      <c r="R118" s="329"/>
      <c r="S118" s="329"/>
      <c r="T118" s="329"/>
      <c r="U118" s="329"/>
      <c r="V118" s="329"/>
      <c r="W118" s="329"/>
      <c r="X118" s="329"/>
      <c r="Y118" s="329"/>
      <c r="Z118" s="329"/>
      <c r="AA118" s="329"/>
      <c r="AB118" s="329"/>
      <c r="AC118" s="329"/>
      <c r="AD118" s="329"/>
      <c r="AE118" s="329"/>
      <c r="AF118" s="329"/>
      <c r="AG118" s="329"/>
    </row>
    <row r="119" spans="1:33" ht="24" customHeight="1">
      <c r="A119" s="329"/>
      <c r="B119" s="329"/>
      <c r="C119" s="329"/>
      <c r="D119" s="329"/>
      <c r="E119" s="329"/>
      <c r="F119" s="329"/>
      <c r="G119" s="329"/>
      <c r="H119" s="329"/>
      <c r="I119" s="329"/>
      <c r="J119" s="329"/>
      <c r="K119" s="329"/>
      <c r="L119" s="329"/>
      <c r="M119" s="329"/>
      <c r="N119" s="329"/>
      <c r="O119" s="329"/>
      <c r="P119" s="329"/>
      <c r="Q119" s="329"/>
      <c r="R119" s="329"/>
      <c r="S119" s="329"/>
      <c r="T119" s="329"/>
      <c r="U119" s="329"/>
      <c r="V119" s="329"/>
      <c r="W119" s="329"/>
      <c r="X119" s="329"/>
      <c r="Y119" s="329"/>
      <c r="Z119" s="329"/>
      <c r="AA119" s="329"/>
      <c r="AB119" s="329"/>
      <c r="AC119" s="329"/>
      <c r="AD119" s="329"/>
      <c r="AE119" s="329"/>
      <c r="AF119" s="329"/>
      <c r="AG119" s="329"/>
    </row>
    <row r="120" spans="1:33" ht="24" customHeight="1">
      <c r="A120" s="329"/>
      <c r="B120" s="329"/>
      <c r="C120" s="329"/>
      <c r="D120" s="329"/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329"/>
      <c r="P120" s="329"/>
      <c r="Q120" s="329"/>
      <c r="R120" s="329"/>
      <c r="S120" s="329"/>
      <c r="T120" s="329"/>
      <c r="U120" s="329"/>
      <c r="V120" s="329"/>
      <c r="W120" s="329"/>
      <c r="X120" s="329"/>
      <c r="Y120" s="329"/>
      <c r="Z120" s="329"/>
      <c r="AA120" s="329"/>
      <c r="AB120" s="329"/>
      <c r="AC120" s="329"/>
      <c r="AD120" s="329"/>
      <c r="AE120" s="329"/>
      <c r="AF120" s="329"/>
      <c r="AG120" s="329"/>
    </row>
    <row r="121" spans="1:33" ht="24" customHeight="1">
      <c r="A121" s="329"/>
      <c r="B121" s="329"/>
      <c r="C121" s="329"/>
      <c r="D121" s="329"/>
      <c r="E121" s="329"/>
      <c r="F121" s="329"/>
      <c r="G121" s="329"/>
      <c r="H121" s="329"/>
      <c r="I121" s="329"/>
      <c r="J121" s="329"/>
      <c r="K121" s="329"/>
      <c r="L121" s="329"/>
      <c r="M121" s="329"/>
      <c r="N121" s="329"/>
      <c r="O121" s="329"/>
      <c r="P121" s="329"/>
      <c r="Q121" s="329"/>
      <c r="R121" s="329"/>
      <c r="S121" s="329"/>
      <c r="T121" s="329"/>
      <c r="U121" s="329"/>
      <c r="V121" s="329"/>
      <c r="W121" s="329"/>
      <c r="X121" s="329"/>
      <c r="Y121" s="329"/>
      <c r="Z121" s="329"/>
      <c r="AA121" s="329"/>
      <c r="AB121" s="329"/>
      <c r="AC121" s="329"/>
      <c r="AD121" s="329"/>
      <c r="AE121" s="329"/>
      <c r="AF121" s="329"/>
      <c r="AG121" s="329"/>
    </row>
    <row r="122" spans="1:33" ht="24" customHeight="1">
      <c r="A122" s="329"/>
      <c r="B122" s="329"/>
      <c r="C122" s="329"/>
      <c r="D122" s="329"/>
      <c r="E122" s="329"/>
      <c r="F122" s="329"/>
      <c r="G122" s="329"/>
      <c r="H122" s="329"/>
      <c r="I122" s="329"/>
      <c r="J122" s="329"/>
      <c r="K122" s="329"/>
      <c r="L122" s="329"/>
      <c r="M122" s="329"/>
      <c r="N122" s="329"/>
      <c r="O122" s="329"/>
      <c r="P122" s="329"/>
      <c r="Q122" s="329"/>
      <c r="R122" s="329"/>
      <c r="S122" s="329"/>
      <c r="T122" s="329"/>
      <c r="U122" s="329"/>
      <c r="V122" s="329"/>
      <c r="W122" s="329"/>
      <c r="X122" s="329"/>
      <c r="Y122" s="329"/>
      <c r="Z122" s="329"/>
      <c r="AA122" s="329"/>
      <c r="AB122" s="329"/>
      <c r="AC122" s="329"/>
      <c r="AD122" s="329"/>
      <c r="AE122" s="329"/>
      <c r="AF122" s="329"/>
      <c r="AG122" s="329"/>
    </row>
    <row r="123" spans="1:33" ht="24" customHeight="1">
      <c r="A123" s="329"/>
      <c r="B123" s="329"/>
      <c r="C123" s="329"/>
      <c r="D123" s="329"/>
      <c r="E123" s="329"/>
      <c r="F123" s="329"/>
      <c r="G123" s="329"/>
      <c r="H123" s="329"/>
      <c r="I123" s="329"/>
      <c r="J123" s="329"/>
      <c r="K123" s="329"/>
      <c r="L123" s="329"/>
      <c r="M123" s="329"/>
      <c r="N123" s="329"/>
      <c r="O123" s="329"/>
      <c r="P123" s="329"/>
      <c r="Q123" s="329"/>
      <c r="R123" s="329"/>
      <c r="S123" s="329"/>
      <c r="T123" s="329"/>
      <c r="U123" s="329"/>
      <c r="V123" s="329"/>
      <c r="W123" s="329"/>
      <c r="X123" s="329"/>
      <c r="Y123" s="329"/>
      <c r="Z123" s="329"/>
      <c r="AA123" s="329"/>
      <c r="AB123" s="329"/>
      <c r="AC123" s="329"/>
      <c r="AD123" s="329"/>
      <c r="AE123" s="329"/>
      <c r="AF123" s="329"/>
      <c r="AG123" s="329"/>
    </row>
    <row r="124" spans="1:33" ht="24" customHeight="1">
      <c r="A124" s="329"/>
      <c r="B124" s="329"/>
      <c r="C124" s="329"/>
      <c r="D124" s="329"/>
      <c r="E124" s="329"/>
      <c r="F124" s="329"/>
      <c r="G124" s="329"/>
      <c r="H124" s="329"/>
      <c r="I124" s="329"/>
      <c r="J124" s="329"/>
      <c r="K124" s="329"/>
      <c r="L124" s="329"/>
      <c r="M124" s="329"/>
      <c r="N124" s="329"/>
      <c r="O124" s="329"/>
      <c r="P124" s="329"/>
      <c r="Q124" s="329"/>
      <c r="R124" s="329"/>
      <c r="S124" s="329"/>
      <c r="T124" s="329"/>
      <c r="U124" s="329"/>
      <c r="V124" s="329"/>
      <c r="W124" s="329"/>
      <c r="X124" s="329"/>
      <c r="Y124" s="329"/>
      <c r="Z124" s="329"/>
      <c r="AA124" s="329"/>
      <c r="AB124" s="329"/>
      <c r="AC124" s="329"/>
      <c r="AD124" s="329"/>
      <c r="AE124" s="329"/>
      <c r="AF124" s="329"/>
      <c r="AG124" s="329"/>
    </row>
    <row r="125" spans="1:33" ht="24" customHeight="1">
      <c r="A125" s="329"/>
      <c r="B125" s="329"/>
      <c r="C125" s="329"/>
      <c r="D125" s="329"/>
      <c r="E125" s="329"/>
      <c r="F125" s="329"/>
      <c r="G125" s="329"/>
      <c r="H125" s="329"/>
      <c r="I125" s="329"/>
      <c r="J125" s="329"/>
      <c r="K125" s="329"/>
      <c r="L125" s="329"/>
      <c r="M125" s="329"/>
      <c r="N125" s="329"/>
      <c r="O125" s="329"/>
      <c r="P125" s="329"/>
      <c r="Q125" s="329"/>
      <c r="R125" s="329"/>
      <c r="S125" s="329"/>
      <c r="T125" s="329"/>
      <c r="U125" s="329"/>
      <c r="V125" s="329"/>
      <c r="W125" s="329"/>
      <c r="X125" s="329"/>
      <c r="Y125" s="329"/>
      <c r="Z125" s="329"/>
      <c r="AA125" s="329"/>
      <c r="AB125" s="329"/>
      <c r="AC125" s="329"/>
      <c r="AD125" s="329"/>
      <c r="AE125" s="329"/>
      <c r="AF125" s="329"/>
      <c r="AG125" s="329"/>
    </row>
    <row r="126" spans="1:33" ht="24" customHeight="1">
      <c r="A126" s="329"/>
      <c r="B126" s="329"/>
      <c r="C126" s="329"/>
      <c r="D126" s="329"/>
      <c r="E126" s="329"/>
      <c r="F126" s="329"/>
      <c r="G126" s="329"/>
      <c r="H126" s="329"/>
      <c r="I126" s="329"/>
      <c r="J126" s="329"/>
      <c r="K126" s="329"/>
      <c r="L126" s="329"/>
      <c r="M126" s="329"/>
      <c r="N126" s="329"/>
      <c r="O126" s="329"/>
      <c r="P126" s="329"/>
      <c r="Q126" s="329"/>
      <c r="R126" s="329"/>
      <c r="S126" s="329"/>
      <c r="T126" s="329"/>
      <c r="U126" s="329"/>
      <c r="V126" s="329"/>
      <c r="W126" s="329"/>
      <c r="X126" s="329"/>
      <c r="Y126" s="329"/>
      <c r="Z126" s="329"/>
      <c r="AA126" s="329"/>
      <c r="AB126" s="329"/>
      <c r="AC126" s="329"/>
      <c r="AD126" s="329"/>
      <c r="AE126" s="329"/>
      <c r="AF126" s="329"/>
      <c r="AG126" s="329"/>
    </row>
    <row r="127" spans="1:33" ht="24" customHeight="1">
      <c r="A127" s="329"/>
      <c r="B127" s="329"/>
      <c r="C127" s="329"/>
      <c r="D127" s="329"/>
      <c r="E127" s="329"/>
      <c r="F127" s="329"/>
      <c r="G127" s="329"/>
      <c r="H127" s="329"/>
      <c r="I127" s="329"/>
      <c r="J127" s="329"/>
      <c r="K127" s="329"/>
      <c r="L127" s="329"/>
      <c r="M127" s="329"/>
      <c r="N127" s="329"/>
      <c r="O127" s="329"/>
      <c r="P127" s="329"/>
      <c r="Q127" s="329"/>
      <c r="R127" s="329"/>
      <c r="S127" s="329"/>
      <c r="T127" s="329"/>
      <c r="U127" s="329"/>
      <c r="V127" s="329"/>
      <c r="W127" s="329"/>
      <c r="X127" s="329"/>
      <c r="Y127" s="329"/>
      <c r="Z127" s="329"/>
      <c r="AA127" s="329"/>
      <c r="AB127" s="329"/>
      <c r="AC127" s="329"/>
      <c r="AD127" s="329"/>
      <c r="AE127" s="329"/>
      <c r="AF127" s="329"/>
      <c r="AG127" s="329"/>
    </row>
    <row r="128" spans="1:33" ht="24" customHeight="1">
      <c r="A128" s="329"/>
      <c r="B128" s="329"/>
      <c r="C128" s="329"/>
      <c r="D128" s="329"/>
      <c r="E128" s="329"/>
      <c r="F128" s="329"/>
      <c r="G128" s="329"/>
      <c r="H128" s="329"/>
      <c r="I128" s="329"/>
      <c r="J128" s="329"/>
      <c r="K128" s="329"/>
      <c r="L128" s="329"/>
      <c r="M128" s="329"/>
      <c r="N128" s="329"/>
      <c r="O128" s="329"/>
      <c r="P128" s="329"/>
      <c r="Q128" s="329"/>
      <c r="R128" s="329"/>
      <c r="S128" s="329"/>
      <c r="T128" s="329"/>
      <c r="U128" s="329"/>
      <c r="V128" s="329"/>
      <c r="W128" s="329"/>
      <c r="X128" s="329"/>
      <c r="Y128" s="329"/>
      <c r="Z128" s="329"/>
      <c r="AA128" s="329"/>
      <c r="AB128" s="329"/>
      <c r="AC128" s="329"/>
      <c r="AD128" s="329"/>
      <c r="AE128" s="329"/>
      <c r="AF128" s="329"/>
      <c r="AG128" s="329"/>
    </row>
    <row r="129" spans="1:33" ht="24" customHeight="1">
      <c r="A129" s="329"/>
      <c r="B129" s="329"/>
      <c r="C129" s="329"/>
      <c r="D129" s="329"/>
      <c r="E129" s="329"/>
      <c r="F129" s="329"/>
      <c r="G129" s="329"/>
      <c r="H129" s="329"/>
      <c r="I129" s="329"/>
      <c r="J129" s="329"/>
      <c r="K129" s="329"/>
      <c r="L129" s="329"/>
      <c r="M129" s="329"/>
      <c r="N129" s="329"/>
      <c r="O129" s="329"/>
      <c r="P129" s="329"/>
      <c r="Q129" s="329"/>
      <c r="R129" s="329"/>
      <c r="S129" s="329"/>
      <c r="T129" s="329"/>
      <c r="U129" s="329"/>
      <c r="V129" s="329"/>
      <c r="W129" s="329"/>
      <c r="X129" s="329"/>
      <c r="Y129" s="329"/>
      <c r="Z129" s="329"/>
      <c r="AA129" s="329"/>
      <c r="AB129" s="329"/>
      <c r="AC129" s="329"/>
      <c r="AD129" s="329"/>
      <c r="AE129" s="329"/>
      <c r="AF129" s="329"/>
      <c r="AG129" s="329"/>
    </row>
    <row r="130" spans="1:33" ht="24" customHeight="1">
      <c r="A130" s="329"/>
      <c r="B130" s="329"/>
      <c r="C130" s="329"/>
      <c r="D130" s="329"/>
      <c r="E130" s="329"/>
      <c r="F130" s="329"/>
      <c r="G130" s="329"/>
      <c r="H130" s="329"/>
      <c r="I130" s="329"/>
      <c r="J130" s="329"/>
      <c r="K130" s="329"/>
      <c r="L130" s="329"/>
      <c r="M130" s="329"/>
      <c r="N130" s="329"/>
      <c r="O130" s="329"/>
      <c r="P130" s="329"/>
      <c r="Q130" s="329"/>
      <c r="R130" s="329"/>
      <c r="S130" s="329"/>
      <c r="T130" s="329"/>
      <c r="U130" s="329"/>
      <c r="V130" s="329"/>
      <c r="W130" s="329"/>
      <c r="X130" s="329"/>
      <c r="Y130" s="329"/>
      <c r="Z130" s="329"/>
      <c r="AA130" s="329"/>
      <c r="AB130" s="329"/>
      <c r="AC130" s="329"/>
      <c r="AD130" s="329"/>
      <c r="AE130" s="329"/>
      <c r="AF130" s="329"/>
      <c r="AG130" s="329"/>
    </row>
    <row r="131" spans="1:33" ht="24" customHeight="1">
      <c r="A131" s="329"/>
      <c r="B131" s="329"/>
      <c r="C131" s="329"/>
      <c r="D131" s="329"/>
      <c r="E131" s="329"/>
      <c r="F131" s="329"/>
      <c r="G131" s="329"/>
      <c r="H131" s="329"/>
      <c r="I131" s="329"/>
      <c r="J131" s="329"/>
      <c r="K131" s="329"/>
      <c r="L131" s="329"/>
      <c r="M131" s="329"/>
      <c r="N131" s="329"/>
      <c r="O131" s="329"/>
      <c r="P131" s="329"/>
      <c r="Q131" s="329"/>
      <c r="R131" s="329"/>
      <c r="S131" s="329"/>
      <c r="T131" s="329"/>
      <c r="U131" s="329"/>
      <c r="V131" s="329"/>
      <c r="W131" s="329"/>
      <c r="X131" s="329"/>
      <c r="Y131" s="329"/>
      <c r="Z131" s="329"/>
      <c r="AA131" s="329"/>
      <c r="AB131" s="329"/>
      <c r="AC131" s="329"/>
      <c r="AD131" s="329"/>
      <c r="AE131" s="329"/>
      <c r="AF131" s="329"/>
      <c r="AG131" s="329"/>
    </row>
    <row r="132" spans="1:33" ht="24" customHeight="1">
      <c r="A132" s="329"/>
      <c r="B132" s="329"/>
      <c r="C132" s="329"/>
      <c r="D132" s="329"/>
      <c r="E132" s="329"/>
      <c r="F132" s="329"/>
      <c r="G132" s="329"/>
      <c r="H132" s="329"/>
      <c r="I132" s="329"/>
      <c r="J132" s="329"/>
      <c r="K132" s="329"/>
      <c r="L132" s="329"/>
      <c r="M132" s="329"/>
      <c r="N132" s="329"/>
      <c r="O132" s="329"/>
      <c r="P132" s="329"/>
      <c r="Q132" s="329"/>
      <c r="R132" s="329"/>
      <c r="S132" s="329"/>
      <c r="T132" s="329"/>
      <c r="U132" s="329"/>
      <c r="V132" s="329"/>
      <c r="W132" s="329"/>
      <c r="X132" s="329"/>
      <c r="Y132" s="329"/>
      <c r="Z132" s="329"/>
      <c r="AA132" s="329"/>
      <c r="AB132" s="329"/>
      <c r="AC132" s="329"/>
      <c r="AD132" s="329"/>
      <c r="AE132" s="329"/>
      <c r="AF132" s="329"/>
      <c r="AG132" s="329"/>
    </row>
    <row r="133" spans="1:33" ht="24" customHeight="1">
      <c r="A133" s="329"/>
      <c r="B133" s="329"/>
      <c r="C133" s="329"/>
      <c r="D133" s="329"/>
      <c r="E133" s="329"/>
      <c r="F133" s="329"/>
      <c r="G133" s="329"/>
      <c r="H133" s="329"/>
      <c r="I133" s="329"/>
      <c r="J133" s="329"/>
      <c r="K133" s="329"/>
      <c r="L133" s="329"/>
      <c r="M133" s="329"/>
      <c r="N133" s="329"/>
      <c r="O133" s="329"/>
      <c r="P133" s="329"/>
      <c r="Q133" s="329"/>
      <c r="R133" s="329"/>
      <c r="S133" s="329"/>
      <c r="T133" s="329"/>
      <c r="U133" s="329"/>
      <c r="V133" s="329"/>
      <c r="W133" s="329"/>
      <c r="X133" s="329"/>
      <c r="Y133" s="329"/>
      <c r="Z133" s="329"/>
      <c r="AA133" s="329"/>
      <c r="AB133" s="329"/>
      <c r="AC133" s="329"/>
      <c r="AD133" s="329"/>
      <c r="AE133" s="329"/>
      <c r="AF133" s="329"/>
      <c r="AG133" s="329"/>
    </row>
    <row r="134" spans="1:33" ht="24" customHeight="1">
      <c r="A134" s="329"/>
      <c r="B134" s="329"/>
      <c r="C134" s="329"/>
      <c r="D134" s="329"/>
      <c r="E134" s="329"/>
      <c r="F134" s="329"/>
      <c r="G134" s="329"/>
      <c r="H134" s="329"/>
      <c r="I134" s="329"/>
      <c r="J134" s="329"/>
      <c r="K134" s="329"/>
      <c r="L134" s="329"/>
      <c r="M134" s="329"/>
      <c r="N134" s="329"/>
      <c r="O134" s="329"/>
      <c r="P134" s="329"/>
      <c r="Q134" s="329"/>
      <c r="R134" s="329"/>
      <c r="S134" s="329"/>
      <c r="T134" s="329"/>
      <c r="U134" s="329"/>
      <c r="V134" s="329"/>
      <c r="W134" s="329"/>
      <c r="X134" s="329"/>
      <c r="Y134" s="329"/>
      <c r="Z134" s="329"/>
      <c r="AA134" s="329"/>
      <c r="AB134" s="329"/>
      <c r="AC134" s="329"/>
      <c r="AD134" s="329"/>
      <c r="AE134" s="329"/>
      <c r="AF134" s="329"/>
      <c r="AG134" s="329"/>
    </row>
    <row r="135" spans="1:33" ht="24" customHeight="1">
      <c r="A135" s="329"/>
      <c r="B135" s="329"/>
      <c r="C135" s="329"/>
      <c r="D135" s="329"/>
      <c r="E135" s="329"/>
      <c r="F135" s="329"/>
      <c r="G135" s="329"/>
      <c r="H135" s="329"/>
      <c r="I135" s="329"/>
      <c r="J135" s="329"/>
      <c r="K135" s="329"/>
      <c r="L135" s="329"/>
      <c r="M135" s="329"/>
      <c r="N135" s="329"/>
      <c r="O135" s="329"/>
      <c r="P135" s="329"/>
      <c r="Q135" s="329"/>
      <c r="R135" s="329"/>
      <c r="S135" s="329"/>
      <c r="T135" s="329"/>
      <c r="U135" s="329"/>
      <c r="V135" s="329"/>
      <c r="W135" s="329"/>
      <c r="X135" s="329"/>
      <c r="Y135" s="329"/>
      <c r="Z135" s="329"/>
      <c r="AA135" s="329"/>
      <c r="AB135" s="329"/>
      <c r="AC135" s="329"/>
      <c r="AD135" s="329"/>
      <c r="AE135" s="329"/>
      <c r="AF135" s="329"/>
      <c r="AG135" s="329"/>
    </row>
    <row r="136" spans="1:33" ht="24" customHeight="1">
      <c r="A136" s="329"/>
      <c r="B136" s="329"/>
      <c r="C136" s="329"/>
      <c r="D136" s="329"/>
      <c r="E136" s="329"/>
      <c r="F136" s="329"/>
      <c r="G136" s="329"/>
      <c r="H136" s="329"/>
      <c r="I136" s="329"/>
      <c r="J136" s="329"/>
      <c r="K136" s="329"/>
      <c r="L136" s="329"/>
      <c r="M136" s="329"/>
      <c r="N136" s="329"/>
      <c r="O136" s="329"/>
      <c r="P136" s="329"/>
      <c r="Q136" s="329"/>
      <c r="R136" s="329"/>
      <c r="S136" s="329"/>
      <c r="T136" s="329"/>
      <c r="U136" s="329"/>
      <c r="V136" s="329"/>
      <c r="W136" s="329"/>
      <c r="X136" s="329"/>
      <c r="Y136" s="329"/>
      <c r="Z136" s="329"/>
      <c r="AA136" s="329"/>
      <c r="AB136" s="329"/>
      <c r="AC136" s="329"/>
      <c r="AD136" s="329"/>
      <c r="AE136" s="329"/>
      <c r="AF136" s="329"/>
      <c r="AG136" s="329"/>
    </row>
    <row r="137" spans="1:33" ht="24" customHeight="1">
      <c r="A137" s="329"/>
      <c r="B137" s="329"/>
      <c r="C137" s="329"/>
      <c r="D137" s="329"/>
      <c r="E137" s="329"/>
      <c r="F137" s="329"/>
      <c r="G137" s="329"/>
      <c r="H137" s="329"/>
      <c r="I137" s="329"/>
      <c r="J137" s="329"/>
      <c r="K137" s="329"/>
      <c r="L137" s="329"/>
      <c r="M137" s="329"/>
      <c r="N137" s="329"/>
      <c r="O137" s="329"/>
      <c r="P137" s="329"/>
      <c r="Q137" s="329"/>
      <c r="R137" s="329"/>
      <c r="S137" s="329"/>
      <c r="T137" s="329"/>
      <c r="U137" s="329"/>
      <c r="V137" s="329"/>
      <c r="W137" s="329"/>
      <c r="X137" s="329"/>
      <c r="Y137" s="329"/>
      <c r="Z137" s="329"/>
      <c r="AA137" s="329"/>
      <c r="AB137" s="329"/>
      <c r="AC137" s="329"/>
      <c r="AD137" s="329"/>
      <c r="AE137" s="329"/>
      <c r="AF137" s="329"/>
      <c r="AG137" s="329"/>
    </row>
    <row r="138" spans="1:33" ht="24" customHeight="1">
      <c r="A138" s="329"/>
      <c r="B138" s="329"/>
      <c r="C138" s="329"/>
      <c r="D138" s="329"/>
      <c r="E138" s="329"/>
      <c r="F138" s="329"/>
      <c r="G138" s="329"/>
      <c r="H138" s="329"/>
      <c r="I138" s="329"/>
      <c r="J138" s="329"/>
      <c r="K138" s="329"/>
      <c r="L138" s="329"/>
      <c r="M138" s="329"/>
      <c r="N138" s="329"/>
      <c r="O138" s="329"/>
      <c r="P138" s="329"/>
      <c r="Q138" s="329"/>
      <c r="R138" s="329"/>
      <c r="S138" s="329"/>
      <c r="T138" s="329"/>
      <c r="U138" s="329"/>
      <c r="V138" s="329"/>
      <c r="W138" s="329"/>
      <c r="X138" s="329"/>
      <c r="Y138" s="329"/>
      <c r="Z138" s="329"/>
      <c r="AA138" s="329"/>
      <c r="AB138" s="329"/>
      <c r="AC138" s="329"/>
      <c r="AD138" s="329"/>
      <c r="AE138" s="329"/>
      <c r="AF138" s="329"/>
      <c r="AG138" s="329"/>
    </row>
    <row r="139" spans="1:33" ht="24" customHeight="1">
      <c r="A139" s="329"/>
      <c r="B139" s="329"/>
      <c r="C139" s="329"/>
      <c r="D139" s="329"/>
      <c r="E139" s="329"/>
      <c r="F139" s="329"/>
      <c r="G139" s="329"/>
      <c r="H139" s="329"/>
      <c r="I139" s="329"/>
      <c r="J139" s="329"/>
      <c r="K139" s="329"/>
      <c r="L139" s="329"/>
      <c r="M139" s="329"/>
      <c r="N139" s="329"/>
      <c r="O139" s="329"/>
      <c r="P139" s="329"/>
      <c r="Q139" s="329"/>
      <c r="R139" s="329"/>
      <c r="S139" s="329"/>
      <c r="T139" s="329"/>
      <c r="U139" s="329"/>
      <c r="V139" s="329"/>
      <c r="W139" s="329"/>
      <c r="X139" s="329"/>
      <c r="Y139" s="329"/>
      <c r="Z139" s="329"/>
      <c r="AA139" s="329"/>
      <c r="AB139" s="329"/>
      <c r="AC139" s="329"/>
      <c r="AD139" s="329"/>
      <c r="AE139" s="329"/>
      <c r="AF139" s="329"/>
      <c r="AG139" s="329"/>
    </row>
    <row r="140" spans="1:33" ht="24" customHeight="1">
      <c r="A140" s="329"/>
      <c r="B140" s="329"/>
      <c r="C140" s="329"/>
      <c r="D140" s="329"/>
      <c r="E140" s="329"/>
      <c r="F140" s="329"/>
      <c r="G140" s="329"/>
      <c r="H140" s="329"/>
      <c r="I140" s="329"/>
      <c r="J140" s="329"/>
      <c r="K140" s="329"/>
      <c r="L140" s="329"/>
      <c r="M140" s="329"/>
      <c r="N140" s="329"/>
      <c r="O140" s="329"/>
      <c r="P140" s="329"/>
      <c r="Q140" s="329"/>
      <c r="R140" s="329"/>
      <c r="S140" s="329"/>
      <c r="T140" s="329"/>
      <c r="U140" s="329"/>
      <c r="V140" s="329"/>
      <c r="W140" s="329"/>
      <c r="X140" s="329"/>
      <c r="Y140" s="329"/>
      <c r="Z140" s="329"/>
      <c r="AA140" s="329"/>
      <c r="AB140" s="329"/>
      <c r="AC140" s="329"/>
      <c r="AD140" s="329"/>
      <c r="AE140" s="329"/>
      <c r="AF140" s="329"/>
      <c r="AG140" s="329"/>
    </row>
    <row r="141" spans="1:33" ht="24" customHeight="1">
      <c r="A141" s="329"/>
      <c r="B141" s="329"/>
      <c r="C141" s="329"/>
      <c r="D141" s="329"/>
      <c r="E141" s="329"/>
      <c r="F141" s="329"/>
      <c r="G141" s="329"/>
      <c r="H141" s="329"/>
      <c r="I141" s="329"/>
      <c r="J141" s="329"/>
      <c r="K141" s="329"/>
      <c r="L141" s="329"/>
      <c r="M141" s="329"/>
      <c r="N141" s="329"/>
      <c r="O141" s="329"/>
      <c r="P141" s="329"/>
      <c r="Q141" s="329"/>
      <c r="R141" s="329"/>
      <c r="S141" s="329"/>
      <c r="T141" s="329"/>
      <c r="U141" s="329"/>
      <c r="V141" s="329"/>
      <c r="W141" s="329"/>
      <c r="X141" s="329"/>
      <c r="Y141" s="329"/>
      <c r="Z141" s="329"/>
      <c r="AA141" s="329"/>
      <c r="AB141" s="329"/>
      <c r="AC141" s="329"/>
      <c r="AD141" s="329"/>
      <c r="AE141" s="329"/>
      <c r="AF141" s="329"/>
      <c r="AG141" s="329"/>
    </row>
    <row r="142" spans="1:33" ht="24" customHeight="1">
      <c r="A142" s="329"/>
      <c r="B142" s="329"/>
      <c r="C142" s="329"/>
      <c r="D142" s="329"/>
      <c r="E142" s="329"/>
      <c r="F142" s="329"/>
      <c r="G142" s="329"/>
      <c r="H142" s="329"/>
      <c r="I142" s="329"/>
      <c r="J142" s="329"/>
      <c r="K142" s="329"/>
      <c r="L142" s="329"/>
      <c r="M142" s="329"/>
      <c r="N142" s="329"/>
      <c r="O142" s="329"/>
      <c r="P142" s="329"/>
      <c r="Q142" s="329"/>
      <c r="R142" s="329"/>
      <c r="S142" s="329"/>
      <c r="T142" s="329"/>
      <c r="U142" s="329"/>
      <c r="V142" s="329"/>
      <c r="W142" s="329"/>
      <c r="X142" s="329"/>
      <c r="Y142" s="329"/>
      <c r="Z142" s="329"/>
      <c r="AA142" s="329"/>
      <c r="AB142" s="329"/>
      <c r="AC142" s="329"/>
      <c r="AD142" s="329"/>
      <c r="AE142" s="329"/>
      <c r="AF142" s="329"/>
      <c r="AG142" s="329"/>
    </row>
    <row r="143" spans="1:33" ht="24" customHeight="1">
      <c r="A143" s="329"/>
      <c r="B143" s="329"/>
      <c r="C143" s="329"/>
      <c r="D143" s="329"/>
      <c r="E143" s="329"/>
      <c r="F143" s="329"/>
      <c r="G143" s="329"/>
      <c r="H143" s="329"/>
      <c r="I143" s="329"/>
      <c r="J143" s="329"/>
      <c r="K143" s="329"/>
      <c r="L143" s="329"/>
      <c r="M143" s="329"/>
      <c r="N143" s="329"/>
      <c r="O143" s="329"/>
      <c r="P143" s="329"/>
      <c r="Q143" s="329"/>
      <c r="R143" s="329"/>
      <c r="S143" s="329"/>
      <c r="T143" s="329"/>
      <c r="U143" s="329"/>
      <c r="V143" s="329"/>
      <c r="W143" s="329"/>
      <c r="X143" s="329"/>
      <c r="Y143" s="329"/>
      <c r="Z143" s="329"/>
      <c r="AA143" s="329"/>
      <c r="AB143" s="329"/>
      <c r="AC143" s="329"/>
      <c r="AD143" s="329"/>
      <c r="AE143" s="329"/>
      <c r="AF143" s="329"/>
      <c r="AG143" s="329"/>
    </row>
    <row r="144" spans="1:33" ht="24" customHeight="1">
      <c r="A144" s="329"/>
      <c r="B144" s="329"/>
      <c r="C144" s="329"/>
      <c r="D144" s="329"/>
      <c r="E144" s="329"/>
      <c r="F144" s="329"/>
      <c r="G144" s="329"/>
      <c r="H144" s="329"/>
      <c r="I144" s="329"/>
      <c r="J144" s="329"/>
      <c r="K144" s="329"/>
      <c r="L144" s="329"/>
      <c r="M144" s="329"/>
      <c r="N144" s="329"/>
      <c r="O144" s="329"/>
      <c r="P144" s="329"/>
      <c r="Q144" s="329"/>
      <c r="R144" s="329"/>
      <c r="S144" s="329"/>
      <c r="T144" s="329"/>
      <c r="U144" s="329"/>
      <c r="V144" s="329"/>
      <c r="W144" s="329"/>
      <c r="X144" s="329"/>
      <c r="Y144" s="329"/>
      <c r="Z144" s="329"/>
      <c r="AA144" s="329"/>
      <c r="AB144" s="329"/>
      <c r="AC144" s="329"/>
      <c r="AD144" s="329"/>
      <c r="AE144" s="329"/>
      <c r="AF144" s="329"/>
      <c r="AG144" s="329"/>
    </row>
    <row r="145" spans="1:33" ht="24" customHeight="1">
      <c r="A145" s="329"/>
      <c r="B145" s="329"/>
      <c r="C145" s="329"/>
      <c r="D145" s="329"/>
      <c r="E145" s="329"/>
      <c r="F145" s="329"/>
      <c r="G145" s="329"/>
      <c r="H145" s="329"/>
      <c r="I145" s="329"/>
      <c r="J145" s="329"/>
      <c r="K145" s="329"/>
      <c r="L145" s="329"/>
      <c r="M145" s="329"/>
      <c r="N145" s="329"/>
      <c r="O145" s="329"/>
      <c r="P145" s="329"/>
      <c r="Q145" s="329"/>
      <c r="R145" s="329"/>
      <c r="S145" s="329"/>
      <c r="T145" s="329"/>
      <c r="U145" s="329"/>
      <c r="V145" s="329"/>
      <c r="W145" s="329"/>
      <c r="X145" s="329"/>
      <c r="Y145" s="329"/>
      <c r="Z145" s="329"/>
      <c r="AA145" s="329"/>
      <c r="AB145" s="329"/>
      <c r="AC145" s="329"/>
      <c r="AD145" s="329"/>
      <c r="AE145" s="329"/>
      <c r="AF145" s="329"/>
      <c r="AG145" s="329"/>
    </row>
    <row r="146" spans="1:33" ht="24" customHeight="1">
      <c r="A146" s="329"/>
      <c r="B146" s="329"/>
      <c r="C146" s="329"/>
      <c r="D146" s="329"/>
      <c r="E146" s="329"/>
      <c r="F146" s="329"/>
      <c r="G146" s="329"/>
      <c r="H146" s="329"/>
      <c r="I146" s="329"/>
      <c r="J146" s="329"/>
      <c r="K146" s="329"/>
      <c r="L146" s="329"/>
      <c r="M146" s="329"/>
      <c r="N146" s="329"/>
      <c r="O146" s="329"/>
      <c r="P146" s="329"/>
      <c r="Q146" s="329"/>
      <c r="R146" s="329"/>
      <c r="S146" s="329"/>
      <c r="T146" s="329"/>
      <c r="U146" s="329"/>
      <c r="V146" s="329"/>
      <c r="W146" s="329"/>
      <c r="X146" s="329"/>
      <c r="Y146" s="329"/>
      <c r="Z146" s="329"/>
      <c r="AA146" s="329"/>
      <c r="AB146" s="329"/>
      <c r="AC146" s="329"/>
      <c r="AD146" s="329"/>
      <c r="AE146" s="329"/>
      <c r="AF146" s="329"/>
      <c r="AG146" s="329"/>
    </row>
    <row r="147" spans="1:33" ht="24" customHeight="1">
      <c r="A147" s="329"/>
      <c r="B147" s="329"/>
      <c r="C147" s="329"/>
      <c r="D147" s="329"/>
      <c r="E147" s="329"/>
      <c r="F147" s="329"/>
      <c r="G147" s="329"/>
      <c r="H147" s="329"/>
      <c r="I147" s="329"/>
      <c r="J147" s="329"/>
      <c r="K147" s="329"/>
      <c r="L147" s="329"/>
      <c r="M147" s="329"/>
      <c r="N147" s="329"/>
      <c r="O147" s="329"/>
      <c r="P147" s="329"/>
      <c r="Q147" s="329"/>
      <c r="R147" s="329"/>
      <c r="S147" s="329"/>
      <c r="T147" s="329"/>
      <c r="U147" s="329"/>
      <c r="V147" s="329"/>
      <c r="W147" s="329"/>
      <c r="X147" s="329"/>
      <c r="Y147" s="329"/>
      <c r="Z147" s="329"/>
      <c r="AA147" s="329"/>
      <c r="AB147" s="329"/>
      <c r="AC147" s="329"/>
      <c r="AD147" s="329"/>
      <c r="AE147" s="329"/>
      <c r="AF147" s="329"/>
      <c r="AG147" s="329"/>
    </row>
    <row r="148" spans="1:33" ht="24" customHeight="1">
      <c r="A148" s="329"/>
      <c r="B148" s="329"/>
      <c r="C148" s="329"/>
      <c r="D148" s="329"/>
      <c r="E148" s="329"/>
      <c r="F148" s="329"/>
      <c r="G148" s="329"/>
      <c r="H148" s="329"/>
      <c r="I148" s="329"/>
      <c r="J148" s="329"/>
      <c r="K148" s="329"/>
      <c r="L148" s="329"/>
      <c r="M148" s="329"/>
      <c r="N148" s="329"/>
      <c r="O148" s="329"/>
      <c r="P148" s="329"/>
      <c r="Q148" s="329"/>
      <c r="R148" s="329"/>
      <c r="S148" s="329"/>
      <c r="T148" s="329"/>
      <c r="U148" s="329"/>
      <c r="V148" s="329"/>
      <c r="W148" s="329"/>
      <c r="X148" s="329"/>
      <c r="Y148" s="329"/>
      <c r="Z148" s="329"/>
      <c r="AA148" s="329"/>
      <c r="AB148" s="329"/>
      <c r="AC148" s="329"/>
      <c r="AD148" s="329"/>
      <c r="AE148" s="329"/>
      <c r="AF148" s="329"/>
      <c r="AG148" s="329"/>
    </row>
    <row r="149" spans="1:33" ht="24" customHeight="1">
      <c r="A149" s="329"/>
      <c r="B149" s="329"/>
      <c r="C149" s="329"/>
      <c r="D149" s="329"/>
      <c r="E149" s="329"/>
      <c r="F149" s="329"/>
      <c r="G149" s="329"/>
      <c r="H149" s="329"/>
      <c r="I149" s="329"/>
      <c r="J149" s="329"/>
      <c r="K149" s="329"/>
      <c r="L149" s="329"/>
      <c r="M149" s="329"/>
      <c r="N149" s="329"/>
      <c r="O149" s="329"/>
      <c r="P149" s="329"/>
      <c r="Q149" s="329"/>
      <c r="R149" s="329"/>
      <c r="S149" s="329"/>
      <c r="T149" s="329"/>
      <c r="U149" s="329"/>
      <c r="V149" s="329"/>
      <c r="W149" s="329"/>
      <c r="X149" s="329"/>
      <c r="Y149" s="329"/>
      <c r="Z149" s="329"/>
      <c r="AA149" s="329"/>
      <c r="AB149" s="329"/>
      <c r="AC149" s="329"/>
      <c r="AD149" s="329"/>
      <c r="AE149" s="329"/>
      <c r="AF149" s="329"/>
      <c r="AG149" s="329"/>
    </row>
    <row r="150" spans="1:33" ht="24" customHeight="1">
      <c r="A150" s="329"/>
      <c r="B150" s="329"/>
      <c r="C150" s="329"/>
      <c r="D150" s="329"/>
      <c r="E150" s="329"/>
      <c r="F150" s="329"/>
      <c r="G150" s="329"/>
      <c r="H150" s="329"/>
      <c r="I150" s="329"/>
      <c r="J150" s="329"/>
      <c r="K150" s="329"/>
      <c r="L150" s="329"/>
      <c r="M150" s="329"/>
      <c r="N150" s="329"/>
      <c r="O150" s="329"/>
      <c r="P150" s="329"/>
      <c r="Q150" s="329"/>
      <c r="R150" s="329"/>
      <c r="S150" s="329"/>
      <c r="T150" s="329"/>
      <c r="U150" s="329"/>
      <c r="V150" s="329"/>
      <c r="W150" s="329"/>
      <c r="X150" s="329"/>
      <c r="Y150" s="329"/>
      <c r="Z150" s="329"/>
      <c r="AA150" s="329"/>
      <c r="AB150" s="329"/>
      <c r="AC150" s="329"/>
      <c r="AD150" s="329"/>
      <c r="AE150" s="329"/>
      <c r="AF150" s="329"/>
      <c r="AG150" s="329"/>
    </row>
    <row r="151" spans="1:33" ht="24" customHeight="1">
      <c r="A151" s="329"/>
      <c r="B151" s="329"/>
      <c r="C151" s="329"/>
      <c r="D151" s="329"/>
      <c r="E151" s="329"/>
      <c r="F151" s="329"/>
      <c r="G151" s="329"/>
      <c r="H151" s="329"/>
      <c r="I151" s="329"/>
      <c r="J151" s="329"/>
      <c r="K151" s="329"/>
      <c r="L151" s="329"/>
      <c r="M151" s="329"/>
      <c r="N151" s="329"/>
      <c r="O151" s="329"/>
      <c r="P151" s="329"/>
      <c r="Q151" s="329"/>
      <c r="R151" s="329"/>
      <c r="S151" s="329"/>
      <c r="T151" s="329"/>
      <c r="U151" s="329"/>
      <c r="V151" s="329"/>
      <c r="W151" s="329"/>
      <c r="X151" s="329"/>
      <c r="Y151" s="329"/>
      <c r="Z151" s="329"/>
      <c r="AA151" s="329"/>
      <c r="AB151" s="329"/>
      <c r="AC151" s="329"/>
      <c r="AD151" s="329"/>
      <c r="AE151" s="329"/>
      <c r="AF151" s="329"/>
      <c r="AG151" s="329"/>
    </row>
    <row r="152" spans="1:33" ht="24" customHeight="1">
      <c r="A152" s="329"/>
      <c r="B152" s="329"/>
      <c r="C152" s="329"/>
      <c r="D152" s="329"/>
      <c r="E152" s="329"/>
      <c r="F152" s="329"/>
      <c r="G152" s="329"/>
      <c r="H152" s="329"/>
      <c r="I152" s="329"/>
      <c r="J152" s="329"/>
      <c r="K152" s="329"/>
      <c r="L152" s="329"/>
      <c r="M152" s="329"/>
      <c r="N152" s="329"/>
      <c r="O152" s="329"/>
      <c r="P152" s="329"/>
      <c r="Q152" s="329"/>
      <c r="R152" s="329"/>
      <c r="S152" s="329"/>
      <c r="T152" s="329"/>
      <c r="U152" s="329"/>
      <c r="V152" s="329"/>
      <c r="W152" s="329"/>
      <c r="X152" s="329"/>
      <c r="Y152" s="329"/>
      <c r="Z152" s="329"/>
      <c r="AA152" s="329"/>
      <c r="AB152" s="329"/>
      <c r="AC152" s="329"/>
      <c r="AD152" s="329"/>
      <c r="AE152" s="329"/>
      <c r="AF152" s="329"/>
      <c r="AG152" s="329"/>
    </row>
    <row r="153" spans="1:33" ht="24" customHeight="1">
      <c r="A153" s="329"/>
      <c r="B153" s="329"/>
      <c r="C153" s="329"/>
      <c r="D153" s="329"/>
      <c r="E153" s="329"/>
      <c r="F153" s="329"/>
      <c r="G153" s="329"/>
      <c r="H153" s="329"/>
      <c r="I153" s="329"/>
      <c r="J153" s="329"/>
      <c r="K153" s="329"/>
      <c r="L153" s="329"/>
      <c r="M153" s="329"/>
      <c r="N153" s="329"/>
      <c r="O153" s="329"/>
      <c r="P153" s="329"/>
      <c r="Q153" s="329"/>
      <c r="R153" s="329"/>
      <c r="S153" s="329"/>
      <c r="T153" s="329"/>
      <c r="U153" s="329"/>
      <c r="V153" s="329"/>
      <c r="W153" s="329"/>
      <c r="X153" s="329"/>
      <c r="Y153" s="329"/>
      <c r="Z153" s="329"/>
      <c r="AA153" s="329"/>
      <c r="AB153" s="329"/>
      <c r="AC153" s="329"/>
      <c r="AD153" s="329"/>
      <c r="AE153" s="329"/>
      <c r="AF153" s="329"/>
      <c r="AG153" s="329"/>
    </row>
    <row r="154" spans="1:33" ht="24" customHeight="1">
      <c r="A154" s="329"/>
      <c r="B154" s="329"/>
      <c r="C154" s="329"/>
      <c r="D154" s="329"/>
      <c r="E154" s="329"/>
      <c r="F154" s="329"/>
      <c r="G154" s="329"/>
      <c r="H154" s="329"/>
      <c r="I154" s="329"/>
      <c r="J154" s="329"/>
      <c r="K154" s="329"/>
      <c r="L154" s="329"/>
      <c r="M154" s="329"/>
      <c r="N154" s="329"/>
      <c r="O154" s="329"/>
      <c r="P154" s="329"/>
      <c r="Q154" s="329"/>
      <c r="R154" s="329"/>
      <c r="S154" s="329"/>
      <c r="T154" s="329"/>
      <c r="U154" s="329"/>
      <c r="V154" s="329"/>
      <c r="W154" s="329"/>
      <c r="X154" s="329"/>
      <c r="Y154" s="329"/>
      <c r="Z154" s="329"/>
      <c r="AA154" s="329"/>
      <c r="AB154" s="329"/>
      <c r="AC154" s="329"/>
      <c r="AD154" s="329"/>
      <c r="AE154" s="329"/>
      <c r="AF154" s="329"/>
      <c r="AG154" s="329"/>
    </row>
    <row r="155" spans="1:33" ht="24" customHeight="1">
      <c r="A155" s="329"/>
      <c r="B155" s="329"/>
      <c r="C155" s="329"/>
      <c r="D155" s="329"/>
      <c r="E155" s="329"/>
      <c r="F155" s="329"/>
      <c r="G155" s="329"/>
      <c r="H155" s="329"/>
      <c r="I155" s="329"/>
      <c r="J155" s="329"/>
      <c r="K155" s="329"/>
      <c r="L155" s="329"/>
      <c r="M155" s="329"/>
      <c r="N155" s="329"/>
      <c r="O155" s="329"/>
      <c r="P155" s="329"/>
      <c r="Q155" s="329"/>
      <c r="R155" s="329"/>
      <c r="S155" s="329"/>
      <c r="T155" s="329"/>
      <c r="U155" s="329"/>
      <c r="V155" s="329"/>
      <c r="W155" s="329"/>
      <c r="X155" s="329"/>
      <c r="Y155" s="329"/>
      <c r="Z155" s="329"/>
      <c r="AA155" s="329"/>
      <c r="AB155" s="329"/>
      <c r="AC155" s="329"/>
      <c r="AD155" s="329"/>
      <c r="AE155" s="329"/>
      <c r="AF155" s="329"/>
      <c r="AG155" s="329"/>
    </row>
    <row r="156" spans="1:33" ht="24" customHeight="1">
      <c r="A156" s="329"/>
      <c r="B156" s="329"/>
      <c r="C156" s="329"/>
      <c r="D156" s="329"/>
      <c r="E156" s="329"/>
      <c r="F156" s="329"/>
      <c r="G156" s="329"/>
      <c r="H156" s="329"/>
      <c r="I156" s="329"/>
      <c r="J156" s="329"/>
      <c r="K156" s="329"/>
      <c r="L156" s="329"/>
      <c r="M156" s="329"/>
      <c r="N156" s="329"/>
      <c r="O156" s="329"/>
      <c r="P156" s="329"/>
      <c r="Q156" s="329"/>
      <c r="R156" s="329"/>
      <c r="S156" s="329"/>
      <c r="T156" s="329"/>
      <c r="U156" s="329"/>
      <c r="V156" s="329"/>
      <c r="W156" s="329"/>
      <c r="X156" s="329"/>
      <c r="Y156" s="329"/>
      <c r="Z156" s="329"/>
      <c r="AA156" s="329"/>
      <c r="AB156" s="329"/>
      <c r="AC156" s="329"/>
      <c r="AD156" s="329"/>
      <c r="AE156" s="329"/>
      <c r="AF156" s="329"/>
      <c r="AG156" s="329"/>
    </row>
    <row r="157" spans="1:33" ht="24" customHeight="1">
      <c r="A157" s="329"/>
      <c r="B157" s="329"/>
      <c r="C157" s="329"/>
      <c r="D157" s="329"/>
      <c r="E157" s="329"/>
      <c r="F157" s="329"/>
      <c r="G157" s="329"/>
      <c r="H157" s="329"/>
      <c r="I157" s="329"/>
      <c r="J157" s="329"/>
      <c r="K157" s="329"/>
      <c r="L157" s="329"/>
      <c r="M157" s="329"/>
      <c r="N157" s="329"/>
      <c r="O157" s="329"/>
      <c r="P157" s="329"/>
      <c r="Q157" s="329"/>
      <c r="R157" s="329"/>
      <c r="S157" s="329"/>
      <c r="T157" s="329"/>
      <c r="U157" s="329"/>
      <c r="V157" s="329"/>
      <c r="W157" s="329"/>
      <c r="X157" s="329"/>
      <c r="Y157" s="329"/>
      <c r="Z157" s="329"/>
      <c r="AA157" s="329"/>
      <c r="AB157" s="329"/>
      <c r="AC157" s="329"/>
      <c r="AD157" s="329"/>
      <c r="AE157" s="329"/>
      <c r="AF157" s="329"/>
      <c r="AG157" s="329"/>
    </row>
    <row r="158" spans="1:33" ht="24" customHeight="1">
      <c r="A158" s="329"/>
      <c r="B158" s="329"/>
      <c r="C158" s="329"/>
      <c r="D158" s="329"/>
      <c r="E158" s="329"/>
      <c r="F158" s="329"/>
      <c r="G158" s="329"/>
      <c r="H158" s="329"/>
      <c r="I158" s="329"/>
      <c r="J158" s="329"/>
      <c r="K158" s="329"/>
      <c r="L158" s="329"/>
      <c r="M158" s="329"/>
      <c r="N158" s="329"/>
      <c r="O158" s="329"/>
      <c r="P158" s="329"/>
      <c r="Q158" s="329"/>
      <c r="R158" s="329"/>
      <c r="S158" s="329"/>
      <c r="T158" s="329"/>
      <c r="U158" s="329"/>
      <c r="V158" s="329"/>
      <c r="W158" s="329"/>
      <c r="X158" s="329"/>
      <c r="Y158" s="329"/>
      <c r="Z158" s="329"/>
      <c r="AA158" s="329"/>
      <c r="AB158" s="329"/>
      <c r="AC158" s="329"/>
      <c r="AD158" s="329"/>
      <c r="AE158" s="329"/>
      <c r="AF158" s="329"/>
      <c r="AG158" s="329"/>
    </row>
    <row r="159" spans="1:33" ht="24" customHeight="1">
      <c r="A159" s="329"/>
      <c r="B159" s="329"/>
      <c r="C159" s="329"/>
      <c r="D159" s="329"/>
      <c r="E159" s="329"/>
      <c r="F159" s="329"/>
      <c r="G159" s="329"/>
      <c r="H159" s="329"/>
      <c r="I159" s="329"/>
      <c r="J159" s="329"/>
      <c r="K159" s="329"/>
      <c r="L159" s="329"/>
      <c r="M159" s="329"/>
      <c r="N159" s="329"/>
      <c r="O159" s="329"/>
      <c r="P159" s="329"/>
      <c r="Q159" s="329"/>
      <c r="R159" s="329"/>
      <c r="S159" s="329"/>
      <c r="T159" s="329"/>
      <c r="U159" s="329"/>
      <c r="V159" s="329"/>
      <c r="W159" s="329"/>
      <c r="X159" s="329"/>
      <c r="Y159" s="329"/>
      <c r="Z159" s="329"/>
      <c r="AA159" s="329"/>
      <c r="AB159" s="329"/>
      <c r="AC159" s="329"/>
      <c r="AD159" s="329"/>
      <c r="AE159" s="329"/>
      <c r="AF159" s="329"/>
      <c r="AG159" s="329"/>
    </row>
    <row r="160" spans="1:33" ht="24" customHeight="1">
      <c r="A160" s="329"/>
      <c r="B160" s="329"/>
      <c r="C160" s="329"/>
      <c r="D160" s="329"/>
      <c r="E160" s="329"/>
      <c r="F160" s="329"/>
      <c r="G160" s="329"/>
      <c r="H160" s="329"/>
      <c r="I160" s="329"/>
      <c r="J160" s="329"/>
      <c r="K160" s="329"/>
      <c r="L160" s="329"/>
      <c r="M160" s="329"/>
      <c r="N160" s="329"/>
      <c r="O160" s="329"/>
      <c r="P160" s="329"/>
      <c r="Q160" s="329"/>
      <c r="R160" s="329"/>
      <c r="S160" s="329"/>
      <c r="T160" s="329"/>
      <c r="U160" s="329"/>
      <c r="V160" s="329"/>
      <c r="W160" s="329"/>
      <c r="X160" s="329"/>
      <c r="Y160" s="329"/>
      <c r="Z160" s="329"/>
      <c r="AA160" s="329"/>
      <c r="AB160" s="329"/>
      <c r="AC160" s="329"/>
      <c r="AD160" s="329"/>
      <c r="AE160" s="329"/>
      <c r="AF160" s="329"/>
      <c r="AG160" s="329"/>
    </row>
    <row r="161" spans="1:33" ht="24" customHeight="1">
      <c r="A161" s="329"/>
      <c r="B161" s="329"/>
      <c r="C161" s="329"/>
      <c r="D161" s="329"/>
      <c r="E161" s="329"/>
      <c r="F161" s="329"/>
      <c r="G161" s="329"/>
      <c r="H161" s="329"/>
      <c r="I161" s="329"/>
      <c r="J161" s="329"/>
      <c r="K161" s="329"/>
      <c r="L161" s="329"/>
      <c r="M161" s="329"/>
      <c r="N161" s="329"/>
      <c r="O161" s="329"/>
      <c r="P161" s="329"/>
      <c r="Q161" s="329"/>
      <c r="R161" s="329"/>
      <c r="S161" s="329"/>
      <c r="T161" s="329"/>
      <c r="U161" s="329"/>
      <c r="V161" s="329"/>
      <c r="W161" s="329"/>
      <c r="X161" s="329"/>
      <c r="Y161" s="329"/>
      <c r="Z161" s="329"/>
      <c r="AA161" s="329"/>
      <c r="AB161" s="329"/>
      <c r="AC161" s="329"/>
      <c r="AD161" s="329"/>
      <c r="AE161" s="329"/>
      <c r="AF161" s="329"/>
      <c r="AG161" s="329"/>
    </row>
    <row r="162" spans="1:33" ht="24" customHeight="1">
      <c r="A162" s="329"/>
      <c r="B162" s="329"/>
      <c r="C162" s="329"/>
      <c r="D162" s="329"/>
      <c r="E162" s="329"/>
      <c r="F162" s="329"/>
      <c r="G162" s="329"/>
      <c r="H162" s="329"/>
      <c r="I162" s="329"/>
      <c r="J162" s="329"/>
      <c r="K162" s="329"/>
      <c r="L162" s="329"/>
      <c r="M162" s="329"/>
      <c r="N162" s="329"/>
      <c r="O162" s="329"/>
      <c r="P162" s="329"/>
      <c r="Q162" s="329"/>
      <c r="R162" s="329"/>
      <c r="S162" s="329"/>
      <c r="T162" s="329"/>
      <c r="U162" s="329"/>
      <c r="V162" s="329"/>
      <c r="W162" s="329"/>
      <c r="X162" s="329"/>
      <c r="Y162" s="329"/>
      <c r="Z162" s="329"/>
      <c r="AA162" s="329"/>
      <c r="AB162" s="329"/>
      <c r="AC162" s="329"/>
      <c r="AD162" s="329"/>
      <c r="AE162" s="329"/>
      <c r="AF162" s="329"/>
      <c r="AG162" s="329"/>
    </row>
    <row r="163" spans="1:33" ht="24" customHeight="1">
      <c r="A163" s="329"/>
      <c r="B163" s="329"/>
      <c r="C163" s="329"/>
      <c r="D163" s="329"/>
      <c r="E163" s="329"/>
      <c r="F163" s="329"/>
      <c r="G163" s="329"/>
      <c r="H163" s="329"/>
      <c r="I163" s="329"/>
      <c r="J163" s="329"/>
      <c r="K163" s="329"/>
      <c r="L163" s="329"/>
      <c r="M163" s="329"/>
      <c r="N163" s="329"/>
      <c r="O163" s="329"/>
      <c r="P163" s="329"/>
      <c r="Q163" s="329"/>
      <c r="R163" s="329"/>
      <c r="S163" s="329"/>
      <c r="T163" s="329"/>
      <c r="U163" s="329"/>
      <c r="V163" s="329"/>
      <c r="W163" s="329"/>
      <c r="X163" s="329"/>
      <c r="Y163" s="329"/>
      <c r="Z163" s="329"/>
      <c r="AA163" s="329"/>
      <c r="AB163" s="329"/>
      <c r="AC163" s="329"/>
      <c r="AD163" s="329"/>
      <c r="AE163" s="329"/>
      <c r="AF163" s="329"/>
      <c r="AG163" s="329"/>
    </row>
    <row r="164" spans="1:33" ht="24" customHeight="1">
      <c r="A164" s="329"/>
      <c r="B164" s="329"/>
      <c r="C164" s="329"/>
      <c r="D164" s="329"/>
      <c r="E164" s="329"/>
      <c r="F164" s="329"/>
      <c r="G164" s="329"/>
      <c r="H164" s="329"/>
      <c r="I164" s="329"/>
      <c r="J164" s="329"/>
      <c r="K164" s="329"/>
      <c r="L164" s="329"/>
      <c r="M164" s="329"/>
      <c r="N164" s="329"/>
      <c r="O164" s="329"/>
      <c r="P164" s="329"/>
      <c r="Q164" s="329"/>
      <c r="R164" s="329"/>
      <c r="S164" s="329"/>
      <c r="T164" s="329"/>
      <c r="U164" s="329"/>
      <c r="V164" s="329"/>
      <c r="W164" s="329"/>
      <c r="X164" s="329"/>
      <c r="Y164" s="329"/>
      <c r="Z164" s="329"/>
      <c r="AA164" s="329"/>
      <c r="AB164" s="329"/>
      <c r="AC164" s="329"/>
      <c r="AD164" s="329"/>
      <c r="AE164" s="329"/>
      <c r="AF164" s="329"/>
      <c r="AG164" s="329"/>
    </row>
    <row r="165" spans="1:33" ht="24" customHeight="1">
      <c r="A165" s="329"/>
      <c r="B165" s="329"/>
      <c r="C165" s="329"/>
      <c r="D165" s="329"/>
      <c r="E165" s="329"/>
      <c r="F165" s="329"/>
      <c r="G165" s="329"/>
      <c r="H165" s="329"/>
      <c r="I165" s="329"/>
      <c r="J165" s="329"/>
      <c r="K165" s="329"/>
      <c r="L165" s="329"/>
      <c r="M165" s="329"/>
      <c r="N165" s="329"/>
      <c r="O165" s="329"/>
      <c r="P165" s="329"/>
      <c r="Q165" s="329"/>
      <c r="R165" s="329"/>
      <c r="S165" s="329"/>
      <c r="T165" s="329"/>
      <c r="U165" s="329"/>
      <c r="V165" s="329"/>
      <c r="W165" s="329"/>
      <c r="X165" s="329"/>
      <c r="Y165" s="329"/>
      <c r="Z165" s="329"/>
      <c r="AA165" s="329"/>
      <c r="AB165" s="329"/>
      <c r="AC165" s="329"/>
      <c r="AD165" s="329"/>
      <c r="AE165" s="329"/>
      <c r="AF165" s="329"/>
      <c r="AG165" s="329"/>
    </row>
    <row r="166" spans="1:33" ht="24" customHeight="1">
      <c r="A166" s="329"/>
      <c r="B166" s="329"/>
      <c r="C166" s="329"/>
      <c r="D166" s="329"/>
      <c r="E166" s="329"/>
      <c r="F166" s="329"/>
      <c r="G166" s="329"/>
      <c r="H166" s="329"/>
      <c r="I166" s="329"/>
      <c r="J166" s="329"/>
      <c r="K166" s="329"/>
      <c r="L166" s="329"/>
      <c r="M166" s="329"/>
      <c r="N166" s="329"/>
      <c r="O166" s="329"/>
      <c r="P166" s="329"/>
      <c r="Q166" s="329"/>
      <c r="R166" s="329"/>
      <c r="S166" s="329"/>
      <c r="T166" s="329"/>
      <c r="U166" s="329"/>
      <c r="V166" s="329"/>
      <c r="W166" s="329"/>
      <c r="X166" s="329"/>
      <c r="Y166" s="329"/>
      <c r="Z166" s="329"/>
      <c r="AA166" s="329"/>
      <c r="AB166" s="329"/>
      <c r="AC166" s="329"/>
      <c r="AD166" s="329"/>
      <c r="AE166" s="329"/>
      <c r="AF166" s="329"/>
      <c r="AG166" s="329"/>
    </row>
    <row r="167" spans="1:33" ht="24" customHeight="1">
      <c r="A167" s="329"/>
      <c r="B167" s="329"/>
      <c r="C167" s="329"/>
      <c r="D167" s="329"/>
      <c r="E167" s="329"/>
      <c r="F167" s="329"/>
      <c r="G167" s="329"/>
      <c r="H167" s="329"/>
      <c r="I167" s="329"/>
      <c r="J167" s="329"/>
      <c r="K167" s="329"/>
      <c r="L167" s="329"/>
      <c r="M167" s="329"/>
      <c r="N167" s="329"/>
      <c r="O167" s="329"/>
      <c r="P167" s="329"/>
      <c r="Q167" s="329"/>
      <c r="R167" s="329"/>
      <c r="S167" s="329"/>
      <c r="T167" s="329"/>
      <c r="U167" s="329"/>
      <c r="V167" s="329"/>
      <c r="W167" s="329"/>
      <c r="X167" s="329"/>
      <c r="Y167" s="329"/>
      <c r="Z167" s="329"/>
      <c r="AA167" s="329"/>
      <c r="AB167" s="329"/>
      <c r="AC167" s="329"/>
      <c r="AD167" s="329"/>
      <c r="AE167" s="329"/>
      <c r="AF167" s="329"/>
      <c r="AG167" s="329"/>
    </row>
    <row r="168" spans="1:33" ht="24" customHeight="1">
      <c r="A168" s="329"/>
      <c r="B168" s="329"/>
      <c r="C168" s="329"/>
      <c r="D168" s="329"/>
      <c r="E168" s="329"/>
      <c r="F168" s="329"/>
      <c r="G168" s="329"/>
      <c r="H168" s="329"/>
      <c r="I168" s="329"/>
      <c r="J168" s="329"/>
      <c r="K168" s="329"/>
      <c r="L168" s="329"/>
      <c r="M168" s="329"/>
      <c r="N168" s="329"/>
      <c r="O168" s="329"/>
      <c r="P168" s="329"/>
      <c r="Q168" s="329"/>
      <c r="R168" s="329"/>
      <c r="S168" s="329"/>
      <c r="T168" s="329"/>
      <c r="U168" s="329"/>
      <c r="V168" s="329"/>
      <c r="W168" s="329"/>
      <c r="X168" s="329"/>
      <c r="Y168" s="329"/>
      <c r="Z168" s="329"/>
      <c r="AA168" s="329"/>
      <c r="AB168" s="329"/>
      <c r="AC168" s="329"/>
      <c r="AD168" s="329"/>
      <c r="AE168" s="329"/>
      <c r="AF168" s="329"/>
      <c r="AG168" s="329"/>
    </row>
    <row r="169" spans="1:33" ht="24" customHeight="1">
      <c r="A169" s="329"/>
      <c r="B169" s="329"/>
      <c r="C169" s="329"/>
      <c r="D169" s="329"/>
      <c r="E169" s="329"/>
      <c r="F169" s="329"/>
      <c r="G169" s="329"/>
      <c r="H169" s="329"/>
      <c r="I169" s="329"/>
      <c r="J169" s="329"/>
      <c r="K169" s="329"/>
      <c r="L169" s="329"/>
      <c r="M169" s="329"/>
      <c r="N169" s="329"/>
      <c r="O169" s="329"/>
      <c r="P169" s="329"/>
      <c r="Q169" s="329"/>
      <c r="R169" s="329"/>
      <c r="S169" s="329"/>
      <c r="T169" s="329"/>
      <c r="U169" s="329"/>
      <c r="V169" s="329"/>
      <c r="W169" s="329"/>
      <c r="X169" s="329"/>
      <c r="Y169" s="329"/>
      <c r="Z169" s="329"/>
      <c r="AA169" s="329"/>
      <c r="AB169" s="329"/>
      <c r="AC169" s="329"/>
      <c r="AD169" s="329"/>
      <c r="AE169" s="329"/>
      <c r="AF169" s="329"/>
      <c r="AG169" s="329"/>
    </row>
    <row r="170" spans="1:33" ht="24" customHeight="1">
      <c r="A170" s="329"/>
      <c r="B170" s="329"/>
      <c r="C170" s="329"/>
      <c r="D170" s="329"/>
      <c r="E170" s="329"/>
      <c r="F170" s="329"/>
      <c r="G170" s="329"/>
      <c r="H170" s="329"/>
      <c r="I170" s="329"/>
      <c r="J170" s="329"/>
      <c r="K170" s="329"/>
      <c r="L170" s="329"/>
      <c r="M170" s="329"/>
      <c r="N170" s="329"/>
      <c r="O170" s="329"/>
      <c r="P170" s="329"/>
      <c r="Q170" s="329"/>
      <c r="R170" s="329"/>
      <c r="S170" s="329"/>
      <c r="T170" s="329"/>
      <c r="U170" s="329"/>
      <c r="V170" s="329"/>
      <c r="W170" s="329"/>
      <c r="X170" s="329"/>
      <c r="Y170" s="329"/>
      <c r="Z170" s="329"/>
      <c r="AA170" s="329"/>
      <c r="AB170" s="329"/>
      <c r="AC170" s="329"/>
      <c r="AD170" s="329"/>
      <c r="AE170" s="329"/>
      <c r="AF170" s="329"/>
      <c r="AG170" s="329"/>
    </row>
    <row r="171" spans="1:33" ht="24" customHeight="1">
      <c r="A171" s="329"/>
      <c r="B171" s="329"/>
      <c r="C171" s="329"/>
      <c r="D171" s="329"/>
      <c r="E171" s="329"/>
      <c r="F171" s="329"/>
      <c r="G171" s="329"/>
      <c r="H171" s="329"/>
      <c r="I171" s="329"/>
      <c r="J171" s="329"/>
      <c r="K171" s="329"/>
      <c r="L171" s="329"/>
      <c r="M171" s="329"/>
      <c r="N171" s="329"/>
      <c r="O171" s="329"/>
      <c r="P171" s="329"/>
      <c r="Q171" s="329"/>
      <c r="R171" s="329"/>
      <c r="S171" s="329"/>
      <c r="T171" s="329"/>
      <c r="U171" s="329"/>
      <c r="V171" s="329"/>
      <c r="W171" s="329"/>
      <c r="X171" s="329"/>
      <c r="Y171" s="329"/>
      <c r="Z171" s="329"/>
      <c r="AA171" s="329"/>
      <c r="AB171" s="329"/>
      <c r="AC171" s="329"/>
      <c r="AD171" s="329"/>
      <c r="AE171" s="329"/>
      <c r="AF171" s="329"/>
      <c r="AG171" s="329"/>
    </row>
    <row r="172" spans="1:33" ht="24" customHeight="1">
      <c r="A172" s="329"/>
      <c r="B172" s="329"/>
      <c r="C172" s="329"/>
      <c r="D172" s="329"/>
      <c r="E172" s="329"/>
      <c r="F172" s="329"/>
      <c r="G172" s="329"/>
      <c r="H172" s="329"/>
      <c r="I172" s="329"/>
      <c r="J172" s="329"/>
      <c r="K172" s="329"/>
      <c r="L172" s="329"/>
      <c r="M172" s="329"/>
      <c r="N172" s="329"/>
      <c r="O172" s="329"/>
      <c r="P172" s="329"/>
      <c r="Q172" s="329"/>
      <c r="R172" s="329"/>
      <c r="S172" s="329"/>
      <c r="T172" s="329"/>
      <c r="U172" s="329"/>
      <c r="V172" s="329"/>
      <c r="W172" s="329"/>
      <c r="X172" s="329"/>
      <c r="Y172" s="329"/>
      <c r="Z172" s="329"/>
      <c r="AA172" s="329"/>
      <c r="AB172" s="329"/>
      <c r="AC172" s="329"/>
      <c r="AD172" s="329"/>
      <c r="AE172" s="329"/>
      <c r="AF172" s="329"/>
      <c r="AG172" s="329"/>
    </row>
    <row r="173" spans="1:33" ht="24" customHeight="1">
      <c r="A173" s="329"/>
      <c r="B173" s="329"/>
      <c r="C173" s="329"/>
      <c r="D173" s="329"/>
      <c r="E173" s="329"/>
      <c r="F173" s="329"/>
      <c r="G173" s="329"/>
      <c r="H173" s="329"/>
      <c r="I173" s="329"/>
      <c r="J173" s="329"/>
      <c r="K173" s="329"/>
      <c r="L173" s="329"/>
      <c r="M173" s="329"/>
      <c r="N173" s="329"/>
      <c r="O173" s="329"/>
      <c r="P173" s="329"/>
      <c r="Q173" s="329"/>
      <c r="R173" s="329"/>
      <c r="S173" s="329"/>
      <c r="T173" s="329"/>
      <c r="U173" s="329"/>
      <c r="V173" s="329"/>
      <c r="W173" s="329"/>
      <c r="X173" s="329"/>
      <c r="Y173" s="329"/>
      <c r="Z173" s="329"/>
      <c r="AA173" s="329"/>
      <c r="AB173" s="329"/>
      <c r="AC173" s="329"/>
      <c r="AD173" s="329"/>
      <c r="AE173" s="329"/>
      <c r="AF173" s="329"/>
      <c r="AG173" s="329"/>
    </row>
    <row r="174" spans="1:33" ht="24" customHeight="1">
      <c r="A174" s="329"/>
      <c r="B174" s="329"/>
      <c r="C174" s="329"/>
      <c r="D174" s="329"/>
      <c r="E174" s="329"/>
      <c r="F174" s="329"/>
      <c r="G174" s="329"/>
      <c r="H174" s="329"/>
      <c r="I174" s="329"/>
      <c r="J174" s="329"/>
      <c r="K174" s="329"/>
      <c r="L174" s="329"/>
      <c r="M174" s="329"/>
      <c r="N174" s="329"/>
      <c r="O174" s="329"/>
      <c r="P174" s="329"/>
      <c r="Q174" s="329"/>
      <c r="R174" s="329"/>
      <c r="S174" s="329"/>
      <c r="T174" s="329"/>
      <c r="U174" s="329"/>
      <c r="V174" s="329"/>
      <c r="W174" s="329"/>
      <c r="X174" s="329"/>
      <c r="Y174" s="329"/>
      <c r="Z174" s="329"/>
      <c r="AA174" s="329"/>
      <c r="AB174" s="329"/>
      <c r="AC174" s="329"/>
      <c r="AD174" s="329"/>
      <c r="AE174" s="329"/>
      <c r="AF174" s="329"/>
      <c r="AG174" s="329"/>
    </row>
    <row r="175" spans="1:33" ht="24" customHeight="1">
      <c r="A175" s="329"/>
      <c r="B175" s="329"/>
      <c r="C175" s="329"/>
      <c r="D175" s="329"/>
      <c r="E175" s="329"/>
      <c r="F175" s="329"/>
      <c r="G175" s="329"/>
      <c r="H175" s="329"/>
      <c r="I175" s="329"/>
      <c r="J175" s="329"/>
      <c r="K175" s="329"/>
      <c r="L175" s="329"/>
      <c r="M175" s="329"/>
      <c r="N175" s="329"/>
      <c r="O175" s="329"/>
      <c r="P175" s="329"/>
      <c r="Q175" s="329"/>
      <c r="R175" s="329"/>
      <c r="S175" s="329"/>
      <c r="T175" s="329"/>
      <c r="U175" s="329"/>
      <c r="V175" s="329"/>
      <c r="W175" s="329"/>
      <c r="X175" s="329"/>
      <c r="Y175" s="329"/>
      <c r="Z175" s="329"/>
      <c r="AA175" s="329"/>
      <c r="AB175" s="329"/>
      <c r="AC175" s="329"/>
      <c r="AD175" s="329"/>
      <c r="AE175" s="329"/>
      <c r="AF175" s="329"/>
      <c r="AG175" s="329"/>
    </row>
    <row r="176" spans="1:33" ht="24" customHeight="1">
      <c r="A176" s="329"/>
      <c r="B176" s="329"/>
      <c r="C176" s="329"/>
      <c r="D176" s="329"/>
      <c r="E176" s="329"/>
      <c r="F176" s="329"/>
      <c r="G176" s="329"/>
      <c r="H176" s="329"/>
      <c r="I176" s="329"/>
      <c r="J176" s="329"/>
      <c r="K176" s="329"/>
      <c r="L176" s="329"/>
      <c r="M176" s="329"/>
      <c r="N176" s="329"/>
      <c r="O176" s="329"/>
      <c r="P176" s="329"/>
      <c r="Q176" s="329"/>
      <c r="R176" s="329"/>
      <c r="S176" s="329"/>
      <c r="T176" s="329"/>
      <c r="U176" s="329"/>
      <c r="V176" s="329"/>
      <c r="W176" s="329"/>
      <c r="X176" s="329"/>
      <c r="Y176" s="329"/>
      <c r="Z176" s="329"/>
      <c r="AA176" s="329"/>
      <c r="AB176" s="329"/>
      <c r="AC176" s="329"/>
      <c r="AD176" s="329"/>
      <c r="AE176" s="329"/>
      <c r="AF176" s="329"/>
      <c r="AG176" s="329"/>
    </row>
    <row r="177" spans="1:33" ht="24" customHeight="1">
      <c r="A177" s="329"/>
      <c r="B177" s="329"/>
      <c r="C177" s="329"/>
      <c r="D177" s="329"/>
      <c r="E177" s="329"/>
      <c r="F177" s="329"/>
      <c r="G177" s="329"/>
      <c r="H177" s="329"/>
      <c r="I177" s="329"/>
      <c r="J177" s="329"/>
      <c r="K177" s="329"/>
      <c r="L177" s="329"/>
      <c r="M177" s="329"/>
      <c r="N177" s="329"/>
      <c r="O177" s="329"/>
      <c r="P177" s="329"/>
      <c r="Q177" s="329"/>
      <c r="R177" s="329"/>
      <c r="S177" s="329"/>
      <c r="T177" s="329"/>
      <c r="U177" s="329"/>
      <c r="V177" s="329"/>
      <c r="W177" s="329"/>
      <c r="X177" s="329"/>
      <c r="Y177" s="329"/>
      <c r="Z177" s="329"/>
      <c r="AA177" s="329"/>
      <c r="AB177" s="329"/>
      <c r="AC177" s="329"/>
      <c r="AD177" s="329"/>
      <c r="AE177" s="329"/>
      <c r="AF177" s="329"/>
      <c r="AG177" s="329"/>
    </row>
    <row r="178" spans="1:33" ht="24" customHeight="1">
      <c r="A178" s="329"/>
      <c r="B178" s="329"/>
      <c r="C178" s="329"/>
      <c r="D178" s="329"/>
      <c r="E178" s="329"/>
      <c r="F178" s="329"/>
      <c r="G178" s="329"/>
      <c r="H178" s="329"/>
      <c r="I178" s="329"/>
      <c r="J178" s="329"/>
      <c r="K178" s="329"/>
      <c r="L178" s="329"/>
      <c r="M178" s="329"/>
      <c r="N178" s="329"/>
      <c r="O178" s="329"/>
      <c r="P178" s="329"/>
      <c r="Q178" s="329"/>
      <c r="R178" s="329"/>
      <c r="S178" s="329"/>
      <c r="T178" s="329"/>
      <c r="U178" s="329"/>
      <c r="V178" s="329"/>
      <c r="W178" s="329"/>
      <c r="X178" s="329"/>
      <c r="Y178" s="329"/>
      <c r="Z178" s="329"/>
      <c r="AA178" s="329"/>
      <c r="AB178" s="329"/>
      <c r="AC178" s="329"/>
      <c r="AD178" s="329"/>
      <c r="AE178" s="329"/>
      <c r="AF178" s="329"/>
      <c r="AG178" s="329"/>
    </row>
    <row r="179" spans="1:33" ht="24" customHeight="1">
      <c r="A179" s="329"/>
      <c r="B179" s="329"/>
      <c r="C179" s="329"/>
      <c r="D179" s="329"/>
      <c r="E179" s="329"/>
      <c r="F179" s="329"/>
      <c r="G179" s="329"/>
      <c r="H179" s="329"/>
      <c r="I179" s="329"/>
      <c r="J179" s="329"/>
      <c r="K179" s="329"/>
      <c r="L179" s="329"/>
      <c r="M179" s="329"/>
      <c r="N179" s="329"/>
      <c r="O179" s="329"/>
      <c r="P179" s="329"/>
      <c r="Q179" s="329"/>
      <c r="R179" s="329"/>
      <c r="S179" s="329"/>
      <c r="T179" s="329"/>
      <c r="U179" s="329"/>
      <c r="V179" s="329"/>
      <c r="W179" s="329"/>
      <c r="X179" s="329"/>
      <c r="Y179" s="329"/>
      <c r="Z179" s="329"/>
      <c r="AA179" s="329"/>
      <c r="AB179" s="329"/>
      <c r="AC179" s="329"/>
      <c r="AD179" s="329"/>
      <c r="AE179" s="329"/>
      <c r="AF179" s="329"/>
      <c r="AG179" s="329"/>
    </row>
    <row r="180" spans="1:33" ht="24" customHeight="1">
      <c r="A180" s="329"/>
      <c r="B180" s="329"/>
      <c r="C180" s="329"/>
      <c r="D180" s="329"/>
      <c r="E180" s="329"/>
      <c r="F180" s="329"/>
      <c r="G180" s="329"/>
      <c r="H180" s="329"/>
      <c r="I180" s="329"/>
      <c r="J180" s="329"/>
      <c r="K180" s="329"/>
      <c r="L180" s="329"/>
      <c r="M180" s="329"/>
      <c r="N180" s="329"/>
      <c r="O180" s="329"/>
      <c r="P180" s="329"/>
      <c r="Q180" s="329"/>
      <c r="R180" s="329"/>
      <c r="S180" s="329"/>
      <c r="T180" s="329"/>
      <c r="U180" s="329"/>
      <c r="V180" s="329"/>
      <c r="W180" s="329"/>
      <c r="X180" s="329"/>
      <c r="Y180" s="329"/>
      <c r="Z180" s="329"/>
      <c r="AA180" s="329"/>
      <c r="AB180" s="329"/>
      <c r="AC180" s="329"/>
      <c r="AD180" s="329"/>
      <c r="AE180" s="329"/>
      <c r="AF180" s="329"/>
      <c r="AG180" s="329"/>
    </row>
    <row r="181" spans="1:33" ht="24" customHeight="1">
      <c r="A181" s="329"/>
      <c r="B181" s="329"/>
      <c r="C181" s="329"/>
      <c r="D181" s="329"/>
      <c r="E181" s="329"/>
      <c r="F181" s="329"/>
      <c r="G181" s="329"/>
      <c r="H181" s="329"/>
      <c r="I181" s="329"/>
      <c r="J181" s="329"/>
      <c r="K181" s="329"/>
      <c r="L181" s="329"/>
      <c r="M181" s="329"/>
      <c r="N181" s="329"/>
      <c r="O181" s="329"/>
      <c r="P181" s="329"/>
      <c r="Q181" s="329"/>
      <c r="R181" s="329"/>
      <c r="S181" s="329"/>
      <c r="T181" s="329"/>
      <c r="U181" s="329"/>
      <c r="V181" s="329"/>
      <c r="W181" s="329"/>
      <c r="X181" s="329"/>
      <c r="Y181" s="329"/>
      <c r="Z181" s="329"/>
      <c r="AA181" s="329"/>
      <c r="AB181" s="329"/>
      <c r="AC181" s="329"/>
      <c r="AD181" s="329"/>
      <c r="AE181" s="329"/>
      <c r="AF181" s="329"/>
      <c r="AG181" s="329"/>
    </row>
    <row r="182" spans="1:33" ht="24" customHeight="1">
      <c r="A182" s="329"/>
      <c r="B182" s="329"/>
      <c r="C182" s="329"/>
      <c r="D182" s="329"/>
      <c r="E182" s="329"/>
      <c r="F182" s="329"/>
      <c r="G182" s="329"/>
      <c r="H182" s="329"/>
      <c r="I182" s="329"/>
      <c r="J182" s="329"/>
      <c r="K182" s="329"/>
      <c r="L182" s="329"/>
      <c r="M182" s="329"/>
      <c r="N182" s="329"/>
      <c r="O182" s="329"/>
      <c r="P182" s="329"/>
      <c r="Q182" s="329"/>
      <c r="R182" s="329"/>
      <c r="S182" s="329"/>
      <c r="T182" s="329"/>
      <c r="U182" s="329"/>
      <c r="V182" s="329"/>
      <c r="W182" s="329"/>
      <c r="X182" s="329"/>
      <c r="Y182" s="329"/>
      <c r="Z182" s="329"/>
      <c r="AA182" s="329"/>
      <c r="AB182" s="329"/>
      <c r="AC182" s="329"/>
      <c r="AD182" s="329"/>
      <c r="AE182" s="329"/>
      <c r="AF182" s="329"/>
      <c r="AG182" s="329"/>
    </row>
    <row r="183" spans="1:33" ht="24" customHeight="1">
      <c r="A183" s="329"/>
      <c r="B183" s="329"/>
      <c r="C183" s="329"/>
      <c r="D183" s="329"/>
      <c r="E183" s="329"/>
      <c r="F183" s="329"/>
      <c r="G183" s="329"/>
      <c r="H183" s="329"/>
      <c r="I183" s="329"/>
      <c r="J183" s="329"/>
      <c r="K183" s="329"/>
      <c r="L183" s="329"/>
      <c r="M183" s="329"/>
      <c r="N183" s="329"/>
      <c r="O183" s="329"/>
      <c r="P183" s="329"/>
      <c r="Q183" s="329"/>
      <c r="R183" s="329"/>
      <c r="S183" s="329"/>
      <c r="T183" s="329"/>
      <c r="U183" s="329"/>
      <c r="V183" s="329"/>
      <c r="W183" s="329"/>
      <c r="X183" s="329"/>
      <c r="Y183" s="329"/>
      <c r="Z183" s="329"/>
      <c r="AA183" s="329"/>
      <c r="AB183" s="329"/>
      <c r="AC183" s="329"/>
      <c r="AD183" s="329"/>
      <c r="AE183" s="329"/>
      <c r="AF183" s="329"/>
      <c r="AG183" s="329"/>
    </row>
    <row r="184" spans="1:33" ht="24" customHeight="1">
      <c r="A184" s="329"/>
      <c r="B184" s="329"/>
      <c r="C184" s="329"/>
      <c r="D184" s="329"/>
      <c r="E184" s="329"/>
      <c r="F184" s="329"/>
      <c r="G184" s="329"/>
      <c r="H184" s="329"/>
      <c r="I184" s="329"/>
      <c r="J184" s="329"/>
      <c r="K184" s="329"/>
      <c r="L184" s="329"/>
      <c r="M184" s="329"/>
      <c r="N184" s="329"/>
      <c r="O184" s="329"/>
      <c r="P184" s="329"/>
      <c r="Q184" s="329"/>
      <c r="R184" s="329"/>
      <c r="S184" s="329"/>
      <c r="T184" s="329"/>
      <c r="U184" s="329"/>
      <c r="V184" s="329"/>
      <c r="W184" s="329"/>
      <c r="X184" s="329"/>
      <c r="Y184" s="329"/>
      <c r="Z184" s="329"/>
      <c r="AA184" s="329"/>
      <c r="AB184" s="329"/>
      <c r="AC184" s="329"/>
      <c r="AD184" s="329"/>
      <c r="AE184" s="329"/>
      <c r="AF184" s="329"/>
      <c r="AG184" s="329"/>
    </row>
    <row r="185" spans="1:33" ht="24" customHeight="1">
      <c r="A185" s="329"/>
      <c r="B185" s="329"/>
      <c r="C185" s="329"/>
      <c r="D185" s="329"/>
      <c r="E185" s="329"/>
      <c r="F185" s="329"/>
      <c r="G185" s="329"/>
      <c r="H185" s="329"/>
      <c r="I185" s="329"/>
      <c r="J185" s="329"/>
      <c r="K185" s="329"/>
      <c r="L185" s="329"/>
      <c r="M185" s="329"/>
      <c r="N185" s="329"/>
      <c r="O185" s="329"/>
      <c r="P185" s="329"/>
      <c r="Q185" s="329"/>
      <c r="R185" s="329"/>
      <c r="S185" s="329"/>
      <c r="T185" s="329"/>
      <c r="U185" s="329"/>
      <c r="V185" s="329"/>
      <c r="W185" s="329"/>
      <c r="X185" s="329"/>
      <c r="Y185" s="329"/>
      <c r="Z185" s="329"/>
      <c r="AA185" s="329"/>
      <c r="AB185" s="329"/>
      <c r="AC185" s="329"/>
      <c r="AD185" s="329"/>
      <c r="AE185" s="329"/>
      <c r="AF185" s="329"/>
      <c r="AG185" s="329"/>
    </row>
    <row r="186" spans="1:33" ht="24" customHeight="1">
      <c r="A186" s="329"/>
      <c r="B186" s="329"/>
      <c r="C186" s="329"/>
      <c r="D186" s="329"/>
      <c r="E186" s="329"/>
      <c r="F186" s="329"/>
      <c r="G186" s="329"/>
      <c r="H186" s="329"/>
      <c r="I186" s="329"/>
      <c r="J186" s="329"/>
      <c r="K186" s="329"/>
      <c r="L186" s="329"/>
      <c r="M186" s="329"/>
      <c r="N186" s="329"/>
      <c r="O186" s="329"/>
      <c r="P186" s="329"/>
      <c r="Q186" s="329"/>
      <c r="R186" s="329"/>
      <c r="S186" s="329"/>
      <c r="T186" s="329"/>
      <c r="U186" s="329"/>
      <c r="V186" s="329"/>
      <c r="W186" s="329"/>
      <c r="X186" s="329"/>
      <c r="Y186" s="329"/>
      <c r="Z186" s="329"/>
      <c r="AA186" s="329"/>
      <c r="AB186" s="329"/>
      <c r="AC186" s="329"/>
      <c r="AD186" s="329"/>
      <c r="AE186" s="329"/>
      <c r="AF186" s="329"/>
      <c r="AG186" s="329"/>
    </row>
    <row r="187" spans="1:33" ht="24" customHeight="1">
      <c r="A187" s="329"/>
      <c r="B187" s="329"/>
      <c r="C187" s="329"/>
      <c r="D187" s="329"/>
      <c r="E187" s="329"/>
      <c r="F187" s="329"/>
      <c r="G187" s="329"/>
      <c r="H187" s="329"/>
      <c r="I187" s="329"/>
      <c r="J187" s="329"/>
      <c r="K187" s="329"/>
      <c r="L187" s="329"/>
      <c r="M187" s="329"/>
      <c r="N187" s="329"/>
      <c r="O187" s="329"/>
      <c r="P187" s="329"/>
      <c r="Q187" s="329"/>
      <c r="R187" s="329"/>
      <c r="S187" s="329"/>
      <c r="T187" s="329"/>
      <c r="U187" s="329"/>
      <c r="V187" s="329"/>
      <c r="W187" s="329"/>
      <c r="X187" s="329"/>
      <c r="Y187" s="329"/>
      <c r="Z187" s="329"/>
      <c r="AA187" s="329"/>
      <c r="AB187" s="329"/>
      <c r="AC187" s="329"/>
      <c r="AD187" s="329"/>
      <c r="AE187" s="329"/>
      <c r="AF187" s="329"/>
      <c r="AG187" s="329"/>
    </row>
    <row r="188" spans="1:33" ht="24" customHeight="1">
      <c r="A188" s="329"/>
      <c r="B188" s="329"/>
      <c r="C188" s="329"/>
      <c r="D188" s="329"/>
      <c r="E188" s="329"/>
      <c r="F188" s="329"/>
      <c r="G188" s="329"/>
      <c r="H188" s="329"/>
      <c r="I188" s="329"/>
      <c r="J188" s="329"/>
      <c r="K188" s="329"/>
      <c r="L188" s="329"/>
      <c r="M188" s="329"/>
      <c r="N188" s="329"/>
      <c r="O188" s="329"/>
      <c r="P188" s="329"/>
      <c r="Q188" s="329"/>
      <c r="R188" s="329"/>
      <c r="S188" s="329"/>
      <c r="T188" s="329"/>
      <c r="U188" s="329"/>
      <c r="V188" s="329"/>
      <c r="W188" s="329"/>
      <c r="X188" s="329"/>
      <c r="Y188" s="329"/>
      <c r="Z188" s="329"/>
      <c r="AA188" s="329"/>
      <c r="AB188" s="329"/>
      <c r="AC188" s="329"/>
      <c r="AD188" s="329"/>
      <c r="AE188" s="329"/>
      <c r="AF188" s="329"/>
      <c r="AG188" s="329"/>
    </row>
    <row r="189" spans="1:33" ht="24" customHeight="1">
      <c r="A189" s="329"/>
      <c r="B189" s="329"/>
      <c r="C189" s="329"/>
      <c r="D189" s="329"/>
      <c r="E189" s="329"/>
      <c r="F189" s="329"/>
      <c r="G189" s="329"/>
      <c r="H189" s="329"/>
      <c r="I189" s="329"/>
      <c r="J189" s="329"/>
      <c r="K189" s="329"/>
      <c r="L189" s="329"/>
      <c r="M189" s="329"/>
      <c r="N189" s="329"/>
      <c r="O189" s="329"/>
      <c r="P189" s="329"/>
      <c r="Q189" s="329"/>
      <c r="R189" s="329"/>
      <c r="S189" s="329"/>
      <c r="T189" s="329"/>
      <c r="U189" s="329"/>
      <c r="V189" s="329"/>
      <c r="W189" s="329"/>
      <c r="X189" s="329"/>
      <c r="Y189" s="329"/>
      <c r="Z189" s="329"/>
      <c r="AA189" s="329"/>
      <c r="AB189" s="329"/>
      <c r="AC189" s="329"/>
      <c r="AD189" s="329"/>
      <c r="AE189" s="329"/>
      <c r="AF189" s="329"/>
      <c r="AG189" s="329"/>
    </row>
    <row r="190" spans="1:33" ht="24" customHeight="1">
      <c r="A190" s="329"/>
      <c r="B190" s="329"/>
      <c r="C190" s="329"/>
      <c r="D190" s="329"/>
      <c r="E190" s="329"/>
      <c r="F190" s="329"/>
      <c r="G190" s="329"/>
      <c r="H190" s="329"/>
      <c r="I190" s="329"/>
      <c r="J190" s="329"/>
      <c r="K190" s="329"/>
      <c r="L190" s="329"/>
      <c r="M190" s="329"/>
      <c r="N190" s="329"/>
      <c r="O190" s="329"/>
      <c r="P190" s="329"/>
      <c r="Q190" s="329"/>
      <c r="R190" s="329"/>
      <c r="S190" s="329"/>
      <c r="T190" s="329"/>
      <c r="U190" s="329"/>
      <c r="V190" s="329"/>
      <c r="W190" s="329"/>
      <c r="X190" s="329"/>
      <c r="Y190" s="329"/>
      <c r="Z190" s="329"/>
      <c r="AA190" s="329"/>
      <c r="AB190" s="329"/>
      <c r="AC190" s="329"/>
      <c r="AD190" s="329"/>
      <c r="AE190" s="329"/>
      <c r="AF190" s="329"/>
      <c r="AG190" s="329"/>
    </row>
    <row r="191" spans="1:33" ht="24" customHeight="1">
      <c r="A191" s="329"/>
      <c r="B191" s="329"/>
      <c r="C191" s="329"/>
      <c r="D191" s="329"/>
      <c r="E191" s="329"/>
      <c r="F191" s="329"/>
      <c r="G191" s="329"/>
      <c r="H191" s="329"/>
      <c r="I191" s="329"/>
      <c r="J191" s="329"/>
      <c r="K191" s="329"/>
      <c r="L191" s="329"/>
      <c r="M191" s="329"/>
      <c r="N191" s="329"/>
      <c r="O191" s="329"/>
      <c r="P191" s="329"/>
      <c r="Q191" s="329"/>
      <c r="R191" s="329"/>
      <c r="S191" s="329"/>
      <c r="T191" s="329"/>
      <c r="U191" s="329"/>
      <c r="V191" s="329"/>
      <c r="W191" s="329"/>
      <c r="X191" s="329"/>
      <c r="Y191" s="329"/>
      <c r="Z191" s="329"/>
      <c r="AA191" s="329"/>
      <c r="AB191" s="329"/>
      <c r="AC191" s="329"/>
      <c r="AD191" s="329"/>
      <c r="AE191" s="329"/>
      <c r="AF191" s="329"/>
      <c r="AG191" s="329"/>
    </row>
    <row r="192" spans="1:33" ht="24" customHeight="1">
      <c r="A192" s="329"/>
      <c r="B192" s="329"/>
      <c r="C192" s="329"/>
      <c r="D192" s="329"/>
      <c r="E192" s="329"/>
      <c r="F192" s="329"/>
      <c r="G192" s="329"/>
      <c r="H192" s="329"/>
      <c r="I192" s="329"/>
      <c r="J192" s="329"/>
      <c r="K192" s="329"/>
      <c r="L192" s="329"/>
      <c r="M192" s="329"/>
      <c r="N192" s="329"/>
      <c r="O192" s="329"/>
      <c r="P192" s="329"/>
      <c r="Q192" s="329"/>
      <c r="R192" s="329"/>
      <c r="S192" s="329"/>
      <c r="T192" s="329"/>
      <c r="U192" s="329"/>
      <c r="V192" s="329"/>
      <c r="W192" s="329"/>
      <c r="X192" s="329"/>
      <c r="Y192" s="329"/>
      <c r="Z192" s="329"/>
      <c r="AA192" s="329"/>
      <c r="AB192" s="329"/>
      <c r="AC192" s="329"/>
      <c r="AD192" s="329"/>
      <c r="AE192" s="329"/>
      <c r="AF192" s="329"/>
      <c r="AG192" s="329"/>
    </row>
    <row r="193" spans="1:33" ht="24" customHeight="1">
      <c r="A193" s="329"/>
      <c r="B193" s="329"/>
      <c r="C193" s="329"/>
      <c r="D193" s="329"/>
      <c r="E193" s="329"/>
      <c r="F193" s="329"/>
      <c r="G193" s="329"/>
      <c r="H193" s="329"/>
      <c r="I193" s="329"/>
      <c r="J193" s="329"/>
      <c r="K193" s="329"/>
      <c r="L193" s="329"/>
      <c r="M193" s="329"/>
      <c r="N193" s="329"/>
      <c r="O193" s="329"/>
      <c r="P193" s="329"/>
      <c r="Q193" s="329"/>
      <c r="R193" s="329"/>
      <c r="S193" s="329"/>
      <c r="T193" s="329"/>
      <c r="U193" s="329"/>
      <c r="V193" s="329"/>
      <c r="W193" s="329"/>
      <c r="X193" s="329"/>
      <c r="Y193" s="329"/>
      <c r="Z193" s="329"/>
      <c r="AA193" s="329"/>
      <c r="AB193" s="329"/>
      <c r="AC193" s="329"/>
      <c r="AD193" s="329"/>
      <c r="AE193" s="329"/>
      <c r="AF193" s="329"/>
      <c r="AG193" s="329"/>
    </row>
    <row r="194" spans="1:33" ht="24" customHeight="1">
      <c r="A194" s="329"/>
      <c r="B194" s="329"/>
      <c r="C194" s="329"/>
      <c r="D194" s="329"/>
      <c r="E194" s="329"/>
      <c r="F194" s="329"/>
      <c r="G194" s="329"/>
      <c r="H194" s="329"/>
      <c r="I194" s="329"/>
      <c r="J194" s="329"/>
      <c r="K194" s="329"/>
      <c r="L194" s="329"/>
      <c r="M194" s="329"/>
      <c r="N194" s="329"/>
      <c r="O194" s="329"/>
      <c r="P194" s="329"/>
      <c r="Q194" s="329"/>
      <c r="R194" s="329"/>
      <c r="S194" s="329"/>
      <c r="T194" s="329"/>
      <c r="U194" s="329"/>
      <c r="V194" s="329"/>
      <c r="W194" s="329"/>
      <c r="X194" s="329"/>
      <c r="Y194" s="329"/>
      <c r="Z194" s="329"/>
      <c r="AA194" s="329"/>
      <c r="AB194" s="329"/>
      <c r="AC194" s="329"/>
      <c r="AD194" s="329"/>
      <c r="AE194" s="329"/>
      <c r="AF194" s="329"/>
      <c r="AG194" s="329"/>
    </row>
    <row r="195" spans="1:33" ht="24" customHeight="1">
      <c r="A195" s="329"/>
      <c r="B195" s="329"/>
      <c r="C195" s="329"/>
      <c r="D195" s="329"/>
      <c r="E195" s="329"/>
      <c r="F195" s="329"/>
      <c r="G195" s="329"/>
      <c r="H195" s="329"/>
      <c r="I195" s="329"/>
      <c r="J195" s="329"/>
      <c r="K195" s="329"/>
      <c r="L195" s="329"/>
      <c r="M195" s="329"/>
      <c r="N195" s="329"/>
      <c r="O195" s="329"/>
      <c r="P195" s="329"/>
      <c r="Q195" s="329"/>
      <c r="R195" s="329"/>
      <c r="S195" s="329"/>
      <c r="T195" s="329"/>
      <c r="U195" s="329"/>
      <c r="V195" s="329"/>
      <c r="W195" s="329"/>
      <c r="X195" s="329"/>
      <c r="Y195" s="329"/>
      <c r="Z195" s="329"/>
      <c r="AA195" s="329"/>
      <c r="AB195" s="329"/>
      <c r="AC195" s="329"/>
      <c r="AD195" s="329"/>
      <c r="AE195" s="329"/>
      <c r="AF195" s="329"/>
      <c r="AG195" s="329"/>
    </row>
    <row r="196" spans="1:33" ht="24" customHeight="1">
      <c r="A196" s="329"/>
      <c r="B196" s="329"/>
      <c r="C196" s="329"/>
      <c r="D196" s="329"/>
      <c r="E196" s="329"/>
      <c r="F196" s="329"/>
      <c r="G196" s="329"/>
      <c r="H196" s="329"/>
      <c r="I196" s="329"/>
      <c r="J196" s="329"/>
      <c r="K196" s="329"/>
      <c r="L196" s="329"/>
      <c r="M196" s="329"/>
      <c r="N196" s="329"/>
      <c r="O196" s="329"/>
      <c r="P196" s="329"/>
      <c r="Q196" s="329"/>
      <c r="R196" s="329"/>
      <c r="S196" s="329"/>
      <c r="T196" s="329"/>
      <c r="U196" s="329"/>
      <c r="V196" s="329"/>
      <c r="W196" s="329"/>
      <c r="X196" s="329"/>
      <c r="Y196" s="329"/>
      <c r="Z196" s="329"/>
      <c r="AA196" s="329"/>
      <c r="AB196" s="329"/>
      <c r="AC196" s="329"/>
      <c r="AD196" s="329"/>
      <c r="AE196" s="329"/>
      <c r="AF196" s="329"/>
      <c r="AG196" s="329"/>
    </row>
    <row r="197" spans="1:33" ht="24" customHeight="1">
      <c r="A197" s="329"/>
      <c r="B197" s="329"/>
      <c r="C197" s="329"/>
      <c r="D197" s="329"/>
      <c r="E197" s="329"/>
      <c r="F197" s="329"/>
      <c r="G197" s="329"/>
      <c r="H197" s="329"/>
      <c r="I197" s="329"/>
      <c r="J197" s="329"/>
      <c r="K197" s="329"/>
      <c r="L197" s="329"/>
      <c r="M197" s="329"/>
      <c r="N197" s="329"/>
      <c r="O197" s="329"/>
      <c r="P197" s="329"/>
      <c r="Q197" s="329"/>
      <c r="R197" s="329"/>
      <c r="S197" s="329"/>
      <c r="T197" s="329"/>
      <c r="U197" s="329"/>
      <c r="V197" s="329"/>
      <c r="W197" s="329"/>
      <c r="X197" s="329"/>
      <c r="Y197" s="329"/>
      <c r="Z197" s="329"/>
      <c r="AA197" s="329"/>
      <c r="AB197" s="329"/>
      <c r="AC197" s="329"/>
      <c r="AD197" s="329"/>
      <c r="AE197" s="329"/>
      <c r="AF197" s="329"/>
      <c r="AG197" s="329"/>
    </row>
    <row r="198" spans="1:33" ht="24" customHeight="1">
      <c r="A198" s="329"/>
      <c r="B198" s="329"/>
      <c r="C198" s="329"/>
      <c r="D198" s="329"/>
      <c r="E198" s="329"/>
      <c r="F198" s="329"/>
      <c r="G198" s="329"/>
      <c r="H198" s="329"/>
      <c r="I198" s="329"/>
      <c r="J198" s="329"/>
      <c r="K198" s="329"/>
      <c r="L198" s="329"/>
      <c r="M198" s="329"/>
      <c r="N198" s="329"/>
      <c r="O198" s="329"/>
      <c r="P198" s="329"/>
      <c r="Q198" s="329"/>
      <c r="R198" s="329"/>
      <c r="S198" s="329"/>
      <c r="T198" s="329"/>
      <c r="U198" s="329"/>
      <c r="V198" s="329"/>
      <c r="W198" s="329"/>
      <c r="X198" s="329"/>
      <c r="Y198" s="329"/>
      <c r="Z198" s="329"/>
      <c r="AA198" s="329"/>
      <c r="AB198" s="329"/>
      <c r="AC198" s="329"/>
      <c r="AD198" s="329"/>
      <c r="AE198" s="329"/>
      <c r="AF198" s="329"/>
      <c r="AG198" s="329"/>
    </row>
    <row r="199" spans="1:33" ht="24" customHeight="1">
      <c r="A199" s="329"/>
      <c r="B199" s="329"/>
      <c r="C199" s="329"/>
      <c r="D199" s="329"/>
      <c r="E199" s="329"/>
      <c r="F199" s="329"/>
      <c r="G199" s="329"/>
      <c r="H199" s="329"/>
      <c r="I199" s="329"/>
      <c r="J199" s="329"/>
      <c r="K199" s="329"/>
      <c r="L199" s="329"/>
      <c r="M199" s="329"/>
      <c r="N199" s="329"/>
      <c r="O199" s="329"/>
      <c r="P199" s="329"/>
      <c r="Q199" s="329"/>
      <c r="R199" s="329"/>
      <c r="S199" s="329"/>
      <c r="T199" s="329"/>
      <c r="U199" s="329"/>
      <c r="V199" s="329"/>
      <c r="W199" s="329"/>
      <c r="X199" s="329"/>
      <c r="Y199" s="329"/>
      <c r="Z199" s="329"/>
      <c r="AA199" s="329"/>
      <c r="AB199" s="329"/>
      <c r="AC199" s="329"/>
      <c r="AD199" s="329"/>
      <c r="AE199" s="329"/>
      <c r="AF199" s="329"/>
      <c r="AG199" s="329"/>
    </row>
    <row r="200" spans="1:33" ht="24" customHeight="1">
      <c r="A200" s="329"/>
      <c r="B200" s="329"/>
      <c r="C200" s="329"/>
      <c r="D200" s="329"/>
      <c r="E200" s="329"/>
      <c r="F200" s="329"/>
      <c r="G200" s="329"/>
      <c r="H200" s="329"/>
      <c r="I200" s="329"/>
      <c r="J200" s="329"/>
      <c r="K200" s="329"/>
      <c r="L200" s="329"/>
      <c r="M200" s="329"/>
      <c r="N200" s="329"/>
      <c r="O200" s="329"/>
      <c r="P200" s="329"/>
      <c r="Q200" s="329"/>
      <c r="R200" s="329"/>
      <c r="S200" s="329"/>
      <c r="T200" s="329"/>
      <c r="U200" s="329"/>
      <c r="V200" s="329"/>
      <c r="W200" s="329"/>
      <c r="X200" s="329"/>
      <c r="Y200" s="329"/>
      <c r="Z200" s="329"/>
      <c r="AA200" s="329"/>
      <c r="AB200" s="329"/>
      <c r="AC200" s="329"/>
      <c r="AD200" s="329"/>
      <c r="AE200" s="329"/>
      <c r="AF200" s="329"/>
      <c r="AG200" s="329"/>
    </row>
    <row r="201" spans="1:33" ht="24" customHeight="1">
      <c r="A201" s="329"/>
      <c r="B201" s="329"/>
      <c r="C201" s="329"/>
      <c r="D201" s="329"/>
      <c r="E201" s="329"/>
      <c r="F201" s="329"/>
      <c r="G201" s="329"/>
      <c r="H201" s="329"/>
      <c r="I201" s="329"/>
      <c r="J201" s="329"/>
      <c r="K201" s="329"/>
      <c r="L201" s="329"/>
      <c r="M201" s="329"/>
      <c r="N201" s="329"/>
      <c r="O201" s="329"/>
      <c r="P201" s="329"/>
      <c r="Q201" s="329"/>
      <c r="R201" s="329"/>
      <c r="S201" s="329"/>
      <c r="T201" s="329"/>
      <c r="U201" s="329"/>
      <c r="V201" s="329"/>
      <c r="W201" s="329"/>
      <c r="X201" s="329"/>
      <c r="Y201" s="329"/>
      <c r="Z201" s="329"/>
      <c r="AA201" s="329"/>
      <c r="AB201" s="329"/>
      <c r="AC201" s="329"/>
      <c r="AD201" s="329"/>
      <c r="AE201" s="329"/>
      <c r="AF201" s="329"/>
      <c r="AG201" s="329"/>
    </row>
    <row r="202" spans="1:33" ht="24" customHeight="1">
      <c r="A202" s="329"/>
      <c r="B202" s="329"/>
      <c r="C202" s="329"/>
      <c r="D202" s="329"/>
      <c r="E202" s="329"/>
      <c r="F202" s="329"/>
      <c r="G202" s="329"/>
      <c r="H202" s="329"/>
      <c r="I202" s="329"/>
      <c r="J202" s="329"/>
      <c r="K202" s="329"/>
      <c r="L202" s="329"/>
      <c r="M202" s="329"/>
      <c r="N202" s="329"/>
      <c r="O202" s="329"/>
      <c r="P202" s="329"/>
      <c r="Q202" s="329"/>
      <c r="R202" s="329"/>
      <c r="S202" s="329"/>
      <c r="T202" s="329"/>
      <c r="U202" s="329"/>
      <c r="V202" s="329"/>
      <c r="W202" s="329"/>
      <c r="X202" s="329"/>
      <c r="Y202" s="329"/>
      <c r="Z202" s="329"/>
      <c r="AA202" s="329"/>
      <c r="AB202" s="329"/>
      <c r="AC202" s="329"/>
      <c r="AD202" s="329"/>
      <c r="AE202" s="329"/>
      <c r="AF202" s="329"/>
      <c r="AG202" s="329"/>
    </row>
    <row r="203" spans="1:33" ht="24" customHeight="1">
      <c r="A203" s="329"/>
      <c r="B203" s="329"/>
      <c r="C203" s="329"/>
      <c r="D203" s="329"/>
      <c r="E203" s="329"/>
      <c r="F203" s="329"/>
      <c r="G203" s="329"/>
      <c r="H203" s="329"/>
      <c r="I203" s="329"/>
      <c r="J203" s="329"/>
      <c r="K203" s="329"/>
      <c r="L203" s="329"/>
      <c r="M203" s="329"/>
      <c r="N203" s="329"/>
      <c r="O203" s="329"/>
      <c r="P203" s="329"/>
      <c r="Q203" s="329"/>
      <c r="R203" s="329"/>
      <c r="S203" s="329"/>
      <c r="T203" s="329"/>
      <c r="U203" s="329"/>
      <c r="V203" s="329"/>
      <c r="W203" s="329"/>
      <c r="X203" s="329"/>
      <c r="Y203" s="329"/>
      <c r="Z203" s="329"/>
      <c r="AA203" s="329"/>
      <c r="AB203" s="329"/>
      <c r="AC203" s="329"/>
      <c r="AD203" s="329"/>
      <c r="AE203" s="329"/>
      <c r="AF203" s="329"/>
      <c r="AG203" s="329"/>
    </row>
    <row r="204" spans="1:33" ht="24" customHeight="1">
      <c r="A204" s="329"/>
      <c r="B204" s="329"/>
      <c r="C204" s="329"/>
      <c r="D204" s="329"/>
      <c r="E204" s="329"/>
      <c r="F204" s="329"/>
      <c r="G204" s="329"/>
      <c r="H204" s="329"/>
      <c r="I204" s="329"/>
      <c r="J204" s="329"/>
      <c r="K204" s="329"/>
      <c r="L204" s="329"/>
      <c r="M204" s="329"/>
      <c r="N204" s="329"/>
      <c r="O204" s="329"/>
      <c r="P204" s="329"/>
      <c r="Q204" s="329"/>
      <c r="R204" s="329"/>
      <c r="S204" s="329"/>
      <c r="T204" s="329"/>
      <c r="U204" s="329"/>
      <c r="V204" s="329"/>
      <c r="W204" s="329"/>
      <c r="X204" s="329"/>
      <c r="Y204" s="329"/>
      <c r="Z204" s="329"/>
      <c r="AA204" s="329"/>
      <c r="AB204" s="329"/>
      <c r="AC204" s="329"/>
      <c r="AD204" s="329"/>
      <c r="AE204" s="329"/>
      <c r="AF204" s="329"/>
      <c r="AG204" s="329"/>
    </row>
    <row r="205" spans="1:33" ht="24" customHeight="1">
      <c r="A205" s="329"/>
      <c r="B205" s="329"/>
      <c r="C205" s="329"/>
      <c r="D205" s="329"/>
      <c r="E205" s="329"/>
      <c r="F205" s="329"/>
      <c r="G205" s="329"/>
      <c r="H205" s="329"/>
      <c r="I205" s="329"/>
      <c r="J205" s="329"/>
      <c r="K205" s="329"/>
      <c r="L205" s="329"/>
      <c r="M205" s="329"/>
      <c r="N205" s="329"/>
      <c r="O205" s="329"/>
      <c r="P205" s="329"/>
      <c r="Q205" s="329"/>
      <c r="R205" s="329"/>
      <c r="S205" s="329"/>
      <c r="T205" s="329"/>
      <c r="U205" s="329"/>
      <c r="V205" s="329"/>
      <c r="W205" s="329"/>
      <c r="X205" s="329"/>
      <c r="Y205" s="329"/>
      <c r="Z205" s="329"/>
      <c r="AA205" s="329"/>
      <c r="AB205" s="329"/>
      <c r="AC205" s="329"/>
      <c r="AD205" s="329"/>
      <c r="AE205" s="329"/>
      <c r="AF205" s="329"/>
      <c r="AG205" s="329"/>
    </row>
    <row r="206" spans="1:33" ht="24" customHeight="1">
      <c r="A206" s="329"/>
      <c r="B206" s="329"/>
      <c r="C206" s="329"/>
      <c r="D206" s="329"/>
      <c r="E206" s="329"/>
      <c r="F206" s="329"/>
      <c r="G206" s="329"/>
      <c r="H206" s="329"/>
      <c r="I206" s="329"/>
      <c r="J206" s="329"/>
      <c r="K206" s="329"/>
      <c r="L206" s="329"/>
      <c r="M206" s="329"/>
      <c r="N206" s="329"/>
      <c r="O206" s="329"/>
      <c r="P206" s="329"/>
      <c r="Q206" s="329"/>
      <c r="R206" s="329"/>
      <c r="S206" s="329"/>
      <c r="T206" s="329"/>
      <c r="U206" s="329"/>
      <c r="V206" s="329"/>
      <c r="W206" s="329"/>
      <c r="X206" s="329"/>
      <c r="Y206" s="329"/>
      <c r="Z206" s="329"/>
      <c r="AA206" s="329"/>
      <c r="AB206" s="329"/>
      <c r="AC206" s="329"/>
      <c r="AD206" s="329"/>
      <c r="AE206" s="329"/>
      <c r="AF206" s="329"/>
      <c r="AG206" s="329"/>
    </row>
    <row r="207" spans="1:33" ht="24" customHeight="1">
      <c r="A207" s="329"/>
      <c r="B207" s="329"/>
      <c r="C207" s="329"/>
      <c r="D207" s="329"/>
      <c r="E207" s="329"/>
      <c r="F207" s="329"/>
      <c r="G207" s="329"/>
      <c r="H207" s="329"/>
      <c r="I207" s="329"/>
      <c r="J207" s="329"/>
      <c r="K207" s="329"/>
      <c r="L207" s="329"/>
      <c r="M207" s="329"/>
      <c r="N207" s="329"/>
      <c r="O207" s="329"/>
      <c r="P207" s="329"/>
      <c r="Q207" s="329"/>
      <c r="R207" s="329"/>
      <c r="S207" s="329"/>
      <c r="T207" s="329"/>
      <c r="U207" s="329"/>
      <c r="V207" s="329"/>
      <c r="W207" s="329"/>
      <c r="X207" s="329"/>
      <c r="Y207" s="329"/>
      <c r="Z207" s="329"/>
      <c r="AA207" s="329"/>
      <c r="AB207" s="329"/>
      <c r="AC207" s="329"/>
      <c r="AD207" s="329"/>
      <c r="AE207" s="329"/>
      <c r="AF207" s="329"/>
      <c r="AG207" s="329"/>
    </row>
    <row r="208" spans="1:33" ht="24" customHeight="1">
      <c r="A208" s="329"/>
      <c r="B208" s="329"/>
      <c r="C208" s="329"/>
      <c r="D208" s="329"/>
      <c r="E208" s="329"/>
      <c r="F208" s="329"/>
      <c r="G208" s="329"/>
      <c r="H208" s="329"/>
      <c r="I208" s="329"/>
      <c r="J208" s="329"/>
      <c r="K208" s="329"/>
      <c r="L208" s="329"/>
      <c r="M208" s="329"/>
      <c r="N208" s="329"/>
      <c r="O208" s="329"/>
      <c r="P208" s="329"/>
      <c r="Q208" s="329"/>
      <c r="R208" s="329"/>
      <c r="S208" s="329"/>
      <c r="T208" s="329"/>
      <c r="U208" s="329"/>
      <c r="V208" s="329"/>
      <c r="W208" s="329"/>
      <c r="X208" s="329"/>
      <c r="Y208" s="329"/>
      <c r="Z208" s="329"/>
      <c r="AA208" s="329"/>
      <c r="AB208" s="329"/>
      <c r="AC208" s="329"/>
      <c r="AD208" s="329"/>
      <c r="AE208" s="329"/>
      <c r="AF208" s="329"/>
      <c r="AG208" s="329"/>
    </row>
    <row r="209" spans="1:33" ht="24" customHeight="1">
      <c r="A209" s="329"/>
      <c r="B209" s="329"/>
      <c r="C209" s="329"/>
      <c r="D209" s="329"/>
      <c r="E209" s="329"/>
      <c r="F209" s="329"/>
      <c r="G209" s="329"/>
      <c r="H209" s="329"/>
      <c r="I209" s="329"/>
      <c r="J209" s="329"/>
      <c r="K209" s="329"/>
      <c r="L209" s="329"/>
      <c r="M209" s="329"/>
      <c r="N209" s="329"/>
      <c r="O209" s="329"/>
      <c r="P209" s="329"/>
      <c r="Q209" s="329"/>
      <c r="R209" s="329"/>
      <c r="S209" s="329"/>
      <c r="T209" s="329"/>
      <c r="U209" s="329"/>
      <c r="V209" s="329"/>
      <c r="W209" s="329"/>
      <c r="X209" s="329"/>
      <c r="Y209" s="329"/>
      <c r="Z209" s="329"/>
      <c r="AA209" s="329"/>
      <c r="AB209" s="329"/>
      <c r="AC209" s="329"/>
      <c r="AD209" s="329"/>
      <c r="AE209" s="329"/>
      <c r="AF209" s="329"/>
      <c r="AG209" s="329"/>
    </row>
    <row r="210" spans="1:33" ht="24" customHeight="1">
      <c r="A210" s="329"/>
      <c r="B210" s="329"/>
      <c r="C210" s="329"/>
      <c r="D210" s="329"/>
      <c r="E210" s="329"/>
      <c r="F210" s="329"/>
      <c r="G210" s="329"/>
      <c r="H210" s="329"/>
      <c r="I210" s="329"/>
      <c r="J210" s="329"/>
      <c r="K210" s="329"/>
      <c r="L210" s="329"/>
      <c r="M210" s="329"/>
      <c r="N210" s="329"/>
      <c r="O210" s="329"/>
      <c r="P210" s="329"/>
      <c r="Q210" s="329"/>
      <c r="R210" s="329"/>
      <c r="S210" s="329"/>
      <c r="T210" s="329"/>
      <c r="U210" s="329"/>
      <c r="V210" s="329"/>
      <c r="W210" s="329"/>
      <c r="X210" s="329"/>
      <c r="Y210" s="329"/>
      <c r="Z210" s="329"/>
      <c r="AA210" s="329"/>
      <c r="AB210" s="329"/>
      <c r="AC210" s="329"/>
      <c r="AD210" s="329"/>
      <c r="AE210" s="329"/>
      <c r="AF210" s="329"/>
      <c r="AG210" s="329"/>
    </row>
    <row r="211" spans="1:33" ht="24" customHeight="1">
      <c r="A211" s="329"/>
      <c r="B211" s="329"/>
      <c r="C211" s="329"/>
      <c r="D211" s="329"/>
      <c r="E211" s="329"/>
      <c r="F211" s="329"/>
      <c r="G211" s="329"/>
      <c r="H211" s="329"/>
      <c r="I211" s="329"/>
      <c r="J211" s="329"/>
      <c r="K211" s="329"/>
      <c r="L211" s="329"/>
      <c r="M211" s="329"/>
      <c r="N211" s="329"/>
      <c r="O211" s="329"/>
      <c r="P211" s="329"/>
      <c r="Q211" s="329"/>
      <c r="R211" s="329"/>
      <c r="S211" s="329"/>
      <c r="T211" s="329"/>
      <c r="U211" s="329"/>
      <c r="V211" s="329"/>
      <c r="W211" s="329"/>
      <c r="X211" s="329"/>
      <c r="Y211" s="329"/>
      <c r="Z211" s="329"/>
      <c r="AA211" s="329"/>
      <c r="AB211" s="329"/>
      <c r="AC211" s="329"/>
      <c r="AD211" s="329"/>
      <c r="AE211" s="329"/>
      <c r="AF211" s="329"/>
      <c r="AG211" s="329"/>
    </row>
    <row r="212" spans="1:33" ht="24" customHeight="1">
      <c r="A212" s="329"/>
      <c r="B212" s="329"/>
      <c r="C212" s="329"/>
      <c r="D212" s="329"/>
      <c r="E212" s="329"/>
      <c r="F212" s="329"/>
      <c r="G212" s="329"/>
      <c r="H212" s="329"/>
      <c r="I212" s="329"/>
      <c r="J212" s="329"/>
      <c r="K212" s="329"/>
      <c r="L212" s="329"/>
      <c r="M212" s="329"/>
      <c r="N212" s="329"/>
      <c r="O212" s="329"/>
      <c r="P212" s="329"/>
      <c r="Q212" s="329"/>
      <c r="R212" s="329"/>
      <c r="S212" s="329"/>
      <c r="T212" s="329"/>
      <c r="U212" s="329"/>
      <c r="V212" s="329"/>
      <c r="W212" s="329"/>
      <c r="X212" s="329"/>
      <c r="Y212" s="329"/>
      <c r="Z212" s="329"/>
      <c r="AA212" s="329"/>
      <c r="AB212" s="329"/>
      <c r="AC212" s="329"/>
      <c r="AD212" s="329"/>
      <c r="AE212" s="329"/>
      <c r="AF212" s="329"/>
      <c r="AG212" s="329"/>
    </row>
    <row r="213" spans="1:33" ht="24" customHeight="1">
      <c r="A213" s="329"/>
      <c r="B213" s="329"/>
      <c r="C213" s="329"/>
      <c r="D213" s="329"/>
      <c r="E213" s="329"/>
      <c r="F213" s="329"/>
      <c r="G213" s="329"/>
      <c r="H213" s="329"/>
      <c r="I213" s="329"/>
      <c r="J213" s="329"/>
      <c r="K213" s="329"/>
      <c r="L213" s="329"/>
      <c r="M213" s="329"/>
      <c r="N213" s="329"/>
      <c r="O213" s="329"/>
      <c r="P213" s="329"/>
      <c r="Q213" s="329"/>
      <c r="R213" s="329"/>
      <c r="S213" s="329"/>
      <c r="T213" s="329"/>
      <c r="U213" s="329"/>
      <c r="V213" s="329"/>
      <c r="W213" s="329"/>
      <c r="X213" s="329"/>
      <c r="Y213" s="329"/>
      <c r="Z213" s="329"/>
      <c r="AA213" s="329"/>
      <c r="AB213" s="329"/>
      <c r="AC213" s="329"/>
      <c r="AD213" s="329"/>
      <c r="AE213" s="329"/>
      <c r="AF213" s="329"/>
      <c r="AG213" s="329"/>
    </row>
    <row r="214" spans="1:33" ht="24" customHeight="1">
      <c r="A214" s="329"/>
      <c r="B214" s="329"/>
      <c r="C214" s="329"/>
      <c r="D214" s="329"/>
      <c r="E214" s="329"/>
      <c r="F214" s="329"/>
      <c r="G214" s="329"/>
      <c r="H214" s="329"/>
      <c r="I214" s="329"/>
      <c r="J214" s="329"/>
      <c r="K214" s="329"/>
      <c r="L214" s="329"/>
      <c r="M214" s="329"/>
      <c r="N214" s="329"/>
      <c r="O214" s="329"/>
      <c r="P214" s="329"/>
      <c r="Q214" s="329"/>
      <c r="R214" s="329"/>
      <c r="S214" s="329"/>
      <c r="T214" s="329"/>
      <c r="U214" s="329"/>
      <c r="V214" s="329"/>
      <c r="W214" s="329"/>
      <c r="X214" s="329"/>
      <c r="Y214" s="329"/>
      <c r="Z214" s="329"/>
      <c r="AA214" s="329"/>
      <c r="AB214" s="329"/>
      <c r="AC214" s="329"/>
      <c r="AD214" s="329"/>
      <c r="AE214" s="329"/>
      <c r="AF214" s="329"/>
      <c r="AG214" s="329"/>
    </row>
    <row r="215" spans="1:33" ht="24" customHeight="1">
      <c r="A215" s="329"/>
      <c r="B215" s="329"/>
      <c r="C215" s="329"/>
      <c r="D215" s="329"/>
      <c r="E215" s="329"/>
      <c r="F215" s="329"/>
      <c r="G215" s="329"/>
      <c r="H215" s="329"/>
      <c r="I215" s="329"/>
      <c r="J215" s="329"/>
      <c r="K215" s="329"/>
      <c r="L215" s="329"/>
      <c r="M215" s="329"/>
      <c r="N215" s="329"/>
      <c r="O215" s="329"/>
      <c r="P215" s="329"/>
      <c r="Q215" s="329"/>
      <c r="R215" s="329"/>
      <c r="S215" s="329"/>
      <c r="T215" s="329"/>
      <c r="U215" s="329"/>
      <c r="V215" s="329"/>
      <c r="W215" s="329"/>
      <c r="X215" s="329"/>
      <c r="Y215" s="329"/>
      <c r="Z215" s="329"/>
      <c r="AA215" s="329"/>
      <c r="AB215" s="329"/>
      <c r="AC215" s="329"/>
      <c r="AD215" s="329"/>
      <c r="AE215" s="329"/>
      <c r="AF215" s="329"/>
      <c r="AG215" s="329"/>
    </row>
    <row r="216" spans="1:33" ht="24" customHeight="1">
      <c r="A216" s="329"/>
      <c r="B216" s="329"/>
      <c r="C216" s="329"/>
      <c r="D216" s="329"/>
      <c r="E216" s="329"/>
      <c r="F216" s="329"/>
      <c r="G216" s="329"/>
      <c r="H216" s="329"/>
      <c r="I216" s="329"/>
      <c r="J216" s="329"/>
      <c r="K216" s="329"/>
      <c r="L216" s="329"/>
      <c r="M216" s="329"/>
      <c r="N216" s="329"/>
      <c r="O216" s="329"/>
      <c r="P216" s="329"/>
      <c r="Q216" s="329"/>
      <c r="R216" s="329"/>
      <c r="S216" s="329"/>
      <c r="T216" s="329"/>
      <c r="U216" s="329"/>
      <c r="V216" s="329"/>
      <c r="W216" s="329"/>
      <c r="X216" s="329"/>
      <c r="Y216" s="329"/>
      <c r="Z216" s="329"/>
      <c r="AA216" s="329"/>
      <c r="AB216" s="329"/>
      <c r="AC216" s="329"/>
      <c r="AD216" s="329"/>
      <c r="AE216" s="329"/>
      <c r="AF216" s="329"/>
      <c r="AG216" s="329"/>
    </row>
    <row r="217" spans="1:33" ht="24" customHeight="1">
      <c r="A217" s="329"/>
      <c r="B217" s="329"/>
      <c r="C217" s="329"/>
      <c r="D217" s="329"/>
      <c r="E217" s="329"/>
      <c r="F217" s="329"/>
      <c r="G217" s="329"/>
      <c r="H217" s="329"/>
      <c r="I217" s="329"/>
      <c r="J217" s="329"/>
      <c r="K217" s="329"/>
      <c r="L217" s="329"/>
      <c r="M217" s="329"/>
      <c r="N217" s="329"/>
      <c r="O217" s="329"/>
      <c r="P217" s="329"/>
      <c r="Q217" s="329"/>
      <c r="R217" s="329"/>
      <c r="S217" s="329"/>
      <c r="T217" s="329"/>
      <c r="U217" s="329"/>
      <c r="V217" s="329"/>
      <c r="W217" s="329"/>
      <c r="X217" s="329"/>
      <c r="Y217" s="329"/>
      <c r="Z217" s="329"/>
      <c r="AA217" s="329"/>
      <c r="AB217" s="329"/>
      <c r="AC217" s="329"/>
      <c r="AD217" s="329"/>
      <c r="AE217" s="329"/>
      <c r="AF217" s="329"/>
      <c r="AG217" s="329"/>
    </row>
    <row r="218" spans="1:33" ht="24" customHeight="1">
      <c r="A218" s="329"/>
      <c r="B218" s="329"/>
      <c r="C218" s="329"/>
      <c r="D218" s="329"/>
      <c r="E218" s="329"/>
      <c r="F218" s="329"/>
      <c r="G218" s="329"/>
      <c r="H218" s="329"/>
      <c r="I218" s="329"/>
      <c r="J218" s="329"/>
      <c r="K218" s="329"/>
      <c r="L218" s="329"/>
      <c r="M218" s="329"/>
      <c r="N218" s="329"/>
      <c r="O218" s="329"/>
      <c r="P218" s="329"/>
      <c r="Q218" s="329"/>
      <c r="R218" s="329"/>
      <c r="S218" s="329"/>
      <c r="T218" s="329"/>
      <c r="U218" s="329"/>
      <c r="V218" s="329"/>
      <c r="W218" s="329"/>
      <c r="X218" s="329"/>
      <c r="Y218" s="329"/>
      <c r="Z218" s="329"/>
      <c r="AA218" s="329"/>
      <c r="AB218" s="329"/>
      <c r="AC218" s="329"/>
      <c r="AD218" s="329"/>
      <c r="AE218" s="329"/>
      <c r="AF218" s="329"/>
      <c r="AG218" s="329"/>
    </row>
    <row r="219" spans="1:33" ht="24" customHeight="1">
      <c r="A219" s="329"/>
      <c r="B219" s="329"/>
      <c r="C219" s="329"/>
      <c r="D219" s="329"/>
      <c r="E219" s="329"/>
      <c r="F219" s="329"/>
      <c r="G219" s="329"/>
      <c r="H219" s="329"/>
      <c r="I219" s="329"/>
      <c r="J219" s="329"/>
      <c r="K219" s="329"/>
      <c r="L219" s="329"/>
      <c r="M219" s="329"/>
      <c r="N219" s="329"/>
      <c r="O219" s="329"/>
      <c r="P219" s="329"/>
      <c r="Q219" s="329"/>
      <c r="R219" s="329"/>
      <c r="S219" s="329"/>
      <c r="T219" s="329"/>
      <c r="U219" s="329"/>
      <c r="V219" s="329"/>
      <c r="W219" s="329"/>
      <c r="X219" s="329"/>
      <c r="Y219" s="329"/>
      <c r="Z219" s="329"/>
      <c r="AA219" s="329"/>
      <c r="AB219" s="329"/>
      <c r="AC219" s="329"/>
      <c r="AD219" s="329"/>
      <c r="AE219" s="329"/>
      <c r="AF219" s="329"/>
      <c r="AG219" s="329"/>
    </row>
    <row r="220" spans="1:33" ht="24" customHeight="1">
      <c r="A220" s="329"/>
      <c r="B220" s="329"/>
      <c r="C220" s="329"/>
      <c r="D220" s="329"/>
      <c r="E220" s="329"/>
      <c r="F220" s="329"/>
      <c r="G220" s="329"/>
      <c r="H220" s="329"/>
      <c r="I220" s="329"/>
      <c r="J220" s="329"/>
      <c r="K220" s="329"/>
      <c r="L220" s="329"/>
      <c r="M220" s="329"/>
      <c r="N220" s="329"/>
      <c r="O220" s="329"/>
      <c r="P220" s="329"/>
      <c r="Q220" s="329"/>
      <c r="R220" s="329"/>
      <c r="S220" s="329"/>
      <c r="T220" s="329"/>
      <c r="U220" s="329"/>
      <c r="V220" s="329"/>
      <c r="W220" s="329"/>
      <c r="X220" s="329"/>
      <c r="Y220" s="329"/>
      <c r="Z220" s="329"/>
      <c r="AA220" s="329"/>
      <c r="AB220" s="329"/>
      <c r="AC220" s="329"/>
      <c r="AD220" s="329"/>
      <c r="AE220" s="329"/>
      <c r="AF220" s="329"/>
      <c r="AG220" s="329"/>
    </row>
    <row r="221" spans="1:33" ht="24" customHeight="1">
      <c r="A221" s="329"/>
      <c r="B221" s="329"/>
      <c r="C221" s="329"/>
      <c r="D221" s="329"/>
      <c r="E221" s="329"/>
      <c r="F221" s="329"/>
      <c r="G221" s="329"/>
      <c r="H221" s="329"/>
      <c r="I221" s="329"/>
      <c r="J221" s="329"/>
      <c r="K221" s="329"/>
      <c r="L221" s="329"/>
      <c r="M221" s="329"/>
      <c r="N221" s="329"/>
      <c r="O221" s="329"/>
      <c r="P221" s="329"/>
      <c r="Q221" s="329"/>
      <c r="R221" s="329"/>
      <c r="S221" s="329"/>
      <c r="T221" s="329"/>
      <c r="U221" s="329"/>
      <c r="V221" s="329"/>
      <c r="W221" s="329"/>
      <c r="X221" s="329"/>
      <c r="Y221" s="329"/>
      <c r="Z221" s="329"/>
      <c r="AA221" s="329"/>
      <c r="AB221" s="329"/>
      <c r="AC221" s="329"/>
      <c r="AD221" s="329"/>
      <c r="AE221" s="329"/>
      <c r="AF221" s="329"/>
      <c r="AG221" s="329"/>
    </row>
    <row r="222" spans="1:33" ht="24" customHeight="1">
      <c r="A222" s="329"/>
      <c r="B222" s="329"/>
      <c r="C222" s="329"/>
      <c r="D222" s="329"/>
      <c r="E222" s="329"/>
      <c r="F222" s="329"/>
      <c r="G222" s="329"/>
      <c r="H222" s="329"/>
      <c r="I222" s="329"/>
      <c r="J222" s="329"/>
      <c r="K222" s="329"/>
      <c r="L222" s="329"/>
      <c r="M222" s="329"/>
      <c r="N222" s="329"/>
      <c r="O222" s="329"/>
      <c r="P222" s="329"/>
      <c r="Q222" s="329"/>
      <c r="R222" s="329"/>
      <c r="S222" s="329"/>
      <c r="T222" s="329"/>
      <c r="U222" s="329"/>
      <c r="V222" s="329"/>
      <c r="W222" s="329"/>
      <c r="X222" s="329"/>
      <c r="Y222" s="329"/>
      <c r="Z222" s="329"/>
      <c r="AA222" s="329"/>
      <c r="AB222" s="329"/>
      <c r="AC222" s="329"/>
      <c r="AD222" s="329"/>
      <c r="AE222" s="329"/>
      <c r="AF222" s="329"/>
      <c r="AG222" s="329"/>
    </row>
    <row r="223" spans="1:33" ht="24" customHeight="1">
      <c r="A223" s="329"/>
      <c r="B223" s="329"/>
      <c r="C223" s="329"/>
      <c r="D223" s="329"/>
      <c r="E223" s="329"/>
      <c r="F223" s="329"/>
      <c r="G223" s="329"/>
      <c r="H223" s="329"/>
      <c r="I223" s="329"/>
      <c r="J223" s="329"/>
      <c r="K223" s="329"/>
      <c r="L223" s="329"/>
      <c r="M223" s="329"/>
      <c r="N223" s="329"/>
      <c r="O223" s="329"/>
      <c r="P223" s="329"/>
      <c r="Q223" s="329"/>
      <c r="R223" s="329"/>
      <c r="S223" s="329"/>
      <c r="T223" s="329"/>
      <c r="U223" s="329"/>
      <c r="V223" s="329"/>
      <c r="W223" s="329"/>
      <c r="X223" s="329"/>
      <c r="Y223" s="329"/>
      <c r="Z223" s="329"/>
      <c r="AA223" s="329"/>
      <c r="AB223" s="329"/>
      <c r="AC223" s="329"/>
      <c r="AD223" s="329"/>
      <c r="AE223" s="329"/>
      <c r="AF223" s="329"/>
      <c r="AG223" s="329"/>
    </row>
    <row r="224" spans="1:33" ht="24" customHeight="1">
      <c r="A224" s="329"/>
      <c r="B224" s="329"/>
      <c r="C224" s="329"/>
      <c r="D224" s="329"/>
      <c r="E224" s="329"/>
      <c r="F224" s="329"/>
      <c r="G224" s="329"/>
      <c r="H224" s="329"/>
      <c r="I224" s="329"/>
      <c r="J224" s="329"/>
      <c r="K224" s="329"/>
      <c r="L224" s="329"/>
      <c r="M224" s="329"/>
      <c r="N224" s="329"/>
      <c r="O224" s="329"/>
      <c r="P224" s="329"/>
      <c r="Q224" s="329"/>
      <c r="R224" s="329"/>
      <c r="S224" s="329"/>
      <c r="T224" s="329"/>
      <c r="U224" s="329"/>
      <c r="V224" s="329"/>
      <c r="W224" s="329"/>
      <c r="X224" s="329"/>
      <c r="Y224" s="329"/>
      <c r="Z224" s="329"/>
      <c r="AA224" s="329"/>
      <c r="AB224" s="329"/>
      <c r="AC224" s="329"/>
      <c r="AD224" s="329"/>
      <c r="AE224" s="329"/>
      <c r="AF224" s="329"/>
      <c r="AG224" s="329"/>
    </row>
    <row r="225" spans="1:33" ht="24" customHeight="1">
      <c r="A225" s="329"/>
      <c r="B225" s="329"/>
      <c r="C225" s="329"/>
      <c r="D225" s="329"/>
      <c r="E225" s="329"/>
      <c r="F225" s="329"/>
      <c r="G225" s="329"/>
      <c r="H225" s="329"/>
      <c r="I225" s="329"/>
      <c r="J225" s="329"/>
      <c r="K225" s="329"/>
      <c r="L225" s="329"/>
      <c r="M225" s="329"/>
      <c r="N225" s="329"/>
      <c r="O225" s="329"/>
      <c r="P225" s="329"/>
      <c r="Q225" s="329"/>
      <c r="R225" s="329"/>
      <c r="S225" s="329"/>
      <c r="T225" s="329"/>
      <c r="U225" s="329"/>
      <c r="V225" s="329"/>
      <c r="W225" s="329"/>
      <c r="X225" s="329"/>
      <c r="Y225" s="329"/>
      <c r="Z225" s="329"/>
      <c r="AA225" s="329"/>
      <c r="AB225" s="329"/>
      <c r="AC225" s="329"/>
      <c r="AD225" s="329"/>
      <c r="AE225" s="329"/>
      <c r="AF225" s="329"/>
      <c r="AG225" s="329"/>
    </row>
    <row r="226" spans="1:33" ht="24" customHeight="1">
      <c r="A226" s="329"/>
      <c r="B226" s="329"/>
      <c r="C226" s="329"/>
      <c r="D226" s="329"/>
      <c r="E226" s="329"/>
      <c r="F226" s="329"/>
      <c r="G226" s="329"/>
      <c r="H226" s="329"/>
      <c r="I226" s="329"/>
      <c r="J226" s="329"/>
      <c r="K226" s="329"/>
      <c r="L226" s="329"/>
      <c r="M226" s="329"/>
      <c r="N226" s="329"/>
      <c r="O226" s="329"/>
      <c r="P226" s="329"/>
      <c r="Q226" s="329"/>
      <c r="R226" s="329"/>
      <c r="S226" s="329"/>
      <c r="T226" s="329"/>
      <c r="U226" s="329"/>
      <c r="V226" s="329"/>
      <c r="W226" s="329"/>
      <c r="X226" s="329"/>
      <c r="Y226" s="329"/>
      <c r="Z226" s="329"/>
      <c r="AA226" s="329"/>
      <c r="AB226" s="329"/>
      <c r="AC226" s="329"/>
      <c r="AD226" s="329"/>
      <c r="AE226" s="329"/>
      <c r="AF226" s="329"/>
      <c r="AG226" s="329"/>
    </row>
    <row r="227" spans="1:33" ht="24" customHeight="1">
      <c r="A227" s="329"/>
      <c r="B227" s="329"/>
      <c r="C227" s="329"/>
      <c r="D227" s="329"/>
      <c r="E227" s="329"/>
      <c r="F227" s="329"/>
      <c r="G227" s="329"/>
      <c r="H227" s="329"/>
      <c r="I227" s="329"/>
      <c r="J227" s="329"/>
      <c r="K227" s="329"/>
      <c r="L227" s="329"/>
      <c r="M227" s="329"/>
      <c r="N227" s="329"/>
      <c r="O227" s="329"/>
      <c r="P227" s="329"/>
      <c r="Q227" s="329"/>
      <c r="R227" s="329"/>
      <c r="S227" s="329"/>
      <c r="T227" s="329"/>
      <c r="U227" s="329"/>
      <c r="V227" s="329"/>
      <c r="W227" s="329"/>
      <c r="X227" s="329"/>
      <c r="Y227" s="329"/>
      <c r="Z227" s="329"/>
      <c r="AA227" s="329"/>
      <c r="AB227" s="329"/>
      <c r="AC227" s="329"/>
      <c r="AD227" s="329"/>
      <c r="AE227" s="329"/>
      <c r="AF227" s="329"/>
      <c r="AG227" s="329"/>
    </row>
    <row r="228" spans="1:33" ht="24" customHeight="1">
      <c r="A228" s="329"/>
      <c r="B228" s="329"/>
      <c r="C228" s="329"/>
      <c r="D228" s="329"/>
      <c r="E228" s="329"/>
      <c r="F228" s="329"/>
      <c r="G228" s="329"/>
      <c r="H228" s="329"/>
      <c r="I228" s="329"/>
      <c r="J228" s="329"/>
      <c r="K228" s="329"/>
      <c r="L228" s="329"/>
      <c r="M228" s="329"/>
      <c r="N228" s="329"/>
      <c r="O228" s="329"/>
      <c r="P228" s="329"/>
      <c r="Q228" s="329"/>
      <c r="R228" s="329"/>
      <c r="S228" s="329"/>
      <c r="T228" s="329"/>
      <c r="U228" s="329"/>
      <c r="V228" s="329"/>
      <c r="W228" s="329"/>
      <c r="X228" s="329"/>
      <c r="Y228" s="329"/>
      <c r="Z228" s="329"/>
      <c r="AA228" s="329"/>
      <c r="AB228" s="329"/>
      <c r="AC228" s="329"/>
      <c r="AD228" s="329"/>
      <c r="AE228" s="329"/>
      <c r="AF228" s="329"/>
      <c r="AG228" s="329"/>
    </row>
    <row r="229" spans="1:33" ht="24" customHeight="1">
      <c r="A229" s="329"/>
      <c r="B229" s="329"/>
      <c r="C229" s="329"/>
      <c r="D229" s="329"/>
      <c r="E229" s="329"/>
      <c r="F229" s="329"/>
      <c r="G229" s="329"/>
      <c r="H229" s="329"/>
      <c r="I229" s="329"/>
      <c r="J229" s="329"/>
      <c r="K229" s="329"/>
      <c r="L229" s="329"/>
      <c r="M229" s="329"/>
      <c r="N229" s="329"/>
      <c r="O229" s="329"/>
      <c r="P229" s="329"/>
      <c r="Q229" s="329"/>
      <c r="R229" s="329"/>
      <c r="S229" s="329"/>
      <c r="T229" s="329"/>
      <c r="U229" s="329"/>
      <c r="V229" s="329"/>
      <c r="W229" s="329"/>
      <c r="X229" s="329"/>
      <c r="Y229" s="329"/>
      <c r="Z229" s="329"/>
      <c r="AA229" s="329"/>
      <c r="AB229" s="329"/>
      <c r="AC229" s="329"/>
      <c r="AD229" s="329"/>
      <c r="AE229" s="329"/>
      <c r="AF229" s="329"/>
      <c r="AG229" s="329"/>
    </row>
    <row r="230" spans="1:33" ht="24" customHeight="1">
      <c r="A230" s="329"/>
      <c r="B230" s="329"/>
      <c r="C230" s="329"/>
      <c r="D230" s="329"/>
      <c r="E230" s="329"/>
      <c r="F230" s="329"/>
      <c r="G230" s="329"/>
      <c r="H230" s="329"/>
      <c r="I230" s="329"/>
      <c r="J230" s="329"/>
      <c r="K230" s="329"/>
      <c r="L230" s="329"/>
      <c r="M230" s="329"/>
      <c r="N230" s="329"/>
      <c r="O230" s="329"/>
      <c r="P230" s="329"/>
      <c r="Q230" s="329"/>
      <c r="R230" s="329"/>
      <c r="S230" s="329"/>
      <c r="T230" s="329"/>
      <c r="U230" s="329"/>
      <c r="V230" s="329"/>
      <c r="W230" s="329"/>
      <c r="X230" s="329"/>
      <c r="Y230" s="329"/>
      <c r="Z230" s="329"/>
      <c r="AA230" s="329"/>
      <c r="AB230" s="329"/>
      <c r="AC230" s="329"/>
      <c r="AD230" s="329"/>
      <c r="AE230" s="329"/>
      <c r="AF230" s="329"/>
      <c r="AG230" s="329"/>
    </row>
    <row r="231" spans="1:33" ht="24" customHeight="1">
      <c r="A231" s="329"/>
      <c r="B231" s="329"/>
      <c r="C231" s="329"/>
      <c r="D231" s="329"/>
      <c r="E231" s="329"/>
      <c r="F231" s="329"/>
      <c r="G231" s="329"/>
      <c r="H231" s="329"/>
      <c r="I231" s="329"/>
      <c r="J231" s="329"/>
      <c r="K231" s="329"/>
      <c r="L231" s="329"/>
      <c r="M231" s="329"/>
      <c r="N231" s="329"/>
      <c r="O231" s="329"/>
      <c r="P231" s="329"/>
      <c r="Q231" s="329"/>
      <c r="R231" s="329"/>
      <c r="S231" s="329"/>
      <c r="T231" s="329"/>
      <c r="U231" s="329"/>
      <c r="V231" s="329"/>
      <c r="W231" s="329"/>
      <c r="X231" s="329"/>
      <c r="Y231" s="329"/>
      <c r="Z231" s="329"/>
      <c r="AA231" s="329"/>
      <c r="AB231" s="329"/>
      <c r="AC231" s="329"/>
      <c r="AD231" s="329"/>
      <c r="AE231" s="329"/>
      <c r="AF231" s="329"/>
      <c r="AG231" s="329"/>
    </row>
    <row r="232" spans="1:33" ht="24" customHeight="1">
      <c r="A232" s="329"/>
      <c r="B232" s="329"/>
      <c r="C232" s="329"/>
      <c r="D232" s="329"/>
      <c r="E232" s="329"/>
      <c r="F232" s="329"/>
      <c r="G232" s="329"/>
      <c r="H232" s="329"/>
      <c r="I232" s="329"/>
      <c r="J232" s="329"/>
      <c r="K232" s="329"/>
      <c r="L232" s="329"/>
      <c r="M232" s="329"/>
      <c r="N232" s="329"/>
      <c r="O232" s="329"/>
      <c r="P232" s="329"/>
      <c r="Q232" s="329"/>
      <c r="R232" s="329"/>
      <c r="S232" s="329"/>
      <c r="T232" s="329"/>
      <c r="U232" s="329"/>
      <c r="V232" s="329"/>
      <c r="W232" s="329"/>
      <c r="X232" s="329"/>
      <c r="Y232" s="329"/>
      <c r="Z232" s="329"/>
      <c r="AA232" s="329"/>
      <c r="AB232" s="329"/>
      <c r="AC232" s="329"/>
      <c r="AD232" s="329"/>
      <c r="AE232" s="329"/>
      <c r="AF232" s="329"/>
      <c r="AG232" s="329"/>
    </row>
    <row r="233" spans="1:33" ht="24" customHeight="1">
      <c r="A233" s="329"/>
      <c r="B233" s="329"/>
      <c r="C233" s="329"/>
      <c r="D233" s="329"/>
      <c r="E233" s="329"/>
      <c r="F233" s="329"/>
      <c r="G233" s="329"/>
      <c r="H233" s="329"/>
      <c r="I233" s="329"/>
      <c r="J233" s="329"/>
      <c r="K233" s="329"/>
      <c r="L233" s="329"/>
      <c r="M233" s="329"/>
      <c r="N233" s="329"/>
      <c r="O233" s="329"/>
      <c r="P233" s="329"/>
      <c r="Q233" s="329"/>
      <c r="R233" s="329"/>
      <c r="S233" s="329"/>
      <c r="T233" s="329"/>
      <c r="U233" s="329"/>
      <c r="V233" s="329"/>
      <c r="W233" s="329"/>
      <c r="X233" s="329"/>
      <c r="Y233" s="329"/>
      <c r="Z233" s="329"/>
      <c r="AA233" s="329"/>
      <c r="AB233" s="329"/>
      <c r="AC233" s="329"/>
      <c r="AD233" s="329"/>
      <c r="AE233" s="329"/>
      <c r="AF233" s="329"/>
      <c r="AG233" s="329"/>
    </row>
    <row r="234" spans="1:33" ht="24" customHeight="1">
      <c r="A234" s="329"/>
      <c r="B234" s="329"/>
      <c r="C234" s="329"/>
      <c r="D234" s="329"/>
      <c r="E234" s="329"/>
      <c r="F234" s="329"/>
      <c r="G234" s="329"/>
      <c r="H234" s="329"/>
      <c r="I234" s="329"/>
      <c r="J234" s="329"/>
      <c r="K234" s="329"/>
      <c r="L234" s="329"/>
      <c r="M234" s="329"/>
      <c r="N234" s="329"/>
      <c r="O234" s="329"/>
      <c r="P234" s="329"/>
      <c r="Q234" s="329"/>
      <c r="R234" s="329"/>
      <c r="S234" s="329"/>
      <c r="T234" s="329"/>
      <c r="U234" s="329"/>
      <c r="V234" s="329"/>
      <c r="W234" s="329"/>
      <c r="X234" s="329"/>
      <c r="Y234" s="329"/>
      <c r="Z234" s="329"/>
      <c r="AA234" s="329"/>
      <c r="AB234" s="329"/>
      <c r="AC234" s="329"/>
      <c r="AD234" s="329"/>
      <c r="AE234" s="329"/>
      <c r="AF234" s="329"/>
      <c r="AG234" s="329"/>
    </row>
    <row r="235" spans="1:33" ht="24" customHeight="1">
      <c r="A235" s="329"/>
      <c r="B235" s="329"/>
      <c r="C235" s="329"/>
      <c r="D235" s="329"/>
      <c r="E235" s="329"/>
      <c r="F235" s="329"/>
      <c r="G235" s="329"/>
      <c r="H235" s="329"/>
      <c r="I235" s="329"/>
      <c r="J235" s="329"/>
      <c r="K235" s="329"/>
      <c r="L235" s="329"/>
      <c r="M235" s="329"/>
      <c r="N235" s="329"/>
      <c r="O235" s="329"/>
      <c r="P235" s="329"/>
      <c r="Q235" s="329"/>
      <c r="R235" s="329"/>
      <c r="S235" s="329"/>
      <c r="T235" s="329"/>
      <c r="U235" s="329"/>
      <c r="V235" s="329"/>
      <c r="W235" s="329"/>
      <c r="X235" s="329"/>
      <c r="Y235" s="329"/>
      <c r="Z235" s="329"/>
      <c r="AA235" s="329"/>
      <c r="AB235" s="329"/>
      <c r="AC235" s="329"/>
      <c r="AD235" s="329"/>
      <c r="AE235" s="329"/>
      <c r="AF235" s="329"/>
      <c r="AG235" s="329"/>
    </row>
    <row r="236" spans="1:33" ht="24" customHeight="1">
      <c r="A236" s="329"/>
      <c r="B236" s="329"/>
      <c r="C236" s="329"/>
      <c r="D236" s="329"/>
      <c r="E236" s="329"/>
      <c r="F236" s="329"/>
      <c r="G236" s="329"/>
      <c r="H236" s="329"/>
      <c r="I236" s="329"/>
      <c r="J236" s="329"/>
      <c r="K236" s="329"/>
      <c r="L236" s="329"/>
      <c r="M236" s="329"/>
      <c r="N236" s="329"/>
      <c r="O236" s="329"/>
      <c r="P236" s="329"/>
      <c r="Q236" s="329"/>
      <c r="R236" s="329"/>
      <c r="S236" s="329"/>
      <c r="T236" s="329"/>
      <c r="U236" s="329"/>
      <c r="V236" s="329"/>
      <c r="W236" s="329"/>
      <c r="X236" s="329"/>
      <c r="Y236" s="329"/>
      <c r="Z236" s="329"/>
      <c r="AA236" s="329"/>
      <c r="AB236" s="329"/>
      <c r="AC236" s="329"/>
      <c r="AD236" s="329"/>
      <c r="AE236" s="329"/>
      <c r="AF236" s="329"/>
      <c r="AG236" s="329"/>
    </row>
    <row r="237" spans="1:33" ht="24" customHeight="1">
      <c r="A237" s="329"/>
      <c r="B237" s="329"/>
      <c r="C237" s="329"/>
      <c r="D237" s="329"/>
      <c r="E237" s="329"/>
      <c r="F237" s="329"/>
      <c r="G237" s="329"/>
      <c r="H237" s="329"/>
      <c r="I237" s="329"/>
      <c r="J237" s="329"/>
      <c r="K237" s="329"/>
      <c r="L237" s="329"/>
      <c r="M237" s="329"/>
      <c r="N237" s="329"/>
      <c r="O237" s="329"/>
      <c r="P237" s="329"/>
      <c r="Q237" s="329"/>
      <c r="R237" s="329"/>
      <c r="S237" s="329"/>
      <c r="T237" s="329"/>
      <c r="U237" s="329"/>
      <c r="V237" s="329"/>
      <c r="W237" s="329"/>
      <c r="X237" s="329"/>
      <c r="Y237" s="329"/>
      <c r="Z237" s="329"/>
      <c r="AA237" s="329"/>
      <c r="AB237" s="329"/>
      <c r="AC237" s="329"/>
      <c r="AD237" s="329"/>
      <c r="AE237" s="329"/>
      <c r="AF237" s="329"/>
      <c r="AG237" s="329"/>
    </row>
    <row r="238" spans="1:33" ht="24" customHeight="1">
      <c r="A238" s="329"/>
      <c r="B238" s="329"/>
      <c r="C238" s="329"/>
      <c r="D238" s="329"/>
      <c r="E238" s="329"/>
      <c r="F238" s="329"/>
      <c r="G238" s="329"/>
      <c r="H238" s="329"/>
      <c r="I238" s="329"/>
      <c r="J238" s="329"/>
      <c r="K238" s="329"/>
      <c r="L238" s="329"/>
      <c r="M238" s="329"/>
      <c r="N238" s="329"/>
      <c r="O238" s="329"/>
      <c r="P238" s="329"/>
      <c r="Q238" s="329"/>
      <c r="R238" s="329"/>
      <c r="S238" s="329"/>
      <c r="T238" s="329"/>
      <c r="U238" s="329"/>
      <c r="V238" s="329"/>
      <c r="W238" s="329"/>
      <c r="X238" s="329"/>
      <c r="Y238" s="329"/>
      <c r="Z238" s="329"/>
      <c r="AA238" s="329"/>
      <c r="AB238" s="329"/>
      <c r="AC238" s="329"/>
      <c r="AD238" s="329"/>
      <c r="AE238" s="329"/>
      <c r="AF238" s="329"/>
      <c r="AG238" s="329"/>
    </row>
    <row r="239" spans="1:33" ht="24" customHeight="1">
      <c r="A239" s="329"/>
      <c r="B239" s="329"/>
      <c r="C239" s="329"/>
      <c r="D239" s="329"/>
      <c r="E239" s="329"/>
      <c r="F239" s="329"/>
      <c r="G239" s="329"/>
      <c r="H239" s="329"/>
      <c r="I239" s="329"/>
      <c r="J239" s="329"/>
      <c r="K239" s="329"/>
      <c r="L239" s="329"/>
      <c r="M239" s="329"/>
      <c r="N239" s="329"/>
      <c r="O239" s="329"/>
      <c r="P239" s="329"/>
      <c r="Q239" s="329"/>
      <c r="R239" s="329"/>
      <c r="S239" s="329"/>
      <c r="T239" s="329"/>
      <c r="U239" s="329"/>
      <c r="V239" s="329"/>
      <c r="W239" s="329"/>
      <c r="X239" s="329"/>
      <c r="Y239" s="329"/>
      <c r="Z239" s="329"/>
      <c r="AA239" s="329"/>
      <c r="AB239" s="329"/>
      <c r="AC239" s="329"/>
      <c r="AD239" s="329"/>
      <c r="AE239" s="329"/>
      <c r="AF239" s="329"/>
      <c r="AG239" s="329"/>
    </row>
    <row r="240" spans="1:33" ht="24" customHeight="1">
      <c r="A240" s="329"/>
      <c r="B240" s="329"/>
      <c r="C240" s="329"/>
      <c r="D240" s="329"/>
      <c r="E240" s="329"/>
      <c r="F240" s="329"/>
      <c r="G240" s="329"/>
      <c r="H240" s="329"/>
      <c r="I240" s="329"/>
      <c r="J240" s="329"/>
      <c r="K240" s="329"/>
      <c r="L240" s="329"/>
      <c r="M240" s="329"/>
      <c r="N240" s="329"/>
      <c r="O240" s="329"/>
      <c r="P240" s="329"/>
      <c r="Q240" s="329"/>
      <c r="R240" s="329"/>
      <c r="S240" s="329"/>
      <c r="T240" s="329"/>
      <c r="U240" s="329"/>
      <c r="V240" s="329"/>
      <c r="W240" s="329"/>
      <c r="X240" s="329"/>
      <c r="Y240" s="329"/>
      <c r="Z240" s="329"/>
      <c r="AA240" s="329"/>
      <c r="AB240" s="329"/>
      <c r="AC240" s="329"/>
      <c r="AD240" s="329"/>
      <c r="AE240" s="329"/>
      <c r="AF240" s="329"/>
      <c r="AG240" s="329"/>
    </row>
    <row r="241" spans="1:33" ht="24" customHeight="1">
      <c r="A241" s="329"/>
      <c r="B241" s="329"/>
      <c r="C241" s="329"/>
      <c r="D241" s="329"/>
      <c r="E241" s="329"/>
      <c r="F241" s="329"/>
      <c r="G241" s="329"/>
      <c r="H241" s="329"/>
      <c r="I241" s="329"/>
      <c r="J241" s="329"/>
      <c r="K241" s="329"/>
      <c r="L241" s="329"/>
      <c r="M241" s="329"/>
      <c r="N241" s="329"/>
      <c r="O241" s="329"/>
      <c r="P241" s="329"/>
      <c r="Q241" s="329"/>
      <c r="R241" s="329"/>
      <c r="S241" s="329"/>
      <c r="T241" s="329"/>
      <c r="U241" s="329"/>
      <c r="V241" s="329"/>
      <c r="W241" s="329"/>
      <c r="X241" s="329"/>
      <c r="Y241" s="329"/>
      <c r="Z241" s="329"/>
      <c r="AA241" s="329"/>
      <c r="AB241" s="329"/>
      <c r="AC241" s="329"/>
      <c r="AD241" s="329"/>
      <c r="AE241" s="329"/>
      <c r="AF241" s="329"/>
      <c r="AG241" s="329"/>
    </row>
    <row r="242" spans="1:33" ht="24" customHeight="1">
      <c r="A242" s="329"/>
      <c r="B242" s="329"/>
      <c r="C242" s="329"/>
      <c r="D242" s="329"/>
      <c r="E242" s="329"/>
      <c r="F242" s="329"/>
      <c r="G242" s="329"/>
      <c r="H242" s="329"/>
      <c r="I242" s="329"/>
      <c r="J242" s="329"/>
      <c r="K242" s="329"/>
      <c r="L242" s="329"/>
      <c r="M242" s="329"/>
      <c r="N242" s="329"/>
      <c r="O242" s="329"/>
      <c r="P242" s="329"/>
      <c r="Q242" s="329"/>
      <c r="R242" s="329"/>
      <c r="S242" s="329"/>
      <c r="T242" s="329"/>
      <c r="U242" s="329"/>
      <c r="V242" s="329"/>
      <c r="W242" s="329"/>
      <c r="X242" s="329"/>
      <c r="Y242" s="329"/>
      <c r="Z242" s="329"/>
      <c r="AA242" s="329"/>
      <c r="AB242" s="329"/>
      <c r="AC242" s="329"/>
      <c r="AD242" s="329"/>
      <c r="AE242" s="329"/>
      <c r="AF242" s="329"/>
      <c r="AG242" s="329"/>
    </row>
    <row r="243" spans="1:33" ht="24" customHeight="1">
      <c r="A243" s="329"/>
      <c r="B243" s="329"/>
      <c r="C243" s="329"/>
      <c r="D243" s="329"/>
      <c r="E243" s="329"/>
      <c r="F243" s="329"/>
      <c r="G243" s="329"/>
      <c r="H243" s="329"/>
      <c r="I243" s="329"/>
      <c r="J243" s="329"/>
      <c r="K243" s="329"/>
      <c r="L243" s="329"/>
      <c r="M243" s="329"/>
      <c r="N243" s="329"/>
      <c r="O243" s="329"/>
      <c r="P243" s="329"/>
      <c r="Q243" s="329"/>
      <c r="R243" s="329"/>
      <c r="S243" s="329"/>
      <c r="T243" s="329"/>
      <c r="U243" s="329"/>
      <c r="V243" s="329"/>
      <c r="W243" s="329"/>
      <c r="X243" s="329"/>
      <c r="Y243" s="329"/>
      <c r="Z243" s="329"/>
      <c r="AA243" s="329"/>
      <c r="AB243" s="329"/>
      <c r="AC243" s="329"/>
      <c r="AD243" s="329"/>
      <c r="AE243" s="329"/>
      <c r="AF243" s="329"/>
      <c r="AG243" s="329"/>
    </row>
    <row r="244" spans="1:33" ht="24" customHeight="1">
      <c r="A244" s="329"/>
      <c r="B244" s="329"/>
      <c r="C244" s="329"/>
      <c r="D244" s="329"/>
      <c r="E244" s="329"/>
      <c r="F244" s="329"/>
      <c r="G244" s="329"/>
      <c r="H244" s="329"/>
      <c r="I244" s="329"/>
      <c r="J244" s="329"/>
      <c r="K244" s="329"/>
      <c r="L244" s="329"/>
      <c r="M244" s="329"/>
      <c r="N244" s="329"/>
      <c r="O244" s="329"/>
      <c r="P244" s="329"/>
      <c r="Q244" s="329"/>
      <c r="R244" s="329"/>
      <c r="S244" s="329"/>
      <c r="T244" s="329"/>
      <c r="U244" s="329"/>
      <c r="V244" s="329"/>
      <c r="W244" s="329"/>
      <c r="X244" s="329"/>
      <c r="Y244" s="329"/>
      <c r="Z244" s="329"/>
      <c r="AA244" s="329"/>
      <c r="AB244" s="329"/>
      <c r="AC244" s="329"/>
      <c r="AD244" s="329"/>
      <c r="AE244" s="329"/>
      <c r="AF244" s="329"/>
      <c r="AG244" s="329"/>
    </row>
    <row r="245" spans="1:33" ht="24" customHeight="1">
      <c r="A245" s="329"/>
      <c r="B245" s="329"/>
      <c r="C245" s="329"/>
      <c r="D245" s="329"/>
      <c r="E245" s="329"/>
      <c r="F245" s="329"/>
      <c r="G245" s="329"/>
      <c r="H245" s="329"/>
      <c r="I245" s="329"/>
      <c r="J245" s="329"/>
      <c r="K245" s="329"/>
      <c r="L245" s="329"/>
      <c r="M245" s="329"/>
      <c r="N245" s="329"/>
      <c r="O245" s="329"/>
      <c r="P245" s="329"/>
      <c r="Q245" s="329"/>
      <c r="R245" s="329"/>
      <c r="S245" s="329"/>
      <c r="T245" s="329"/>
      <c r="U245" s="329"/>
      <c r="V245" s="329"/>
      <c r="W245" s="329"/>
      <c r="X245" s="329"/>
      <c r="Y245" s="329"/>
      <c r="Z245" s="329"/>
      <c r="AA245" s="329"/>
      <c r="AB245" s="329"/>
      <c r="AC245" s="329"/>
      <c r="AD245" s="329"/>
      <c r="AE245" s="329"/>
      <c r="AF245" s="329"/>
      <c r="AG245" s="329"/>
    </row>
    <row r="246" spans="1:33" ht="24" customHeight="1">
      <c r="A246" s="329"/>
      <c r="B246" s="329"/>
      <c r="C246" s="329"/>
      <c r="D246" s="329"/>
      <c r="E246" s="329"/>
      <c r="F246" s="329"/>
      <c r="G246" s="329"/>
      <c r="H246" s="329"/>
      <c r="I246" s="329"/>
      <c r="J246" s="329"/>
      <c r="K246" s="329"/>
      <c r="L246" s="329"/>
      <c r="M246" s="329"/>
      <c r="N246" s="329"/>
      <c r="O246" s="329"/>
      <c r="P246" s="329"/>
      <c r="Q246" s="329"/>
      <c r="R246" s="329"/>
      <c r="S246" s="329"/>
      <c r="T246" s="329"/>
      <c r="U246" s="329"/>
      <c r="V246" s="329"/>
      <c r="W246" s="329"/>
      <c r="X246" s="329"/>
      <c r="Y246" s="329"/>
      <c r="Z246" s="329"/>
      <c r="AA246" s="329"/>
      <c r="AB246" s="329"/>
      <c r="AC246" s="329"/>
      <c r="AD246" s="329"/>
      <c r="AE246" s="329"/>
      <c r="AF246" s="329"/>
      <c r="AG246" s="329"/>
    </row>
    <row r="247" spans="1:33" ht="24" customHeight="1">
      <c r="A247" s="329"/>
      <c r="B247" s="329"/>
      <c r="C247" s="329"/>
      <c r="D247" s="329"/>
      <c r="E247" s="329"/>
      <c r="F247" s="329"/>
      <c r="G247" s="329"/>
      <c r="H247" s="329"/>
      <c r="I247" s="329"/>
      <c r="J247" s="329"/>
      <c r="K247" s="329"/>
      <c r="L247" s="329"/>
      <c r="M247" s="329"/>
      <c r="N247" s="329"/>
      <c r="O247" s="329"/>
      <c r="P247" s="329"/>
      <c r="Q247" s="329"/>
      <c r="R247" s="329"/>
      <c r="S247" s="329"/>
      <c r="T247" s="329"/>
      <c r="U247" s="329"/>
      <c r="V247" s="329"/>
      <c r="W247" s="329"/>
      <c r="X247" s="329"/>
      <c r="Y247" s="329"/>
      <c r="Z247" s="329"/>
      <c r="AA247" s="329"/>
      <c r="AB247" s="329"/>
      <c r="AC247" s="329"/>
      <c r="AD247" s="329"/>
      <c r="AE247" s="329"/>
      <c r="AF247" s="329"/>
      <c r="AG247" s="329"/>
    </row>
    <row r="248" spans="1:33" ht="24" customHeight="1">
      <c r="A248" s="329"/>
      <c r="B248" s="329"/>
      <c r="C248" s="329"/>
      <c r="D248" s="329"/>
      <c r="E248" s="329"/>
      <c r="F248" s="329"/>
      <c r="G248" s="329"/>
      <c r="H248" s="329"/>
      <c r="I248" s="329"/>
      <c r="J248" s="329"/>
      <c r="K248" s="329"/>
      <c r="L248" s="329"/>
      <c r="M248" s="329"/>
      <c r="N248" s="329"/>
      <c r="O248" s="329"/>
      <c r="P248" s="329"/>
      <c r="Q248" s="329"/>
      <c r="R248" s="329"/>
      <c r="S248" s="329"/>
      <c r="T248" s="329"/>
      <c r="U248" s="329"/>
      <c r="V248" s="329"/>
      <c r="W248" s="329"/>
      <c r="X248" s="329"/>
      <c r="Y248" s="329"/>
      <c r="Z248" s="329"/>
      <c r="AA248" s="329"/>
      <c r="AB248" s="329"/>
      <c r="AC248" s="329"/>
      <c r="AD248" s="329"/>
      <c r="AE248" s="329"/>
      <c r="AF248" s="329"/>
      <c r="AG248" s="329"/>
    </row>
    <row r="249" spans="1:33" ht="24" customHeight="1">
      <c r="A249" s="329"/>
      <c r="B249" s="329"/>
      <c r="C249" s="329"/>
      <c r="D249" s="329"/>
      <c r="E249" s="329"/>
      <c r="F249" s="329"/>
      <c r="G249" s="329"/>
      <c r="H249" s="329"/>
      <c r="I249" s="329"/>
      <c r="J249" s="329"/>
      <c r="K249" s="329"/>
      <c r="L249" s="329"/>
      <c r="M249" s="329"/>
      <c r="N249" s="329"/>
      <c r="O249" s="329"/>
      <c r="P249" s="329"/>
      <c r="Q249" s="329"/>
      <c r="R249" s="329"/>
      <c r="S249" s="329"/>
      <c r="T249" s="329"/>
      <c r="U249" s="329"/>
      <c r="V249" s="329"/>
      <c r="W249" s="329"/>
      <c r="X249" s="329"/>
      <c r="Y249" s="329"/>
      <c r="Z249" s="329"/>
      <c r="AA249" s="329"/>
      <c r="AB249" s="329"/>
      <c r="AC249" s="329"/>
      <c r="AD249" s="329"/>
      <c r="AE249" s="329"/>
      <c r="AF249" s="329"/>
      <c r="AG249" s="329"/>
    </row>
    <row r="250" spans="1:33" ht="24" customHeight="1">
      <c r="A250" s="329"/>
      <c r="B250" s="329"/>
      <c r="C250" s="329"/>
      <c r="D250" s="329"/>
      <c r="E250" s="329"/>
      <c r="F250" s="329"/>
      <c r="G250" s="329"/>
      <c r="H250" s="329"/>
      <c r="I250" s="329"/>
      <c r="J250" s="329"/>
      <c r="K250" s="329"/>
      <c r="L250" s="329"/>
      <c r="M250" s="329"/>
      <c r="N250" s="329"/>
      <c r="O250" s="329"/>
      <c r="P250" s="329"/>
      <c r="Q250" s="329"/>
      <c r="R250" s="329"/>
      <c r="S250" s="329"/>
      <c r="T250" s="329"/>
      <c r="U250" s="329"/>
      <c r="V250" s="329"/>
      <c r="W250" s="329"/>
      <c r="X250" s="329"/>
      <c r="Y250" s="329"/>
      <c r="Z250" s="329"/>
      <c r="AA250" s="329"/>
      <c r="AB250" s="329"/>
      <c r="AC250" s="329"/>
      <c r="AD250" s="329"/>
      <c r="AE250" s="329"/>
      <c r="AF250" s="329"/>
      <c r="AG250" s="329"/>
    </row>
    <row r="251" spans="1:33" ht="24" customHeight="1">
      <c r="A251" s="329"/>
      <c r="B251" s="329"/>
      <c r="C251" s="329"/>
      <c r="D251" s="329"/>
      <c r="E251" s="329"/>
      <c r="F251" s="329"/>
      <c r="G251" s="329"/>
      <c r="H251" s="329"/>
      <c r="I251" s="329"/>
      <c r="J251" s="329"/>
      <c r="K251" s="329"/>
      <c r="L251" s="329"/>
      <c r="M251" s="329"/>
      <c r="N251" s="329"/>
      <c r="O251" s="329"/>
      <c r="P251" s="329"/>
      <c r="Q251" s="329"/>
      <c r="R251" s="329"/>
      <c r="S251" s="329"/>
      <c r="T251" s="329"/>
      <c r="U251" s="329"/>
      <c r="V251" s="329"/>
      <c r="W251" s="329"/>
      <c r="X251" s="329"/>
      <c r="Y251" s="329"/>
      <c r="Z251" s="329"/>
      <c r="AA251" s="329"/>
      <c r="AB251" s="329"/>
      <c r="AC251" s="329"/>
      <c r="AD251" s="329"/>
      <c r="AE251" s="329"/>
      <c r="AF251" s="329"/>
      <c r="AG251" s="329"/>
    </row>
    <row r="252" spans="1:33" ht="24" customHeight="1">
      <c r="A252" s="329"/>
      <c r="B252" s="329"/>
      <c r="C252" s="329"/>
      <c r="D252" s="329"/>
      <c r="E252" s="329"/>
      <c r="F252" s="329"/>
      <c r="G252" s="329"/>
      <c r="H252" s="329"/>
      <c r="I252" s="329"/>
      <c r="J252" s="329"/>
      <c r="K252" s="329"/>
      <c r="L252" s="329"/>
      <c r="M252" s="329"/>
      <c r="N252" s="329"/>
      <c r="O252" s="329"/>
      <c r="P252" s="329"/>
      <c r="Q252" s="329"/>
      <c r="R252" s="329"/>
      <c r="S252" s="329"/>
      <c r="T252" s="329"/>
      <c r="U252" s="329"/>
      <c r="V252" s="329"/>
      <c r="W252" s="329"/>
      <c r="X252" s="329"/>
      <c r="Y252" s="329"/>
      <c r="Z252" s="329"/>
      <c r="AA252" s="329"/>
      <c r="AB252" s="329"/>
      <c r="AC252" s="329"/>
      <c r="AD252" s="329"/>
      <c r="AE252" s="329"/>
      <c r="AF252" s="329"/>
      <c r="AG252" s="329"/>
    </row>
    <row r="253" spans="1:33" ht="24" customHeight="1">
      <c r="A253" s="329"/>
      <c r="B253" s="329"/>
      <c r="C253" s="329"/>
      <c r="D253" s="329"/>
      <c r="E253" s="329"/>
      <c r="F253" s="329"/>
      <c r="G253" s="329"/>
      <c r="H253" s="329"/>
      <c r="I253" s="329"/>
      <c r="J253" s="329"/>
      <c r="K253" s="329"/>
      <c r="L253" s="329"/>
      <c r="M253" s="329"/>
      <c r="N253" s="329"/>
      <c r="O253" s="329"/>
      <c r="P253" s="329"/>
      <c r="Q253" s="329"/>
      <c r="R253" s="329"/>
      <c r="S253" s="329"/>
      <c r="T253" s="329"/>
      <c r="U253" s="329"/>
      <c r="V253" s="329"/>
      <c r="W253" s="329"/>
      <c r="X253" s="329"/>
      <c r="Y253" s="329"/>
      <c r="Z253" s="329"/>
      <c r="AA253" s="329"/>
      <c r="AB253" s="329"/>
      <c r="AC253" s="329"/>
      <c r="AD253" s="329"/>
      <c r="AE253" s="329"/>
      <c r="AF253" s="329"/>
      <c r="AG253" s="329"/>
    </row>
    <row r="254" spans="1:33" ht="24" customHeight="1">
      <c r="A254" s="329"/>
      <c r="B254" s="329"/>
      <c r="C254" s="329"/>
      <c r="D254" s="329"/>
      <c r="E254" s="329"/>
      <c r="F254" s="329"/>
      <c r="G254" s="329"/>
      <c r="H254" s="329"/>
      <c r="I254" s="329"/>
      <c r="J254" s="329"/>
      <c r="K254" s="329"/>
      <c r="L254" s="329"/>
      <c r="M254" s="329"/>
      <c r="N254" s="329"/>
      <c r="O254" s="329"/>
      <c r="P254" s="329"/>
      <c r="Q254" s="329"/>
      <c r="R254" s="329"/>
      <c r="S254" s="329"/>
      <c r="T254" s="329"/>
      <c r="U254" s="329"/>
      <c r="V254" s="329"/>
      <c r="W254" s="329"/>
      <c r="X254" s="329"/>
      <c r="Y254" s="329"/>
      <c r="Z254" s="329"/>
      <c r="AA254" s="329"/>
      <c r="AB254" s="329"/>
      <c r="AC254" s="329"/>
      <c r="AD254" s="329"/>
      <c r="AE254" s="329"/>
      <c r="AF254" s="329"/>
      <c r="AG254" s="329"/>
    </row>
    <row r="255" spans="1:33" ht="24" customHeight="1">
      <c r="A255" s="329"/>
      <c r="B255" s="329"/>
      <c r="C255" s="329"/>
      <c r="D255" s="329"/>
      <c r="E255" s="329"/>
      <c r="F255" s="329"/>
      <c r="G255" s="329"/>
      <c r="H255" s="329"/>
      <c r="I255" s="329"/>
      <c r="J255" s="329"/>
      <c r="K255" s="329"/>
      <c r="L255" s="329"/>
      <c r="M255" s="329"/>
      <c r="N255" s="329"/>
      <c r="O255" s="329"/>
      <c r="P255" s="329"/>
      <c r="Q255" s="329"/>
      <c r="R255" s="329"/>
      <c r="S255" s="329"/>
      <c r="T255" s="329"/>
      <c r="U255" s="329"/>
      <c r="V255" s="329"/>
      <c r="W255" s="329"/>
      <c r="X255" s="329"/>
      <c r="Y255" s="329"/>
      <c r="Z255" s="329"/>
      <c r="AA255" s="329"/>
      <c r="AB255" s="329"/>
      <c r="AC255" s="329"/>
      <c r="AD255" s="329"/>
      <c r="AE255" s="329"/>
      <c r="AF255" s="329"/>
      <c r="AG255" s="329"/>
    </row>
    <row r="256" spans="1:33" ht="24" customHeight="1">
      <c r="A256" s="329"/>
      <c r="B256" s="329"/>
      <c r="C256" s="329"/>
      <c r="D256" s="329"/>
      <c r="E256" s="329"/>
      <c r="F256" s="329"/>
      <c r="G256" s="329"/>
      <c r="H256" s="329"/>
      <c r="I256" s="329"/>
      <c r="J256" s="329"/>
      <c r="K256" s="329"/>
      <c r="L256" s="329"/>
      <c r="M256" s="329"/>
      <c r="N256" s="329"/>
      <c r="O256" s="329"/>
      <c r="P256" s="329"/>
      <c r="Q256" s="329"/>
      <c r="R256" s="329"/>
      <c r="S256" s="329"/>
      <c r="T256" s="329"/>
      <c r="U256" s="329"/>
      <c r="V256" s="329"/>
      <c r="W256" s="329"/>
      <c r="X256" s="329"/>
      <c r="Y256" s="329"/>
      <c r="Z256" s="329"/>
      <c r="AA256" s="329"/>
      <c r="AB256" s="329"/>
      <c r="AC256" s="329"/>
      <c r="AD256" s="329"/>
      <c r="AE256" s="329"/>
      <c r="AF256" s="329"/>
      <c r="AG256" s="329"/>
    </row>
    <row r="257" spans="1:33" ht="24" customHeight="1">
      <c r="A257" s="329"/>
      <c r="B257" s="329"/>
      <c r="C257" s="329"/>
      <c r="D257" s="329"/>
      <c r="E257" s="329"/>
      <c r="F257" s="329"/>
      <c r="G257" s="329"/>
      <c r="H257" s="329"/>
      <c r="I257" s="329"/>
      <c r="J257" s="329"/>
      <c r="K257" s="329"/>
      <c r="L257" s="329"/>
      <c r="M257" s="329"/>
      <c r="N257" s="329"/>
      <c r="O257" s="329"/>
      <c r="P257" s="329"/>
      <c r="Q257" s="329"/>
      <c r="R257" s="329"/>
      <c r="S257" s="329"/>
      <c r="T257" s="329"/>
      <c r="U257" s="329"/>
      <c r="V257" s="329"/>
      <c r="W257" s="329"/>
      <c r="X257" s="329"/>
      <c r="Y257" s="329"/>
      <c r="Z257" s="329"/>
      <c r="AA257" s="329"/>
      <c r="AB257" s="329"/>
      <c r="AC257" s="329"/>
      <c r="AD257" s="329"/>
      <c r="AE257" s="329"/>
      <c r="AF257" s="329"/>
      <c r="AG257" s="329"/>
    </row>
    <row r="258" spans="1:33" ht="24" customHeight="1">
      <c r="A258" s="329"/>
      <c r="B258" s="329"/>
      <c r="C258" s="329"/>
      <c r="D258" s="329"/>
      <c r="E258" s="329"/>
      <c r="F258" s="329"/>
      <c r="G258" s="329"/>
      <c r="H258" s="329"/>
      <c r="I258" s="329"/>
      <c r="J258" s="329"/>
      <c r="K258" s="329"/>
      <c r="L258" s="329"/>
      <c r="M258" s="329"/>
      <c r="N258" s="329"/>
      <c r="O258" s="329"/>
      <c r="P258" s="329"/>
      <c r="Q258" s="329"/>
      <c r="R258" s="329"/>
      <c r="S258" s="329"/>
      <c r="T258" s="329"/>
      <c r="U258" s="329"/>
      <c r="V258" s="329"/>
      <c r="W258" s="329"/>
      <c r="X258" s="329"/>
      <c r="Y258" s="329"/>
      <c r="Z258" s="329"/>
      <c r="AA258" s="329"/>
      <c r="AB258" s="329"/>
      <c r="AC258" s="329"/>
      <c r="AD258" s="329"/>
      <c r="AE258" s="329"/>
      <c r="AF258" s="329"/>
      <c r="AG258" s="329"/>
    </row>
    <row r="259" spans="1:33" ht="24" customHeight="1">
      <c r="A259" s="329"/>
      <c r="B259" s="329"/>
      <c r="C259" s="329"/>
      <c r="D259" s="329"/>
      <c r="E259" s="329"/>
      <c r="F259" s="329"/>
      <c r="G259" s="329"/>
      <c r="H259" s="329"/>
      <c r="I259" s="329"/>
      <c r="J259" s="329"/>
      <c r="K259" s="329"/>
      <c r="L259" s="329"/>
      <c r="M259" s="329"/>
      <c r="N259" s="329"/>
      <c r="O259" s="329"/>
      <c r="P259" s="329"/>
      <c r="Q259" s="329"/>
      <c r="R259" s="329"/>
      <c r="S259" s="329"/>
      <c r="T259" s="329"/>
      <c r="U259" s="329"/>
      <c r="V259" s="329"/>
      <c r="W259" s="329"/>
      <c r="X259" s="329"/>
      <c r="Y259" s="329"/>
      <c r="Z259" s="329"/>
      <c r="AA259" s="329"/>
      <c r="AB259" s="329"/>
      <c r="AC259" s="329"/>
      <c r="AD259" s="329"/>
      <c r="AE259" s="329"/>
      <c r="AF259" s="329"/>
      <c r="AG259" s="329"/>
    </row>
    <row r="260" spans="1:33" ht="24" customHeight="1">
      <c r="A260" s="329"/>
      <c r="B260" s="329"/>
      <c r="C260" s="329"/>
      <c r="D260" s="329"/>
      <c r="E260" s="329"/>
      <c r="F260" s="329"/>
      <c r="G260" s="329"/>
      <c r="H260" s="329"/>
      <c r="I260" s="329"/>
      <c r="J260" s="329"/>
      <c r="K260" s="329"/>
      <c r="L260" s="329"/>
      <c r="M260" s="329"/>
      <c r="N260" s="329"/>
      <c r="O260" s="329"/>
      <c r="P260" s="329"/>
      <c r="Q260" s="329"/>
      <c r="R260" s="329"/>
      <c r="S260" s="329"/>
      <c r="T260" s="329"/>
      <c r="U260" s="329"/>
      <c r="V260" s="329"/>
      <c r="W260" s="329"/>
      <c r="X260" s="329"/>
      <c r="Y260" s="329"/>
      <c r="Z260" s="329"/>
      <c r="AA260" s="329"/>
      <c r="AB260" s="329"/>
      <c r="AC260" s="329"/>
      <c r="AD260" s="329"/>
      <c r="AE260" s="329"/>
      <c r="AF260" s="329"/>
      <c r="AG260" s="329"/>
    </row>
    <row r="261" spans="1:33" ht="24" customHeight="1">
      <c r="A261" s="329"/>
      <c r="B261" s="329"/>
      <c r="C261" s="329"/>
      <c r="D261" s="329"/>
      <c r="E261" s="329"/>
      <c r="F261" s="329"/>
      <c r="G261" s="329"/>
      <c r="H261" s="329"/>
      <c r="I261" s="329"/>
      <c r="J261" s="329"/>
      <c r="K261" s="329"/>
      <c r="L261" s="329"/>
      <c r="M261" s="329"/>
      <c r="N261" s="329"/>
      <c r="O261" s="329"/>
      <c r="P261" s="329"/>
      <c r="Q261" s="329"/>
      <c r="R261" s="329"/>
      <c r="S261" s="329"/>
      <c r="T261" s="329"/>
      <c r="U261" s="329"/>
      <c r="V261" s="329"/>
      <c r="W261" s="329"/>
      <c r="X261" s="329"/>
      <c r="Y261" s="329"/>
      <c r="Z261" s="329"/>
      <c r="AA261" s="329"/>
      <c r="AB261" s="329"/>
      <c r="AC261" s="329"/>
      <c r="AD261" s="329"/>
      <c r="AE261" s="329"/>
      <c r="AF261" s="329"/>
      <c r="AG261" s="329"/>
    </row>
    <row r="262" spans="1:33" ht="24" customHeight="1">
      <c r="A262" s="329"/>
      <c r="B262" s="329"/>
      <c r="C262" s="329"/>
      <c r="D262" s="329"/>
      <c r="E262" s="329"/>
      <c r="F262" s="329"/>
      <c r="G262" s="329"/>
      <c r="H262" s="329"/>
      <c r="I262" s="329"/>
      <c r="J262" s="329"/>
      <c r="K262" s="329"/>
      <c r="L262" s="329"/>
      <c r="M262" s="329"/>
      <c r="N262" s="329"/>
      <c r="O262" s="329"/>
      <c r="P262" s="329"/>
      <c r="Q262" s="329"/>
      <c r="R262" s="329"/>
      <c r="S262" s="329"/>
      <c r="T262" s="329"/>
      <c r="U262" s="329"/>
      <c r="V262" s="329"/>
      <c r="W262" s="329"/>
      <c r="X262" s="329"/>
      <c r="Y262" s="329"/>
      <c r="Z262" s="329"/>
      <c r="AA262" s="329"/>
      <c r="AB262" s="329"/>
      <c r="AC262" s="329"/>
      <c r="AD262" s="329"/>
      <c r="AE262" s="329"/>
      <c r="AF262" s="329"/>
      <c r="AG262" s="329"/>
    </row>
    <row r="263" spans="1:33" ht="24" customHeight="1">
      <c r="A263" s="329"/>
      <c r="B263" s="329"/>
      <c r="C263" s="329"/>
      <c r="D263" s="329"/>
      <c r="E263" s="329"/>
      <c r="F263" s="329"/>
      <c r="G263" s="329"/>
      <c r="H263" s="329"/>
      <c r="I263" s="329"/>
      <c r="J263" s="329"/>
      <c r="K263" s="329"/>
      <c r="L263" s="329"/>
      <c r="M263" s="329"/>
      <c r="N263" s="329"/>
      <c r="O263" s="329"/>
      <c r="P263" s="329"/>
      <c r="Q263" s="329"/>
      <c r="R263" s="329"/>
      <c r="S263" s="329"/>
      <c r="T263" s="329"/>
      <c r="U263" s="329"/>
      <c r="V263" s="329"/>
      <c r="W263" s="329"/>
      <c r="X263" s="329"/>
      <c r="Y263" s="329"/>
      <c r="Z263" s="329"/>
      <c r="AA263" s="329"/>
      <c r="AB263" s="329"/>
      <c r="AC263" s="329"/>
      <c r="AD263" s="329"/>
      <c r="AE263" s="329"/>
      <c r="AF263" s="329"/>
      <c r="AG263" s="329"/>
    </row>
    <row r="264" spans="1:33" ht="24" customHeight="1">
      <c r="A264" s="329"/>
      <c r="B264" s="329"/>
      <c r="C264" s="329"/>
      <c r="D264" s="329"/>
      <c r="E264" s="329"/>
      <c r="F264" s="329"/>
      <c r="G264" s="329"/>
      <c r="H264" s="329"/>
      <c r="I264" s="329"/>
      <c r="J264" s="329"/>
      <c r="K264" s="329"/>
      <c r="L264" s="329"/>
      <c r="M264" s="329"/>
      <c r="N264" s="329"/>
      <c r="O264" s="329"/>
      <c r="P264" s="329"/>
      <c r="Q264" s="329"/>
      <c r="R264" s="329"/>
      <c r="S264" s="329"/>
      <c r="T264" s="329"/>
      <c r="U264" s="329"/>
      <c r="V264" s="329"/>
      <c r="W264" s="329"/>
      <c r="X264" s="329"/>
      <c r="Y264" s="329"/>
      <c r="Z264" s="329"/>
      <c r="AA264" s="329"/>
      <c r="AB264" s="329"/>
      <c r="AC264" s="329"/>
      <c r="AD264" s="329"/>
      <c r="AE264" s="329"/>
      <c r="AF264" s="329"/>
      <c r="AG264" s="329"/>
    </row>
    <row r="265" spans="1:33" ht="24" customHeight="1">
      <c r="A265" s="329"/>
      <c r="B265" s="329"/>
      <c r="C265" s="329"/>
      <c r="D265" s="329"/>
      <c r="E265" s="329"/>
      <c r="F265" s="329"/>
      <c r="G265" s="329"/>
      <c r="H265" s="329"/>
      <c r="I265" s="329"/>
      <c r="J265" s="329"/>
      <c r="K265" s="329"/>
      <c r="L265" s="329"/>
      <c r="M265" s="329"/>
      <c r="N265" s="329"/>
      <c r="O265" s="329"/>
      <c r="P265" s="329"/>
      <c r="Q265" s="329"/>
      <c r="R265" s="329"/>
      <c r="S265" s="329"/>
      <c r="T265" s="329"/>
      <c r="U265" s="329"/>
      <c r="V265" s="329"/>
      <c r="W265" s="329"/>
      <c r="X265" s="329"/>
      <c r="Y265" s="329"/>
      <c r="Z265" s="329"/>
      <c r="AA265" s="329"/>
      <c r="AB265" s="329"/>
      <c r="AC265" s="329"/>
      <c r="AD265" s="329"/>
      <c r="AE265" s="329"/>
      <c r="AF265" s="329"/>
      <c r="AG265" s="329"/>
    </row>
    <row r="266" spans="1:33" ht="24" customHeight="1">
      <c r="A266" s="329"/>
      <c r="B266" s="329"/>
      <c r="C266" s="329"/>
      <c r="D266" s="329"/>
      <c r="E266" s="329"/>
      <c r="F266" s="329"/>
      <c r="G266" s="329"/>
      <c r="H266" s="329"/>
      <c r="I266" s="329"/>
      <c r="J266" s="329"/>
      <c r="K266" s="329"/>
      <c r="L266" s="329"/>
      <c r="M266" s="329"/>
      <c r="N266" s="329"/>
      <c r="O266" s="329"/>
      <c r="P266" s="329"/>
      <c r="Q266" s="329"/>
      <c r="R266" s="329"/>
      <c r="S266" s="329"/>
      <c r="T266" s="329"/>
      <c r="U266" s="329"/>
      <c r="V266" s="329"/>
      <c r="W266" s="329"/>
      <c r="X266" s="329"/>
      <c r="Y266" s="329"/>
      <c r="Z266" s="329"/>
      <c r="AA266" s="329"/>
      <c r="AB266" s="329"/>
      <c r="AC266" s="329"/>
      <c r="AD266" s="329"/>
      <c r="AE266" s="329"/>
      <c r="AF266" s="329"/>
      <c r="AG266" s="329"/>
    </row>
    <row r="267" spans="1:33" ht="24" customHeight="1">
      <c r="A267" s="329"/>
      <c r="B267" s="329"/>
      <c r="C267" s="329"/>
      <c r="D267" s="329"/>
      <c r="E267" s="329"/>
      <c r="F267" s="329"/>
      <c r="G267" s="329"/>
      <c r="H267" s="329"/>
      <c r="I267" s="329"/>
      <c r="J267" s="329"/>
      <c r="K267" s="329"/>
      <c r="L267" s="329"/>
      <c r="M267" s="329"/>
      <c r="N267" s="329"/>
      <c r="O267" s="329"/>
      <c r="P267" s="329"/>
      <c r="Q267" s="329"/>
      <c r="R267" s="329"/>
      <c r="S267" s="329"/>
      <c r="T267" s="329"/>
      <c r="U267" s="329"/>
      <c r="V267" s="329"/>
      <c r="W267" s="329"/>
      <c r="X267" s="329"/>
      <c r="Y267" s="329"/>
      <c r="Z267" s="329"/>
      <c r="AA267" s="329"/>
      <c r="AB267" s="329"/>
      <c r="AC267" s="329"/>
      <c r="AD267" s="329"/>
      <c r="AE267" s="329"/>
      <c r="AF267" s="329"/>
      <c r="AG267" s="329"/>
    </row>
    <row r="268" spans="1:33" ht="24" customHeight="1">
      <c r="A268" s="329"/>
      <c r="B268" s="329"/>
      <c r="C268" s="329"/>
      <c r="D268" s="329"/>
      <c r="E268" s="329"/>
      <c r="F268" s="329"/>
      <c r="G268" s="329"/>
      <c r="H268" s="329"/>
      <c r="I268" s="329"/>
      <c r="J268" s="329"/>
      <c r="K268" s="329"/>
      <c r="L268" s="329"/>
      <c r="M268" s="329"/>
      <c r="N268" s="329"/>
      <c r="O268" s="329"/>
      <c r="P268" s="329"/>
      <c r="Q268" s="329"/>
      <c r="R268" s="329"/>
      <c r="S268" s="329"/>
      <c r="T268" s="329"/>
      <c r="U268" s="329"/>
      <c r="V268" s="329"/>
      <c r="W268" s="329"/>
      <c r="X268" s="329"/>
      <c r="Y268" s="329"/>
      <c r="Z268" s="329"/>
      <c r="AA268" s="329"/>
      <c r="AB268" s="329"/>
      <c r="AC268" s="329"/>
      <c r="AD268" s="329"/>
      <c r="AE268" s="329"/>
      <c r="AF268" s="329"/>
      <c r="AG268" s="329"/>
    </row>
    <row r="269" spans="1:33" ht="24" customHeight="1">
      <c r="A269" s="329"/>
      <c r="B269" s="329"/>
      <c r="C269" s="329"/>
      <c r="D269" s="329"/>
      <c r="E269" s="329"/>
      <c r="F269" s="329"/>
      <c r="G269" s="329"/>
      <c r="H269" s="329"/>
      <c r="I269" s="329"/>
      <c r="J269" s="329"/>
      <c r="K269" s="329"/>
      <c r="L269" s="329"/>
      <c r="M269" s="329"/>
      <c r="N269" s="329"/>
      <c r="O269" s="329"/>
      <c r="P269" s="329"/>
      <c r="Q269" s="329"/>
      <c r="R269" s="329"/>
      <c r="S269" s="329"/>
      <c r="T269" s="329"/>
      <c r="U269" s="329"/>
      <c r="V269" s="329"/>
      <c r="W269" s="329"/>
      <c r="X269" s="329"/>
      <c r="Y269" s="329"/>
      <c r="Z269" s="329"/>
      <c r="AA269" s="329"/>
      <c r="AB269" s="329"/>
      <c r="AC269" s="329"/>
      <c r="AD269" s="329"/>
      <c r="AE269" s="329"/>
      <c r="AF269" s="329"/>
      <c r="AG269" s="329"/>
    </row>
    <row r="270" spans="1:33" ht="24" customHeight="1">
      <c r="A270" s="329"/>
      <c r="B270" s="329"/>
      <c r="C270" s="329"/>
      <c r="D270" s="329"/>
      <c r="E270" s="329"/>
      <c r="F270" s="329"/>
      <c r="G270" s="329"/>
      <c r="H270" s="329"/>
      <c r="I270" s="329"/>
      <c r="J270" s="329"/>
      <c r="K270" s="329"/>
      <c r="L270" s="329"/>
      <c r="M270" s="329"/>
      <c r="N270" s="329"/>
      <c r="O270" s="329"/>
      <c r="P270" s="329"/>
      <c r="Q270" s="329"/>
      <c r="R270" s="329"/>
      <c r="S270" s="329"/>
      <c r="T270" s="329"/>
      <c r="U270" s="329"/>
      <c r="V270" s="329"/>
      <c r="W270" s="329"/>
      <c r="X270" s="329"/>
      <c r="Y270" s="329"/>
      <c r="Z270" s="329"/>
      <c r="AA270" s="329"/>
      <c r="AB270" s="329"/>
      <c r="AC270" s="329"/>
      <c r="AD270" s="329"/>
      <c r="AE270" s="329"/>
      <c r="AF270" s="329"/>
      <c r="AG270" s="329"/>
    </row>
    <row r="271" spans="1:33" ht="24" customHeight="1">
      <c r="A271" s="329"/>
      <c r="B271" s="329"/>
      <c r="C271" s="329"/>
      <c r="D271" s="329"/>
      <c r="E271" s="329"/>
      <c r="F271" s="329"/>
      <c r="G271" s="329"/>
      <c r="H271" s="329"/>
      <c r="I271" s="329"/>
      <c r="J271" s="329"/>
      <c r="K271" s="329"/>
      <c r="L271" s="329"/>
      <c r="M271" s="329"/>
      <c r="N271" s="329"/>
      <c r="O271" s="329"/>
      <c r="P271" s="329"/>
      <c r="Q271" s="329"/>
      <c r="R271" s="329"/>
      <c r="S271" s="329"/>
      <c r="T271" s="329"/>
      <c r="U271" s="329"/>
      <c r="V271" s="329"/>
      <c r="W271" s="329"/>
      <c r="X271" s="329"/>
      <c r="Y271" s="329"/>
      <c r="Z271" s="329"/>
      <c r="AA271" s="329"/>
      <c r="AB271" s="329"/>
      <c r="AC271" s="329"/>
      <c r="AD271" s="329"/>
      <c r="AE271" s="329"/>
      <c r="AF271" s="329"/>
      <c r="AG271" s="329"/>
    </row>
    <row r="272" spans="1:33" ht="24" customHeight="1">
      <c r="A272" s="329"/>
      <c r="B272" s="329"/>
      <c r="C272" s="329"/>
      <c r="D272" s="329"/>
      <c r="E272" s="329"/>
      <c r="F272" s="329"/>
      <c r="G272" s="329"/>
      <c r="H272" s="329"/>
      <c r="I272" s="329"/>
      <c r="J272" s="329"/>
      <c r="K272" s="329"/>
      <c r="L272" s="329"/>
      <c r="M272" s="329"/>
      <c r="N272" s="329"/>
      <c r="O272" s="329"/>
      <c r="P272" s="329"/>
      <c r="Q272" s="329"/>
      <c r="R272" s="329"/>
      <c r="S272" s="329"/>
      <c r="T272" s="329"/>
      <c r="U272" s="329"/>
      <c r="V272" s="329"/>
      <c r="W272" s="329"/>
      <c r="X272" s="329"/>
      <c r="Y272" s="329"/>
      <c r="Z272" s="329"/>
      <c r="AA272" s="329"/>
      <c r="AB272" s="329"/>
      <c r="AC272" s="329"/>
      <c r="AD272" s="329"/>
      <c r="AE272" s="329"/>
      <c r="AF272" s="329"/>
      <c r="AG272" s="329"/>
    </row>
    <row r="273" spans="1:33" ht="24" customHeight="1">
      <c r="A273" s="329"/>
      <c r="B273" s="329"/>
      <c r="C273" s="329"/>
      <c r="D273" s="329"/>
      <c r="E273" s="329"/>
      <c r="F273" s="329"/>
      <c r="G273" s="329"/>
      <c r="H273" s="329"/>
      <c r="I273" s="329"/>
      <c r="J273" s="329"/>
      <c r="K273" s="329"/>
      <c r="L273" s="329"/>
      <c r="M273" s="329"/>
      <c r="N273" s="329"/>
      <c r="O273" s="329"/>
      <c r="P273" s="329"/>
      <c r="Q273" s="329"/>
      <c r="R273" s="329"/>
      <c r="S273" s="329"/>
      <c r="T273" s="329"/>
      <c r="U273" s="329"/>
      <c r="V273" s="329"/>
      <c r="W273" s="329"/>
      <c r="X273" s="329"/>
      <c r="Y273" s="329"/>
      <c r="Z273" s="329"/>
      <c r="AA273" s="329"/>
      <c r="AB273" s="329"/>
      <c r="AC273" s="329"/>
      <c r="AD273" s="329"/>
      <c r="AE273" s="329"/>
      <c r="AF273" s="329"/>
      <c r="AG273" s="329"/>
    </row>
    <row r="274" spans="1:33" ht="24" customHeight="1">
      <c r="A274" s="329"/>
      <c r="B274" s="329"/>
      <c r="C274" s="329"/>
      <c r="D274" s="329"/>
      <c r="E274" s="329"/>
      <c r="F274" s="329"/>
      <c r="G274" s="329"/>
      <c r="H274" s="329"/>
      <c r="I274" s="329"/>
      <c r="J274" s="329"/>
      <c r="K274" s="329"/>
      <c r="L274" s="329"/>
      <c r="M274" s="329"/>
      <c r="N274" s="329"/>
      <c r="O274" s="329"/>
      <c r="P274" s="329"/>
      <c r="Q274" s="329"/>
      <c r="R274" s="329"/>
      <c r="S274" s="329"/>
      <c r="T274" s="329"/>
      <c r="U274" s="329"/>
      <c r="V274" s="329"/>
      <c r="W274" s="329"/>
      <c r="X274" s="329"/>
      <c r="Y274" s="329"/>
      <c r="Z274" s="329"/>
      <c r="AA274" s="329"/>
      <c r="AB274" s="329"/>
      <c r="AC274" s="329"/>
      <c r="AD274" s="329"/>
      <c r="AE274" s="329"/>
      <c r="AF274" s="329"/>
      <c r="AG274" s="329"/>
    </row>
    <row r="275" spans="1:33" ht="24" customHeight="1">
      <c r="A275" s="329"/>
      <c r="B275" s="329"/>
      <c r="C275" s="329"/>
      <c r="D275" s="329"/>
      <c r="E275" s="329"/>
      <c r="F275" s="329"/>
      <c r="G275" s="329"/>
      <c r="H275" s="329"/>
      <c r="I275" s="329"/>
      <c r="J275" s="329"/>
      <c r="K275" s="329"/>
      <c r="L275" s="329"/>
      <c r="M275" s="329"/>
      <c r="N275" s="329"/>
      <c r="O275" s="329"/>
      <c r="P275" s="329"/>
      <c r="Q275" s="329"/>
      <c r="R275" s="329"/>
      <c r="S275" s="329"/>
      <c r="T275" s="329"/>
      <c r="U275" s="329"/>
      <c r="V275" s="329"/>
      <c r="W275" s="329"/>
      <c r="X275" s="329"/>
      <c r="Y275" s="329"/>
      <c r="Z275" s="329"/>
      <c r="AA275" s="329"/>
      <c r="AB275" s="329"/>
      <c r="AC275" s="329"/>
      <c r="AD275" s="329"/>
      <c r="AE275" s="329"/>
      <c r="AF275" s="329"/>
      <c r="AG275" s="329"/>
    </row>
    <row r="276" spans="1:33" ht="24" customHeight="1">
      <c r="A276" s="329"/>
      <c r="B276" s="329"/>
      <c r="C276" s="329"/>
      <c r="D276" s="329"/>
      <c r="E276" s="329"/>
      <c r="F276" s="329"/>
      <c r="G276" s="329"/>
      <c r="H276" s="329"/>
      <c r="I276" s="329"/>
      <c r="J276" s="329"/>
      <c r="K276" s="329"/>
      <c r="L276" s="329"/>
      <c r="M276" s="329"/>
      <c r="N276" s="329"/>
      <c r="O276" s="329"/>
      <c r="P276" s="329"/>
      <c r="Q276" s="329"/>
      <c r="R276" s="329"/>
      <c r="S276" s="329"/>
      <c r="T276" s="329"/>
      <c r="U276" s="329"/>
      <c r="V276" s="329"/>
      <c r="W276" s="329"/>
      <c r="X276" s="329"/>
      <c r="Y276" s="329"/>
      <c r="Z276" s="329"/>
      <c r="AA276" s="329"/>
      <c r="AB276" s="329"/>
      <c r="AC276" s="329"/>
      <c r="AD276" s="329"/>
      <c r="AE276" s="329"/>
      <c r="AF276" s="329"/>
      <c r="AG276" s="329"/>
    </row>
    <row r="277" spans="1:33" ht="24" customHeight="1">
      <c r="A277" s="329"/>
      <c r="B277" s="329"/>
      <c r="C277" s="329"/>
      <c r="D277" s="329"/>
      <c r="E277" s="329"/>
      <c r="F277" s="329"/>
      <c r="G277" s="329"/>
      <c r="H277" s="329"/>
      <c r="I277" s="329"/>
      <c r="J277" s="329"/>
      <c r="K277" s="329"/>
      <c r="L277" s="329"/>
      <c r="M277" s="329"/>
      <c r="N277" s="329"/>
      <c r="O277" s="329"/>
      <c r="P277" s="329"/>
      <c r="Q277" s="329"/>
      <c r="R277" s="329"/>
      <c r="S277" s="329"/>
      <c r="T277" s="329"/>
      <c r="U277" s="329"/>
      <c r="V277" s="329"/>
      <c r="W277" s="329"/>
      <c r="X277" s="329"/>
      <c r="Y277" s="329"/>
      <c r="Z277" s="329"/>
      <c r="AA277" s="329"/>
      <c r="AB277" s="329"/>
      <c r="AC277" s="329"/>
      <c r="AD277" s="329"/>
      <c r="AE277" s="329"/>
      <c r="AF277" s="329"/>
      <c r="AG277" s="329"/>
    </row>
    <row r="278" spans="1:33" ht="24" customHeight="1">
      <c r="A278" s="329"/>
      <c r="B278" s="329"/>
      <c r="C278" s="329"/>
      <c r="D278" s="329"/>
      <c r="E278" s="329"/>
      <c r="F278" s="329"/>
      <c r="G278" s="329"/>
      <c r="H278" s="329"/>
      <c r="I278" s="329"/>
      <c r="J278" s="329"/>
      <c r="K278" s="329"/>
      <c r="L278" s="329"/>
      <c r="M278" s="329"/>
      <c r="N278" s="329"/>
      <c r="O278" s="329"/>
      <c r="P278" s="329"/>
      <c r="Q278" s="329"/>
      <c r="R278" s="329"/>
      <c r="S278" s="329"/>
      <c r="T278" s="329"/>
      <c r="U278" s="329"/>
      <c r="V278" s="329"/>
      <c r="W278" s="329"/>
      <c r="X278" s="329"/>
      <c r="Y278" s="329"/>
      <c r="Z278" s="329"/>
      <c r="AA278" s="329"/>
      <c r="AB278" s="329"/>
      <c r="AC278" s="329"/>
      <c r="AD278" s="329"/>
      <c r="AE278" s="329"/>
      <c r="AF278" s="329"/>
      <c r="AG278" s="329"/>
    </row>
    <row r="279" spans="1:33" ht="24" customHeight="1">
      <c r="A279" s="329"/>
      <c r="B279" s="329"/>
      <c r="C279" s="329"/>
      <c r="D279" s="329"/>
      <c r="E279" s="329"/>
      <c r="F279" s="329"/>
      <c r="G279" s="329"/>
      <c r="H279" s="329"/>
      <c r="I279" s="329"/>
      <c r="J279" s="329"/>
      <c r="K279" s="329"/>
      <c r="L279" s="329"/>
      <c r="M279" s="329"/>
      <c r="N279" s="329"/>
      <c r="O279" s="329"/>
      <c r="P279" s="329"/>
      <c r="Q279" s="329"/>
      <c r="R279" s="329"/>
      <c r="S279" s="329"/>
      <c r="T279" s="329"/>
      <c r="U279" s="329"/>
      <c r="V279" s="329"/>
      <c r="W279" s="329"/>
      <c r="X279" s="329"/>
      <c r="Y279" s="329"/>
      <c r="Z279" s="329"/>
      <c r="AA279" s="329"/>
      <c r="AB279" s="329"/>
      <c r="AC279" s="329"/>
      <c r="AD279" s="329"/>
      <c r="AE279" s="329"/>
      <c r="AF279" s="329"/>
      <c r="AG279" s="329"/>
    </row>
    <row r="280" spans="1:33" ht="24" customHeight="1">
      <c r="A280" s="329"/>
      <c r="B280" s="329"/>
      <c r="C280" s="329"/>
      <c r="D280" s="329"/>
      <c r="E280" s="329"/>
      <c r="F280" s="329"/>
      <c r="G280" s="329"/>
      <c r="H280" s="329"/>
      <c r="I280" s="329"/>
      <c r="J280" s="329"/>
      <c r="K280" s="329"/>
      <c r="L280" s="329"/>
      <c r="M280" s="329"/>
      <c r="N280" s="329"/>
      <c r="O280" s="329"/>
      <c r="P280" s="329"/>
      <c r="Q280" s="329"/>
      <c r="R280" s="329"/>
      <c r="S280" s="329"/>
      <c r="T280" s="329"/>
      <c r="U280" s="329"/>
      <c r="V280" s="329"/>
      <c r="W280" s="329"/>
      <c r="X280" s="329"/>
      <c r="Y280" s="329"/>
      <c r="Z280" s="329"/>
      <c r="AA280" s="329"/>
      <c r="AB280" s="329"/>
      <c r="AC280" s="329"/>
      <c r="AD280" s="329"/>
      <c r="AE280" s="329"/>
      <c r="AF280" s="329"/>
      <c r="AG280" s="329"/>
    </row>
    <row r="281" spans="1:33" ht="24" customHeight="1">
      <c r="A281" s="329"/>
      <c r="B281" s="329"/>
      <c r="C281" s="329"/>
      <c r="D281" s="329"/>
      <c r="E281" s="329"/>
      <c r="F281" s="329"/>
      <c r="G281" s="329"/>
      <c r="H281" s="329"/>
      <c r="I281" s="329"/>
      <c r="J281" s="329"/>
      <c r="K281" s="329"/>
      <c r="L281" s="329"/>
      <c r="M281" s="329"/>
      <c r="N281" s="329"/>
      <c r="O281" s="329"/>
      <c r="P281" s="329"/>
      <c r="Q281" s="329"/>
      <c r="R281" s="329"/>
      <c r="S281" s="329"/>
      <c r="T281" s="329"/>
      <c r="U281" s="329"/>
      <c r="V281" s="329"/>
      <c r="W281" s="329"/>
      <c r="X281" s="329"/>
      <c r="Y281" s="329"/>
      <c r="Z281" s="329"/>
      <c r="AA281" s="329"/>
      <c r="AB281" s="329"/>
      <c r="AC281" s="329"/>
      <c r="AD281" s="329"/>
      <c r="AE281" s="329"/>
      <c r="AF281" s="329"/>
      <c r="AG281" s="329"/>
    </row>
    <row r="282" spans="1:33" ht="24" customHeight="1">
      <c r="A282" s="329"/>
      <c r="B282" s="329"/>
      <c r="C282" s="329"/>
      <c r="D282" s="329"/>
      <c r="E282" s="329"/>
      <c r="F282" s="329"/>
      <c r="G282" s="329"/>
      <c r="H282" s="329"/>
      <c r="I282" s="329"/>
      <c r="J282" s="329"/>
      <c r="K282" s="329"/>
      <c r="L282" s="329"/>
      <c r="M282" s="329"/>
      <c r="N282" s="329"/>
      <c r="O282" s="329"/>
      <c r="P282" s="329"/>
      <c r="Q282" s="329"/>
      <c r="R282" s="329"/>
      <c r="S282" s="329"/>
      <c r="T282" s="329"/>
      <c r="U282" s="329"/>
      <c r="V282" s="329"/>
      <c r="W282" s="329"/>
      <c r="X282" s="329"/>
      <c r="Y282" s="329"/>
      <c r="Z282" s="329"/>
      <c r="AA282" s="329"/>
      <c r="AB282" s="329"/>
      <c r="AC282" s="329"/>
      <c r="AD282" s="329"/>
      <c r="AE282" s="329"/>
      <c r="AF282" s="329"/>
      <c r="AG282" s="329"/>
    </row>
    <row r="283" spans="1:33" ht="24" customHeight="1">
      <c r="A283" s="329"/>
      <c r="B283" s="329"/>
      <c r="C283" s="329"/>
      <c r="D283" s="329"/>
      <c r="E283" s="329"/>
      <c r="F283" s="329"/>
      <c r="G283" s="329"/>
      <c r="H283" s="329"/>
      <c r="I283" s="329"/>
      <c r="J283" s="329"/>
      <c r="K283" s="329"/>
      <c r="L283" s="329"/>
      <c r="M283" s="329"/>
      <c r="N283" s="329"/>
      <c r="O283" s="329"/>
      <c r="P283" s="329"/>
      <c r="Q283" s="329"/>
      <c r="R283" s="329"/>
      <c r="S283" s="329"/>
      <c r="T283" s="329"/>
      <c r="U283" s="329"/>
      <c r="V283" s="329"/>
      <c r="W283" s="329"/>
      <c r="X283" s="329"/>
      <c r="Y283" s="329"/>
      <c r="Z283" s="329"/>
      <c r="AA283" s="329"/>
      <c r="AB283" s="329"/>
      <c r="AC283" s="329"/>
      <c r="AD283" s="329"/>
      <c r="AE283" s="329"/>
      <c r="AF283" s="329"/>
      <c r="AG283" s="329"/>
    </row>
    <row r="284" spans="1:33" ht="24" customHeight="1">
      <c r="A284" s="329"/>
      <c r="B284" s="329"/>
      <c r="C284" s="329"/>
      <c r="D284" s="329"/>
      <c r="E284" s="329"/>
      <c r="F284" s="329"/>
      <c r="G284" s="329"/>
      <c r="H284" s="329"/>
      <c r="I284" s="329"/>
      <c r="J284" s="329"/>
      <c r="K284" s="329"/>
      <c r="L284" s="329"/>
      <c r="M284" s="329"/>
      <c r="N284" s="329"/>
      <c r="O284" s="329"/>
      <c r="P284" s="329"/>
      <c r="Q284" s="329"/>
      <c r="R284" s="329"/>
      <c r="S284" s="329"/>
      <c r="T284" s="329"/>
      <c r="U284" s="329"/>
      <c r="V284" s="329"/>
      <c r="W284" s="329"/>
      <c r="X284" s="329"/>
      <c r="Y284" s="329"/>
      <c r="Z284" s="329"/>
      <c r="AA284" s="329"/>
      <c r="AB284" s="329"/>
      <c r="AC284" s="329"/>
      <c r="AD284" s="329"/>
      <c r="AE284" s="329"/>
      <c r="AF284" s="329"/>
      <c r="AG284" s="329"/>
    </row>
    <row r="285" spans="1:33" ht="24" customHeight="1">
      <c r="A285" s="329"/>
      <c r="B285" s="329"/>
      <c r="C285" s="329"/>
      <c r="D285" s="329"/>
      <c r="E285" s="329"/>
      <c r="F285" s="329"/>
      <c r="G285" s="329"/>
      <c r="H285" s="329"/>
      <c r="I285" s="329"/>
      <c r="J285" s="329"/>
      <c r="K285" s="329"/>
      <c r="L285" s="329"/>
      <c r="M285" s="329"/>
      <c r="N285" s="329"/>
      <c r="O285" s="329"/>
      <c r="P285" s="329"/>
      <c r="Q285" s="329"/>
      <c r="R285" s="329"/>
      <c r="S285" s="329"/>
      <c r="T285" s="329"/>
      <c r="U285" s="329"/>
      <c r="V285" s="329"/>
      <c r="W285" s="329"/>
      <c r="X285" s="329"/>
      <c r="Y285" s="329"/>
      <c r="Z285" s="329"/>
      <c r="AA285" s="329"/>
      <c r="AB285" s="329"/>
      <c r="AC285" s="329"/>
      <c r="AD285" s="329"/>
      <c r="AE285" s="329"/>
      <c r="AF285" s="329"/>
      <c r="AG285" s="329"/>
    </row>
    <row r="286" spans="1:33" ht="24" customHeight="1">
      <c r="A286" s="329"/>
      <c r="B286" s="329"/>
      <c r="C286" s="329"/>
      <c r="D286" s="329"/>
      <c r="E286" s="329"/>
      <c r="F286" s="329"/>
      <c r="G286" s="329"/>
      <c r="H286" s="329"/>
      <c r="I286" s="329"/>
      <c r="J286" s="329"/>
      <c r="K286" s="329"/>
      <c r="L286" s="329"/>
      <c r="M286" s="329"/>
      <c r="N286" s="329"/>
      <c r="O286" s="329"/>
      <c r="P286" s="329"/>
      <c r="Q286" s="329"/>
      <c r="R286" s="329"/>
      <c r="S286" s="329"/>
      <c r="T286" s="329"/>
      <c r="U286" s="329"/>
      <c r="V286" s="329"/>
      <c r="W286" s="329"/>
      <c r="X286" s="329"/>
      <c r="Y286" s="329"/>
      <c r="Z286" s="329"/>
      <c r="AA286" s="329"/>
      <c r="AB286" s="329"/>
      <c r="AC286" s="329"/>
      <c r="AD286" s="329"/>
      <c r="AE286" s="329"/>
      <c r="AF286" s="329"/>
      <c r="AG286" s="329"/>
    </row>
    <row r="287" spans="1:33" ht="24" customHeight="1">
      <c r="A287" s="329"/>
      <c r="B287" s="329"/>
      <c r="C287" s="329"/>
      <c r="D287" s="329"/>
      <c r="E287" s="329"/>
      <c r="F287" s="329"/>
      <c r="G287" s="329"/>
      <c r="H287" s="329"/>
      <c r="I287" s="329"/>
      <c r="J287" s="329"/>
      <c r="K287" s="329"/>
      <c r="L287" s="329"/>
      <c r="M287" s="329"/>
      <c r="N287" s="329"/>
      <c r="O287" s="329"/>
      <c r="P287" s="329"/>
      <c r="Q287" s="329"/>
      <c r="R287" s="329"/>
      <c r="S287" s="329"/>
      <c r="T287" s="329"/>
      <c r="U287" s="329"/>
      <c r="V287" s="329"/>
      <c r="W287" s="329"/>
      <c r="X287" s="329"/>
      <c r="Y287" s="329"/>
      <c r="Z287" s="329"/>
      <c r="AA287" s="329"/>
      <c r="AB287" s="329"/>
      <c r="AC287" s="329"/>
      <c r="AD287" s="329"/>
      <c r="AE287" s="329"/>
      <c r="AF287" s="329"/>
      <c r="AG287" s="329"/>
    </row>
    <row r="288" spans="1:33" ht="24" customHeight="1">
      <c r="A288" s="329"/>
      <c r="B288" s="329"/>
      <c r="C288" s="329"/>
      <c r="D288" s="329"/>
      <c r="E288" s="329"/>
      <c r="F288" s="329"/>
      <c r="G288" s="329"/>
      <c r="H288" s="329"/>
      <c r="I288" s="329"/>
      <c r="J288" s="329"/>
      <c r="K288" s="329"/>
      <c r="L288" s="329"/>
      <c r="M288" s="329"/>
      <c r="N288" s="329"/>
      <c r="O288" s="329"/>
      <c r="P288" s="329"/>
      <c r="Q288" s="329"/>
      <c r="R288" s="329"/>
      <c r="S288" s="329"/>
      <c r="T288" s="329"/>
      <c r="U288" s="329"/>
      <c r="V288" s="329"/>
      <c r="W288" s="329"/>
      <c r="X288" s="329"/>
      <c r="Y288" s="329"/>
      <c r="Z288" s="329"/>
      <c r="AA288" s="329"/>
      <c r="AB288" s="329"/>
      <c r="AC288" s="329"/>
      <c r="AD288" s="329"/>
      <c r="AE288" s="329"/>
      <c r="AF288" s="329"/>
      <c r="AG288" s="329"/>
    </row>
    <row r="289" spans="1:33" ht="24" customHeight="1">
      <c r="A289" s="329"/>
      <c r="B289" s="329"/>
      <c r="C289" s="329"/>
      <c r="D289" s="329"/>
      <c r="E289" s="329"/>
      <c r="F289" s="329"/>
      <c r="G289" s="329"/>
      <c r="H289" s="329"/>
      <c r="I289" s="329"/>
      <c r="J289" s="329"/>
      <c r="K289" s="329"/>
      <c r="L289" s="329"/>
      <c r="M289" s="329"/>
      <c r="N289" s="329"/>
      <c r="O289" s="329"/>
      <c r="P289" s="329"/>
      <c r="Q289" s="329"/>
      <c r="R289" s="329"/>
      <c r="S289" s="329"/>
      <c r="T289" s="329"/>
      <c r="U289" s="329"/>
      <c r="V289" s="329"/>
      <c r="W289" s="329"/>
      <c r="X289" s="329"/>
      <c r="Y289" s="329"/>
      <c r="Z289" s="329"/>
      <c r="AA289" s="329"/>
      <c r="AB289" s="329"/>
      <c r="AC289" s="329"/>
      <c r="AD289" s="329"/>
      <c r="AE289" s="329"/>
      <c r="AF289" s="329"/>
      <c r="AG289" s="329"/>
    </row>
    <row r="290" spans="1:33" ht="24" customHeight="1">
      <c r="A290" s="329"/>
      <c r="B290" s="329"/>
      <c r="C290" s="329"/>
      <c r="D290" s="329"/>
      <c r="E290" s="329"/>
      <c r="F290" s="329"/>
      <c r="G290" s="329"/>
      <c r="H290" s="329"/>
      <c r="I290" s="329"/>
      <c r="J290" s="329"/>
      <c r="K290" s="329"/>
      <c r="L290" s="329"/>
      <c r="M290" s="329"/>
      <c r="N290" s="329"/>
      <c r="O290" s="329"/>
      <c r="P290" s="329"/>
      <c r="Q290" s="329"/>
      <c r="R290" s="329"/>
      <c r="S290" s="329"/>
      <c r="T290" s="329"/>
      <c r="U290" s="329"/>
      <c r="V290" s="329"/>
      <c r="W290" s="329"/>
      <c r="X290" s="329"/>
      <c r="Y290" s="329"/>
      <c r="Z290" s="329"/>
      <c r="AA290" s="329"/>
      <c r="AB290" s="329"/>
      <c r="AC290" s="329"/>
      <c r="AD290" s="329"/>
      <c r="AE290" s="329"/>
      <c r="AF290" s="329"/>
      <c r="AG290" s="329"/>
    </row>
    <row r="291" spans="1:33" ht="24" customHeight="1">
      <c r="A291" s="329"/>
      <c r="B291" s="329"/>
      <c r="C291" s="329"/>
      <c r="D291" s="329"/>
      <c r="E291" s="329"/>
      <c r="F291" s="329"/>
      <c r="G291" s="329"/>
      <c r="H291" s="329"/>
      <c r="I291" s="329"/>
      <c r="J291" s="329"/>
      <c r="K291" s="329"/>
      <c r="L291" s="329"/>
      <c r="M291" s="329"/>
      <c r="N291" s="329"/>
      <c r="O291" s="329"/>
      <c r="P291" s="329"/>
      <c r="Q291" s="329"/>
      <c r="R291" s="329"/>
      <c r="S291" s="329"/>
      <c r="T291" s="329"/>
      <c r="U291" s="329"/>
      <c r="V291" s="329"/>
      <c r="W291" s="329"/>
      <c r="X291" s="329"/>
      <c r="Y291" s="329"/>
      <c r="Z291" s="329"/>
      <c r="AA291" s="329"/>
      <c r="AB291" s="329"/>
      <c r="AC291" s="329"/>
      <c r="AD291" s="329"/>
      <c r="AE291" s="329"/>
      <c r="AF291" s="329"/>
      <c r="AG291" s="329"/>
    </row>
    <row r="292" spans="1:33" ht="24" customHeight="1">
      <c r="A292" s="329"/>
      <c r="B292" s="329"/>
      <c r="C292" s="329"/>
      <c r="D292" s="329"/>
      <c r="E292" s="329"/>
      <c r="F292" s="329"/>
      <c r="G292" s="329"/>
      <c r="H292" s="329"/>
      <c r="I292" s="329"/>
      <c r="J292" s="329"/>
      <c r="K292" s="329"/>
      <c r="L292" s="329"/>
      <c r="M292" s="329"/>
      <c r="N292" s="329"/>
      <c r="O292" s="329"/>
      <c r="P292" s="329"/>
      <c r="Q292" s="329"/>
      <c r="R292" s="329"/>
      <c r="S292" s="329"/>
      <c r="T292" s="329"/>
      <c r="U292" s="329"/>
      <c r="V292" s="329"/>
      <c r="W292" s="329"/>
      <c r="X292" s="329"/>
      <c r="Y292" s="329"/>
      <c r="Z292" s="329"/>
      <c r="AA292" s="329"/>
      <c r="AB292" s="329"/>
      <c r="AC292" s="329"/>
      <c r="AD292" s="329"/>
      <c r="AE292" s="329"/>
      <c r="AF292" s="329"/>
      <c r="AG292" s="329"/>
    </row>
    <row r="293" spans="1:33" ht="24" customHeight="1">
      <c r="A293" s="329"/>
      <c r="B293" s="329"/>
      <c r="C293" s="329"/>
      <c r="D293" s="329"/>
      <c r="E293" s="329"/>
      <c r="F293" s="329"/>
      <c r="G293" s="329"/>
      <c r="H293" s="329"/>
      <c r="I293" s="329"/>
      <c r="J293" s="329"/>
      <c r="K293" s="329"/>
      <c r="L293" s="329"/>
      <c r="M293" s="329"/>
      <c r="N293" s="329"/>
      <c r="O293" s="329"/>
      <c r="P293" s="329"/>
      <c r="Q293" s="329"/>
      <c r="R293" s="329"/>
      <c r="S293" s="329"/>
      <c r="T293" s="329"/>
      <c r="U293" s="329"/>
      <c r="V293" s="329"/>
      <c r="W293" s="329"/>
      <c r="X293" s="329"/>
      <c r="Y293" s="329"/>
      <c r="Z293" s="329"/>
      <c r="AA293" s="329"/>
      <c r="AB293" s="329"/>
      <c r="AC293" s="329"/>
      <c r="AD293" s="329"/>
      <c r="AE293" s="329"/>
      <c r="AF293" s="329"/>
      <c r="AG293" s="329"/>
    </row>
    <row r="294" spans="1:33" ht="24" customHeight="1">
      <c r="A294" s="329"/>
      <c r="B294" s="329"/>
      <c r="C294" s="329"/>
      <c r="D294" s="329"/>
      <c r="E294" s="329"/>
      <c r="F294" s="329"/>
      <c r="G294" s="329"/>
      <c r="H294" s="329"/>
      <c r="I294" s="329"/>
      <c r="J294" s="329"/>
      <c r="K294" s="329"/>
      <c r="L294" s="329"/>
      <c r="M294" s="329"/>
      <c r="N294" s="329"/>
      <c r="O294" s="329"/>
      <c r="P294" s="329"/>
      <c r="Q294" s="329"/>
      <c r="R294" s="329"/>
      <c r="S294" s="329"/>
      <c r="T294" s="329"/>
      <c r="U294" s="329"/>
      <c r="V294" s="329"/>
      <c r="W294" s="329"/>
      <c r="X294" s="329"/>
      <c r="Y294" s="329"/>
      <c r="Z294" s="329"/>
      <c r="AA294" s="329"/>
      <c r="AB294" s="329"/>
      <c r="AC294" s="329"/>
      <c r="AD294" s="329"/>
      <c r="AE294" s="329"/>
      <c r="AF294" s="329"/>
      <c r="AG294" s="329"/>
    </row>
    <row r="295" spans="1:33" ht="24" customHeight="1">
      <c r="A295" s="329"/>
      <c r="B295" s="329"/>
      <c r="C295" s="329"/>
      <c r="D295" s="329"/>
      <c r="E295" s="329"/>
      <c r="F295" s="329"/>
      <c r="G295" s="329"/>
      <c r="H295" s="329"/>
      <c r="I295" s="329"/>
      <c r="J295" s="329"/>
      <c r="K295" s="329"/>
      <c r="L295" s="329"/>
      <c r="M295" s="329"/>
      <c r="N295" s="329"/>
      <c r="O295" s="329"/>
      <c r="P295" s="329"/>
      <c r="Q295" s="329"/>
      <c r="R295" s="329"/>
      <c r="S295" s="329"/>
      <c r="T295" s="329"/>
      <c r="U295" s="329"/>
      <c r="V295" s="329"/>
      <c r="W295" s="329"/>
      <c r="X295" s="329"/>
      <c r="Y295" s="329"/>
      <c r="Z295" s="329"/>
      <c r="AA295" s="329"/>
      <c r="AB295" s="329"/>
      <c r="AC295" s="329"/>
      <c r="AD295" s="329"/>
      <c r="AE295" s="329"/>
      <c r="AF295" s="329"/>
      <c r="AG295" s="329"/>
    </row>
    <row r="296" spans="1:33" ht="24" customHeight="1">
      <c r="A296" s="329"/>
      <c r="B296" s="329"/>
      <c r="C296" s="329"/>
      <c r="D296" s="329"/>
      <c r="E296" s="329"/>
      <c r="F296" s="329"/>
      <c r="G296" s="329"/>
      <c r="H296" s="329"/>
      <c r="I296" s="329"/>
      <c r="J296" s="329"/>
      <c r="K296" s="329"/>
      <c r="L296" s="329"/>
      <c r="M296" s="329"/>
      <c r="N296" s="329"/>
      <c r="O296" s="329"/>
      <c r="P296" s="329"/>
      <c r="Q296" s="329"/>
      <c r="R296" s="329"/>
      <c r="S296" s="329"/>
      <c r="T296" s="329"/>
      <c r="U296" s="329"/>
      <c r="V296" s="329"/>
      <c r="W296" s="329"/>
      <c r="X296" s="329"/>
      <c r="Y296" s="329"/>
      <c r="Z296" s="329"/>
      <c r="AA296" s="329"/>
      <c r="AB296" s="329"/>
      <c r="AC296" s="329"/>
      <c r="AD296" s="329"/>
      <c r="AE296" s="329"/>
      <c r="AF296" s="329"/>
      <c r="AG296" s="329"/>
    </row>
    <row r="297" spans="1:33" ht="24" customHeight="1">
      <c r="A297" s="329"/>
      <c r="B297" s="329"/>
      <c r="C297" s="329"/>
      <c r="D297" s="329"/>
      <c r="E297" s="329"/>
      <c r="F297" s="329"/>
      <c r="G297" s="329"/>
      <c r="H297" s="329"/>
      <c r="I297" s="329"/>
      <c r="J297" s="329"/>
      <c r="K297" s="329"/>
      <c r="L297" s="329"/>
      <c r="M297" s="329"/>
      <c r="N297" s="329"/>
      <c r="O297" s="329"/>
      <c r="P297" s="329"/>
      <c r="Q297" s="329"/>
      <c r="R297" s="329"/>
      <c r="S297" s="329"/>
      <c r="T297" s="329"/>
      <c r="U297" s="329"/>
      <c r="V297" s="329"/>
      <c r="W297" s="329"/>
      <c r="X297" s="329"/>
      <c r="Y297" s="329"/>
      <c r="Z297" s="329"/>
      <c r="AA297" s="329"/>
      <c r="AB297" s="329"/>
      <c r="AC297" s="329"/>
      <c r="AD297" s="329"/>
      <c r="AE297" s="329"/>
      <c r="AF297" s="329"/>
      <c r="AG297" s="329"/>
    </row>
    <row r="298" spans="1:33" ht="24" customHeight="1">
      <c r="A298" s="329"/>
      <c r="B298" s="329"/>
      <c r="C298" s="329"/>
      <c r="D298" s="329"/>
      <c r="E298" s="329"/>
      <c r="F298" s="329"/>
      <c r="G298" s="329"/>
      <c r="H298" s="329"/>
      <c r="I298" s="329"/>
      <c r="J298" s="329"/>
      <c r="K298" s="329"/>
      <c r="L298" s="329"/>
      <c r="M298" s="329"/>
      <c r="N298" s="329"/>
      <c r="O298" s="329"/>
      <c r="P298" s="329"/>
      <c r="Q298" s="329"/>
      <c r="R298" s="329"/>
      <c r="S298" s="329"/>
      <c r="T298" s="329"/>
      <c r="U298" s="329"/>
      <c r="V298" s="329"/>
      <c r="W298" s="329"/>
      <c r="X298" s="329"/>
      <c r="Y298" s="329"/>
      <c r="Z298" s="329"/>
      <c r="AA298" s="329"/>
      <c r="AB298" s="329"/>
      <c r="AC298" s="329"/>
      <c r="AD298" s="329"/>
      <c r="AE298" s="329"/>
      <c r="AF298" s="329"/>
      <c r="AG298" s="329"/>
    </row>
    <row r="299" spans="1:33" ht="24" customHeight="1">
      <c r="A299" s="329"/>
      <c r="B299" s="329"/>
      <c r="C299" s="329"/>
      <c r="D299" s="329"/>
      <c r="E299" s="329"/>
      <c r="F299" s="329"/>
      <c r="G299" s="329"/>
      <c r="H299" s="329"/>
      <c r="I299" s="329"/>
      <c r="J299" s="329"/>
      <c r="K299" s="329"/>
      <c r="L299" s="329"/>
      <c r="M299" s="329"/>
      <c r="N299" s="329"/>
      <c r="O299" s="329"/>
      <c r="P299" s="329"/>
      <c r="Q299" s="329"/>
      <c r="R299" s="329"/>
      <c r="S299" s="329"/>
      <c r="T299" s="329"/>
      <c r="U299" s="329"/>
      <c r="V299" s="329"/>
      <c r="W299" s="329"/>
      <c r="X299" s="329"/>
      <c r="Y299" s="329"/>
      <c r="Z299" s="329"/>
      <c r="AA299" s="329"/>
      <c r="AB299" s="329"/>
      <c r="AC299" s="329"/>
      <c r="AD299" s="329"/>
      <c r="AE299" s="329"/>
      <c r="AF299" s="329"/>
      <c r="AG299" s="329"/>
    </row>
    <row r="300" spans="1:33" ht="24" customHeight="1">
      <c r="A300" s="329"/>
      <c r="B300" s="329"/>
      <c r="C300" s="329"/>
      <c r="D300" s="329"/>
      <c r="E300" s="329"/>
      <c r="F300" s="329"/>
      <c r="G300" s="329"/>
      <c r="H300" s="329"/>
      <c r="I300" s="329"/>
      <c r="J300" s="329"/>
      <c r="K300" s="329"/>
      <c r="L300" s="329"/>
      <c r="M300" s="329"/>
      <c r="N300" s="329"/>
      <c r="O300" s="329"/>
      <c r="P300" s="329"/>
      <c r="Q300" s="329"/>
      <c r="R300" s="329"/>
      <c r="S300" s="329"/>
      <c r="T300" s="329"/>
      <c r="U300" s="329"/>
      <c r="V300" s="329"/>
      <c r="W300" s="329"/>
      <c r="X300" s="329"/>
      <c r="Y300" s="329"/>
      <c r="Z300" s="329"/>
      <c r="AA300" s="329"/>
      <c r="AB300" s="329"/>
      <c r="AC300" s="329"/>
      <c r="AD300" s="329"/>
      <c r="AE300" s="329"/>
      <c r="AF300" s="329"/>
      <c r="AG300" s="329"/>
    </row>
    <row r="301" spans="1:33" ht="24" customHeight="1">
      <c r="A301" s="329"/>
      <c r="B301" s="329"/>
      <c r="C301" s="329"/>
      <c r="D301" s="329"/>
      <c r="E301" s="329"/>
      <c r="F301" s="329"/>
      <c r="G301" s="329"/>
      <c r="H301" s="329"/>
      <c r="I301" s="329"/>
      <c r="J301" s="329"/>
      <c r="K301" s="329"/>
      <c r="L301" s="329"/>
      <c r="M301" s="329"/>
      <c r="N301" s="329"/>
      <c r="O301" s="329"/>
      <c r="P301" s="329"/>
      <c r="Q301" s="329"/>
      <c r="R301" s="329"/>
      <c r="S301" s="329"/>
      <c r="T301" s="329"/>
      <c r="U301" s="329"/>
      <c r="V301" s="329"/>
      <c r="W301" s="329"/>
      <c r="X301" s="329"/>
      <c r="Y301" s="329"/>
      <c r="Z301" s="329"/>
      <c r="AA301" s="329"/>
      <c r="AB301" s="329"/>
      <c r="AC301" s="329"/>
      <c r="AD301" s="329"/>
      <c r="AE301" s="329"/>
      <c r="AF301" s="329"/>
      <c r="AG301" s="329"/>
    </row>
    <row r="302" spans="1:33" ht="24" customHeight="1">
      <c r="A302" s="329"/>
      <c r="B302" s="329"/>
      <c r="C302" s="329"/>
      <c r="D302" s="329"/>
      <c r="E302" s="329"/>
      <c r="F302" s="329"/>
      <c r="G302" s="329"/>
      <c r="H302" s="329"/>
      <c r="I302" s="329"/>
      <c r="J302" s="329"/>
      <c r="K302" s="329"/>
      <c r="L302" s="329"/>
      <c r="M302" s="329"/>
      <c r="N302" s="329"/>
      <c r="O302" s="329"/>
      <c r="P302" s="329"/>
      <c r="Q302" s="329"/>
      <c r="R302" s="329"/>
      <c r="S302" s="329"/>
      <c r="T302" s="329"/>
      <c r="U302" s="329"/>
      <c r="V302" s="329"/>
      <c r="W302" s="329"/>
      <c r="X302" s="329"/>
      <c r="Y302" s="329"/>
      <c r="Z302" s="329"/>
      <c r="AA302" s="329"/>
      <c r="AB302" s="329"/>
      <c r="AC302" s="329"/>
      <c r="AD302" s="329"/>
      <c r="AE302" s="329"/>
      <c r="AF302" s="329"/>
      <c r="AG302" s="329"/>
    </row>
    <row r="303" spans="1:33" ht="24" customHeight="1">
      <c r="A303" s="329"/>
      <c r="B303" s="329"/>
      <c r="C303" s="329"/>
      <c r="D303" s="329"/>
      <c r="E303" s="329"/>
      <c r="F303" s="329"/>
      <c r="G303" s="329"/>
      <c r="H303" s="329"/>
      <c r="I303" s="329"/>
      <c r="J303" s="329"/>
      <c r="K303" s="329"/>
      <c r="L303" s="329"/>
      <c r="M303" s="329"/>
      <c r="N303" s="329"/>
      <c r="O303" s="329"/>
      <c r="P303" s="329"/>
      <c r="Q303" s="329"/>
      <c r="R303" s="329"/>
      <c r="S303" s="329"/>
      <c r="T303" s="329"/>
      <c r="U303" s="329"/>
      <c r="V303" s="329"/>
      <c r="W303" s="329"/>
      <c r="X303" s="329"/>
      <c r="Y303" s="329"/>
      <c r="Z303" s="329"/>
      <c r="AA303" s="329"/>
      <c r="AB303" s="329"/>
      <c r="AC303" s="329"/>
      <c r="AD303" s="329"/>
      <c r="AE303" s="329"/>
      <c r="AF303" s="329"/>
      <c r="AG303" s="329"/>
    </row>
    <row r="304" spans="1:33" ht="24" customHeight="1">
      <c r="A304" s="329"/>
      <c r="B304" s="329"/>
      <c r="C304" s="329"/>
      <c r="D304" s="329"/>
      <c r="E304" s="329"/>
      <c r="F304" s="329"/>
      <c r="G304" s="329"/>
      <c r="H304" s="329"/>
      <c r="I304" s="329"/>
      <c r="J304" s="329"/>
      <c r="K304" s="329"/>
      <c r="L304" s="329"/>
      <c r="M304" s="329"/>
      <c r="N304" s="329"/>
      <c r="O304" s="329"/>
      <c r="P304" s="329"/>
      <c r="Q304" s="329"/>
      <c r="R304" s="329"/>
      <c r="S304" s="329"/>
      <c r="T304" s="329"/>
      <c r="U304" s="329"/>
      <c r="V304" s="329"/>
      <c r="W304" s="329"/>
      <c r="X304" s="329"/>
      <c r="Y304" s="329"/>
      <c r="Z304" s="329"/>
      <c r="AA304" s="329"/>
      <c r="AB304" s="329"/>
      <c r="AC304" s="329"/>
      <c r="AD304" s="329"/>
      <c r="AE304" s="329"/>
      <c r="AF304" s="329"/>
      <c r="AG304" s="329"/>
    </row>
    <row r="305" spans="1:33" ht="24" customHeight="1">
      <c r="A305" s="329"/>
      <c r="B305" s="329"/>
      <c r="C305" s="329"/>
      <c r="D305" s="329"/>
      <c r="E305" s="329"/>
      <c r="F305" s="329"/>
      <c r="G305" s="329"/>
      <c r="H305" s="329"/>
      <c r="I305" s="329"/>
      <c r="J305" s="329"/>
      <c r="K305" s="329"/>
      <c r="L305" s="329"/>
      <c r="M305" s="329"/>
      <c r="N305" s="329"/>
      <c r="O305" s="329"/>
      <c r="P305" s="329"/>
      <c r="Q305" s="329"/>
      <c r="R305" s="329"/>
      <c r="S305" s="329"/>
      <c r="T305" s="329"/>
      <c r="U305" s="329"/>
      <c r="V305" s="329"/>
      <c r="W305" s="329"/>
      <c r="X305" s="329"/>
      <c r="Y305" s="329"/>
      <c r="Z305" s="329"/>
      <c r="AA305" s="329"/>
      <c r="AB305" s="329"/>
      <c r="AC305" s="329"/>
      <c r="AD305" s="329"/>
      <c r="AE305" s="329"/>
      <c r="AF305" s="329"/>
      <c r="AG305" s="329"/>
    </row>
    <row r="306" spans="1:33" ht="24" customHeight="1">
      <c r="A306" s="329"/>
      <c r="B306" s="329"/>
      <c r="C306" s="329"/>
      <c r="D306" s="329"/>
      <c r="E306" s="329"/>
      <c r="F306" s="329"/>
      <c r="G306" s="329"/>
      <c r="H306" s="329"/>
      <c r="I306" s="329"/>
      <c r="J306" s="329"/>
      <c r="K306" s="329"/>
      <c r="L306" s="329"/>
      <c r="M306" s="329"/>
      <c r="N306" s="329"/>
      <c r="O306" s="329"/>
      <c r="P306" s="329"/>
      <c r="Q306" s="329"/>
      <c r="R306" s="329"/>
      <c r="S306" s="329"/>
      <c r="T306" s="329"/>
      <c r="U306" s="329"/>
      <c r="V306" s="329"/>
      <c r="W306" s="329"/>
      <c r="X306" s="329"/>
      <c r="Y306" s="329"/>
      <c r="Z306" s="329"/>
      <c r="AA306" s="329"/>
      <c r="AB306" s="329"/>
      <c r="AC306" s="329"/>
      <c r="AD306" s="329"/>
      <c r="AE306" s="329"/>
      <c r="AF306" s="329"/>
      <c r="AG306" s="329"/>
    </row>
    <row r="307" spans="1:33" ht="24" customHeight="1">
      <c r="A307" s="329"/>
      <c r="B307" s="329"/>
      <c r="C307" s="329"/>
      <c r="D307" s="329"/>
      <c r="E307" s="329"/>
      <c r="F307" s="329"/>
      <c r="G307" s="329"/>
      <c r="H307" s="329"/>
      <c r="I307" s="329"/>
      <c r="J307" s="329"/>
      <c r="K307" s="329"/>
      <c r="L307" s="329"/>
      <c r="M307" s="329"/>
      <c r="N307" s="329"/>
      <c r="O307" s="329"/>
      <c r="P307" s="329"/>
      <c r="Q307" s="329"/>
      <c r="R307" s="329"/>
      <c r="S307" s="329"/>
      <c r="T307" s="329"/>
      <c r="U307" s="329"/>
      <c r="V307" s="329"/>
      <c r="W307" s="329"/>
      <c r="X307" s="329"/>
      <c r="Y307" s="329"/>
      <c r="Z307" s="329"/>
      <c r="AA307" s="329"/>
      <c r="AB307" s="329"/>
      <c r="AC307" s="329"/>
      <c r="AD307" s="329"/>
      <c r="AE307" s="329"/>
      <c r="AF307" s="329"/>
      <c r="AG307" s="329"/>
    </row>
    <row r="308" spans="1:33" ht="24" customHeight="1">
      <c r="A308" s="329"/>
      <c r="B308" s="329"/>
      <c r="C308" s="329"/>
      <c r="D308" s="329"/>
      <c r="E308" s="329"/>
      <c r="F308" s="329"/>
      <c r="G308" s="329"/>
      <c r="H308" s="329"/>
      <c r="I308" s="329"/>
      <c r="J308" s="329"/>
      <c r="K308" s="329"/>
      <c r="L308" s="329"/>
      <c r="M308" s="329"/>
      <c r="N308" s="329"/>
      <c r="O308" s="329"/>
      <c r="P308" s="329"/>
      <c r="Q308" s="329"/>
      <c r="R308" s="329"/>
      <c r="S308" s="329"/>
      <c r="T308" s="329"/>
      <c r="U308" s="329"/>
      <c r="V308" s="329"/>
      <c r="W308" s="329"/>
      <c r="X308" s="329"/>
      <c r="Y308" s="329"/>
      <c r="Z308" s="329"/>
      <c r="AA308" s="329"/>
      <c r="AB308" s="329"/>
      <c r="AC308" s="329"/>
      <c r="AD308" s="329"/>
      <c r="AE308" s="329"/>
      <c r="AF308" s="329"/>
      <c r="AG308" s="329"/>
    </row>
    <row r="309" spans="1:33" ht="24" customHeight="1">
      <c r="A309" s="329"/>
      <c r="B309" s="329"/>
      <c r="C309" s="329"/>
      <c r="D309" s="329"/>
      <c r="E309" s="329"/>
      <c r="F309" s="329"/>
      <c r="G309" s="329"/>
      <c r="H309" s="329"/>
      <c r="I309" s="329"/>
      <c r="J309" s="329"/>
      <c r="K309" s="329"/>
      <c r="L309" s="329"/>
      <c r="M309" s="329"/>
      <c r="N309" s="329"/>
      <c r="O309" s="329"/>
      <c r="P309" s="329"/>
      <c r="Q309" s="329"/>
      <c r="R309" s="329"/>
      <c r="S309" s="329"/>
      <c r="T309" s="329"/>
      <c r="U309" s="329"/>
      <c r="V309" s="329"/>
      <c r="W309" s="329"/>
      <c r="X309" s="329"/>
      <c r="Y309" s="329"/>
      <c r="Z309" s="329"/>
      <c r="AA309" s="329"/>
      <c r="AB309" s="329"/>
      <c r="AC309" s="329"/>
      <c r="AD309" s="329"/>
      <c r="AE309" s="329"/>
      <c r="AF309" s="329"/>
      <c r="AG309" s="329"/>
    </row>
    <row r="310" spans="1:33" ht="24" customHeight="1">
      <c r="A310" s="329"/>
      <c r="B310" s="329"/>
      <c r="C310" s="329"/>
      <c r="D310" s="329"/>
      <c r="E310" s="329"/>
      <c r="F310" s="329"/>
      <c r="G310" s="329"/>
      <c r="H310" s="329"/>
      <c r="I310" s="329"/>
      <c r="J310" s="329"/>
      <c r="K310" s="329"/>
      <c r="L310" s="329"/>
      <c r="M310" s="329"/>
      <c r="N310" s="329"/>
      <c r="O310" s="329"/>
      <c r="P310" s="329"/>
      <c r="Q310" s="329"/>
      <c r="R310" s="329"/>
      <c r="S310" s="329"/>
      <c r="T310" s="329"/>
      <c r="U310" s="329"/>
      <c r="V310" s="329"/>
      <c r="W310" s="329"/>
      <c r="X310" s="329"/>
      <c r="Y310" s="329"/>
      <c r="Z310" s="329"/>
      <c r="AA310" s="329"/>
      <c r="AB310" s="329"/>
      <c r="AC310" s="329"/>
      <c r="AD310" s="329"/>
      <c r="AE310" s="329"/>
      <c r="AF310" s="329"/>
      <c r="AG310" s="329"/>
    </row>
    <row r="311" spans="1:33" ht="24" customHeight="1">
      <c r="A311" s="329"/>
      <c r="B311" s="329"/>
      <c r="C311" s="329"/>
      <c r="D311" s="329"/>
      <c r="E311" s="329"/>
      <c r="F311" s="329"/>
      <c r="G311" s="329"/>
      <c r="H311" s="329"/>
      <c r="I311" s="329"/>
      <c r="J311" s="329"/>
      <c r="K311" s="329"/>
      <c r="L311" s="329"/>
      <c r="M311" s="329"/>
      <c r="N311" s="329"/>
      <c r="O311" s="329"/>
      <c r="P311" s="329"/>
      <c r="Q311" s="329"/>
      <c r="R311" s="329"/>
      <c r="S311" s="329"/>
      <c r="T311" s="329"/>
      <c r="U311" s="329"/>
      <c r="V311" s="329"/>
      <c r="W311" s="329"/>
      <c r="X311" s="329"/>
      <c r="Y311" s="329"/>
      <c r="Z311" s="329"/>
      <c r="AA311" s="329"/>
      <c r="AB311" s="329"/>
      <c r="AC311" s="329"/>
      <c r="AD311" s="329"/>
      <c r="AE311" s="329"/>
      <c r="AF311" s="329"/>
      <c r="AG311" s="329"/>
    </row>
    <row r="312" spans="1:33" ht="24" customHeight="1">
      <c r="A312" s="329"/>
      <c r="B312" s="329"/>
      <c r="C312" s="329"/>
      <c r="D312" s="329"/>
      <c r="E312" s="329"/>
      <c r="F312" s="329"/>
      <c r="G312" s="329"/>
      <c r="H312" s="329"/>
      <c r="I312" s="329"/>
      <c r="J312" s="329"/>
      <c r="K312" s="329"/>
      <c r="L312" s="329"/>
      <c r="M312" s="329"/>
      <c r="N312" s="329"/>
      <c r="O312" s="329"/>
      <c r="P312" s="329"/>
      <c r="Q312" s="329"/>
      <c r="R312" s="329"/>
      <c r="S312" s="329"/>
      <c r="T312" s="329"/>
      <c r="U312" s="329"/>
      <c r="V312" s="329"/>
      <c r="W312" s="329"/>
      <c r="X312" s="329"/>
      <c r="Y312" s="329"/>
      <c r="Z312" s="329"/>
      <c r="AA312" s="329"/>
      <c r="AB312" s="329"/>
      <c r="AC312" s="329"/>
      <c r="AD312" s="329"/>
      <c r="AE312" s="329"/>
      <c r="AF312" s="329"/>
      <c r="AG312" s="329"/>
    </row>
    <row r="313" spans="1:33" ht="24" customHeight="1">
      <c r="A313" s="329"/>
      <c r="B313" s="329"/>
      <c r="C313" s="329"/>
      <c r="D313" s="329"/>
      <c r="E313" s="329"/>
      <c r="F313" s="329"/>
      <c r="G313" s="329"/>
      <c r="H313" s="329"/>
      <c r="I313" s="329"/>
      <c r="J313" s="329"/>
      <c r="K313" s="329"/>
      <c r="L313" s="329"/>
      <c r="M313" s="329"/>
      <c r="N313" s="329"/>
      <c r="O313" s="329"/>
      <c r="P313" s="329"/>
      <c r="Q313" s="329"/>
      <c r="R313" s="329"/>
      <c r="S313" s="329"/>
      <c r="T313" s="329"/>
      <c r="U313" s="329"/>
      <c r="V313" s="329"/>
      <c r="W313" s="329"/>
      <c r="X313" s="329"/>
      <c r="Y313" s="329"/>
      <c r="Z313" s="329"/>
      <c r="AA313" s="329"/>
      <c r="AB313" s="329"/>
      <c r="AC313" s="329"/>
      <c r="AD313" s="329"/>
      <c r="AE313" s="329"/>
      <c r="AF313" s="329"/>
      <c r="AG313" s="329"/>
    </row>
    <row r="314" spans="1:33" ht="24" customHeight="1">
      <c r="A314" s="329"/>
      <c r="B314" s="329"/>
      <c r="C314" s="329"/>
      <c r="D314" s="329"/>
      <c r="E314" s="329"/>
      <c r="F314" s="329"/>
      <c r="G314" s="329"/>
      <c r="H314" s="329"/>
      <c r="I314" s="329"/>
      <c r="J314" s="329"/>
      <c r="K314" s="329"/>
      <c r="L314" s="329"/>
      <c r="M314" s="329"/>
      <c r="N314" s="329"/>
      <c r="O314" s="329"/>
      <c r="P314" s="329"/>
      <c r="Q314" s="329"/>
      <c r="R314" s="329"/>
      <c r="S314" s="329"/>
      <c r="T314" s="329"/>
      <c r="U314" s="329"/>
      <c r="V314" s="329"/>
      <c r="W314" s="329"/>
      <c r="X314" s="329"/>
      <c r="Y314" s="329"/>
      <c r="Z314" s="329"/>
      <c r="AA314" s="329"/>
      <c r="AB314" s="329"/>
      <c r="AC314" s="329"/>
      <c r="AD314" s="329"/>
      <c r="AE314" s="329"/>
      <c r="AF314" s="329"/>
      <c r="AG314" s="329"/>
    </row>
    <row r="315" spans="1:33" ht="24" customHeight="1">
      <c r="A315" s="329"/>
      <c r="B315" s="329"/>
      <c r="C315" s="329"/>
      <c r="D315" s="329"/>
      <c r="E315" s="329"/>
      <c r="F315" s="329"/>
      <c r="G315" s="329"/>
      <c r="H315" s="329"/>
      <c r="I315" s="329"/>
      <c r="J315" s="329"/>
      <c r="K315" s="329"/>
      <c r="L315" s="329"/>
      <c r="M315" s="329"/>
      <c r="N315" s="329"/>
      <c r="O315" s="329"/>
      <c r="P315" s="329"/>
      <c r="Q315" s="329"/>
      <c r="R315" s="329"/>
      <c r="S315" s="329"/>
      <c r="T315" s="329"/>
      <c r="U315" s="329"/>
      <c r="V315" s="329"/>
      <c r="W315" s="329"/>
      <c r="X315" s="329"/>
      <c r="Y315" s="329"/>
      <c r="Z315" s="329"/>
      <c r="AA315" s="329"/>
      <c r="AB315" s="329"/>
      <c r="AC315" s="329"/>
      <c r="AD315" s="329"/>
      <c r="AE315" s="329"/>
      <c r="AF315" s="329"/>
      <c r="AG315" s="329"/>
    </row>
    <row r="316" spans="1:33" ht="24" customHeight="1">
      <c r="A316" s="329"/>
      <c r="B316" s="329"/>
      <c r="C316" s="329"/>
      <c r="D316" s="329"/>
      <c r="E316" s="329"/>
      <c r="F316" s="329"/>
      <c r="G316" s="329"/>
      <c r="H316" s="329"/>
      <c r="I316" s="329"/>
      <c r="J316" s="329"/>
      <c r="K316" s="329"/>
      <c r="L316" s="329"/>
      <c r="M316" s="329"/>
      <c r="N316" s="329"/>
      <c r="O316" s="329"/>
      <c r="P316" s="329"/>
      <c r="Q316" s="329"/>
      <c r="R316" s="329"/>
      <c r="S316" s="329"/>
      <c r="T316" s="329"/>
      <c r="U316" s="329"/>
      <c r="V316" s="329"/>
      <c r="W316" s="329"/>
      <c r="X316" s="329"/>
      <c r="Y316" s="329"/>
      <c r="Z316" s="329"/>
      <c r="AA316" s="329"/>
      <c r="AB316" s="329"/>
      <c r="AC316" s="329"/>
      <c r="AD316" s="329"/>
      <c r="AE316" s="329"/>
      <c r="AF316" s="329"/>
      <c r="AG316" s="329"/>
    </row>
    <row r="317" spans="1:33" ht="24" customHeight="1">
      <c r="A317" s="329"/>
      <c r="B317" s="329"/>
      <c r="C317" s="329"/>
      <c r="D317" s="329"/>
      <c r="E317" s="329"/>
      <c r="F317" s="329"/>
      <c r="G317" s="329"/>
      <c r="H317" s="329"/>
      <c r="I317" s="329"/>
      <c r="J317" s="329"/>
      <c r="K317" s="329"/>
      <c r="L317" s="329"/>
      <c r="M317" s="329"/>
      <c r="N317" s="329"/>
      <c r="O317" s="329"/>
      <c r="P317" s="329"/>
      <c r="Q317" s="329"/>
      <c r="R317" s="329"/>
      <c r="S317" s="329"/>
      <c r="T317" s="329"/>
      <c r="U317" s="329"/>
      <c r="V317" s="329"/>
      <c r="W317" s="329"/>
      <c r="X317" s="329"/>
      <c r="Y317" s="329"/>
      <c r="Z317" s="329"/>
      <c r="AA317" s="329"/>
      <c r="AB317" s="329"/>
      <c r="AC317" s="329"/>
      <c r="AD317" s="329"/>
      <c r="AE317" s="329"/>
      <c r="AF317" s="329"/>
      <c r="AG317" s="329"/>
    </row>
    <row r="318" spans="1:33" ht="24" customHeight="1">
      <c r="A318" s="329"/>
      <c r="B318" s="329"/>
      <c r="C318" s="329"/>
      <c r="D318" s="329"/>
      <c r="E318" s="329"/>
      <c r="F318" s="329"/>
      <c r="G318" s="329"/>
      <c r="H318" s="329"/>
      <c r="I318" s="329"/>
      <c r="J318" s="329"/>
      <c r="K318" s="329"/>
      <c r="L318" s="329"/>
      <c r="M318" s="329"/>
      <c r="N318" s="329"/>
      <c r="O318" s="329"/>
      <c r="P318" s="329"/>
      <c r="Q318" s="329"/>
      <c r="R318" s="329"/>
      <c r="S318" s="329"/>
      <c r="T318" s="329"/>
      <c r="U318" s="329"/>
      <c r="V318" s="329"/>
      <c r="W318" s="329"/>
      <c r="X318" s="329"/>
      <c r="Y318" s="329"/>
      <c r="Z318" s="329"/>
      <c r="AA318" s="329"/>
      <c r="AB318" s="329"/>
      <c r="AC318" s="329"/>
      <c r="AD318" s="329"/>
      <c r="AE318" s="329"/>
      <c r="AF318" s="329"/>
      <c r="AG318" s="329"/>
    </row>
    <row r="319" spans="1:33" ht="24" customHeight="1">
      <c r="A319" s="329"/>
      <c r="B319" s="329"/>
      <c r="C319" s="329"/>
      <c r="D319" s="329"/>
      <c r="E319" s="329"/>
      <c r="F319" s="329"/>
      <c r="G319" s="329"/>
      <c r="H319" s="329"/>
      <c r="I319" s="329"/>
      <c r="J319" s="329"/>
      <c r="K319" s="329"/>
      <c r="L319" s="329"/>
      <c r="M319" s="329"/>
      <c r="N319" s="329"/>
      <c r="O319" s="329"/>
      <c r="P319" s="329"/>
      <c r="Q319" s="329"/>
      <c r="R319" s="329"/>
      <c r="S319" s="329"/>
      <c r="T319" s="329"/>
      <c r="U319" s="329"/>
      <c r="V319" s="329"/>
      <c r="W319" s="329"/>
      <c r="X319" s="329"/>
      <c r="Y319" s="329"/>
      <c r="Z319" s="329"/>
      <c r="AA319" s="329"/>
      <c r="AB319" s="329"/>
      <c r="AC319" s="329"/>
      <c r="AD319" s="329"/>
      <c r="AE319" s="329"/>
      <c r="AF319" s="329"/>
      <c r="AG319" s="329"/>
    </row>
    <row r="320" spans="1:33" ht="24" customHeight="1">
      <c r="A320" s="329"/>
      <c r="B320" s="329"/>
      <c r="C320" s="329"/>
      <c r="D320" s="329"/>
      <c r="E320" s="329"/>
      <c r="F320" s="329"/>
      <c r="G320" s="329"/>
      <c r="H320" s="329"/>
      <c r="I320" s="329"/>
      <c r="J320" s="329"/>
      <c r="K320" s="329"/>
      <c r="L320" s="329"/>
      <c r="M320" s="329"/>
      <c r="N320" s="329"/>
      <c r="O320" s="329"/>
      <c r="P320" s="329"/>
      <c r="Q320" s="329"/>
      <c r="R320" s="329"/>
      <c r="S320" s="329"/>
      <c r="T320" s="329"/>
      <c r="U320" s="329"/>
      <c r="V320" s="329"/>
      <c r="W320" s="329"/>
      <c r="X320" s="329"/>
      <c r="Y320" s="329"/>
      <c r="Z320" s="329"/>
      <c r="AA320" s="329"/>
      <c r="AB320" s="329"/>
      <c r="AC320" s="329"/>
      <c r="AD320" s="329"/>
      <c r="AE320" s="329"/>
      <c r="AF320" s="329"/>
      <c r="AG320" s="329"/>
    </row>
    <row r="321" spans="1:33" ht="24" customHeight="1">
      <c r="A321" s="329"/>
      <c r="B321" s="329"/>
      <c r="C321" s="329"/>
      <c r="D321" s="329"/>
      <c r="E321" s="329"/>
      <c r="F321" s="329"/>
      <c r="G321" s="329"/>
      <c r="H321" s="329"/>
      <c r="I321" s="329"/>
      <c r="J321" s="329"/>
      <c r="K321" s="329"/>
      <c r="L321" s="329"/>
      <c r="M321" s="329"/>
      <c r="N321" s="329"/>
      <c r="O321" s="329"/>
      <c r="P321" s="329"/>
      <c r="Q321" s="329"/>
      <c r="R321" s="329"/>
      <c r="S321" s="329"/>
      <c r="T321" s="329"/>
      <c r="U321" s="329"/>
      <c r="V321" s="329"/>
      <c r="W321" s="329"/>
      <c r="X321" s="329"/>
      <c r="Y321" s="329"/>
      <c r="Z321" s="329"/>
      <c r="AA321" s="329"/>
      <c r="AB321" s="329"/>
      <c r="AC321" s="329"/>
      <c r="AD321" s="329"/>
      <c r="AE321" s="329"/>
      <c r="AF321" s="329"/>
      <c r="AG321" s="329"/>
    </row>
    <row r="322" spans="1:33" ht="24" customHeight="1">
      <c r="A322" s="329"/>
      <c r="B322" s="329"/>
      <c r="C322" s="329"/>
      <c r="D322" s="329"/>
      <c r="E322" s="329"/>
      <c r="F322" s="329"/>
      <c r="G322" s="329"/>
      <c r="H322" s="329"/>
      <c r="I322" s="329"/>
      <c r="J322" s="329"/>
      <c r="K322" s="329"/>
      <c r="L322" s="329"/>
      <c r="M322" s="329"/>
      <c r="N322" s="329"/>
      <c r="O322" s="329"/>
      <c r="P322" s="329"/>
      <c r="Q322" s="329"/>
      <c r="R322" s="329"/>
      <c r="S322" s="329"/>
      <c r="T322" s="329"/>
      <c r="U322" s="329"/>
      <c r="V322" s="329"/>
      <c r="W322" s="329"/>
      <c r="X322" s="329"/>
      <c r="Y322" s="329"/>
      <c r="Z322" s="329"/>
      <c r="AA322" s="329"/>
      <c r="AB322" s="329"/>
      <c r="AC322" s="329"/>
      <c r="AD322" s="329"/>
      <c r="AE322" s="329"/>
      <c r="AF322" s="329"/>
      <c r="AG322" s="329"/>
    </row>
    <row r="323" spans="1:33" ht="24" customHeight="1">
      <c r="A323" s="329"/>
      <c r="B323" s="329"/>
      <c r="C323" s="329"/>
      <c r="D323" s="329"/>
      <c r="E323" s="329"/>
      <c r="F323" s="329"/>
      <c r="G323" s="329"/>
      <c r="H323" s="329"/>
      <c r="I323" s="329"/>
      <c r="J323" s="329"/>
      <c r="K323" s="329"/>
      <c r="L323" s="329"/>
      <c r="M323" s="329"/>
      <c r="N323" s="329"/>
      <c r="O323" s="329"/>
      <c r="P323" s="329"/>
      <c r="Q323" s="329"/>
      <c r="R323" s="329"/>
      <c r="S323" s="329"/>
      <c r="T323" s="329"/>
      <c r="U323" s="329"/>
      <c r="V323" s="329"/>
      <c r="W323" s="329"/>
      <c r="X323" s="329"/>
      <c r="Y323" s="329"/>
      <c r="Z323" s="329"/>
      <c r="AA323" s="329"/>
      <c r="AB323" s="329"/>
      <c r="AC323" s="329"/>
      <c r="AD323" s="329"/>
      <c r="AE323" s="329"/>
      <c r="AF323" s="329"/>
      <c r="AG323" s="329"/>
    </row>
    <row r="324" spans="1:33" ht="24" customHeight="1">
      <c r="A324" s="329"/>
      <c r="B324" s="329"/>
      <c r="C324" s="329"/>
      <c r="D324" s="329"/>
      <c r="E324" s="329"/>
      <c r="F324" s="329"/>
      <c r="G324" s="329"/>
      <c r="H324" s="329"/>
      <c r="I324" s="329"/>
      <c r="J324" s="329"/>
      <c r="K324" s="329"/>
      <c r="L324" s="329"/>
      <c r="M324" s="329"/>
      <c r="N324" s="329"/>
      <c r="O324" s="329"/>
      <c r="P324" s="329"/>
      <c r="Q324" s="329"/>
      <c r="R324" s="329"/>
      <c r="S324" s="329"/>
      <c r="T324" s="329"/>
      <c r="U324" s="329"/>
      <c r="V324" s="329"/>
      <c r="W324" s="329"/>
      <c r="X324" s="329"/>
      <c r="Y324" s="329"/>
      <c r="Z324" s="329"/>
      <c r="AA324" s="329"/>
      <c r="AB324" s="329"/>
      <c r="AC324" s="329"/>
      <c r="AD324" s="329"/>
      <c r="AE324" s="329"/>
      <c r="AF324" s="329"/>
      <c r="AG324" s="329"/>
    </row>
    <row r="325" spans="1:33" ht="24" customHeight="1">
      <c r="A325" s="329"/>
      <c r="B325" s="329"/>
      <c r="C325" s="329"/>
      <c r="D325" s="329"/>
      <c r="E325" s="329"/>
      <c r="F325" s="329"/>
      <c r="G325" s="329"/>
      <c r="H325" s="329"/>
      <c r="I325" s="329"/>
      <c r="J325" s="329"/>
      <c r="K325" s="329"/>
      <c r="L325" s="329"/>
      <c r="M325" s="329"/>
      <c r="N325" s="329"/>
      <c r="O325" s="329"/>
      <c r="P325" s="329"/>
      <c r="Q325" s="329"/>
      <c r="R325" s="329"/>
      <c r="S325" s="329"/>
      <c r="T325" s="329"/>
      <c r="U325" s="329"/>
      <c r="V325" s="329"/>
      <c r="W325" s="329"/>
      <c r="X325" s="329"/>
      <c r="Y325" s="329"/>
      <c r="Z325" s="329"/>
      <c r="AA325" s="329"/>
      <c r="AB325" s="329"/>
      <c r="AC325" s="329"/>
      <c r="AD325" s="329"/>
      <c r="AE325" s="329"/>
      <c r="AF325" s="329"/>
      <c r="AG325" s="329"/>
    </row>
    <row r="326" spans="1:33" ht="24" customHeight="1">
      <c r="A326" s="329"/>
      <c r="B326" s="329"/>
      <c r="C326" s="329"/>
      <c r="D326" s="329"/>
      <c r="E326" s="329"/>
      <c r="F326" s="329"/>
      <c r="G326" s="329"/>
      <c r="H326" s="329"/>
      <c r="I326" s="329"/>
      <c r="J326" s="329"/>
      <c r="K326" s="329"/>
      <c r="L326" s="329"/>
      <c r="M326" s="329"/>
      <c r="N326" s="329"/>
      <c r="O326" s="329"/>
      <c r="P326" s="329"/>
      <c r="Q326" s="329"/>
      <c r="R326" s="329"/>
      <c r="S326" s="329"/>
      <c r="T326" s="329"/>
      <c r="U326" s="329"/>
      <c r="V326" s="329"/>
      <c r="W326" s="329"/>
      <c r="X326" s="329"/>
      <c r="Y326" s="329"/>
      <c r="Z326" s="329"/>
      <c r="AA326" s="329"/>
      <c r="AB326" s="329"/>
      <c r="AC326" s="329"/>
      <c r="AD326" s="329"/>
      <c r="AE326" s="329"/>
      <c r="AF326" s="329"/>
      <c r="AG326" s="329"/>
    </row>
    <row r="327" spans="1:33" ht="24" customHeight="1">
      <c r="A327" s="329"/>
      <c r="B327" s="329"/>
      <c r="C327" s="329"/>
      <c r="D327" s="329"/>
      <c r="E327" s="329"/>
      <c r="F327" s="329"/>
      <c r="G327" s="329"/>
      <c r="H327" s="329"/>
      <c r="I327" s="329"/>
      <c r="J327" s="329"/>
      <c r="K327" s="329"/>
      <c r="L327" s="329"/>
      <c r="M327" s="329"/>
      <c r="N327" s="329"/>
      <c r="O327" s="329"/>
      <c r="P327" s="329"/>
      <c r="Q327" s="329"/>
      <c r="R327" s="329"/>
      <c r="S327" s="329"/>
      <c r="T327" s="329"/>
      <c r="U327" s="329"/>
      <c r="V327" s="329"/>
      <c r="W327" s="329"/>
      <c r="X327" s="329"/>
      <c r="Y327" s="329"/>
      <c r="Z327" s="329"/>
      <c r="AA327" s="329"/>
      <c r="AB327" s="329"/>
      <c r="AC327" s="329"/>
      <c r="AD327" s="329"/>
      <c r="AE327" s="329"/>
      <c r="AF327" s="329"/>
      <c r="AG327" s="329"/>
    </row>
    <row r="328" spans="1:33" ht="24" customHeight="1">
      <c r="A328" s="329"/>
      <c r="B328" s="329"/>
      <c r="C328" s="329"/>
      <c r="D328" s="329"/>
      <c r="E328" s="329"/>
      <c r="F328" s="329"/>
      <c r="G328" s="329"/>
      <c r="H328" s="329"/>
      <c r="I328" s="329"/>
      <c r="J328" s="329"/>
      <c r="K328" s="329"/>
      <c r="L328" s="329"/>
      <c r="M328" s="329"/>
      <c r="N328" s="329"/>
      <c r="O328" s="329"/>
      <c r="P328" s="329"/>
      <c r="Q328" s="329"/>
      <c r="R328" s="329"/>
      <c r="S328" s="329"/>
      <c r="T328" s="329"/>
      <c r="U328" s="329"/>
      <c r="V328" s="329"/>
      <c r="W328" s="329"/>
      <c r="X328" s="329"/>
      <c r="Y328" s="329"/>
      <c r="Z328" s="329"/>
      <c r="AA328" s="329"/>
      <c r="AB328" s="329"/>
      <c r="AC328" s="329"/>
      <c r="AD328" s="329"/>
      <c r="AE328" s="329"/>
      <c r="AF328" s="329"/>
      <c r="AG328" s="329"/>
    </row>
    <row r="329" spans="1:33" ht="24" customHeight="1">
      <c r="A329" s="329"/>
      <c r="B329" s="329"/>
      <c r="C329" s="329"/>
      <c r="D329" s="329"/>
      <c r="E329" s="329"/>
      <c r="F329" s="329"/>
      <c r="G329" s="329"/>
      <c r="H329" s="329"/>
      <c r="I329" s="329"/>
      <c r="J329" s="329"/>
      <c r="K329" s="329"/>
      <c r="L329" s="329"/>
      <c r="M329" s="329"/>
      <c r="N329" s="329"/>
      <c r="O329" s="329"/>
      <c r="P329" s="329"/>
      <c r="Q329" s="329"/>
      <c r="R329" s="329"/>
      <c r="S329" s="329"/>
      <c r="T329" s="329"/>
      <c r="U329" s="329"/>
      <c r="V329" s="329"/>
      <c r="W329" s="329"/>
      <c r="X329" s="329"/>
      <c r="Y329" s="329"/>
      <c r="Z329" s="329"/>
      <c r="AA329" s="329"/>
      <c r="AB329" s="329"/>
      <c r="AC329" s="329"/>
      <c r="AD329" s="329"/>
      <c r="AE329" s="329"/>
      <c r="AF329" s="329"/>
      <c r="AG329" s="329"/>
    </row>
    <row r="330" spans="1:33" ht="24" customHeight="1">
      <c r="A330" s="329"/>
      <c r="B330" s="329"/>
      <c r="C330" s="329"/>
      <c r="D330" s="329"/>
      <c r="E330" s="329"/>
      <c r="F330" s="329"/>
      <c r="G330" s="329"/>
      <c r="H330" s="329"/>
      <c r="I330" s="329"/>
      <c r="J330" s="329"/>
      <c r="K330" s="329"/>
      <c r="L330" s="329"/>
      <c r="M330" s="329"/>
      <c r="N330" s="329"/>
      <c r="O330" s="329"/>
      <c r="P330" s="329"/>
      <c r="Q330" s="329"/>
      <c r="R330" s="329"/>
      <c r="S330" s="329"/>
      <c r="T330" s="329"/>
      <c r="U330" s="329"/>
      <c r="V330" s="329"/>
      <c r="W330" s="329"/>
      <c r="X330" s="329"/>
      <c r="Y330" s="329"/>
      <c r="Z330" s="329"/>
      <c r="AA330" s="329"/>
      <c r="AB330" s="329"/>
      <c r="AC330" s="329"/>
      <c r="AD330" s="329"/>
      <c r="AE330" s="329"/>
      <c r="AF330" s="329"/>
      <c r="AG330" s="329"/>
    </row>
    <row r="331" spans="1:33" ht="24" customHeight="1">
      <c r="A331" s="329"/>
      <c r="B331" s="329"/>
      <c r="C331" s="329"/>
      <c r="D331" s="329"/>
      <c r="E331" s="329"/>
      <c r="F331" s="329"/>
      <c r="G331" s="329"/>
      <c r="H331" s="329"/>
      <c r="I331" s="329"/>
      <c r="J331" s="329"/>
      <c r="K331" s="329"/>
      <c r="L331" s="329"/>
      <c r="M331" s="329"/>
      <c r="N331" s="329"/>
      <c r="O331" s="329"/>
      <c r="P331" s="329"/>
      <c r="Q331" s="329"/>
      <c r="R331" s="329"/>
      <c r="S331" s="329"/>
      <c r="T331" s="329"/>
      <c r="U331" s="329"/>
      <c r="V331" s="329"/>
      <c r="W331" s="329"/>
      <c r="X331" s="329"/>
      <c r="Y331" s="329"/>
      <c r="Z331" s="329"/>
      <c r="AA331" s="329"/>
      <c r="AB331" s="329"/>
      <c r="AC331" s="329"/>
      <c r="AD331" s="329"/>
      <c r="AE331" s="329"/>
      <c r="AF331" s="329"/>
      <c r="AG331" s="329"/>
    </row>
    <row r="332" spans="1:33" ht="24" customHeight="1">
      <c r="A332" s="329"/>
      <c r="B332" s="329"/>
      <c r="C332" s="329"/>
      <c r="D332" s="329"/>
      <c r="E332" s="329"/>
      <c r="F332" s="329"/>
      <c r="G332" s="329"/>
      <c r="H332" s="329"/>
      <c r="I332" s="329"/>
      <c r="J332" s="329"/>
      <c r="K332" s="329"/>
      <c r="L332" s="329"/>
      <c r="M332" s="329"/>
      <c r="N332" s="329"/>
      <c r="O332" s="329"/>
      <c r="P332" s="329"/>
      <c r="Q332" s="329"/>
      <c r="R332" s="329"/>
      <c r="S332" s="329"/>
      <c r="T332" s="329"/>
      <c r="U332" s="329"/>
      <c r="V332" s="329"/>
      <c r="W332" s="329"/>
      <c r="X332" s="329"/>
      <c r="Y332" s="329"/>
      <c r="Z332" s="329"/>
      <c r="AA332" s="329"/>
      <c r="AB332" s="329"/>
      <c r="AC332" s="329"/>
      <c r="AD332" s="329"/>
      <c r="AE332" s="329"/>
      <c r="AF332" s="329"/>
      <c r="AG332" s="329"/>
    </row>
    <row r="333" spans="1:33" ht="24" customHeight="1">
      <c r="A333" s="329"/>
      <c r="B333" s="329"/>
      <c r="C333" s="329"/>
      <c r="D333" s="329"/>
      <c r="E333" s="329"/>
      <c r="F333" s="329"/>
      <c r="G333" s="329"/>
      <c r="H333" s="329"/>
      <c r="I333" s="329"/>
      <c r="J333" s="329"/>
      <c r="K333" s="329"/>
      <c r="L333" s="329"/>
      <c r="M333" s="329"/>
      <c r="N333" s="329"/>
      <c r="O333" s="329"/>
      <c r="P333" s="329"/>
      <c r="Q333" s="329"/>
      <c r="R333" s="329"/>
      <c r="S333" s="329"/>
      <c r="T333" s="329"/>
      <c r="U333" s="329"/>
      <c r="V333" s="329"/>
      <c r="W333" s="329"/>
      <c r="X333" s="329"/>
      <c r="Y333" s="329"/>
      <c r="Z333" s="329"/>
      <c r="AA333" s="329"/>
      <c r="AB333" s="329"/>
      <c r="AC333" s="329"/>
      <c r="AD333" s="329"/>
      <c r="AE333" s="329"/>
      <c r="AF333" s="329"/>
      <c r="AG333" s="329"/>
    </row>
    <row r="334" spans="1:33" ht="24" customHeight="1">
      <c r="A334" s="329"/>
      <c r="B334" s="329"/>
      <c r="C334" s="329"/>
      <c r="D334" s="329"/>
      <c r="E334" s="329"/>
      <c r="F334" s="329"/>
      <c r="G334" s="329"/>
      <c r="H334" s="329"/>
      <c r="I334" s="329"/>
      <c r="J334" s="329"/>
      <c r="K334" s="329"/>
      <c r="L334" s="329"/>
      <c r="M334" s="329"/>
      <c r="N334" s="329"/>
      <c r="O334" s="329"/>
      <c r="P334" s="329"/>
      <c r="Q334" s="329"/>
      <c r="R334" s="329"/>
      <c r="S334" s="329"/>
      <c r="T334" s="329"/>
      <c r="U334" s="329"/>
      <c r="V334" s="329"/>
      <c r="W334" s="329"/>
      <c r="X334" s="329"/>
      <c r="Y334" s="329"/>
      <c r="Z334" s="329"/>
      <c r="AA334" s="329"/>
      <c r="AB334" s="329"/>
      <c r="AC334" s="329"/>
      <c r="AD334" s="329"/>
      <c r="AE334" s="329"/>
      <c r="AF334" s="329"/>
      <c r="AG334" s="329"/>
    </row>
    <row r="335" spans="1:33" ht="24" customHeight="1">
      <c r="A335" s="329"/>
      <c r="B335" s="329"/>
      <c r="C335" s="329"/>
      <c r="D335" s="329"/>
      <c r="E335" s="329"/>
      <c r="F335" s="329"/>
      <c r="G335" s="329"/>
      <c r="H335" s="329"/>
      <c r="I335" s="329"/>
      <c r="J335" s="329"/>
      <c r="K335" s="329"/>
      <c r="L335" s="329"/>
      <c r="M335" s="329"/>
      <c r="N335" s="329"/>
      <c r="O335" s="329"/>
      <c r="P335" s="329"/>
      <c r="Q335" s="329"/>
      <c r="R335" s="329"/>
      <c r="S335" s="329"/>
      <c r="T335" s="329"/>
      <c r="U335" s="329"/>
      <c r="V335" s="329"/>
      <c r="W335" s="329"/>
      <c r="X335" s="329"/>
      <c r="Y335" s="329"/>
      <c r="Z335" s="329"/>
      <c r="AA335" s="329"/>
      <c r="AB335" s="329"/>
      <c r="AC335" s="329"/>
      <c r="AD335" s="329"/>
      <c r="AE335" s="329"/>
      <c r="AF335" s="329"/>
      <c r="AG335" s="329"/>
    </row>
    <row r="336" spans="1:33" ht="24" customHeight="1">
      <c r="A336" s="329"/>
      <c r="B336" s="329"/>
      <c r="C336" s="329"/>
      <c r="D336" s="329"/>
      <c r="E336" s="329"/>
      <c r="F336" s="329"/>
      <c r="G336" s="329"/>
      <c r="H336" s="329"/>
      <c r="I336" s="329"/>
      <c r="J336" s="329"/>
      <c r="K336" s="329"/>
      <c r="L336" s="329"/>
      <c r="M336" s="329"/>
      <c r="N336" s="329"/>
      <c r="O336" s="329"/>
      <c r="P336" s="329"/>
      <c r="Q336" s="329"/>
      <c r="R336" s="329"/>
      <c r="S336" s="329"/>
      <c r="T336" s="329"/>
      <c r="U336" s="329"/>
      <c r="V336" s="329"/>
      <c r="W336" s="329"/>
      <c r="X336" s="329"/>
      <c r="Y336" s="329"/>
      <c r="Z336" s="329"/>
      <c r="AA336" s="329"/>
      <c r="AB336" s="329"/>
      <c r="AC336" s="329"/>
      <c r="AD336" s="329"/>
      <c r="AE336" s="329"/>
      <c r="AF336" s="329"/>
      <c r="AG336" s="329"/>
    </row>
    <row r="337" spans="1:33" ht="24" customHeight="1">
      <c r="A337" s="329"/>
      <c r="B337" s="329"/>
      <c r="C337" s="329"/>
      <c r="D337" s="329"/>
      <c r="E337" s="329"/>
      <c r="F337" s="329"/>
      <c r="G337" s="329"/>
      <c r="H337" s="329"/>
      <c r="I337" s="329"/>
      <c r="J337" s="329"/>
      <c r="K337" s="329"/>
      <c r="L337" s="329"/>
      <c r="M337" s="329"/>
      <c r="N337" s="329"/>
      <c r="O337" s="329"/>
      <c r="P337" s="329"/>
      <c r="Q337" s="329"/>
      <c r="R337" s="329"/>
      <c r="S337" s="329"/>
      <c r="T337" s="329"/>
      <c r="U337" s="329"/>
      <c r="V337" s="329"/>
      <c r="W337" s="329"/>
      <c r="X337" s="329"/>
      <c r="Y337" s="329"/>
      <c r="Z337" s="329"/>
      <c r="AA337" s="329"/>
      <c r="AB337" s="329"/>
      <c r="AC337" s="329"/>
      <c r="AD337" s="329"/>
      <c r="AE337" s="329"/>
      <c r="AF337" s="329"/>
      <c r="AG337" s="329"/>
    </row>
    <row r="338" spans="1:33" ht="24" customHeight="1">
      <c r="A338" s="329"/>
      <c r="B338" s="329"/>
      <c r="C338" s="329"/>
      <c r="D338" s="329"/>
      <c r="E338" s="329"/>
      <c r="F338" s="329"/>
      <c r="G338" s="329"/>
      <c r="H338" s="329"/>
      <c r="I338" s="329"/>
      <c r="J338" s="329"/>
      <c r="K338" s="329"/>
      <c r="L338" s="329"/>
      <c r="M338" s="329"/>
      <c r="N338" s="329"/>
      <c r="O338" s="329"/>
      <c r="P338" s="329"/>
      <c r="Q338" s="329"/>
      <c r="R338" s="329"/>
      <c r="S338" s="329"/>
      <c r="T338" s="329"/>
      <c r="U338" s="329"/>
      <c r="V338" s="329"/>
      <c r="W338" s="329"/>
      <c r="X338" s="329"/>
      <c r="Y338" s="329"/>
      <c r="Z338" s="329"/>
      <c r="AA338" s="329"/>
      <c r="AB338" s="329"/>
      <c r="AC338" s="329"/>
      <c r="AD338" s="329"/>
      <c r="AE338" s="329"/>
      <c r="AF338" s="329"/>
      <c r="AG338" s="329"/>
    </row>
    <row r="339" spans="1:33" ht="24" customHeight="1">
      <c r="A339" s="329"/>
      <c r="B339" s="329"/>
      <c r="C339" s="329"/>
      <c r="D339" s="329"/>
      <c r="E339" s="329"/>
      <c r="F339" s="329"/>
      <c r="G339" s="329"/>
      <c r="H339" s="329"/>
      <c r="I339" s="329"/>
      <c r="J339" s="329"/>
      <c r="K339" s="329"/>
      <c r="L339" s="329"/>
      <c r="M339" s="329"/>
      <c r="N339" s="329"/>
      <c r="O339" s="329"/>
      <c r="P339" s="329"/>
      <c r="Q339" s="329"/>
      <c r="R339" s="329"/>
      <c r="S339" s="329"/>
      <c r="T339" s="329"/>
      <c r="U339" s="329"/>
      <c r="V339" s="329"/>
      <c r="W339" s="329"/>
      <c r="X339" s="329"/>
      <c r="Y339" s="329"/>
      <c r="Z339" s="329"/>
      <c r="AA339" s="329"/>
      <c r="AB339" s="329"/>
      <c r="AC339" s="329"/>
      <c r="AD339" s="329"/>
      <c r="AE339" s="329"/>
      <c r="AF339" s="329"/>
      <c r="AG339" s="329"/>
    </row>
    <row r="340" spans="1:33" ht="24" customHeight="1">
      <c r="A340" s="329"/>
      <c r="B340" s="329"/>
      <c r="C340" s="329"/>
      <c r="D340" s="329"/>
      <c r="E340" s="329"/>
      <c r="F340" s="329"/>
      <c r="G340" s="329"/>
      <c r="H340" s="329"/>
      <c r="I340" s="329"/>
      <c r="J340" s="329"/>
      <c r="K340" s="329"/>
      <c r="L340" s="329"/>
      <c r="M340" s="329"/>
      <c r="N340" s="329"/>
      <c r="O340" s="329"/>
      <c r="P340" s="329"/>
      <c r="Q340" s="329"/>
      <c r="R340" s="329"/>
      <c r="S340" s="329"/>
      <c r="T340" s="329"/>
      <c r="U340" s="329"/>
      <c r="V340" s="329"/>
      <c r="W340" s="329"/>
      <c r="X340" s="329"/>
      <c r="Y340" s="329"/>
      <c r="Z340" s="329"/>
      <c r="AA340" s="329"/>
      <c r="AB340" s="329"/>
      <c r="AC340" s="329"/>
      <c r="AD340" s="329"/>
      <c r="AE340" s="329"/>
      <c r="AF340" s="329"/>
      <c r="AG340" s="329"/>
    </row>
    <row r="341" spans="1:33" ht="24" customHeight="1">
      <c r="A341" s="329"/>
      <c r="B341" s="329"/>
      <c r="C341" s="329"/>
      <c r="D341" s="329"/>
      <c r="E341" s="329"/>
      <c r="F341" s="329"/>
      <c r="G341" s="329"/>
      <c r="H341" s="329"/>
      <c r="I341" s="329"/>
      <c r="J341" s="329"/>
      <c r="K341" s="329"/>
      <c r="L341" s="329"/>
      <c r="M341" s="329"/>
      <c r="N341" s="329"/>
      <c r="O341" s="329"/>
      <c r="P341" s="329"/>
      <c r="Q341" s="329"/>
      <c r="R341" s="329"/>
      <c r="S341" s="329"/>
      <c r="T341" s="329"/>
      <c r="U341" s="329"/>
      <c r="V341" s="329"/>
      <c r="W341" s="329"/>
      <c r="X341" s="329"/>
      <c r="Y341" s="329"/>
      <c r="Z341" s="329"/>
      <c r="AA341" s="329"/>
      <c r="AB341" s="329"/>
      <c r="AC341" s="329"/>
      <c r="AD341" s="329"/>
      <c r="AE341" s="329"/>
      <c r="AF341" s="329"/>
      <c r="AG341" s="329"/>
    </row>
    <row r="342" spans="1:33" ht="24" customHeight="1">
      <c r="A342" s="329"/>
      <c r="B342" s="329"/>
      <c r="C342" s="329"/>
      <c r="D342" s="329"/>
      <c r="E342" s="329"/>
      <c r="F342" s="329"/>
      <c r="G342" s="329"/>
      <c r="H342" s="329"/>
      <c r="I342" s="329"/>
      <c r="J342" s="329"/>
      <c r="K342" s="329"/>
      <c r="L342" s="329"/>
      <c r="M342" s="329"/>
      <c r="N342" s="329"/>
      <c r="O342" s="329"/>
      <c r="P342" s="329"/>
      <c r="Q342" s="329"/>
      <c r="R342" s="329"/>
      <c r="S342" s="329"/>
      <c r="T342" s="329"/>
      <c r="U342" s="329"/>
      <c r="V342" s="329"/>
      <c r="W342" s="329"/>
      <c r="X342" s="329"/>
      <c r="Y342" s="329"/>
      <c r="Z342" s="329"/>
      <c r="AA342" s="329"/>
      <c r="AB342" s="329"/>
      <c r="AC342" s="329"/>
      <c r="AD342" s="329"/>
      <c r="AE342" s="329"/>
      <c r="AF342" s="329"/>
      <c r="AG342" s="329"/>
    </row>
    <row r="343" spans="1:33" ht="24" customHeight="1">
      <c r="A343" s="329"/>
      <c r="B343" s="329"/>
      <c r="C343" s="329"/>
      <c r="D343" s="329"/>
      <c r="E343" s="329"/>
      <c r="F343" s="329"/>
      <c r="G343" s="329"/>
      <c r="H343" s="329"/>
      <c r="I343" s="329"/>
      <c r="J343" s="329"/>
      <c r="K343" s="329"/>
      <c r="L343" s="329"/>
      <c r="M343" s="329"/>
      <c r="N343" s="329"/>
      <c r="O343" s="329"/>
      <c r="P343" s="329"/>
      <c r="Q343" s="329"/>
      <c r="R343" s="329"/>
      <c r="S343" s="329"/>
      <c r="T343" s="329"/>
      <c r="U343" s="329"/>
      <c r="V343" s="329"/>
      <c r="W343" s="329"/>
      <c r="X343" s="329"/>
      <c r="Y343" s="329"/>
      <c r="Z343" s="329"/>
      <c r="AA343" s="329"/>
      <c r="AB343" s="329"/>
      <c r="AC343" s="329"/>
      <c r="AD343" s="329"/>
      <c r="AE343" s="329"/>
      <c r="AF343" s="329"/>
      <c r="AG343" s="329"/>
    </row>
    <row r="344" spans="1:33" ht="24" customHeight="1">
      <c r="A344" s="329"/>
      <c r="B344" s="329"/>
      <c r="C344" s="329"/>
      <c r="D344" s="329"/>
      <c r="E344" s="329"/>
      <c r="F344" s="329"/>
      <c r="G344" s="329"/>
      <c r="H344" s="329"/>
      <c r="I344" s="329"/>
      <c r="J344" s="329"/>
      <c r="K344" s="329"/>
      <c r="L344" s="329"/>
      <c r="M344" s="329"/>
      <c r="N344" s="329"/>
      <c r="O344" s="329"/>
      <c r="P344" s="329"/>
      <c r="Q344" s="329"/>
      <c r="R344" s="329"/>
      <c r="S344" s="329"/>
      <c r="T344" s="329"/>
      <c r="U344" s="329"/>
      <c r="V344" s="329"/>
      <c r="W344" s="329"/>
      <c r="X344" s="329"/>
      <c r="Y344" s="329"/>
      <c r="Z344" s="329"/>
      <c r="AA344" s="329"/>
      <c r="AB344" s="329"/>
      <c r="AC344" s="329"/>
      <c r="AD344" s="329"/>
      <c r="AE344" s="329"/>
      <c r="AF344" s="329"/>
      <c r="AG344" s="329"/>
    </row>
    <row r="345" spans="1:33" ht="24" customHeight="1">
      <c r="A345" s="329"/>
      <c r="B345" s="329"/>
      <c r="C345" s="329"/>
      <c r="D345" s="329"/>
      <c r="E345" s="329"/>
      <c r="F345" s="329"/>
      <c r="G345" s="329"/>
      <c r="H345" s="329"/>
      <c r="I345" s="329"/>
      <c r="J345" s="329"/>
      <c r="K345" s="329"/>
      <c r="L345" s="329"/>
      <c r="M345" s="329"/>
      <c r="N345" s="329"/>
      <c r="O345" s="329"/>
      <c r="P345" s="329"/>
      <c r="Q345" s="329"/>
      <c r="R345" s="329"/>
      <c r="S345" s="329"/>
      <c r="T345" s="329"/>
      <c r="U345" s="329"/>
      <c r="V345" s="329"/>
      <c r="W345" s="329"/>
      <c r="X345" s="329"/>
      <c r="Y345" s="329"/>
      <c r="Z345" s="329"/>
      <c r="AA345" s="329"/>
      <c r="AB345" s="329"/>
      <c r="AC345" s="329"/>
      <c r="AD345" s="329"/>
      <c r="AE345" s="329"/>
      <c r="AF345" s="329"/>
      <c r="AG345" s="329"/>
    </row>
    <row r="346" spans="1:33" ht="24" customHeight="1">
      <c r="A346" s="329"/>
      <c r="B346" s="329"/>
      <c r="C346" s="329"/>
      <c r="D346" s="329"/>
      <c r="E346" s="329"/>
      <c r="F346" s="329"/>
      <c r="G346" s="329"/>
      <c r="H346" s="329"/>
      <c r="I346" s="329"/>
      <c r="J346" s="329"/>
      <c r="K346" s="329"/>
      <c r="L346" s="329"/>
      <c r="M346" s="329"/>
      <c r="N346" s="329"/>
      <c r="O346" s="329"/>
      <c r="P346" s="329"/>
      <c r="Q346" s="329"/>
      <c r="R346" s="329"/>
      <c r="S346" s="329"/>
      <c r="T346" s="329"/>
      <c r="U346" s="329"/>
      <c r="V346" s="329"/>
      <c r="W346" s="329"/>
      <c r="X346" s="329"/>
      <c r="Y346" s="329"/>
      <c r="Z346" s="329"/>
      <c r="AA346" s="329"/>
      <c r="AB346" s="329"/>
      <c r="AC346" s="329"/>
      <c r="AD346" s="329"/>
      <c r="AE346" s="329"/>
      <c r="AF346" s="329"/>
      <c r="AG346" s="329"/>
    </row>
    <row r="347" spans="1:33" ht="24" customHeight="1">
      <c r="A347" s="329"/>
      <c r="B347" s="329"/>
      <c r="C347" s="329"/>
      <c r="D347" s="329"/>
      <c r="E347" s="329"/>
      <c r="F347" s="329"/>
      <c r="G347" s="329"/>
      <c r="H347" s="329"/>
      <c r="I347" s="329"/>
      <c r="J347" s="329"/>
      <c r="K347" s="329"/>
      <c r="L347" s="329"/>
      <c r="M347" s="329"/>
      <c r="N347" s="329"/>
      <c r="O347" s="329"/>
      <c r="P347" s="329"/>
      <c r="Q347" s="329"/>
      <c r="R347" s="329"/>
      <c r="S347" s="329"/>
      <c r="T347" s="329"/>
      <c r="U347" s="329"/>
      <c r="V347" s="329"/>
      <c r="W347" s="329"/>
      <c r="X347" s="329"/>
      <c r="Y347" s="329"/>
      <c r="Z347" s="329"/>
      <c r="AA347" s="329"/>
      <c r="AB347" s="329"/>
      <c r="AC347" s="329"/>
      <c r="AD347" s="329"/>
      <c r="AE347" s="329"/>
      <c r="AF347" s="329"/>
      <c r="AG347" s="329"/>
    </row>
    <row r="348" spans="1:33" ht="24" customHeight="1">
      <c r="A348" s="329"/>
      <c r="B348" s="329"/>
      <c r="C348" s="329"/>
      <c r="D348" s="329"/>
      <c r="E348" s="329"/>
      <c r="F348" s="329"/>
      <c r="G348" s="329"/>
      <c r="H348" s="329"/>
      <c r="I348" s="329"/>
      <c r="J348" s="329"/>
      <c r="K348" s="329"/>
      <c r="L348" s="329"/>
      <c r="M348" s="329"/>
      <c r="N348" s="329"/>
      <c r="O348" s="329"/>
      <c r="P348" s="329"/>
      <c r="Q348" s="329"/>
      <c r="R348" s="329"/>
      <c r="S348" s="329"/>
      <c r="T348" s="329"/>
      <c r="U348" s="329"/>
      <c r="V348" s="329"/>
      <c r="W348" s="329"/>
      <c r="X348" s="329"/>
      <c r="Y348" s="329"/>
      <c r="Z348" s="329"/>
      <c r="AA348" s="329"/>
      <c r="AB348" s="329"/>
      <c r="AC348" s="329"/>
      <c r="AD348" s="329"/>
      <c r="AE348" s="329"/>
      <c r="AF348" s="329"/>
      <c r="AG348" s="329"/>
    </row>
    <row r="349" spans="1:33" ht="24" customHeight="1">
      <c r="A349" s="329"/>
      <c r="B349" s="329"/>
      <c r="C349" s="329"/>
      <c r="D349" s="329"/>
      <c r="E349" s="329"/>
      <c r="F349" s="329"/>
      <c r="G349" s="329"/>
      <c r="H349" s="329"/>
      <c r="I349" s="329"/>
      <c r="J349" s="329"/>
      <c r="K349" s="329"/>
      <c r="L349" s="329"/>
      <c r="M349" s="329"/>
      <c r="N349" s="329"/>
      <c r="O349" s="329"/>
      <c r="P349" s="329"/>
      <c r="Q349" s="329"/>
      <c r="R349" s="329"/>
      <c r="S349" s="329"/>
      <c r="T349" s="329"/>
      <c r="U349" s="329"/>
      <c r="V349" s="329"/>
      <c r="W349" s="329"/>
      <c r="X349" s="329"/>
      <c r="Y349" s="329"/>
      <c r="Z349" s="329"/>
      <c r="AA349" s="329"/>
      <c r="AB349" s="329"/>
      <c r="AC349" s="329"/>
      <c r="AD349" s="329"/>
      <c r="AE349" s="329"/>
      <c r="AF349" s="329"/>
      <c r="AG349" s="329"/>
    </row>
    <row r="350" spans="1:33" ht="24" customHeight="1">
      <c r="A350" s="329"/>
      <c r="B350" s="329"/>
      <c r="C350" s="329"/>
      <c r="D350" s="329"/>
      <c r="E350" s="329"/>
      <c r="F350" s="329"/>
      <c r="G350" s="329"/>
      <c r="H350" s="329"/>
      <c r="I350" s="329"/>
      <c r="J350" s="329"/>
      <c r="K350" s="329"/>
      <c r="L350" s="329"/>
      <c r="M350" s="329"/>
      <c r="N350" s="329"/>
      <c r="O350" s="329"/>
      <c r="P350" s="329"/>
      <c r="Q350" s="329"/>
      <c r="R350" s="329"/>
      <c r="S350" s="329"/>
      <c r="T350" s="329"/>
      <c r="U350" s="329"/>
      <c r="V350" s="329"/>
      <c r="W350" s="329"/>
      <c r="X350" s="329"/>
      <c r="Y350" s="329"/>
      <c r="Z350" s="329"/>
      <c r="AA350" s="329"/>
      <c r="AB350" s="329"/>
      <c r="AC350" s="329"/>
      <c r="AD350" s="329"/>
      <c r="AE350" s="329"/>
      <c r="AF350" s="329"/>
      <c r="AG350" s="329"/>
    </row>
    <row r="351" spans="1:33" ht="24" customHeight="1">
      <c r="A351" s="329"/>
      <c r="B351" s="329"/>
      <c r="C351" s="329"/>
      <c r="D351" s="329"/>
      <c r="E351" s="329"/>
      <c r="F351" s="329"/>
      <c r="G351" s="329"/>
      <c r="H351" s="329"/>
      <c r="I351" s="329"/>
      <c r="J351" s="329"/>
      <c r="K351" s="329"/>
      <c r="L351" s="329"/>
      <c r="M351" s="329"/>
      <c r="N351" s="329"/>
      <c r="O351" s="329"/>
      <c r="P351" s="329"/>
      <c r="Q351" s="329"/>
      <c r="R351" s="329"/>
      <c r="S351" s="329"/>
      <c r="T351" s="329"/>
      <c r="U351" s="329"/>
      <c r="V351" s="329"/>
      <c r="W351" s="329"/>
      <c r="X351" s="329"/>
      <c r="Y351" s="329"/>
      <c r="Z351" s="329"/>
      <c r="AA351" s="329"/>
      <c r="AB351" s="329"/>
      <c r="AC351" s="329"/>
      <c r="AD351" s="329"/>
      <c r="AE351" s="329"/>
      <c r="AF351" s="329"/>
      <c r="AG351" s="329"/>
    </row>
    <row r="352" spans="1:33" ht="24" customHeight="1">
      <c r="A352" s="329"/>
      <c r="B352" s="329"/>
      <c r="C352" s="329"/>
      <c r="D352" s="329"/>
      <c r="E352" s="329"/>
      <c r="F352" s="329"/>
      <c r="G352" s="329"/>
      <c r="H352" s="329"/>
      <c r="I352" s="329"/>
      <c r="J352" s="329"/>
      <c r="K352" s="329"/>
      <c r="L352" s="329"/>
      <c r="M352" s="329"/>
      <c r="N352" s="329"/>
      <c r="O352" s="329"/>
      <c r="P352" s="329"/>
      <c r="Q352" s="329"/>
      <c r="R352" s="329"/>
      <c r="S352" s="329"/>
      <c r="T352" s="329"/>
      <c r="U352" s="329"/>
      <c r="V352" s="329"/>
      <c r="W352" s="329"/>
      <c r="X352" s="329"/>
      <c r="Y352" s="329"/>
      <c r="Z352" s="329"/>
      <c r="AA352" s="329"/>
      <c r="AB352" s="329"/>
      <c r="AC352" s="329"/>
      <c r="AD352" s="329"/>
      <c r="AE352" s="329"/>
      <c r="AF352" s="329"/>
      <c r="AG352" s="329"/>
    </row>
    <row r="353" spans="1:33" ht="24" customHeight="1">
      <c r="A353" s="329"/>
      <c r="B353" s="329"/>
      <c r="C353" s="329"/>
      <c r="D353" s="329"/>
      <c r="E353" s="329"/>
      <c r="F353" s="329"/>
      <c r="G353" s="329"/>
      <c r="H353" s="329"/>
      <c r="I353" s="329"/>
      <c r="J353" s="329"/>
      <c r="K353" s="329"/>
      <c r="L353" s="329"/>
      <c r="M353" s="329"/>
      <c r="N353" s="329"/>
      <c r="O353" s="329"/>
      <c r="P353" s="329"/>
      <c r="Q353" s="329"/>
      <c r="R353" s="329"/>
      <c r="S353" s="329"/>
      <c r="T353" s="329"/>
      <c r="U353" s="329"/>
      <c r="V353" s="329"/>
      <c r="W353" s="329"/>
      <c r="X353" s="329"/>
      <c r="Y353" s="329"/>
      <c r="Z353" s="329"/>
      <c r="AA353" s="329"/>
      <c r="AB353" s="329"/>
      <c r="AC353" s="329"/>
      <c r="AD353" s="329"/>
      <c r="AE353" s="329"/>
      <c r="AF353" s="329"/>
      <c r="AG353" s="329"/>
    </row>
    <row r="354" spans="1:33" ht="24" customHeight="1">
      <c r="A354" s="329"/>
      <c r="B354" s="329"/>
      <c r="C354" s="329"/>
      <c r="D354" s="329"/>
      <c r="E354" s="329"/>
      <c r="F354" s="329"/>
      <c r="G354" s="329"/>
      <c r="H354" s="329"/>
      <c r="I354" s="329"/>
      <c r="J354" s="329"/>
      <c r="K354" s="329"/>
      <c r="L354" s="329"/>
      <c r="M354" s="329"/>
      <c r="N354" s="329"/>
      <c r="O354" s="329"/>
      <c r="P354" s="329"/>
      <c r="Q354" s="329"/>
      <c r="R354" s="329"/>
      <c r="S354" s="329"/>
      <c r="T354" s="329"/>
      <c r="U354" s="329"/>
      <c r="V354" s="329"/>
      <c r="W354" s="329"/>
      <c r="X354" s="329"/>
      <c r="Y354" s="329"/>
      <c r="Z354" s="329"/>
      <c r="AA354" s="329"/>
      <c r="AB354" s="329"/>
      <c r="AC354" s="329"/>
      <c r="AD354" s="329"/>
      <c r="AE354" s="329"/>
      <c r="AF354" s="329"/>
      <c r="AG354" s="329"/>
    </row>
    <row r="355" spans="1:33" ht="24" customHeight="1">
      <c r="A355" s="329"/>
      <c r="B355" s="329"/>
      <c r="C355" s="329"/>
      <c r="D355" s="329"/>
      <c r="E355" s="329"/>
      <c r="F355" s="329"/>
      <c r="G355" s="329"/>
      <c r="H355" s="329"/>
      <c r="I355" s="329"/>
      <c r="J355" s="329"/>
      <c r="K355" s="329"/>
      <c r="L355" s="329"/>
      <c r="M355" s="329"/>
      <c r="N355" s="329"/>
      <c r="O355" s="329"/>
      <c r="P355" s="329"/>
      <c r="Q355" s="329"/>
      <c r="R355" s="329"/>
      <c r="S355" s="329"/>
      <c r="T355" s="329"/>
      <c r="U355" s="329"/>
      <c r="V355" s="329"/>
      <c r="W355" s="329"/>
      <c r="X355" s="329"/>
      <c r="Y355" s="329"/>
      <c r="Z355" s="329"/>
      <c r="AA355" s="329"/>
      <c r="AB355" s="329"/>
      <c r="AC355" s="329"/>
      <c r="AD355" s="329"/>
      <c r="AE355" s="329"/>
      <c r="AF355" s="329"/>
      <c r="AG355" s="329"/>
    </row>
    <row r="356" spans="1:33" ht="24" customHeight="1">
      <c r="A356" s="329"/>
      <c r="B356" s="329"/>
      <c r="C356" s="329"/>
      <c r="D356" s="329"/>
      <c r="E356" s="329"/>
      <c r="F356" s="329"/>
      <c r="G356" s="329"/>
      <c r="H356" s="329"/>
      <c r="I356" s="329"/>
      <c r="J356" s="329"/>
      <c r="K356" s="329"/>
      <c r="L356" s="329"/>
      <c r="M356" s="329"/>
      <c r="N356" s="329"/>
      <c r="O356" s="329"/>
      <c r="P356" s="329"/>
      <c r="Q356" s="329"/>
      <c r="R356" s="329"/>
      <c r="S356" s="329"/>
      <c r="T356" s="329"/>
      <c r="U356" s="329"/>
      <c r="V356" s="329"/>
      <c r="W356" s="329"/>
      <c r="X356" s="329"/>
      <c r="Y356" s="329"/>
      <c r="Z356" s="329"/>
      <c r="AA356" s="329"/>
      <c r="AB356" s="329"/>
      <c r="AC356" s="329"/>
      <c r="AD356" s="329"/>
      <c r="AE356" s="329"/>
      <c r="AF356" s="329"/>
      <c r="AG356" s="329"/>
    </row>
    <row r="357" spans="1:33" ht="24" customHeight="1">
      <c r="A357" s="329"/>
      <c r="B357" s="329"/>
      <c r="C357" s="329"/>
      <c r="D357" s="329"/>
      <c r="E357" s="329"/>
      <c r="F357" s="329"/>
      <c r="G357" s="329"/>
      <c r="H357" s="329"/>
      <c r="I357" s="329"/>
      <c r="J357" s="329"/>
      <c r="K357" s="329"/>
      <c r="L357" s="329"/>
      <c r="M357" s="329"/>
      <c r="N357" s="329"/>
      <c r="O357" s="329"/>
      <c r="P357" s="329"/>
      <c r="Q357" s="329"/>
      <c r="R357" s="329"/>
      <c r="S357" s="329"/>
      <c r="T357" s="329"/>
      <c r="U357" s="329"/>
      <c r="V357" s="329"/>
      <c r="W357" s="329"/>
      <c r="X357" s="329"/>
      <c r="Y357" s="329"/>
      <c r="Z357" s="329"/>
      <c r="AA357" s="329"/>
      <c r="AB357" s="329"/>
      <c r="AC357" s="329"/>
      <c r="AD357" s="329"/>
      <c r="AE357" s="329"/>
      <c r="AF357" s="329"/>
      <c r="AG357" s="329"/>
    </row>
    <row r="358" spans="1:33" ht="24" customHeight="1">
      <c r="A358" s="329"/>
      <c r="B358" s="329"/>
      <c r="C358" s="329"/>
      <c r="D358" s="329"/>
      <c r="E358" s="329"/>
      <c r="F358" s="329"/>
      <c r="G358" s="329"/>
      <c r="H358" s="329"/>
      <c r="I358" s="329"/>
      <c r="J358" s="329"/>
      <c r="K358" s="329"/>
      <c r="L358" s="329"/>
      <c r="M358" s="329"/>
      <c r="N358" s="329"/>
      <c r="O358" s="329"/>
      <c r="P358" s="329"/>
      <c r="Q358" s="329"/>
      <c r="R358" s="329"/>
      <c r="S358" s="329"/>
      <c r="T358" s="329"/>
      <c r="U358" s="329"/>
      <c r="V358" s="329"/>
      <c r="W358" s="329"/>
      <c r="X358" s="329"/>
      <c r="Y358" s="329"/>
      <c r="Z358" s="329"/>
      <c r="AA358" s="329"/>
      <c r="AB358" s="329"/>
      <c r="AC358" s="329"/>
      <c r="AD358" s="329"/>
      <c r="AE358" s="329"/>
      <c r="AF358" s="329"/>
      <c r="AG358" s="329"/>
    </row>
    <row r="359" spans="1:33" ht="24" customHeight="1">
      <c r="A359" s="329"/>
      <c r="B359" s="329"/>
      <c r="C359" s="329"/>
      <c r="D359" s="329"/>
      <c r="E359" s="329"/>
      <c r="F359" s="329"/>
      <c r="G359" s="329"/>
      <c r="H359" s="329"/>
      <c r="I359" s="329"/>
      <c r="J359" s="329"/>
      <c r="K359" s="329"/>
      <c r="L359" s="329"/>
      <c r="M359" s="329"/>
      <c r="N359" s="329"/>
      <c r="O359" s="329"/>
      <c r="P359" s="329"/>
      <c r="Q359" s="329"/>
      <c r="R359" s="329"/>
      <c r="S359" s="329"/>
      <c r="T359" s="329"/>
      <c r="U359" s="329"/>
      <c r="V359" s="329"/>
      <c r="W359" s="329"/>
      <c r="X359" s="329"/>
      <c r="Y359" s="329"/>
      <c r="Z359" s="329"/>
      <c r="AA359" s="329"/>
      <c r="AB359" s="329"/>
      <c r="AC359" s="329"/>
      <c r="AD359" s="329"/>
      <c r="AE359" s="329"/>
      <c r="AF359" s="329"/>
      <c r="AG359" s="329"/>
    </row>
    <row r="360" spans="1:33" ht="24" customHeight="1">
      <c r="A360" s="329"/>
      <c r="B360" s="329"/>
      <c r="C360" s="329"/>
      <c r="D360" s="329"/>
      <c r="E360" s="329"/>
      <c r="F360" s="329"/>
      <c r="G360" s="329"/>
      <c r="H360" s="329"/>
      <c r="I360" s="329"/>
      <c r="J360" s="329"/>
      <c r="K360" s="329"/>
      <c r="L360" s="329"/>
      <c r="M360" s="329"/>
      <c r="N360" s="329"/>
      <c r="O360" s="329"/>
      <c r="P360" s="329"/>
      <c r="Q360" s="329"/>
      <c r="R360" s="329"/>
      <c r="S360" s="329"/>
      <c r="T360" s="329"/>
      <c r="U360" s="329"/>
      <c r="V360" s="329"/>
      <c r="W360" s="329"/>
      <c r="X360" s="329"/>
      <c r="Y360" s="329"/>
      <c r="Z360" s="329"/>
      <c r="AA360" s="329"/>
      <c r="AB360" s="329"/>
      <c r="AC360" s="329"/>
      <c r="AD360" s="329"/>
      <c r="AE360" s="329"/>
      <c r="AF360" s="329"/>
      <c r="AG360" s="329"/>
    </row>
    <row r="361" spans="1:33" ht="24" customHeight="1">
      <c r="A361" s="329"/>
      <c r="B361" s="329"/>
      <c r="C361" s="329"/>
      <c r="D361" s="329"/>
      <c r="E361" s="329"/>
      <c r="F361" s="329"/>
      <c r="G361" s="329"/>
      <c r="H361" s="329"/>
      <c r="I361" s="329"/>
      <c r="J361" s="329"/>
      <c r="K361" s="329"/>
      <c r="L361" s="329"/>
      <c r="M361" s="329"/>
      <c r="N361" s="329"/>
      <c r="O361" s="329"/>
      <c r="P361" s="329"/>
      <c r="Q361" s="329"/>
      <c r="R361" s="329"/>
      <c r="S361" s="329"/>
      <c r="T361" s="329"/>
      <c r="U361" s="329"/>
      <c r="V361" s="329"/>
      <c r="W361" s="329"/>
      <c r="X361" s="329"/>
      <c r="Y361" s="329"/>
      <c r="Z361" s="329"/>
      <c r="AA361" s="329"/>
      <c r="AB361" s="329"/>
      <c r="AC361" s="329"/>
      <c r="AD361" s="329"/>
      <c r="AE361" s="329"/>
      <c r="AF361" s="329"/>
      <c r="AG361" s="329"/>
    </row>
    <row r="362" spans="1:33" ht="24" customHeight="1">
      <c r="A362" s="329"/>
      <c r="B362" s="329"/>
      <c r="C362" s="329"/>
      <c r="D362" s="329"/>
      <c r="E362" s="329"/>
      <c r="F362" s="329"/>
      <c r="G362" s="329"/>
      <c r="H362" s="329"/>
      <c r="I362" s="329"/>
      <c r="J362" s="329"/>
      <c r="K362" s="329"/>
      <c r="L362" s="329"/>
      <c r="M362" s="329"/>
      <c r="N362" s="329"/>
      <c r="O362" s="329"/>
      <c r="P362" s="329"/>
      <c r="Q362" s="329"/>
      <c r="R362" s="329"/>
      <c r="S362" s="329"/>
      <c r="T362" s="329"/>
      <c r="U362" s="329"/>
      <c r="V362" s="329"/>
      <c r="W362" s="329"/>
      <c r="X362" s="329"/>
      <c r="Y362" s="329"/>
      <c r="Z362" s="329"/>
      <c r="AA362" s="329"/>
      <c r="AB362" s="329"/>
      <c r="AC362" s="329"/>
      <c r="AD362" s="329"/>
      <c r="AE362" s="329"/>
      <c r="AF362" s="329"/>
      <c r="AG362" s="329"/>
    </row>
    <row r="363" spans="1:33" ht="24" customHeight="1">
      <c r="A363" s="329"/>
      <c r="B363" s="329"/>
      <c r="C363" s="329"/>
      <c r="D363" s="329"/>
      <c r="E363" s="329"/>
      <c r="F363" s="329"/>
      <c r="G363" s="329"/>
      <c r="H363" s="329"/>
      <c r="I363" s="329"/>
      <c r="J363" s="329"/>
      <c r="K363" s="329"/>
      <c r="L363" s="329"/>
      <c r="M363" s="329"/>
      <c r="N363" s="329"/>
      <c r="O363" s="329"/>
      <c r="P363" s="329"/>
      <c r="Q363" s="329"/>
      <c r="R363" s="329"/>
      <c r="S363" s="329"/>
      <c r="T363" s="329"/>
      <c r="U363" s="329"/>
      <c r="V363" s="329"/>
      <c r="W363" s="329"/>
      <c r="X363" s="329"/>
      <c r="Y363" s="329"/>
      <c r="Z363" s="329"/>
      <c r="AA363" s="329"/>
      <c r="AB363" s="329"/>
      <c r="AC363" s="329"/>
      <c r="AD363" s="329"/>
      <c r="AE363" s="329"/>
      <c r="AF363" s="329"/>
      <c r="AG363" s="329"/>
    </row>
    <row r="364" spans="1:33" ht="24" customHeight="1">
      <c r="A364" s="329"/>
      <c r="B364" s="329"/>
      <c r="C364" s="329"/>
      <c r="D364" s="329"/>
      <c r="E364" s="329"/>
      <c r="F364" s="329"/>
      <c r="G364" s="329"/>
      <c r="H364" s="329"/>
      <c r="I364" s="329"/>
      <c r="J364" s="329"/>
      <c r="K364" s="329"/>
      <c r="L364" s="329"/>
      <c r="M364" s="329"/>
      <c r="N364" s="329"/>
      <c r="O364" s="329"/>
      <c r="P364" s="329"/>
      <c r="Q364" s="329"/>
      <c r="R364" s="329"/>
      <c r="S364" s="329"/>
      <c r="T364" s="329"/>
      <c r="U364" s="329"/>
      <c r="V364" s="329"/>
      <c r="W364" s="329"/>
      <c r="X364" s="329"/>
      <c r="Y364" s="329"/>
      <c r="Z364" s="329"/>
      <c r="AA364" s="329"/>
      <c r="AB364" s="329"/>
      <c r="AC364" s="329"/>
      <c r="AD364" s="329"/>
      <c r="AE364" s="329"/>
      <c r="AF364" s="329"/>
      <c r="AG364" s="329"/>
    </row>
    <row r="365" spans="1:33" ht="24" customHeight="1">
      <c r="A365" s="329"/>
      <c r="B365" s="329"/>
      <c r="C365" s="329"/>
      <c r="D365" s="329"/>
      <c r="E365" s="329"/>
      <c r="F365" s="329"/>
      <c r="G365" s="329"/>
      <c r="H365" s="329"/>
      <c r="I365" s="329"/>
      <c r="J365" s="329"/>
      <c r="K365" s="329"/>
      <c r="L365" s="329"/>
      <c r="M365" s="329"/>
      <c r="N365" s="329"/>
      <c r="O365" s="329"/>
      <c r="P365" s="329"/>
      <c r="Q365" s="329"/>
      <c r="R365" s="329"/>
      <c r="S365" s="329"/>
      <c r="T365" s="329"/>
      <c r="U365" s="329"/>
      <c r="V365" s="329"/>
      <c r="W365" s="329"/>
      <c r="X365" s="329"/>
      <c r="Y365" s="329"/>
      <c r="Z365" s="329"/>
      <c r="AA365" s="329"/>
      <c r="AB365" s="329"/>
      <c r="AC365" s="329"/>
      <c r="AD365" s="329"/>
      <c r="AE365" s="329"/>
      <c r="AF365" s="329"/>
      <c r="AG365" s="329"/>
    </row>
    <row r="366" spans="1:33" ht="24" customHeight="1">
      <c r="A366" s="329"/>
      <c r="B366" s="329"/>
      <c r="C366" s="329"/>
      <c r="D366" s="329"/>
      <c r="E366" s="329"/>
      <c r="F366" s="329"/>
      <c r="G366" s="329"/>
      <c r="H366" s="329"/>
      <c r="I366" s="329"/>
      <c r="J366" s="329"/>
      <c r="K366" s="329"/>
      <c r="L366" s="329"/>
      <c r="M366" s="329"/>
      <c r="N366" s="329"/>
      <c r="O366" s="329"/>
      <c r="P366" s="329"/>
      <c r="Q366" s="329"/>
      <c r="R366" s="329"/>
      <c r="S366" s="329"/>
      <c r="T366" s="329"/>
      <c r="U366" s="329"/>
      <c r="V366" s="329"/>
      <c r="W366" s="329"/>
      <c r="X366" s="329"/>
      <c r="Y366" s="329"/>
      <c r="Z366" s="329"/>
      <c r="AA366" s="329"/>
      <c r="AB366" s="329"/>
      <c r="AC366" s="329"/>
      <c r="AD366" s="329"/>
      <c r="AE366" s="329"/>
      <c r="AF366" s="329"/>
      <c r="AG366" s="329"/>
    </row>
    <row r="367" spans="1:33" ht="24" customHeight="1">
      <c r="A367" s="329"/>
      <c r="B367" s="329"/>
      <c r="C367" s="329"/>
      <c r="D367" s="329"/>
      <c r="E367" s="329"/>
      <c r="F367" s="329"/>
      <c r="G367" s="329"/>
      <c r="H367" s="329"/>
      <c r="I367" s="329"/>
      <c r="J367" s="329"/>
      <c r="K367" s="329"/>
      <c r="L367" s="329"/>
      <c r="M367" s="329"/>
      <c r="N367" s="329"/>
      <c r="O367" s="329"/>
      <c r="P367" s="329"/>
      <c r="Q367" s="329"/>
      <c r="R367" s="329"/>
      <c r="S367" s="329"/>
      <c r="T367" s="329"/>
      <c r="U367" s="329"/>
      <c r="V367" s="329"/>
      <c r="W367" s="329"/>
      <c r="X367" s="329"/>
      <c r="Y367" s="329"/>
      <c r="Z367" s="329"/>
      <c r="AA367" s="329"/>
      <c r="AB367" s="329"/>
      <c r="AC367" s="329"/>
      <c r="AD367" s="329"/>
      <c r="AE367" s="329"/>
      <c r="AF367" s="329"/>
      <c r="AG367" s="329"/>
    </row>
    <row r="368" spans="1:33" ht="24" customHeight="1">
      <c r="A368" s="329"/>
      <c r="B368" s="329"/>
      <c r="C368" s="329"/>
      <c r="D368" s="329"/>
      <c r="E368" s="329"/>
      <c r="F368" s="329"/>
      <c r="G368" s="329"/>
      <c r="H368" s="329"/>
      <c r="I368" s="329"/>
      <c r="J368" s="329"/>
      <c r="K368" s="329"/>
      <c r="L368" s="329"/>
      <c r="M368" s="329"/>
      <c r="N368" s="329"/>
      <c r="O368" s="329"/>
      <c r="P368" s="329"/>
      <c r="Q368" s="329"/>
      <c r="R368" s="329"/>
      <c r="S368" s="329"/>
      <c r="T368" s="329"/>
      <c r="U368" s="329"/>
      <c r="V368" s="329"/>
      <c r="W368" s="329"/>
      <c r="X368" s="329"/>
      <c r="Y368" s="329"/>
      <c r="Z368" s="329"/>
      <c r="AA368" s="329"/>
      <c r="AB368" s="329"/>
      <c r="AC368" s="329"/>
      <c r="AD368" s="329"/>
      <c r="AE368" s="329"/>
      <c r="AF368" s="329"/>
      <c r="AG368" s="329"/>
    </row>
    <row r="369" spans="1:33" ht="24" customHeight="1">
      <c r="A369" s="329"/>
      <c r="B369" s="329"/>
      <c r="C369" s="329"/>
      <c r="D369" s="329"/>
      <c r="E369" s="329"/>
      <c r="F369" s="329"/>
      <c r="G369" s="329"/>
      <c r="H369" s="329"/>
      <c r="I369" s="329"/>
      <c r="J369" s="329"/>
      <c r="K369" s="329"/>
      <c r="L369" s="329"/>
      <c r="M369" s="329"/>
      <c r="N369" s="329"/>
      <c r="O369" s="329"/>
      <c r="P369" s="329"/>
      <c r="Q369" s="329"/>
      <c r="R369" s="329"/>
      <c r="S369" s="329"/>
      <c r="T369" s="329"/>
      <c r="U369" s="329"/>
      <c r="V369" s="329"/>
      <c r="W369" s="329"/>
      <c r="X369" s="329"/>
      <c r="Y369" s="329"/>
      <c r="Z369" s="329"/>
      <c r="AA369" s="329"/>
      <c r="AB369" s="329"/>
      <c r="AC369" s="329"/>
      <c r="AD369" s="329"/>
      <c r="AE369" s="329"/>
      <c r="AF369" s="329"/>
      <c r="AG369" s="329"/>
    </row>
    <row r="370" spans="1:33" ht="24" customHeight="1">
      <c r="A370" s="329"/>
      <c r="B370" s="329"/>
      <c r="C370" s="329"/>
      <c r="D370" s="329"/>
      <c r="E370" s="329"/>
      <c r="F370" s="329"/>
      <c r="G370" s="329"/>
      <c r="H370" s="329"/>
      <c r="I370" s="329"/>
      <c r="J370" s="329"/>
      <c r="K370" s="329"/>
      <c r="L370" s="329"/>
      <c r="M370" s="329"/>
      <c r="N370" s="329"/>
      <c r="O370" s="329"/>
      <c r="P370" s="329"/>
      <c r="Q370" s="329"/>
      <c r="R370" s="329"/>
      <c r="S370" s="329"/>
      <c r="T370" s="329"/>
      <c r="U370" s="329"/>
      <c r="V370" s="329"/>
      <c r="W370" s="329"/>
      <c r="X370" s="329"/>
      <c r="Y370" s="329"/>
      <c r="Z370" s="329"/>
      <c r="AA370" s="329"/>
      <c r="AB370" s="329"/>
      <c r="AC370" s="329"/>
      <c r="AD370" s="329"/>
      <c r="AE370" s="329"/>
      <c r="AF370" s="329"/>
      <c r="AG370" s="329"/>
    </row>
    <row r="371" spans="1:33" ht="24" customHeight="1">
      <c r="A371" s="329"/>
      <c r="B371" s="329"/>
      <c r="C371" s="329"/>
      <c r="D371" s="329"/>
      <c r="E371" s="329"/>
      <c r="F371" s="329"/>
      <c r="G371" s="329"/>
      <c r="H371" s="329"/>
      <c r="I371" s="329"/>
      <c r="J371" s="329"/>
      <c r="K371" s="329"/>
      <c r="L371" s="329"/>
      <c r="M371" s="329"/>
      <c r="N371" s="329"/>
      <c r="O371" s="329"/>
      <c r="P371" s="329"/>
      <c r="Q371" s="329"/>
      <c r="R371" s="329"/>
      <c r="S371" s="329"/>
      <c r="T371" s="329"/>
      <c r="U371" s="329"/>
      <c r="V371" s="329"/>
      <c r="W371" s="329"/>
      <c r="X371" s="329"/>
      <c r="Y371" s="329"/>
      <c r="Z371" s="329"/>
      <c r="AA371" s="329"/>
      <c r="AB371" s="329"/>
      <c r="AC371" s="329"/>
      <c r="AD371" s="329"/>
      <c r="AE371" s="329"/>
      <c r="AF371" s="329"/>
      <c r="AG371" s="329"/>
    </row>
    <row r="372" spans="1:33" ht="24" customHeight="1">
      <c r="A372" s="329"/>
      <c r="B372" s="329"/>
      <c r="C372" s="329"/>
      <c r="D372" s="329"/>
      <c r="E372" s="329"/>
      <c r="F372" s="329"/>
      <c r="G372" s="329"/>
      <c r="H372" s="329"/>
      <c r="I372" s="329"/>
      <c r="J372" s="329"/>
      <c r="K372" s="329"/>
      <c r="L372" s="329"/>
      <c r="M372" s="329"/>
      <c r="N372" s="329"/>
      <c r="O372" s="329"/>
      <c r="P372" s="329"/>
      <c r="Q372" s="329"/>
      <c r="R372" s="329"/>
      <c r="S372" s="329"/>
      <c r="T372" s="329"/>
      <c r="U372" s="329"/>
      <c r="V372" s="329"/>
      <c r="W372" s="329"/>
      <c r="X372" s="329"/>
      <c r="Y372" s="329"/>
      <c r="Z372" s="329"/>
      <c r="AA372" s="329"/>
      <c r="AB372" s="329"/>
      <c r="AC372" s="329"/>
      <c r="AD372" s="329"/>
      <c r="AE372" s="329"/>
      <c r="AF372" s="329"/>
      <c r="AG372" s="329"/>
    </row>
    <row r="373" spans="1:33" ht="24" customHeight="1">
      <c r="A373" s="329"/>
      <c r="B373" s="329"/>
      <c r="C373" s="329"/>
      <c r="D373" s="329"/>
      <c r="E373" s="329"/>
      <c r="F373" s="329"/>
      <c r="G373" s="329"/>
      <c r="H373" s="329"/>
      <c r="I373" s="329"/>
      <c r="J373" s="329"/>
      <c r="K373" s="329"/>
      <c r="L373" s="329"/>
      <c r="M373" s="329"/>
      <c r="N373" s="329"/>
      <c r="O373" s="329"/>
      <c r="P373" s="329"/>
      <c r="Q373" s="329"/>
      <c r="R373" s="329"/>
      <c r="S373" s="329"/>
      <c r="T373" s="329"/>
      <c r="U373" s="329"/>
      <c r="V373" s="329"/>
      <c r="W373" s="329"/>
      <c r="X373" s="329"/>
      <c r="Y373" s="329"/>
      <c r="Z373" s="329"/>
      <c r="AA373" s="329"/>
      <c r="AB373" s="329"/>
      <c r="AC373" s="329"/>
      <c r="AD373" s="329"/>
      <c r="AE373" s="329"/>
      <c r="AF373" s="329"/>
      <c r="AG373" s="329"/>
    </row>
    <row r="374" spans="1:33" ht="24" customHeight="1">
      <c r="A374" s="329"/>
      <c r="B374" s="329"/>
      <c r="C374" s="329"/>
      <c r="D374" s="329"/>
      <c r="E374" s="329"/>
      <c r="F374" s="329"/>
      <c r="G374" s="329"/>
      <c r="H374" s="329"/>
      <c r="I374" s="329"/>
      <c r="J374" s="329"/>
      <c r="K374" s="329"/>
      <c r="L374" s="329"/>
      <c r="M374" s="329"/>
      <c r="N374" s="329"/>
      <c r="O374" s="329"/>
      <c r="P374" s="329"/>
      <c r="Q374" s="329"/>
      <c r="R374" s="329"/>
      <c r="S374" s="329"/>
      <c r="T374" s="329"/>
      <c r="U374" s="329"/>
      <c r="V374" s="329"/>
      <c r="W374" s="329"/>
      <c r="X374" s="329"/>
      <c r="Y374" s="329"/>
      <c r="Z374" s="329"/>
      <c r="AA374" s="329"/>
      <c r="AB374" s="329"/>
      <c r="AC374" s="329"/>
      <c r="AD374" s="329"/>
      <c r="AE374" s="329"/>
      <c r="AF374" s="329"/>
      <c r="AG374" s="329"/>
    </row>
    <row r="375" spans="1:33" ht="24" customHeight="1">
      <c r="A375" s="329"/>
      <c r="B375" s="329"/>
      <c r="C375" s="329"/>
      <c r="D375" s="329"/>
      <c r="E375" s="329"/>
      <c r="F375" s="329"/>
      <c r="G375" s="329"/>
      <c r="H375" s="329"/>
      <c r="I375" s="329"/>
      <c r="J375" s="329"/>
      <c r="K375" s="329"/>
      <c r="L375" s="329"/>
      <c r="M375" s="329"/>
      <c r="N375" s="329"/>
      <c r="O375" s="329"/>
      <c r="P375" s="329"/>
      <c r="Q375" s="329"/>
      <c r="R375" s="329"/>
      <c r="S375" s="329"/>
      <c r="T375" s="329"/>
      <c r="U375" s="329"/>
      <c r="V375" s="329"/>
      <c r="W375" s="329"/>
      <c r="X375" s="329"/>
      <c r="Y375" s="329"/>
      <c r="Z375" s="329"/>
      <c r="AA375" s="329"/>
      <c r="AB375" s="329"/>
      <c r="AC375" s="329"/>
      <c r="AD375" s="329"/>
      <c r="AE375" s="329"/>
      <c r="AF375" s="329"/>
      <c r="AG375" s="329"/>
    </row>
    <row r="376" spans="1:33" ht="24" customHeight="1">
      <c r="A376" s="329"/>
      <c r="B376" s="329"/>
      <c r="C376" s="329"/>
      <c r="D376" s="329"/>
      <c r="E376" s="329"/>
      <c r="F376" s="329"/>
      <c r="G376" s="329"/>
      <c r="H376" s="329"/>
      <c r="I376" s="329"/>
      <c r="J376" s="329"/>
      <c r="K376" s="329"/>
      <c r="L376" s="329"/>
      <c r="M376" s="329"/>
      <c r="N376" s="329"/>
      <c r="O376" s="329"/>
      <c r="P376" s="329"/>
      <c r="Q376" s="329"/>
      <c r="R376" s="329"/>
      <c r="S376" s="329"/>
      <c r="T376" s="329"/>
      <c r="U376" s="329"/>
      <c r="V376" s="329"/>
      <c r="W376" s="329"/>
      <c r="X376" s="329"/>
      <c r="Y376" s="329"/>
      <c r="Z376" s="329"/>
      <c r="AA376" s="329"/>
      <c r="AB376" s="329"/>
      <c r="AC376" s="329"/>
      <c r="AD376" s="329"/>
      <c r="AE376" s="329"/>
      <c r="AF376" s="329"/>
      <c r="AG376" s="329"/>
    </row>
    <row r="377" spans="1:33" ht="24" customHeight="1">
      <c r="A377" s="329"/>
      <c r="B377" s="329"/>
      <c r="C377" s="329"/>
      <c r="D377" s="329"/>
      <c r="E377" s="329"/>
      <c r="F377" s="329"/>
      <c r="G377" s="329"/>
      <c r="H377" s="329"/>
      <c r="I377" s="329"/>
      <c r="J377" s="329"/>
      <c r="K377" s="329"/>
      <c r="L377" s="329"/>
      <c r="M377" s="329"/>
      <c r="N377" s="329"/>
      <c r="O377" s="329"/>
      <c r="P377" s="329"/>
      <c r="Q377" s="329"/>
      <c r="R377" s="329"/>
      <c r="S377" s="329"/>
      <c r="T377" s="329"/>
      <c r="U377" s="329"/>
      <c r="V377" s="329"/>
      <c r="W377" s="329"/>
      <c r="X377" s="329"/>
      <c r="Y377" s="329"/>
      <c r="Z377" s="329"/>
      <c r="AA377" s="329"/>
      <c r="AB377" s="329"/>
      <c r="AC377" s="329"/>
      <c r="AD377" s="329"/>
      <c r="AE377" s="329"/>
      <c r="AF377" s="329"/>
      <c r="AG377" s="329"/>
    </row>
    <row r="378" spans="1:33" ht="24" customHeight="1">
      <c r="A378" s="329"/>
      <c r="B378" s="329"/>
      <c r="C378" s="329"/>
      <c r="D378" s="329"/>
      <c r="E378" s="329"/>
      <c r="F378" s="329"/>
      <c r="G378" s="329"/>
      <c r="H378" s="329"/>
      <c r="I378" s="329"/>
      <c r="J378" s="329"/>
      <c r="K378" s="329"/>
      <c r="L378" s="329"/>
      <c r="M378" s="329"/>
      <c r="N378" s="329"/>
      <c r="O378" s="329"/>
      <c r="P378" s="329"/>
      <c r="Q378" s="329"/>
      <c r="R378" s="329"/>
      <c r="S378" s="329"/>
      <c r="T378" s="329"/>
      <c r="U378" s="329"/>
      <c r="V378" s="329"/>
      <c r="W378" s="329"/>
      <c r="X378" s="329"/>
      <c r="Y378" s="329"/>
      <c r="Z378" s="329"/>
      <c r="AA378" s="329"/>
      <c r="AB378" s="329"/>
      <c r="AC378" s="329"/>
      <c r="AD378" s="329"/>
      <c r="AE378" s="329"/>
      <c r="AF378" s="329"/>
      <c r="AG378" s="329"/>
    </row>
    <row r="379" spans="1:33" ht="24" customHeight="1">
      <c r="A379" s="329"/>
      <c r="B379" s="329"/>
      <c r="C379" s="329"/>
      <c r="D379" s="329"/>
      <c r="E379" s="329"/>
      <c r="F379" s="329"/>
      <c r="G379" s="329"/>
      <c r="H379" s="329"/>
      <c r="I379" s="329"/>
      <c r="J379" s="329"/>
      <c r="K379" s="329"/>
      <c r="L379" s="329"/>
      <c r="M379" s="329"/>
      <c r="N379" s="329"/>
      <c r="O379" s="329"/>
      <c r="P379" s="329"/>
      <c r="Q379" s="329"/>
      <c r="R379" s="329"/>
      <c r="S379" s="329"/>
      <c r="T379" s="329"/>
      <c r="U379" s="329"/>
      <c r="V379" s="329"/>
      <c r="W379" s="329"/>
      <c r="X379" s="329"/>
      <c r="Y379" s="329"/>
      <c r="Z379" s="329"/>
      <c r="AA379" s="329"/>
      <c r="AB379" s="329"/>
      <c r="AC379" s="329"/>
      <c r="AD379" s="329"/>
      <c r="AE379" s="329"/>
      <c r="AF379" s="329"/>
      <c r="AG379" s="329"/>
    </row>
    <row r="380" spans="1:33" ht="24" customHeight="1">
      <c r="A380" s="329"/>
      <c r="B380" s="329"/>
      <c r="C380" s="329"/>
      <c r="D380" s="329"/>
      <c r="E380" s="329"/>
      <c r="F380" s="329"/>
      <c r="G380" s="329"/>
      <c r="H380" s="329"/>
      <c r="I380" s="329"/>
      <c r="J380" s="329"/>
      <c r="K380" s="329"/>
      <c r="L380" s="329"/>
      <c r="M380" s="329"/>
      <c r="N380" s="329"/>
      <c r="O380" s="329"/>
      <c r="P380" s="329"/>
      <c r="Q380" s="329"/>
      <c r="R380" s="329"/>
      <c r="S380" s="329"/>
      <c r="T380" s="329"/>
      <c r="U380" s="329"/>
      <c r="V380" s="329"/>
      <c r="W380" s="329"/>
      <c r="X380" s="329"/>
      <c r="Y380" s="329"/>
      <c r="Z380" s="329"/>
      <c r="AA380" s="329"/>
      <c r="AB380" s="329"/>
      <c r="AC380" s="329"/>
      <c r="AD380" s="329"/>
      <c r="AE380" s="329"/>
      <c r="AF380" s="329"/>
      <c r="AG380" s="329"/>
    </row>
    <row r="381" spans="1:33" ht="24" customHeight="1">
      <c r="A381" s="329"/>
      <c r="B381" s="329"/>
      <c r="C381" s="329"/>
      <c r="D381" s="329"/>
      <c r="E381" s="329"/>
      <c r="F381" s="329"/>
      <c r="G381" s="329"/>
      <c r="H381" s="329"/>
      <c r="I381" s="329"/>
      <c r="J381" s="329"/>
      <c r="K381" s="329"/>
      <c r="L381" s="329"/>
      <c r="M381" s="329"/>
      <c r="N381" s="329"/>
      <c r="O381" s="329"/>
      <c r="P381" s="329"/>
      <c r="Q381" s="329"/>
      <c r="R381" s="329"/>
      <c r="S381" s="329"/>
      <c r="T381" s="329"/>
      <c r="U381" s="329"/>
      <c r="V381" s="329"/>
      <c r="W381" s="329"/>
      <c r="X381" s="329"/>
      <c r="Y381" s="329"/>
      <c r="Z381" s="329"/>
      <c r="AA381" s="329"/>
      <c r="AB381" s="329"/>
      <c r="AC381" s="329"/>
      <c r="AD381" s="329"/>
      <c r="AE381" s="329"/>
      <c r="AF381" s="329"/>
      <c r="AG381" s="329"/>
    </row>
    <row r="382" spans="1:33" ht="24" customHeight="1">
      <c r="A382" s="329"/>
      <c r="B382" s="329"/>
      <c r="C382" s="329"/>
      <c r="D382" s="329"/>
      <c r="E382" s="329"/>
      <c r="F382" s="329"/>
      <c r="G382" s="329"/>
      <c r="H382" s="329"/>
      <c r="I382" s="329"/>
      <c r="J382" s="329"/>
      <c r="K382" s="329"/>
      <c r="L382" s="329"/>
      <c r="M382" s="329"/>
      <c r="N382" s="329"/>
      <c r="O382" s="329"/>
      <c r="P382" s="329"/>
      <c r="Q382" s="329"/>
      <c r="R382" s="329"/>
      <c r="S382" s="329"/>
      <c r="T382" s="329"/>
      <c r="U382" s="329"/>
      <c r="V382" s="329"/>
      <c r="W382" s="329"/>
      <c r="X382" s="329"/>
      <c r="Y382" s="329"/>
      <c r="Z382" s="329"/>
      <c r="AA382" s="329"/>
      <c r="AB382" s="329"/>
      <c r="AC382" s="329"/>
      <c r="AD382" s="329"/>
      <c r="AE382" s="329"/>
      <c r="AF382" s="329"/>
      <c r="AG382" s="329"/>
    </row>
    <row r="383" spans="1:33" ht="24" customHeight="1">
      <c r="A383" s="329"/>
      <c r="B383" s="329"/>
      <c r="C383" s="329"/>
      <c r="D383" s="329"/>
      <c r="E383" s="329"/>
      <c r="F383" s="329"/>
      <c r="G383" s="329"/>
      <c r="H383" s="329"/>
      <c r="I383" s="329"/>
      <c r="J383" s="329"/>
      <c r="K383" s="329"/>
      <c r="L383" s="329"/>
      <c r="M383" s="329"/>
      <c r="N383" s="329"/>
      <c r="O383" s="329"/>
      <c r="P383" s="329"/>
      <c r="Q383" s="329"/>
      <c r="R383" s="329"/>
      <c r="S383" s="329"/>
      <c r="T383" s="329"/>
      <c r="U383" s="329"/>
      <c r="V383" s="329"/>
      <c r="W383" s="329"/>
      <c r="X383" s="329"/>
      <c r="Y383" s="329"/>
      <c r="Z383" s="329"/>
      <c r="AA383" s="329"/>
      <c r="AB383" s="329"/>
      <c r="AC383" s="329"/>
      <c r="AD383" s="329"/>
      <c r="AE383" s="329"/>
      <c r="AF383" s="329"/>
      <c r="AG383" s="329"/>
    </row>
    <row r="384" spans="1:33" ht="24" customHeight="1">
      <c r="A384" s="329"/>
      <c r="B384" s="329"/>
      <c r="C384" s="329"/>
      <c r="D384" s="329"/>
      <c r="E384" s="329"/>
      <c r="F384" s="329"/>
      <c r="G384" s="329"/>
      <c r="H384" s="329"/>
      <c r="I384" s="329"/>
      <c r="J384" s="329"/>
      <c r="K384" s="329"/>
      <c r="L384" s="329"/>
      <c r="M384" s="329"/>
      <c r="N384" s="329"/>
      <c r="O384" s="329"/>
      <c r="P384" s="329"/>
      <c r="Q384" s="329"/>
      <c r="R384" s="329"/>
      <c r="S384" s="329"/>
      <c r="T384" s="329"/>
      <c r="U384" s="329"/>
      <c r="V384" s="329"/>
      <c r="W384" s="329"/>
      <c r="X384" s="329"/>
      <c r="Y384" s="329"/>
      <c r="Z384" s="329"/>
      <c r="AA384" s="329"/>
      <c r="AB384" s="329"/>
      <c r="AC384" s="329"/>
      <c r="AD384" s="329"/>
      <c r="AE384" s="329"/>
      <c r="AF384" s="329"/>
      <c r="AG384" s="329"/>
    </row>
    <row r="385" spans="1:33" ht="24" customHeight="1">
      <c r="A385" s="329"/>
      <c r="B385" s="329"/>
      <c r="C385" s="329"/>
      <c r="D385" s="329"/>
      <c r="E385" s="329"/>
      <c r="F385" s="329"/>
      <c r="G385" s="329"/>
      <c r="H385" s="329"/>
      <c r="I385" s="329"/>
      <c r="J385" s="329"/>
      <c r="K385" s="329"/>
      <c r="L385" s="329"/>
      <c r="M385" s="329"/>
      <c r="N385" s="329"/>
      <c r="O385" s="329"/>
      <c r="P385" s="329"/>
      <c r="Q385" s="329"/>
      <c r="R385" s="329"/>
      <c r="S385" s="329"/>
      <c r="T385" s="329"/>
      <c r="U385" s="329"/>
      <c r="V385" s="329"/>
      <c r="W385" s="329"/>
      <c r="X385" s="329"/>
      <c r="Y385" s="329"/>
      <c r="Z385" s="329"/>
      <c r="AA385" s="329"/>
      <c r="AB385" s="329"/>
      <c r="AC385" s="329"/>
      <c r="AD385" s="329"/>
      <c r="AE385" s="329"/>
      <c r="AF385" s="329"/>
      <c r="AG385" s="329"/>
    </row>
    <row r="386" spans="1:33" ht="24" customHeight="1">
      <c r="A386" s="329"/>
      <c r="B386" s="329"/>
      <c r="C386" s="329"/>
      <c r="D386" s="329"/>
      <c r="E386" s="329"/>
      <c r="F386" s="329"/>
      <c r="G386" s="329"/>
      <c r="H386" s="329"/>
      <c r="I386" s="329"/>
      <c r="J386" s="329"/>
      <c r="K386" s="329"/>
      <c r="L386" s="329"/>
      <c r="M386" s="329"/>
      <c r="N386" s="329"/>
      <c r="O386" s="329"/>
      <c r="P386" s="329"/>
      <c r="Q386" s="329"/>
      <c r="R386" s="329"/>
      <c r="S386" s="329"/>
      <c r="T386" s="329"/>
      <c r="U386" s="329"/>
      <c r="V386" s="329"/>
      <c r="W386" s="329"/>
      <c r="X386" s="329"/>
      <c r="Y386" s="329"/>
      <c r="Z386" s="329"/>
      <c r="AA386" s="329"/>
      <c r="AB386" s="329"/>
      <c r="AC386" s="329"/>
      <c r="AD386" s="329"/>
      <c r="AE386" s="329"/>
      <c r="AF386" s="329"/>
      <c r="AG386" s="329"/>
    </row>
    <row r="387" spans="1:33" ht="24" customHeight="1">
      <c r="A387" s="329"/>
      <c r="B387" s="329"/>
      <c r="C387" s="329"/>
      <c r="D387" s="329"/>
      <c r="E387" s="329"/>
      <c r="F387" s="329"/>
      <c r="G387" s="329"/>
      <c r="H387" s="329"/>
      <c r="I387" s="329"/>
      <c r="J387" s="329"/>
      <c r="K387" s="329"/>
      <c r="L387" s="329"/>
      <c r="M387" s="329"/>
      <c r="N387" s="329"/>
      <c r="O387" s="329"/>
      <c r="P387" s="329"/>
      <c r="Q387" s="329"/>
      <c r="R387" s="329"/>
      <c r="S387" s="329"/>
      <c r="T387" s="329"/>
      <c r="U387" s="329"/>
      <c r="V387" s="329"/>
      <c r="W387" s="329"/>
      <c r="X387" s="329"/>
      <c r="Y387" s="329"/>
      <c r="Z387" s="329"/>
      <c r="AA387" s="329"/>
      <c r="AB387" s="329"/>
      <c r="AC387" s="329"/>
      <c r="AD387" s="329"/>
      <c r="AE387" s="329"/>
      <c r="AF387" s="329"/>
      <c r="AG387" s="329"/>
    </row>
    <row r="388" spans="1:33" ht="24" customHeight="1">
      <c r="A388" s="329"/>
      <c r="B388" s="329"/>
      <c r="C388" s="329"/>
      <c r="D388" s="329"/>
      <c r="E388" s="329"/>
      <c r="F388" s="329"/>
      <c r="G388" s="329"/>
      <c r="H388" s="329"/>
      <c r="I388" s="329"/>
      <c r="J388" s="329"/>
      <c r="K388" s="329"/>
      <c r="L388" s="329"/>
      <c r="M388" s="329"/>
      <c r="N388" s="329"/>
      <c r="O388" s="329"/>
      <c r="P388" s="329"/>
      <c r="Q388" s="329"/>
      <c r="R388" s="329"/>
      <c r="S388" s="329"/>
      <c r="T388" s="329"/>
      <c r="U388" s="329"/>
      <c r="V388" s="329"/>
      <c r="W388" s="329"/>
      <c r="X388" s="329"/>
      <c r="Y388" s="329"/>
      <c r="Z388" s="329"/>
      <c r="AA388" s="329"/>
      <c r="AB388" s="329"/>
      <c r="AC388" s="329"/>
      <c r="AD388" s="329"/>
      <c r="AE388" s="329"/>
      <c r="AF388" s="329"/>
      <c r="AG388" s="329"/>
    </row>
    <row r="389" spans="1:33" ht="24" customHeight="1">
      <c r="A389" s="329"/>
      <c r="B389" s="329"/>
      <c r="C389" s="329"/>
      <c r="D389" s="329"/>
      <c r="E389" s="329"/>
      <c r="F389" s="329"/>
      <c r="G389" s="329"/>
      <c r="H389" s="329"/>
      <c r="I389" s="329"/>
      <c r="J389" s="329"/>
      <c r="K389" s="329"/>
      <c r="L389" s="329"/>
      <c r="M389" s="329"/>
      <c r="N389" s="329"/>
      <c r="O389" s="329"/>
      <c r="P389" s="329"/>
      <c r="Q389" s="329"/>
      <c r="R389" s="329"/>
      <c r="S389" s="329"/>
      <c r="T389" s="329"/>
      <c r="U389" s="329"/>
      <c r="V389" s="329"/>
      <c r="W389" s="329"/>
      <c r="X389" s="329"/>
      <c r="Y389" s="329"/>
      <c r="Z389" s="329"/>
      <c r="AA389" s="329"/>
      <c r="AB389" s="329"/>
      <c r="AC389" s="329"/>
      <c r="AD389" s="329"/>
      <c r="AE389" s="329"/>
      <c r="AF389" s="329"/>
      <c r="AG389" s="329"/>
    </row>
    <row r="390" spans="1:33" ht="24" customHeight="1">
      <c r="A390" s="329"/>
      <c r="B390" s="329"/>
      <c r="C390" s="329"/>
      <c r="D390" s="329"/>
      <c r="E390" s="329"/>
      <c r="F390" s="329"/>
      <c r="G390" s="329"/>
      <c r="H390" s="329"/>
      <c r="I390" s="329"/>
      <c r="J390" s="329"/>
      <c r="K390" s="329"/>
      <c r="L390" s="329"/>
      <c r="M390" s="329"/>
      <c r="N390" s="329"/>
      <c r="O390" s="329"/>
      <c r="P390" s="329"/>
      <c r="Q390" s="329"/>
      <c r="R390" s="329"/>
      <c r="S390" s="329"/>
      <c r="T390" s="329"/>
      <c r="U390" s="329"/>
      <c r="V390" s="329"/>
      <c r="W390" s="329"/>
      <c r="X390" s="329"/>
      <c r="Y390" s="329"/>
      <c r="Z390" s="329"/>
      <c r="AA390" s="329"/>
      <c r="AB390" s="329"/>
      <c r="AC390" s="329"/>
      <c r="AD390" s="329"/>
      <c r="AE390" s="329"/>
      <c r="AF390" s="329"/>
      <c r="AG390" s="329"/>
    </row>
    <row r="391" spans="1:33" ht="24" customHeight="1">
      <c r="A391" s="329"/>
      <c r="B391" s="329"/>
      <c r="C391" s="329"/>
      <c r="D391" s="329"/>
      <c r="E391" s="329"/>
      <c r="F391" s="329"/>
      <c r="G391" s="329"/>
      <c r="H391" s="329"/>
      <c r="I391" s="329"/>
      <c r="J391" s="329"/>
      <c r="K391" s="329"/>
      <c r="L391" s="329"/>
      <c r="M391" s="329"/>
      <c r="N391" s="329"/>
      <c r="O391" s="329"/>
      <c r="P391" s="329"/>
      <c r="Q391" s="329"/>
      <c r="R391" s="329"/>
      <c r="S391" s="329"/>
      <c r="T391" s="329"/>
      <c r="U391" s="329"/>
      <c r="V391" s="329"/>
      <c r="W391" s="329"/>
      <c r="X391" s="329"/>
      <c r="Y391" s="329"/>
      <c r="Z391" s="329"/>
      <c r="AA391" s="329"/>
      <c r="AB391" s="329"/>
      <c r="AC391" s="329"/>
      <c r="AD391" s="329"/>
      <c r="AE391" s="329"/>
      <c r="AF391" s="329"/>
      <c r="AG391" s="329"/>
    </row>
    <row r="392" spans="1:33" ht="24" customHeight="1">
      <c r="A392" s="329"/>
      <c r="B392" s="329"/>
      <c r="C392" s="329"/>
      <c r="D392" s="329"/>
      <c r="E392" s="329"/>
      <c r="F392" s="329"/>
      <c r="G392" s="329"/>
      <c r="H392" s="329"/>
      <c r="I392" s="329"/>
      <c r="J392" s="329"/>
      <c r="K392" s="329"/>
      <c r="L392" s="329"/>
      <c r="M392" s="329"/>
      <c r="N392" s="329"/>
      <c r="O392" s="329"/>
      <c r="P392" s="329"/>
      <c r="Q392" s="329"/>
      <c r="R392" s="329"/>
      <c r="S392" s="329"/>
      <c r="T392" s="329"/>
      <c r="U392" s="329"/>
      <c r="V392" s="329"/>
      <c r="W392" s="329"/>
      <c r="X392" s="329"/>
      <c r="Y392" s="329"/>
      <c r="Z392" s="329"/>
      <c r="AA392" s="329"/>
      <c r="AB392" s="329"/>
      <c r="AC392" s="329"/>
      <c r="AD392" s="329"/>
      <c r="AE392" s="329"/>
      <c r="AF392" s="329"/>
      <c r="AG392" s="329"/>
    </row>
    <row r="393" spans="1:33" ht="24" customHeight="1">
      <c r="A393" s="329"/>
      <c r="B393" s="329"/>
      <c r="C393" s="329"/>
      <c r="D393" s="329"/>
      <c r="E393" s="329"/>
      <c r="F393" s="329"/>
      <c r="G393" s="329"/>
      <c r="H393" s="329"/>
      <c r="I393" s="329"/>
      <c r="J393" s="329"/>
      <c r="K393" s="329"/>
      <c r="L393" s="329"/>
      <c r="M393" s="329"/>
      <c r="N393" s="329"/>
      <c r="O393" s="329"/>
      <c r="P393" s="329"/>
      <c r="Q393" s="329"/>
      <c r="R393" s="329"/>
      <c r="S393" s="329"/>
      <c r="T393" s="329"/>
      <c r="U393" s="329"/>
      <c r="V393" s="329"/>
      <c r="W393" s="329"/>
      <c r="X393" s="329"/>
      <c r="Y393" s="329"/>
      <c r="Z393" s="329"/>
      <c r="AA393" s="329"/>
      <c r="AB393" s="329"/>
      <c r="AC393" s="329"/>
      <c r="AD393" s="329"/>
      <c r="AE393" s="329"/>
      <c r="AF393" s="329"/>
      <c r="AG393" s="329"/>
    </row>
    <row r="394" spans="1:33" ht="24" customHeight="1">
      <c r="A394" s="329"/>
      <c r="B394" s="329"/>
      <c r="C394" s="329"/>
      <c r="D394" s="329"/>
      <c r="E394" s="329"/>
      <c r="F394" s="329"/>
      <c r="G394" s="329"/>
      <c r="H394" s="329"/>
      <c r="I394" s="329"/>
      <c r="J394" s="329"/>
      <c r="K394" s="329"/>
      <c r="L394" s="329"/>
      <c r="M394" s="329"/>
      <c r="N394" s="329"/>
      <c r="O394" s="329"/>
      <c r="P394" s="329"/>
      <c r="Q394" s="329"/>
      <c r="R394" s="329"/>
      <c r="S394" s="329"/>
      <c r="T394" s="329"/>
      <c r="U394" s="329"/>
      <c r="V394" s="329"/>
      <c r="W394" s="329"/>
      <c r="X394" s="329"/>
      <c r="Y394" s="329"/>
      <c r="Z394" s="329"/>
      <c r="AA394" s="329"/>
      <c r="AB394" s="329"/>
      <c r="AC394" s="329"/>
      <c r="AD394" s="329"/>
      <c r="AE394" s="329"/>
      <c r="AF394" s="329"/>
      <c r="AG394" s="329"/>
    </row>
    <row r="395" spans="1:33" ht="24" customHeight="1">
      <c r="A395" s="329"/>
      <c r="B395" s="329"/>
      <c r="C395" s="329"/>
      <c r="D395" s="329"/>
      <c r="E395" s="329"/>
      <c r="F395" s="329"/>
      <c r="G395" s="329"/>
      <c r="H395" s="329"/>
      <c r="I395" s="329"/>
      <c r="J395" s="329"/>
      <c r="K395" s="329"/>
      <c r="L395" s="329"/>
      <c r="M395" s="329"/>
      <c r="N395" s="329"/>
      <c r="O395" s="329"/>
      <c r="P395" s="329"/>
      <c r="Q395" s="329"/>
      <c r="R395" s="329"/>
      <c r="S395" s="329"/>
      <c r="T395" s="329"/>
      <c r="U395" s="329"/>
      <c r="V395" s="329"/>
      <c r="W395" s="329"/>
      <c r="X395" s="329"/>
      <c r="Y395" s="329"/>
      <c r="Z395" s="329"/>
      <c r="AA395" s="329"/>
      <c r="AB395" s="329"/>
      <c r="AC395" s="329"/>
      <c r="AD395" s="329"/>
      <c r="AE395" s="329"/>
      <c r="AF395" s="329"/>
      <c r="AG395" s="329"/>
    </row>
    <row r="396" spans="1:33" ht="24" customHeight="1">
      <c r="A396" s="329"/>
      <c r="B396" s="329"/>
      <c r="C396" s="329"/>
      <c r="D396" s="329"/>
      <c r="E396" s="329"/>
      <c r="F396" s="329"/>
      <c r="G396" s="329"/>
      <c r="H396" s="329"/>
      <c r="I396" s="329"/>
      <c r="J396" s="329"/>
      <c r="K396" s="329"/>
      <c r="L396" s="329"/>
      <c r="M396" s="329"/>
      <c r="N396" s="329"/>
      <c r="O396" s="329"/>
      <c r="P396" s="329"/>
      <c r="Q396" s="329"/>
      <c r="R396" s="329"/>
      <c r="S396" s="329"/>
      <c r="T396" s="329"/>
      <c r="U396" s="329"/>
      <c r="V396" s="329"/>
      <c r="W396" s="329"/>
      <c r="X396" s="329"/>
      <c r="Y396" s="329"/>
      <c r="Z396" s="329"/>
      <c r="AA396" s="329"/>
      <c r="AB396" s="329"/>
      <c r="AC396" s="329"/>
      <c r="AD396" s="329"/>
      <c r="AE396" s="329"/>
      <c r="AF396" s="329"/>
      <c r="AG396" s="329"/>
    </row>
    <row r="397" spans="1:33" ht="24" customHeight="1">
      <c r="A397" s="329"/>
      <c r="B397" s="329"/>
      <c r="C397" s="329"/>
      <c r="D397" s="329"/>
      <c r="E397" s="329"/>
      <c r="F397" s="329"/>
      <c r="G397" s="329"/>
      <c r="H397" s="329"/>
      <c r="I397" s="329"/>
      <c r="J397" s="329"/>
      <c r="K397" s="329"/>
      <c r="L397" s="329"/>
      <c r="M397" s="329"/>
      <c r="N397" s="329"/>
      <c r="O397" s="329"/>
      <c r="P397" s="329"/>
      <c r="Q397" s="329"/>
      <c r="R397" s="329"/>
      <c r="S397" s="329"/>
      <c r="T397" s="329"/>
      <c r="U397" s="329"/>
      <c r="V397" s="329"/>
      <c r="W397" s="329"/>
      <c r="X397" s="329"/>
      <c r="Y397" s="329"/>
      <c r="Z397" s="329"/>
      <c r="AA397" s="329"/>
      <c r="AB397" s="329"/>
      <c r="AC397" s="329"/>
      <c r="AD397" s="329"/>
      <c r="AE397" s="329"/>
      <c r="AF397" s="329"/>
      <c r="AG397" s="329"/>
    </row>
    <row r="398" spans="1:33" ht="24" customHeight="1">
      <c r="A398" s="329"/>
      <c r="B398" s="329"/>
      <c r="C398" s="329"/>
      <c r="D398" s="329"/>
      <c r="E398" s="329"/>
      <c r="F398" s="329"/>
      <c r="G398" s="329"/>
      <c r="H398" s="329"/>
      <c r="I398" s="329"/>
      <c r="J398" s="329"/>
      <c r="K398" s="329"/>
      <c r="L398" s="329"/>
      <c r="M398" s="329"/>
      <c r="N398" s="329"/>
      <c r="O398" s="329"/>
      <c r="P398" s="329"/>
      <c r="Q398" s="329"/>
      <c r="R398" s="329"/>
      <c r="S398" s="329"/>
      <c r="T398" s="329"/>
      <c r="U398" s="329"/>
      <c r="V398" s="329"/>
      <c r="W398" s="329"/>
      <c r="X398" s="329"/>
      <c r="Y398" s="329"/>
      <c r="Z398" s="329"/>
      <c r="AA398" s="329"/>
      <c r="AB398" s="329"/>
      <c r="AC398" s="329"/>
      <c r="AD398" s="329"/>
      <c r="AE398" s="329"/>
      <c r="AF398" s="329"/>
      <c r="AG398" s="329"/>
    </row>
    <row r="399" spans="1:33" ht="24" customHeight="1">
      <c r="A399" s="329"/>
      <c r="B399" s="329"/>
      <c r="C399" s="329"/>
      <c r="D399" s="329"/>
      <c r="E399" s="329"/>
      <c r="F399" s="329"/>
      <c r="G399" s="329"/>
      <c r="H399" s="329"/>
      <c r="I399" s="329"/>
      <c r="J399" s="329"/>
      <c r="K399" s="329"/>
      <c r="L399" s="329"/>
      <c r="M399" s="329"/>
      <c r="N399" s="329"/>
      <c r="O399" s="329"/>
      <c r="P399" s="329"/>
      <c r="Q399" s="329"/>
      <c r="R399" s="329"/>
      <c r="S399" s="329"/>
      <c r="T399" s="329"/>
      <c r="U399" s="329"/>
      <c r="V399" s="329"/>
      <c r="W399" s="329"/>
      <c r="X399" s="329"/>
      <c r="Y399" s="329"/>
      <c r="Z399" s="329"/>
      <c r="AA399" s="329"/>
      <c r="AB399" s="329"/>
      <c r="AC399" s="329"/>
      <c r="AD399" s="329"/>
      <c r="AE399" s="329"/>
      <c r="AF399" s="329"/>
      <c r="AG399" s="329"/>
    </row>
    <row r="400" spans="1:33" ht="24" customHeight="1">
      <c r="A400" s="329"/>
      <c r="B400" s="329"/>
      <c r="C400" s="329"/>
      <c r="D400" s="329"/>
      <c r="E400" s="329"/>
      <c r="F400" s="329"/>
      <c r="G400" s="329"/>
      <c r="H400" s="329"/>
      <c r="I400" s="329"/>
      <c r="J400" s="329"/>
      <c r="K400" s="329"/>
      <c r="L400" s="329"/>
      <c r="M400" s="329"/>
      <c r="N400" s="329"/>
      <c r="O400" s="329"/>
      <c r="P400" s="329"/>
      <c r="Q400" s="329"/>
      <c r="R400" s="329"/>
      <c r="S400" s="329"/>
      <c r="T400" s="329"/>
      <c r="U400" s="329"/>
      <c r="V400" s="329"/>
      <c r="W400" s="329"/>
      <c r="X400" s="329"/>
      <c r="Y400" s="329"/>
      <c r="Z400" s="329"/>
      <c r="AA400" s="329"/>
      <c r="AB400" s="329"/>
      <c r="AC400" s="329"/>
      <c r="AD400" s="329"/>
      <c r="AE400" s="329"/>
      <c r="AF400" s="329"/>
      <c r="AG400" s="329"/>
    </row>
    <row r="401" spans="1:33" ht="24" customHeight="1">
      <c r="A401" s="329"/>
      <c r="B401" s="329"/>
      <c r="C401" s="329"/>
      <c r="D401" s="329"/>
      <c r="E401" s="329"/>
      <c r="F401" s="329"/>
      <c r="G401" s="329"/>
      <c r="H401" s="329"/>
      <c r="I401" s="329"/>
      <c r="J401" s="329"/>
      <c r="K401" s="329"/>
      <c r="L401" s="329"/>
      <c r="M401" s="329"/>
      <c r="N401" s="329"/>
      <c r="O401" s="329"/>
      <c r="P401" s="329"/>
      <c r="Q401" s="329"/>
      <c r="R401" s="329"/>
      <c r="S401" s="329"/>
      <c r="T401" s="329"/>
      <c r="U401" s="329"/>
      <c r="V401" s="329"/>
      <c r="W401" s="329"/>
      <c r="X401" s="329"/>
      <c r="Y401" s="329"/>
      <c r="Z401" s="329"/>
      <c r="AA401" s="329"/>
      <c r="AB401" s="329"/>
      <c r="AC401" s="329"/>
      <c r="AD401" s="329"/>
      <c r="AE401" s="329"/>
      <c r="AF401" s="329"/>
      <c r="AG401" s="329"/>
    </row>
    <row r="402" spans="1:33" ht="24" customHeight="1">
      <c r="A402" s="329"/>
      <c r="B402" s="329"/>
      <c r="C402" s="329"/>
      <c r="D402" s="329"/>
      <c r="E402" s="329"/>
      <c r="F402" s="329"/>
      <c r="G402" s="329"/>
      <c r="H402" s="329"/>
      <c r="I402" s="329"/>
      <c r="J402" s="329"/>
      <c r="K402" s="329"/>
      <c r="L402" s="329"/>
      <c r="M402" s="329"/>
      <c r="N402" s="329"/>
      <c r="O402" s="329"/>
      <c r="P402" s="329"/>
      <c r="Q402" s="329"/>
      <c r="R402" s="329"/>
      <c r="S402" s="329"/>
      <c r="T402" s="329"/>
      <c r="U402" s="329"/>
      <c r="V402" s="329"/>
      <c r="W402" s="329"/>
      <c r="X402" s="329"/>
      <c r="Y402" s="329"/>
      <c r="Z402" s="329"/>
      <c r="AA402" s="329"/>
      <c r="AB402" s="329"/>
      <c r="AC402" s="329"/>
      <c r="AD402" s="329"/>
      <c r="AE402" s="329"/>
      <c r="AF402" s="329"/>
      <c r="AG402" s="329"/>
    </row>
    <row r="403" spans="1:33" ht="24" customHeight="1">
      <c r="A403" s="329"/>
      <c r="B403" s="329"/>
      <c r="C403" s="329"/>
      <c r="D403" s="329"/>
      <c r="E403" s="329"/>
      <c r="F403" s="329"/>
      <c r="G403" s="329"/>
      <c r="H403" s="329"/>
      <c r="I403" s="329"/>
      <c r="J403" s="329"/>
      <c r="K403" s="329"/>
      <c r="L403" s="329"/>
      <c r="M403" s="329"/>
      <c r="N403" s="329"/>
      <c r="O403" s="329"/>
      <c r="P403" s="329"/>
      <c r="Q403" s="329"/>
      <c r="R403" s="329"/>
      <c r="S403" s="329"/>
      <c r="T403" s="329"/>
      <c r="U403" s="329"/>
      <c r="V403" s="329"/>
      <c r="W403" s="329"/>
      <c r="X403" s="329"/>
      <c r="Y403" s="329"/>
      <c r="Z403" s="329"/>
      <c r="AA403" s="329"/>
      <c r="AB403" s="329"/>
      <c r="AC403" s="329"/>
      <c r="AD403" s="329"/>
      <c r="AE403" s="329"/>
      <c r="AF403" s="329"/>
      <c r="AG403" s="329"/>
    </row>
    <row r="404" spans="1:33" ht="24" customHeight="1">
      <c r="A404" s="329"/>
      <c r="B404" s="329"/>
      <c r="C404" s="329"/>
      <c r="D404" s="329"/>
      <c r="E404" s="329"/>
      <c r="F404" s="329"/>
      <c r="G404" s="329"/>
      <c r="H404" s="329"/>
      <c r="I404" s="329"/>
      <c r="J404" s="329"/>
      <c r="K404" s="329"/>
      <c r="L404" s="329"/>
      <c r="M404" s="329"/>
      <c r="N404" s="329"/>
      <c r="O404" s="329"/>
      <c r="P404" s="329"/>
      <c r="Q404" s="329"/>
      <c r="R404" s="329"/>
      <c r="S404" s="329"/>
      <c r="T404" s="329"/>
      <c r="U404" s="329"/>
      <c r="V404" s="329"/>
      <c r="W404" s="329"/>
      <c r="X404" s="329"/>
      <c r="Y404" s="329"/>
      <c r="Z404" s="329"/>
      <c r="AA404" s="329"/>
      <c r="AB404" s="329"/>
      <c r="AC404" s="329"/>
      <c r="AD404" s="329"/>
      <c r="AE404" s="329"/>
      <c r="AF404" s="329"/>
      <c r="AG404" s="329"/>
    </row>
    <row r="405" spans="1:33" ht="24" customHeight="1">
      <c r="A405" s="329"/>
      <c r="B405" s="329"/>
      <c r="C405" s="329"/>
      <c r="D405" s="329"/>
      <c r="E405" s="329"/>
      <c r="F405" s="329"/>
      <c r="G405" s="329"/>
      <c r="H405" s="329"/>
      <c r="I405" s="329"/>
      <c r="J405" s="329"/>
      <c r="K405" s="329"/>
      <c r="L405" s="329"/>
      <c r="M405" s="329"/>
      <c r="N405" s="329"/>
      <c r="O405" s="329"/>
      <c r="P405" s="329"/>
      <c r="Q405" s="329"/>
      <c r="R405" s="329"/>
      <c r="S405" s="329"/>
      <c r="T405" s="329"/>
      <c r="U405" s="329"/>
      <c r="V405" s="329"/>
      <c r="W405" s="329"/>
      <c r="X405" s="329"/>
      <c r="Y405" s="329"/>
      <c r="Z405" s="329"/>
      <c r="AA405" s="329"/>
      <c r="AB405" s="329"/>
      <c r="AC405" s="329"/>
      <c r="AD405" s="329"/>
      <c r="AE405" s="329"/>
      <c r="AF405" s="329"/>
      <c r="AG405" s="329"/>
    </row>
    <row r="406" spans="1:33" ht="24" customHeight="1">
      <c r="A406" s="329"/>
      <c r="B406" s="329"/>
      <c r="C406" s="329"/>
      <c r="D406" s="329"/>
      <c r="E406" s="329"/>
      <c r="F406" s="329"/>
      <c r="G406" s="329"/>
      <c r="H406" s="329"/>
      <c r="I406" s="329"/>
      <c r="J406" s="329"/>
      <c r="K406" s="329"/>
      <c r="L406" s="329"/>
      <c r="M406" s="329"/>
      <c r="N406" s="329"/>
      <c r="O406" s="329"/>
      <c r="P406" s="329"/>
      <c r="Q406" s="329"/>
      <c r="R406" s="329"/>
      <c r="S406" s="329"/>
      <c r="T406" s="329"/>
      <c r="U406" s="329"/>
      <c r="V406" s="329"/>
      <c r="W406" s="329"/>
      <c r="X406" s="329"/>
      <c r="Y406" s="329"/>
      <c r="Z406" s="329"/>
      <c r="AA406" s="329"/>
      <c r="AB406" s="329"/>
      <c r="AC406" s="329"/>
      <c r="AD406" s="329"/>
      <c r="AE406" s="329"/>
      <c r="AF406" s="329"/>
      <c r="AG406" s="329"/>
    </row>
    <row r="407" spans="1:33" ht="24" customHeight="1">
      <c r="A407" s="329"/>
      <c r="B407" s="329"/>
      <c r="C407" s="329"/>
      <c r="D407" s="329"/>
      <c r="E407" s="329"/>
      <c r="F407" s="329"/>
      <c r="G407" s="329"/>
      <c r="H407" s="329"/>
      <c r="I407" s="329"/>
      <c r="J407" s="329"/>
      <c r="K407" s="329"/>
      <c r="L407" s="329"/>
      <c r="M407" s="329"/>
      <c r="N407" s="329"/>
      <c r="O407" s="329"/>
      <c r="P407" s="329"/>
      <c r="Q407" s="329"/>
      <c r="R407" s="329"/>
      <c r="S407" s="329"/>
      <c r="T407" s="329"/>
      <c r="U407" s="329"/>
      <c r="V407" s="329"/>
      <c r="W407" s="329"/>
      <c r="X407" s="329"/>
      <c r="Y407" s="329"/>
      <c r="Z407" s="329"/>
      <c r="AA407" s="329"/>
      <c r="AB407" s="329"/>
      <c r="AC407" s="329"/>
      <c r="AD407" s="329"/>
      <c r="AE407" s="329"/>
      <c r="AF407" s="329"/>
      <c r="AG407" s="329"/>
    </row>
    <row r="408" spans="1:33" ht="24" customHeight="1">
      <c r="A408" s="329"/>
      <c r="B408" s="329"/>
      <c r="C408" s="329"/>
      <c r="D408" s="329"/>
      <c r="E408" s="329"/>
      <c r="F408" s="329"/>
      <c r="G408" s="329"/>
      <c r="H408" s="329"/>
      <c r="I408" s="329"/>
      <c r="J408" s="329"/>
      <c r="K408" s="329"/>
      <c r="L408" s="329"/>
      <c r="M408" s="329"/>
      <c r="N408" s="329"/>
      <c r="O408" s="329"/>
      <c r="P408" s="329"/>
      <c r="Q408" s="329"/>
      <c r="R408" s="329"/>
      <c r="S408" s="329"/>
      <c r="T408" s="329"/>
      <c r="U408" s="329"/>
      <c r="V408" s="329"/>
      <c r="W408" s="329"/>
      <c r="X408" s="329"/>
      <c r="Y408" s="329"/>
      <c r="Z408" s="329"/>
      <c r="AA408" s="329"/>
      <c r="AB408" s="329"/>
      <c r="AC408" s="329"/>
      <c r="AD408" s="329"/>
      <c r="AE408" s="329"/>
      <c r="AF408" s="329"/>
      <c r="AG408" s="329"/>
    </row>
    <row r="409" spans="1:33" ht="24" customHeight="1">
      <c r="A409" s="329"/>
      <c r="B409" s="329"/>
      <c r="C409" s="329"/>
      <c r="D409" s="329"/>
      <c r="E409" s="329"/>
      <c r="F409" s="329"/>
      <c r="G409" s="329"/>
      <c r="H409" s="329"/>
      <c r="I409" s="329"/>
      <c r="J409" s="329"/>
      <c r="K409" s="329"/>
      <c r="L409" s="329"/>
      <c r="M409" s="329"/>
      <c r="N409" s="329"/>
      <c r="O409" s="329"/>
      <c r="P409" s="329"/>
      <c r="Q409" s="329"/>
      <c r="R409" s="329"/>
      <c r="S409" s="329"/>
      <c r="T409" s="329"/>
      <c r="U409" s="329"/>
      <c r="V409" s="329"/>
      <c r="W409" s="329"/>
      <c r="X409" s="329"/>
      <c r="Y409" s="329"/>
      <c r="Z409" s="329"/>
      <c r="AA409" s="329"/>
      <c r="AB409" s="329"/>
      <c r="AC409" s="329"/>
      <c r="AD409" s="329"/>
      <c r="AE409" s="329"/>
      <c r="AF409" s="329"/>
      <c r="AG409" s="329"/>
    </row>
    <row r="410" spans="1:33" ht="24" customHeight="1">
      <c r="A410" s="329"/>
      <c r="B410" s="329"/>
      <c r="C410" s="329"/>
      <c r="D410" s="329"/>
      <c r="E410" s="329"/>
      <c r="F410" s="329"/>
      <c r="G410" s="329"/>
      <c r="H410" s="329"/>
      <c r="I410" s="329"/>
      <c r="J410" s="329"/>
      <c r="K410" s="329"/>
      <c r="L410" s="329"/>
      <c r="M410" s="329"/>
      <c r="N410" s="329"/>
      <c r="O410" s="329"/>
      <c r="P410" s="329"/>
      <c r="Q410" s="329"/>
      <c r="R410" s="329"/>
      <c r="S410" s="329"/>
      <c r="T410" s="329"/>
      <c r="U410" s="329"/>
      <c r="V410" s="329"/>
      <c r="W410" s="329"/>
      <c r="X410" s="329"/>
      <c r="Y410" s="329"/>
      <c r="Z410" s="329"/>
      <c r="AA410" s="329"/>
      <c r="AB410" s="329"/>
      <c r="AC410" s="329"/>
      <c r="AD410" s="329"/>
      <c r="AE410" s="329"/>
      <c r="AF410" s="329"/>
      <c r="AG410" s="329"/>
    </row>
    <row r="411" spans="1:33" ht="24" customHeight="1">
      <c r="A411" s="329"/>
      <c r="B411" s="329"/>
      <c r="C411" s="329"/>
      <c r="D411" s="329"/>
      <c r="E411" s="329"/>
      <c r="F411" s="329"/>
      <c r="G411" s="329"/>
      <c r="H411" s="329"/>
      <c r="I411" s="329"/>
      <c r="J411" s="329"/>
      <c r="K411" s="329"/>
      <c r="L411" s="329"/>
      <c r="M411" s="329"/>
      <c r="N411" s="329"/>
      <c r="O411" s="329"/>
      <c r="P411" s="329"/>
      <c r="Q411" s="329"/>
      <c r="R411" s="329"/>
      <c r="S411" s="329"/>
      <c r="T411" s="329"/>
      <c r="U411" s="329"/>
      <c r="V411" s="329"/>
      <c r="W411" s="329"/>
      <c r="X411" s="329"/>
      <c r="Y411" s="329"/>
      <c r="Z411" s="329"/>
      <c r="AA411" s="329"/>
      <c r="AB411" s="329"/>
      <c r="AC411" s="329"/>
      <c r="AD411" s="329"/>
      <c r="AE411" s="329"/>
      <c r="AF411" s="329"/>
      <c r="AG411" s="329"/>
    </row>
    <row r="412" spans="1:33" ht="24" customHeight="1">
      <c r="A412" s="329"/>
      <c r="B412" s="329"/>
      <c r="C412" s="329"/>
      <c r="D412" s="329"/>
      <c r="E412" s="329"/>
      <c r="F412" s="329"/>
      <c r="G412" s="329"/>
      <c r="H412" s="329"/>
      <c r="I412" s="329"/>
      <c r="J412" s="329"/>
      <c r="K412" s="329"/>
      <c r="L412" s="329"/>
      <c r="M412" s="329"/>
      <c r="N412" s="329"/>
      <c r="O412" s="329"/>
      <c r="P412" s="329"/>
      <c r="Q412" s="329"/>
      <c r="R412" s="329"/>
      <c r="S412" s="329"/>
      <c r="T412" s="329"/>
      <c r="U412" s="329"/>
      <c r="V412" s="329"/>
      <c r="W412" s="329"/>
      <c r="X412" s="329"/>
      <c r="Y412" s="329"/>
      <c r="Z412" s="329"/>
      <c r="AA412" s="329"/>
      <c r="AB412" s="329"/>
      <c r="AC412" s="329"/>
      <c r="AD412" s="329"/>
      <c r="AE412" s="329"/>
      <c r="AF412" s="329"/>
      <c r="AG412" s="329"/>
    </row>
    <row r="413" spans="1:33" ht="24" customHeight="1">
      <c r="A413" s="329"/>
      <c r="B413" s="329"/>
      <c r="C413" s="329"/>
      <c r="D413" s="329"/>
      <c r="E413" s="329"/>
      <c r="F413" s="329"/>
      <c r="G413" s="329"/>
      <c r="H413" s="329"/>
      <c r="I413" s="329"/>
      <c r="J413" s="329"/>
      <c r="K413" s="329"/>
      <c r="L413" s="329"/>
      <c r="M413" s="329"/>
      <c r="N413" s="329"/>
      <c r="O413" s="329"/>
      <c r="P413" s="329"/>
      <c r="Q413" s="329"/>
      <c r="R413" s="329"/>
      <c r="S413" s="329"/>
      <c r="T413" s="329"/>
      <c r="U413" s="329"/>
      <c r="V413" s="329"/>
      <c r="W413" s="329"/>
      <c r="X413" s="329"/>
      <c r="Y413" s="329"/>
      <c r="Z413" s="329"/>
      <c r="AA413" s="329"/>
      <c r="AB413" s="329"/>
      <c r="AC413" s="329"/>
      <c r="AD413" s="329"/>
      <c r="AE413" s="329"/>
      <c r="AF413" s="329"/>
      <c r="AG413" s="329"/>
    </row>
    <row r="414" spans="1:33" ht="24" customHeight="1">
      <c r="A414" s="329"/>
      <c r="B414" s="329"/>
      <c r="C414" s="329"/>
      <c r="D414" s="329"/>
      <c r="E414" s="329"/>
      <c r="F414" s="329"/>
      <c r="G414" s="329"/>
      <c r="H414" s="329"/>
      <c r="I414" s="329"/>
      <c r="J414" s="329"/>
      <c r="K414" s="329"/>
      <c r="L414" s="329"/>
      <c r="M414" s="329"/>
      <c r="N414" s="329"/>
      <c r="O414" s="329"/>
      <c r="P414" s="329"/>
      <c r="Q414" s="329"/>
      <c r="R414" s="329"/>
      <c r="S414" s="329"/>
      <c r="T414" s="329"/>
      <c r="U414" s="329"/>
      <c r="V414" s="329"/>
      <c r="W414" s="329"/>
      <c r="X414" s="329"/>
      <c r="Y414" s="329"/>
      <c r="Z414" s="329"/>
      <c r="AA414" s="329"/>
      <c r="AB414" s="329"/>
      <c r="AC414" s="329"/>
      <c r="AD414" s="329"/>
      <c r="AE414" s="329"/>
      <c r="AF414" s="329"/>
      <c r="AG414" s="329"/>
    </row>
    <row r="415" spans="1:33" ht="24" customHeight="1">
      <c r="A415" s="329"/>
      <c r="B415" s="329"/>
      <c r="C415" s="329"/>
      <c r="D415" s="329"/>
      <c r="E415" s="329"/>
      <c r="F415" s="329"/>
      <c r="G415" s="329"/>
      <c r="H415" s="329"/>
      <c r="I415" s="329"/>
      <c r="J415" s="329"/>
      <c r="K415" s="329"/>
      <c r="L415" s="329"/>
      <c r="M415" s="329"/>
      <c r="N415" s="329"/>
      <c r="O415" s="329"/>
      <c r="P415" s="329"/>
      <c r="Q415" s="329"/>
      <c r="R415" s="329"/>
      <c r="S415" s="329"/>
      <c r="T415" s="329"/>
      <c r="U415" s="329"/>
      <c r="V415" s="329"/>
      <c r="W415" s="329"/>
      <c r="X415" s="329"/>
      <c r="Y415" s="329"/>
      <c r="Z415" s="329"/>
      <c r="AA415" s="329"/>
      <c r="AB415" s="329"/>
      <c r="AC415" s="329"/>
      <c r="AD415" s="329"/>
      <c r="AE415" s="329"/>
      <c r="AF415" s="329"/>
      <c r="AG415" s="329"/>
    </row>
    <row r="416" spans="1:33" ht="24" customHeight="1">
      <c r="A416" s="329"/>
      <c r="B416" s="329"/>
      <c r="C416" s="329"/>
      <c r="D416" s="329"/>
      <c r="E416" s="329"/>
      <c r="F416" s="329"/>
      <c r="G416" s="329"/>
      <c r="H416" s="329"/>
      <c r="I416" s="329"/>
      <c r="J416" s="329"/>
      <c r="K416" s="329"/>
      <c r="L416" s="329"/>
      <c r="M416" s="329"/>
      <c r="N416" s="329"/>
      <c r="O416" s="329"/>
      <c r="P416" s="329"/>
      <c r="Q416" s="329"/>
      <c r="R416" s="329"/>
      <c r="S416" s="329"/>
      <c r="T416" s="329"/>
      <c r="U416" s="329"/>
      <c r="V416" s="329"/>
      <c r="W416" s="329"/>
      <c r="X416" s="329"/>
      <c r="Y416" s="329"/>
      <c r="Z416" s="329"/>
      <c r="AA416" s="329"/>
      <c r="AB416" s="329"/>
      <c r="AC416" s="329"/>
      <c r="AD416" s="329"/>
      <c r="AE416" s="329"/>
      <c r="AF416" s="329"/>
      <c r="AG416" s="329"/>
    </row>
    <row r="417" spans="1:33" ht="24" customHeight="1">
      <c r="A417" s="329"/>
      <c r="B417" s="329"/>
      <c r="C417" s="329"/>
      <c r="D417" s="329"/>
      <c r="E417" s="329"/>
      <c r="F417" s="329"/>
      <c r="G417" s="329"/>
      <c r="H417" s="329"/>
      <c r="I417" s="329"/>
      <c r="J417" s="329"/>
      <c r="K417" s="329"/>
      <c r="L417" s="329"/>
      <c r="M417" s="329"/>
      <c r="N417" s="329"/>
      <c r="O417" s="329"/>
      <c r="P417" s="329"/>
      <c r="Q417" s="329"/>
      <c r="R417" s="329"/>
      <c r="S417" s="329"/>
      <c r="T417" s="329"/>
      <c r="U417" s="329"/>
      <c r="V417" s="329"/>
      <c r="W417" s="329"/>
      <c r="X417" s="329"/>
      <c r="Y417" s="329"/>
      <c r="Z417" s="329"/>
      <c r="AA417" s="329"/>
      <c r="AB417" s="329"/>
      <c r="AC417" s="329"/>
      <c r="AD417" s="329"/>
      <c r="AE417" s="329"/>
      <c r="AF417" s="329"/>
      <c r="AG417" s="329"/>
    </row>
    <row r="418" spans="1:33" ht="24" customHeight="1">
      <c r="A418" s="329"/>
      <c r="B418" s="329"/>
      <c r="C418" s="329"/>
      <c r="D418" s="329"/>
      <c r="E418" s="329"/>
      <c r="F418" s="329"/>
      <c r="G418" s="329"/>
      <c r="H418" s="329"/>
      <c r="I418" s="329"/>
      <c r="J418" s="329"/>
      <c r="K418" s="329"/>
      <c r="L418" s="329"/>
      <c r="M418" s="329"/>
      <c r="N418" s="329"/>
      <c r="O418" s="329"/>
      <c r="P418" s="329"/>
      <c r="Q418" s="329"/>
      <c r="R418" s="329"/>
      <c r="S418" s="329"/>
      <c r="T418" s="329"/>
      <c r="U418" s="329"/>
      <c r="V418" s="329"/>
      <c r="W418" s="329"/>
      <c r="X418" s="329"/>
      <c r="Y418" s="329"/>
      <c r="Z418" s="329"/>
      <c r="AA418" s="329"/>
      <c r="AB418" s="329"/>
      <c r="AC418" s="329"/>
      <c r="AD418" s="329"/>
      <c r="AE418" s="329"/>
      <c r="AF418" s="329"/>
      <c r="AG418" s="329"/>
    </row>
    <row r="419" spans="1:33" ht="24" customHeight="1">
      <c r="A419" s="329"/>
      <c r="B419" s="329"/>
      <c r="C419" s="329"/>
      <c r="D419" s="329"/>
      <c r="E419" s="329"/>
      <c r="F419" s="329"/>
      <c r="G419" s="329"/>
      <c r="H419" s="329"/>
      <c r="I419" s="329"/>
      <c r="J419" s="329"/>
      <c r="K419" s="329"/>
      <c r="L419" s="329"/>
      <c r="M419" s="329"/>
      <c r="N419" s="329"/>
      <c r="O419" s="329"/>
      <c r="P419" s="329"/>
      <c r="Q419" s="329"/>
      <c r="R419" s="329"/>
      <c r="S419" s="329"/>
      <c r="T419" s="329"/>
      <c r="U419" s="329"/>
      <c r="V419" s="329"/>
      <c r="W419" s="329"/>
      <c r="X419" s="329"/>
      <c r="Y419" s="329"/>
      <c r="Z419" s="329"/>
      <c r="AA419" s="329"/>
      <c r="AB419" s="329"/>
      <c r="AC419" s="329"/>
      <c r="AD419" s="329"/>
      <c r="AE419" s="329"/>
      <c r="AF419" s="329"/>
      <c r="AG419" s="329"/>
    </row>
    <row r="420" spans="1:33" ht="24" customHeight="1">
      <c r="A420" s="329"/>
      <c r="B420" s="329"/>
      <c r="C420" s="329"/>
      <c r="D420" s="329"/>
      <c r="E420" s="329"/>
      <c r="F420" s="329"/>
      <c r="G420" s="329"/>
      <c r="H420" s="329"/>
      <c r="I420" s="329"/>
      <c r="J420" s="329"/>
      <c r="K420" s="329"/>
      <c r="L420" s="329"/>
      <c r="M420" s="329"/>
      <c r="N420" s="329"/>
      <c r="O420" s="329"/>
      <c r="P420" s="329"/>
      <c r="Q420" s="329"/>
      <c r="R420" s="329"/>
      <c r="S420" s="329"/>
      <c r="T420" s="329"/>
      <c r="U420" s="329"/>
      <c r="V420" s="329"/>
      <c r="W420" s="329"/>
      <c r="X420" s="329"/>
      <c r="Y420" s="329"/>
      <c r="Z420" s="329"/>
      <c r="AA420" s="329"/>
      <c r="AB420" s="329"/>
      <c r="AC420" s="329"/>
      <c r="AD420" s="329"/>
      <c r="AE420" s="329"/>
      <c r="AF420" s="329"/>
      <c r="AG420" s="329"/>
    </row>
    <row r="421" spans="1:33" ht="24" customHeight="1">
      <c r="A421" s="329"/>
      <c r="B421" s="329"/>
      <c r="C421" s="329"/>
      <c r="D421" s="329"/>
      <c r="E421" s="329"/>
      <c r="F421" s="329"/>
      <c r="G421" s="329"/>
      <c r="H421" s="329"/>
      <c r="I421" s="329"/>
      <c r="J421" s="329"/>
      <c r="K421" s="329"/>
      <c r="L421" s="329"/>
      <c r="M421" s="329"/>
      <c r="N421" s="329"/>
      <c r="O421" s="329"/>
      <c r="P421" s="329"/>
      <c r="Q421" s="329"/>
      <c r="R421" s="329"/>
      <c r="S421" s="329"/>
      <c r="T421" s="329"/>
      <c r="U421" s="329"/>
      <c r="V421" s="329"/>
      <c r="W421" s="329"/>
      <c r="X421" s="329"/>
      <c r="Y421" s="329"/>
      <c r="Z421" s="329"/>
      <c r="AA421" s="329"/>
      <c r="AB421" s="329"/>
      <c r="AC421" s="329"/>
      <c r="AD421" s="329"/>
      <c r="AE421" s="329"/>
      <c r="AF421" s="329"/>
      <c r="AG421" s="329"/>
    </row>
    <row r="422" spans="1:33" ht="24" customHeight="1">
      <c r="A422" s="329"/>
      <c r="B422" s="329"/>
      <c r="C422" s="329"/>
      <c r="D422" s="329"/>
      <c r="E422" s="329"/>
      <c r="F422" s="329"/>
      <c r="G422" s="329"/>
      <c r="H422" s="329"/>
      <c r="I422" s="329"/>
      <c r="J422" s="329"/>
      <c r="K422" s="329"/>
      <c r="L422" s="329"/>
      <c r="M422" s="329"/>
      <c r="N422" s="329"/>
      <c r="O422" s="329"/>
      <c r="P422" s="329"/>
      <c r="Q422" s="329"/>
      <c r="R422" s="329"/>
      <c r="S422" s="329"/>
      <c r="T422" s="329"/>
      <c r="U422" s="329"/>
      <c r="V422" s="329"/>
      <c r="W422" s="329"/>
      <c r="X422" s="329"/>
      <c r="Y422" s="329"/>
      <c r="Z422" s="329"/>
      <c r="AA422" s="329"/>
      <c r="AB422" s="329"/>
      <c r="AC422" s="329"/>
      <c r="AD422" s="329"/>
      <c r="AE422" s="329"/>
      <c r="AF422" s="329"/>
      <c r="AG422" s="329"/>
    </row>
    <row r="423" spans="1:33" ht="24" customHeight="1">
      <c r="A423" s="329"/>
      <c r="B423" s="329"/>
      <c r="C423" s="329"/>
      <c r="D423" s="329"/>
      <c r="E423" s="329"/>
      <c r="F423" s="329"/>
      <c r="G423" s="329"/>
      <c r="H423" s="329"/>
      <c r="I423" s="329"/>
      <c r="J423" s="329"/>
      <c r="K423" s="329"/>
      <c r="L423" s="329"/>
      <c r="M423" s="329"/>
      <c r="N423" s="329"/>
      <c r="O423" s="329"/>
      <c r="P423" s="329"/>
      <c r="Q423" s="329"/>
      <c r="R423" s="329"/>
      <c r="S423" s="329"/>
      <c r="T423" s="329"/>
      <c r="U423" s="329"/>
      <c r="V423" s="329"/>
      <c r="W423" s="329"/>
      <c r="X423" s="329"/>
      <c r="Y423" s="329"/>
      <c r="Z423" s="329"/>
      <c r="AA423" s="329"/>
      <c r="AB423" s="329"/>
      <c r="AC423" s="329"/>
      <c r="AD423" s="329"/>
      <c r="AE423" s="329"/>
      <c r="AF423" s="329"/>
      <c r="AG423" s="329"/>
    </row>
    <row r="424" spans="1:33" ht="24" customHeight="1">
      <c r="A424" s="329"/>
      <c r="B424" s="329"/>
      <c r="C424" s="329"/>
      <c r="D424" s="329"/>
      <c r="E424" s="329"/>
      <c r="F424" s="329"/>
      <c r="G424" s="329"/>
      <c r="H424" s="329"/>
      <c r="I424" s="329"/>
      <c r="J424" s="329"/>
      <c r="K424" s="329"/>
      <c r="L424" s="329"/>
      <c r="M424" s="329"/>
      <c r="N424" s="329"/>
      <c r="O424" s="329"/>
      <c r="P424" s="329"/>
      <c r="Q424" s="329"/>
      <c r="R424" s="329"/>
      <c r="S424" s="329"/>
      <c r="T424" s="329"/>
      <c r="U424" s="329"/>
      <c r="V424" s="329"/>
      <c r="W424" s="329"/>
      <c r="X424" s="329"/>
      <c r="Y424" s="329"/>
      <c r="Z424" s="329"/>
      <c r="AA424" s="329"/>
      <c r="AB424" s="329"/>
      <c r="AC424" s="329"/>
      <c r="AD424" s="329"/>
      <c r="AE424" s="329"/>
      <c r="AF424" s="329"/>
      <c r="AG424" s="329"/>
    </row>
    <row r="425" spans="1:33" ht="24" customHeight="1">
      <c r="A425" s="329"/>
      <c r="B425" s="329"/>
      <c r="C425" s="329"/>
      <c r="D425" s="329"/>
      <c r="E425" s="329"/>
      <c r="F425" s="329"/>
      <c r="G425" s="329"/>
      <c r="H425" s="329"/>
      <c r="I425" s="329"/>
      <c r="J425" s="329"/>
      <c r="K425" s="329"/>
      <c r="L425" s="329"/>
      <c r="M425" s="329"/>
      <c r="N425" s="329"/>
      <c r="O425" s="329"/>
      <c r="P425" s="329"/>
      <c r="Q425" s="329"/>
      <c r="R425" s="329"/>
      <c r="S425" s="329"/>
      <c r="T425" s="329"/>
      <c r="U425" s="329"/>
      <c r="V425" s="329"/>
      <c r="W425" s="329"/>
      <c r="X425" s="329"/>
      <c r="Y425" s="329"/>
      <c r="Z425" s="329"/>
      <c r="AA425" s="329"/>
      <c r="AB425" s="329"/>
      <c r="AC425" s="329"/>
      <c r="AD425" s="329"/>
      <c r="AE425" s="329"/>
      <c r="AF425" s="329"/>
      <c r="AG425" s="329"/>
    </row>
    <row r="426" spans="1:33" ht="24" customHeight="1">
      <c r="A426" s="329"/>
      <c r="B426" s="329"/>
      <c r="C426" s="329"/>
      <c r="D426" s="329"/>
      <c r="E426" s="329"/>
      <c r="F426" s="329"/>
      <c r="G426" s="329"/>
      <c r="H426" s="329"/>
      <c r="I426" s="329"/>
      <c r="J426" s="329"/>
      <c r="K426" s="329"/>
      <c r="L426" s="329"/>
      <c r="M426" s="329"/>
      <c r="N426" s="329"/>
      <c r="O426" s="329"/>
      <c r="P426" s="329"/>
      <c r="Q426" s="329"/>
      <c r="R426" s="329"/>
      <c r="S426" s="329"/>
      <c r="T426" s="329"/>
      <c r="U426" s="329"/>
      <c r="V426" s="329"/>
      <c r="W426" s="329"/>
      <c r="X426" s="329"/>
      <c r="Y426" s="329"/>
      <c r="Z426" s="329"/>
      <c r="AA426" s="329"/>
      <c r="AB426" s="329"/>
      <c r="AC426" s="329"/>
      <c r="AD426" s="329"/>
      <c r="AE426" s="329"/>
      <c r="AF426" s="329"/>
      <c r="AG426" s="329"/>
    </row>
    <row r="427" spans="1:33" ht="24" customHeight="1">
      <c r="A427" s="329"/>
      <c r="B427" s="329"/>
      <c r="C427" s="329"/>
      <c r="D427" s="329"/>
      <c r="E427" s="329"/>
      <c r="F427" s="329"/>
      <c r="G427" s="329"/>
      <c r="H427" s="329"/>
      <c r="I427" s="329"/>
      <c r="J427" s="329"/>
      <c r="K427" s="329"/>
      <c r="L427" s="329"/>
      <c r="M427" s="329"/>
      <c r="N427" s="329"/>
      <c r="O427" s="329"/>
      <c r="P427" s="329"/>
      <c r="Q427" s="329"/>
      <c r="R427" s="329"/>
      <c r="S427" s="329"/>
      <c r="T427" s="329"/>
      <c r="U427" s="329"/>
      <c r="V427" s="329"/>
      <c r="W427" s="329"/>
      <c r="X427" s="329"/>
      <c r="Y427" s="329"/>
      <c r="Z427" s="329"/>
      <c r="AA427" s="329"/>
      <c r="AB427" s="329"/>
      <c r="AC427" s="329"/>
      <c r="AD427" s="329"/>
      <c r="AE427" s="329"/>
      <c r="AF427" s="329"/>
      <c r="AG427" s="329"/>
    </row>
    <row r="428" spans="1:33" ht="24" customHeight="1">
      <c r="A428" s="329"/>
      <c r="B428" s="329"/>
      <c r="C428" s="329"/>
      <c r="D428" s="329"/>
      <c r="E428" s="329"/>
      <c r="F428" s="329"/>
      <c r="G428" s="329"/>
      <c r="H428" s="329"/>
      <c r="I428" s="329"/>
      <c r="J428" s="329"/>
      <c r="K428" s="329"/>
      <c r="L428" s="329"/>
      <c r="M428" s="329"/>
      <c r="N428" s="329"/>
      <c r="O428" s="329"/>
      <c r="P428" s="329"/>
      <c r="Q428" s="329"/>
      <c r="R428" s="329"/>
      <c r="S428" s="329"/>
      <c r="T428" s="329"/>
      <c r="U428" s="329"/>
      <c r="V428" s="329"/>
      <c r="W428" s="329"/>
      <c r="X428" s="329"/>
      <c r="Y428" s="329"/>
      <c r="Z428" s="329"/>
      <c r="AA428" s="329"/>
      <c r="AB428" s="329"/>
      <c r="AC428" s="329"/>
      <c r="AD428" s="329"/>
      <c r="AE428" s="329"/>
      <c r="AF428" s="329"/>
      <c r="AG428" s="329"/>
    </row>
    <row r="429" spans="1:33" ht="24" customHeight="1">
      <c r="A429" s="329"/>
      <c r="B429" s="329"/>
      <c r="C429" s="329"/>
      <c r="D429" s="329"/>
      <c r="E429" s="329"/>
      <c r="F429" s="329"/>
      <c r="G429" s="329"/>
      <c r="H429" s="329"/>
      <c r="I429" s="329"/>
      <c r="J429" s="329"/>
      <c r="K429" s="329"/>
      <c r="L429" s="329"/>
      <c r="M429" s="329"/>
      <c r="N429" s="329"/>
      <c r="O429" s="329"/>
      <c r="P429" s="329"/>
      <c r="Q429" s="329"/>
      <c r="R429" s="329"/>
      <c r="S429" s="329"/>
      <c r="T429" s="329"/>
      <c r="U429" s="329"/>
      <c r="V429" s="329"/>
      <c r="W429" s="329"/>
      <c r="X429" s="329"/>
      <c r="Y429" s="329"/>
      <c r="Z429" s="329"/>
      <c r="AA429" s="329"/>
      <c r="AB429" s="329"/>
      <c r="AC429" s="329"/>
      <c r="AD429" s="329"/>
      <c r="AE429" s="329"/>
      <c r="AF429" s="329"/>
      <c r="AG429" s="329"/>
    </row>
    <row r="430" spans="1:33" ht="24" customHeight="1">
      <c r="A430" s="329"/>
      <c r="B430" s="329"/>
      <c r="C430" s="329"/>
      <c r="D430" s="329"/>
      <c r="E430" s="329"/>
      <c r="F430" s="329"/>
      <c r="G430" s="329"/>
      <c r="H430" s="329"/>
      <c r="I430" s="329"/>
      <c r="J430" s="329"/>
      <c r="K430" s="329"/>
      <c r="L430" s="329"/>
      <c r="M430" s="329"/>
      <c r="N430" s="329"/>
      <c r="O430" s="329"/>
      <c r="P430" s="329"/>
      <c r="Q430" s="329"/>
      <c r="R430" s="329"/>
      <c r="S430" s="329"/>
      <c r="T430" s="329"/>
      <c r="U430" s="329"/>
      <c r="V430" s="329"/>
      <c r="W430" s="329"/>
      <c r="X430" s="329"/>
      <c r="Y430" s="329"/>
      <c r="Z430" s="329"/>
      <c r="AA430" s="329"/>
      <c r="AB430" s="329"/>
      <c r="AC430" s="329"/>
      <c r="AD430" s="329"/>
      <c r="AE430" s="329"/>
      <c r="AF430" s="329"/>
      <c r="AG430" s="329"/>
    </row>
    <row r="431" spans="1:33" ht="24" customHeight="1">
      <c r="A431" s="329"/>
      <c r="B431" s="329"/>
      <c r="C431" s="329"/>
      <c r="D431" s="329"/>
      <c r="E431" s="329"/>
      <c r="F431" s="329"/>
      <c r="G431" s="329"/>
      <c r="H431" s="329"/>
      <c r="I431" s="329"/>
      <c r="J431" s="329"/>
      <c r="K431" s="329"/>
      <c r="L431" s="329"/>
      <c r="M431" s="329"/>
      <c r="N431" s="329"/>
      <c r="O431" s="329"/>
      <c r="P431" s="329"/>
      <c r="Q431" s="329"/>
      <c r="R431" s="329"/>
      <c r="S431" s="329"/>
      <c r="T431" s="329"/>
      <c r="U431" s="329"/>
      <c r="V431" s="329"/>
      <c r="W431" s="329"/>
      <c r="X431" s="329"/>
      <c r="Y431" s="329"/>
      <c r="Z431" s="329"/>
      <c r="AA431" s="329"/>
      <c r="AB431" s="329"/>
      <c r="AC431" s="329"/>
      <c r="AD431" s="329"/>
      <c r="AE431" s="329"/>
      <c r="AF431" s="329"/>
      <c r="AG431" s="329"/>
    </row>
    <row r="432" spans="1:33" ht="24" customHeight="1">
      <c r="A432" s="329"/>
      <c r="B432" s="329"/>
      <c r="C432" s="329"/>
      <c r="D432" s="329"/>
      <c r="E432" s="329"/>
      <c r="F432" s="329"/>
      <c r="G432" s="329"/>
      <c r="H432" s="329"/>
      <c r="I432" s="329"/>
      <c r="J432" s="329"/>
      <c r="K432" s="329"/>
      <c r="L432" s="329"/>
      <c r="M432" s="329"/>
      <c r="N432" s="329"/>
      <c r="O432" s="329"/>
      <c r="P432" s="329"/>
      <c r="Q432" s="329"/>
      <c r="R432" s="329"/>
      <c r="S432" s="329"/>
      <c r="T432" s="329"/>
      <c r="U432" s="329"/>
      <c r="V432" s="329"/>
      <c r="W432" s="329"/>
      <c r="X432" s="329"/>
      <c r="Y432" s="329"/>
      <c r="Z432" s="329"/>
      <c r="AA432" s="329"/>
      <c r="AB432" s="329"/>
      <c r="AC432" s="329"/>
      <c r="AD432" s="329"/>
      <c r="AE432" s="329"/>
      <c r="AF432" s="329"/>
      <c r="AG432" s="329"/>
    </row>
    <row r="433" spans="1:33" ht="24" customHeight="1">
      <c r="A433" s="329"/>
      <c r="B433" s="329"/>
      <c r="C433" s="329"/>
      <c r="D433" s="329"/>
      <c r="E433" s="329"/>
      <c r="F433" s="329"/>
      <c r="G433" s="329"/>
      <c r="H433" s="329"/>
      <c r="I433" s="329"/>
      <c r="J433" s="329"/>
      <c r="K433" s="329"/>
      <c r="L433" s="329"/>
      <c r="M433" s="329"/>
      <c r="N433" s="329"/>
      <c r="O433" s="329"/>
      <c r="P433" s="329"/>
      <c r="Q433" s="329"/>
      <c r="R433" s="329"/>
      <c r="S433" s="329"/>
      <c r="T433" s="329"/>
      <c r="U433" s="329"/>
      <c r="V433" s="329"/>
      <c r="W433" s="329"/>
      <c r="X433" s="329"/>
      <c r="Y433" s="329"/>
      <c r="Z433" s="329"/>
      <c r="AA433" s="329"/>
      <c r="AB433" s="329"/>
      <c r="AC433" s="329"/>
      <c r="AD433" s="329"/>
      <c r="AE433" s="329"/>
      <c r="AF433" s="329"/>
      <c r="AG433" s="329"/>
    </row>
    <row r="434" spans="1:33" ht="24" customHeight="1">
      <c r="A434" s="329"/>
      <c r="B434" s="329"/>
      <c r="C434" s="329"/>
      <c r="D434" s="329"/>
      <c r="E434" s="329"/>
      <c r="F434" s="329"/>
      <c r="G434" s="329"/>
      <c r="H434" s="329"/>
      <c r="I434" s="329"/>
      <c r="J434" s="329"/>
      <c r="K434" s="329"/>
      <c r="L434" s="329"/>
      <c r="M434" s="329"/>
      <c r="N434" s="329"/>
      <c r="O434" s="329"/>
      <c r="P434" s="329"/>
      <c r="Q434" s="329"/>
      <c r="R434" s="329"/>
      <c r="S434" s="329"/>
      <c r="T434" s="329"/>
      <c r="U434" s="329"/>
      <c r="V434" s="329"/>
      <c r="W434" s="329"/>
      <c r="X434" s="329"/>
      <c r="Y434" s="329"/>
      <c r="Z434" s="329"/>
      <c r="AA434" s="329"/>
      <c r="AB434" s="329"/>
      <c r="AC434" s="329"/>
      <c r="AD434" s="329"/>
      <c r="AE434" s="329"/>
      <c r="AF434" s="329"/>
      <c r="AG434" s="329"/>
    </row>
    <row r="435" spans="1:33" ht="24" customHeight="1">
      <c r="A435" s="329"/>
      <c r="B435" s="329"/>
      <c r="C435" s="329"/>
      <c r="D435" s="329"/>
      <c r="E435" s="329"/>
      <c r="F435" s="329"/>
      <c r="G435" s="329"/>
      <c r="H435" s="329"/>
      <c r="I435" s="329"/>
      <c r="J435" s="329"/>
      <c r="K435" s="329"/>
      <c r="L435" s="329"/>
      <c r="M435" s="329"/>
      <c r="N435" s="329"/>
      <c r="O435" s="329"/>
      <c r="P435" s="329"/>
      <c r="Q435" s="329"/>
      <c r="R435" s="329"/>
      <c r="S435" s="329"/>
      <c r="T435" s="329"/>
      <c r="U435" s="329"/>
      <c r="V435" s="329"/>
      <c r="W435" s="329"/>
      <c r="X435" s="329"/>
      <c r="Y435" s="329"/>
      <c r="Z435" s="329"/>
      <c r="AA435" s="329"/>
      <c r="AB435" s="329"/>
      <c r="AC435" s="329"/>
      <c r="AD435" s="329"/>
      <c r="AE435" s="329"/>
      <c r="AF435" s="329"/>
      <c r="AG435" s="329"/>
    </row>
    <row r="436" spans="1:33" ht="24" customHeight="1">
      <c r="A436" s="329"/>
      <c r="B436" s="329"/>
      <c r="C436" s="329"/>
      <c r="D436" s="329"/>
      <c r="E436" s="329"/>
      <c r="F436" s="329"/>
      <c r="G436" s="329"/>
      <c r="H436" s="329"/>
      <c r="I436" s="329"/>
      <c r="J436" s="329"/>
      <c r="K436" s="329"/>
      <c r="L436" s="329"/>
      <c r="M436" s="329"/>
      <c r="N436" s="329"/>
      <c r="O436" s="329"/>
      <c r="P436" s="329"/>
      <c r="Q436" s="329"/>
      <c r="R436" s="329"/>
      <c r="S436" s="329"/>
      <c r="T436" s="329"/>
      <c r="U436" s="329"/>
      <c r="V436" s="329"/>
      <c r="W436" s="329"/>
      <c r="X436" s="329"/>
      <c r="Y436" s="329"/>
      <c r="Z436" s="329"/>
      <c r="AA436" s="329"/>
      <c r="AB436" s="329"/>
      <c r="AC436" s="329"/>
      <c r="AD436" s="329"/>
      <c r="AE436" s="329"/>
      <c r="AF436" s="329"/>
      <c r="AG436" s="329"/>
    </row>
    <row r="437" spans="1:33" ht="24" customHeight="1">
      <c r="A437" s="329"/>
      <c r="B437" s="329"/>
      <c r="C437" s="329"/>
      <c r="D437" s="329"/>
      <c r="E437" s="329"/>
      <c r="F437" s="329"/>
      <c r="G437" s="329"/>
      <c r="H437" s="329"/>
      <c r="I437" s="329"/>
      <c r="J437" s="329"/>
      <c r="K437" s="329"/>
      <c r="L437" s="329"/>
      <c r="M437" s="329"/>
      <c r="N437" s="329"/>
      <c r="O437" s="329"/>
      <c r="P437" s="329"/>
      <c r="Q437" s="329"/>
      <c r="R437" s="329"/>
      <c r="S437" s="329"/>
      <c r="T437" s="329"/>
      <c r="U437" s="329"/>
      <c r="V437" s="329"/>
      <c r="W437" s="329"/>
      <c r="X437" s="329"/>
      <c r="Y437" s="329"/>
      <c r="Z437" s="329"/>
      <c r="AA437" s="329"/>
      <c r="AB437" s="329"/>
      <c r="AC437" s="329"/>
      <c r="AD437" s="329"/>
      <c r="AE437" s="329"/>
      <c r="AF437" s="329"/>
      <c r="AG437" s="329"/>
    </row>
    <row r="438" spans="1:33" ht="24" customHeight="1">
      <c r="A438" s="329"/>
      <c r="B438" s="329"/>
      <c r="C438" s="329"/>
      <c r="D438" s="329"/>
      <c r="E438" s="329"/>
      <c r="F438" s="329"/>
      <c r="G438" s="329"/>
      <c r="H438" s="329"/>
      <c r="I438" s="329"/>
      <c r="J438" s="329"/>
      <c r="K438" s="329"/>
      <c r="L438" s="329"/>
      <c r="M438" s="329"/>
      <c r="N438" s="329"/>
      <c r="O438" s="329"/>
      <c r="P438" s="329"/>
      <c r="Q438" s="329"/>
      <c r="R438" s="329"/>
      <c r="S438" s="329"/>
      <c r="T438" s="329"/>
      <c r="U438" s="329"/>
      <c r="V438" s="329"/>
      <c r="W438" s="329"/>
      <c r="X438" s="329"/>
      <c r="Y438" s="329"/>
      <c r="Z438" s="329"/>
      <c r="AA438" s="329"/>
      <c r="AB438" s="329"/>
      <c r="AC438" s="329"/>
      <c r="AD438" s="329"/>
      <c r="AE438" s="329"/>
      <c r="AF438" s="329"/>
      <c r="AG438" s="329"/>
    </row>
    <row r="439" spans="1:33" ht="24" customHeight="1">
      <c r="A439" s="329"/>
      <c r="B439" s="329"/>
      <c r="C439" s="329"/>
      <c r="D439" s="329"/>
      <c r="E439" s="329"/>
      <c r="F439" s="329"/>
      <c r="G439" s="329"/>
      <c r="H439" s="329"/>
      <c r="I439" s="329"/>
      <c r="J439" s="329"/>
      <c r="K439" s="329"/>
      <c r="L439" s="329"/>
      <c r="M439" s="329"/>
      <c r="N439" s="329"/>
      <c r="O439" s="329"/>
      <c r="P439" s="329"/>
      <c r="Q439" s="329"/>
      <c r="R439" s="329"/>
      <c r="S439" s="329"/>
      <c r="T439" s="329"/>
      <c r="U439" s="329"/>
      <c r="V439" s="329"/>
      <c r="W439" s="329"/>
      <c r="X439" s="329"/>
      <c r="Y439" s="329"/>
      <c r="Z439" s="329"/>
      <c r="AA439" s="329"/>
      <c r="AB439" s="329"/>
      <c r="AC439" s="329"/>
      <c r="AD439" s="329"/>
      <c r="AE439" s="329"/>
      <c r="AF439" s="329"/>
      <c r="AG439" s="329"/>
    </row>
    <row r="440" spans="1:33" ht="24" customHeight="1">
      <c r="A440" s="329"/>
      <c r="B440" s="329"/>
      <c r="C440" s="329"/>
      <c r="D440" s="329"/>
      <c r="E440" s="329"/>
      <c r="F440" s="329"/>
      <c r="G440" s="329"/>
      <c r="H440" s="329"/>
      <c r="I440" s="329"/>
      <c r="J440" s="329"/>
      <c r="K440" s="329"/>
      <c r="L440" s="329"/>
      <c r="M440" s="329"/>
      <c r="N440" s="329"/>
      <c r="O440" s="329"/>
      <c r="P440" s="329"/>
      <c r="Q440" s="329"/>
      <c r="R440" s="329"/>
      <c r="S440" s="329"/>
      <c r="T440" s="329"/>
      <c r="U440" s="329"/>
      <c r="V440" s="329"/>
      <c r="W440" s="329"/>
      <c r="X440" s="329"/>
      <c r="Y440" s="329"/>
      <c r="Z440" s="329"/>
      <c r="AA440" s="329"/>
      <c r="AB440" s="329"/>
      <c r="AC440" s="329"/>
      <c r="AD440" s="329"/>
      <c r="AE440" s="329"/>
      <c r="AF440" s="329"/>
      <c r="AG440" s="329"/>
    </row>
    <row r="441" spans="1:33" ht="24" customHeight="1">
      <c r="A441" s="329"/>
      <c r="B441" s="329"/>
      <c r="C441" s="329"/>
      <c r="D441" s="329"/>
      <c r="E441" s="329"/>
      <c r="F441" s="329"/>
      <c r="G441" s="329"/>
      <c r="H441" s="329"/>
      <c r="I441" s="329"/>
      <c r="J441" s="329"/>
      <c r="K441" s="329"/>
      <c r="L441" s="329"/>
      <c r="M441" s="329"/>
      <c r="N441" s="329"/>
      <c r="O441" s="329"/>
      <c r="P441" s="329"/>
      <c r="Q441" s="329"/>
      <c r="R441" s="329"/>
      <c r="S441" s="329"/>
      <c r="T441" s="329"/>
      <c r="U441" s="329"/>
      <c r="V441" s="329"/>
      <c r="W441" s="329"/>
      <c r="X441" s="329"/>
      <c r="Y441" s="329"/>
      <c r="Z441" s="329"/>
      <c r="AA441" s="329"/>
      <c r="AB441" s="329"/>
      <c r="AC441" s="329"/>
      <c r="AD441" s="329"/>
      <c r="AE441" s="329"/>
      <c r="AF441" s="329"/>
      <c r="AG441" s="329"/>
    </row>
    <row r="442" spans="1:33" ht="24" customHeight="1">
      <c r="A442" s="329"/>
      <c r="B442" s="329"/>
      <c r="C442" s="329"/>
      <c r="D442" s="329"/>
      <c r="E442" s="329"/>
      <c r="F442" s="329"/>
      <c r="G442" s="329"/>
      <c r="H442" s="329"/>
      <c r="I442" s="329"/>
      <c r="J442" s="329"/>
      <c r="K442" s="329"/>
      <c r="L442" s="329"/>
      <c r="M442" s="329"/>
      <c r="N442" s="329"/>
      <c r="O442" s="329"/>
      <c r="P442" s="329"/>
      <c r="Q442" s="329"/>
      <c r="R442" s="329"/>
      <c r="S442" s="329"/>
      <c r="T442" s="329"/>
      <c r="U442" s="329"/>
      <c r="V442" s="329"/>
      <c r="W442" s="329"/>
      <c r="X442" s="329"/>
      <c r="Y442" s="329"/>
      <c r="Z442" s="329"/>
      <c r="AA442" s="329"/>
      <c r="AB442" s="329"/>
      <c r="AC442" s="329"/>
      <c r="AD442" s="329"/>
      <c r="AE442" s="329"/>
      <c r="AF442" s="329"/>
      <c r="AG442" s="329"/>
    </row>
    <row r="443" spans="1:33" ht="24" customHeight="1">
      <c r="A443" s="329"/>
      <c r="B443" s="329"/>
      <c r="C443" s="329"/>
      <c r="D443" s="329"/>
      <c r="E443" s="329"/>
      <c r="F443" s="329"/>
      <c r="G443" s="329"/>
      <c r="H443" s="329"/>
      <c r="I443" s="329"/>
      <c r="J443" s="329"/>
      <c r="K443" s="329"/>
      <c r="L443" s="329"/>
      <c r="M443" s="329"/>
      <c r="N443" s="329"/>
      <c r="O443" s="329"/>
      <c r="P443" s="329"/>
      <c r="Q443" s="329"/>
      <c r="R443" s="329"/>
      <c r="S443" s="329"/>
      <c r="T443" s="329"/>
      <c r="U443" s="329"/>
      <c r="V443" s="329"/>
      <c r="W443" s="329"/>
      <c r="X443" s="329"/>
      <c r="Y443" s="329"/>
      <c r="Z443" s="329"/>
      <c r="AA443" s="329"/>
      <c r="AB443" s="329"/>
      <c r="AC443" s="329"/>
      <c r="AD443" s="329"/>
      <c r="AE443" s="329"/>
      <c r="AF443" s="329"/>
      <c r="AG443" s="329"/>
    </row>
    <row r="444" spans="1:33" ht="24" customHeight="1">
      <c r="A444" s="329"/>
      <c r="B444" s="329"/>
      <c r="C444" s="329"/>
      <c r="D444" s="329"/>
      <c r="E444" s="329"/>
      <c r="F444" s="329"/>
      <c r="G444" s="329"/>
      <c r="H444" s="329"/>
      <c r="I444" s="329"/>
      <c r="J444" s="329"/>
      <c r="K444" s="329"/>
      <c r="L444" s="329"/>
      <c r="M444" s="329"/>
      <c r="N444" s="329"/>
      <c r="O444" s="329"/>
      <c r="P444" s="329"/>
      <c r="Q444" s="329"/>
      <c r="R444" s="329"/>
      <c r="S444" s="329"/>
      <c r="T444" s="329"/>
      <c r="U444" s="329"/>
      <c r="V444" s="329"/>
      <c r="W444" s="329"/>
      <c r="X444" s="329"/>
      <c r="Y444" s="329"/>
      <c r="Z444" s="329"/>
      <c r="AA444" s="329"/>
      <c r="AB444" s="329"/>
      <c r="AC444" s="329"/>
      <c r="AD444" s="329"/>
      <c r="AE444" s="329"/>
      <c r="AF444" s="329"/>
      <c r="AG444" s="329"/>
    </row>
    <row r="445" spans="1:33" ht="24" customHeight="1">
      <c r="A445" s="329"/>
      <c r="B445" s="329"/>
      <c r="C445" s="329"/>
      <c r="D445" s="329"/>
      <c r="E445" s="329"/>
      <c r="F445" s="329"/>
      <c r="G445" s="329"/>
      <c r="H445" s="329"/>
      <c r="I445" s="329"/>
      <c r="J445" s="329"/>
      <c r="K445" s="329"/>
      <c r="L445" s="329"/>
      <c r="M445" s="329"/>
      <c r="N445" s="329"/>
      <c r="O445" s="329"/>
      <c r="P445" s="329"/>
      <c r="Q445" s="329"/>
      <c r="R445" s="329"/>
      <c r="S445" s="329"/>
      <c r="T445" s="329"/>
      <c r="U445" s="329"/>
      <c r="V445" s="329"/>
      <c r="W445" s="329"/>
      <c r="X445" s="329"/>
      <c r="Y445" s="329"/>
      <c r="Z445" s="329"/>
      <c r="AA445" s="329"/>
      <c r="AB445" s="329"/>
      <c r="AC445" s="329"/>
      <c r="AD445" s="329"/>
      <c r="AE445" s="329"/>
      <c r="AF445" s="329"/>
      <c r="AG445" s="329"/>
    </row>
    <row r="446" spans="1:33" ht="24" customHeight="1">
      <c r="A446" s="329"/>
      <c r="B446" s="329"/>
      <c r="C446" s="329"/>
      <c r="D446" s="329"/>
      <c r="E446" s="329"/>
      <c r="F446" s="329"/>
      <c r="G446" s="329"/>
      <c r="H446" s="329"/>
      <c r="I446" s="329"/>
      <c r="J446" s="329"/>
      <c r="K446" s="329"/>
      <c r="L446" s="329"/>
      <c r="M446" s="329"/>
      <c r="N446" s="329"/>
      <c r="O446" s="329"/>
      <c r="P446" s="329"/>
      <c r="Q446" s="329"/>
      <c r="R446" s="329"/>
      <c r="S446" s="329"/>
      <c r="T446" s="329"/>
      <c r="U446" s="329"/>
      <c r="V446" s="329"/>
      <c r="W446" s="329"/>
      <c r="X446" s="329"/>
      <c r="Y446" s="329"/>
      <c r="Z446" s="329"/>
      <c r="AA446" s="329"/>
      <c r="AB446" s="329"/>
      <c r="AC446" s="329"/>
      <c r="AD446" s="329"/>
      <c r="AE446" s="329"/>
      <c r="AF446" s="329"/>
      <c r="AG446" s="329"/>
    </row>
    <row r="447" spans="1:33" ht="24" customHeight="1">
      <c r="A447" s="329"/>
      <c r="B447" s="329"/>
      <c r="C447" s="329"/>
      <c r="D447" s="329"/>
      <c r="E447" s="329"/>
      <c r="F447" s="329"/>
      <c r="G447" s="329"/>
      <c r="H447" s="329"/>
      <c r="I447" s="329"/>
      <c r="J447" s="329"/>
      <c r="K447" s="329"/>
      <c r="L447" s="329"/>
      <c r="M447" s="329"/>
      <c r="N447" s="329"/>
      <c r="O447" s="329"/>
      <c r="P447" s="329"/>
      <c r="Q447" s="329"/>
      <c r="R447" s="329"/>
      <c r="S447" s="329"/>
      <c r="T447" s="329"/>
      <c r="U447" s="329"/>
      <c r="V447" s="329"/>
      <c r="W447" s="329"/>
      <c r="X447" s="329"/>
      <c r="Y447" s="329"/>
      <c r="Z447" s="329"/>
      <c r="AA447" s="329"/>
      <c r="AB447" s="329"/>
      <c r="AC447" s="329"/>
      <c r="AD447" s="329"/>
      <c r="AE447" s="329"/>
      <c r="AF447" s="329"/>
      <c r="AG447" s="329"/>
    </row>
    <row r="448" spans="1:33" ht="24" customHeight="1">
      <c r="A448" s="329"/>
      <c r="B448" s="329"/>
      <c r="C448" s="329"/>
      <c r="D448" s="329"/>
      <c r="E448" s="329"/>
      <c r="F448" s="329"/>
      <c r="G448" s="329"/>
      <c r="H448" s="329"/>
      <c r="I448" s="329"/>
      <c r="J448" s="329"/>
      <c r="K448" s="329"/>
      <c r="L448" s="329"/>
      <c r="M448" s="329"/>
      <c r="N448" s="329"/>
      <c r="O448" s="329"/>
      <c r="P448" s="329"/>
      <c r="Q448" s="329"/>
      <c r="R448" s="329"/>
      <c r="S448" s="329"/>
      <c r="T448" s="329"/>
      <c r="U448" s="329"/>
      <c r="V448" s="329"/>
      <c r="W448" s="329"/>
      <c r="X448" s="329"/>
      <c r="Y448" s="329"/>
      <c r="Z448" s="329"/>
      <c r="AA448" s="329"/>
      <c r="AB448" s="329"/>
      <c r="AC448" s="329"/>
      <c r="AD448" s="329"/>
      <c r="AE448" s="329"/>
      <c r="AF448" s="329"/>
      <c r="AG448" s="329"/>
    </row>
    <row r="449" spans="1:33" ht="24" customHeight="1">
      <c r="A449" s="329"/>
      <c r="B449" s="329"/>
      <c r="C449" s="329"/>
      <c r="D449" s="329"/>
      <c r="E449" s="329"/>
      <c r="F449" s="329"/>
      <c r="G449" s="329"/>
      <c r="H449" s="329"/>
      <c r="I449" s="329"/>
      <c r="J449" s="329"/>
      <c r="K449" s="329"/>
      <c r="L449" s="329"/>
      <c r="M449" s="329"/>
      <c r="N449" s="329"/>
      <c r="O449" s="329"/>
      <c r="P449" s="329"/>
      <c r="Q449" s="329"/>
      <c r="R449" s="329"/>
      <c r="S449" s="329"/>
      <c r="T449" s="329"/>
      <c r="U449" s="329"/>
      <c r="V449" s="329"/>
      <c r="W449" s="329"/>
      <c r="X449" s="329"/>
      <c r="Y449" s="329"/>
      <c r="Z449" s="329"/>
      <c r="AA449" s="329"/>
      <c r="AB449" s="329"/>
      <c r="AC449" s="329"/>
      <c r="AD449" s="329"/>
      <c r="AE449" s="329"/>
      <c r="AF449" s="329"/>
      <c r="AG449" s="329"/>
    </row>
    <row r="450" spans="1:33" ht="24" customHeight="1">
      <c r="A450" s="329"/>
      <c r="B450" s="329"/>
      <c r="C450" s="329"/>
      <c r="D450" s="329"/>
      <c r="E450" s="329"/>
      <c r="F450" s="329"/>
      <c r="G450" s="329"/>
      <c r="H450" s="329"/>
      <c r="I450" s="329"/>
      <c r="J450" s="329"/>
      <c r="K450" s="329"/>
      <c r="L450" s="329"/>
      <c r="M450" s="329"/>
      <c r="N450" s="329"/>
      <c r="O450" s="329"/>
      <c r="P450" s="329"/>
      <c r="Q450" s="329"/>
      <c r="R450" s="329"/>
      <c r="S450" s="329"/>
      <c r="T450" s="329"/>
      <c r="U450" s="329"/>
      <c r="V450" s="329"/>
      <c r="W450" s="329"/>
      <c r="X450" s="329"/>
      <c r="Y450" s="329"/>
      <c r="Z450" s="329"/>
      <c r="AA450" s="329"/>
      <c r="AB450" s="329"/>
      <c r="AC450" s="329"/>
      <c r="AD450" s="329"/>
      <c r="AE450" s="329"/>
      <c r="AF450" s="329"/>
      <c r="AG450" s="329"/>
    </row>
    <row r="451" spans="1:33" ht="24" customHeight="1">
      <c r="A451" s="329"/>
      <c r="B451" s="329"/>
      <c r="C451" s="329"/>
      <c r="D451" s="329"/>
      <c r="E451" s="329"/>
      <c r="F451" s="329"/>
      <c r="G451" s="329"/>
      <c r="H451" s="329"/>
      <c r="I451" s="329"/>
      <c r="J451" s="329"/>
      <c r="K451" s="329"/>
      <c r="L451" s="329"/>
      <c r="M451" s="329"/>
      <c r="N451" s="329"/>
      <c r="O451" s="329"/>
      <c r="P451" s="329"/>
      <c r="Q451" s="329"/>
      <c r="R451" s="329"/>
      <c r="S451" s="329"/>
      <c r="T451" s="329"/>
      <c r="U451" s="329"/>
      <c r="V451" s="329"/>
      <c r="W451" s="329"/>
      <c r="X451" s="329"/>
      <c r="Y451" s="329"/>
      <c r="Z451" s="329"/>
      <c r="AA451" s="329"/>
      <c r="AB451" s="329"/>
      <c r="AC451" s="329"/>
      <c r="AD451" s="329"/>
      <c r="AE451" s="329"/>
      <c r="AF451" s="329"/>
      <c r="AG451" s="329"/>
    </row>
    <row r="452" spans="1:33" ht="24" customHeight="1">
      <c r="A452" s="329"/>
      <c r="B452" s="329"/>
      <c r="C452" s="329"/>
      <c r="D452" s="329"/>
      <c r="E452" s="329"/>
      <c r="F452" s="329"/>
      <c r="G452" s="329"/>
      <c r="H452" s="329"/>
      <c r="I452" s="329"/>
      <c r="J452" s="329"/>
      <c r="K452" s="329"/>
      <c r="L452" s="329"/>
      <c r="M452" s="329"/>
      <c r="N452" s="329"/>
      <c r="O452" s="329"/>
      <c r="P452" s="329"/>
      <c r="Q452" s="329"/>
      <c r="R452" s="329"/>
      <c r="S452" s="329"/>
      <c r="T452" s="329"/>
      <c r="U452" s="329"/>
      <c r="V452" s="329"/>
      <c r="W452" s="329"/>
      <c r="X452" s="329"/>
      <c r="Y452" s="329"/>
      <c r="Z452" s="329"/>
      <c r="AA452" s="329"/>
      <c r="AB452" s="329"/>
      <c r="AC452" s="329"/>
      <c r="AD452" s="329"/>
      <c r="AE452" s="329"/>
      <c r="AF452" s="329"/>
      <c r="AG452" s="329"/>
    </row>
    <row r="453" spans="1:33" ht="24" customHeight="1">
      <c r="A453" s="329"/>
      <c r="B453" s="329"/>
      <c r="C453" s="329"/>
      <c r="D453" s="329"/>
      <c r="E453" s="329"/>
      <c r="F453" s="329"/>
      <c r="G453" s="329"/>
      <c r="H453" s="329"/>
      <c r="I453" s="329"/>
      <c r="J453" s="329"/>
      <c r="K453" s="329"/>
      <c r="L453" s="329"/>
      <c r="M453" s="329"/>
      <c r="N453" s="329"/>
      <c r="O453" s="329"/>
      <c r="P453" s="329"/>
      <c r="Q453" s="329"/>
      <c r="R453" s="329"/>
      <c r="S453" s="329"/>
      <c r="T453" s="329"/>
      <c r="U453" s="329"/>
      <c r="V453" s="329"/>
      <c r="W453" s="329"/>
      <c r="X453" s="329"/>
      <c r="Y453" s="329"/>
      <c r="Z453" s="329"/>
      <c r="AA453" s="329"/>
      <c r="AB453" s="329"/>
      <c r="AC453" s="329"/>
      <c r="AD453" s="329"/>
      <c r="AE453" s="329"/>
      <c r="AF453" s="329"/>
      <c r="AG453" s="329"/>
    </row>
    <row r="454" spans="1:33" ht="24" customHeight="1">
      <c r="A454" s="329"/>
      <c r="B454" s="329"/>
      <c r="C454" s="329"/>
      <c r="D454" s="329"/>
      <c r="E454" s="329"/>
      <c r="F454" s="329"/>
      <c r="G454" s="329"/>
      <c r="H454" s="329"/>
      <c r="I454" s="329"/>
      <c r="J454" s="329"/>
      <c r="K454" s="329"/>
      <c r="L454" s="329"/>
      <c r="M454" s="329"/>
      <c r="N454" s="329"/>
      <c r="O454" s="329"/>
      <c r="P454" s="329"/>
      <c r="Q454" s="329"/>
      <c r="R454" s="329"/>
      <c r="S454" s="329"/>
      <c r="T454" s="329"/>
      <c r="U454" s="329"/>
      <c r="V454" s="329"/>
      <c r="W454" s="329"/>
      <c r="X454" s="329"/>
      <c r="Y454" s="329"/>
      <c r="Z454" s="329"/>
      <c r="AA454" s="329"/>
      <c r="AB454" s="329"/>
      <c r="AC454" s="329"/>
      <c r="AD454" s="329"/>
      <c r="AE454" s="329"/>
      <c r="AF454" s="329"/>
      <c r="AG454" s="329"/>
    </row>
    <row r="455" spans="1:33" ht="24" customHeight="1">
      <c r="A455" s="329"/>
      <c r="B455" s="329"/>
      <c r="C455" s="329"/>
      <c r="D455" s="329"/>
      <c r="E455" s="329"/>
      <c r="F455" s="329"/>
      <c r="G455" s="329"/>
      <c r="H455" s="329"/>
      <c r="I455" s="329"/>
      <c r="J455" s="329"/>
      <c r="K455" s="329"/>
      <c r="L455" s="329"/>
      <c r="M455" s="329"/>
      <c r="N455" s="329"/>
      <c r="O455" s="329"/>
      <c r="P455" s="329"/>
      <c r="Q455" s="329"/>
      <c r="R455" s="329"/>
      <c r="S455" s="329"/>
      <c r="T455" s="329"/>
      <c r="U455" s="329"/>
      <c r="V455" s="329"/>
      <c r="W455" s="329"/>
      <c r="X455" s="329"/>
      <c r="Y455" s="329"/>
      <c r="Z455" s="329"/>
      <c r="AA455" s="329"/>
      <c r="AB455" s="329"/>
      <c r="AC455" s="329"/>
      <c r="AD455" s="329"/>
      <c r="AE455" s="329"/>
      <c r="AF455" s="329"/>
      <c r="AG455" s="329"/>
    </row>
    <row r="456" spans="1:33" ht="24" customHeight="1">
      <c r="A456" s="329"/>
      <c r="B456" s="329"/>
      <c r="C456" s="329"/>
      <c r="D456" s="329"/>
      <c r="E456" s="329"/>
      <c r="F456" s="329"/>
      <c r="G456" s="329"/>
      <c r="H456" s="329"/>
      <c r="I456" s="329"/>
      <c r="J456" s="329"/>
      <c r="K456" s="329"/>
      <c r="L456" s="329"/>
      <c r="M456" s="329"/>
      <c r="N456" s="329"/>
      <c r="O456" s="329"/>
      <c r="P456" s="329"/>
      <c r="Q456" s="329"/>
      <c r="R456" s="329"/>
      <c r="S456" s="329"/>
      <c r="T456" s="329"/>
      <c r="U456" s="329"/>
      <c r="V456" s="329"/>
      <c r="W456" s="329"/>
      <c r="X456" s="329"/>
      <c r="Y456" s="329"/>
      <c r="Z456" s="329"/>
      <c r="AA456" s="329"/>
      <c r="AB456" s="329"/>
      <c r="AC456" s="329"/>
      <c r="AD456" s="329"/>
      <c r="AE456" s="329"/>
      <c r="AF456" s="329"/>
      <c r="AG456" s="329"/>
    </row>
    <row r="457" spans="1:33" ht="24" customHeight="1">
      <c r="A457" s="329"/>
      <c r="B457" s="329"/>
      <c r="C457" s="329"/>
      <c r="D457" s="329"/>
      <c r="E457" s="329"/>
      <c r="F457" s="329"/>
      <c r="G457" s="329"/>
      <c r="H457" s="329"/>
      <c r="I457" s="329"/>
      <c r="J457" s="329"/>
      <c r="K457" s="329"/>
      <c r="L457" s="329"/>
      <c r="M457" s="329"/>
      <c r="N457" s="329"/>
      <c r="O457" s="329"/>
      <c r="P457" s="329"/>
      <c r="Q457" s="329"/>
      <c r="R457" s="329"/>
      <c r="S457" s="329"/>
      <c r="T457" s="329"/>
      <c r="U457" s="329"/>
      <c r="V457" s="329"/>
      <c r="W457" s="329"/>
      <c r="X457" s="329"/>
      <c r="Y457" s="329"/>
      <c r="Z457" s="329"/>
      <c r="AA457" s="329"/>
      <c r="AB457" s="329"/>
      <c r="AC457" s="329"/>
      <c r="AD457" s="329"/>
      <c r="AE457" s="329"/>
      <c r="AF457" s="329"/>
      <c r="AG457" s="329"/>
    </row>
    <row r="458" spans="1:33" ht="24" customHeight="1">
      <c r="A458" s="329"/>
      <c r="B458" s="329"/>
      <c r="C458" s="329"/>
      <c r="D458" s="329"/>
      <c r="E458" s="329"/>
      <c r="F458" s="329"/>
      <c r="G458" s="329"/>
      <c r="H458" s="329"/>
      <c r="I458" s="329"/>
      <c r="J458" s="329"/>
      <c r="K458" s="329"/>
      <c r="L458" s="329"/>
      <c r="M458" s="329"/>
      <c r="N458" s="329"/>
      <c r="O458" s="329"/>
      <c r="P458" s="329"/>
      <c r="Q458" s="329"/>
      <c r="R458" s="329"/>
      <c r="S458" s="329"/>
      <c r="T458" s="329"/>
      <c r="U458" s="329"/>
      <c r="V458" s="329"/>
      <c r="W458" s="329"/>
      <c r="X458" s="329"/>
      <c r="Y458" s="329"/>
      <c r="Z458" s="329"/>
      <c r="AA458" s="329"/>
      <c r="AB458" s="329"/>
      <c r="AC458" s="329"/>
      <c r="AD458" s="329"/>
      <c r="AE458" s="329"/>
      <c r="AF458" s="329"/>
      <c r="AG458" s="329"/>
    </row>
    <row r="459" spans="1:33" ht="24" customHeight="1">
      <c r="A459" s="329"/>
      <c r="B459" s="329"/>
      <c r="C459" s="329"/>
      <c r="D459" s="329"/>
      <c r="E459" s="329"/>
      <c r="F459" s="329"/>
      <c r="G459" s="329"/>
      <c r="H459" s="329"/>
      <c r="I459" s="329"/>
      <c r="J459" s="329"/>
      <c r="K459" s="329"/>
      <c r="L459" s="329"/>
      <c r="M459" s="329"/>
      <c r="N459" s="329"/>
      <c r="O459" s="329"/>
      <c r="P459" s="329"/>
      <c r="Q459" s="329"/>
      <c r="R459" s="329"/>
      <c r="S459" s="329"/>
      <c r="T459" s="329"/>
      <c r="U459" s="329"/>
      <c r="V459" s="329"/>
      <c r="W459" s="329"/>
      <c r="X459" s="329"/>
      <c r="Y459" s="329"/>
      <c r="Z459" s="329"/>
      <c r="AA459" s="329"/>
      <c r="AB459" s="329"/>
      <c r="AC459" s="329"/>
      <c r="AD459" s="329"/>
      <c r="AE459" s="329"/>
      <c r="AF459" s="329"/>
      <c r="AG459" s="329"/>
    </row>
    <row r="460" spans="1:33" ht="24" customHeight="1">
      <c r="A460" s="329"/>
      <c r="B460" s="329"/>
      <c r="C460" s="329"/>
      <c r="D460" s="329"/>
      <c r="E460" s="329"/>
      <c r="F460" s="329"/>
      <c r="G460" s="329"/>
      <c r="H460" s="329"/>
      <c r="I460" s="329"/>
      <c r="J460" s="329"/>
      <c r="K460" s="329"/>
      <c r="L460" s="329"/>
      <c r="M460" s="329"/>
      <c r="N460" s="329"/>
      <c r="O460" s="329"/>
      <c r="P460" s="329"/>
      <c r="Q460" s="329"/>
      <c r="R460" s="329"/>
      <c r="S460" s="329"/>
      <c r="T460" s="329"/>
      <c r="U460" s="329"/>
      <c r="V460" s="329"/>
      <c r="W460" s="329"/>
      <c r="X460" s="329"/>
      <c r="Y460" s="329"/>
      <c r="Z460" s="329"/>
      <c r="AA460" s="329"/>
      <c r="AB460" s="329"/>
      <c r="AC460" s="329"/>
      <c r="AD460" s="329"/>
      <c r="AE460" s="329"/>
      <c r="AF460" s="329"/>
      <c r="AG460" s="329"/>
    </row>
    <row r="461" spans="1:33" ht="24" customHeight="1">
      <c r="A461" s="329"/>
      <c r="B461" s="329"/>
      <c r="C461" s="329"/>
      <c r="D461" s="329"/>
      <c r="E461" s="329"/>
      <c r="F461" s="329"/>
      <c r="G461" s="329"/>
      <c r="H461" s="329"/>
      <c r="I461" s="329"/>
      <c r="J461" s="329"/>
      <c r="K461" s="329"/>
      <c r="L461" s="329"/>
      <c r="M461" s="329"/>
      <c r="N461" s="329"/>
      <c r="O461" s="329"/>
      <c r="P461" s="329"/>
      <c r="Q461" s="329"/>
      <c r="R461" s="329"/>
      <c r="S461" s="329"/>
      <c r="T461" s="329"/>
      <c r="U461" s="329"/>
      <c r="V461" s="329"/>
      <c r="W461" s="329"/>
      <c r="X461" s="329"/>
      <c r="Y461" s="329"/>
      <c r="Z461" s="329"/>
      <c r="AA461" s="329"/>
      <c r="AB461" s="329"/>
      <c r="AC461" s="329"/>
      <c r="AD461" s="329"/>
      <c r="AE461" s="329"/>
      <c r="AF461" s="329"/>
      <c r="AG461" s="329"/>
    </row>
    <row r="462" spans="1:33" ht="24" customHeight="1">
      <c r="A462" s="329"/>
      <c r="B462" s="329"/>
      <c r="C462" s="329"/>
      <c r="D462" s="329"/>
      <c r="E462" s="329"/>
      <c r="F462" s="329"/>
      <c r="G462" s="329"/>
      <c r="H462" s="329"/>
      <c r="I462" s="329"/>
      <c r="J462" s="329"/>
      <c r="K462" s="329"/>
      <c r="L462" s="329"/>
      <c r="M462" s="329"/>
      <c r="N462" s="329"/>
      <c r="O462" s="329"/>
      <c r="P462" s="329"/>
      <c r="Q462" s="329"/>
      <c r="R462" s="329"/>
      <c r="S462" s="329"/>
      <c r="T462" s="329"/>
      <c r="U462" s="329"/>
      <c r="V462" s="329"/>
      <c r="W462" s="329"/>
      <c r="X462" s="329"/>
      <c r="Y462" s="329"/>
      <c r="Z462" s="329"/>
      <c r="AA462" s="329"/>
      <c r="AB462" s="329"/>
      <c r="AC462" s="329"/>
      <c r="AD462" s="329"/>
      <c r="AE462" s="329"/>
      <c r="AF462" s="329"/>
      <c r="AG462" s="329"/>
    </row>
    <row r="463" spans="1:33" ht="24" customHeight="1">
      <c r="A463" s="329"/>
      <c r="B463" s="329"/>
      <c r="C463" s="329"/>
      <c r="D463" s="329"/>
      <c r="E463" s="329"/>
      <c r="F463" s="329"/>
      <c r="G463" s="329"/>
      <c r="H463" s="329"/>
      <c r="I463" s="329"/>
      <c r="J463" s="329"/>
      <c r="K463" s="329"/>
      <c r="L463" s="329"/>
      <c r="M463" s="329"/>
      <c r="N463" s="329"/>
      <c r="O463" s="329"/>
      <c r="P463" s="329"/>
      <c r="Q463" s="329"/>
      <c r="R463" s="329"/>
      <c r="S463" s="329"/>
      <c r="T463" s="329"/>
      <c r="U463" s="329"/>
      <c r="V463" s="329"/>
      <c r="W463" s="329"/>
      <c r="X463" s="329"/>
      <c r="Y463" s="329"/>
      <c r="Z463" s="329"/>
      <c r="AA463" s="329"/>
      <c r="AB463" s="329"/>
      <c r="AC463" s="329"/>
      <c r="AD463" s="329"/>
      <c r="AE463" s="329"/>
      <c r="AF463" s="329"/>
      <c r="AG463" s="329"/>
    </row>
    <row r="464" spans="1:33" ht="24" customHeight="1">
      <c r="A464" s="329"/>
      <c r="B464" s="329"/>
      <c r="C464" s="329"/>
      <c r="D464" s="329"/>
      <c r="E464" s="329"/>
      <c r="F464" s="329"/>
      <c r="G464" s="329"/>
      <c r="H464" s="329"/>
      <c r="I464" s="329"/>
      <c r="J464" s="329"/>
      <c r="K464" s="329"/>
      <c r="L464" s="329"/>
      <c r="M464" s="329"/>
      <c r="N464" s="329"/>
      <c r="O464" s="329"/>
      <c r="P464" s="329"/>
      <c r="Q464" s="329"/>
      <c r="R464" s="329"/>
      <c r="S464" s="329"/>
      <c r="T464" s="329"/>
      <c r="U464" s="329"/>
      <c r="V464" s="329"/>
      <c r="W464" s="329"/>
      <c r="X464" s="329"/>
      <c r="Y464" s="329"/>
      <c r="Z464" s="329"/>
      <c r="AA464" s="329"/>
      <c r="AB464" s="329"/>
      <c r="AC464" s="329"/>
      <c r="AD464" s="329"/>
      <c r="AE464" s="329"/>
      <c r="AF464" s="329"/>
      <c r="AG464" s="329"/>
    </row>
    <row r="465" spans="1:33" ht="24" customHeight="1">
      <c r="A465" s="329"/>
      <c r="B465" s="329"/>
      <c r="C465" s="329"/>
      <c r="D465" s="329"/>
      <c r="E465" s="329"/>
      <c r="F465" s="329"/>
      <c r="G465" s="329"/>
      <c r="H465" s="329"/>
      <c r="I465" s="329"/>
      <c r="J465" s="329"/>
      <c r="K465" s="329"/>
      <c r="L465" s="329"/>
      <c r="M465" s="329"/>
      <c r="N465" s="329"/>
      <c r="O465" s="329"/>
      <c r="P465" s="329"/>
      <c r="Q465" s="329"/>
      <c r="R465" s="329"/>
      <c r="S465" s="329"/>
      <c r="T465" s="329"/>
      <c r="U465" s="329"/>
      <c r="V465" s="329"/>
      <c r="W465" s="329"/>
      <c r="X465" s="329"/>
      <c r="Y465" s="329"/>
      <c r="Z465" s="329"/>
      <c r="AA465" s="329"/>
      <c r="AB465" s="329"/>
      <c r="AC465" s="329"/>
      <c r="AD465" s="329"/>
      <c r="AE465" s="329"/>
      <c r="AF465" s="329"/>
      <c r="AG465" s="329"/>
    </row>
    <row r="466" spans="1:33" ht="24" customHeight="1">
      <c r="A466" s="329"/>
      <c r="B466" s="329"/>
      <c r="C466" s="329"/>
      <c r="D466" s="329"/>
      <c r="E466" s="329"/>
      <c r="F466" s="329"/>
      <c r="G466" s="329"/>
      <c r="H466" s="329"/>
      <c r="I466" s="329"/>
      <c r="J466" s="329"/>
      <c r="K466" s="329"/>
      <c r="L466" s="329"/>
      <c r="M466" s="329"/>
      <c r="N466" s="329"/>
      <c r="O466" s="329"/>
      <c r="P466" s="329"/>
      <c r="Q466" s="329"/>
      <c r="R466" s="329"/>
      <c r="S466" s="329"/>
      <c r="T466" s="329"/>
      <c r="U466" s="329"/>
      <c r="V466" s="329"/>
      <c r="W466" s="329"/>
      <c r="X466" s="329"/>
      <c r="Y466" s="329"/>
      <c r="Z466" s="329"/>
      <c r="AA466" s="329"/>
      <c r="AB466" s="329"/>
      <c r="AC466" s="329"/>
      <c r="AD466" s="329"/>
      <c r="AE466" s="329"/>
      <c r="AF466" s="329"/>
      <c r="AG466" s="329"/>
    </row>
    <row r="467" spans="1:33" ht="24" customHeight="1">
      <c r="A467" s="329"/>
      <c r="B467" s="329"/>
      <c r="C467" s="329"/>
      <c r="D467" s="329"/>
      <c r="E467" s="329"/>
      <c r="F467" s="329"/>
      <c r="G467" s="329"/>
      <c r="H467" s="329"/>
      <c r="I467" s="329"/>
      <c r="J467" s="329"/>
      <c r="K467" s="329"/>
      <c r="L467" s="329"/>
      <c r="M467" s="329"/>
      <c r="N467" s="329"/>
      <c r="O467" s="329"/>
      <c r="P467" s="329"/>
      <c r="Q467" s="329"/>
      <c r="R467" s="329"/>
      <c r="S467" s="329"/>
      <c r="T467" s="329"/>
      <c r="U467" s="329"/>
      <c r="V467" s="329"/>
      <c r="W467" s="329"/>
      <c r="X467" s="329"/>
      <c r="Y467" s="329"/>
      <c r="Z467" s="329"/>
      <c r="AA467" s="329"/>
      <c r="AB467" s="329"/>
      <c r="AC467" s="329"/>
      <c r="AD467" s="329"/>
      <c r="AE467" s="329"/>
      <c r="AF467" s="329"/>
      <c r="AG467" s="329"/>
    </row>
    <row r="468" spans="1:33" ht="24" customHeight="1">
      <c r="A468" s="329"/>
      <c r="B468" s="329"/>
      <c r="C468" s="329"/>
      <c r="D468" s="329"/>
      <c r="E468" s="329"/>
      <c r="F468" s="329"/>
      <c r="G468" s="329"/>
      <c r="H468" s="329"/>
      <c r="I468" s="329"/>
      <c r="J468" s="329"/>
      <c r="K468" s="329"/>
      <c r="L468" s="329"/>
      <c r="M468" s="329"/>
      <c r="N468" s="329"/>
      <c r="O468" s="329"/>
      <c r="P468" s="329"/>
      <c r="Q468" s="329"/>
      <c r="R468" s="329"/>
      <c r="S468" s="329"/>
      <c r="T468" s="329"/>
      <c r="U468" s="329"/>
      <c r="V468" s="329"/>
      <c r="W468" s="329"/>
      <c r="X468" s="329"/>
      <c r="Y468" s="329"/>
      <c r="Z468" s="329"/>
      <c r="AA468" s="329"/>
      <c r="AB468" s="329"/>
      <c r="AC468" s="329"/>
      <c r="AD468" s="329"/>
      <c r="AE468" s="329"/>
      <c r="AF468" s="329"/>
      <c r="AG468" s="329"/>
    </row>
    <row r="469" spans="1:33" ht="24" customHeight="1">
      <c r="A469" s="329"/>
      <c r="B469" s="329"/>
      <c r="C469" s="329"/>
      <c r="D469" s="329"/>
      <c r="E469" s="329"/>
      <c r="F469" s="329"/>
      <c r="G469" s="329"/>
      <c r="H469" s="329"/>
      <c r="I469" s="329"/>
      <c r="J469" s="329"/>
      <c r="K469" s="329"/>
      <c r="L469" s="329"/>
      <c r="M469" s="329"/>
      <c r="N469" s="329"/>
      <c r="O469" s="329"/>
      <c r="P469" s="329"/>
      <c r="Q469" s="329"/>
      <c r="R469" s="329"/>
      <c r="S469" s="329"/>
      <c r="T469" s="329"/>
      <c r="U469" s="329"/>
      <c r="V469" s="329"/>
      <c r="W469" s="329"/>
      <c r="X469" s="329"/>
      <c r="Y469" s="329"/>
      <c r="Z469" s="329"/>
      <c r="AA469" s="329"/>
      <c r="AB469" s="329"/>
      <c r="AC469" s="329"/>
      <c r="AD469" s="329"/>
      <c r="AE469" s="329"/>
      <c r="AF469" s="329"/>
      <c r="AG469" s="329"/>
    </row>
    <row r="470" spans="1:33" ht="24" customHeight="1">
      <c r="A470" s="329"/>
      <c r="B470" s="329"/>
      <c r="C470" s="329"/>
      <c r="D470" s="329"/>
      <c r="E470" s="329"/>
      <c r="F470" s="329"/>
      <c r="G470" s="329"/>
      <c r="H470" s="329"/>
      <c r="I470" s="329"/>
      <c r="J470" s="329"/>
      <c r="K470" s="329"/>
      <c r="L470" s="329"/>
      <c r="M470" s="329"/>
      <c r="N470" s="329"/>
      <c r="O470" s="329"/>
      <c r="P470" s="329"/>
      <c r="Q470" s="329"/>
      <c r="R470" s="329"/>
      <c r="S470" s="329"/>
      <c r="T470" s="329"/>
      <c r="U470" s="329"/>
      <c r="V470" s="329"/>
      <c r="W470" s="329"/>
      <c r="X470" s="329"/>
      <c r="Y470" s="329"/>
      <c r="Z470" s="329"/>
      <c r="AA470" s="329"/>
      <c r="AB470" s="329"/>
      <c r="AC470" s="329"/>
      <c r="AD470" s="329"/>
      <c r="AE470" s="329"/>
      <c r="AF470" s="329"/>
      <c r="AG470" s="329"/>
    </row>
    <row r="471" spans="1:33" ht="24" customHeight="1">
      <c r="A471" s="329"/>
      <c r="B471" s="329"/>
      <c r="C471" s="329"/>
      <c r="D471" s="329"/>
      <c r="E471" s="329"/>
      <c r="F471" s="329"/>
      <c r="G471" s="329"/>
      <c r="H471" s="329"/>
      <c r="I471" s="329"/>
      <c r="J471" s="329"/>
      <c r="K471" s="329"/>
      <c r="L471" s="329"/>
      <c r="M471" s="329"/>
      <c r="N471" s="329"/>
      <c r="O471" s="329"/>
      <c r="P471" s="329"/>
      <c r="Q471" s="329"/>
      <c r="R471" s="329"/>
      <c r="S471" s="329"/>
      <c r="T471" s="329"/>
      <c r="U471" s="329"/>
      <c r="V471" s="329"/>
      <c r="W471" s="329"/>
      <c r="X471" s="329"/>
      <c r="Y471" s="329"/>
      <c r="Z471" s="329"/>
      <c r="AA471" s="329"/>
      <c r="AB471" s="329"/>
      <c r="AC471" s="329"/>
      <c r="AD471" s="329"/>
      <c r="AE471" s="329"/>
      <c r="AF471" s="329"/>
      <c r="AG471" s="329"/>
    </row>
    <row r="472" spans="1:33" ht="24" customHeight="1">
      <c r="A472" s="329"/>
      <c r="B472" s="329"/>
      <c r="C472" s="329"/>
      <c r="D472" s="329"/>
      <c r="E472" s="329"/>
      <c r="F472" s="329"/>
      <c r="G472" s="329"/>
      <c r="H472" s="329"/>
      <c r="I472" s="329"/>
      <c r="J472" s="329"/>
      <c r="K472" s="329"/>
      <c r="L472" s="329"/>
      <c r="M472" s="329"/>
      <c r="N472" s="329"/>
      <c r="O472" s="329"/>
      <c r="P472" s="329"/>
      <c r="Q472" s="329"/>
      <c r="R472" s="329"/>
      <c r="S472" s="329"/>
      <c r="T472" s="329"/>
      <c r="U472" s="329"/>
      <c r="V472" s="329"/>
      <c r="W472" s="329"/>
      <c r="X472" s="329"/>
      <c r="Y472" s="329"/>
      <c r="Z472" s="329"/>
      <c r="AA472" s="329"/>
      <c r="AB472" s="329"/>
      <c r="AC472" s="329"/>
      <c r="AD472" s="329"/>
      <c r="AE472" s="329"/>
      <c r="AF472" s="329"/>
      <c r="AG472" s="329"/>
    </row>
    <row r="473" spans="1:33" ht="24" customHeight="1">
      <c r="A473" s="329"/>
      <c r="B473" s="329"/>
      <c r="C473" s="329"/>
      <c r="D473" s="329"/>
      <c r="E473" s="329"/>
      <c r="F473" s="329"/>
      <c r="G473" s="329"/>
      <c r="H473" s="329"/>
      <c r="I473" s="329"/>
      <c r="J473" s="329"/>
      <c r="K473" s="329"/>
      <c r="L473" s="329"/>
      <c r="M473" s="329"/>
      <c r="N473" s="329"/>
      <c r="O473" s="329"/>
      <c r="P473" s="329"/>
      <c r="Q473" s="329"/>
      <c r="R473" s="329"/>
      <c r="S473" s="329"/>
      <c r="T473" s="329"/>
      <c r="U473" s="329"/>
      <c r="V473" s="329"/>
      <c r="W473" s="329"/>
      <c r="X473" s="329"/>
      <c r="Y473" s="329"/>
      <c r="Z473" s="329"/>
      <c r="AA473" s="329"/>
      <c r="AB473" s="329"/>
      <c r="AC473" s="329"/>
      <c r="AD473" s="329"/>
      <c r="AE473" s="329"/>
      <c r="AF473" s="329"/>
      <c r="AG473" s="329"/>
    </row>
    <row r="474" spans="1:33" ht="24" customHeight="1">
      <c r="A474" s="329"/>
      <c r="B474" s="329"/>
      <c r="C474" s="329"/>
      <c r="D474" s="329"/>
      <c r="E474" s="329"/>
      <c r="F474" s="329"/>
      <c r="G474" s="329"/>
      <c r="H474" s="329"/>
      <c r="I474" s="329"/>
      <c r="J474" s="329"/>
      <c r="K474" s="329"/>
      <c r="L474" s="329"/>
      <c r="M474" s="329"/>
      <c r="N474" s="329"/>
      <c r="O474" s="329"/>
      <c r="P474" s="329"/>
      <c r="Q474" s="329"/>
      <c r="R474" s="329"/>
      <c r="S474" s="329"/>
      <c r="T474" s="329"/>
      <c r="U474" s="329"/>
      <c r="V474" s="329"/>
      <c r="W474" s="329"/>
      <c r="X474" s="329"/>
      <c r="Y474" s="329"/>
      <c r="Z474" s="329"/>
      <c r="AA474" s="329"/>
      <c r="AB474" s="329"/>
      <c r="AC474" s="329"/>
      <c r="AD474" s="329"/>
      <c r="AE474" s="329"/>
      <c r="AF474" s="329"/>
      <c r="AG474" s="329"/>
    </row>
    <row r="475" spans="1:33" ht="24" customHeight="1">
      <c r="A475" s="329"/>
      <c r="B475" s="329"/>
      <c r="C475" s="329"/>
      <c r="D475" s="329"/>
      <c r="E475" s="329"/>
      <c r="F475" s="329"/>
      <c r="G475" s="329"/>
      <c r="H475" s="329"/>
      <c r="I475" s="329"/>
      <c r="J475" s="329"/>
      <c r="K475" s="329"/>
      <c r="L475" s="329"/>
      <c r="M475" s="329"/>
      <c r="N475" s="329"/>
      <c r="O475" s="329"/>
      <c r="P475" s="329"/>
      <c r="Q475" s="329"/>
      <c r="R475" s="329"/>
      <c r="S475" s="329"/>
      <c r="T475" s="329"/>
      <c r="U475" s="329"/>
      <c r="V475" s="329"/>
      <c r="W475" s="329"/>
      <c r="X475" s="329"/>
      <c r="Y475" s="329"/>
      <c r="Z475" s="329"/>
      <c r="AA475" s="329"/>
      <c r="AB475" s="329"/>
      <c r="AC475" s="329"/>
      <c r="AD475" s="329"/>
      <c r="AE475" s="329"/>
      <c r="AF475" s="329"/>
      <c r="AG475" s="329"/>
    </row>
    <row r="476" spans="1:33" ht="24" customHeight="1">
      <c r="A476" s="329"/>
      <c r="B476" s="329"/>
      <c r="C476" s="329"/>
      <c r="D476" s="329"/>
      <c r="E476" s="329"/>
      <c r="F476" s="329"/>
      <c r="G476" s="329"/>
      <c r="H476" s="329"/>
      <c r="I476" s="329"/>
      <c r="J476" s="329"/>
      <c r="K476" s="329"/>
      <c r="L476" s="329"/>
      <c r="M476" s="329"/>
      <c r="N476" s="329"/>
      <c r="O476" s="329"/>
      <c r="P476" s="329"/>
      <c r="Q476" s="329"/>
      <c r="R476" s="329"/>
      <c r="S476" s="329"/>
      <c r="T476" s="329"/>
      <c r="U476" s="329"/>
      <c r="V476" s="329"/>
      <c r="W476" s="329"/>
      <c r="X476" s="329"/>
      <c r="Y476" s="329"/>
      <c r="Z476" s="329"/>
      <c r="AA476" s="329"/>
      <c r="AB476" s="329"/>
      <c r="AC476" s="329"/>
      <c r="AD476" s="329"/>
      <c r="AE476" s="329"/>
      <c r="AF476" s="329"/>
      <c r="AG476" s="329"/>
    </row>
    <row r="477" spans="1:33" ht="24" customHeight="1">
      <c r="A477" s="329"/>
      <c r="B477" s="329"/>
      <c r="C477" s="329"/>
      <c r="D477" s="329"/>
      <c r="E477" s="329"/>
      <c r="F477" s="329"/>
      <c r="G477" s="329"/>
      <c r="H477" s="329"/>
      <c r="I477" s="329"/>
      <c r="J477" s="329"/>
      <c r="K477" s="329"/>
      <c r="L477" s="329"/>
      <c r="M477" s="329"/>
      <c r="N477" s="329"/>
      <c r="O477" s="329"/>
      <c r="P477" s="329"/>
      <c r="Q477" s="329"/>
      <c r="R477" s="329"/>
      <c r="S477" s="329"/>
      <c r="T477" s="329"/>
      <c r="U477" s="329"/>
      <c r="V477" s="329"/>
      <c r="W477" s="329"/>
      <c r="X477" s="329"/>
      <c r="Y477" s="329"/>
      <c r="Z477" s="329"/>
      <c r="AA477" s="329"/>
      <c r="AB477" s="329"/>
      <c r="AC477" s="329"/>
      <c r="AD477" s="329"/>
      <c r="AE477" s="329"/>
      <c r="AF477" s="329"/>
      <c r="AG477" s="329"/>
    </row>
    <row r="478" spans="1:33" ht="24" customHeight="1">
      <c r="A478" s="329"/>
      <c r="B478" s="329"/>
      <c r="C478" s="329"/>
      <c r="D478" s="329"/>
      <c r="E478" s="329"/>
      <c r="F478" s="329"/>
      <c r="G478" s="329"/>
      <c r="H478" s="329"/>
      <c r="I478" s="329"/>
      <c r="J478" s="329"/>
      <c r="K478" s="329"/>
      <c r="L478" s="329"/>
      <c r="M478" s="329"/>
      <c r="N478" s="329"/>
      <c r="O478" s="329"/>
      <c r="P478" s="329"/>
      <c r="Q478" s="329"/>
      <c r="R478" s="329"/>
      <c r="S478" s="329"/>
      <c r="T478" s="329"/>
      <c r="U478" s="329"/>
      <c r="V478" s="329"/>
      <c r="W478" s="329"/>
      <c r="X478" s="329"/>
      <c r="Y478" s="329"/>
      <c r="Z478" s="329"/>
      <c r="AA478" s="329"/>
      <c r="AB478" s="329"/>
      <c r="AC478" s="329"/>
      <c r="AD478" s="329"/>
      <c r="AE478" s="329"/>
      <c r="AF478" s="329"/>
      <c r="AG478" s="329"/>
    </row>
    <row r="479" spans="1:33" ht="24" customHeight="1">
      <c r="A479" s="329"/>
      <c r="B479" s="329"/>
      <c r="C479" s="329"/>
      <c r="D479" s="329"/>
      <c r="E479" s="329"/>
      <c r="F479" s="329"/>
      <c r="G479" s="329"/>
      <c r="H479" s="329"/>
      <c r="I479" s="329"/>
      <c r="J479" s="329"/>
      <c r="K479" s="329"/>
      <c r="L479" s="329"/>
      <c r="M479" s="329"/>
      <c r="N479" s="329"/>
      <c r="O479" s="329"/>
      <c r="P479" s="329"/>
      <c r="Q479" s="329"/>
      <c r="R479" s="329"/>
      <c r="S479" s="329"/>
      <c r="T479" s="329"/>
      <c r="U479" s="329"/>
      <c r="V479" s="329"/>
      <c r="W479" s="329"/>
      <c r="X479" s="329"/>
      <c r="Y479" s="329"/>
      <c r="Z479" s="329"/>
      <c r="AA479" s="329"/>
      <c r="AB479" s="329"/>
      <c r="AC479" s="329"/>
      <c r="AD479" s="329"/>
      <c r="AE479" s="329"/>
      <c r="AF479" s="329"/>
      <c r="AG479" s="329"/>
    </row>
    <row r="480" spans="1:33" ht="24" customHeight="1">
      <c r="A480" s="329"/>
      <c r="B480" s="329"/>
      <c r="C480" s="329"/>
      <c r="D480" s="329"/>
      <c r="E480" s="329"/>
      <c r="F480" s="329"/>
      <c r="G480" s="329"/>
      <c r="H480" s="329"/>
      <c r="I480" s="329"/>
      <c r="J480" s="329"/>
      <c r="K480" s="329"/>
      <c r="L480" s="329"/>
      <c r="M480" s="329"/>
      <c r="N480" s="329"/>
      <c r="O480" s="329"/>
      <c r="P480" s="329"/>
      <c r="Q480" s="329"/>
      <c r="R480" s="329"/>
      <c r="S480" s="329"/>
      <c r="T480" s="329"/>
      <c r="U480" s="329"/>
      <c r="V480" s="329"/>
      <c r="W480" s="329"/>
      <c r="X480" s="329"/>
      <c r="Y480" s="329"/>
      <c r="Z480" s="329"/>
      <c r="AA480" s="329"/>
      <c r="AB480" s="329"/>
      <c r="AC480" s="329"/>
      <c r="AD480" s="329"/>
      <c r="AE480" s="329"/>
      <c r="AF480" s="329"/>
      <c r="AG480" s="329"/>
    </row>
    <row r="481" spans="1:33" ht="24" customHeight="1">
      <c r="A481" s="329"/>
      <c r="B481" s="329"/>
      <c r="C481" s="329"/>
      <c r="D481" s="329"/>
      <c r="E481" s="329"/>
      <c r="F481" s="329"/>
      <c r="G481" s="329"/>
      <c r="H481" s="329"/>
      <c r="I481" s="329"/>
      <c r="J481" s="329"/>
      <c r="K481" s="329"/>
      <c r="L481" s="329"/>
      <c r="M481" s="329"/>
      <c r="N481" s="329"/>
      <c r="O481" s="329"/>
      <c r="P481" s="329"/>
      <c r="Q481" s="329"/>
      <c r="R481" s="329"/>
      <c r="S481" s="329"/>
      <c r="T481" s="329"/>
      <c r="U481" s="329"/>
      <c r="V481" s="329"/>
      <c r="W481" s="329"/>
      <c r="X481" s="329"/>
      <c r="Y481" s="329"/>
      <c r="Z481" s="329"/>
      <c r="AA481" s="329"/>
      <c r="AB481" s="329"/>
      <c r="AC481" s="329"/>
      <c r="AD481" s="329"/>
      <c r="AE481" s="329"/>
      <c r="AF481" s="329"/>
      <c r="AG481" s="329"/>
    </row>
    <row r="482" spans="1:33" ht="24" customHeight="1">
      <c r="A482" s="329"/>
      <c r="B482" s="329"/>
      <c r="C482" s="329"/>
      <c r="D482" s="329"/>
      <c r="E482" s="329"/>
      <c r="F482" s="329"/>
      <c r="G482" s="329"/>
      <c r="H482" s="329"/>
      <c r="I482" s="329"/>
      <c r="J482" s="329"/>
      <c r="K482" s="329"/>
      <c r="L482" s="329"/>
      <c r="M482" s="329"/>
      <c r="N482" s="329"/>
      <c r="O482" s="329"/>
      <c r="P482" s="329"/>
      <c r="Q482" s="329"/>
      <c r="R482" s="329"/>
      <c r="S482" s="329"/>
      <c r="T482" s="329"/>
      <c r="U482" s="329"/>
      <c r="V482" s="329"/>
      <c r="W482" s="329"/>
      <c r="X482" s="329"/>
      <c r="Y482" s="329"/>
      <c r="Z482" s="329"/>
      <c r="AA482" s="329"/>
      <c r="AB482" s="329"/>
      <c r="AC482" s="329"/>
      <c r="AD482" s="329"/>
      <c r="AE482" s="329"/>
      <c r="AF482" s="329"/>
      <c r="AG482" s="329"/>
    </row>
    <row r="483" spans="1:33" ht="24" customHeight="1">
      <c r="A483" s="329"/>
      <c r="B483" s="329"/>
      <c r="C483" s="329"/>
      <c r="D483" s="329"/>
      <c r="E483" s="329"/>
      <c r="F483" s="329"/>
      <c r="G483" s="329"/>
      <c r="H483" s="329"/>
      <c r="I483" s="329"/>
      <c r="J483" s="329"/>
      <c r="K483" s="329"/>
      <c r="L483" s="329"/>
      <c r="M483" s="329"/>
      <c r="N483" s="329"/>
      <c r="O483" s="329"/>
      <c r="P483" s="329"/>
      <c r="Q483" s="329"/>
      <c r="R483" s="329"/>
      <c r="S483" s="329"/>
      <c r="T483" s="329"/>
      <c r="U483" s="329"/>
      <c r="V483" s="329"/>
      <c r="W483" s="329"/>
      <c r="X483" s="329"/>
      <c r="Y483" s="329"/>
      <c r="Z483" s="329"/>
      <c r="AA483" s="329"/>
      <c r="AB483" s="329"/>
      <c r="AC483" s="329"/>
      <c r="AD483" s="329"/>
      <c r="AE483" s="329"/>
      <c r="AF483" s="329"/>
      <c r="AG483" s="329"/>
    </row>
    <row r="484" spans="1:33" ht="24" customHeight="1">
      <c r="A484" s="329"/>
      <c r="B484" s="329"/>
      <c r="C484" s="329"/>
      <c r="D484" s="329"/>
      <c r="E484" s="329"/>
      <c r="F484" s="329"/>
      <c r="G484" s="329"/>
      <c r="H484" s="329"/>
      <c r="I484" s="329"/>
      <c r="J484" s="329"/>
      <c r="K484" s="329"/>
      <c r="L484" s="329"/>
      <c r="M484" s="329"/>
      <c r="N484" s="329"/>
      <c r="O484" s="329"/>
      <c r="P484" s="329"/>
      <c r="Q484" s="329"/>
      <c r="R484" s="329"/>
      <c r="S484" s="329"/>
      <c r="T484" s="329"/>
      <c r="U484" s="329"/>
      <c r="V484" s="329"/>
      <c r="W484" s="329"/>
      <c r="X484" s="329"/>
      <c r="Y484" s="329"/>
      <c r="Z484" s="329"/>
      <c r="AA484" s="329"/>
      <c r="AB484" s="329"/>
      <c r="AC484" s="329"/>
      <c r="AD484" s="329"/>
      <c r="AE484" s="329"/>
      <c r="AF484" s="329"/>
      <c r="AG484" s="329"/>
    </row>
    <row r="485" spans="1:33" ht="24" customHeight="1">
      <c r="A485" s="329"/>
      <c r="B485" s="329"/>
      <c r="C485" s="329"/>
      <c r="D485" s="329"/>
      <c r="E485" s="329"/>
      <c r="F485" s="329"/>
      <c r="G485" s="329"/>
      <c r="H485" s="329"/>
      <c r="I485" s="329"/>
      <c r="J485" s="329"/>
      <c r="K485" s="329"/>
      <c r="L485" s="329"/>
      <c r="M485" s="329"/>
      <c r="N485" s="329"/>
      <c r="O485" s="329"/>
      <c r="P485" s="329"/>
      <c r="Q485" s="329"/>
      <c r="R485" s="329"/>
      <c r="S485" s="329"/>
      <c r="T485" s="329"/>
      <c r="U485" s="329"/>
      <c r="V485" s="329"/>
      <c r="W485" s="329"/>
      <c r="X485" s="329"/>
      <c r="Y485" s="329"/>
      <c r="Z485" s="329"/>
      <c r="AA485" s="329"/>
      <c r="AB485" s="329"/>
      <c r="AC485" s="329"/>
      <c r="AD485" s="329"/>
      <c r="AE485" s="329"/>
      <c r="AF485" s="329"/>
      <c r="AG485" s="329"/>
    </row>
    <row r="486" spans="1:33" ht="24" customHeight="1">
      <c r="A486" s="329"/>
      <c r="B486" s="329"/>
      <c r="C486" s="329"/>
      <c r="D486" s="329"/>
      <c r="E486" s="329"/>
      <c r="F486" s="329"/>
      <c r="G486" s="329"/>
      <c r="H486" s="329"/>
      <c r="I486" s="329"/>
      <c r="J486" s="329"/>
      <c r="K486" s="329"/>
      <c r="L486" s="329"/>
      <c r="M486" s="329"/>
      <c r="N486" s="329"/>
      <c r="O486" s="329"/>
      <c r="P486" s="329"/>
      <c r="Q486" s="329"/>
      <c r="R486" s="329"/>
      <c r="S486" s="329"/>
      <c r="T486" s="329"/>
      <c r="U486" s="329"/>
      <c r="V486" s="329"/>
      <c r="W486" s="329"/>
      <c r="X486" s="329"/>
      <c r="Y486" s="329"/>
      <c r="Z486" s="329"/>
      <c r="AA486" s="329"/>
      <c r="AB486" s="329"/>
      <c r="AC486" s="329"/>
      <c r="AD486" s="329"/>
      <c r="AE486" s="329"/>
      <c r="AF486" s="329"/>
      <c r="AG486" s="329"/>
    </row>
    <row r="487" spans="1:33" ht="24" customHeight="1">
      <c r="A487" s="329"/>
      <c r="B487" s="329"/>
      <c r="C487" s="329"/>
      <c r="D487" s="329"/>
      <c r="E487" s="329"/>
      <c r="F487" s="329"/>
      <c r="G487" s="329"/>
      <c r="H487" s="329"/>
      <c r="I487" s="329"/>
      <c r="J487" s="329"/>
      <c r="K487" s="329"/>
      <c r="L487" s="329"/>
      <c r="M487" s="329"/>
      <c r="N487" s="329"/>
      <c r="O487" s="329"/>
      <c r="P487" s="329"/>
      <c r="Q487" s="329"/>
      <c r="R487" s="329"/>
      <c r="S487" s="329"/>
      <c r="T487" s="329"/>
      <c r="U487" s="329"/>
      <c r="V487" s="329"/>
      <c r="W487" s="329"/>
      <c r="X487" s="329"/>
      <c r="Y487" s="329"/>
      <c r="Z487" s="329"/>
      <c r="AA487" s="329"/>
      <c r="AB487" s="329"/>
      <c r="AC487" s="329"/>
      <c r="AD487" s="329"/>
      <c r="AE487" s="329"/>
      <c r="AF487" s="329"/>
      <c r="AG487" s="329"/>
    </row>
    <row r="488" spans="1:33" ht="24" customHeight="1">
      <c r="A488" s="329"/>
      <c r="B488" s="329"/>
      <c r="C488" s="329"/>
      <c r="D488" s="329"/>
      <c r="E488" s="329"/>
      <c r="F488" s="329"/>
      <c r="G488" s="329"/>
      <c r="H488" s="329"/>
      <c r="I488" s="329"/>
      <c r="J488" s="329"/>
      <c r="K488" s="329"/>
      <c r="L488" s="329"/>
      <c r="M488" s="329"/>
      <c r="N488" s="329"/>
      <c r="O488" s="329"/>
      <c r="P488" s="329"/>
      <c r="Q488" s="329"/>
      <c r="R488" s="329"/>
      <c r="S488" s="329"/>
      <c r="T488" s="329"/>
      <c r="U488" s="329"/>
      <c r="V488" s="329"/>
      <c r="W488" s="329"/>
      <c r="X488" s="329"/>
      <c r="Y488" s="329"/>
      <c r="Z488" s="329"/>
      <c r="AA488" s="329"/>
      <c r="AB488" s="329"/>
      <c r="AC488" s="329"/>
      <c r="AD488" s="329"/>
      <c r="AE488" s="329"/>
      <c r="AF488" s="329"/>
      <c r="AG488" s="329"/>
    </row>
    <row r="489" spans="1:33" ht="24" customHeight="1">
      <c r="A489" s="329"/>
      <c r="B489" s="329"/>
      <c r="C489" s="329"/>
      <c r="D489" s="329"/>
      <c r="E489" s="329"/>
      <c r="F489" s="329"/>
      <c r="G489" s="329"/>
      <c r="H489" s="329"/>
      <c r="I489" s="329"/>
      <c r="J489" s="329"/>
      <c r="K489" s="329"/>
      <c r="L489" s="329"/>
      <c r="M489" s="329"/>
      <c r="N489" s="329"/>
      <c r="O489" s="329"/>
      <c r="P489" s="329"/>
      <c r="Q489" s="329"/>
      <c r="R489" s="329"/>
      <c r="S489" s="329"/>
      <c r="T489" s="329"/>
      <c r="U489" s="329"/>
      <c r="V489" s="329"/>
      <c r="W489" s="329"/>
      <c r="X489" s="329"/>
      <c r="Y489" s="329"/>
      <c r="Z489" s="329"/>
      <c r="AA489" s="329"/>
      <c r="AB489" s="329"/>
      <c r="AC489" s="329"/>
      <c r="AD489" s="329"/>
      <c r="AE489" s="329"/>
      <c r="AF489" s="329"/>
      <c r="AG489" s="329"/>
    </row>
    <row r="490" spans="1:33" ht="24" customHeight="1">
      <c r="A490" s="329"/>
      <c r="B490" s="329"/>
      <c r="C490" s="329"/>
      <c r="D490" s="329"/>
      <c r="E490" s="329"/>
      <c r="F490" s="329"/>
      <c r="G490" s="329"/>
      <c r="H490" s="329"/>
      <c r="I490" s="329"/>
      <c r="J490" s="329"/>
      <c r="K490" s="329"/>
      <c r="L490" s="329"/>
      <c r="M490" s="329"/>
      <c r="N490" s="329"/>
      <c r="O490" s="329"/>
      <c r="P490" s="329"/>
      <c r="Q490" s="329"/>
      <c r="R490" s="329"/>
      <c r="S490" s="329"/>
      <c r="T490" s="329"/>
      <c r="U490" s="329"/>
      <c r="V490" s="329"/>
      <c r="W490" s="329"/>
      <c r="X490" s="329"/>
      <c r="Y490" s="329"/>
      <c r="Z490" s="329"/>
      <c r="AA490" s="329"/>
      <c r="AB490" s="329"/>
      <c r="AC490" s="329"/>
      <c r="AD490" s="329"/>
      <c r="AE490" s="329"/>
      <c r="AF490" s="329"/>
      <c r="AG490" s="329"/>
    </row>
    <row r="491" spans="1:33" ht="24" customHeight="1">
      <c r="A491" s="329"/>
      <c r="B491" s="329"/>
      <c r="C491" s="329"/>
      <c r="D491" s="329"/>
      <c r="E491" s="329"/>
      <c r="F491" s="329"/>
      <c r="G491" s="329"/>
      <c r="H491" s="329"/>
      <c r="I491" s="329"/>
      <c r="J491" s="329"/>
      <c r="K491" s="329"/>
      <c r="L491" s="329"/>
      <c r="M491" s="329"/>
      <c r="N491" s="329"/>
      <c r="O491" s="329"/>
      <c r="P491" s="329"/>
      <c r="Q491" s="329"/>
      <c r="R491" s="329"/>
      <c r="S491" s="329"/>
      <c r="T491" s="329"/>
      <c r="U491" s="329"/>
      <c r="V491" s="329"/>
      <c r="W491" s="329"/>
      <c r="X491" s="329"/>
      <c r="Y491" s="329"/>
      <c r="Z491" s="329"/>
      <c r="AA491" s="329"/>
      <c r="AB491" s="329"/>
      <c r="AC491" s="329"/>
      <c r="AD491" s="329"/>
      <c r="AE491" s="329"/>
      <c r="AF491" s="329"/>
      <c r="AG491" s="329"/>
    </row>
    <row r="492" spans="1:33" ht="24" customHeight="1">
      <c r="A492" s="329"/>
      <c r="B492" s="329"/>
      <c r="C492" s="329"/>
      <c r="D492" s="329"/>
      <c r="E492" s="329"/>
      <c r="F492" s="329"/>
      <c r="G492" s="329"/>
      <c r="H492" s="329"/>
      <c r="I492" s="329"/>
      <c r="J492" s="329"/>
      <c r="K492" s="329"/>
      <c r="L492" s="329"/>
      <c r="M492" s="329"/>
      <c r="N492" s="329"/>
      <c r="O492" s="329"/>
      <c r="P492" s="329"/>
      <c r="Q492" s="329"/>
      <c r="R492" s="329"/>
      <c r="S492" s="329"/>
      <c r="T492" s="329"/>
      <c r="U492" s="329"/>
      <c r="V492" s="329"/>
      <c r="W492" s="329"/>
      <c r="X492" s="329"/>
      <c r="Y492" s="329"/>
      <c r="Z492" s="329"/>
      <c r="AA492" s="329"/>
      <c r="AB492" s="329"/>
      <c r="AC492" s="329"/>
      <c r="AD492" s="329"/>
      <c r="AE492" s="329"/>
      <c r="AF492" s="329"/>
      <c r="AG492" s="329"/>
    </row>
    <row r="493" spans="1:33" ht="24" customHeight="1">
      <c r="A493" s="329"/>
      <c r="B493" s="329"/>
      <c r="C493" s="329"/>
      <c r="D493" s="329"/>
      <c r="E493" s="329"/>
      <c r="F493" s="329"/>
      <c r="G493" s="329"/>
      <c r="H493" s="329"/>
      <c r="I493" s="329"/>
      <c r="J493" s="329"/>
      <c r="K493" s="329"/>
      <c r="L493" s="329"/>
      <c r="M493" s="329"/>
      <c r="N493" s="329"/>
      <c r="O493" s="329"/>
      <c r="P493" s="329"/>
      <c r="Q493" s="329"/>
      <c r="R493" s="329"/>
      <c r="S493" s="329"/>
      <c r="T493" s="329"/>
      <c r="U493" s="329"/>
      <c r="V493" s="329"/>
      <c r="W493" s="329"/>
      <c r="X493" s="329"/>
      <c r="Y493" s="329"/>
      <c r="Z493" s="329"/>
      <c r="AA493" s="329"/>
      <c r="AB493" s="329"/>
      <c r="AC493" s="329"/>
      <c r="AD493" s="329"/>
      <c r="AE493" s="329"/>
      <c r="AF493" s="329"/>
      <c r="AG493" s="329"/>
    </row>
    <row r="494" spans="1:33" ht="24" customHeight="1">
      <c r="A494" s="329"/>
      <c r="B494" s="329"/>
      <c r="C494" s="329"/>
      <c r="D494" s="329"/>
      <c r="E494" s="329"/>
      <c r="F494" s="329"/>
      <c r="G494" s="329"/>
      <c r="H494" s="329"/>
      <c r="I494" s="329"/>
      <c r="J494" s="329"/>
      <c r="K494" s="329"/>
      <c r="L494" s="329"/>
      <c r="M494" s="329"/>
      <c r="N494" s="329"/>
      <c r="O494" s="329"/>
      <c r="P494" s="329"/>
      <c r="Q494" s="329"/>
      <c r="R494" s="329"/>
      <c r="S494" s="329"/>
      <c r="T494" s="329"/>
      <c r="U494" s="329"/>
      <c r="V494" s="329"/>
      <c r="W494" s="329"/>
      <c r="X494" s="329"/>
      <c r="Y494" s="329"/>
      <c r="Z494" s="329"/>
      <c r="AA494" s="329"/>
      <c r="AB494" s="329"/>
      <c r="AC494" s="329"/>
      <c r="AD494" s="329"/>
      <c r="AE494" s="329"/>
      <c r="AF494" s="329"/>
      <c r="AG494" s="329"/>
    </row>
    <row r="495" spans="1:33" ht="24" customHeight="1">
      <c r="A495" s="329"/>
      <c r="B495" s="329"/>
      <c r="C495" s="329"/>
      <c r="D495" s="329"/>
      <c r="E495" s="329"/>
      <c r="F495" s="329"/>
      <c r="G495" s="329"/>
      <c r="H495" s="329"/>
      <c r="I495" s="329"/>
      <c r="J495" s="329"/>
      <c r="K495" s="329"/>
      <c r="L495" s="329"/>
      <c r="M495" s="329"/>
      <c r="N495" s="329"/>
      <c r="O495" s="329"/>
      <c r="P495" s="329"/>
      <c r="Q495" s="329"/>
      <c r="R495" s="329"/>
      <c r="S495" s="329"/>
      <c r="T495" s="329"/>
      <c r="U495" s="329"/>
      <c r="V495" s="329"/>
      <c r="W495" s="329"/>
      <c r="X495" s="329"/>
      <c r="Y495" s="329"/>
      <c r="Z495" s="329"/>
      <c r="AA495" s="329"/>
      <c r="AB495" s="329"/>
      <c r="AC495" s="329"/>
      <c r="AD495" s="329"/>
      <c r="AE495" s="329"/>
      <c r="AF495" s="329"/>
      <c r="AG495" s="329"/>
    </row>
    <row r="496" spans="1:33" ht="24" customHeight="1">
      <c r="A496" s="329"/>
      <c r="B496" s="329"/>
      <c r="C496" s="329"/>
      <c r="D496" s="329"/>
      <c r="E496" s="329"/>
      <c r="F496" s="329"/>
      <c r="G496" s="329"/>
      <c r="H496" s="329"/>
      <c r="I496" s="329"/>
      <c r="J496" s="329"/>
      <c r="K496" s="329"/>
      <c r="L496" s="329"/>
      <c r="M496" s="329"/>
      <c r="N496" s="329"/>
      <c r="O496" s="329"/>
      <c r="P496" s="329"/>
      <c r="Q496" s="329"/>
      <c r="R496" s="329"/>
      <c r="S496" s="329"/>
      <c r="T496" s="329"/>
      <c r="U496" s="329"/>
      <c r="V496" s="329"/>
      <c r="W496" s="329"/>
      <c r="X496" s="329"/>
      <c r="Y496" s="329"/>
      <c r="Z496" s="329"/>
      <c r="AA496" s="329"/>
      <c r="AB496" s="329"/>
      <c r="AC496" s="329"/>
      <c r="AD496" s="329"/>
      <c r="AE496" s="329"/>
      <c r="AF496" s="329"/>
      <c r="AG496" s="329"/>
    </row>
    <row r="497" spans="1:33" ht="24" customHeight="1">
      <c r="A497" s="329"/>
      <c r="B497" s="329"/>
      <c r="C497" s="329"/>
      <c r="D497" s="329"/>
      <c r="E497" s="329"/>
      <c r="F497" s="329"/>
      <c r="G497" s="329"/>
      <c r="H497" s="329"/>
      <c r="I497" s="329"/>
      <c r="J497" s="329"/>
      <c r="K497" s="329"/>
      <c r="L497" s="329"/>
      <c r="M497" s="329"/>
      <c r="N497" s="329"/>
      <c r="O497" s="329"/>
      <c r="P497" s="329"/>
      <c r="Q497" s="329"/>
      <c r="R497" s="329"/>
      <c r="S497" s="329"/>
      <c r="T497" s="329"/>
      <c r="U497" s="329"/>
      <c r="V497" s="329"/>
      <c r="W497" s="329"/>
      <c r="X497" s="329"/>
      <c r="Y497" s="329"/>
      <c r="Z497" s="329"/>
      <c r="AA497" s="329"/>
      <c r="AB497" s="329"/>
      <c r="AC497" s="329"/>
      <c r="AD497" s="329"/>
      <c r="AE497" s="329"/>
      <c r="AF497" s="329"/>
      <c r="AG497" s="329"/>
    </row>
    <row r="498" spans="1:33" ht="24" customHeight="1">
      <c r="A498" s="329"/>
      <c r="B498" s="329"/>
      <c r="C498" s="329"/>
      <c r="D498" s="329"/>
      <c r="E498" s="329"/>
      <c r="F498" s="329"/>
      <c r="G498" s="329"/>
      <c r="H498" s="329"/>
      <c r="I498" s="329"/>
      <c r="J498" s="329"/>
      <c r="K498" s="329"/>
      <c r="L498" s="329"/>
      <c r="M498" s="329"/>
      <c r="N498" s="329"/>
      <c r="O498" s="329"/>
      <c r="P498" s="329"/>
      <c r="Q498" s="329"/>
      <c r="R498" s="329"/>
      <c r="S498" s="329"/>
      <c r="T498" s="329"/>
      <c r="U498" s="329"/>
      <c r="V498" s="329"/>
      <c r="W498" s="329"/>
      <c r="X498" s="329"/>
      <c r="Y498" s="329"/>
      <c r="Z498" s="329"/>
      <c r="AA498" s="329"/>
      <c r="AB498" s="329"/>
      <c r="AC498" s="329"/>
      <c r="AD498" s="329"/>
      <c r="AE498" s="329"/>
      <c r="AF498" s="329"/>
      <c r="AG498" s="329"/>
    </row>
    <row r="499" spans="1:33" ht="24" customHeight="1">
      <c r="A499" s="329"/>
      <c r="B499" s="329"/>
      <c r="C499" s="329"/>
      <c r="D499" s="329"/>
      <c r="E499" s="329"/>
      <c r="F499" s="329"/>
      <c r="G499" s="329"/>
      <c r="H499" s="329"/>
      <c r="I499" s="329"/>
      <c r="J499" s="329"/>
      <c r="K499" s="329"/>
      <c r="L499" s="329"/>
      <c r="M499" s="329"/>
      <c r="N499" s="329"/>
      <c r="O499" s="329"/>
      <c r="P499" s="329"/>
      <c r="Q499" s="329"/>
      <c r="R499" s="329"/>
      <c r="S499" s="329"/>
      <c r="T499" s="329"/>
      <c r="U499" s="329"/>
      <c r="V499" s="329"/>
      <c r="W499" s="329"/>
      <c r="X499" s="329"/>
      <c r="Y499" s="329"/>
      <c r="Z499" s="329"/>
      <c r="AA499" s="329"/>
      <c r="AB499" s="329"/>
      <c r="AC499" s="329"/>
      <c r="AD499" s="329"/>
      <c r="AE499" s="329"/>
      <c r="AF499" s="329"/>
      <c r="AG499" s="329"/>
    </row>
    <row r="500" spans="1:33" ht="24" customHeight="1">
      <c r="A500" s="329"/>
      <c r="B500" s="329"/>
      <c r="C500" s="329"/>
      <c r="D500" s="329"/>
      <c r="E500" s="329"/>
      <c r="F500" s="329"/>
      <c r="G500" s="329"/>
      <c r="H500" s="329"/>
      <c r="I500" s="329"/>
      <c r="J500" s="329"/>
      <c r="K500" s="329"/>
      <c r="L500" s="329"/>
      <c r="M500" s="329"/>
      <c r="N500" s="329"/>
      <c r="O500" s="329"/>
      <c r="P500" s="329"/>
      <c r="Q500" s="329"/>
      <c r="R500" s="329"/>
      <c r="S500" s="329"/>
      <c r="T500" s="329"/>
      <c r="U500" s="329"/>
      <c r="V500" s="329"/>
      <c r="W500" s="329"/>
      <c r="X500" s="329"/>
      <c r="Y500" s="329"/>
      <c r="Z500" s="329"/>
      <c r="AA500" s="329"/>
      <c r="AB500" s="329"/>
      <c r="AC500" s="329"/>
      <c r="AD500" s="329"/>
      <c r="AE500" s="329"/>
      <c r="AF500" s="329"/>
      <c r="AG500" s="329"/>
    </row>
    <row r="501" spans="1:33" ht="24" customHeight="1">
      <c r="A501" s="329"/>
      <c r="B501" s="329"/>
      <c r="C501" s="329"/>
      <c r="D501" s="329"/>
      <c r="E501" s="329"/>
      <c r="F501" s="329"/>
      <c r="G501" s="329"/>
      <c r="H501" s="329"/>
      <c r="I501" s="329"/>
      <c r="J501" s="329"/>
      <c r="K501" s="329"/>
      <c r="L501" s="329"/>
      <c r="M501" s="329"/>
      <c r="N501" s="329"/>
      <c r="O501" s="329"/>
      <c r="P501" s="329"/>
      <c r="Q501" s="329"/>
      <c r="R501" s="329"/>
      <c r="S501" s="329"/>
      <c r="T501" s="329"/>
      <c r="U501" s="329"/>
      <c r="V501" s="329"/>
      <c r="W501" s="329"/>
      <c r="X501" s="329"/>
      <c r="Y501" s="329"/>
      <c r="Z501" s="329"/>
      <c r="AA501" s="329"/>
      <c r="AB501" s="329"/>
      <c r="AC501" s="329"/>
      <c r="AD501" s="329"/>
      <c r="AE501" s="329"/>
      <c r="AF501" s="329"/>
      <c r="AG501" s="329"/>
    </row>
    <row r="502" spans="1:33" ht="24" customHeight="1">
      <c r="A502" s="329"/>
      <c r="B502" s="329"/>
      <c r="C502" s="329"/>
      <c r="D502" s="329"/>
      <c r="E502" s="329"/>
      <c r="F502" s="329"/>
      <c r="G502" s="329"/>
      <c r="H502" s="329"/>
      <c r="I502" s="329"/>
      <c r="J502" s="329"/>
      <c r="K502" s="329"/>
      <c r="L502" s="329"/>
      <c r="M502" s="329"/>
      <c r="N502" s="329"/>
      <c r="O502" s="329"/>
      <c r="P502" s="329"/>
      <c r="Q502" s="329"/>
      <c r="R502" s="329"/>
      <c r="S502" s="329"/>
      <c r="T502" s="329"/>
      <c r="U502" s="329"/>
      <c r="V502" s="329"/>
      <c r="W502" s="329"/>
      <c r="X502" s="329"/>
      <c r="Y502" s="329"/>
      <c r="Z502" s="329"/>
      <c r="AA502" s="329"/>
      <c r="AB502" s="329"/>
      <c r="AC502" s="329"/>
      <c r="AD502" s="329"/>
      <c r="AE502" s="329"/>
      <c r="AF502" s="329"/>
      <c r="AG502" s="329"/>
    </row>
    <row r="503" spans="1:33" ht="24" customHeight="1">
      <c r="A503" s="329"/>
      <c r="B503" s="329"/>
      <c r="C503" s="329"/>
      <c r="D503" s="329"/>
      <c r="E503" s="329"/>
      <c r="F503" s="329"/>
      <c r="G503" s="329"/>
      <c r="H503" s="329"/>
      <c r="I503" s="329"/>
      <c r="J503" s="329"/>
      <c r="K503" s="329"/>
      <c r="L503" s="329"/>
      <c r="M503" s="329"/>
      <c r="N503" s="329"/>
      <c r="O503" s="329"/>
      <c r="P503" s="329"/>
      <c r="Q503" s="329"/>
      <c r="R503" s="329"/>
      <c r="S503" s="329"/>
      <c r="T503" s="329"/>
      <c r="U503" s="329"/>
      <c r="V503" s="329"/>
      <c r="W503" s="329"/>
      <c r="X503" s="329"/>
      <c r="Y503" s="329"/>
      <c r="Z503" s="329"/>
      <c r="AA503" s="329"/>
      <c r="AB503" s="329"/>
      <c r="AC503" s="329"/>
      <c r="AD503" s="329"/>
      <c r="AE503" s="329"/>
      <c r="AF503" s="329"/>
      <c r="AG503" s="329"/>
    </row>
    <row r="504" spans="1:33" ht="24" customHeight="1">
      <c r="A504" s="329"/>
      <c r="B504" s="329"/>
      <c r="C504" s="329"/>
      <c r="D504" s="329"/>
      <c r="E504" s="329"/>
      <c r="F504" s="329"/>
      <c r="G504" s="329"/>
      <c r="H504" s="329"/>
      <c r="I504" s="329"/>
      <c r="J504" s="329"/>
      <c r="K504" s="329"/>
      <c r="L504" s="329"/>
      <c r="M504" s="329"/>
      <c r="N504" s="329"/>
      <c r="O504" s="329"/>
      <c r="P504" s="329"/>
      <c r="Q504" s="329"/>
      <c r="R504" s="329"/>
      <c r="S504" s="329"/>
      <c r="T504" s="329"/>
      <c r="U504" s="329"/>
      <c r="V504" s="329"/>
      <c r="W504" s="329"/>
      <c r="X504" s="329"/>
      <c r="Y504" s="329"/>
      <c r="Z504" s="329"/>
      <c r="AA504" s="329"/>
      <c r="AB504" s="329"/>
      <c r="AC504" s="329"/>
      <c r="AD504" s="329"/>
      <c r="AE504" s="329"/>
      <c r="AF504" s="329"/>
      <c r="AG504" s="329"/>
    </row>
    <row r="505" spans="1:33" ht="24" customHeight="1">
      <c r="A505" s="329"/>
      <c r="B505" s="329"/>
      <c r="C505" s="329"/>
      <c r="D505" s="329"/>
      <c r="E505" s="329"/>
      <c r="F505" s="329"/>
      <c r="G505" s="329"/>
      <c r="H505" s="329"/>
      <c r="I505" s="329"/>
      <c r="J505" s="329"/>
      <c r="K505" s="329"/>
      <c r="L505" s="329"/>
      <c r="M505" s="329"/>
      <c r="N505" s="329"/>
      <c r="O505" s="329"/>
      <c r="P505" s="329"/>
      <c r="Q505" s="329"/>
      <c r="R505" s="329"/>
      <c r="S505" s="329"/>
      <c r="T505" s="329"/>
      <c r="U505" s="329"/>
      <c r="V505" s="329"/>
      <c r="W505" s="329"/>
      <c r="X505" s="329"/>
      <c r="Y505" s="329"/>
      <c r="Z505" s="329"/>
      <c r="AA505" s="329"/>
      <c r="AB505" s="329"/>
      <c r="AC505" s="329"/>
      <c r="AD505" s="329"/>
      <c r="AE505" s="329"/>
      <c r="AF505" s="329"/>
      <c r="AG505" s="329"/>
    </row>
    <row r="506" spans="1:33" ht="24" customHeight="1">
      <c r="A506" s="329"/>
      <c r="B506" s="329"/>
      <c r="C506" s="329"/>
      <c r="D506" s="329"/>
      <c r="E506" s="329"/>
      <c r="F506" s="329"/>
      <c r="G506" s="329"/>
      <c r="H506" s="329"/>
      <c r="I506" s="329"/>
      <c r="J506" s="329"/>
      <c r="K506" s="329"/>
      <c r="L506" s="329"/>
      <c r="M506" s="329"/>
      <c r="N506" s="329"/>
      <c r="O506" s="329"/>
      <c r="P506" s="329"/>
      <c r="Q506" s="329"/>
      <c r="R506" s="329"/>
      <c r="S506" s="329"/>
      <c r="T506" s="329"/>
      <c r="U506" s="329"/>
      <c r="V506" s="329"/>
      <c r="W506" s="329"/>
      <c r="X506" s="329"/>
      <c r="Y506" s="329"/>
      <c r="Z506" s="329"/>
      <c r="AA506" s="329"/>
      <c r="AB506" s="329"/>
      <c r="AC506" s="329"/>
      <c r="AD506" s="329"/>
      <c r="AE506" s="329"/>
      <c r="AF506" s="329"/>
      <c r="AG506" s="329"/>
    </row>
    <row r="507" spans="1:33" ht="24" customHeight="1">
      <c r="A507" s="329"/>
      <c r="B507" s="329"/>
      <c r="C507" s="329"/>
      <c r="D507" s="329"/>
      <c r="E507" s="329"/>
      <c r="F507" s="329"/>
      <c r="G507" s="329"/>
      <c r="H507" s="329"/>
      <c r="I507" s="329"/>
      <c r="J507" s="329"/>
      <c r="K507" s="329"/>
      <c r="L507" s="329"/>
      <c r="M507" s="329"/>
      <c r="N507" s="329"/>
      <c r="O507" s="329"/>
      <c r="P507" s="329"/>
      <c r="Q507" s="329"/>
      <c r="R507" s="329"/>
      <c r="S507" s="329"/>
      <c r="T507" s="329"/>
      <c r="U507" s="329"/>
      <c r="V507" s="329"/>
      <c r="W507" s="329"/>
      <c r="X507" s="329"/>
      <c r="Y507" s="329"/>
      <c r="Z507" s="329"/>
      <c r="AA507" s="329"/>
      <c r="AB507" s="329"/>
      <c r="AC507" s="329"/>
      <c r="AD507" s="329"/>
      <c r="AE507" s="329"/>
      <c r="AF507" s="329"/>
      <c r="AG507" s="329"/>
    </row>
    <row r="508" spans="1:33" ht="24" customHeight="1">
      <c r="A508" s="329"/>
      <c r="B508" s="329"/>
      <c r="C508" s="329"/>
      <c r="D508" s="329"/>
      <c r="E508" s="329"/>
      <c r="F508" s="329"/>
      <c r="G508" s="329"/>
      <c r="H508" s="329"/>
      <c r="I508" s="329"/>
      <c r="J508" s="329"/>
      <c r="K508" s="329"/>
      <c r="L508" s="329"/>
      <c r="M508" s="329"/>
      <c r="N508" s="329"/>
      <c r="O508" s="329"/>
      <c r="P508" s="329"/>
      <c r="Q508" s="329"/>
      <c r="R508" s="329"/>
      <c r="S508" s="329"/>
      <c r="T508" s="329"/>
      <c r="U508" s="329"/>
      <c r="V508" s="329"/>
      <c r="W508" s="329"/>
      <c r="X508" s="329"/>
      <c r="Y508" s="329"/>
      <c r="Z508" s="329"/>
      <c r="AA508" s="329"/>
      <c r="AB508" s="329"/>
      <c r="AC508" s="329"/>
      <c r="AD508" s="329"/>
      <c r="AE508" s="329"/>
      <c r="AF508" s="329"/>
      <c r="AG508" s="329"/>
    </row>
    <row r="509" spans="1:33" ht="24" customHeight="1">
      <c r="A509" s="329"/>
      <c r="B509" s="329"/>
      <c r="C509" s="329"/>
      <c r="D509" s="329"/>
      <c r="E509" s="329"/>
      <c r="F509" s="329"/>
      <c r="G509" s="329"/>
      <c r="H509" s="329"/>
      <c r="I509" s="329"/>
      <c r="J509" s="329"/>
      <c r="K509" s="329"/>
      <c r="L509" s="329"/>
      <c r="M509" s="329"/>
      <c r="N509" s="329"/>
      <c r="O509" s="329"/>
      <c r="P509" s="329"/>
      <c r="Q509" s="329"/>
      <c r="R509" s="329"/>
      <c r="S509" s="329"/>
      <c r="T509" s="329"/>
      <c r="U509" s="329"/>
      <c r="V509" s="329"/>
      <c r="W509" s="329"/>
      <c r="X509" s="329"/>
      <c r="Y509" s="329"/>
      <c r="Z509" s="329"/>
      <c r="AA509" s="329"/>
      <c r="AB509" s="329"/>
      <c r="AC509" s="329"/>
      <c r="AD509" s="329"/>
      <c r="AE509" s="329"/>
      <c r="AF509" s="329"/>
      <c r="AG509" s="329"/>
    </row>
    <row r="510" spans="1:33" ht="24" customHeight="1">
      <c r="A510" s="329"/>
      <c r="B510" s="329"/>
      <c r="C510" s="329"/>
      <c r="D510" s="329"/>
      <c r="E510" s="329"/>
      <c r="F510" s="329"/>
      <c r="G510" s="329"/>
      <c r="H510" s="329"/>
      <c r="I510" s="329"/>
      <c r="J510" s="329"/>
      <c r="K510" s="329"/>
      <c r="L510" s="329"/>
      <c r="M510" s="329"/>
      <c r="N510" s="329"/>
      <c r="O510" s="329"/>
      <c r="P510" s="329"/>
      <c r="Q510" s="329"/>
      <c r="R510" s="329"/>
      <c r="S510" s="329"/>
      <c r="T510" s="329"/>
      <c r="U510" s="329"/>
      <c r="V510" s="329"/>
      <c r="W510" s="329"/>
      <c r="X510" s="329"/>
      <c r="Y510" s="329"/>
      <c r="Z510" s="329"/>
      <c r="AA510" s="329"/>
      <c r="AB510" s="329"/>
      <c r="AC510" s="329"/>
      <c r="AD510" s="329"/>
      <c r="AE510" s="329"/>
      <c r="AF510" s="329"/>
      <c r="AG510" s="329"/>
    </row>
    <row r="511" spans="1:33" ht="24" customHeight="1">
      <c r="A511" s="329"/>
      <c r="B511" s="329"/>
      <c r="C511" s="329"/>
      <c r="D511" s="329"/>
      <c r="E511" s="329"/>
      <c r="F511" s="329"/>
      <c r="G511" s="329"/>
      <c r="H511" s="329"/>
      <c r="I511" s="329"/>
      <c r="J511" s="329"/>
      <c r="K511" s="329"/>
      <c r="L511" s="329"/>
      <c r="M511" s="329"/>
      <c r="N511" s="329"/>
      <c r="O511" s="329"/>
      <c r="P511" s="329"/>
      <c r="Q511" s="329"/>
      <c r="R511" s="329"/>
      <c r="S511" s="329"/>
      <c r="T511" s="329"/>
      <c r="U511" s="329"/>
      <c r="V511" s="329"/>
      <c r="W511" s="329"/>
      <c r="X511" s="329"/>
      <c r="Y511" s="329"/>
      <c r="Z511" s="329"/>
      <c r="AA511" s="329"/>
      <c r="AB511" s="329"/>
      <c r="AC511" s="329"/>
      <c r="AD511" s="329"/>
      <c r="AE511" s="329"/>
      <c r="AF511" s="329"/>
      <c r="AG511" s="329"/>
    </row>
    <row r="512" spans="1:33" ht="24" customHeight="1">
      <c r="A512" s="329"/>
      <c r="B512" s="329"/>
      <c r="C512" s="329"/>
      <c r="D512" s="329"/>
      <c r="E512" s="329"/>
      <c r="F512" s="329"/>
      <c r="G512" s="329"/>
      <c r="H512" s="329"/>
      <c r="I512" s="329"/>
      <c r="J512" s="329"/>
      <c r="K512" s="329"/>
      <c r="L512" s="329"/>
      <c r="M512" s="329"/>
      <c r="N512" s="329"/>
      <c r="O512" s="329"/>
      <c r="P512" s="329"/>
      <c r="Q512" s="329"/>
      <c r="R512" s="329"/>
      <c r="S512" s="329"/>
      <c r="T512" s="329"/>
      <c r="U512" s="329"/>
      <c r="V512" s="329"/>
      <c r="W512" s="329"/>
      <c r="X512" s="329"/>
      <c r="Y512" s="329"/>
      <c r="Z512" s="329"/>
      <c r="AA512" s="329"/>
      <c r="AB512" s="329"/>
      <c r="AC512" s="329"/>
      <c r="AD512" s="329"/>
      <c r="AE512" s="329"/>
      <c r="AF512" s="329"/>
      <c r="AG512" s="329"/>
    </row>
    <row r="513" spans="1:33" ht="24" customHeight="1">
      <c r="A513" s="329"/>
      <c r="B513" s="329"/>
      <c r="C513" s="329"/>
      <c r="D513" s="329"/>
      <c r="E513" s="329"/>
      <c r="F513" s="329"/>
      <c r="G513" s="329"/>
      <c r="H513" s="329"/>
      <c r="I513" s="329"/>
      <c r="J513" s="329"/>
      <c r="K513" s="329"/>
      <c r="L513" s="329"/>
      <c r="M513" s="329"/>
      <c r="N513" s="329"/>
      <c r="O513" s="329"/>
      <c r="P513" s="329"/>
      <c r="Q513" s="329"/>
      <c r="R513" s="329"/>
      <c r="S513" s="329"/>
      <c r="T513" s="329"/>
      <c r="U513" s="329"/>
      <c r="V513" s="329"/>
      <c r="W513" s="329"/>
      <c r="X513" s="329"/>
      <c r="Y513" s="329"/>
      <c r="Z513" s="329"/>
      <c r="AA513" s="329"/>
      <c r="AB513" s="329"/>
      <c r="AC513" s="329"/>
      <c r="AD513" s="329"/>
      <c r="AE513" s="329"/>
      <c r="AF513" s="329"/>
      <c r="AG513" s="329"/>
    </row>
    <row r="514" spans="1:33" ht="24" customHeight="1">
      <c r="A514" s="329"/>
      <c r="B514" s="329"/>
      <c r="C514" s="329"/>
      <c r="D514" s="329"/>
      <c r="E514" s="329"/>
      <c r="F514" s="329"/>
      <c r="G514" s="329"/>
      <c r="H514" s="329"/>
      <c r="I514" s="329"/>
      <c r="J514" s="329"/>
      <c r="K514" s="329"/>
      <c r="L514" s="329"/>
      <c r="M514" s="329"/>
      <c r="N514" s="329"/>
      <c r="O514" s="329"/>
      <c r="P514" s="329"/>
      <c r="Q514" s="329"/>
      <c r="R514" s="329"/>
      <c r="S514" s="329"/>
      <c r="T514" s="329"/>
      <c r="U514" s="329"/>
      <c r="V514" s="329"/>
      <c r="W514" s="329"/>
      <c r="X514" s="329"/>
      <c r="Y514" s="329"/>
      <c r="Z514" s="329"/>
      <c r="AA514" s="329"/>
      <c r="AB514" s="329"/>
      <c r="AC514" s="329"/>
      <c r="AD514" s="329"/>
      <c r="AE514" s="329"/>
      <c r="AF514" s="329"/>
      <c r="AG514" s="329"/>
    </row>
    <row r="515" spans="1:33" ht="24" customHeight="1">
      <c r="A515" s="329"/>
      <c r="B515" s="329"/>
      <c r="C515" s="329"/>
      <c r="D515" s="329"/>
      <c r="E515" s="329"/>
      <c r="F515" s="329"/>
      <c r="G515" s="329"/>
      <c r="H515" s="329"/>
      <c r="I515" s="329"/>
      <c r="J515" s="329"/>
      <c r="K515" s="329"/>
      <c r="L515" s="329"/>
      <c r="M515" s="329"/>
      <c r="N515" s="329"/>
      <c r="O515" s="329"/>
      <c r="P515" s="329"/>
      <c r="Q515" s="329"/>
      <c r="R515" s="329"/>
      <c r="S515" s="329"/>
      <c r="T515" s="329"/>
      <c r="U515" s="329"/>
      <c r="V515" s="329"/>
      <c r="W515" s="329"/>
      <c r="X515" s="329"/>
      <c r="Y515" s="329"/>
      <c r="Z515" s="329"/>
      <c r="AA515" s="329"/>
      <c r="AB515" s="329"/>
      <c r="AC515" s="329"/>
      <c r="AD515" s="329"/>
      <c r="AE515" s="329"/>
      <c r="AF515" s="329"/>
      <c r="AG515" s="329"/>
    </row>
    <row r="516" spans="1:33" ht="24" customHeight="1">
      <c r="A516" s="329"/>
      <c r="B516" s="329"/>
      <c r="C516" s="329"/>
      <c r="D516" s="329"/>
      <c r="E516" s="329"/>
      <c r="F516" s="329"/>
      <c r="G516" s="329"/>
      <c r="H516" s="329"/>
      <c r="I516" s="329"/>
      <c r="J516" s="329"/>
      <c r="K516" s="329"/>
      <c r="L516" s="329"/>
      <c r="M516" s="329"/>
      <c r="N516" s="329"/>
      <c r="O516" s="329"/>
      <c r="P516" s="329"/>
      <c r="Q516" s="329"/>
      <c r="R516" s="329"/>
      <c r="S516" s="329"/>
      <c r="T516" s="329"/>
      <c r="U516" s="329"/>
      <c r="V516" s="329"/>
      <c r="W516" s="329"/>
      <c r="X516" s="329"/>
      <c r="Y516" s="329"/>
      <c r="Z516" s="329"/>
      <c r="AA516" s="329"/>
      <c r="AB516" s="329"/>
      <c r="AC516" s="329"/>
      <c r="AD516" s="329"/>
      <c r="AE516" s="329"/>
      <c r="AF516" s="329"/>
      <c r="AG516" s="329"/>
    </row>
    <row r="517" spans="1:33" ht="24" customHeight="1">
      <c r="A517" s="329"/>
      <c r="B517" s="329"/>
      <c r="C517" s="329"/>
      <c r="D517" s="329"/>
      <c r="E517" s="329"/>
      <c r="F517" s="329"/>
      <c r="G517" s="329"/>
      <c r="H517" s="329"/>
      <c r="I517" s="329"/>
      <c r="J517" s="329"/>
      <c r="K517" s="329"/>
      <c r="L517" s="329"/>
      <c r="M517" s="329"/>
      <c r="N517" s="329"/>
      <c r="O517" s="329"/>
      <c r="P517" s="329"/>
      <c r="Q517" s="329"/>
      <c r="R517" s="329"/>
      <c r="S517" s="329"/>
      <c r="T517" s="329"/>
      <c r="U517" s="329"/>
      <c r="V517" s="329"/>
      <c r="W517" s="329"/>
      <c r="X517" s="329"/>
      <c r="Y517" s="329"/>
      <c r="Z517" s="329"/>
      <c r="AA517" s="329"/>
      <c r="AB517" s="329"/>
      <c r="AC517" s="329"/>
      <c r="AD517" s="329"/>
      <c r="AE517" s="329"/>
      <c r="AF517" s="329"/>
      <c r="AG517" s="329"/>
    </row>
    <row r="518" spans="1:33" ht="24" customHeight="1">
      <c r="A518" s="329"/>
      <c r="B518" s="329"/>
      <c r="C518" s="329"/>
      <c r="D518" s="329"/>
      <c r="E518" s="329"/>
      <c r="F518" s="329"/>
      <c r="G518" s="329"/>
      <c r="H518" s="329"/>
      <c r="I518" s="329"/>
      <c r="J518" s="329"/>
      <c r="K518" s="329"/>
      <c r="L518" s="329"/>
      <c r="M518" s="329"/>
      <c r="N518" s="329"/>
      <c r="O518" s="329"/>
      <c r="P518" s="329"/>
      <c r="Q518" s="329"/>
      <c r="R518" s="329"/>
      <c r="S518" s="329"/>
      <c r="T518" s="329"/>
      <c r="U518" s="329"/>
      <c r="V518" s="329"/>
      <c r="W518" s="329"/>
      <c r="X518" s="329"/>
      <c r="Y518" s="329"/>
      <c r="Z518" s="329"/>
      <c r="AA518" s="329"/>
      <c r="AB518" s="329"/>
      <c r="AC518" s="329"/>
      <c r="AD518" s="329"/>
      <c r="AE518" s="329"/>
      <c r="AF518" s="329"/>
      <c r="AG518" s="329"/>
    </row>
    <row r="519" spans="1:33" ht="24" customHeight="1">
      <c r="A519" s="329"/>
      <c r="B519" s="329"/>
      <c r="C519" s="329"/>
      <c r="D519" s="329"/>
      <c r="E519" s="329"/>
      <c r="F519" s="329"/>
      <c r="G519" s="329"/>
      <c r="H519" s="329"/>
      <c r="I519" s="329"/>
      <c r="J519" s="329"/>
      <c r="K519" s="329"/>
      <c r="L519" s="329"/>
      <c r="M519" s="329"/>
      <c r="N519" s="329"/>
      <c r="O519" s="329"/>
      <c r="P519" s="329"/>
      <c r="Q519" s="329"/>
      <c r="R519" s="329"/>
      <c r="S519" s="329"/>
      <c r="T519" s="329"/>
      <c r="U519" s="329"/>
      <c r="V519" s="329"/>
      <c r="W519" s="329"/>
      <c r="X519" s="329"/>
      <c r="Y519" s="329"/>
      <c r="Z519" s="329"/>
      <c r="AA519" s="329"/>
      <c r="AB519" s="329"/>
      <c r="AC519" s="329"/>
      <c r="AD519" s="329"/>
      <c r="AE519" s="329"/>
      <c r="AF519" s="329"/>
      <c r="AG519" s="329"/>
    </row>
    <row r="520" spans="1:33" ht="24" customHeight="1">
      <c r="A520" s="329"/>
      <c r="B520" s="329"/>
      <c r="C520" s="329"/>
      <c r="D520" s="329"/>
      <c r="E520" s="329"/>
      <c r="F520" s="329"/>
      <c r="G520" s="329"/>
      <c r="H520" s="329"/>
      <c r="I520" s="329"/>
      <c r="J520" s="329"/>
      <c r="K520" s="329"/>
      <c r="L520" s="329"/>
      <c r="M520" s="329"/>
      <c r="N520" s="329"/>
      <c r="O520" s="329"/>
      <c r="P520" s="329"/>
      <c r="Q520" s="329"/>
      <c r="R520" s="329"/>
      <c r="S520" s="329"/>
      <c r="T520" s="329"/>
      <c r="U520" s="329"/>
      <c r="V520" s="329"/>
      <c r="W520" s="329"/>
      <c r="X520" s="329"/>
      <c r="Y520" s="329"/>
      <c r="Z520" s="329"/>
      <c r="AA520" s="329"/>
      <c r="AB520" s="329"/>
      <c r="AC520" s="329"/>
      <c r="AD520" s="329"/>
      <c r="AE520" s="329"/>
      <c r="AF520" s="329"/>
      <c r="AG520" s="329"/>
    </row>
    <row r="521" spans="1:33" ht="24" customHeight="1">
      <c r="A521" s="329"/>
      <c r="B521" s="329"/>
      <c r="C521" s="329"/>
      <c r="D521" s="329"/>
      <c r="E521" s="329"/>
      <c r="F521" s="329"/>
      <c r="G521" s="329"/>
      <c r="H521" s="329"/>
      <c r="I521" s="329"/>
      <c r="J521" s="329"/>
      <c r="K521" s="329"/>
      <c r="L521" s="329"/>
      <c r="M521" s="329"/>
      <c r="N521" s="329"/>
      <c r="O521" s="329"/>
      <c r="P521" s="329"/>
      <c r="Q521" s="329"/>
      <c r="R521" s="329"/>
      <c r="S521" s="329"/>
      <c r="T521" s="329"/>
      <c r="U521" s="329"/>
      <c r="V521" s="329"/>
      <c r="W521" s="329"/>
      <c r="X521" s="329"/>
      <c r="Y521" s="329"/>
      <c r="Z521" s="329"/>
      <c r="AA521" s="329"/>
      <c r="AB521" s="329"/>
      <c r="AC521" s="329"/>
      <c r="AD521" s="329"/>
      <c r="AE521" s="329"/>
      <c r="AF521" s="329"/>
      <c r="AG521" s="329"/>
    </row>
    <row r="522" spans="1:33" ht="24" customHeight="1">
      <c r="A522" s="329"/>
      <c r="B522" s="329"/>
      <c r="C522" s="329"/>
      <c r="D522" s="329"/>
      <c r="E522" s="329"/>
      <c r="F522" s="329"/>
      <c r="G522" s="329"/>
      <c r="H522" s="329"/>
      <c r="I522" s="329"/>
      <c r="J522" s="329"/>
      <c r="K522" s="329"/>
      <c r="L522" s="329"/>
      <c r="M522" s="329"/>
      <c r="N522" s="329"/>
      <c r="O522" s="329"/>
      <c r="P522" s="329"/>
      <c r="Q522" s="329"/>
      <c r="R522" s="329"/>
      <c r="S522" s="329"/>
      <c r="T522" s="329"/>
      <c r="U522" s="329"/>
      <c r="V522" s="329"/>
      <c r="W522" s="329"/>
      <c r="X522" s="329"/>
      <c r="Y522" s="329"/>
      <c r="Z522" s="329"/>
      <c r="AA522" s="329"/>
      <c r="AB522" s="329"/>
      <c r="AC522" s="329"/>
      <c r="AD522" s="329"/>
      <c r="AE522" s="329"/>
      <c r="AF522" s="329"/>
      <c r="AG522" s="329"/>
    </row>
    <row r="523" spans="1:33" ht="24" customHeight="1">
      <c r="A523" s="329"/>
      <c r="B523" s="329"/>
      <c r="C523" s="329"/>
      <c r="D523" s="329"/>
      <c r="E523" s="329"/>
      <c r="F523" s="329"/>
      <c r="G523" s="329"/>
      <c r="H523" s="329"/>
      <c r="I523" s="329"/>
      <c r="J523" s="329"/>
      <c r="K523" s="329"/>
      <c r="L523" s="329"/>
      <c r="M523" s="329"/>
      <c r="N523" s="329"/>
      <c r="O523" s="329"/>
      <c r="P523" s="329"/>
      <c r="Q523" s="329"/>
      <c r="R523" s="329"/>
      <c r="S523" s="329"/>
      <c r="T523" s="329"/>
      <c r="U523" s="329"/>
      <c r="V523" s="329"/>
      <c r="W523" s="329"/>
      <c r="X523" s="329"/>
      <c r="Y523" s="329"/>
      <c r="Z523" s="329"/>
      <c r="AA523" s="329"/>
      <c r="AB523" s="329"/>
      <c r="AC523" s="329"/>
      <c r="AD523" s="329"/>
      <c r="AE523" s="329"/>
      <c r="AF523" s="329"/>
      <c r="AG523" s="329"/>
    </row>
    <row r="524" spans="1:33" ht="24" customHeight="1">
      <c r="A524" s="329"/>
      <c r="B524" s="329"/>
      <c r="C524" s="329"/>
      <c r="D524" s="329"/>
      <c r="E524" s="329"/>
      <c r="F524" s="329"/>
      <c r="G524" s="329"/>
      <c r="H524" s="329"/>
      <c r="I524" s="329"/>
      <c r="J524" s="329"/>
      <c r="K524" s="329"/>
      <c r="L524" s="329"/>
      <c r="M524" s="329"/>
      <c r="N524" s="329"/>
      <c r="O524" s="329"/>
      <c r="P524" s="329"/>
      <c r="Q524" s="329"/>
      <c r="R524" s="329"/>
      <c r="S524" s="329"/>
      <c r="T524" s="329"/>
      <c r="U524" s="329"/>
      <c r="V524" s="329"/>
      <c r="W524" s="329"/>
      <c r="X524" s="329"/>
      <c r="Y524" s="329"/>
      <c r="Z524" s="329"/>
      <c r="AA524" s="329"/>
      <c r="AB524" s="329"/>
      <c r="AC524" s="329"/>
      <c r="AD524" s="329"/>
      <c r="AE524" s="329"/>
      <c r="AF524" s="329"/>
      <c r="AG524" s="329"/>
    </row>
    <row r="525" spans="1:33" ht="24" customHeight="1">
      <c r="A525" s="329"/>
      <c r="B525" s="329"/>
      <c r="C525" s="329"/>
      <c r="D525" s="329"/>
      <c r="E525" s="329"/>
      <c r="F525" s="329"/>
      <c r="G525" s="329"/>
      <c r="H525" s="329"/>
      <c r="I525" s="329"/>
      <c r="J525" s="329"/>
      <c r="K525" s="329"/>
      <c r="L525" s="329"/>
      <c r="M525" s="329"/>
      <c r="N525" s="329"/>
      <c r="O525" s="329"/>
      <c r="P525" s="329"/>
      <c r="Q525" s="329"/>
      <c r="R525" s="329"/>
      <c r="S525" s="329"/>
      <c r="T525" s="329"/>
      <c r="U525" s="329"/>
      <c r="V525" s="329"/>
      <c r="W525" s="329"/>
      <c r="X525" s="329"/>
      <c r="Y525" s="329"/>
      <c r="Z525" s="329"/>
      <c r="AA525" s="329"/>
      <c r="AB525" s="329"/>
      <c r="AC525" s="329"/>
      <c r="AD525" s="329"/>
      <c r="AE525" s="329"/>
      <c r="AF525" s="329"/>
      <c r="AG525" s="329"/>
    </row>
    <row r="526" spans="1:33" ht="24" customHeight="1">
      <c r="A526" s="329"/>
      <c r="B526" s="329"/>
      <c r="C526" s="329"/>
      <c r="D526" s="329"/>
      <c r="E526" s="329"/>
      <c r="F526" s="329"/>
      <c r="G526" s="329"/>
      <c r="H526" s="329"/>
      <c r="I526" s="329"/>
      <c r="J526" s="329"/>
      <c r="K526" s="329"/>
      <c r="L526" s="329"/>
      <c r="M526" s="329"/>
      <c r="N526" s="329"/>
      <c r="O526" s="329"/>
      <c r="P526" s="329"/>
      <c r="Q526" s="329"/>
      <c r="R526" s="329"/>
      <c r="S526" s="329"/>
      <c r="T526" s="329"/>
      <c r="U526" s="329"/>
      <c r="V526" s="329"/>
      <c r="W526" s="329"/>
      <c r="X526" s="329"/>
      <c r="Y526" s="329"/>
      <c r="Z526" s="329"/>
      <c r="AA526" s="329"/>
      <c r="AB526" s="329"/>
      <c r="AC526" s="329"/>
      <c r="AD526" s="329"/>
      <c r="AE526" s="329"/>
      <c r="AF526" s="329"/>
      <c r="AG526" s="329"/>
    </row>
    <row r="527" spans="1:33" ht="24" customHeight="1">
      <c r="A527" s="329"/>
      <c r="B527" s="329"/>
      <c r="C527" s="329"/>
      <c r="D527" s="329"/>
      <c r="E527" s="329"/>
      <c r="F527" s="329"/>
      <c r="G527" s="329"/>
      <c r="H527" s="329"/>
      <c r="I527" s="329"/>
      <c r="J527" s="329"/>
      <c r="K527" s="329"/>
      <c r="L527" s="329"/>
      <c r="M527" s="329"/>
      <c r="N527" s="329"/>
      <c r="O527" s="329"/>
      <c r="P527" s="329"/>
      <c r="Q527" s="329"/>
      <c r="R527" s="329"/>
      <c r="S527" s="329"/>
      <c r="T527" s="329"/>
      <c r="U527" s="329"/>
      <c r="V527" s="329"/>
      <c r="W527" s="329"/>
      <c r="X527" s="329"/>
      <c r="Y527" s="329"/>
      <c r="Z527" s="329"/>
      <c r="AA527" s="329"/>
      <c r="AB527" s="329"/>
      <c r="AC527" s="329"/>
      <c r="AD527" s="329"/>
      <c r="AE527" s="329"/>
      <c r="AF527" s="329"/>
      <c r="AG527" s="329"/>
    </row>
    <row r="528" spans="1:33" ht="24" customHeight="1">
      <c r="A528" s="329"/>
      <c r="B528" s="329"/>
      <c r="C528" s="329"/>
      <c r="D528" s="329"/>
      <c r="E528" s="329"/>
      <c r="F528" s="329"/>
      <c r="G528" s="329"/>
      <c r="H528" s="329"/>
      <c r="I528" s="329"/>
      <c r="J528" s="329"/>
      <c r="K528" s="329"/>
      <c r="L528" s="329"/>
      <c r="M528" s="329"/>
      <c r="N528" s="329"/>
      <c r="O528" s="329"/>
      <c r="P528" s="329"/>
      <c r="Q528" s="329"/>
      <c r="R528" s="329"/>
      <c r="S528" s="329"/>
      <c r="T528" s="329"/>
      <c r="U528" s="329"/>
      <c r="V528" s="329"/>
      <c r="W528" s="329"/>
      <c r="X528" s="329"/>
      <c r="Y528" s="329"/>
      <c r="Z528" s="329"/>
      <c r="AA528" s="329"/>
      <c r="AB528" s="329"/>
      <c r="AC528" s="329"/>
      <c r="AD528" s="329"/>
      <c r="AE528" s="329"/>
      <c r="AF528" s="329"/>
      <c r="AG528" s="329"/>
    </row>
    <row r="529" spans="1:33" ht="24" customHeight="1">
      <c r="A529" s="329"/>
      <c r="B529" s="329"/>
      <c r="C529" s="329"/>
      <c r="D529" s="329"/>
      <c r="E529" s="329"/>
      <c r="F529" s="329"/>
      <c r="G529" s="329"/>
      <c r="H529" s="329"/>
      <c r="I529" s="329"/>
      <c r="J529" s="329"/>
      <c r="K529" s="329"/>
      <c r="L529" s="329"/>
      <c r="M529" s="329"/>
      <c r="N529" s="329"/>
      <c r="O529" s="329"/>
      <c r="P529" s="329"/>
      <c r="Q529" s="329"/>
      <c r="R529" s="329"/>
      <c r="S529" s="329"/>
      <c r="T529" s="329"/>
      <c r="U529" s="329"/>
      <c r="V529" s="329"/>
      <c r="W529" s="329"/>
      <c r="X529" s="329"/>
      <c r="Y529" s="329"/>
      <c r="Z529" s="329"/>
      <c r="AA529" s="329"/>
      <c r="AB529" s="329"/>
      <c r="AC529" s="329"/>
      <c r="AD529" s="329"/>
      <c r="AE529" s="329"/>
      <c r="AF529" s="329"/>
      <c r="AG529" s="329"/>
    </row>
    <row r="530" spans="1:33" ht="24" customHeight="1">
      <c r="A530" s="329"/>
      <c r="B530" s="329"/>
      <c r="C530" s="329"/>
      <c r="D530" s="329"/>
      <c r="E530" s="329"/>
      <c r="F530" s="329"/>
      <c r="G530" s="329"/>
      <c r="H530" s="329"/>
      <c r="I530" s="329"/>
      <c r="J530" s="329"/>
      <c r="K530" s="329"/>
      <c r="L530" s="329"/>
      <c r="M530" s="329"/>
      <c r="N530" s="329"/>
      <c r="O530" s="329"/>
      <c r="P530" s="329"/>
      <c r="Q530" s="329"/>
      <c r="R530" s="329"/>
      <c r="S530" s="329"/>
      <c r="T530" s="329"/>
      <c r="U530" s="329"/>
      <c r="V530" s="329"/>
      <c r="W530" s="329"/>
      <c r="X530" s="329"/>
      <c r="Y530" s="329"/>
      <c r="Z530" s="329"/>
      <c r="AA530" s="329"/>
      <c r="AB530" s="329"/>
      <c r="AC530" s="329"/>
      <c r="AD530" s="329"/>
      <c r="AE530" s="329"/>
      <c r="AF530" s="329"/>
      <c r="AG530" s="329"/>
    </row>
    <row r="531" spans="1:33" ht="24" customHeight="1">
      <c r="A531" s="329"/>
      <c r="B531" s="329"/>
      <c r="C531" s="329"/>
      <c r="D531" s="329"/>
      <c r="E531" s="329"/>
      <c r="F531" s="329"/>
      <c r="G531" s="329"/>
      <c r="H531" s="329"/>
      <c r="I531" s="329"/>
      <c r="J531" s="329"/>
      <c r="K531" s="329"/>
      <c r="L531" s="329"/>
      <c r="M531" s="329"/>
      <c r="N531" s="329"/>
      <c r="O531" s="329"/>
      <c r="P531" s="329"/>
      <c r="Q531" s="329"/>
      <c r="R531" s="329"/>
      <c r="S531" s="329"/>
      <c r="T531" s="329"/>
      <c r="U531" s="329"/>
      <c r="V531" s="329"/>
      <c r="W531" s="329"/>
      <c r="X531" s="329"/>
      <c r="Y531" s="329"/>
      <c r="Z531" s="329"/>
      <c r="AA531" s="329"/>
      <c r="AB531" s="329"/>
      <c r="AC531" s="329"/>
      <c r="AD531" s="329"/>
      <c r="AE531" s="329"/>
      <c r="AF531" s="329"/>
      <c r="AG531" s="329"/>
    </row>
    <row r="532" spans="1:33" ht="24" customHeight="1">
      <c r="A532" s="329"/>
      <c r="B532" s="329"/>
      <c r="C532" s="329"/>
      <c r="D532" s="329"/>
      <c r="E532" s="329"/>
      <c r="F532" s="329"/>
      <c r="G532" s="329"/>
      <c r="H532" s="329"/>
      <c r="I532" s="329"/>
      <c r="J532" s="329"/>
      <c r="K532" s="329"/>
      <c r="L532" s="329"/>
      <c r="M532" s="329"/>
      <c r="N532" s="329"/>
      <c r="O532" s="329"/>
      <c r="P532" s="329"/>
      <c r="Q532" s="329"/>
      <c r="R532" s="329"/>
      <c r="S532" s="329"/>
      <c r="T532" s="329"/>
      <c r="U532" s="329"/>
      <c r="V532" s="329"/>
      <c r="W532" s="329"/>
      <c r="X532" s="329"/>
      <c r="Y532" s="329"/>
      <c r="Z532" s="329"/>
      <c r="AA532" s="329"/>
      <c r="AB532" s="329"/>
      <c r="AC532" s="329"/>
      <c r="AD532" s="329"/>
      <c r="AE532" s="329"/>
      <c r="AF532" s="329"/>
      <c r="AG532" s="329"/>
    </row>
    <row r="533" spans="1:33" ht="24" customHeight="1">
      <c r="A533" s="329"/>
      <c r="B533" s="329"/>
      <c r="C533" s="329"/>
      <c r="D533" s="329"/>
      <c r="E533" s="329"/>
      <c r="F533" s="329"/>
      <c r="G533" s="329"/>
      <c r="H533" s="329"/>
      <c r="I533" s="329"/>
      <c r="J533" s="329"/>
      <c r="K533" s="329"/>
      <c r="L533" s="329"/>
      <c r="M533" s="329"/>
      <c r="N533" s="329"/>
      <c r="O533" s="329"/>
      <c r="P533" s="329"/>
      <c r="Q533" s="329"/>
      <c r="R533" s="329"/>
      <c r="S533" s="329"/>
      <c r="T533" s="329"/>
      <c r="U533" s="329"/>
      <c r="V533" s="329"/>
      <c r="W533" s="329"/>
      <c r="X533" s="329"/>
      <c r="Y533" s="329"/>
      <c r="Z533" s="329"/>
      <c r="AA533" s="329"/>
      <c r="AB533" s="329"/>
      <c r="AC533" s="329"/>
      <c r="AD533" s="329"/>
      <c r="AE533" s="329"/>
      <c r="AF533" s="329"/>
      <c r="AG533" s="329"/>
    </row>
    <row r="534" spans="1:33" ht="24" customHeight="1">
      <c r="A534" s="329"/>
      <c r="B534" s="329"/>
      <c r="C534" s="329"/>
      <c r="D534" s="329"/>
      <c r="E534" s="329"/>
      <c r="F534" s="329"/>
      <c r="G534" s="329"/>
      <c r="H534" s="329"/>
      <c r="I534" s="329"/>
      <c r="J534" s="329"/>
      <c r="K534" s="329"/>
      <c r="L534" s="329"/>
      <c r="M534" s="329"/>
      <c r="N534" s="329"/>
      <c r="O534" s="329"/>
      <c r="P534" s="329"/>
      <c r="Q534" s="329"/>
      <c r="R534" s="329"/>
      <c r="S534" s="329"/>
      <c r="T534" s="329"/>
      <c r="U534" s="329"/>
      <c r="V534" s="329"/>
      <c r="W534" s="329"/>
      <c r="X534" s="329"/>
      <c r="Y534" s="329"/>
      <c r="Z534" s="329"/>
      <c r="AA534" s="329"/>
      <c r="AB534" s="329"/>
      <c r="AC534" s="329"/>
      <c r="AD534" s="329"/>
      <c r="AE534" s="329"/>
      <c r="AF534" s="329"/>
      <c r="AG534" s="329"/>
    </row>
    <row r="535" spans="1:33" ht="24" customHeight="1">
      <c r="A535" s="329"/>
      <c r="B535" s="329"/>
      <c r="C535" s="329"/>
      <c r="D535" s="329"/>
      <c r="E535" s="329"/>
      <c r="F535" s="329"/>
      <c r="G535" s="329"/>
      <c r="H535" s="329"/>
      <c r="I535" s="329"/>
      <c r="J535" s="329"/>
      <c r="K535" s="329"/>
      <c r="L535" s="329"/>
      <c r="M535" s="329"/>
      <c r="N535" s="329"/>
      <c r="O535" s="329"/>
      <c r="P535" s="329"/>
      <c r="Q535" s="329"/>
      <c r="R535" s="329"/>
      <c r="S535" s="329"/>
      <c r="T535" s="329"/>
      <c r="U535" s="329"/>
      <c r="V535" s="329"/>
      <c r="W535" s="329"/>
      <c r="X535" s="329"/>
      <c r="Y535" s="329"/>
      <c r="Z535" s="329"/>
      <c r="AA535" s="329"/>
      <c r="AB535" s="329"/>
      <c r="AC535" s="329"/>
      <c r="AD535" s="329"/>
      <c r="AE535" s="329"/>
      <c r="AF535" s="329"/>
      <c r="AG535" s="329"/>
    </row>
    <row r="536" spans="1:33" ht="24" customHeight="1">
      <c r="A536" s="329"/>
      <c r="B536" s="329"/>
      <c r="C536" s="329"/>
      <c r="D536" s="329"/>
      <c r="E536" s="329"/>
      <c r="F536" s="329"/>
      <c r="G536" s="329"/>
      <c r="H536" s="329"/>
      <c r="I536" s="329"/>
      <c r="J536" s="329"/>
      <c r="K536" s="329"/>
      <c r="L536" s="329"/>
      <c r="M536" s="329"/>
      <c r="N536" s="329"/>
      <c r="O536" s="329"/>
      <c r="P536" s="329"/>
      <c r="Q536" s="329"/>
      <c r="R536" s="329"/>
      <c r="S536" s="329"/>
      <c r="T536" s="329"/>
      <c r="U536" s="329"/>
      <c r="V536" s="329"/>
      <c r="W536" s="329"/>
      <c r="X536" s="329"/>
      <c r="Y536" s="329"/>
      <c r="Z536" s="329"/>
      <c r="AA536" s="329"/>
      <c r="AB536" s="329"/>
      <c r="AC536" s="329"/>
      <c r="AD536" s="329"/>
      <c r="AE536" s="329"/>
      <c r="AF536" s="329"/>
      <c r="AG536" s="329"/>
    </row>
    <row r="537" spans="1:33" ht="24" customHeight="1">
      <c r="A537" s="329"/>
      <c r="B537" s="329"/>
      <c r="C537" s="329"/>
      <c r="D537" s="329"/>
      <c r="E537" s="329"/>
      <c r="F537" s="329"/>
      <c r="G537" s="329"/>
      <c r="H537" s="329"/>
      <c r="I537" s="329"/>
      <c r="J537" s="329"/>
      <c r="K537" s="329"/>
      <c r="L537" s="329"/>
      <c r="M537" s="329"/>
      <c r="N537" s="329"/>
      <c r="O537" s="329"/>
      <c r="P537" s="329"/>
      <c r="Q537" s="329"/>
      <c r="R537" s="329"/>
      <c r="S537" s="329"/>
      <c r="T537" s="329"/>
      <c r="U537" s="329"/>
      <c r="V537" s="329"/>
      <c r="W537" s="329"/>
      <c r="X537" s="329"/>
      <c r="Y537" s="329"/>
      <c r="Z537" s="329"/>
      <c r="AA537" s="329"/>
      <c r="AB537" s="329"/>
      <c r="AC537" s="329"/>
      <c r="AD537" s="329"/>
      <c r="AE537" s="329"/>
      <c r="AF537" s="329"/>
      <c r="AG537" s="329"/>
    </row>
    <row r="538" spans="1:33" ht="24" customHeight="1">
      <c r="A538" s="329"/>
      <c r="B538" s="329"/>
      <c r="C538" s="329"/>
      <c r="D538" s="329"/>
      <c r="E538" s="329"/>
      <c r="F538" s="329"/>
      <c r="G538" s="329"/>
      <c r="H538" s="329"/>
      <c r="I538" s="329"/>
      <c r="J538" s="329"/>
      <c r="K538" s="329"/>
      <c r="L538" s="329"/>
      <c r="M538" s="329"/>
      <c r="N538" s="329"/>
      <c r="O538" s="329"/>
      <c r="P538" s="329"/>
      <c r="Q538" s="329"/>
      <c r="R538" s="329"/>
      <c r="S538" s="329"/>
      <c r="T538" s="329"/>
      <c r="U538" s="329"/>
      <c r="V538" s="329"/>
      <c r="W538" s="329"/>
      <c r="X538" s="329"/>
      <c r="Y538" s="329"/>
      <c r="Z538" s="329"/>
      <c r="AA538" s="329"/>
      <c r="AB538" s="329"/>
      <c r="AC538" s="329"/>
      <c r="AD538" s="329"/>
      <c r="AE538" s="329"/>
      <c r="AF538" s="329"/>
      <c r="AG538" s="329"/>
    </row>
    <row r="539" spans="1:33" ht="24" customHeight="1">
      <c r="A539" s="329"/>
      <c r="B539" s="329"/>
      <c r="C539" s="329"/>
      <c r="D539" s="329"/>
      <c r="E539" s="329"/>
      <c r="F539" s="329"/>
      <c r="G539" s="329"/>
      <c r="H539" s="329"/>
      <c r="I539" s="329"/>
      <c r="J539" s="329"/>
      <c r="K539" s="329"/>
      <c r="L539" s="329"/>
      <c r="M539" s="329"/>
      <c r="N539" s="329"/>
      <c r="O539" s="329"/>
      <c r="P539" s="329"/>
      <c r="Q539" s="329"/>
      <c r="R539" s="329"/>
      <c r="S539" s="329"/>
      <c r="T539" s="329"/>
      <c r="U539" s="329"/>
      <c r="V539" s="329"/>
      <c r="W539" s="329"/>
      <c r="X539" s="329"/>
      <c r="Y539" s="329"/>
      <c r="Z539" s="329"/>
      <c r="AA539" s="329"/>
      <c r="AB539" s="329"/>
      <c r="AC539" s="329"/>
      <c r="AD539" s="329"/>
      <c r="AE539" s="329"/>
      <c r="AF539" s="329"/>
      <c r="AG539" s="329"/>
    </row>
    <row r="540" spans="1:33" ht="24" customHeight="1">
      <c r="A540" s="329"/>
      <c r="B540" s="329"/>
      <c r="C540" s="329"/>
      <c r="D540" s="329"/>
      <c r="E540" s="329"/>
      <c r="F540" s="329"/>
      <c r="G540" s="329"/>
      <c r="H540" s="329"/>
      <c r="I540" s="329"/>
      <c r="J540" s="329"/>
      <c r="K540" s="329"/>
      <c r="L540" s="329"/>
      <c r="M540" s="329"/>
      <c r="N540" s="329"/>
      <c r="O540" s="329"/>
      <c r="P540" s="329"/>
      <c r="Q540" s="329"/>
      <c r="R540" s="329"/>
      <c r="S540" s="329"/>
      <c r="T540" s="329"/>
      <c r="U540" s="329"/>
      <c r="V540" s="329"/>
      <c r="W540" s="329"/>
      <c r="X540" s="329"/>
      <c r="Y540" s="329"/>
      <c r="Z540" s="329"/>
      <c r="AA540" s="329"/>
      <c r="AB540" s="329"/>
      <c r="AC540" s="329"/>
      <c r="AD540" s="329"/>
      <c r="AE540" s="329"/>
      <c r="AF540" s="329"/>
      <c r="AG540" s="329"/>
    </row>
    <row r="541" spans="1:33" ht="24" customHeight="1">
      <c r="A541" s="329"/>
      <c r="B541" s="329"/>
      <c r="C541" s="329"/>
      <c r="D541" s="329"/>
      <c r="E541" s="329"/>
      <c r="F541" s="329"/>
      <c r="G541" s="329"/>
      <c r="H541" s="329"/>
      <c r="I541" s="329"/>
      <c r="J541" s="329"/>
      <c r="K541" s="329"/>
      <c r="L541" s="329"/>
      <c r="M541" s="329"/>
      <c r="N541" s="329"/>
      <c r="O541" s="329"/>
      <c r="P541" s="329"/>
      <c r="Q541" s="329"/>
      <c r="R541" s="329"/>
      <c r="S541" s="329"/>
      <c r="T541" s="329"/>
      <c r="U541" s="329"/>
      <c r="V541" s="329"/>
      <c r="W541" s="329"/>
      <c r="X541" s="329"/>
      <c r="Y541" s="329"/>
      <c r="Z541" s="329"/>
      <c r="AA541" s="329"/>
      <c r="AB541" s="329"/>
      <c r="AC541" s="329"/>
      <c r="AD541" s="329"/>
      <c r="AE541" s="329"/>
      <c r="AF541" s="329"/>
      <c r="AG541" s="329"/>
    </row>
    <row r="542" spans="1:33" ht="24" customHeight="1">
      <c r="A542" s="329"/>
      <c r="B542" s="329"/>
      <c r="C542" s="329"/>
      <c r="D542" s="329"/>
      <c r="E542" s="329"/>
      <c r="F542" s="329"/>
      <c r="G542" s="329"/>
      <c r="H542" s="329"/>
      <c r="I542" s="329"/>
      <c r="J542" s="329"/>
      <c r="K542" s="329"/>
      <c r="L542" s="329"/>
      <c r="M542" s="329"/>
      <c r="N542" s="329"/>
      <c r="O542" s="329"/>
      <c r="P542" s="329"/>
      <c r="Q542" s="329"/>
      <c r="R542" s="329"/>
      <c r="S542" s="329"/>
      <c r="T542" s="329"/>
      <c r="U542" s="329"/>
      <c r="V542" s="329"/>
      <c r="W542" s="329"/>
      <c r="X542" s="329"/>
      <c r="Y542" s="329"/>
      <c r="Z542" s="329"/>
      <c r="AA542" s="329"/>
      <c r="AB542" s="329"/>
      <c r="AC542" s="329"/>
      <c r="AD542" s="329"/>
      <c r="AE542" s="329"/>
      <c r="AF542" s="329"/>
      <c r="AG542" s="329"/>
    </row>
    <row r="543" spans="1:33" ht="24" customHeight="1">
      <c r="A543" s="329"/>
      <c r="B543" s="329"/>
      <c r="C543" s="329"/>
      <c r="D543" s="329"/>
      <c r="E543" s="329"/>
      <c r="F543" s="329"/>
      <c r="G543" s="329"/>
      <c r="H543" s="329"/>
      <c r="I543" s="329"/>
      <c r="J543" s="329"/>
      <c r="K543" s="329"/>
      <c r="L543" s="329"/>
      <c r="M543" s="329"/>
      <c r="N543" s="329"/>
      <c r="O543" s="329"/>
      <c r="P543" s="329"/>
      <c r="Q543" s="329"/>
      <c r="R543" s="329"/>
      <c r="S543" s="329"/>
      <c r="T543" s="329"/>
      <c r="U543" s="329"/>
      <c r="V543" s="329"/>
      <c r="W543" s="329"/>
      <c r="X543" s="329"/>
      <c r="Y543" s="329"/>
      <c r="Z543" s="329"/>
      <c r="AA543" s="329"/>
      <c r="AB543" s="329"/>
      <c r="AC543" s="329"/>
      <c r="AD543" s="329"/>
      <c r="AE543" s="329"/>
      <c r="AF543" s="329"/>
      <c r="AG543" s="329"/>
    </row>
    <row r="544" spans="1:33" ht="24" customHeight="1">
      <c r="A544" s="329"/>
      <c r="B544" s="329"/>
      <c r="C544" s="329"/>
      <c r="D544" s="329"/>
      <c r="E544" s="329"/>
      <c r="F544" s="329"/>
      <c r="G544" s="329"/>
      <c r="H544" s="329"/>
      <c r="I544" s="329"/>
      <c r="J544" s="329"/>
      <c r="K544" s="329"/>
      <c r="L544" s="329"/>
      <c r="M544" s="329"/>
      <c r="N544" s="329"/>
      <c r="O544" s="329"/>
      <c r="P544" s="329"/>
      <c r="Q544" s="329"/>
      <c r="R544" s="329"/>
      <c r="S544" s="329"/>
      <c r="T544" s="329"/>
      <c r="U544" s="329"/>
      <c r="V544" s="329"/>
      <c r="W544" s="329"/>
      <c r="X544" s="329"/>
      <c r="Y544" s="329"/>
      <c r="Z544" s="329"/>
      <c r="AA544" s="329"/>
      <c r="AB544" s="329"/>
      <c r="AC544" s="329"/>
      <c r="AD544" s="329"/>
      <c r="AE544" s="329"/>
      <c r="AF544" s="329"/>
      <c r="AG544" s="329"/>
    </row>
    <row r="545" spans="1:33" ht="24" customHeight="1">
      <c r="A545" s="329"/>
      <c r="B545" s="329"/>
      <c r="C545" s="329"/>
      <c r="D545" s="329"/>
      <c r="E545" s="329"/>
      <c r="F545" s="329"/>
      <c r="G545" s="329"/>
      <c r="H545" s="329"/>
      <c r="I545" s="329"/>
      <c r="J545" s="329"/>
      <c r="K545" s="329"/>
      <c r="L545" s="329"/>
      <c r="M545" s="329"/>
      <c r="N545" s="329"/>
      <c r="O545" s="329"/>
      <c r="P545" s="329"/>
      <c r="Q545" s="329"/>
      <c r="R545" s="329"/>
      <c r="S545" s="329"/>
      <c r="T545" s="329"/>
      <c r="U545" s="329"/>
      <c r="V545" s="329"/>
      <c r="W545" s="329"/>
      <c r="X545" s="329"/>
      <c r="Y545" s="329"/>
      <c r="Z545" s="329"/>
      <c r="AA545" s="329"/>
      <c r="AB545" s="329"/>
      <c r="AC545" s="329"/>
      <c r="AD545" s="329"/>
      <c r="AE545" s="329"/>
      <c r="AF545" s="329"/>
      <c r="AG545" s="329"/>
    </row>
    <row r="546" spans="1:33" ht="24" customHeight="1">
      <c r="A546" s="329"/>
      <c r="B546" s="329"/>
      <c r="C546" s="329"/>
      <c r="D546" s="329"/>
      <c r="E546" s="329"/>
      <c r="F546" s="329"/>
      <c r="G546" s="329"/>
      <c r="H546" s="329"/>
      <c r="I546" s="329"/>
      <c r="J546" s="329"/>
      <c r="K546" s="329"/>
      <c r="L546" s="329"/>
      <c r="M546" s="329"/>
      <c r="N546" s="329"/>
      <c r="O546" s="329"/>
      <c r="P546" s="329"/>
      <c r="Q546" s="329"/>
      <c r="R546" s="329"/>
      <c r="S546" s="329"/>
      <c r="T546" s="329"/>
      <c r="U546" s="329"/>
      <c r="V546" s="329"/>
      <c r="W546" s="329"/>
      <c r="X546" s="329"/>
      <c r="Y546" s="329"/>
      <c r="Z546" s="329"/>
      <c r="AA546" s="329"/>
      <c r="AB546" s="329"/>
      <c r="AC546" s="329"/>
      <c r="AD546" s="329"/>
      <c r="AE546" s="329"/>
      <c r="AF546" s="329"/>
      <c r="AG546" s="329"/>
    </row>
    <row r="547" spans="1:33" ht="24" customHeight="1">
      <c r="A547" s="329"/>
      <c r="B547" s="329"/>
      <c r="C547" s="329"/>
      <c r="D547" s="329"/>
      <c r="E547" s="329"/>
      <c r="F547" s="329"/>
      <c r="G547" s="329"/>
      <c r="H547" s="329"/>
      <c r="I547" s="329"/>
      <c r="J547" s="329"/>
      <c r="K547" s="329"/>
      <c r="L547" s="329"/>
      <c r="M547" s="329"/>
      <c r="N547" s="329"/>
      <c r="O547" s="329"/>
      <c r="P547" s="329"/>
      <c r="Q547" s="329"/>
      <c r="R547" s="329"/>
      <c r="S547" s="329"/>
      <c r="T547" s="329"/>
      <c r="U547" s="329"/>
      <c r="V547" s="329"/>
      <c r="W547" s="329"/>
      <c r="X547" s="329"/>
      <c r="Y547" s="329"/>
      <c r="Z547" s="329"/>
      <c r="AA547" s="329"/>
      <c r="AB547" s="329"/>
      <c r="AC547" s="329"/>
      <c r="AD547" s="329"/>
      <c r="AE547" s="329"/>
      <c r="AF547" s="329"/>
      <c r="AG547" s="329"/>
    </row>
    <row r="548" spans="1:33" ht="24" customHeight="1">
      <c r="A548" s="329"/>
      <c r="B548" s="329"/>
      <c r="C548" s="329"/>
      <c r="D548" s="329"/>
      <c r="E548" s="329"/>
      <c r="F548" s="329"/>
      <c r="G548" s="329"/>
      <c r="H548" s="329"/>
      <c r="I548" s="329"/>
      <c r="J548" s="329"/>
      <c r="K548" s="329"/>
      <c r="L548" s="329"/>
      <c r="M548" s="329"/>
      <c r="N548" s="329"/>
      <c r="O548" s="329"/>
      <c r="P548" s="329"/>
      <c r="Q548" s="329"/>
      <c r="R548" s="329"/>
      <c r="S548" s="329"/>
      <c r="T548" s="329"/>
      <c r="U548" s="329"/>
      <c r="V548" s="329"/>
      <c r="W548" s="329"/>
      <c r="X548" s="329"/>
      <c r="Y548" s="329"/>
      <c r="Z548" s="329"/>
      <c r="AA548" s="329"/>
      <c r="AB548" s="329"/>
      <c r="AC548" s="329"/>
      <c r="AD548" s="329"/>
      <c r="AE548" s="329"/>
      <c r="AF548" s="329"/>
      <c r="AG548" s="329"/>
    </row>
    <row r="549" spans="1:33" ht="24" customHeight="1">
      <c r="A549" s="329"/>
      <c r="B549" s="329"/>
      <c r="C549" s="329"/>
      <c r="D549" s="329"/>
      <c r="E549" s="329"/>
      <c r="F549" s="329"/>
      <c r="G549" s="329"/>
      <c r="H549" s="329"/>
      <c r="I549" s="329"/>
      <c r="J549" s="329"/>
      <c r="K549" s="329"/>
      <c r="L549" s="329"/>
      <c r="M549" s="329"/>
      <c r="N549" s="329"/>
      <c r="O549" s="329"/>
      <c r="P549" s="329"/>
      <c r="Q549" s="329"/>
      <c r="R549" s="329"/>
      <c r="S549" s="329"/>
      <c r="T549" s="329"/>
      <c r="U549" s="329"/>
      <c r="V549" s="329"/>
      <c r="W549" s="329"/>
      <c r="X549" s="329"/>
      <c r="Y549" s="329"/>
      <c r="Z549" s="329"/>
      <c r="AA549" s="329"/>
      <c r="AB549" s="329"/>
      <c r="AC549" s="329"/>
      <c r="AD549" s="329"/>
      <c r="AE549" s="329"/>
      <c r="AF549" s="329"/>
      <c r="AG549" s="329"/>
    </row>
    <row r="550" spans="1:33" ht="24" customHeight="1">
      <c r="A550" s="329"/>
      <c r="B550" s="329"/>
      <c r="C550" s="329"/>
      <c r="D550" s="329"/>
      <c r="E550" s="329"/>
      <c r="F550" s="329"/>
      <c r="G550" s="329"/>
      <c r="H550" s="329"/>
      <c r="I550" s="329"/>
      <c r="J550" s="329"/>
      <c r="K550" s="329"/>
      <c r="L550" s="329"/>
      <c r="M550" s="329"/>
      <c r="N550" s="329"/>
      <c r="O550" s="329"/>
      <c r="P550" s="329"/>
      <c r="Q550" s="329"/>
      <c r="R550" s="329"/>
      <c r="S550" s="329"/>
      <c r="T550" s="329"/>
      <c r="U550" s="329"/>
      <c r="V550" s="329"/>
      <c r="W550" s="329"/>
      <c r="X550" s="329"/>
      <c r="Y550" s="329"/>
      <c r="Z550" s="329"/>
      <c r="AA550" s="329"/>
      <c r="AB550" s="329"/>
      <c r="AC550" s="329"/>
      <c r="AD550" s="329"/>
      <c r="AE550" s="329"/>
      <c r="AF550" s="329"/>
      <c r="AG550" s="329"/>
    </row>
    <row r="551" spans="1:33" ht="24" customHeight="1">
      <c r="A551" s="329"/>
      <c r="B551" s="329"/>
      <c r="C551" s="329"/>
      <c r="D551" s="329"/>
      <c r="E551" s="329"/>
      <c r="F551" s="329"/>
      <c r="G551" s="329"/>
      <c r="H551" s="329"/>
      <c r="I551" s="329"/>
      <c r="J551" s="329"/>
      <c r="K551" s="329"/>
      <c r="L551" s="329"/>
      <c r="M551" s="329"/>
      <c r="N551" s="329"/>
      <c r="O551" s="329"/>
      <c r="P551" s="329"/>
      <c r="Q551" s="329"/>
      <c r="R551" s="329"/>
      <c r="S551" s="329"/>
      <c r="T551" s="329"/>
      <c r="U551" s="329"/>
      <c r="V551" s="329"/>
      <c r="W551" s="329"/>
      <c r="X551" s="329"/>
      <c r="Y551" s="329"/>
      <c r="Z551" s="329"/>
      <c r="AA551" s="329"/>
      <c r="AB551" s="329"/>
      <c r="AC551" s="329"/>
      <c r="AD551" s="329"/>
      <c r="AE551" s="329"/>
      <c r="AF551" s="329"/>
      <c r="AG551" s="329"/>
    </row>
    <row r="552" spans="1:33" ht="24" customHeight="1">
      <c r="A552" s="329"/>
      <c r="B552" s="329"/>
      <c r="C552" s="329"/>
      <c r="D552" s="329"/>
      <c r="E552" s="329"/>
      <c r="F552" s="329"/>
      <c r="G552" s="329"/>
      <c r="H552" s="329"/>
      <c r="I552" s="329"/>
      <c r="J552" s="329"/>
      <c r="K552" s="329"/>
      <c r="L552" s="329"/>
      <c r="M552" s="329"/>
      <c r="N552" s="329"/>
      <c r="O552" s="329"/>
      <c r="P552" s="329"/>
      <c r="Q552" s="329"/>
      <c r="R552" s="329"/>
      <c r="S552" s="329"/>
      <c r="T552" s="329"/>
      <c r="U552" s="329"/>
      <c r="V552" s="329"/>
      <c r="W552" s="329"/>
      <c r="X552" s="329"/>
      <c r="Y552" s="329"/>
      <c r="Z552" s="329"/>
      <c r="AA552" s="329"/>
      <c r="AB552" s="329"/>
      <c r="AC552" s="329"/>
      <c r="AD552" s="329"/>
      <c r="AE552" s="329"/>
      <c r="AF552" s="329"/>
      <c r="AG552" s="329"/>
    </row>
    <row r="553" spans="1:33" ht="24" customHeight="1">
      <c r="A553" s="329"/>
      <c r="B553" s="329"/>
      <c r="C553" s="329"/>
      <c r="D553" s="329"/>
      <c r="E553" s="329"/>
      <c r="F553" s="329"/>
      <c r="G553" s="329"/>
      <c r="H553" s="329"/>
      <c r="I553" s="329"/>
      <c r="J553" s="329"/>
      <c r="K553" s="329"/>
      <c r="L553" s="329"/>
      <c r="M553" s="329"/>
      <c r="N553" s="329"/>
      <c r="O553" s="329"/>
      <c r="P553" s="329"/>
      <c r="Q553" s="329"/>
      <c r="R553" s="329"/>
      <c r="S553" s="329"/>
      <c r="T553" s="329"/>
      <c r="U553" s="329"/>
      <c r="V553" s="329"/>
      <c r="W553" s="329"/>
      <c r="X553" s="329"/>
      <c r="Y553" s="329"/>
      <c r="Z553" s="329"/>
      <c r="AA553" s="329"/>
      <c r="AB553" s="329"/>
      <c r="AC553" s="329"/>
      <c r="AD553" s="329"/>
      <c r="AE553" s="329"/>
      <c r="AF553" s="329"/>
      <c r="AG553" s="329"/>
    </row>
    <row r="554" spans="1:33" ht="24" customHeight="1">
      <c r="A554" s="329"/>
      <c r="B554" s="329"/>
      <c r="C554" s="329"/>
      <c r="D554" s="329"/>
      <c r="E554" s="329"/>
      <c r="F554" s="329"/>
      <c r="G554" s="329"/>
      <c r="H554" s="329"/>
      <c r="I554" s="329"/>
      <c r="J554" s="329"/>
      <c r="K554" s="329"/>
      <c r="L554" s="329"/>
      <c r="M554" s="329"/>
      <c r="N554" s="329"/>
      <c r="O554" s="329"/>
      <c r="P554" s="329"/>
      <c r="Q554" s="329"/>
      <c r="R554" s="329"/>
      <c r="S554" s="329"/>
      <c r="T554" s="329"/>
      <c r="U554" s="329"/>
      <c r="V554" s="329"/>
      <c r="W554" s="329"/>
      <c r="X554" s="329"/>
      <c r="Y554" s="329"/>
      <c r="Z554" s="329"/>
      <c r="AA554" s="329"/>
      <c r="AB554" s="329"/>
      <c r="AC554" s="329"/>
      <c r="AD554" s="329"/>
      <c r="AE554" s="329"/>
      <c r="AF554" s="329"/>
      <c r="AG554" s="329"/>
    </row>
    <row r="555" spans="1:33" ht="24" customHeight="1">
      <c r="A555" s="329"/>
      <c r="B555" s="329"/>
      <c r="C555" s="329"/>
      <c r="D555" s="329"/>
      <c r="E555" s="329"/>
      <c r="F555" s="329"/>
      <c r="G555" s="329"/>
      <c r="H555" s="329"/>
      <c r="I555" s="329"/>
      <c r="J555" s="329"/>
      <c r="K555" s="329"/>
      <c r="L555" s="329"/>
      <c r="M555" s="329"/>
      <c r="N555" s="329"/>
      <c r="O555" s="329"/>
      <c r="P555" s="329"/>
      <c r="Q555" s="329"/>
      <c r="R555" s="329"/>
      <c r="S555" s="329"/>
      <c r="T555" s="329"/>
      <c r="U555" s="329"/>
      <c r="V555" s="329"/>
      <c r="W555" s="329"/>
      <c r="X555" s="329"/>
      <c r="Y555" s="329"/>
      <c r="Z555" s="329"/>
      <c r="AA555" s="329"/>
      <c r="AB555" s="329"/>
      <c r="AC555" s="329"/>
      <c r="AD555" s="329"/>
      <c r="AE555" s="329"/>
      <c r="AF555" s="329"/>
      <c r="AG555" s="329"/>
    </row>
    <row r="556" spans="1:33" ht="24" customHeight="1">
      <c r="A556" s="329"/>
      <c r="B556" s="329"/>
      <c r="C556" s="329"/>
      <c r="D556" s="329"/>
      <c r="E556" s="329"/>
      <c r="F556" s="329"/>
      <c r="G556" s="329"/>
      <c r="H556" s="329"/>
      <c r="I556" s="329"/>
      <c r="J556" s="329"/>
      <c r="K556" s="329"/>
      <c r="L556" s="329"/>
      <c r="M556" s="329"/>
      <c r="N556" s="329"/>
      <c r="O556" s="329"/>
      <c r="P556" s="329"/>
      <c r="Q556" s="329"/>
      <c r="R556" s="329"/>
      <c r="S556" s="329"/>
      <c r="T556" s="329"/>
      <c r="U556" s="329"/>
      <c r="V556" s="329"/>
      <c r="W556" s="329"/>
      <c r="X556" s="329"/>
      <c r="Y556" s="329"/>
      <c r="Z556" s="329"/>
      <c r="AA556" s="329"/>
      <c r="AB556" s="329"/>
      <c r="AC556" s="329"/>
      <c r="AD556" s="329"/>
      <c r="AE556" s="329"/>
      <c r="AF556" s="329"/>
      <c r="AG556" s="329"/>
    </row>
    <row r="557" spans="1:33" ht="24" customHeight="1">
      <c r="A557" s="329"/>
      <c r="B557" s="329"/>
      <c r="C557" s="329"/>
      <c r="D557" s="329"/>
      <c r="E557" s="329"/>
      <c r="F557" s="329"/>
      <c r="G557" s="329"/>
      <c r="H557" s="329"/>
      <c r="I557" s="329"/>
      <c r="J557" s="329"/>
      <c r="K557" s="329"/>
      <c r="L557" s="329"/>
      <c r="M557" s="329"/>
      <c r="N557" s="329"/>
      <c r="O557" s="329"/>
      <c r="P557" s="329"/>
      <c r="Q557" s="329"/>
      <c r="R557" s="329"/>
      <c r="S557" s="329"/>
      <c r="T557" s="329"/>
      <c r="U557" s="329"/>
      <c r="V557" s="329"/>
      <c r="W557" s="329"/>
      <c r="X557" s="329"/>
      <c r="Y557" s="329"/>
      <c r="Z557" s="329"/>
      <c r="AA557" s="329"/>
      <c r="AB557" s="329"/>
      <c r="AC557" s="329"/>
      <c r="AD557" s="329"/>
      <c r="AE557" s="329"/>
      <c r="AF557" s="329"/>
      <c r="AG557" s="329"/>
    </row>
    <row r="558" spans="1:33" ht="24" customHeight="1">
      <c r="A558" s="329"/>
      <c r="B558" s="329"/>
      <c r="C558" s="329"/>
      <c r="D558" s="329"/>
      <c r="E558" s="329"/>
      <c r="F558" s="329"/>
      <c r="G558" s="329"/>
      <c r="H558" s="329"/>
      <c r="I558" s="329"/>
      <c r="J558" s="329"/>
      <c r="K558" s="329"/>
      <c r="L558" s="329"/>
      <c r="M558" s="329"/>
      <c r="N558" s="329"/>
      <c r="O558" s="329"/>
      <c r="P558" s="329"/>
      <c r="Q558" s="329"/>
      <c r="R558" s="329"/>
      <c r="S558" s="329"/>
      <c r="T558" s="329"/>
      <c r="U558" s="329"/>
      <c r="V558" s="329"/>
      <c r="W558" s="329"/>
      <c r="X558" s="329"/>
      <c r="Y558" s="329"/>
      <c r="Z558" s="329"/>
      <c r="AA558" s="329"/>
      <c r="AB558" s="329"/>
      <c r="AC558" s="329"/>
      <c r="AD558" s="329"/>
      <c r="AE558" s="329"/>
      <c r="AF558" s="329"/>
      <c r="AG558" s="329"/>
    </row>
    <row r="559" spans="1:33" ht="24" customHeight="1">
      <c r="A559" s="329"/>
      <c r="B559" s="329"/>
      <c r="C559" s="329"/>
      <c r="D559" s="329"/>
      <c r="E559" s="329"/>
      <c r="F559" s="329"/>
      <c r="G559" s="329"/>
      <c r="H559" s="329"/>
      <c r="I559" s="329"/>
      <c r="J559" s="329"/>
      <c r="K559" s="329"/>
      <c r="L559" s="329"/>
      <c r="M559" s="329"/>
      <c r="N559" s="329"/>
      <c r="O559" s="329"/>
      <c r="P559" s="329"/>
      <c r="Q559" s="329"/>
      <c r="R559" s="329"/>
      <c r="S559" s="329"/>
      <c r="T559" s="329"/>
      <c r="U559" s="329"/>
      <c r="V559" s="329"/>
      <c r="W559" s="329"/>
      <c r="X559" s="329"/>
      <c r="Y559" s="329"/>
      <c r="Z559" s="329"/>
      <c r="AA559" s="329"/>
      <c r="AB559" s="329"/>
      <c r="AC559" s="329"/>
      <c r="AD559" s="329"/>
      <c r="AE559" s="329"/>
      <c r="AF559" s="329"/>
      <c r="AG559" s="329"/>
    </row>
    <row r="560" spans="1:33" ht="24" customHeight="1">
      <c r="A560" s="329"/>
      <c r="B560" s="329"/>
      <c r="C560" s="329"/>
      <c r="D560" s="329"/>
      <c r="E560" s="329"/>
      <c r="F560" s="329"/>
      <c r="G560" s="329"/>
      <c r="H560" s="329"/>
      <c r="I560" s="329"/>
      <c r="J560" s="329"/>
      <c r="K560" s="329"/>
      <c r="L560" s="329"/>
      <c r="M560" s="329"/>
      <c r="N560" s="329"/>
      <c r="O560" s="329"/>
      <c r="P560" s="329"/>
      <c r="Q560" s="329"/>
      <c r="R560" s="329"/>
      <c r="S560" s="329"/>
      <c r="T560" s="329"/>
      <c r="U560" s="329"/>
      <c r="V560" s="329"/>
      <c r="W560" s="329"/>
      <c r="X560" s="329"/>
      <c r="Y560" s="329"/>
      <c r="Z560" s="329"/>
      <c r="AA560" s="329"/>
      <c r="AB560" s="329"/>
      <c r="AC560" s="329"/>
      <c r="AD560" s="329"/>
      <c r="AE560" s="329"/>
      <c r="AF560" s="329"/>
      <c r="AG560" s="329"/>
    </row>
    <row r="561" spans="1:33" ht="24" customHeight="1">
      <c r="A561" s="329"/>
      <c r="B561" s="329"/>
      <c r="C561" s="329"/>
      <c r="D561" s="329"/>
      <c r="E561" s="329"/>
      <c r="F561" s="329"/>
      <c r="G561" s="329"/>
      <c r="H561" s="329"/>
      <c r="I561" s="329"/>
      <c r="J561" s="329"/>
      <c r="K561" s="329"/>
      <c r="L561" s="329"/>
      <c r="M561" s="329"/>
      <c r="N561" s="329"/>
      <c r="O561" s="329"/>
      <c r="P561" s="329"/>
      <c r="Q561" s="329"/>
      <c r="R561" s="329"/>
      <c r="S561" s="329"/>
      <c r="T561" s="329"/>
      <c r="U561" s="329"/>
      <c r="V561" s="329"/>
      <c r="W561" s="329"/>
      <c r="X561" s="329"/>
      <c r="Y561" s="329"/>
      <c r="Z561" s="329"/>
      <c r="AA561" s="329"/>
      <c r="AB561" s="329"/>
      <c r="AC561" s="329"/>
      <c r="AD561" s="329"/>
      <c r="AE561" s="329"/>
      <c r="AF561" s="329"/>
      <c r="AG561" s="329"/>
    </row>
    <row r="562" spans="1:33" ht="24" customHeight="1">
      <c r="A562" s="329"/>
      <c r="B562" s="329"/>
      <c r="C562" s="329"/>
      <c r="D562" s="329"/>
      <c r="E562" s="329"/>
      <c r="F562" s="329"/>
      <c r="G562" s="329"/>
      <c r="H562" s="329"/>
      <c r="I562" s="329"/>
      <c r="J562" s="329"/>
      <c r="K562" s="329"/>
      <c r="L562" s="329"/>
      <c r="M562" s="329"/>
      <c r="N562" s="329"/>
      <c r="O562" s="329"/>
      <c r="P562" s="329"/>
      <c r="Q562" s="329"/>
      <c r="R562" s="329"/>
      <c r="S562" s="329"/>
      <c r="T562" s="329"/>
      <c r="U562" s="329"/>
      <c r="V562" s="329"/>
      <c r="W562" s="329"/>
      <c r="X562" s="329"/>
      <c r="Y562" s="329"/>
      <c r="Z562" s="329"/>
      <c r="AA562" s="329"/>
      <c r="AB562" s="329"/>
      <c r="AC562" s="329"/>
      <c r="AD562" s="329"/>
      <c r="AE562" s="329"/>
      <c r="AF562" s="329"/>
      <c r="AG562" s="329"/>
    </row>
    <row r="563" spans="1:33" ht="24" customHeight="1">
      <c r="A563" s="329"/>
      <c r="B563" s="329"/>
      <c r="C563" s="329"/>
      <c r="D563" s="329"/>
      <c r="E563" s="329"/>
      <c r="F563" s="329"/>
      <c r="G563" s="329"/>
      <c r="H563" s="329"/>
      <c r="I563" s="329"/>
      <c r="J563" s="329"/>
      <c r="K563" s="329"/>
      <c r="L563" s="329"/>
      <c r="M563" s="329"/>
      <c r="N563" s="329"/>
      <c r="O563" s="329"/>
      <c r="P563" s="329"/>
      <c r="Q563" s="329"/>
      <c r="R563" s="329"/>
      <c r="S563" s="329"/>
      <c r="T563" s="329"/>
      <c r="U563" s="329"/>
      <c r="V563" s="329"/>
      <c r="W563" s="329"/>
      <c r="X563" s="329"/>
      <c r="Y563" s="329"/>
      <c r="Z563" s="329"/>
      <c r="AA563" s="329"/>
      <c r="AB563" s="329"/>
      <c r="AC563" s="329"/>
      <c r="AD563" s="329"/>
      <c r="AE563" s="329"/>
      <c r="AF563" s="329"/>
      <c r="AG563" s="329"/>
    </row>
    <row r="564" spans="1:33" ht="24" customHeight="1">
      <c r="A564" s="329"/>
      <c r="B564" s="329"/>
      <c r="C564" s="329"/>
      <c r="D564" s="329"/>
      <c r="E564" s="329"/>
      <c r="F564" s="329"/>
      <c r="G564" s="329"/>
      <c r="H564" s="329"/>
      <c r="I564" s="329"/>
      <c r="J564" s="329"/>
      <c r="K564" s="329"/>
      <c r="L564" s="329"/>
      <c r="M564" s="329"/>
      <c r="N564" s="329"/>
      <c r="O564" s="329"/>
      <c r="P564" s="329"/>
      <c r="Q564" s="329"/>
      <c r="R564" s="329"/>
      <c r="S564" s="329"/>
      <c r="T564" s="329"/>
      <c r="U564" s="329"/>
      <c r="V564" s="329"/>
      <c r="W564" s="329"/>
      <c r="X564" s="329"/>
      <c r="Y564" s="329"/>
      <c r="Z564" s="329"/>
      <c r="AA564" s="329"/>
      <c r="AB564" s="329"/>
      <c r="AC564" s="329"/>
      <c r="AD564" s="329"/>
      <c r="AE564" s="329"/>
      <c r="AF564" s="329"/>
      <c r="AG564" s="329"/>
    </row>
    <row r="565" spans="1:33" ht="24" customHeight="1">
      <c r="A565" s="329"/>
      <c r="B565" s="329"/>
      <c r="C565" s="329"/>
      <c r="D565" s="329"/>
      <c r="E565" s="329"/>
      <c r="F565" s="329"/>
      <c r="G565" s="329"/>
      <c r="H565" s="329"/>
      <c r="I565" s="329"/>
      <c r="J565" s="329"/>
      <c r="K565" s="329"/>
      <c r="L565" s="329"/>
      <c r="M565" s="329"/>
      <c r="N565" s="329"/>
      <c r="O565" s="329"/>
      <c r="P565" s="329"/>
      <c r="Q565" s="329"/>
      <c r="R565" s="329"/>
      <c r="S565" s="329"/>
      <c r="T565" s="329"/>
      <c r="U565" s="329"/>
      <c r="V565" s="329"/>
      <c r="W565" s="329"/>
      <c r="X565" s="329"/>
      <c r="Y565" s="329"/>
      <c r="Z565" s="329"/>
      <c r="AA565" s="329"/>
      <c r="AB565" s="329"/>
      <c r="AC565" s="329"/>
      <c r="AD565" s="329"/>
      <c r="AE565" s="329"/>
      <c r="AF565" s="329"/>
      <c r="AG565" s="329"/>
    </row>
    <row r="566" spans="1:33" ht="24" customHeight="1">
      <c r="A566" s="329"/>
      <c r="B566" s="329"/>
      <c r="C566" s="329"/>
      <c r="D566" s="329"/>
      <c r="E566" s="329"/>
      <c r="F566" s="329"/>
      <c r="G566" s="329"/>
      <c r="H566" s="329"/>
      <c r="I566" s="329"/>
      <c r="J566" s="329"/>
      <c r="K566" s="329"/>
      <c r="L566" s="329"/>
      <c r="M566" s="329"/>
      <c r="N566" s="329"/>
      <c r="O566" s="329"/>
      <c r="P566" s="329"/>
      <c r="Q566" s="329"/>
      <c r="R566" s="329"/>
      <c r="S566" s="329"/>
      <c r="T566" s="329"/>
      <c r="U566" s="329"/>
      <c r="V566" s="329"/>
      <c r="W566" s="329"/>
      <c r="X566" s="329"/>
      <c r="Y566" s="329"/>
      <c r="Z566" s="329"/>
      <c r="AA566" s="329"/>
      <c r="AB566" s="329"/>
      <c r="AC566" s="329"/>
      <c r="AD566" s="329"/>
      <c r="AE566" s="329"/>
      <c r="AF566" s="329"/>
      <c r="AG566" s="329"/>
    </row>
    <row r="567" spans="1:33" ht="24" customHeight="1">
      <c r="A567" s="329"/>
      <c r="B567" s="329"/>
      <c r="C567" s="329"/>
      <c r="D567" s="329"/>
      <c r="E567" s="329"/>
      <c r="F567" s="329"/>
      <c r="G567" s="329"/>
      <c r="H567" s="329"/>
      <c r="I567" s="329"/>
      <c r="J567" s="329"/>
      <c r="K567" s="329"/>
      <c r="L567" s="329"/>
      <c r="M567" s="329"/>
      <c r="N567" s="329"/>
      <c r="O567" s="329"/>
      <c r="P567" s="329"/>
      <c r="Q567" s="329"/>
      <c r="R567" s="329"/>
      <c r="S567" s="329"/>
      <c r="T567" s="329"/>
      <c r="U567" s="329"/>
      <c r="V567" s="329"/>
      <c r="W567" s="329"/>
      <c r="X567" s="329"/>
      <c r="Y567" s="329"/>
      <c r="Z567" s="329"/>
      <c r="AA567" s="329"/>
      <c r="AB567" s="329"/>
      <c r="AC567" s="329"/>
      <c r="AD567" s="329"/>
      <c r="AE567" s="329"/>
      <c r="AF567" s="329"/>
      <c r="AG567" s="329"/>
    </row>
    <row r="568" spans="1:33" ht="24" customHeight="1">
      <c r="A568" s="329"/>
      <c r="B568" s="329"/>
      <c r="C568" s="329"/>
      <c r="D568" s="329"/>
      <c r="E568" s="329"/>
      <c r="F568" s="329"/>
      <c r="G568" s="329"/>
      <c r="H568" s="329"/>
      <c r="I568" s="329"/>
      <c r="J568" s="329"/>
      <c r="K568" s="329"/>
      <c r="L568" s="329"/>
      <c r="M568" s="329"/>
      <c r="N568" s="329"/>
      <c r="O568" s="329"/>
      <c r="P568" s="329"/>
      <c r="Q568" s="329"/>
      <c r="R568" s="329"/>
      <c r="S568" s="329"/>
      <c r="T568" s="329"/>
      <c r="U568" s="329"/>
      <c r="V568" s="329"/>
      <c r="W568" s="329"/>
      <c r="X568" s="329"/>
      <c r="Y568" s="329"/>
      <c r="Z568" s="329"/>
      <c r="AA568" s="329"/>
      <c r="AB568" s="329"/>
      <c r="AC568" s="329"/>
      <c r="AD568" s="329"/>
      <c r="AE568" s="329"/>
      <c r="AF568" s="329"/>
      <c r="AG568" s="329"/>
    </row>
    <row r="569" spans="1:33" ht="24" customHeight="1">
      <c r="A569" s="329"/>
      <c r="B569" s="329"/>
      <c r="C569" s="329"/>
      <c r="D569" s="329"/>
      <c r="E569" s="329"/>
      <c r="F569" s="329"/>
      <c r="G569" s="329"/>
      <c r="H569" s="329"/>
      <c r="I569" s="329"/>
      <c r="J569" s="329"/>
      <c r="K569" s="329"/>
      <c r="L569" s="329"/>
      <c r="M569" s="329"/>
      <c r="N569" s="329"/>
      <c r="O569" s="329"/>
      <c r="P569" s="329"/>
      <c r="Q569" s="329"/>
      <c r="R569" s="329"/>
      <c r="S569" s="329"/>
      <c r="T569" s="329"/>
      <c r="U569" s="329"/>
      <c r="V569" s="329"/>
      <c r="W569" s="329"/>
      <c r="X569" s="329"/>
      <c r="Y569" s="329"/>
      <c r="Z569" s="329"/>
      <c r="AA569" s="329"/>
      <c r="AB569" s="329"/>
      <c r="AC569" s="329"/>
      <c r="AD569" s="329"/>
      <c r="AE569" s="329"/>
      <c r="AF569" s="329"/>
      <c r="AG569" s="329"/>
    </row>
    <row r="570" spans="1:33" ht="24" customHeight="1">
      <c r="A570" s="329"/>
      <c r="B570" s="329"/>
      <c r="C570" s="329"/>
      <c r="D570" s="329"/>
      <c r="E570" s="329"/>
      <c r="F570" s="329"/>
      <c r="G570" s="329"/>
      <c r="H570" s="329"/>
      <c r="I570" s="329"/>
      <c r="J570" s="329"/>
      <c r="K570" s="329"/>
      <c r="L570" s="329"/>
      <c r="M570" s="329"/>
      <c r="N570" s="329"/>
      <c r="O570" s="329"/>
      <c r="P570" s="329"/>
      <c r="Q570" s="329"/>
      <c r="R570" s="329"/>
      <c r="S570" s="329"/>
      <c r="T570" s="329"/>
      <c r="U570" s="329"/>
      <c r="V570" s="329"/>
      <c r="W570" s="329"/>
      <c r="X570" s="329"/>
      <c r="Y570" s="329"/>
      <c r="Z570" s="329"/>
      <c r="AA570" s="329"/>
      <c r="AB570" s="329"/>
      <c r="AC570" s="329"/>
      <c r="AD570" s="329"/>
      <c r="AE570" s="329"/>
      <c r="AF570" s="329"/>
      <c r="AG570" s="329"/>
    </row>
    <row r="571" spans="1:33" ht="24" customHeight="1">
      <c r="A571" s="329"/>
      <c r="B571" s="329"/>
      <c r="C571" s="329"/>
      <c r="D571" s="329"/>
      <c r="E571" s="329"/>
      <c r="F571" s="329"/>
      <c r="G571" s="329"/>
      <c r="H571" s="329"/>
      <c r="I571" s="329"/>
      <c r="J571" s="329"/>
      <c r="K571" s="329"/>
      <c r="L571" s="329"/>
      <c r="M571" s="329"/>
      <c r="N571" s="329"/>
      <c r="O571" s="329"/>
      <c r="P571" s="329"/>
      <c r="Q571" s="329"/>
      <c r="R571" s="329"/>
      <c r="S571" s="329"/>
      <c r="T571" s="329"/>
      <c r="U571" s="329"/>
      <c r="V571" s="329"/>
      <c r="W571" s="329"/>
      <c r="X571" s="329"/>
      <c r="Y571" s="329"/>
      <c r="Z571" s="329"/>
      <c r="AA571" s="329"/>
      <c r="AB571" s="329"/>
      <c r="AC571" s="329"/>
      <c r="AD571" s="329"/>
      <c r="AE571" s="329"/>
      <c r="AF571" s="329"/>
      <c r="AG571" s="329"/>
    </row>
    <row r="572" spans="1:33" ht="24" customHeight="1">
      <c r="A572" s="329"/>
      <c r="B572" s="329"/>
      <c r="C572" s="329"/>
      <c r="D572" s="329"/>
      <c r="E572" s="329"/>
      <c r="F572" s="329"/>
      <c r="G572" s="329"/>
      <c r="H572" s="329"/>
      <c r="I572" s="329"/>
      <c r="J572" s="329"/>
      <c r="K572" s="329"/>
      <c r="L572" s="329"/>
      <c r="M572" s="329"/>
      <c r="N572" s="329"/>
      <c r="O572" s="329"/>
      <c r="P572" s="329"/>
      <c r="Q572" s="329"/>
      <c r="R572" s="329"/>
      <c r="S572" s="329"/>
      <c r="T572" s="329"/>
      <c r="U572" s="329"/>
      <c r="V572" s="329"/>
      <c r="W572" s="329"/>
      <c r="X572" s="329"/>
      <c r="Y572" s="329"/>
      <c r="Z572" s="329"/>
      <c r="AA572" s="329"/>
      <c r="AB572" s="329"/>
      <c r="AC572" s="329"/>
      <c r="AD572" s="329"/>
      <c r="AE572" s="329"/>
      <c r="AF572" s="329"/>
      <c r="AG572" s="329"/>
    </row>
    <row r="573" spans="1:33" ht="24" customHeight="1">
      <c r="A573" s="329"/>
      <c r="B573" s="329"/>
      <c r="C573" s="329"/>
      <c r="D573" s="329"/>
      <c r="E573" s="329"/>
      <c r="F573" s="329"/>
      <c r="G573" s="329"/>
      <c r="H573" s="329"/>
      <c r="I573" s="329"/>
      <c r="J573" s="329"/>
      <c r="K573" s="329"/>
      <c r="L573" s="329"/>
      <c r="M573" s="329"/>
      <c r="N573" s="329"/>
      <c r="O573" s="329"/>
      <c r="P573" s="329"/>
      <c r="Q573" s="329"/>
      <c r="R573" s="329"/>
      <c r="S573" s="329"/>
      <c r="T573" s="329"/>
      <c r="U573" s="329"/>
      <c r="V573" s="329"/>
      <c r="W573" s="329"/>
      <c r="X573" s="329"/>
      <c r="Y573" s="329"/>
      <c r="Z573" s="329"/>
      <c r="AA573" s="329"/>
      <c r="AB573" s="329"/>
      <c r="AC573" s="329"/>
      <c r="AD573" s="329"/>
      <c r="AE573" s="329"/>
      <c r="AF573" s="329"/>
      <c r="AG573" s="329"/>
    </row>
    <row r="574" spans="1:33" ht="24" customHeight="1">
      <c r="A574" s="329"/>
      <c r="B574" s="329"/>
      <c r="C574" s="329"/>
      <c r="D574" s="329"/>
      <c r="E574" s="329"/>
      <c r="F574" s="329"/>
      <c r="G574" s="329"/>
      <c r="H574" s="329"/>
      <c r="I574" s="329"/>
      <c r="J574" s="329"/>
      <c r="K574" s="329"/>
      <c r="L574" s="329"/>
      <c r="M574" s="329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  <c r="AA574" s="329"/>
      <c r="AB574" s="329"/>
      <c r="AC574" s="329"/>
      <c r="AD574" s="329"/>
      <c r="AE574" s="329"/>
      <c r="AF574" s="329"/>
      <c r="AG574" s="329"/>
    </row>
    <row r="575" spans="1:33" ht="24" customHeight="1">
      <c r="A575" s="329"/>
      <c r="B575" s="329"/>
      <c r="C575" s="329"/>
      <c r="D575" s="329"/>
      <c r="E575" s="329"/>
      <c r="F575" s="329"/>
      <c r="G575" s="329"/>
      <c r="H575" s="329"/>
      <c r="I575" s="329"/>
      <c r="J575" s="329"/>
      <c r="K575" s="329"/>
      <c r="L575" s="329"/>
      <c r="M575" s="329"/>
      <c r="N575" s="329"/>
      <c r="O575" s="329"/>
      <c r="P575" s="329"/>
      <c r="Q575" s="329"/>
      <c r="R575" s="329"/>
      <c r="S575" s="329"/>
      <c r="T575" s="329"/>
      <c r="U575" s="329"/>
      <c r="V575" s="329"/>
      <c r="W575" s="329"/>
      <c r="X575" s="329"/>
      <c r="Y575" s="329"/>
      <c r="Z575" s="329"/>
      <c r="AA575" s="329"/>
      <c r="AB575" s="329"/>
      <c r="AC575" s="329"/>
      <c r="AD575" s="329"/>
      <c r="AE575" s="329"/>
      <c r="AF575" s="329"/>
      <c r="AG575" s="329"/>
    </row>
    <row r="576" spans="1:33" ht="24" customHeight="1">
      <c r="A576" s="329"/>
      <c r="B576" s="329"/>
      <c r="C576" s="329"/>
      <c r="D576" s="329"/>
      <c r="E576" s="329"/>
      <c r="F576" s="329"/>
      <c r="G576" s="329"/>
      <c r="H576" s="329"/>
      <c r="I576" s="329"/>
      <c r="J576" s="329"/>
      <c r="K576" s="329"/>
      <c r="L576" s="329"/>
      <c r="M576" s="329"/>
      <c r="N576" s="329"/>
      <c r="O576" s="329"/>
      <c r="P576" s="329"/>
      <c r="Q576" s="329"/>
      <c r="R576" s="329"/>
      <c r="S576" s="329"/>
      <c r="T576" s="329"/>
      <c r="U576" s="329"/>
      <c r="V576" s="329"/>
      <c r="W576" s="329"/>
      <c r="X576" s="329"/>
      <c r="Y576" s="329"/>
      <c r="Z576" s="329"/>
      <c r="AA576" s="329"/>
      <c r="AB576" s="329"/>
      <c r="AC576" s="329"/>
      <c r="AD576" s="329"/>
      <c r="AE576" s="329"/>
      <c r="AF576" s="329"/>
      <c r="AG576" s="329"/>
    </row>
    <row r="577" spans="1:33" ht="24" customHeight="1">
      <c r="A577" s="329"/>
      <c r="B577" s="329"/>
      <c r="C577" s="329"/>
      <c r="D577" s="329"/>
      <c r="E577" s="329"/>
      <c r="F577" s="329"/>
      <c r="G577" s="329"/>
      <c r="H577" s="329"/>
      <c r="I577" s="329"/>
      <c r="J577" s="329"/>
      <c r="K577" s="329"/>
      <c r="L577" s="329"/>
      <c r="M577" s="329"/>
      <c r="N577" s="329"/>
      <c r="O577" s="329"/>
      <c r="P577" s="329"/>
      <c r="Q577" s="329"/>
      <c r="R577" s="329"/>
      <c r="S577" s="329"/>
      <c r="T577" s="329"/>
      <c r="U577" s="329"/>
      <c r="V577" s="329"/>
      <c r="W577" s="329"/>
      <c r="X577" s="329"/>
      <c r="Y577" s="329"/>
      <c r="Z577" s="329"/>
      <c r="AA577" s="329"/>
      <c r="AB577" s="329"/>
      <c r="AC577" s="329"/>
      <c r="AD577" s="329"/>
      <c r="AE577" s="329"/>
      <c r="AF577" s="329"/>
      <c r="AG577" s="329"/>
    </row>
    <row r="578" spans="1:33" ht="24" customHeight="1">
      <c r="A578" s="329"/>
      <c r="B578" s="329"/>
      <c r="C578" s="329"/>
      <c r="D578" s="329"/>
      <c r="E578" s="329"/>
      <c r="F578" s="329"/>
      <c r="G578" s="329"/>
      <c r="H578" s="329"/>
      <c r="I578" s="329"/>
      <c r="J578" s="329"/>
      <c r="K578" s="329"/>
      <c r="L578" s="329"/>
      <c r="M578" s="329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  <c r="AA578" s="329"/>
      <c r="AB578" s="329"/>
      <c r="AC578" s="329"/>
      <c r="AD578" s="329"/>
      <c r="AE578" s="329"/>
      <c r="AF578" s="329"/>
      <c r="AG578" s="329"/>
    </row>
    <row r="579" spans="1:33" ht="24" customHeight="1">
      <c r="A579" s="329"/>
      <c r="B579" s="329"/>
      <c r="C579" s="329"/>
      <c r="D579" s="329"/>
      <c r="E579" s="329"/>
      <c r="F579" s="329"/>
      <c r="G579" s="329"/>
      <c r="H579" s="329"/>
      <c r="I579" s="329"/>
      <c r="J579" s="329"/>
      <c r="K579" s="329"/>
      <c r="L579" s="329"/>
      <c r="M579" s="329"/>
      <c r="N579" s="329"/>
      <c r="O579" s="329"/>
      <c r="P579" s="329"/>
      <c r="Q579" s="329"/>
      <c r="R579" s="329"/>
      <c r="S579" s="329"/>
      <c r="T579" s="329"/>
      <c r="U579" s="329"/>
      <c r="V579" s="329"/>
      <c r="W579" s="329"/>
      <c r="X579" s="329"/>
      <c r="Y579" s="329"/>
      <c r="Z579" s="329"/>
      <c r="AA579" s="329"/>
      <c r="AB579" s="329"/>
      <c r="AC579" s="329"/>
      <c r="AD579" s="329"/>
      <c r="AE579" s="329"/>
      <c r="AF579" s="329"/>
      <c r="AG579" s="329"/>
    </row>
    <row r="580" spans="1:33" ht="24" customHeight="1">
      <c r="A580" s="329"/>
      <c r="B580" s="329"/>
      <c r="C580" s="329"/>
      <c r="D580" s="329"/>
      <c r="E580" s="329"/>
      <c r="F580" s="329"/>
      <c r="G580" s="329"/>
      <c r="H580" s="329"/>
      <c r="I580" s="329"/>
      <c r="J580" s="329"/>
      <c r="K580" s="329"/>
      <c r="L580" s="329"/>
      <c r="M580" s="329"/>
      <c r="N580" s="329"/>
      <c r="O580" s="329"/>
      <c r="P580" s="329"/>
      <c r="Q580" s="329"/>
      <c r="R580" s="329"/>
      <c r="S580" s="329"/>
      <c r="T580" s="329"/>
      <c r="U580" s="329"/>
      <c r="V580" s="329"/>
      <c r="W580" s="329"/>
      <c r="X580" s="329"/>
      <c r="Y580" s="329"/>
      <c r="Z580" s="329"/>
      <c r="AA580" s="329"/>
      <c r="AB580" s="329"/>
      <c r="AC580" s="329"/>
      <c r="AD580" s="329"/>
      <c r="AE580" s="329"/>
      <c r="AF580" s="329"/>
      <c r="AG580" s="329"/>
    </row>
    <row r="581" spans="1:33" ht="24" customHeight="1">
      <c r="A581" s="329"/>
      <c r="B581" s="329"/>
      <c r="C581" s="329"/>
      <c r="D581" s="329"/>
      <c r="E581" s="329"/>
      <c r="F581" s="329"/>
      <c r="G581" s="329"/>
      <c r="H581" s="329"/>
      <c r="I581" s="329"/>
      <c r="J581" s="329"/>
      <c r="K581" s="329"/>
      <c r="L581" s="329"/>
      <c r="M581" s="329"/>
      <c r="N581" s="329"/>
      <c r="O581" s="329"/>
      <c r="P581" s="329"/>
      <c r="Q581" s="329"/>
      <c r="R581" s="329"/>
      <c r="S581" s="329"/>
      <c r="T581" s="329"/>
      <c r="U581" s="329"/>
      <c r="V581" s="329"/>
      <c r="W581" s="329"/>
      <c r="X581" s="329"/>
      <c r="Y581" s="329"/>
      <c r="Z581" s="329"/>
      <c r="AA581" s="329"/>
      <c r="AB581" s="329"/>
      <c r="AC581" s="329"/>
      <c r="AD581" s="329"/>
      <c r="AE581" s="329"/>
      <c r="AF581" s="329"/>
      <c r="AG581" s="329"/>
    </row>
    <row r="582" spans="1:33" ht="24" customHeight="1">
      <c r="A582" s="329"/>
      <c r="B582" s="329"/>
      <c r="C582" s="329"/>
      <c r="D582" s="329"/>
      <c r="E582" s="329"/>
      <c r="F582" s="329"/>
      <c r="G582" s="329"/>
      <c r="H582" s="329"/>
      <c r="I582" s="329"/>
      <c r="J582" s="329"/>
      <c r="K582" s="329"/>
      <c r="L582" s="329"/>
      <c r="M582" s="329"/>
      <c r="N582" s="329"/>
      <c r="O582" s="329"/>
      <c r="P582" s="329"/>
      <c r="Q582" s="329"/>
      <c r="R582" s="329"/>
      <c r="S582" s="329"/>
      <c r="T582" s="329"/>
      <c r="U582" s="329"/>
      <c r="V582" s="329"/>
      <c r="W582" s="329"/>
      <c r="X582" s="329"/>
      <c r="Y582" s="329"/>
      <c r="Z582" s="329"/>
      <c r="AA582" s="329"/>
      <c r="AB582" s="329"/>
      <c r="AC582" s="329"/>
      <c r="AD582" s="329"/>
      <c r="AE582" s="329"/>
      <c r="AF582" s="329"/>
      <c r="AG582" s="329"/>
    </row>
    <row r="583" spans="1:33" ht="24" customHeight="1">
      <c r="A583" s="329"/>
      <c r="B583" s="329"/>
      <c r="C583" s="329"/>
      <c r="D583" s="329"/>
      <c r="E583" s="329"/>
      <c r="F583" s="329"/>
      <c r="G583" s="329"/>
      <c r="H583" s="329"/>
      <c r="I583" s="329"/>
      <c r="J583" s="329"/>
      <c r="K583" s="329"/>
      <c r="L583" s="329"/>
      <c r="M583" s="329"/>
      <c r="N583" s="329"/>
      <c r="O583" s="329"/>
      <c r="P583" s="329"/>
      <c r="Q583" s="329"/>
      <c r="R583" s="329"/>
      <c r="S583" s="329"/>
      <c r="T583" s="329"/>
      <c r="U583" s="329"/>
      <c r="V583" s="329"/>
      <c r="W583" s="329"/>
      <c r="X583" s="329"/>
      <c r="Y583" s="329"/>
      <c r="Z583" s="329"/>
      <c r="AA583" s="329"/>
      <c r="AB583" s="329"/>
      <c r="AC583" s="329"/>
      <c r="AD583" s="329"/>
      <c r="AE583" s="329"/>
      <c r="AF583" s="329"/>
      <c r="AG583" s="329"/>
    </row>
    <row r="584" spans="1:33" ht="24" customHeight="1">
      <c r="A584" s="329"/>
      <c r="B584" s="329"/>
      <c r="C584" s="329"/>
      <c r="D584" s="329"/>
      <c r="E584" s="329"/>
      <c r="F584" s="329"/>
      <c r="G584" s="329"/>
      <c r="H584" s="329"/>
      <c r="I584" s="329"/>
      <c r="J584" s="329"/>
      <c r="K584" s="329"/>
      <c r="L584" s="329"/>
      <c r="M584" s="329"/>
      <c r="N584" s="329"/>
      <c r="O584" s="329"/>
      <c r="P584" s="329"/>
      <c r="Q584" s="329"/>
      <c r="R584" s="329"/>
      <c r="S584" s="329"/>
      <c r="T584" s="329"/>
      <c r="U584" s="329"/>
      <c r="V584" s="329"/>
      <c r="W584" s="329"/>
      <c r="X584" s="329"/>
      <c r="Y584" s="329"/>
      <c r="Z584" s="329"/>
      <c r="AA584" s="329"/>
      <c r="AB584" s="329"/>
      <c r="AC584" s="329"/>
      <c r="AD584" s="329"/>
      <c r="AE584" s="329"/>
      <c r="AF584" s="329"/>
      <c r="AG584" s="329"/>
    </row>
    <row r="585" spans="1:33" ht="24" customHeight="1">
      <c r="A585" s="329"/>
      <c r="B585" s="329"/>
      <c r="C585" s="329"/>
      <c r="D585" s="329"/>
      <c r="E585" s="329"/>
      <c r="F585" s="329"/>
      <c r="G585" s="329"/>
      <c r="H585" s="329"/>
      <c r="I585" s="329"/>
      <c r="J585" s="329"/>
      <c r="K585" s="329"/>
      <c r="L585" s="329"/>
      <c r="M585" s="329"/>
      <c r="N585" s="329"/>
      <c r="O585" s="329"/>
      <c r="P585" s="329"/>
      <c r="Q585" s="329"/>
      <c r="R585" s="329"/>
      <c r="S585" s="329"/>
      <c r="T585" s="329"/>
      <c r="U585" s="329"/>
      <c r="V585" s="329"/>
      <c r="W585" s="329"/>
      <c r="X585" s="329"/>
      <c r="Y585" s="329"/>
      <c r="Z585" s="329"/>
      <c r="AA585" s="329"/>
      <c r="AB585" s="329"/>
      <c r="AC585" s="329"/>
      <c r="AD585" s="329"/>
      <c r="AE585" s="329"/>
      <c r="AF585" s="329"/>
      <c r="AG585" s="329"/>
    </row>
    <row r="586" spans="1:33" ht="24" customHeight="1">
      <c r="A586" s="329"/>
      <c r="B586" s="329"/>
      <c r="C586" s="329"/>
      <c r="D586" s="329"/>
      <c r="E586" s="329"/>
      <c r="F586" s="329"/>
      <c r="G586" s="329"/>
      <c r="H586" s="329"/>
      <c r="I586" s="329"/>
      <c r="J586" s="329"/>
      <c r="K586" s="329"/>
      <c r="L586" s="329"/>
      <c r="M586" s="329"/>
      <c r="N586" s="329"/>
      <c r="O586" s="329"/>
      <c r="P586" s="329"/>
      <c r="Q586" s="329"/>
      <c r="R586" s="329"/>
      <c r="S586" s="329"/>
      <c r="T586" s="329"/>
      <c r="U586" s="329"/>
      <c r="V586" s="329"/>
      <c r="W586" s="329"/>
      <c r="X586" s="329"/>
      <c r="Y586" s="329"/>
      <c r="Z586" s="329"/>
      <c r="AA586" s="329"/>
      <c r="AB586" s="329"/>
      <c r="AC586" s="329"/>
      <c r="AD586" s="329"/>
      <c r="AE586" s="329"/>
      <c r="AF586" s="329"/>
      <c r="AG586" s="329"/>
    </row>
    <row r="587" spans="1:33" ht="24" customHeight="1">
      <c r="A587" s="329"/>
      <c r="B587" s="329"/>
      <c r="C587" s="329"/>
      <c r="D587" s="329"/>
      <c r="E587" s="329"/>
      <c r="F587" s="329"/>
      <c r="G587" s="329"/>
      <c r="H587" s="329"/>
      <c r="I587" s="329"/>
      <c r="J587" s="329"/>
      <c r="K587" s="329"/>
      <c r="L587" s="329"/>
      <c r="M587" s="329"/>
      <c r="N587" s="329"/>
      <c r="O587" s="329"/>
      <c r="P587" s="329"/>
      <c r="Q587" s="329"/>
      <c r="R587" s="329"/>
      <c r="S587" s="329"/>
      <c r="T587" s="329"/>
      <c r="U587" s="329"/>
      <c r="V587" s="329"/>
      <c r="W587" s="329"/>
      <c r="X587" s="329"/>
      <c r="Y587" s="329"/>
      <c r="Z587" s="329"/>
      <c r="AA587" s="329"/>
      <c r="AB587" s="329"/>
      <c r="AC587" s="329"/>
      <c r="AD587" s="329"/>
      <c r="AE587" s="329"/>
      <c r="AF587" s="329"/>
      <c r="AG587" s="329"/>
    </row>
    <row r="588" spans="1:33" ht="24" customHeight="1">
      <c r="A588" s="329"/>
      <c r="B588" s="329"/>
      <c r="C588" s="329"/>
      <c r="D588" s="329"/>
      <c r="E588" s="329"/>
      <c r="F588" s="329"/>
      <c r="G588" s="329"/>
      <c r="H588" s="329"/>
      <c r="I588" s="329"/>
      <c r="J588" s="329"/>
      <c r="K588" s="329"/>
      <c r="L588" s="329"/>
      <c r="M588" s="329"/>
      <c r="N588" s="329"/>
      <c r="O588" s="329"/>
      <c r="P588" s="329"/>
      <c r="Q588" s="329"/>
      <c r="R588" s="329"/>
      <c r="S588" s="329"/>
      <c r="T588" s="329"/>
      <c r="U588" s="329"/>
      <c r="V588" s="329"/>
      <c r="W588" s="329"/>
      <c r="X588" s="329"/>
      <c r="Y588" s="329"/>
      <c r="Z588" s="329"/>
      <c r="AA588" s="329"/>
      <c r="AB588" s="329"/>
      <c r="AC588" s="329"/>
      <c r="AD588" s="329"/>
      <c r="AE588" s="329"/>
      <c r="AF588" s="329"/>
      <c r="AG588" s="329"/>
    </row>
    <row r="589" spans="1:33" ht="24" customHeight="1">
      <c r="A589" s="329"/>
      <c r="B589" s="329"/>
      <c r="C589" s="329"/>
      <c r="D589" s="329"/>
      <c r="E589" s="329"/>
      <c r="F589" s="329"/>
      <c r="G589" s="329"/>
      <c r="H589" s="329"/>
      <c r="I589" s="329"/>
      <c r="J589" s="329"/>
      <c r="K589" s="329"/>
      <c r="L589" s="329"/>
      <c r="M589" s="329"/>
      <c r="N589" s="329"/>
      <c r="O589" s="329"/>
      <c r="P589" s="329"/>
      <c r="Q589" s="329"/>
      <c r="R589" s="329"/>
      <c r="S589" s="329"/>
      <c r="T589" s="329"/>
      <c r="U589" s="329"/>
      <c r="V589" s="329"/>
      <c r="W589" s="329"/>
      <c r="X589" s="329"/>
      <c r="Y589" s="329"/>
      <c r="Z589" s="329"/>
      <c r="AA589" s="329"/>
      <c r="AB589" s="329"/>
      <c r="AC589" s="329"/>
      <c r="AD589" s="329"/>
      <c r="AE589" s="329"/>
      <c r="AF589" s="329"/>
      <c r="AG589" s="329"/>
    </row>
    <row r="590" spans="1:33" ht="24" customHeight="1">
      <c r="A590" s="329"/>
      <c r="B590" s="329"/>
      <c r="C590" s="329"/>
      <c r="D590" s="329"/>
      <c r="E590" s="329"/>
      <c r="F590" s="329"/>
      <c r="G590" s="329"/>
      <c r="H590" s="329"/>
      <c r="I590" s="329"/>
      <c r="J590" s="329"/>
      <c r="K590" s="329"/>
      <c r="L590" s="329"/>
      <c r="M590" s="329"/>
      <c r="N590" s="329"/>
      <c r="O590" s="329"/>
      <c r="P590" s="329"/>
      <c r="Q590" s="329"/>
      <c r="R590" s="329"/>
      <c r="S590" s="329"/>
      <c r="T590" s="329"/>
      <c r="U590" s="329"/>
      <c r="V590" s="329"/>
      <c r="W590" s="329"/>
      <c r="X590" s="329"/>
      <c r="Y590" s="329"/>
      <c r="Z590" s="329"/>
      <c r="AA590" s="329"/>
      <c r="AB590" s="329"/>
      <c r="AC590" s="329"/>
      <c r="AD590" s="329"/>
      <c r="AE590" s="329"/>
      <c r="AF590" s="329"/>
      <c r="AG590" s="329"/>
    </row>
    <row r="591" spans="1:33" ht="24" customHeight="1">
      <c r="A591" s="329"/>
      <c r="B591" s="329"/>
      <c r="C591" s="329"/>
      <c r="D591" s="329"/>
      <c r="E591" s="329"/>
      <c r="F591" s="329"/>
      <c r="G591" s="329"/>
      <c r="H591" s="329"/>
      <c r="I591" s="329"/>
      <c r="J591" s="329"/>
      <c r="K591" s="329"/>
      <c r="L591" s="329"/>
      <c r="M591" s="329"/>
      <c r="N591" s="329"/>
      <c r="O591" s="329"/>
      <c r="P591" s="329"/>
      <c r="Q591" s="329"/>
      <c r="R591" s="329"/>
      <c r="S591" s="329"/>
      <c r="T591" s="329"/>
      <c r="U591" s="329"/>
      <c r="V591" s="329"/>
      <c r="W591" s="329"/>
      <c r="X591" s="329"/>
      <c r="Y591" s="329"/>
      <c r="Z591" s="329"/>
      <c r="AA591" s="329"/>
      <c r="AB591" s="329"/>
      <c r="AC591" s="329"/>
      <c r="AD591" s="329"/>
      <c r="AE591" s="329"/>
      <c r="AF591" s="329"/>
      <c r="AG591" s="329"/>
    </row>
    <row r="592" spans="1:33" ht="24" customHeight="1">
      <c r="A592" s="329"/>
      <c r="B592" s="329"/>
      <c r="C592" s="329"/>
      <c r="D592" s="329"/>
      <c r="E592" s="329"/>
      <c r="F592" s="329"/>
      <c r="G592" s="329"/>
      <c r="H592" s="329"/>
      <c r="I592" s="329"/>
      <c r="J592" s="329"/>
      <c r="K592" s="329"/>
      <c r="L592" s="329"/>
      <c r="M592" s="329"/>
      <c r="N592" s="329"/>
      <c r="O592" s="329"/>
      <c r="P592" s="329"/>
      <c r="Q592" s="329"/>
      <c r="R592" s="329"/>
      <c r="S592" s="329"/>
      <c r="T592" s="329"/>
      <c r="U592" s="329"/>
      <c r="V592" s="329"/>
      <c r="W592" s="329"/>
      <c r="X592" s="329"/>
      <c r="Y592" s="329"/>
      <c r="Z592" s="329"/>
      <c r="AA592" s="329"/>
      <c r="AB592" s="329"/>
      <c r="AC592" s="329"/>
      <c r="AD592" s="329"/>
      <c r="AE592" s="329"/>
      <c r="AF592" s="329"/>
      <c r="AG592" s="329"/>
    </row>
    <row r="593" spans="1:33" ht="24" customHeight="1">
      <c r="A593" s="329"/>
      <c r="B593" s="329"/>
      <c r="C593" s="329"/>
      <c r="D593" s="329"/>
      <c r="E593" s="329"/>
      <c r="F593" s="329"/>
      <c r="G593" s="329"/>
      <c r="H593" s="329"/>
      <c r="I593" s="329"/>
      <c r="J593" s="329"/>
      <c r="K593" s="329"/>
      <c r="L593" s="329"/>
      <c r="M593" s="329"/>
      <c r="N593" s="329"/>
      <c r="O593" s="329"/>
      <c r="P593" s="329"/>
      <c r="Q593" s="329"/>
      <c r="R593" s="329"/>
      <c r="S593" s="329"/>
      <c r="T593" s="329"/>
      <c r="U593" s="329"/>
      <c r="V593" s="329"/>
      <c r="W593" s="329"/>
      <c r="X593" s="329"/>
      <c r="Y593" s="329"/>
      <c r="Z593" s="329"/>
      <c r="AA593" s="329"/>
      <c r="AB593" s="329"/>
      <c r="AC593" s="329"/>
      <c r="AD593" s="329"/>
      <c r="AE593" s="329"/>
      <c r="AF593" s="329"/>
      <c r="AG593" s="329"/>
    </row>
    <row r="594" spans="1:33" ht="24" customHeight="1">
      <c r="A594" s="329"/>
      <c r="B594" s="329"/>
      <c r="C594" s="329"/>
      <c r="D594" s="329"/>
      <c r="E594" s="329"/>
      <c r="F594" s="329"/>
      <c r="G594" s="329"/>
      <c r="H594" s="329"/>
      <c r="I594" s="329"/>
      <c r="J594" s="329"/>
      <c r="K594" s="329"/>
      <c r="L594" s="329"/>
      <c r="M594" s="329"/>
      <c r="N594" s="329"/>
      <c r="O594" s="329"/>
      <c r="P594" s="329"/>
      <c r="Q594" s="329"/>
      <c r="R594" s="329"/>
      <c r="S594" s="329"/>
      <c r="T594" s="329"/>
      <c r="U594" s="329"/>
      <c r="V594" s="329"/>
      <c r="W594" s="329"/>
      <c r="X594" s="329"/>
      <c r="Y594" s="329"/>
      <c r="Z594" s="329"/>
      <c r="AA594" s="329"/>
      <c r="AB594" s="329"/>
      <c r="AC594" s="329"/>
      <c r="AD594" s="329"/>
      <c r="AE594" s="329"/>
      <c r="AF594" s="329"/>
      <c r="AG594" s="329"/>
    </row>
    <row r="595" spans="1:33" ht="24" customHeight="1">
      <c r="A595" s="329"/>
      <c r="B595" s="329"/>
      <c r="C595" s="329"/>
      <c r="D595" s="329"/>
      <c r="E595" s="329"/>
      <c r="F595" s="329"/>
      <c r="G595" s="329"/>
      <c r="H595" s="329"/>
      <c r="I595" s="329"/>
      <c r="J595" s="329"/>
      <c r="K595" s="329"/>
      <c r="L595" s="329"/>
      <c r="M595" s="329"/>
      <c r="N595" s="329"/>
      <c r="O595" s="329"/>
      <c r="P595" s="329"/>
      <c r="Q595" s="329"/>
      <c r="R595" s="329"/>
      <c r="S595" s="329"/>
      <c r="T595" s="329"/>
      <c r="U595" s="329"/>
      <c r="V595" s="329"/>
      <c r="W595" s="329"/>
      <c r="X595" s="329"/>
      <c r="Y595" s="329"/>
      <c r="Z595" s="329"/>
      <c r="AA595" s="329"/>
      <c r="AB595" s="329"/>
      <c r="AC595" s="329"/>
      <c r="AD595" s="329"/>
      <c r="AE595" s="329"/>
      <c r="AF595" s="329"/>
      <c r="AG595" s="329"/>
    </row>
    <row r="596" spans="1:33" ht="24" customHeight="1">
      <c r="A596" s="329"/>
      <c r="B596" s="329"/>
      <c r="C596" s="329"/>
      <c r="D596" s="329"/>
      <c r="E596" s="329"/>
      <c r="F596" s="329"/>
      <c r="G596" s="329"/>
      <c r="H596" s="329"/>
      <c r="I596" s="329"/>
      <c r="J596" s="329"/>
      <c r="K596" s="329"/>
      <c r="L596" s="329"/>
      <c r="M596" s="329"/>
      <c r="N596" s="329"/>
      <c r="O596" s="329"/>
      <c r="P596" s="329"/>
      <c r="Q596" s="329"/>
      <c r="R596" s="329"/>
      <c r="S596" s="329"/>
      <c r="T596" s="329"/>
      <c r="U596" s="329"/>
      <c r="V596" s="329"/>
      <c r="W596" s="329"/>
      <c r="X596" s="329"/>
      <c r="Y596" s="329"/>
      <c r="Z596" s="329"/>
      <c r="AA596" s="329"/>
      <c r="AB596" s="329"/>
      <c r="AC596" s="329"/>
      <c r="AD596" s="329"/>
      <c r="AE596" s="329"/>
      <c r="AF596" s="329"/>
      <c r="AG596" s="329"/>
    </row>
    <row r="597" spans="1:33" ht="24" customHeight="1">
      <c r="A597" s="329"/>
      <c r="B597" s="329"/>
      <c r="C597" s="329"/>
      <c r="D597" s="329"/>
      <c r="E597" s="329"/>
      <c r="F597" s="329"/>
      <c r="G597" s="329"/>
      <c r="H597" s="329"/>
      <c r="I597" s="329"/>
      <c r="J597" s="329"/>
      <c r="K597" s="329"/>
      <c r="L597" s="329"/>
      <c r="M597" s="329"/>
      <c r="N597" s="329"/>
      <c r="O597" s="329"/>
      <c r="P597" s="329"/>
      <c r="Q597" s="329"/>
      <c r="R597" s="329"/>
      <c r="S597" s="329"/>
      <c r="T597" s="329"/>
      <c r="U597" s="329"/>
      <c r="V597" s="329"/>
      <c r="W597" s="329"/>
      <c r="X597" s="329"/>
      <c r="Y597" s="329"/>
      <c r="Z597" s="329"/>
      <c r="AA597" s="329"/>
      <c r="AB597" s="329"/>
      <c r="AC597" s="329"/>
      <c r="AD597" s="329"/>
      <c r="AE597" s="329"/>
      <c r="AF597" s="329"/>
      <c r="AG597" s="329"/>
    </row>
    <row r="598" spans="1:33" ht="24" customHeight="1">
      <c r="A598" s="329"/>
      <c r="B598" s="329"/>
      <c r="C598" s="329"/>
      <c r="D598" s="329"/>
      <c r="E598" s="329"/>
      <c r="F598" s="329"/>
      <c r="G598" s="329"/>
      <c r="H598" s="329"/>
      <c r="I598" s="329"/>
      <c r="J598" s="329"/>
      <c r="K598" s="329"/>
      <c r="L598" s="329"/>
      <c r="M598" s="329"/>
      <c r="N598" s="329"/>
      <c r="O598" s="329"/>
      <c r="P598" s="329"/>
      <c r="Q598" s="329"/>
      <c r="R598" s="329"/>
      <c r="S598" s="329"/>
      <c r="T598" s="329"/>
      <c r="U598" s="329"/>
      <c r="V598" s="329"/>
      <c r="W598" s="329"/>
      <c r="X598" s="329"/>
      <c r="Y598" s="329"/>
      <c r="Z598" s="329"/>
      <c r="AA598" s="329"/>
      <c r="AB598" s="329"/>
      <c r="AC598" s="329"/>
      <c r="AD598" s="329"/>
      <c r="AE598" s="329"/>
      <c r="AF598" s="329"/>
      <c r="AG598" s="329"/>
    </row>
    <row r="599" spans="1:33" ht="24" customHeight="1">
      <c r="A599" s="329"/>
      <c r="B599" s="329"/>
      <c r="C599" s="329"/>
      <c r="D599" s="329"/>
      <c r="E599" s="329"/>
      <c r="F599" s="329"/>
      <c r="G599" s="329"/>
      <c r="H599" s="329"/>
      <c r="I599" s="329"/>
      <c r="J599" s="329"/>
      <c r="K599" s="329"/>
      <c r="L599" s="329"/>
      <c r="M599" s="329"/>
      <c r="N599" s="329"/>
      <c r="O599" s="329"/>
      <c r="P599" s="329"/>
      <c r="Q599" s="329"/>
      <c r="R599" s="329"/>
      <c r="S599" s="329"/>
      <c r="T599" s="329"/>
      <c r="U599" s="329"/>
      <c r="V599" s="329"/>
      <c r="W599" s="329"/>
      <c r="X599" s="329"/>
      <c r="Y599" s="329"/>
      <c r="Z599" s="329"/>
      <c r="AA599" s="329"/>
      <c r="AB599" s="329"/>
      <c r="AC599" s="329"/>
      <c r="AD599" s="329"/>
      <c r="AE599" s="329"/>
      <c r="AF599" s="329"/>
      <c r="AG599" s="329"/>
    </row>
    <row r="600" spans="1:33" ht="24" customHeight="1">
      <c r="A600" s="329"/>
      <c r="B600" s="329"/>
      <c r="C600" s="329"/>
      <c r="D600" s="329"/>
      <c r="E600" s="329"/>
      <c r="F600" s="329"/>
      <c r="G600" s="329"/>
      <c r="H600" s="329"/>
      <c r="I600" s="329"/>
      <c r="J600" s="329"/>
      <c r="K600" s="329"/>
      <c r="L600" s="329"/>
      <c r="M600" s="329"/>
      <c r="N600" s="329"/>
      <c r="O600" s="329"/>
      <c r="P600" s="329"/>
      <c r="Q600" s="329"/>
      <c r="R600" s="329"/>
      <c r="S600" s="329"/>
      <c r="T600" s="329"/>
      <c r="U600" s="329"/>
      <c r="V600" s="329"/>
      <c r="W600" s="329"/>
      <c r="X600" s="329"/>
      <c r="Y600" s="329"/>
      <c r="Z600" s="329"/>
      <c r="AA600" s="329"/>
      <c r="AB600" s="329"/>
      <c r="AC600" s="329"/>
      <c r="AD600" s="329"/>
      <c r="AE600" s="329"/>
      <c r="AF600" s="329"/>
      <c r="AG600" s="329"/>
    </row>
    <row r="601" spans="1:33" ht="24" customHeight="1">
      <c r="A601" s="329"/>
      <c r="B601" s="329"/>
      <c r="C601" s="329"/>
      <c r="D601" s="329"/>
      <c r="E601" s="329"/>
      <c r="F601" s="329"/>
      <c r="G601" s="329"/>
      <c r="H601" s="329"/>
      <c r="I601" s="329"/>
      <c r="J601" s="329"/>
      <c r="K601" s="329"/>
      <c r="L601" s="329"/>
      <c r="M601" s="329"/>
      <c r="N601" s="329"/>
      <c r="O601" s="329"/>
      <c r="P601" s="329"/>
      <c r="Q601" s="329"/>
      <c r="R601" s="329"/>
      <c r="S601" s="329"/>
      <c r="T601" s="329"/>
      <c r="U601" s="329"/>
      <c r="V601" s="329"/>
      <c r="W601" s="329"/>
      <c r="X601" s="329"/>
      <c r="Y601" s="329"/>
      <c r="Z601" s="329"/>
      <c r="AA601" s="329"/>
      <c r="AB601" s="329"/>
      <c r="AC601" s="329"/>
      <c r="AD601" s="329"/>
      <c r="AE601" s="329"/>
      <c r="AF601" s="329"/>
      <c r="AG601" s="329"/>
    </row>
    <row r="602" spans="1:33" ht="24" customHeight="1">
      <c r="A602" s="329"/>
      <c r="B602" s="329"/>
      <c r="C602" s="329"/>
      <c r="D602" s="329"/>
      <c r="E602" s="329"/>
      <c r="F602" s="329"/>
      <c r="G602" s="329"/>
      <c r="H602" s="329"/>
      <c r="I602" s="329"/>
      <c r="J602" s="329"/>
      <c r="K602" s="329"/>
      <c r="L602" s="329"/>
      <c r="M602" s="329"/>
      <c r="N602" s="329"/>
      <c r="O602" s="329"/>
      <c r="P602" s="329"/>
      <c r="Q602" s="329"/>
      <c r="R602" s="329"/>
      <c r="S602" s="329"/>
      <c r="T602" s="329"/>
      <c r="U602" s="329"/>
      <c r="V602" s="329"/>
      <c r="W602" s="329"/>
      <c r="X602" s="329"/>
      <c r="Y602" s="329"/>
      <c r="Z602" s="329"/>
      <c r="AA602" s="329"/>
      <c r="AB602" s="329"/>
      <c r="AC602" s="329"/>
      <c r="AD602" s="329"/>
      <c r="AE602" s="329"/>
      <c r="AF602" s="329"/>
      <c r="AG602" s="329"/>
    </row>
    <row r="603" spans="1:33" ht="24" customHeight="1">
      <c r="A603" s="329"/>
      <c r="B603" s="329"/>
      <c r="C603" s="329"/>
      <c r="D603" s="329"/>
      <c r="E603" s="329"/>
      <c r="F603" s="329"/>
      <c r="G603" s="329"/>
      <c r="H603" s="329"/>
      <c r="I603" s="329"/>
      <c r="J603" s="329"/>
      <c r="K603" s="329"/>
      <c r="L603" s="329"/>
      <c r="M603" s="329"/>
      <c r="N603" s="329"/>
      <c r="O603" s="329"/>
      <c r="P603" s="329"/>
      <c r="Q603" s="329"/>
      <c r="R603" s="329"/>
      <c r="S603" s="329"/>
      <c r="T603" s="329"/>
      <c r="U603" s="329"/>
      <c r="V603" s="329"/>
      <c r="W603" s="329"/>
      <c r="X603" s="329"/>
      <c r="Y603" s="329"/>
      <c r="Z603" s="329"/>
      <c r="AA603" s="329"/>
      <c r="AB603" s="329"/>
      <c r="AC603" s="329"/>
      <c r="AD603" s="329"/>
      <c r="AE603" s="329"/>
      <c r="AF603" s="329"/>
      <c r="AG603" s="329"/>
    </row>
    <row r="604" spans="1:33" ht="24" customHeight="1">
      <c r="A604" s="329"/>
      <c r="B604" s="329"/>
      <c r="C604" s="329"/>
      <c r="D604" s="329"/>
      <c r="E604" s="329"/>
      <c r="F604" s="329"/>
      <c r="G604" s="329"/>
      <c r="H604" s="329"/>
      <c r="I604" s="329"/>
      <c r="J604" s="329"/>
      <c r="K604" s="329"/>
      <c r="L604" s="329"/>
      <c r="M604" s="329"/>
      <c r="N604" s="329"/>
      <c r="O604" s="329"/>
      <c r="P604" s="329"/>
      <c r="Q604" s="329"/>
      <c r="R604" s="329"/>
      <c r="S604" s="329"/>
      <c r="T604" s="329"/>
      <c r="U604" s="329"/>
      <c r="V604" s="329"/>
      <c r="W604" s="329"/>
      <c r="X604" s="329"/>
      <c r="Y604" s="329"/>
      <c r="Z604" s="329"/>
      <c r="AA604" s="329"/>
      <c r="AB604" s="329"/>
      <c r="AC604" s="329"/>
      <c r="AD604" s="329"/>
      <c r="AE604" s="329"/>
      <c r="AF604" s="329"/>
      <c r="AG604" s="329"/>
    </row>
    <row r="605" spans="1:33" ht="24" customHeight="1">
      <c r="A605" s="329"/>
      <c r="B605" s="329"/>
      <c r="C605" s="329"/>
      <c r="D605" s="329"/>
      <c r="E605" s="329"/>
      <c r="F605" s="329"/>
      <c r="G605" s="329"/>
      <c r="H605" s="329"/>
      <c r="I605" s="329"/>
      <c r="J605" s="329"/>
      <c r="K605" s="329"/>
      <c r="L605" s="329"/>
      <c r="M605" s="329"/>
      <c r="N605" s="329"/>
      <c r="O605" s="329"/>
      <c r="P605" s="329"/>
      <c r="Q605" s="329"/>
      <c r="R605" s="329"/>
      <c r="S605" s="329"/>
      <c r="T605" s="329"/>
      <c r="U605" s="329"/>
      <c r="V605" s="329"/>
      <c r="W605" s="329"/>
      <c r="X605" s="329"/>
      <c r="Y605" s="329"/>
      <c r="Z605" s="329"/>
      <c r="AA605" s="329"/>
      <c r="AB605" s="329"/>
      <c r="AC605" s="329"/>
      <c r="AD605" s="329"/>
      <c r="AE605" s="329"/>
      <c r="AF605" s="329"/>
      <c r="AG605" s="329"/>
    </row>
    <row r="606" spans="1:33" ht="24" customHeight="1">
      <c r="A606" s="329"/>
      <c r="B606" s="329"/>
      <c r="C606" s="329"/>
      <c r="D606" s="329"/>
      <c r="E606" s="329"/>
      <c r="F606" s="329"/>
      <c r="G606" s="329"/>
      <c r="H606" s="329"/>
      <c r="I606" s="329"/>
      <c r="J606" s="329"/>
      <c r="K606" s="329"/>
      <c r="L606" s="329"/>
      <c r="M606" s="329"/>
      <c r="N606" s="329"/>
      <c r="O606" s="329"/>
      <c r="P606" s="329"/>
      <c r="Q606" s="329"/>
      <c r="R606" s="329"/>
      <c r="S606" s="329"/>
      <c r="T606" s="329"/>
      <c r="U606" s="329"/>
      <c r="V606" s="329"/>
      <c r="W606" s="329"/>
      <c r="X606" s="329"/>
      <c r="Y606" s="329"/>
      <c r="Z606" s="329"/>
      <c r="AA606" s="329"/>
      <c r="AB606" s="329"/>
      <c r="AC606" s="329"/>
      <c r="AD606" s="329"/>
      <c r="AE606" s="329"/>
      <c r="AF606" s="329"/>
      <c r="AG606" s="329"/>
    </row>
    <row r="607" spans="1:33" ht="24" customHeight="1">
      <c r="A607" s="329"/>
      <c r="B607" s="329"/>
      <c r="C607" s="329"/>
      <c r="D607" s="329"/>
      <c r="E607" s="329"/>
      <c r="F607" s="329"/>
      <c r="G607" s="329"/>
      <c r="H607" s="329"/>
      <c r="I607" s="329"/>
      <c r="J607" s="329"/>
      <c r="K607" s="329"/>
      <c r="L607" s="329"/>
      <c r="M607" s="329"/>
      <c r="N607" s="329"/>
      <c r="O607" s="329"/>
      <c r="P607" s="329"/>
      <c r="Q607" s="329"/>
      <c r="R607" s="329"/>
      <c r="S607" s="329"/>
      <c r="T607" s="329"/>
      <c r="U607" s="329"/>
      <c r="V607" s="329"/>
      <c r="W607" s="329"/>
      <c r="X607" s="329"/>
      <c r="Y607" s="329"/>
      <c r="Z607" s="329"/>
      <c r="AA607" s="329"/>
      <c r="AB607" s="329"/>
      <c r="AC607" s="329"/>
      <c r="AD607" s="329"/>
      <c r="AE607" s="329"/>
      <c r="AF607" s="329"/>
      <c r="AG607" s="329"/>
    </row>
    <row r="608" spans="1:33" ht="24" customHeight="1">
      <c r="A608" s="329"/>
      <c r="B608" s="329"/>
      <c r="C608" s="329"/>
      <c r="D608" s="329"/>
      <c r="E608" s="329"/>
      <c r="F608" s="329"/>
      <c r="G608" s="329"/>
      <c r="H608" s="329"/>
      <c r="I608" s="329"/>
      <c r="J608" s="329"/>
      <c r="K608" s="329"/>
      <c r="L608" s="329"/>
      <c r="M608" s="329"/>
      <c r="N608" s="329"/>
      <c r="O608" s="329"/>
      <c r="P608" s="329"/>
      <c r="Q608" s="329"/>
      <c r="R608" s="329"/>
      <c r="S608" s="329"/>
      <c r="T608" s="329"/>
      <c r="U608" s="329"/>
      <c r="V608" s="329"/>
      <c r="W608" s="329"/>
      <c r="X608" s="329"/>
      <c r="Y608" s="329"/>
      <c r="Z608" s="329"/>
      <c r="AA608" s="329"/>
      <c r="AB608" s="329"/>
      <c r="AC608" s="329"/>
      <c r="AD608" s="329"/>
      <c r="AE608" s="329"/>
      <c r="AF608" s="329"/>
      <c r="AG608" s="329"/>
    </row>
    <row r="609" spans="1:33" ht="24" customHeight="1">
      <c r="A609" s="329"/>
      <c r="B609" s="329"/>
      <c r="C609" s="329"/>
      <c r="D609" s="329"/>
      <c r="E609" s="329"/>
      <c r="F609" s="329"/>
      <c r="G609" s="329"/>
      <c r="H609" s="329"/>
      <c r="I609" s="329"/>
      <c r="J609" s="329"/>
      <c r="K609" s="329"/>
      <c r="L609" s="329"/>
      <c r="M609" s="329"/>
      <c r="N609" s="329"/>
      <c r="O609" s="329"/>
      <c r="P609" s="329"/>
      <c r="Q609" s="329"/>
      <c r="R609" s="329"/>
      <c r="S609" s="329"/>
      <c r="T609" s="329"/>
      <c r="U609" s="329"/>
      <c r="V609" s="329"/>
      <c r="W609" s="329"/>
      <c r="X609" s="329"/>
      <c r="Y609" s="329"/>
      <c r="Z609" s="329"/>
      <c r="AA609" s="329"/>
      <c r="AB609" s="329"/>
      <c r="AC609" s="329"/>
      <c r="AD609" s="329"/>
      <c r="AE609" s="329"/>
      <c r="AF609" s="329"/>
      <c r="AG609" s="329"/>
    </row>
    <row r="610" spans="1:33" ht="24" customHeight="1">
      <c r="A610" s="329"/>
      <c r="B610" s="329"/>
      <c r="C610" s="329"/>
      <c r="D610" s="329"/>
      <c r="E610" s="329"/>
      <c r="F610" s="329"/>
      <c r="G610" s="329"/>
      <c r="H610" s="329"/>
      <c r="I610" s="329"/>
      <c r="J610" s="329"/>
      <c r="K610" s="329"/>
      <c r="L610" s="329"/>
      <c r="M610" s="329"/>
      <c r="N610" s="329"/>
      <c r="O610" s="329"/>
      <c r="P610" s="329"/>
      <c r="Q610" s="329"/>
      <c r="R610" s="329"/>
      <c r="S610" s="329"/>
      <c r="T610" s="329"/>
      <c r="U610" s="329"/>
      <c r="V610" s="329"/>
      <c r="W610" s="329"/>
      <c r="X610" s="329"/>
      <c r="Y610" s="329"/>
      <c r="Z610" s="329"/>
      <c r="AA610" s="329"/>
      <c r="AB610" s="329"/>
      <c r="AC610" s="329"/>
      <c r="AD610" s="329"/>
      <c r="AE610" s="329"/>
      <c r="AF610" s="329"/>
      <c r="AG610" s="329"/>
    </row>
    <row r="611" spans="1:33" ht="24" customHeight="1">
      <c r="A611" s="329"/>
      <c r="B611" s="329"/>
      <c r="C611" s="329"/>
      <c r="D611" s="329"/>
      <c r="E611" s="329"/>
      <c r="F611" s="329"/>
      <c r="G611" s="329"/>
      <c r="H611" s="329"/>
      <c r="I611" s="329"/>
      <c r="J611" s="329"/>
      <c r="K611" s="329"/>
      <c r="L611" s="329"/>
      <c r="M611" s="329"/>
      <c r="N611" s="329"/>
      <c r="O611" s="329"/>
      <c r="P611" s="329"/>
      <c r="Q611" s="329"/>
      <c r="R611" s="329"/>
      <c r="S611" s="329"/>
      <c r="T611" s="329"/>
      <c r="U611" s="329"/>
      <c r="V611" s="329"/>
      <c r="W611" s="329"/>
      <c r="X611" s="329"/>
      <c r="Y611" s="329"/>
      <c r="Z611" s="329"/>
      <c r="AA611" s="329"/>
      <c r="AB611" s="329"/>
      <c r="AC611" s="329"/>
      <c r="AD611" s="329"/>
      <c r="AE611" s="329"/>
      <c r="AF611" s="329"/>
      <c r="AG611" s="329"/>
    </row>
    <row r="612" spans="1:33" ht="24" customHeight="1">
      <c r="A612" s="329"/>
      <c r="B612" s="329"/>
      <c r="C612" s="329"/>
      <c r="D612" s="329"/>
      <c r="E612" s="329"/>
      <c r="F612" s="329"/>
      <c r="G612" s="329"/>
      <c r="H612" s="329"/>
      <c r="I612" s="329"/>
      <c r="J612" s="329"/>
      <c r="K612" s="329"/>
      <c r="L612" s="329"/>
      <c r="M612" s="329"/>
      <c r="N612" s="329"/>
      <c r="O612" s="329"/>
      <c r="P612" s="329"/>
      <c r="Q612" s="329"/>
      <c r="R612" s="329"/>
      <c r="S612" s="329"/>
      <c r="T612" s="329"/>
      <c r="U612" s="329"/>
      <c r="V612" s="329"/>
      <c r="W612" s="329"/>
      <c r="X612" s="329"/>
      <c r="Y612" s="329"/>
      <c r="Z612" s="329"/>
      <c r="AA612" s="329"/>
      <c r="AB612" s="329"/>
      <c r="AC612" s="329"/>
      <c r="AD612" s="329"/>
      <c r="AE612" s="329"/>
      <c r="AF612" s="329"/>
      <c r="AG612" s="329"/>
    </row>
    <row r="613" spans="1:33" ht="24" customHeight="1">
      <c r="A613" s="329"/>
      <c r="B613" s="329"/>
      <c r="C613" s="329"/>
      <c r="D613" s="329"/>
      <c r="E613" s="329"/>
      <c r="F613" s="329"/>
      <c r="G613" s="329"/>
      <c r="H613" s="329"/>
      <c r="I613" s="329"/>
      <c r="J613" s="329"/>
      <c r="K613" s="329"/>
      <c r="L613" s="329"/>
      <c r="M613" s="329"/>
      <c r="N613" s="329"/>
      <c r="O613" s="329"/>
      <c r="P613" s="329"/>
      <c r="Q613" s="329"/>
      <c r="R613" s="329"/>
      <c r="S613" s="329"/>
      <c r="T613" s="329"/>
      <c r="U613" s="329"/>
      <c r="V613" s="329"/>
      <c r="W613" s="329"/>
      <c r="X613" s="329"/>
      <c r="Y613" s="329"/>
      <c r="Z613" s="329"/>
      <c r="AA613" s="329"/>
      <c r="AB613" s="329"/>
      <c r="AC613" s="329"/>
      <c r="AD613" s="329"/>
      <c r="AE613" s="329"/>
      <c r="AF613" s="329"/>
      <c r="AG613" s="329"/>
    </row>
    <row r="614" spans="1:33" ht="24" customHeight="1">
      <c r="A614" s="329"/>
      <c r="B614" s="329"/>
      <c r="C614" s="329"/>
      <c r="D614" s="329"/>
      <c r="E614" s="329"/>
      <c r="F614" s="329"/>
      <c r="G614" s="329"/>
      <c r="H614" s="329"/>
      <c r="I614" s="329"/>
      <c r="J614" s="329"/>
      <c r="K614" s="329"/>
      <c r="L614" s="329"/>
      <c r="M614" s="329"/>
      <c r="N614" s="329"/>
      <c r="O614" s="329"/>
      <c r="P614" s="329"/>
      <c r="Q614" s="329"/>
      <c r="R614" s="329"/>
      <c r="S614" s="329"/>
      <c r="T614" s="329"/>
      <c r="U614" s="329"/>
      <c r="V614" s="329"/>
      <c r="W614" s="329"/>
      <c r="X614" s="329"/>
      <c r="Y614" s="329"/>
      <c r="Z614" s="329"/>
      <c r="AA614" s="329"/>
      <c r="AB614" s="329"/>
      <c r="AC614" s="329"/>
      <c r="AD614" s="329"/>
      <c r="AE614" s="329"/>
      <c r="AF614" s="329"/>
      <c r="AG614" s="329"/>
    </row>
    <row r="615" spans="1:33" ht="24" customHeight="1">
      <c r="A615" s="329"/>
      <c r="B615" s="329"/>
      <c r="C615" s="329"/>
      <c r="D615" s="329"/>
      <c r="E615" s="329"/>
      <c r="F615" s="329"/>
      <c r="G615" s="329"/>
      <c r="H615" s="329"/>
      <c r="I615" s="329"/>
      <c r="J615" s="329"/>
      <c r="K615" s="329"/>
      <c r="L615" s="329"/>
      <c r="M615" s="329"/>
      <c r="N615" s="329"/>
      <c r="O615" s="329"/>
      <c r="P615" s="329"/>
      <c r="Q615" s="329"/>
      <c r="R615" s="329"/>
      <c r="S615" s="329"/>
      <c r="T615" s="329"/>
      <c r="U615" s="329"/>
      <c r="V615" s="329"/>
      <c r="W615" s="329"/>
      <c r="X615" s="329"/>
      <c r="Y615" s="329"/>
      <c r="Z615" s="329"/>
      <c r="AA615" s="329"/>
      <c r="AB615" s="329"/>
      <c r="AC615" s="329"/>
      <c r="AD615" s="329"/>
      <c r="AE615" s="329"/>
      <c r="AF615" s="329"/>
      <c r="AG615" s="329"/>
    </row>
    <row r="616" spans="1:33" ht="24" customHeight="1">
      <c r="A616" s="329"/>
      <c r="B616" s="329"/>
      <c r="C616" s="329"/>
      <c r="D616" s="329"/>
      <c r="E616" s="329"/>
      <c r="F616" s="329"/>
      <c r="G616" s="329"/>
      <c r="H616" s="329"/>
      <c r="I616" s="329"/>
      <c r="J616" s="329"/>
      <c r="K616" s="329"/>
      <c r="L616" s="329"/>
      <c r="M616" s="329"/>
      <c r="N616" s="329"/>
      <c r="O616" s="329"/>
      <c r="P616" s="329"/>
      <c r="Q616" s="329"/>
      <c r="R616" s="329"/>
      <c r="S616" s="329"/>
      <c r="T616" s="329"/>
      <c r="U616" s="329"/>
      <c r="V616" s="329"/>
      <c r="W616" s="329"/>
      <c r="X616" s="329"/>
      <c r="Y616" s="329"/>
      <c r="Z616" s="329"/>
      <c r="AA616" s="329"/>
      <c r="AB616" s="329"/>
      <c r="AC616" s="329"/>
      <c r="AD616" s="329"/>
      <c r="AE616" s="329"/>
      <c r="AF616" s="329"/>
      <c r="AG616" s="329"/>
    </row>
    <row r="617" spans="1:33" ht="24" customHeight="1">
      <c r="A617" s="329"/>
      <c r="B617" s="329"/>
      <c r="C617" s="329"/>
      <c r="D617" s="329"/>
      <c r="E617" s="329"/>
      <c r="F617" s="329"/>
      <c r="G617" s="329"/>
      <c r="H617" s="329"/>
      <c r="I617" s="329"/>
      <c r="J617" s="329"/>
      <c r="K617" s="329"/>
      <c r="L617" s="329"/>
      <c r="M617" s="329"/>
      <c r="N617" s="329"/>
      <c r="O617" s="329"/>
      <c r="P617" s="329"/>
      <c r="Q617" s="329"/>
      <c r="R617" s="329"/>
      <c r="S617" s="329"/>
      <c r="T617" s="329"/>
      <c r="U617" s="329"/>
      <c r="V617" s="329"/>
      <c r="W617" s="329"/>
      <c r="X617" s="329"/>
      <c r="Y617" s="329"/>
      <c r="Z617" s="329"/>
      <c r="AA617" s="329"/>
      <c r="AB617" s="329"/>
      <c r="AC617" s="329"/>
      <c r="AD617" s="329"/>
      <c r="AE617" s="329"/>
      <c r="AF617" s="329"/>
      <c r="AG617" s="329"/>
    </row>
    <row r="618" spans="1:33" ht="24" customHeight="1">
      <c r="A618" s="329"/>
      <c r="B618" s="329"/>
      <c r="C618" s="329"/>
      <c r="D618" s="329"/>
      <c r="E618" s="329"/>
      <c r="F618" s="329"/>
      <c r="G618" s="329"/>
      <c r="H618" s="329"/>
      <c r="I618" s="329"/>
      <c r="J618" s="329"/>
      <c r="K618" s="329"/>
      <c r="L618" s="329"/>
      <c r="M618" s="329"/>
      <c r="N618" s="329"/>
      <c r="O618" s="329"/>
      <c r="P618" s="329"/>
      <c r="Q618" s="329"/>
      <c r="R618" s="329"/>
      <c r="S618" s="329"/>
      <c r="T618" s="329"/>
      <c r="U618" s="329"/>
      <c r="V618" s="329"/>
      <c r="W618" s="329"/>
      <c r="X618" s="329"/>
      <c r="Y618" s="329"/>
      <c r="Z618" s="329"/>
      <c r="AA618" s="329"/>
      <c r="AB618" s="329"/>
      <c r="AC618" s="329"/>
      <c r="AD618" s="329"/>
      <c r="AE618" s="329"/>
      <c r="AF618" s="329"/>
      <c r="AG618" s="329"/>
    </row>
    <row r="619" spans="1:33" ht="24" customHeight="1">
      <c r="A619" s="329"/>
      <c r="B619" s="329"/>
      <c r="C619" s="329"/>
      <c r="D619" s="329"/>
      <c r="E619" s="329"/>
      <c r="F619" s="329"/>
      <c r="G619" s="329"/>
      <c r="H619" s="329"/>
      <c r="I619" s="329"/>
      <c r="J619" s="329"/>
      <c r="K619" s="329"/>
      <c r="L619" s="329"/>
      <c r="M619" s="329"/>
      <c r="N619" s="329"/>
      <c r="O619" s="329"/>
      <c r="P619" s="329"/>
      <c r="Q619" s="329"/>
      <c r="R619" s="329"/>
      <c r="S619" s="329"/>
      <c r="T619" s="329"/>
      <c r="U619" s="329"/>
      <c r="V619" s="329"/>
      <c r="W619" s="329"/>
      <c r="X619" s="329"/>
      <c r="Y619" s="329"/>
      <c r="Z619" s="329"/>
      <c r="AA619" s="329"/>
      <c r="AB619" s="329"/>
      <c r="AC619" s="329"/>
      <c r="AD619" s="329"/>
      <c r="AE619" s="329"/>
      <c r="AF619" s="329"/>
      <c r="AG619" s="329"/>
    </row>
    <row r="620" spans="1:33" ht="24" customHeight="1">
      <c r="A620" s="329"/>
      <c r="B620" s="329"/>
      <c r="C620" s="329"/>
      <c r="D620" s="329"/>
      <c r="E620" s="329"/>
      <c r="F620" s="329"/>
      <c r="G620" s="329"/>
      <c r="H620" s="329"/>
      <c r="I620" s="329"/>
      <c r="J620" s="329"/>
      <c r="K620" s="329"/>
      <c r="L620" s="329"/>
      <c r="M620" s="329"/>
      <c r="N620" s="329"/>
      <c r="O620" s="329"/>
      <c r="P620" s="329"/>
      <c r="Q620" s="329"/>
      <c r="R620" s="329"/>
      <c r="S620" s="329"/>
      <c r="T620" s="329"/>
      <c r="U620" s="329"/>
      <c r="V620" s="329"/>
      <c r="W620" s="329"/>
      <c r="X620" s="329"/>
      <c r="Y620" s="329"/>
      <c r="Z620" s="329"/>
      <c r="AA620" s="329"/>
      <c r="AB620" s="329"/>
      <c r="AC620" s="329"/>
      <c r="AD620" s="329"/>
      <c r="AE620" s="329"/>
      <c r="AF620" s="329"/>
      <c r="AG620" s="329"/>
    </row>
    <row r="621" spans="1:33" ht="24" customHeight="1">
      <c r="A621" s="329"/>
      <c r="B621" s="329"/>
      <c r="C621" s="329"/>
      <c r="D621" s="329"/>
      <c r="E621" s="329"/>
      <c r="F621" s="329"/>
      <c r="G621" s="329"/>
      <c r="H621" s="329"/>
      <c r="I621" s="329"/>
      <c r="J621" s="329"/>
      <c r="K621" s="329"/>
      <c r="L621" s="329"/>
      <c r="M621" s="329"/>
      <c r="N621" s="329"/>
      <c r="O621" s="329"/>
      <c r="P621" s="329"/>
      <c r="Q621" s="329"/>
      <c r="R621" s="329"/>
      <c r="S621" s="329"/>
      <c r="T621" s="329"/>
      <c r="U621" s="329"/>
      <c r="V621" s="329"/>
      <c r="W621" s="329"/>
      <c r="X621" s="329"/>
      <c r="Y621" s="329"/>
      <c r="Z621" s="329"/>
      <c r="AA621" s="329"/>
      <c r="AB621" s="329"/>
      <c r="AC621" s="329"/>
      <c r="AD621" s="329"/>
      <c r="AE621" s="329"/>
      <c r="AF621" s="329"/>
      <c r="AG621" s="329"/>
    </row>
    <row r="622" spans="1:33" ht="24" customHeight="1">
      <c r="A622" s="329"/>
      <c r="B622" s="329"/>
      <c r="C622" s="329"/>
      <c r="D622" s="329"/>
      <c r="E622" s="329"/>
      <c r="F622" s="329"/>
      <c r="G622" s="329"/>
      <c r="H622" s="329"/>
      <c r="I622" s="329"/>
      <c r="J622" s="329"/>
      <c r="K622" s="329"/>
      <c r="L622" s="329"/>
      <c r="M622" s="329"/>
      <c r="N622" s="329"/>
      <c r="O622" s="329"/>
      <c r="P622" s="329"/>
      <c r="Q622" s="329"/>
      <c r="R622" s="329"/>
      <c r="S622" s="329"/>
      <c r="T622" s="329"/>
      <c r="U622" s="329"/>
      <c r="V622" s="329"/>
      <c r="W622" s="329"/>
      <c r="X622" s="329"/>
      <c r="Y622" s="329"/>
      <c r="Z622" s="329"/>
      <c r="AA622" s="329"/>
      <c r="AB622" s="329"/>
      <c r="AC622" s="329"/>
      <c r="AD622" s="329"/>
      <c r="AE622" s="329"/>
      <c r="AF622" s="329"/>
      <c r="AG622" s="329"/>
    </row>
    <row r="623" spans="1:33" ht="24" customHeight="1">
      <c r="A623" s="329"/>
      <c r="B623" s="329"/>
      <c r="C623" s="329"/>
      <c r="D623" s="329"/>
      <c r="E623" s="329"/>
      <c r="F623" s="329"/>
      <c r="G623" s="329"/>
      <c r="H623" s="329"/>
      <c r="I623" s="329"/>
      <c r="J623" s="329"/>
      <c r="K623" s="329"/>
      <c r="L623" s="329"/>
      <c r="M623" s="329"/>
      <c r="N623" s="329"/>
      <c r="O623" s="329"/>
      <c r="P623" s="329"/>
      <c r="Q623" s="329"/>
      <c r="R623" s="329"/>
      <c r="S623" s="329"/>
      <c r="T623" s="329"/>
      <c r="U623" s="329"/>
      <c r="V623" s="329"/>
      <c r="W623" s="329"/>
      <c r="X623" s="329"/>
      <c r="Y623" s="329"/>
      <c r="Z623" s="329"/>
      <c r="AA623" s="329"/>
      <c r="AB623" s="329"/>
      <c r="AC623" s="329"/>
      <c r="AD623" s="329"/>
      <c r="AE623" s="329"/>
      <c r="AF623" s="329"/>
      <c r="AG623" s="329"/>
    </row>
    <row r="624" spans="1:33" ht="24" customHeight="1">
      <c r="A624" s="329"/>
      <c r="B624" s="329"/>
      <c r="C624" s="329"/>
      <c r="D624" s="329"/>
      <c r="E624" s="329"/>
      <c r="F624" s="329"/>
      <c r="G624" s="329"/>
      <c r="H624" s="329"/>
      <c r="I624" s="329"/>
      <c r="J624" s="329"/>
      <c r="K624" s="329"/>
      <c r="L624" s="329"/>
      <c r="M624" s="329"/>
      <c r="N624" s="329"/>
      <c r="O624" s="329"/>
      <c r="P624" s="329"/>
      <c r="Q624" s="329"/>
      <c r="R624" s="329"/>
      <c r="S624" s="329"/>
      <c r="T624" s="329"/>
      <c r="U624" s="329"/>
      <c r="V624" s="329"/>
      <c r="W624" s="329"/>
      <c r="X624" s="329"/>
      <c r="Y624" s="329"/>
      <c r="Z624" s="329"/>
      <c r="AA624" s="329"/>
      <c r="AB624" s="329"/>
      <c r="AC624" s="329"/>
      <c r="AD624" s="329"/>
      <c r="AE624" s="329"/>
      <c r="AF624" s="329"/>
      <c r="AG624" s="329"/>
    </row>
    <row r="625" spans="1:33" ht="24" customHeight="1">
      <c r="A625" s="329"/>
      <c r="B625" s="329"/>
      <c r="C625" s="329"/>
      <c r="D625" s="329"/>
      <c r="E625" s="329"/>
      <c r="F625" s="329"/>
      <c r="G625" s="329"/>
      <c r="H625" s="329"/>
      <c r="I625" s="329"/>
      <c r="J625" s="329"/>
      <c r="K625" s="329"/>
      <c r="L625" s="329"/>
      <c r="M625" s="329"/>
      <c r="N625" s="329"/>
      <c r="O625" s="329"/>
      <c r="P625" s="329"/>
      <c r="Q625" s="329"/>
      <c r="R625" s="329"/>
      <c r="S625" s="329"/>
      <c r="T625" s="329"/>
      <c r="U625" s="329"/>
      <c r="V625" s="329"/>
      <c r="W625" s="329"/>
      <c r="X625" s="329"/>
      <c r="Y625" s="329"/>
      <c r="Z625" s="329"/>
      <c r="AA625" s="329"/>
      <c r="AB625" s="329"/>
      <c r="AC625" s="329"/>
      <c r="AD625" s="329"/>
      <c r="AE625" s="329"/>
      <c r="AF625" s="329"/>
      <c r="AG625" s="329"/>
    </row>
    <row r="626" spans="1:33" ht="24" customHeight="1">
      <c r="A626" s="329"/>
      <c r="B626" s="329"/>
      <c r="C626" s="329"/>
      <c r="D626" s="329"/>
      <c r="E626" s="329"/>
      <c r="F626" s="329"/>
      <c r="G626" s="329"/>
      <c r="H626" s="329"/>
      <c r="I626" s="329"/>
      <c r="J626" s="329"/>
      <c r="K626" s="329"/>
      <c r="L626" s="329"/>
      <c r="M626" s="329"/>
      <c r="N626" s="329"/>
      <c r="O626" s="329"/>
      <c r="P626" s="329"/>
      <c r="Q626" s="329"/>
      <c r="R626" s="329"/>
      <c r="S626" s="329"/>
      <c r="T626" s="329"/>
      <c r="U626" s="329"/>
      <c r="V626" s="329"/>
      <c r="W626" s="329"/>
      <c r="X626" s="329"/>
      <c r="Y626" s="329"/>
      <c r="Z626" s="329"/>
      <c r="AA626" s="329"/>
      <c r="AB626" s="329"/>
      <c r="AC626" s="329"/>
      <c r="AD626" s="329"/>
      <c r="AE626" s="329"/>
      <c r="AF626" s="329"/>
      <c r="AG626" s="329"/>
    </row>
    <row r="627" spans="1:33" ht="24" customHeight="1">
      <c r="A627" s="329"/>
      <c r="B627" s="329"/>
      <c r="C627" s="329"/>
      <c r="D627" s="329"/>
      <c r="E627" s="329"/>
      <c r="F627" s="329"/>
      <c r="G627" s="329"/>
      <c r="H627" s="329"/>
      <c r="I627" s="329"/>
      <c r="J627" s="329"/>
      <c r="K627" s="329"/>
      <c r="L627" s="329"/>
      <c r="M627" s="329"/>
      <c r="N627" s="329"/>
      <c r="O627" s="329"/>
      <c r="P627" s="329"/>
      <c r="Q627" s="329"/>
      <c r="R627" s="329"/>
      <c r="S627" s="329"/>
      <c r="T627" s="329"/>
      <c r="U627" s="329"/>
      <c r="V627" s="329"/>
      <c r="W627" s="329"/>
      <c r="X627" s="329"/>
      <c r="Y627" s="329"/>
      <c r="Z627" s="329"/>
      <c r="AA627" s="329"/>
      <c r="AB627" s="329"/>
      <c r="AC627" s="329"/>
      <c r="AD627" s="329"/>
      <c r="AE627" s="329"/>
      <c r="AF627" s="329"/>
      <c r="AG627" s="329"/>
    </row>
    <row r="628" spans="1:33" ht="24" customHeight="1">
      <c r="A628" s="329"/>
      <c r="B628" s="329"/>
      <c r="C628" s="329"/>
      <c r="D628" s="329"/>
      <c r="E628" s="329"/>
      <c r="F628" s="329"/>
      <c r="G628" s="329"/>
      <c r="H628" s="329"/>
      <c r="I628" s="329"/>
      <c r="J628" s="329"/>
      <c r="K628" s="329"/>
      <c r="L628" s="329"/>
      <c r="M628" s="329"/>
      <c r="N628" s="329"/>
      <c r="O628" s="329"/>
      <c r="P628" s="329"/>
      <c r="Q628" s="329"/>
      <c r="R628" s="329"/>
      <c r="S628" s="329"/>
      <c r="T628" s="329"/>
      <c r="U628" s="329"/>
      <c r="V628" s="329"/>
      <c r="W628" s="329"/>
      <c r="X628" s="329"/>
      <c r="Y628" s="329"/>
      <c r="Z628" s="329"/>
      <c r="AA628" s="329"/>
      <c r="AB628" s="329"/>
      <c r="AC628" s="329"/>
      <c r="AD628" s="329"/>
      <c r="AE628" s="329"/>
      <c r="AF628" s="329"/>
      <c r="AG628" s="329"/>
    </row>
    <row r="629" spans="1:33" ht="24" customHeight="1">
      <c r="A629" s="329"/>
      <c r="B629" s="329"/>
      <c r="C629" s="329"/>
      <c r="D629" s="329"/>
      <c r="E629" s="329"/>
      <c r="F629" s="329"/>
      <c r="G629" s="329"/>
      <c r="H629" s="329"/>
      <c r="I629" s="329"/>
      <c r="J629" s="329"/>
      <c r="K629" s="329"/>
      <c r="L629" s="329"/>
      <c r="M629" s="329"/>
      <c r="N629" s="329"/>
      <c r="O629" s="329"/>
      <c r="P629" s="329"/>
      <c r="Q629" s="329"/>
      <c r="R629" s="329"/>
      <c r="S629" s="329"/>
      <c r="T629" s="329"/>
      <c r="U629" s="329"/>
      <c r="V629" s="329"/>
      <c r="W629" s="329"/>
      <c r="X629" s="329"/>
      <c r="Y629" s="329"/>
      <c r="Z629" s="329"/>
      <c r="AA629" s="329"/>
      <c r="AB629" s="329"/>
      <c r="AC629" s="329"/>
      <c r="AD629" s="329"/>
      <c r="AE629" s="329"/>
      <c r="AF629" s="329"/>
      <c r="AG629" s="329"/>
    </row>
    <row r="630" spans="1:33" ht="24" customHeight="1">
      <c r="A630" s="329"/>
      <c r="B630" s="329"/>
      <c r="C630" s="329"/>
      <c r="D630" s="329"/>
      <c r="E630" s="329"/>
      <c r="F630" s="329"/>
      <c r="G630" s="329"/>
      <c r="H630" s="329"/>
      <c r="I630" s="329"/>
      <c r="J630" s="329"/>
      <c r="K630" s="329"/>
      <c r="L630" s="329"/>
      <c r="M630" s="329"/>
      <c r="N630" s="329"/>
      <c r="O630" s="329"/>
      <c r="P630" s="329"/>
      <c r="Q630" s="329"/>
      <c r="R630" s="329"/>
      <c r="S630" s="329"/>
      <c r="T630" s="329"/>
      <c r="U630" s="329"/>
      <c r="V630" s="329"/>
      <c r="W630" s="329"/>
      <c r="X630" s="329"/>
      <c r="Y630" s="329"/>
      <c r="Z630" s="329"/>
      <c r="AA630" s="329"/>
      <c r="AB630" s="329"/>
      <c r="AC630" s="329"/>
      <c r="AD630" s="329"/>
      <c r="AE630" s="329"/>
      <c r="AF630" s="329"/>
      <c r="AG630" s="329"/>
    </row>
    <row r="631" spans="1:33" ht="24" customHeight="1">
      <c r="A631" s="329"/>
      <c r="B631" s="329"/>
      <c r="C631" s="329"/>
      <c r="D631" s="329"/>
      <c r="E631" s="329"/>
      <c r="F631" s="329"/>
      <c r="G631" s="329"/>
      <c r="H631" s="329"/>
      <c r="I631" s="329"/>
      <c r="J631" s="329"/>
      <c r="K631" s="329"/>
      <c r="L631" s="329"/>
      <c r="M631" s="329"/>
      <c r="N631" s="329"/>
      <c r="O631" s="329"/>
      <c r="P631" s="329"/>
      <c r="Q631" s="329"/>
      <c r="R631" s="329"/>
      <c r="S631" s="329"/>
      <c r="T631" s="329"/>
      <c r="U631" s="329"/>
      <c r="V631" s="329"/>
      <c r="W631" s="329"/>
      <c r="X631" s="329"/>
      <c r="Y631" s="329"/>
      <c r="Z631" s="329"/>
      <c r="AA631" s="329"/>
      <c r="AB631" s="329"/>
      <c r="AC631" s="329"/>
      <c r="AD631" s="329"/>
      <c r="AE631" s="329"/>
      <c r="AF631" s="329"/>
      <c r="AG631" s="329"/>
    </row>
    <row r="632" spans="1:33" ht="24" customHeight="1">
      <c r="A632" s="329"/>
      <c r="B632" s="329"/>
      <c r="C632" s="329"/>
      <c r="D632" s="329"/>
      <c r="E632" s="329"/>
      <c r="F632" s="329"/>
      <c r="G632" s="329"/>
      <c r="H632" s="329"/>
      <c r="I632" s="329"/>
      <c r="J632" s="329"/>
      <c r="K632" s="329"/>
      <c r="L632" s="329"/>
      <c r="M632" s="329"/>
      <c r="N632" s="329"/>
      <c r="O632" s="329"/>
      <c r="P632" s="329"/>
      <c r="Q632" s="329"/>
      <c r="R632" s="329"/>
      <c r="S632" s="329"/>
      <c r="T632" s="329"/>
      <c r="U632" s="329"/>
      <c r="V632" s="329"/>
      <c r="W632" s="329"/>
      <c r="X632" s="329"/>
      <c r="Y632" s="329"/>
      <c r="Z632" s="329"/>
      <c r="AA632" s="329"/>
      <c r="AB632" s="329"/>
      <c r="AC632" s="329"/>
      <c r="AD632" s="329"/>
      <c r="AE632" s="329"/>
      <c r="AF632" s="329"/>
      <c r="AG632" s="329"/>
    </row>
    <row r="633" spans="1:33" ht="24" customHeight="1">
      <c r="A633" s="329"/>
      <c r="B633" s="329"/>
      <c r="C633" s="329"/>
      <c r="D633" s="329"/>
      <c r="E633" s="329"/>
      <c r="F633" s="329"/>
      <c r="G633" s="329"/>
      <c r="H633" s="329"/>
      <c r="I633" s="329"/>
      <c r="J633" s="329"/>
      <c r="K633" s="329"/>
      <c r="L633" s="329"/>
      <c r="M633" s="329"/>
      <c r="N633" s="329"/>
      <c r="O633" s="329"/>
      <c r="P633" s="329"/>
      <c r="Q633" s="329"/>
      <c r="R633" s="329"/>
      <c r="S633" s="329"/>
      <c r="T633" s="329"/>
      <c r="U633" s="329"/>
      <c r="V633" s="329"/>
      <c r="W633" s="329"/>
      <c r="X633" s="329"/>
      <c r="Y633" s="329"/>
      <c r="Z633" s="329"/>
      <c r="AA633" s="329"/>
      <c r="AB633" s="329"/>
      <c r="AC633" s="329"/>
      <c r="AD633" s="329"/>
      <c r="AE633" s="329"/>
      <c r="AF633" s="329"/>
      <c r="AG633" s="329"/>
    </row>
    <row r="634" spans="1:33" ht="24" customHeight="1">
      <c r="A634" s="329"/>
      <c r="B634" s="329"/>
      <c r="C634" s="329"/>
      <c r="D634" s="329"/>
      <c r="E634" s="329"/>
      <c r="F634" s="329"/>
      <c r="G634" s="329"/>
      <c r="H634" s="329"/>
      <c r="I634" s="329"/>
      <c r="J634" s="329"/>
      <c r="K634" s="329"/>
      <c r="L634" s="329"/>
      <c r="M634" s="329"/>
      <c r="N634" s="329"/>
      <c r="O634" s="329"/>
      <c r="P634" s="329"/>
      <c r="Q634" s="329"/>
      <c r="R634" s="329"/>
      <c r="S634" s="329"/>
      <c r="T634" s="329"/>
      <c r="U634" s="329"/>
      <c r="V634" s="329"/>
      <c r="W634" s="329"/>
      <c r="X634" s="329"/>
      <c r="Y634" s="329"/>
      <c r="Z634" s="329"/>
      <c r="AA634" s="329"/>
      <c r="AB634" s="329"/>
      <c r="AC634" s="329"/>
      <c r="AD634" s="329"/>
      <c r="AE634" s="329"/>
      <c r="AF634" s="329"/>
      <c r="AG634" s="329"/>
    </row>
    <row r="635" spans="1:33" ht="24" customHeight="1">
      <c r="A635" s="329"/>
      <c r="B635" s="329"/>
      <c r="C635" s="329"/>
      <c r="D635" s="329"/>
      <c r="E635" s="329"/>
      <c r="F635" s="329"/>
      <c r="G635" s="329"/>
      <c r="H635" s="329"/>
      <c r="I635" s="329"/>
      <c r="J635" s="329"/>
      <c r="K635" s="329"/>
      <c r="L635" s="329"/>
      <c r="M635" s="329"/>
      <c r="N635" s="329"/>
      <c r="O635" s="329"/>
      <c r="P635" s="329"/>
      <c r="Q635" s="329"/>
      <c r="R635" s="329"/>
      <c r="S635" s="329"/>
      <c r="T635" s="329"/>
      <c r="U635" s="329"/>
      <c r="V635" s="329"/>
      <c r="W635" s="329"/>
      <c r="X635" s="329"/>
      <c r="Y635" s="329"/>
      <c r="Z635" s="329"/>
      <c r="AA635" s="329"/>
      <c r="AB635" s="329"/>
      <c r="AC635" s="329"/>
      <c r="AD635" s="329"/>
      <c r="AE635" s="329"/>
      <c r="AF635" s="329"/>
      <c r="AG635" s="329"/>
    </row>
    <row r="636" spans="1:33" ht="24" customHeight="1">
      <c r="A636" s="329"/>
      <c r="B636" s="329"/>
      <c r="C636" s="329"/>
      <c r="D636" s="329"/>
      <c r="E636" s="329"/>
      <c r="F636" s="329"/>
      <c r="G636" s="329"/>
      <c r="H636" s="329"/>
      <c r="I636" s="329"/>
      <c r="J636" s="329"/>
      <c r="K636" s="329"/>
      <c r="L636" s="329"/>
      <c r="M636" s="329"/>
      <c r="N636" s="329"/>
      <c r="O636" s="329"/>
      <c r="P636" s="329"/>
      <c r="Q636" s="329"/>
      <c r="R636" s="329"/>
      <c r="S636" s="329"/>
      <c r="T636" s="329"/>
      <c r="U636" s="329"/>
      <c r="V636" s="329"/>
      <c r="W636" s="329"/>
      <c r="X636" s="329"/>
      <c r="Y636" s="329"/>
      <c r="Z636" s="329"/>
      <c r="AA636" s="329"/>
      <c r="AB636" s="329"/>
      <c r="AC636" s="329"/>
      <c r="AD636" s="329"/>
      <c r="AE636" s="329"/>
      <c r="AF636" s="329"/>
      <c r="AG636" s="329"/>
    </row>
    <row r="637" spans="1:33" ht="24" customHeight="1">
      <c r="A637" s="329"/>
      <c r="B637" s="329"/>
      <c r="C637" s="329"/>
      <c r="D637" s="329"/>
      <c r="E637" s="329"/>
      <c r="F637" s="329"/>
      <c r="G637" s="329"/>
      <c r="H637" s="329"/>
      <c r="I637" s="329"/>
      <c r="J637" s="329"/>
      <c r="K637" s="329"/>
      <c r="L637" s="329"/>
      <c r="M637" s="329"/>
      <c r="N637" s="329"/>
      <c r="O637" s="329"/>
      <c r="P637" s="329"/>
      <c r="Q637" s="329"/>
      <c r="R637" s="329"/>
      <c r="S637" s="329"/>
      <c r="T637" s="329"/>
      <c r="U637" s="329"/>
      <c r="V637" s="329"/>
      <c r="W637" s="329"/>
      <c r="X637" s="329"/>
      <c r="Y637" s="329"/>
      <c r="Z637" s="329"/>
      <c r="AA637" s="329"/>
      <c r="AB637" s="329"/>
      <c r="AC637" s="329"/>
      <c r="AD637" s="329"/>
      <c r="AE637" s="329"/>
      <c r="AF637" s="329"/>
      <c r="AG637" s="329"/>
    </row>
    <row r="638" spans="1:33" ht="24" customHeight="1">
      <c r="A638" s="329"/>
      <c r="B638" s="329"/>
      <c r="C638" s="329"/>
      <c r="D638" s="329"/>
      <c r="E638" s="329"/>
      <c r="F638" s="329"/>
      <c r="G638" s="329"/>
      <c r="H638" s="329"/>
      <c r="I638" s="329"/>
      <c r="J638" s="329"/>
      <c r="K638" s="329"/>
      <c r="L638" s="329"/>
      <c r="M638" s="329"/>
      <c r="N638" s="329"/>
      <c r="O638" s="329"/>
      <c r="P638" s="329"/>
      <c r="Q638" s="329"/>
      <c r="R638" s="329"/>
      <c r="S638" s="329"/>
      <c r="T638" s="329"/>
      <c r="U638" s="329"/>
      <c r="V638" s="329"/>
      <c r="W638" s="329"/>
      <c r="X638" s="329"/>
      <c r="Y638" s="329"/>
      <c r="Z638" s="329"/>
      <c r="AA638" s="329"/>
      <c r="AB638" s="329"/>
      <c r="AC638" s="329"/>
      <c r="AD638" s="329"/>
      <c r="AE638" s="329"/>
      <c r="AF638" s="329"/>
      <c r="AG638" s="329"/>
    </row>
    <row r="639" spans="1:33" ht="24" customHeight="1">
      <c r="A639" s="329"/>
      <c r="B639" s="329"/>
      <c r="C639" s="329"/>
      <c r="D639" s="329"/>
      <c r="E639" s="329"/>
      <c r="F639" s="329"/>
      <c r="G639" s="329"/>
      <c r="H639" s="329"/>
      <c r="I639" s="329"/>
      <c r="J639" s="329"/>
      <c r="K639" s="329"/>
      <c r="L639" s="329"/>
      <c r="M639" s="329"/>
      <c r="N639" s="329"/>
      <c r="O639" s="329"/>
      <c r="P639" s="329"/>
      <c r="Q639" s="329"/>
      <c r="R639" s="329"/>
      <c r="S639" s="329"/>
      <c r="T639" s="329"/>
      <c r="U639" s="329"/>
      <c r="V639" s="329"/>
      <c r="W639" s="329"/>
      <c r="X639" s="329"/>
      <c r="Y639" s="329"/>
      <c r="Z639" s="329"/>
      <c r="AA639" s="329"/>
      <c r="AB639" s="329"/>
      <c r="AC639" s="329"/>
      <c r="AD639" s="329"/>
      <c r="AE639" s="329"/>
      <c r="AF639" s="329"/>
      <c r="AG639" s="329"/>
    </row>
    <row r="640" spans="1:33" ht="24" customHeight="1">
      <c r="A640" s="329"/>
      <c r="B640" s="329"/>
      <c r="C640" s="329"/>
      <c r="D640" s="329"/>
      <c r="E640" s="329"/>
      <c r="F640" s="329"/>
      <c r="G640" s="329"/>
      <c r="H640" s="329"/>
      <c r="I640" s="329"/>
      <c r="J640" s="329"/>
      <c r="K640" s="329"/>
      <c r="L640" s="329"/>
      <c r="M640" s="329"/>
      <c r="N640" s="329"/>
      <c r="O640" s="329"/>
      <c r="P640" s="329"/>
      <c r="Q640" s="329"/>
      <c r="R640" s="329"/>
      <c r="S640" s="329"/>
      <c r="T640" s="329"/>
      <c r="U640" s="329"/>
      <c r="V640" s="329"/>
      <c r="W640" s="329"/>
      <c r="X640" s="329"/>
      <c r="Y640" s="329"/>
      <c r="Z640" s="329"/>
      <c r="AA640" s="329"/>
      <c r="AB640" s="329"/>
      <c r="AC640" s="329"/>
      <c r="AD640" s="329"/>
      <c r="AE640" s="329"/>
      <c r="AF640" s="329"/>
      <c r="AG640" s="329"/>
    </row>
    <row r="641" spans="1:33" ht="24" customHeight="1">
      <c r="A641" s="329"/>
      <c r="B641" s="329"/>
      <c r="C641" s="329"/>
      <c r="D641" s="329"/>
      <c r="E641" s="329"/>
      <c r="F641" s="329"/>
      <c r="G641" s="329"/>
      <c r="H641" s="329"/>
      <c r="I641" s="329"/>
      <c r="J641" s="329"/>
      <c r="K641" s="329"/>
      <c r="L641" s="329"/>
      <c r="M641" s="329"/>
      <c r="N641" s="329"/>
      <c r="O641" s="329"/>
      <c r="P641" s="329"/>
      <c r="Q641" s="329"/>
      <c r="R641" s="329"/>
      <c r="S641" s="329"/>
      <c r="T641" s="329"/>
      <c r="U641" s="329"/>
      <c r="V641" s="329"/>
      <c r="W641" s="329"/>
      <c r="X641" s="329"/>
      <c r="Y641" s="329"/>
      <c r="Z641" s="329"/>
      <c r="AA641" s="329"/>
      <c r="AB641" s="329"/>
      <c r="AC641" s="329"/>
      <c r="AD641" s="329"/>
      <c r="AE641" s="329"/>
      <c r="AF641" s="329"/>
      <c r="AG641" s="329"/>
    </row>
    <row r="642" spans="1:33" ht="24" customHeight="1">
      <c r="A642" s="329"/>
      <c r="B642" s="329"/>
      <c r="C642" s="329"/>
      <c r="D642" s="329"/>
      <c r="E642" s="329"/>
      <c r="F642" s="329"/>
      <c r="G642" s="329"/>
      <c r="H642" s="329"/>
      <c r="I642" s="329"/>
      <c r="J642" s="329"/>
      <c r="K642" s="329"/>
      <c r="L642" s="329"/>
      <c r="M642" s="329"/>
      <c r="N642" s="329"/>
      <c r="O642" s="329"/>
      <c r="P642" s="329"/>
      <c r="Q642" s="329"/>
      <c r="R642" s="329"/>
      <c r="S642" s="329"/>
      <c r="T642" s="329"/>
      <c r="U642" s="329"/>
      <c r="V642" s="329"/>
      <c r="W642" s="329"/>
      <c r="X642" s="329"/>
      <c r="Y642" s="329"/>
      <c r="Z642" s="329"/>
      <c r="AA642" s="329"/>
      <c r="AB642" s="329"/>
      <c r="AC642" s="329"/>
      <c r="AD642" s="329"/>
      <c r="AE642" s="329"/>
      <c r="AF642" s="329"/>
      <c r="AG642" s="329"/>
    </row>
    <row r="643" spans="1:33" ht="24" customHeight="1">
      <c r="A643" s="329"/>
      <c r="B643" s="329"/>
      <c r="C643" s="329"/>
      <c r="D643" s="329"/>
      <c r="E643" s="329"/>
      <c r="F643" s="329"/>
      <c r="G643" s="329"/>
      <c r="H643" s="329"/>
      <c r="I643" s="329"/>
      <c r="J643" s="329"/>
      <c r="K643" s="329"/>
      <c r="L643" s="329"/>
      <c r="M643" s="329"/>
      <c r="N643" s="329"/>
      <c r="O643" s="329"/>
      <c r="P643" s="329"/>
      <c r="Q643" s="329"/>
      <c r="R643" s="329"/>
      <c r="S643" s="329"/>
      <c r="T643" s="329"/>
      <c r="U643" s="329"/>
      <c r="V643" s="329"/>
      <c r="W643" s="329"/>
      <c r="X643" s="329"/>
      <c r="Y643" s="329"/>
      <c r="Z643" s="329"/>
      <c r="AA643" s="329"/>
      <c r="AB643" s="329"/>
      <c r="AC643" s="329"/>
      <c r="AD643" s="329"/>
      <c r="AE643" s="329"/>
      <c r="AF643" s="329"/>
      <c r="AG643" s="329"/>
    </row>
    <row r="644" spans="1:33" ht="24" customHeight="1">
      <c r="A644" s="329"/>
      <c r="B644" s="329"/>
      <c r="C644" s="329"/>
      <c r="D644" s="329"/>
      <c r="E644" s="329"/>
      <c r="F644" s="329"/>
      <c r="G644" s="329"/>
      <c r="H644" s="329"/>
      <c r="I644" s="329"/>
      <c r="J644" s="329"/>
      <c r="K644" s="329"/>
      <c r="L644" s="329"/>
      <c r="M644" s="329"/>
      <c r="N644" s="329"/>
      <c r="O644" s="329"/>
      <c r="P644" s="329"/>
      <c r="Q644" s="329"/>
      <c r="R644" s="329"/>
      <c r="S644" s="329"/>
      <c r="T644" s="329"/>
      <c r="U644" s="329"/>
      <c r="V644" s="329"/>
      <c r="W644" s="329"/>
      <c r="X644" s="329"/>
      <c r="Y644" s="329"/>
      <c r="Z644" s="329"/>
      <c r="AA644" s="329"/>
      <c r="AB644" s="329"/>
      <c r="AC644" s="329"/>
      <c r="AD644" s="329"/>
      <c r="AE644" s="329"/>
      <c r="AF644" s="329"/>
      <c r="AG644" s="329"/>
    </row>
    <row r="645" spans="1:33" ht="24" customHeight="1">
      <c r="A645" s="329"/>
      <c r="B645" s="329"/>
      <c r="C645" s="329"/>
      <c r="D645" s="329"/>
      <c r="E645" s="329"/>
      <c r="F645" s="329"/>
      <c r="G645" s="329"/>
      <c r="H645" s="329"/>
      <c r="I645" s="329"/>
      <c r="J645" s="329"/>
      <c r="K645" s="329"/>
      <c r="L645" s="329"/>
      <c r="M645" s="329"/>
      <c r="N645" s="329"/>
      <c r="O645" s="329"/>
      <c r="P645" s="329"/>
      <c r="Q645" s="329"/>
      <c r="R645" s="329"/>
      <c r="S645" s="329"/>
      <c r="T645" s="329"/>
      <c r="U645" s="329"/>
      <c r="V645" s="329"/>
      <c r="W645" s="329"/>
      <c r="X645" s="329"/>
      <c r="Y645" s="329"/>
      <c r="Z645" s="329"/>
      <c r="AA645" s="329"/>
      <c r="AB645" s="329"/>
      <c r="AC645" s="329"/>
      <c r="AD645" s="329"/>
      <c r="AE645" s="329"/>
      <c r="AF645" s="329"/>
      <c r="AG645" s="329"/>
    </row>
    <row r="646" spans="1:33" ht="24" customHeight="1">
      <c r="A646" s="329"/>
      <c r="B646" s="329"/>
      <c r="C646" s="329"/>
      <c r="D646" s="329"/>
      <c r="E646" s="329"/>
      <c r="F646" s="329"/>
      <c r="G646" s="329"/>
      <c r="H646" s="329"/>
      <c r="I646" s="329"/>
      <c r="J646" s="329"/>
      <c r="K646" s="329"/>
      <c r="L646" s="329"/>
      <c r="M646" s="329"/>
      <c r="N646" s="329"/>
      <c r="O646" s="329"/>
      <c r="P646" s="329"/>
      <c r="Q646" s="329"/>
      <c r="R646" s="329"/>
      <c r="S646" s="329"/>
      <c r="T646" s="329"/>
      <c r="U646" s="329"/>
      <c r="V646" s="329"/>
      <c r="W646" s="329"/>
      <c r="X646" s="329"/>
      <c r="Y646" s="329"/>
      <c r="Z646" s="329"/>
      <c r="AA646" s="329"/>
      <c r="AB646" s="329"/>
      <c r="AC646" s="329"/>
      <c r="AD646" s="329"/>
      <c r="AE646" s="329"/>
      <c r="AF646" s="329"/>
      <c r="AG646" s="329"/>
    </row>
    <row r="647" spans="1:33" ht="24" customHeight="1">
      <c r="A647" s="329"/>
      <c r="B647" s="329"/>
      <c r="C647" s="329"/>
      <c r="D647" s="329"/>
      <c r="E647" s="329"/>
      <c r="F647" s="329"/>
      <c r="G647" s="329"/>
      <c r="H647" s="329"/>
      <c r="I647" s="329"/>
      <c r="J647" s="329"/>
      <c r="K647" s="329"/>
      <c r="L647" s="329"/>
      <c r="M647" s="329"/>
      <c r="N647" s="329"/>
      <c r="O647" s="329"/>
      <c r="P647" s="329"/>
      <c r="Q647" s="329"/>
      <c r="R647" s="329"/>
      <c r="S647" s="329"/>
      <c r="T647" s="329"/>
      <c r="U647" s="329"/>
      <c r="V647" s="329"/>
      <c r="W647" s="329"/>
      <c r="X647" s="329"/>
      <c r="Y647" s="329"/>
      <c r="Z647" s="329"/>
      <c r="AA647" s="329"/>
      <c r="AB647" s="329"/>
      <c r="AC647" s="329"/>
      <c r="AD647" s="329"/>
      <c r="AE647" s="329"/>
      <c r="AF647" s="329"/>
      <c r="AG647" s="329"/>
    </row>
    <row r="648" spans="1:33" ht="24" customHeight="1">
      <c r="A648" s="329"/>
      <c r="B648" s="329"/>
      <c r="C648" s="329"/>
      <c r="D648" s="329"/>
      <c r="E648" s="329"/>
      <c r="F648" s="329"/>
      <c r="G648" s="329"/>
      <c r="H648" s="329"/>
      <c r="I648" s="329"/>
      <c r="J648" s="329"/>
      <c r="K648" s="329"/>
      <c r="L648" s="329"/>
      <c r="M648" s="329"/>
      <c r="N648" s="329"/>
      <c r="O648" s="329"/>
      <c r="P648" s="329"/>
      <c r="Q648" s="329"/>
      <c r="R648" s="329"/>
      <c r="S648" s="329"/>
      <c r="T648" s="329"/>
      <c r="U648" s="329"/>
      <c r="V648" s="329"/>
      <c r="W648" s="329"/>
      <c r="X648" s="329"/>
      <c r="Y648" s="329"/>
      <c r="Z648" s="329"/>
      <c r="AA648" s="329"/>
      <c r="AB648" s="329"/>
      <c r="AC648" s="329"/>
      <c r="AD648" s="329"/>
      <c r="AE648" s="329"/>
      <c r="AF648" s="329"/>
      <c r="AG648" s="329"/>
    </row>
    <row r="649" spans="1:33" ht="24" customHeight="1">
      <c r="A649" s="329"/>
      <c r="B649" s="329"/>
      <c r="C649" s="329"/>
      <c r="D649" s="329"/>
      <c r="E649" s="329"/>
      <c r="F649" s="329"/>
      <c r="G649" s="329"/>
      <c r="H649" s="329"/>
      <c r="I649" s="329"/>
      <c r="J649" s="329"/>
      <c r="K649" s="329"/>
      <c r="L649" s="329"/>
      <c r="M649" s="329"/>
      <c r="N649" s="329"/>
      <c r="O649" s="329"/>
      <c r="P649" s="329"/>
      <c r="Q649" s="329"/>
      <c r="R649" s="329"/>
      <c r="S649" s="329"/>
      <c r="T649" s="329"/>
      <c r="U649" s="329"/>
      <c r="V649" s="329"/>
      <c r="W649" s="329"/>
      <c r="X649" s="329"/>
      <c r="Y649" s="329"/>
      <c r="Z649" s="329"/>
      <c r="AA649" s="329"/>
      <c r="AB649" s="329"/>
      <c r="AC649" s="329"/>
      <c r="AD649" s="329"/>
      <c r="AE649" s="329"/>
      <c r="AF649" s="329"/>
      <c r="AG649" s="329"/>
    </row>
    <row r="650" spans="1:33" ht="24" customHeight="1">
      <c r="A650" s="329"/>
      <c r="B650" s="329"/>
      <c r="C650" s="329"/>
      <c r="D650" s="329"/>
      <c r="E650" s="329"/>
      <c r="F650" s="329"/>
      <c r="G650" s="329"/>
      <c r="H650" s="329"/>
      <c r="I650" s="329"/>
      <c r="J650" s="329"/>
      <c r="K650" s="329"/>
      <c r="L650" s="329"/>
      <c r="M650" s="329"/>
      <c r="N650" s="329"/>
      <c r="O650" s="329"/>
      <c r="P650" s="329"/>
      <c r="Q650" s="329"/>
      <c r="R650" s="329"/>
      <c r="S650" s="329"/>
      <c r="T650" s="329"/>
      <c r="U650" s="329"/>
      <c r="V650" s="329"/>
      <c r="W650" s="329"/>
      <c r="X650" s="329"/>
      <c r="Y650" s="329"/>
      <c r="Z650" s="329"/>
      <c r="AA650" s="329"/>
      <c r="AB650" s="329"/>
      <c r="AC650" s="329"/>
      <c r="AD650" s="329"/>
      <c r="AE650" s="329"/>
      <c r="AF650" s="329"/>
      <c r="AG650" s="329"/>
    </row>
    <row r="651" spans="1:33" ht="24" customHeight="1">
      <c r="A651" s="329"/>
      <c r="B651" s="329"/>
      <c r="C651" s="329"/>
      <c r="D651" s="329"/>
      <c r="E651" s="329"/>
      <c r="F651" s="329"/>
      <c r="G651" s="329"/>
      <c r="H651" s="329"/>
      <c r="I651" s="329"/>
      <c r="J651" s="329"/>
      <c r="K651" s="329"/>
      <c r="L651" s="329"/>
      <c r="M651" s="329"/>
      <c r="N651" s="329"/>
      <c r="O651" s="329"/>
      <c r="P651" s="329"/>
      <c r="Q651" s="329"/>
      <c r="R651" s="329"/>
      <c r="S651" s="329"/>
      <c r="T651" s="329"/>
      <c r="U651" s="329"/>
      <c r="V651" s="329"/>
      <c r="W651" s="329"/>
      <c r="X651" s="329"/>
      <c r="Y651" s="329"/>
      <c r="Z651" s="329"/>
      <c r="AA651" s="329"/>
      <c r="AB651" s="329"/>
      <c r="AC651" s="329"/>
      <c r="AD651" s="329"/>
      <c r="AE651" s="329"/>
      <c r="AF651" s="329"/>
      <c r="AG651" s="329"/>
    </row>
    <row r="652" spans="1:33" ht="24" customHeight="1">
      <c r="A652" s="329"/>
      <c r="B652" s="329"/>
      <c r="C652" s="329"/>
      <c r="D652" s="329"/>
      <c r="E652" s="329"/>
      <c r="F652" s="329"/>
      <c r="G652" s="329"/>
      <c r="H652" s="329"/>
      <c r="I652" s="329"/>
      <c r="J652" s="329"/>
      <c r="K652" s="329"/>
      <c r="L652" s="329"/>
      <c r="M652" s="329"/>
      <c r="N652" s="329"/>
      <c r="O652" s="329"/>
      <c r="P652" s="329"/>
      <c r="Q652" s="329"/>
      <c r="R652" s="329"/>
      <c r="S652" s="329"/>
      <c r="T652" s="329"/>
      <c r="U652" s="329"/>
      <c r="V652" s="329"/>
      <c r="W652" s="329"/>
      <c r="X652" s="329"/>
      <c r="Y652" s="329"/>
      <c r="Z652" s="329"/>
      <c r="AA652" s="329"/>
      <c r="AB652" s="329"/>
      <c r="AC652" s="329"/>
      <c r="AD652" s="329"/>
      <c r="AE652" s="329"/>
      <c r="AF652" s="329"/>
      <c r="AG652" s="329"/>
    </row>
    <row r="653" spans="1:33" ht="24" customHeight="1">
      <c r="A653" s="329"/>
      <c r="B653" s="329"/>
      <c r="C653" s="329"/>
      <c r="D653" s="329"/>
      <c r="E653" s="329"/>
      <c r="F653" s="329"/>
      <c r="G653" s="329"/>
      <c r="H653" s="329"/>
      <c r="I653" s="329"/>
      <c r="J653" s="329"/>
      <c r="K653" s="329"/>
      <c r="L653" s="329"/>
      <c r="M653" s="329"/>
      <c r="N653" s="329"/>
      <c r="O653" s="329"/>
      <c r="P653" s="329"/>
      <c r="Q653" s="329"/>
      <c r="R653" s="329"/>
      <c r="S653" s="329"/>
      <c r="T653" s="329"/>
      <c r="U653" s="329"/>
      <c r="V653" s="329"/>
      <c r="W653" s="329"/>
      <c r="X653" s="329"/>
      <c r="Y653" s="329"/>
      <c r="Z653" s="329"/>
      <c r="AA653" s="329"/>
      <c r="AB653" s="329"/>
      <c r="AC653" s="329"/>
      <c r="AD653" s="329"/>
      <c r="AE653" s="329"/>
      <c r="AF653" s="329"/>
      <c r="AG653" s="329"/>
    </row>
    <row r="654" spans="1:33" ht="24" customHeight="1">
      <c r="A654" s="329"/>
      <c r="B654" s="329"/>
      <c r="C654" s="329"/>
      <c r="D654" s="329"/>
      <c r="E654" s="329"/>
      <c r="F654" s="329"/>
      <c r="G654" s="329"/>
      <c r="H654" s="329"/>
      <c r="I654" s="329"/>
      <c r="J654" s="329"/>
      <c r="K654" s="329"/>
      <c r="L654" s="329"/>
      <c r="M654" s="329"/>
      <c r="N654" s="329"/>
      <c r="O654" s="329"/>
      <c r="P654" s="329"/>
      <c r="Q654" s="329"/>
      <c r="R654" s="329"/>
      <c r="S654" s="329"/>
      <c r="T654" s="329"/>
      <c r="U654" s="329"/>
      <c r="V654" s="329"/>
      <c r="W654" s="329"/>
      <c r="X654" s="329"/>
      <c r="Y654" s="329"/>
      <c r="Z654" s="329"/>
      <c r="AA654" s="329"/>
      <c r="AB654" s="329"/>
      <c r="AC654" s="329"/>
      <c r="AD654" s="329"/>
      <c r="AE654" s="329"/>
      <c r="AF654" s="329"/>
      <c r="AG654" s="329"/>
    </row>
    <row r="655" spans="1:33" ht="24" customHeight="1">
      <c r="A655" s="329"/>
      <c r="B655" s="329"/>
      <c r="C655" s="329"/>
      <c r="D655" s="329"/>
      <c r="E655" s="329"/>
      <c r="F655" s="329"/>
      <c r="G655" s="329"/>
      <c r="H655" s="329"/>
      <c r="I655" s="329"/>
      <c r="J655" s="329"/>
      <c r="K655" s="329"/>
      <c r="L655" s="329"/>
      <c r="M655" s="329"/>
      <c r="N655" s="329"/>
      <c r="O655" s="329"/>
      <c r="P655" s="329"/>
      <c r="Q655" s="329"/>
      <c r="R655" s="329"/>
      <c r="S655" s="329"/>
      <c r="T655" s="329"/>
      <c r="U655" s="329"/>
      <c r="V655" s="329"/>
      <c r="W655" s="329"/>
      <c r="X655" s="329"/>
      <c r="Y655" s="329"/>
      <c r="Z655" s="329"/>
      <c r="AA655" s="329"/>
      <c r="AB655" s="329"/>
      <c r="AC655" s="329"/>
      <c r="AD655" s="329"/>
      <c r="AE655" s="329"/>
      <c r="AF655" s="329"/>
      <c r="AG655" s="329"/>
    </row>
    <row r="656" spans="1:33" ht="24" customHeight="1">
      <c r="A656" s="329"/>
      <c r="B656" s="329"/>
      <c r="C656" s="329"/>
      <c r="D656" s="329"/>
      <c r="E656" s="329"/>
      <c r="F656" s="329"/>
      <c r="G656" s="329"/>
      <c r="H656" s="329"/>
      <c r="I656" s="329"/>
      <c r="J656" s="329"/>
      <c r="K656" s="329"/>
      <c r="L656" s="329"/>
      <c r="M656" s="329"/>
      <c r="N656" s="329"/>
      <c r="O656" s="329"/>
      <c r="P656" s="329"/>
      <c r="Q656" s="329"/>
      <c r="R656" s="329"/>
      <c r="S656" s="329"/>
      <c r="T656" s="329"/>
      <c r="U656" s="329"/>
      <c r="V656" s="329"/>
      <c r="W656" s="329"/>
      <c r="X656" s="329"/>
      <c r="Y656" s="329"/>
      <c r="Z656" s="329"/>
      <c r="AA656" s="329"/>
      <c r="AB656" s="329"/>
      <c r="AC656" s="329"/>
      <c r="AD656" s="329"/>
      <c r="AE656" s="329"/>
      <c r="AF656" s="329"/>
      <c r="AG656" s="329"/>
    </row>
    <row r="657" spans="1:33" ht="24" customHeight="1">
      <c r="A657" s="329"/>
      <c r="B657" s="329"/>
      <c r="C657" s="329"/>
      <c r="D657" s="329"/>
      <c r="E657" s="329"/>
      <c r="F657" s="329"/>
      <c r="G657" s="329"/>
      <c r="H657" s="329"/>
      <c r="I657" s="329"/>
      <c r="J657" s="329"/>
      <c r="K657" s="329"/>
      <c r="L657" s="329"/>
      <c r="M657" s="329"/>
      <c r="N657" s="329"/>
      <c r="O657" s="329"/>
      <c r="P657" s="329"/>
      <c r="Q657" s="329"/>
      <c r="R657" s="329"/>
      <c r="S657" s="329"/>
      <c r="T657" s="329"/>
      <c r="U657" s="329"/>
      <c r="V657" s="329"/>
      <c r="W657" s="329"/>
      <c r="X657" s="329"/>
      <c r="Y657" s="329"/>
      <c r="Z657" s="329"/>
      <c r="AA657" s="329"/>
      <c r="AB657" s="329"/>
      <c r="AC657" s="329"/>
      <c r="AD657" s="329"/>
      <c r="AE657" s="329"/>
      <c r="AF657" s="329"/>
      <c r="AG657" s="329"/>
    </row>
    <row r="658" spans="1:33" ht="24" customHeight="1">
      <c r="A658" s="329"/>
      <c r="B658" s="329"/>
      <c r="C658" s="329"/>
      <c r="D658" s="329"/>
      <c r="E658" s="329"/>
      <c r="F658" s="329"/>
      <c r="G658" s="329"/>
      <c r="H658" s="329"/>
      <c r="I658" s="329"/>
      <c r="J658" s="329"/>
      <c r="K658" s="329"/>
      <c r="L658" s="329"/>
      <c r="M658" s="329"/>
      <c r="N658" s="329"/>
      <c r="O658" s="329"/>
      <c r="P658" s="329"/>
      <c r="Q658" s="329"/>
      <c r="R658" s="329"/>
      <c r="S658" s="329"/>
      <c r="T658" s="329"/>
      <c r="U658" s="329"/>
      <c r="V658" s="329"/>
      <c r="W658" s="329"/>
      <c r="X658" s="329"/>
      <c r="Y658" s="329"/>
      <c r="Z658" s="329"/>
      <c r="AA658" s="329"/>
      <c r="AB658" s="329"/>
      <c r="AC658" s="329"/>
      <c r="AD658" s="329"/>
      <c r="AE658" s="329"/>
      <c r="AF658" s="329"/>
      <c r="AG658" s="329"/>
    </row>
    <row r="659" spans="1:33" ht="24" customHeight="1">
      <c r="A659" s="329"/>
      <c r="B659" s="329"/>
      <c r="C659" s="329"/>
      <c r="D659" s="329"/>
      <c r="E659" s="329"/>
      <c r="F659" s="329"/>
      <c r="G659" s="329"/>
      <c r="H659" s="329"/>
      <c r="I659" s="329"/>
      <c r="J659" s="329"/>
      <c r="K659" s="329"/>
      <c r="L659" s="329"/>
      <c r="M659" s="329"/>
      <c r="N659" s="329"/>
      <c r="O659" s="329"/>
      <c r="P659" s="329"/>
      <c r="Q659" s="329"/>
      <c r="R659" s="329"/>
      <c r="S659" s="329"/>
      <c r="T659" s="329"/>
      <c r="U659" s="329"/>
      <c r="V659" s="329"/>
      <c r="W659" s="329"/>
      <c r="X659" s="329"/>
      <c r="Y659" s="329"/>
      <c r="Z659" s="329"/>
      <c r="AA659" s="329"/>
      <c r="AB659" s="329"/>
      <c r="AC659" s="329"/>
      <c r="AD659" s="329"/>
      <c r="AE659" s="329"/>
      <c r="AF659" s="329"/>
      <c r="AG659" s="329"/>
    </row>
    <row r="660" spans="1:33" ht="24" customHeight="1">
      <c r="A660" s="329"/>
      <c r="B660" s="329"/>
      <c r="C660" s="329"/>
      <c r="D660" s="329"/>
      <c r="E660" s="329"/>
      <c r="F660" s="329"/>
      <c r="G660" s="329"/>
      <c r="H660" s="329"/>
      <c r="I660" s="329"/>
      <c r="J660" s="329"/>
      <c r="K660" s="329"/>
      <c r="L660" s="329"/>
      <c r="M660" s="329"/>
      <c r="N660" s="329"/>
      <c r="O660" s="329"/>
      <c r="P660" s="329"/>
      <c r="Q660" s="329"/>
      <c r="R660" s="329"/>
      <c r="S660" s="329"/>
      <c r="T660" s="329"/>
      <c r="U660" s="329"/>
      <c r="V660" s="329"/>
      <c r="W660" s="329"/>
      <c r="X660" s="329"/>
      <c r="Y660" s="329"/>
      <c r="Z660" s="329"/>
      <c r="AA660" s="329"/>
      <c r="AB660" s="329"/>
      <c r="AC660" s="329"/>
      <c r="AD660" s="329"/>
      <c r="AE660" s="329"/>
      <c r="AF660" s="329"/>
      <c r="AG660" s="329"/>
    </row>
    <row r="661" spans="1:33" ht="24" customHeight="1">
      <c r="A661" s="329"/>
      <c r="B661" s="329"/>
      <c r="C661" s="329"/>
      <c r="D661" s="329"/>
      <c r="E661" s="329"/>
      <c r="F661" s="329"/>
      <c r="G661" s="329"/>
      <c r="H661" s="329"/>
      <c r="I661" s="329"/>
      <c r="J661" s="329"/>
      <c r="K661" s="329"/>
      <c r="L661" s="329"/>
      <c r="M661" s="329"/>
      <c r="N661" s="329"/>
      <c r="O661" s="329"/>
      <c r="P661" s="329"/>
      <c r="Q661" s="329"/>
      <c r="R661" s="329"/>
      <c r="S661" s="329"/>
      <c r="T661" s="329"/>
      <c r="U661" s="329"/>
      <c r="V661" s="329"/>
      <c r="W661" s="329"/>
      <c r="X661" s="329"/>
      <c r="Y661" s="329"/>
      <c r="Z661" s="329"/>
      <c r="AA661" s="329"/>
      <c r="AB661" s="329"/>
      <c r="AC661" s="329"/>
      <c r="AD661" s="329"/>
      <c r="AE661" s="329"/>
      <c r="AF661" s="329"/>
      <c r="AG661" s="329"/>
    </row>
    <row r="662" spans="1:33" ht="24" customHeight="1">
      <c r="A662" s="329"/>
      <c r="B662" s="329"/>
      <c r="C662" s="329"/>
      <c r="D662" s="329"/>
      <c r="E662" s="329"/>
      <c r="F662" s="329"/>
      <c r="G662" s="329"/>
      <c r="H662" s="329"/>
      <c r="I662" s="329"/>
      <c r="J662" s="329"/>
      <c r="K662" s="329"/>
      <c r="L662" s="329"/>
      <c r="M662" s="329"/>
      <c r="N662" s="329"/>
      <c r="O662" s="329"/>
      <c r="P662" s="329"/>
      <c r="Q662" s="329"/>
      <c r="R662" s="329"/>
      <c r="S662" s="329"/>
      <c r="T662" s="329"/>
      <c r="U662" s="329"/>
      <c r="V662" s="329"/>
      <c r="W662" s="329"/>
      <c r="X662" s="329"/>
      <c r="Y662" s="329"/>
      <c r="Z662" s="329"/>
      <c r="AA662" s="329"/>
      <c r="AB662" s="329"/>
      <c r="AC662" s="329"/>
      <c r="AD662" s="329"/>
      <c r="AE662" s="329"/>
      <c r="AF662" s="329"/>
      <c r="AG662" s="329"/>
    </row>
    <row r="663" spans="1:33" ht="24" customHeight="1">
      <c r="A663" s="329"/>
      <c r="B663" s="329"/>
      <c r="C663" s="329"/>
      <c r="D663" s="329"/>
      <c r="E663" s="329"/>
      <c r="F663" s="329"/>
      <c r="G663" s="329"/>
      <c r="H663" s="329"/>
      <c r="I663" s="329"/>
      <c r="J663" s="329"/>
      <c r="K663" s="329"/>
      <c r="L663" s="329"/>
      <c r="M663" s="329"/>
      <c r="N663" s="329"/>
      <c r="O663" s="329"/>
      <c r="P663" s="329"/>
      <c r="Q663" s="329"/>
      <c r="R663" s="329"/>
      <c r="S663" s="329"/>
      <c r="T663" s="329"/>
      <c r="U663" s="329"/>
      <c r="V663" s="329"/>
      <c r="W663" s="329"/>
      <c r="X663" s="329"/>
      <c r="Y663" s="329"/>
      <c r="Z663" s="329"/>
      <c r="AA663" s="329"/>
      <c r="AB663" s="329"/>
      <c r="AC663" s="329"/>
      <c r="AD663" s="329"/>
      <c r="AE663" s="329"/>
      <c r="AF663" s="329"/>
      <c r="AG663" s="329"/>
    </row>
    <row r="664" spans="1:33" ht="24" customHeight="1">
      <c r="A664" s="329"/>
      <c r="B664" s="329"/>
      <c r="C664" s="329"/>
      <c r="D664" s="329"/>
      <c r="E664" s="329"/>
      <c r="F664" s="329"/>
      <c r="G664" s="329"/>
      <c r="H664" s="329"/>
      <c r="I664" s="329"/>
      <c r="J664" s="329"/>
      <c r="K664" s="329"/>
      <c r="L664" s="329"/>
      <c r="M664" s="329"/>
      <c r="N664" s="329"/>
      <c r="O664" s="329"/>
      <c r="P664" s="329"/>
      <c r="Q664" s="329"/>
      <c r="R664" s="329"/>
      <c r="S664" s="329"/>
      <c r="T664" s="329"/>
      <c r="U664" s="329"/>
      <c r="V664" s="329"/>
      <c r="W664" s="329"/>
      <c r="X664" s="329"/>
      <c r="Y664" s="329"/>
      <c r="Z664" s="329"/>
      <c r="AA664" s="329"/>
      <c r="AB664" s="329"/>
      <c r="AC664" s="329"/>
      <c r="AD664" s="329"/>
      <c r="AE664" s="329"/>
      <c r="AF664" s="329"/>
      <c r="AG664" s="329"/>
    </row>
    <row r="665" spans="1:33" ht="24" customHeight="1">
      <c r="A665" s="329"/>
      <c r="B665" s="329"/>
      <c r="C665" s="329"/>
      <c r="D665" s="329"/>
      <c r="E665" s="329"/>
      <c r="F665" s="329"/>
      <c r="G665" s="329"/>
      <c r="H665" s="329"/>
      <c r="I665" s="329"/>
      <c r="J665" s="329"/>
      <c r="K665" s="329"/>
      <c r="L665" s="329"/>
      <c r="M665" s="329"/>
      <c r="N665" s="329"/>
      <c r="O665" s="329"/>
      <c r="P665" s="329"/>
      <c r="Q665" s="329"/>
      <c r="R665" s="329"/>
      <c r="S665" s="329"/>
      <c r="T665" s="329"/>
      <c r="U665" s="329"/>
      <c r="V665" s="329"/>
      <c r="W665" s="329"/>
      <c r="X665" s="329"/>
      <c r="Y665" s="329"/>
      <c r="Z665" s="329"/>
      <c r="AA665" s="329"/>
      <c r="AB665" s="329"/>
      <c r="AC665" s="329"/>
      <c r="AD665" s="329"/>
      <c r="AE665" s="329"/>
      <c r="AF665" s="329"/>
      <c r="AG665" s="329"/>
    </row>
    <row r="666" spans="1:33" ht="24" customHeight="1">
      <c r="A666" s="329"/>
      <c r="B666" s="329"/>
      <c r="C666" s="329"/>
      <c r="D666" s="329"/>
      <c r="E666" s="329"/>
      <c r="F666" s="329"/>
      <c r="G666" s="329"/>
      <c r="H666" s="329"/>
      <c r="I666" s="329"/>
      <c r="J666" s="329"/>
      <c r="K666" s="329"/>
      <c r="L666" s="329"/>
      <c r="M666" s="329"/>
      <c r="N666" s="329"/>
      <c r="O666" s="329"/>
      <c r="P666" s="329"/>
      <c r="Q666" s="329"/>
      <c r="R666" s="329"/>
      <c r="S666" s="329"/>
      <c r="T666" s="329"/>
      <c r="U666" s="329"/>
      <c r="V666" s="329"/>
      <c r="W666" s="329"/>
      <c r="X666" s="329"/>
      <c r="Y666" s="329"/>
      <c r="Z666" s="329"/>
      <c r="AA666" s="329"/>
      <c r="AB666" s="329"/>
      <c r="AC666" s="329"/>
      <c r="AD666" s="329"/>
      <c r="AE666" s="329"/>
      <c r="AF666" s="329"/>
      <c r="AG666" s="329"/>
    </row>
    <row r="667" spans="1:33" ht="24" customHeight="1">
      <c r="A667" s="329"/>
      <c r="B667" s="329"/>
      <c r="C667" s="329"/>
      <c r="D667" s="329"/>
      <c r="E667" s="329"/>
      <c r="F667" s="329"/>
      <c r="G667" s="329"/>
      <c r="H667" s="329"/>
      <c r="I667" s="329"/>
      <c r="J667" s="329"/>
      <c r="K667" s="329"/>
      <c r="L667" s="329"/>
      <c r="M667" s="329"/>
      <c r="N667" s="329"/>
      <c r="O667" s="329"/>
      <c r="P667" s="329"/>
      <c r="Q667" s="329"/>
      <c r="R667" s="329"/>
      <c r="S667" s="329"/>
      <c r="T667" s="329"/>
      <c r="U667" s="329"/>
      <c r="V667" s="329"/>
      <c r="W667" s="329"/>
      <c r="X667" s="329"/>
      <c r="Y667" s="329"/>
      <c r="Z667" s="329"/>
      <c r="AA667" s="329"/>
      <c r="AB667" s="329"/>
      <c r="AC667" s="329"/>
      <c r="AD667" s="329"/>
      <c r="AE667" s="329"/>
      <c r="AF667" s="329"/>
      <c r="AG667" s="329"/>
    </row>
    <row r="668" spans="1:33" ht="24" customHeight="1">
      <c r="A668" s="329"/>
      <c r="B668" s="329"/>
      <c r="C668" s="329"/>
      <c r="D668" s="329"/>
      <c r="E668" s="329"/>
      <c r="F668" s="329"/>
      <c r="G668" s="329"/>
      <c r="H668" s="329"/>
      <c r="I668" s="329"/>
      <c r="J668" s="329"/>
      <c r="K668" s="329"/>
      <c r="L668" s="329"/>
      <c r="M668" s="329"/>
      <c r="N668" s="329"/>
      <c r="O668" s="329"/>
      <c r="P668" s="329"/>
      <c r="Q668" s="329"/>
      <c r="R668" s="329"/>
      <c r="S668" s="329"/>
      <c r="T668" s="329"/>
      <c r="U668" s="329"/>
      <c r="V668" s="329"/>
      <c r="W668" s="329"/>
      <c r="X668" s="329"/>
      <c r="Y668" s="329"/>
      <c r="Z668" s="329"/>
      <c r="AA668" s="329"/>
      <c r="AB668" s="329"/>
      <c r="AC668" s="329"/>
      <c r="AD668" s="329"/>
      <c r="AE668" s="329"/>
      <c r="AF668" s="329"/>
      <c r="AG668" s="329"/>
    </row>
    <row r="669" spans="1:33" ht="24" customHeight="1">
      <c r="A669" s="329"/>
      <c r="B669" s="329"/>
      <c r="C669" s="329"/>
      <c r="D669" s="329"/>
      <c r="E669" s="329"/>
      <c r="F669" s="329"/>
      <c r="G669" s="329"/>
      <c r="H669" s="329"/>
      <c r="I669" s="329"/>
      <c r="J669" s="329"/>
      <c r="K669" s="329"/>
      <c r="L669" s="329"/>
      <c r="M669" s="329"/>
      <c r="N669" s="329"/>
      <c r="O669" s="329"/>
      <c r="P669" s="329"/>
      <c r="Q669" s="329"/>
      <c r="R669" s="329"/>
      <c r="S669" s="329"/>
      <c r="T669" s="329"/>
      <c r="U669" s="329"/>
      <c r="V669" s="329"/>
      <c r="W669" s="329"/>
      <c r="X669" s="329"/>
      <c r="Y669" s="329"/>
      <c r="Z669" s="329"/>
      <c r="AA669" s="329"/>
      <c r="AB669" s="329"/>
      <c r="AC669" s="329"/>
      <c r="AD669" s="329"/>
      <c r="AE669" s="329"/>
      <c r="AF669" s="329"/>
      <c r="AG669" s="329"/>
    </row>
    <row r="670" spans="1:33" ht="24" customHeight="1">
      <c r="A670" s="329"/>
      <c r="B670" s="329"/>
      <c r="C670" s="329"/>
      <c r="D670" s="329"/>
      <c r="E670" s="329"/>
      <c r="F670" s="329"/>
      <c r="G670" s="329"/>
      <c r="H670" s="329"/>
      <c r="I670" s="329"/>
      <c r="J670" s="329"/>
      <c r="K670" s="329"/>
      <c r="L670" s="329"/>
      <c r="M670" s="329"/>
      <c r="N670" s="329"/>
      <c r="O670" s="329"/>
      <c r="P670" s="329"/>
      <c r="Q670" s="329"/>
      <c r="R670" s="329"/>
      <c r="S670" s="329"/>
      <c r="T670" s="329"/>
      <c r="U670" s="329"/>
      <c r="V670" s="329"/>
      <c r="W670" s="329"/>
      <c r="X670" s="329"/>
      <c r="Y670" s="329"/>
      <c r="Z670" s="329"/>
      <c r="AA670" s="329"/>
      <c r="AB670" s="329"/>
      <c r="AC670" s="329"/>
      <c r="AD670" s="329"/>
      <c r="AE670" s="329"/>
      <c r="AF670" s="329"/>
      <c r="AG670" s="329"/>
    </row>
    <row r="671" spans="1:33" ht="24" customHeight="1">
      <c r="A671" s="329"/>
      <c r="B671" s="329"/>
      <c r="C671" s="329"/>
      <c r="D671" s="329"/>
      <c r="E671" s="329"/>
      <c r="F671" s="329"/>
      <c r="G671" s="329"/>
      <c r="H671" s="329"/>
      <c r="I671" s="329"/>
      <c r="J671" s="329"/>
      <c r="K671" s="329"/>
      <c r="L671" s="329"/>
      <c r="M671" s="329"/>
      <c r="N671" s="329"/>
      <c r="O671" s="329"/>
      <c r="P671" s="329"/>
      <c r="Q671" s="329"/>
      <c r="R671" s="329"/>
      <c r="S671" s="329"/>
      <c r="T671" s="329"/>
      <c r="U671" s="329"/>
      <c r="V671" s="329"/>
      <c r="W671" s="329"/>
      <c r="X671" s="329"/>
      <c r="Y671" s="329"/>
      <c r="Z671" s="329"/>
      <c r="AA671" s="329"/>
      <c r="AB671" s="329"/>
      <c r="AC671" s="329"/>
      <c r="AD671" s="329"/>
      <c r="AE671" s="329"/>
      <c r="AF671" s="329"/>
      <c r="AG671" s="329"/>
    </row>
    <row r="672" spans="1:33" ht="24" customHeight="1">
      <c r="A672" s="329"/>
      <c r="B672" s="329"/>
      <c r="C672" s="329"/>
      <c r="D672" s="329"/>
      <c r="E672" s="329"/>
      <c r="F672" s="329"/>
      <c r="G672" s="329"/>
      <c r="H672" s="329"/>
      <c r="I672" s="329"/>
      <c r="J672" s="329"/>
      <c r="K672" s="329"/>
      <c r="L672" s="329"/>
      <c r="M672" s="329"/>
      <c r="N672" s="329"/>
      <c r="O672" s="329"/>
      <c r="P672" s="329"/>
      <c r="Q672" s="329"/>
      <c r="R672" s="329"/>
      <c r="S672" s="329"/>
      <c r="T672" s="329"/>
      <c r="U672" s="329"/>
      <c r="V672" s="329"/>
      <c r="W672" s="329"/>
      <c r="X672" s="329"/>
      <c r="Y672" s="329"/>
      <c r="Z672" s="329"/>
      <c r="AA672" s="329"/>
      <c r="AB672" s="329"/>
      <c r="AC672" s="329"/>
      <c r="AD672" s="329"/>
      <c r="AE672" s="329"/>
      <c r="AF672" s="329"/>
      <c r="AG672" s="329"/>
    </row>
    <row r="673" spans="1:33" ht="24" customHeight="1">
      <c r="A673" s="329"/>
      <c r="B673" s="329"/>
      <c r="C673" s="329"/>
      <c r="D673" s="329"/>
      <c r="E673" s="329"/>
      <c r="F673" s="329"/>
      <c r="G673" s="329"/>
      <c r="H673" s="329"/>
      <c r="I673" s="329"/>
      <c r="J673" s="329"/>
      <c r="K673" s="329"/>
      <c r="L673" s="329"/>
      <c r="M673" s="329"/>
      <c r="N673" s="329"/>
      <c r="O673" s="329"/>
      <c r="P673" s="329"/>
      <c r="Q673" s="329"/>
      <c r="R673" s="329"/>
      <c r="S673" s="329"/>
      <c r="T673" s="329"/>
      <c r="U673" s="329"/>
      <c r="V673" s="329"/>
      <c r="W673" s="329"/>
      <c r="X673" s="329"/>
      <c r="Y673" s="329"/>
      <c r="Z673" s="329"/>
      <c r="AA673" s="329"/>
      <c r="AB673" s="329"/>
      <c r="AC673" s="329"/>
      <c r="AD673" s="329"/>
      <c r="AE673" s="329"/>
      <c r="AF673" s="329"/>
      <c r="AG673" s="329"/>
    </row>
    <row r="674" spans="1:33" ht="24" customHeight="1">
      <c r="A674" s="329"/>
      <c r="B674" s="329"/>
      <c r="C674" s="329"/>
      <c r="D674" s="329"/>
      <c r="E674" s="329"/>
      <c r="F674" s="329"/>
      <c r="G674" s="329"/>
      <c r="H674" s="329"/>
      <c r="I674" s="329"/>
      <c r="J674" s="329"/>
      <c r="K674" s="329"/>
      <c r="L674" s="329"/>
      <c r="M674" s="329"/>
      <c r="N674" s="329"/>
      <c r="O674" s="329"/>
      <c r="P674" s="329"/>
      <c r="Q674" s="329"/>
      <c r="R674" s="329"/>
      <c r="S674" s="329"/>
      <c r="T674" s="329"/>
      <c r="U674" s="329"/>
      <c r="V674" s="329"/>
      <c r="W674" s="329"/>
      <c r="X674" s="329"/>
      <c r="Y674" s="329"/>
      <c r="Z674" s="329"/>
      <c r="AA674" s="329"/>
      <c r="AB674" s="329"/>
      <c r="AC674" s="329"/>
      <c r="AD674" s="329"/>
      <c r="AE674" s="329"/>
      <c r="AF674" s="329"/>
      <c r="AG674" s="329"/>
    </row>
    <row r="675" spans="1:33" ht="24" customHeight="1">
      <c r="A675" s="329"/>
      <c r="B675" s="329"/>
      <c r="C675" s="329"/>
      <c r="D675" s="329"/>
      <c r="E675" s="329"/>
      <c r="F675" s="329"/>
      <c r="G675" s="329"/>
      <c r="H675" s="329"/>
      <c r="I675" s="329"/>
      <c r="J675" s="329"/>
      <c r="K675" s="329"/>
      <c r="L675" s="329"/>
      <c r="M675" s="329"/>
      <c r="N675" s="329"/>
      <c r="O675" s="329"/>
      <c r="P675" s="329"/>
      <c r="Q675" s="329"/>
      <c r="R675" s="329"/>
      <c r="S675" s="329"/>
      <c r="T675" s="329"/>
      <c r="U675" s="329"/>
      <c r="V675" s="329"/>
      <c r="W675" s="329"/>
      <c r="X675" s="329"/>
      <c r="Y675" s="329"/>
      <c r="Z675" s="329"/>
      <c r="AA675" s="329"/>
      <c r="AB675" s="329"/>
      <c r="AC675" s="329"/>
      <c r="AD675" s="329"/>
      <c r="AE675" s="329"/>
      <c r="AF675" s="329"/>
      <c r="AG675" s="329"/>
    </row>
    <row r="676" spans="1:33" ht="24" customHeight="1">
      <c r="A676" s="329"/>
      <c r="B676" s="329"/>
      <c r="C676" s="329"/>
      <c r="D676" s="329"/>
      <c r="E676" s="329"/>
      <c r="F676" s="329"/>
      <c r="G676" s="329"/>
      <c r="H676" s="329"/>
      <c r="I676" s="329"/>
      <c r="J676" s="329"/>
      <c r="K676" s="329"/>
      <c r="L676" s="329"/>
      <c r="M676" s="329"/>
      <c r="N676" s="329"/>
      <c r="O676" s="329"/>
      <c r="P676" s="329"/>
      <c r="Q676" s="329"/>
      <c r="R676" s="329"/>
      <c r="S676" s="329"/>
      <c r="T676" s="329"/>
      <c r="U676" s="329"/>
      <c r="V676" s="329"/>
      <c r="W676" s="329"/>
      <c r="X676" s="329"/>
      <c r="Y676" s="329"/>
      <c r="Z676" s="329"/>
      <c r="AA676" s="329"/>
      <c r="AB676" s="329"/>
      <c r="AC676" s="329"/>
      <c r="AD676" s="329"/>
      <c r="AE676" s="329"/>
      <c r="AF676" s="329"/>
      <c r="AG676" s="329"/>
    </row>
    <row r="677" spans="1:33" ht="24" customHeight="1">
      <c r="A677" s="329"/>
      <c r="B677" s="329"/>
      <c r="C677" s="329"/>
      <c r="D677" s="329"/>
      <c r="E677" s="329"/>
      <c r="F677" s="329"/>
      <c r="G677" s="329"/>
      <c r="H677" s="329"/>
      <c r="I677" s="329"/>
      <c r="J677" s="329"/>
      <c r="K677" s="329"/>
      <c r="L677" s="329"/>
      <c r="M677" s="329"/>
      <c r="N677" s="329"/>
      <c r="O677" s="329"/>
      <c r="P677" s="329"/>
      <c r="Q677" s="329"/>
      <c r="R677" s="329"/>
      <c r="S677" s="329"/>
      <c r="T677" s="329"/>
      <c r="U677" s="329"/>
      <c r="V677" s="329"/>
      <c r="W677" s="329"/>
      <c r="X677" s="329"/>
      <c r="Y677" s="329"/>
      <c r="Z677" s="329"/>
      <c r="AA677" s="329"/>
      <c r="AB677" s="329"/>
      <c r="AC677" s="329"/>
      <c r="AD677" s="329"/>
      <c r="AE677" s="329"/>
      <c r="AF677" s="329"/>
      <c r="AG677" s="329"/>
    </row>
    <row r="678" spans="1:33" ht="24" customHeight="1">
      <c r="A678" s="329"/>
      <c r="B678" s="329"/>
      <c r="C678" s="329"/>
      <c r="D678" s="329"/>
      <c r="E678" s="329"/>
      <c r="F678" s="329"/>
      <c r="G678" s="329"/>
      <c r="H678" s="329"/>
      <c r="I678" s="329"/>
      <c r="J678" s="329"/>
      <c r="K678" s="329"/>
      <c r="L678" s="329"/>
      <c r="M678" s="329"/>
      <c r="N678" s="329"/>
      <c r="O678" s="329"/>
      <c r="P678" s="329"/>
      <c r="Q678" s="329"/>
      <c r="R678" s="329"/>
      <c r="S678" s="329"/>
      <c r="T678" s="329"/>
      <c r="U678" s="329"/>
      <c r="V678" s="329"/>
      <c r="W678" s="329"/>
      <c r="X678" s="329"/>
      <c r="Y678" s="329"/>
      <c r="Z678" s="329"/>
      <c r="AA678" s="329"/>
      <c r="AB678" s="329"/>
      <c r="AC678" s="329"/>
      <c r="AD678" s="329"/>
      <c r="AE678" s="329"/>
      <c r="AF678" s="329"/>
      <c r="AG678" s="329"/>
    </row>
    <row r="679" spans="1:33" ht="24" customHeight="1">
      <c r="A679" s="329"/>
      <c r="B679" s="329"/>
      <c r="C679" s="329"/>
      <c r="D679" s="329"/>
      <c r="E679" s="329"/>
      <c r="F679" s="329"/>
      <c r="G679" s="329"/>
      <c r="H679" s="329"/>
      <c r="I679" s="329"/>
      <c r="J679" s="329"/>
      <c r="K679" s="329"/>
      <c r="L679" s="329"/>
      <c r="M679" s="329"/>
      <c r="N679" s="329"/>
      <c r="O679" s="329"/>
      <c r="P679" s="329"/>
      <c r="Q679" s="329"/>
      <c r="R679" s="329"/>
      <c r="S679" s="329"/>
      <c r="T679" s="329"/>
      <c r="U679" s="329"/>
      <c r="V679" s="329"/>
      <c r="W679" s="329"/>
      <c r="X679" s="329"/>
      <c r="Y679" s="329"/>
      <c r="Z679" s="329"/>
      <c r="AA679" s="329"/>
      <c r="AB679" s="329"/>
      <c r="AC679" s="329"/>
      <c r="AD679" s="329"/>
      <c r="AE679" s="329"/>
      <c r="AF679" s="329"/>
      <c r="AG679" s="329"/>
    </row>
    <row r="680" spans="1:33" ht="24" customHeight="1">
      <c r="A680" s="329"/>
      <c r="B680" s="329"/>
      <c r="C680" s="329"/>
      <c r="D680" s="329"/>
      <c r="E680" s="329"/>
      <c r="F680" s="329"/>
      <c r="G680" s="329"/>
      <c r="H680" s="329"/>
      <c r="I680" s="329"/>
      <c r="J680" s="329"/>
      <c r="K680" s="329"/>
      <c r="L680" s="329"/>
      <c r="M680" s="329"/>
      <c r="N680" s="329"/>
      <c r="O680" s="329"/>
      <c r="P680" s="329"/>
      <c r="Q680" s="329"/>
      <c r="R680" s="329"/>
      <c r="S680" s="329"/>
      <c r="T680" s="329"/>
      <c r="U680" s="329"/>
      <c r="V680" s="329"/>
      <c r="W680" s="329"/>
      <c r="X680" s="329"/>
      <c r="Y680" s="329"/>
      <c r="Z680" s="329"/>
      <c r="AA680" s="329"/>
      <c r="AB680" s="329"/>
      <c r="AC680" s="329"/>
      <c r="AD680" s="329"/>
      <c r="AE680" s="329"/>
      <c r="AF680" s="329"/>
      <c r="AG680" s="329"/>
    </row>
    <row r="681" spans="1:33" ht="24" customHeight="1">
      <c r="A681" s="329"/>
      <c r="B681" s="329"/>
      <c r="C681" s="329"/>
      <c r="D681" s="329"/>
      <c r="E681" s="329"/>
      <c r="F681" s="329"/>
      <c r="G681" s="329"/>
      <c r="H681" s="329"/>
      <c r="I681" s="329"/>
      <c r="J681" s="329"/>
      <c r="K681" s="329"/>
      <c r="L681" s="329"/>
      <c r="M681" s="329"/>
      <c r="N681" s="329"/>
      <c r="O681" s="329"/>
      <c r="P681" s="329"/>
      <c r="Q681" s="329"/>
      <c r="R681" s="329"/>
      <c r="S681" s="329"/>
      <c r="T681" s="329"/>
      <c r="U681" s="329"/>
      <c r="V681" s="329"/>
      <c r="W681" s="329"/>
      <c r="X681" s="329"/>
      <c r="Y681" s="329"/>
      <c r="Z681" s="329"/>
      <c r="AA681" s="329"/>
      <c r="AB681" s="329"/>
      <c r="AC681" s="329"/>
      <c r="AD681" s="329"/>
      <c r="AE681" s="329"/>
      <c r="AF681" s="329"/>
      <c r="AG681" s="329"/>
    </row>
    <row r="682" spans="1:33" ht="24" customHeight="1">
      <c r="A682" s="329"/>
      <c r="B682" s="329"/>
      <c r="C682" s="329"/>
      <c r="D682" s="329"/>
      <c r="E682" s="329"/>
      <c r="F682" s="329"/>
      <c r="G682" s="329"/>
      <c r="H682" s="329"/>
      <c r="I682" s="329"/>
      <c r="J682" s="329"/>
      <c r="K682" s="329"/>
      <c r="L682" s="329"/>
      <c r="M682" s="329"/>
      <c r="N682" s="329"/>
      <c r="O682" s="329"/>
      <c r="P682" s="329"/>
      <c r="Q682" s="329"/>
      <c r="R682" s="329"/>
      <c r="S682" s="329"/>
      <c r="T682" s="329"/>
      <c r="U682" s="329"/>
      <c r="V682" s="329"/>
      <c r="W682" s="329"/>
      <c r="X682" s="329"/>
      <c r="Y682" s="329"/>
      <c r="Z682" s="329"/>
      <c r="AA682" s="329"/>
      <c r="AB682" s="329"/>
      <c r="AC682" s="329"/>
      <c r="AD682" s="329"/>
      <c r="AE682" s="329"/>
      <c r="AF682" s="329"/>
      <c r="AG682" s="329"/>
    </row>
    <row r="683" spans="1:33" ht="24" customHeight="1">
      <c r="A683" s="329"/>
      <c r="B683" s="329"/>
      <c r="C683" s="329"/>
      <c r="D683" s="329"/>
      <c r="E683" s="329"/>
      <c r="F683" s="329"/>
      <c r="G683" s="329"/>
      <c r="H683" s="329"/>
      <c r="I683" s="329"/>
      <c r="J683" s="329"/>
      <c r="K683" s="329"/>
      <c r="L683" s="329"/>
      <c r="M683" s="329"/>
      <c r="N683" s="329"/>
      <c r="O683" s="329"/>
      <c r="P683" s="329"/>
      <c r="Q683" s="329"/>
      <c r="R683" s="329"/>
      <c r="S683" s="329"/>
      <c r="T683" s="329"/>
      <c r="U683" s="329"/>
      <c r="V683" s="329"/>
      <c r="W683" s="329"/>
      <c r="X683" s="329"/>
      <c r="Y683" s="329"/>
      <c r="Z683" s="329"/>
      <c r="AA683" s="329"/>
      <c r="AB683" s="329"/>
      <c r="AC683" s="329"/>
      <c r="AD683" s="329"/>
      <c r="AE683" s="329"/>
      <c r="AF683" s="329"/>
      <c r="AG683" s="329"/>
    </row>
    <row r="684" spans="1:33" ht="24" customHeight="1">
      <c r="A684" s="329"/>
      <c r="B684" s="329"/>
      <c r="C684" s="329"/>
      <c r="D684" s="329"/>
      <c r="E684" s="329"/>
      <c r="F684" s="329"/>
      <c r="G684" s="329"/>
      <c r="H684" s="329"/>
      <c r="I684" s="329"/>
      <c r="J684" s="329"/>
      <c r="K684" s="329"/>
      <c r="L684" s="329"/>
      <c r="M684" s="329"/>
      <c r="N684" s="329"/>
      <c r="O684" s="329"/>
      <c r="P684" s="329"/>
      <c r="Q684" s="329"/>
      <c r="R684" s="329"/>
      <c r="S684" s="329"/>
      <c r="T684" s="329"/>
      <c r="U684" s="329"/>
      <c r="V684" s="329"/>
      <c r="W684" s="329"/>
      <c r="X684" s="329"/>
      <c r="Y684" s="329"/>
      <c r="Z684" s="329"/>
      <c r="AA684" s="329"/>
      <c r="AB684" s="329"/>
      <c r="AC684" s="329"/>
      <c r="AD684" s="329"/>
      <c r="AE684" s="329"/>
      <c r="AF684" s="329"/>
      <c r="AG684" s="329"/>
    </row>
    <row r="685" spans="1:33" ht="24" customHeight="1">
      <c r="A685" s="329"/>
      <c r="B685" s="329"/>
      <c r="C685" s="329"/>
      <c r="D685" s="329"/>
      <c r="E685" s="329"/>
      <c r="F685" s="329"/>
      <c r="G685" s="329"/>
      <c r="H685" s="329"/>
      <c r="I685" s="329"/>
      <c r="J685" s="329"/>
      <c r="K685" s="329"/>
      <c r="L685" s="329"/>
      <c r="M685" s="329"/>
      <c r="N685" s="329"/>
      <c r="O685" s="329"/>
      <c r="P685" s="329"/>
      <c r="Q685" s="329"/>
      <c r="R685" s="329"/>
      <c r="S685" s="329"/>
      <c r="T685" s="329"/>
      <c r="U685" s="329"/>
      <c r="V685" s="329"/>
      <c r="W685" s="329"/>
      <c r="X685" s="329"/>
      <c r="Y685" s="329"/>
      <c r="Z685" s="329"/>
      <c r="AA685" s="329"/>
      <c r="AB685" s="329"/>
      <c r="AC685" s="329"/>
      <c r="AD685" s="329"/>
      <c r="AE685" s="329"/>
      <c r="AF685" s="329"/>
      <c r="AG685" s="329"/>
    </row>
    <row r="686" spans="1:33" ht="24" customHeight="1">
      <c r="A686" s="329"/>
      <c r="B686" s="329"/>
      <c r="C686" s="329"/>
      <c r="D686" s="329"/>
      <c r="E686" s="329"/>
      <c r="F686" s="329"/>
      <c r="G686" s="329"/>
      <c r="H686" s="329"/>
      <c r="I686" s="329"/>
      <c r="J686" s="329"/>
      <c r="K686" s="329"/>
      <c r="L686" s="329"/>
      <c r="M686" s="329"/>
      <c r="N686" s="329"/>
      <c r="O686" s="329"/>
      <c r="P686" s="329"/>
      <c r="Q686" s="329"/>
      <c r="R686" s="329"/>
      <c r="S686" s="329"/>
      <c r="T686" s="329"/>
      <c r="U686" s="329"/>
      <c r="V686" s="329"/>
      <c r="W686" s="329"/>
      <c r="X686" s="329"/>
      <c r="Y686" s="329"/>
      <c r="Z686" s="329"/>
      <c r="AA686" s="329"/>
      <c r="AB686" s="329"/>
      <c r="AC686" s="329"/>
      <c r="AD686" s="329"/>
      <c r="AE686" s="329"/>
      <c r="AF686" s="329"/>
      <c r="AG686" s="329"/>
    </row>
    <row r="687" spans="1:33" ht="24" customHeight="1">
      <c r="A687" s="329"/>
      <c r="B687" s="329"/>
      <c r="C687" s="329"/>
      <c r="D687" s="329"/>
      <c r="E687" s="329"/>
      <c r="F687" s="329"/>
      <c r="G687" s="329"/>
      <c r="H687" s="329"/>
      <c r="I687" s="329"/>
      <c r="J687" s="329"/>
      <c r="K687" s="329"/>
      <c r="L687" s="329"/>
      <c r="M687" s="329"/>
      <c r="N687" s="329"/>
      <c r="O687" s="329"/>
      <c r="P687" s="329"/>
      <c r="Q687" s="329"/>
      <c r="R687" s="329"/>
      <c r="S687" s="329"/>
      <c r="T687" s="329"/>
      <c r="U687" s="329"/>
      <c r="V687" s="329"/>
      <c r="W687" s="329"/>
      <c r="X687" s="329"/>
      <c r="Y687" s="329"/>
      <c r="Z687" s="329"/>
      <c r="AA687" s="329"/>
      <c r="AB687" s="329"/>
      <c r="AC687" s="329"/>
      <c r="AD687" s="329"/>
      <c r="AE687" s="329"/>
      <c r="AF687" s="329"/>
      <c r="AG687" s="329"/>
    </row>
    <row r="688" spans="1:33" ht="24" customHeight="1">
      <c r="A688" s="329"/>
      <c r="B688" s="329"/>
      <c r="C688" s="329"/>
      <c r="D688" s="329"/>
      <c r="E688" s="329"/>
      <c r="F688" s="329"/>
      <c r="G688" s="329"/>
      <c r="H688" s="329"/>
      <c r="I688" s="329"/>
      <c r="J688" s="329"/>
      <c r="K688" s="329"/>
      <c r="L688" s="329"/>
      <c r="M688" s="329"/>
      <c r="N688" s="329"/>
      <c r="O688" s="329"/>
      <c r="P688" s="329"/>
      <c r="Q688" s="329"/>
      <c r="R688" s="329"/>
      <c r="S688" s="329"/>
      <c r="T688" s="329"/>
      <c r="U688" s="329"/>
      <c r="V688" s="329"/>
      <c r="W688" s="329"/>
      <c r="X688" s="329"/>
      <c r="Y688" s="329"/>
      <c r="Z688" s="329"/>
      <c r="AA688" s="329"/>
      <c r="AB688" s="329"/>
      <c r="AC688" s="329"/>
      <c r="AD688" s="329"/>
      <c r="AE688" s="329"/>
      <c r="AF688" s="329"/>
      <c r="AG688" s="329"/>
    </row>
    <row r="689" spans="1:33" ht="24" customHeight="1">
      <c r="A689" s="329"/>
      <c r="B689" s="329"/>
      <c r="C689" s="329"/>
      <c r="D689" s="329"/>
      <c r="E689" s="329"/>
      <c r="F689" s="329"/>
      <c r="G689" s="329"/>
      <c r="H689" s="329"/>
      <c r="I689" s="329"/>
      <c r="J689" s="329"/>
      <c r="K689" s="329"/>
      <c r="L689" s="329"/>
      <c r="M689" s="329"/>
      <c r="N689" s="329"/>
      <c r="O689" s="329"/>
      <c r="P689" s="329"/>
      <c r="Q689" s="329"/>
      <c r="R689" s="329"/>
      <c r="S689" s="329"/>
      <c r="T689" s="329"/>
      <c r="U689" s="329"/>
      <c r="V689" s="329"/>
      <c r="W689" s="329"/>
      <c r="X689" s="329"/>
      <c r="Y689" s="329"/>
      <c r="Z689" s="329"/>
      <c r="AA689" s="329"/>
      <c r="AB689" s="329"/>
      <c r="AC689" s="329"/>
      <c r="AD689" s="329"/>
      <c r="AE689" s="329"/>
      <c r="AF689" s="329"/>
      <c r="AG689" s="329"/>
    </row>
    <row r="690" spans="1:33" ht="24" customHeight="1">
      <c r="A690" s="329"/>
      <c r="B690" s="329"/>
      <c r="C690" s="329"/>
      <c r="D690" s="329"/>
      <c r="E690" s="329"/>
      <c r="F690" s="329"/>
      <c r="G690" s="329"/>
      <c r="H690" s="329"/>
      <c r="I690" s="329"/>
      <c r="J690" s="329"/>
      <c r="K690" s="329"/>
      <c r="L690" s="329"/>
      <c r="M690" s="329"/>
      <c r="N690" s="329"/>
      <c r="O690" s="329"/>
      <c r="P690" s="329"/>
      <c r="Q690" s="329"/>
      <c r="R690" s="329"/>
      <c r="S690" s="329"/>
      <c r="T690" s="329"/>
      <c r="U690" s="329"/>
      <c r="V690" s="329"/>
      <c r="W690" s="329"/>
      <c r="X690" s="329"/>
      <c r="Y690" s="329"/>
      <c r="Z690" s="329"/>
      <c r="AA690" s="329"/>
      <c r="AB690" s="329"/>
      <c r="AC690" s="329"/>
      <c r="AD690" s="329"/>
      <c r="AE690" s="329"/>
      <c r="AF690" s="329"/>
      <c r="AG690" s="329"/>
    </row>
    <row r="691" spans="1:33" ht="24" customHeight="1">
      <c r="A691" s="329"/>
      <c r="B691" s="329"/>
      <c r="C691" s="329"/>
      <c r="D691" s="329"/>
      <c r="E691" s="329"/>
      <c r="F691" s="329"/>
      <c r="G691" s="329"/>
      <c r="H691" s="329"/>
      <c r="I691" s="329"/>
      <c r="J691" s="329"/>
      <c r="K691" s="329"/>
      <c r="L691" s="329"/>
      <c r="M691" s="329"/>
      <c r="N691" s="329"/>
      <c r="O691" s="329"/>
      <c r="P691" s="329"/>
      <c r="Q691" s="329"/>
      <c r="R691" s="329"/>
      <c r="S691" s="329"/>
      <c r="T691" s="329"/>
      <c r="U691" s="329"/>
      <c r="V691" s="329"/>
      <c r="W691" s="329"/>
      <c r="X691" s="329"/>
      <c r="Y691" s="329"/>
      <c r="Z691" s="329"/>
      <c r="AA691" s="329"/>
      <c r="AB691" s="329"/>
      <c r="AC691" s="329"/>
      <c r="AD691" s="329"/>
      <c r="AE691" s="329"/>
      <c r="AF691" s="329"/>
      <c r="AG691" s="329"/>
    </row>
    <row r="692" spans="1:33" ht="24" customHeight="1">
      <c r="A692" s="329"/>
      <c r="B692" s="329"/>
      <c r="C692" s="329"/>
      <c r="D692" s="329"/>
      <c r="E692" s="329"/>
      <c r="F692" s="329"/>
      <c r="G692" s="329"/>
      <c r="H692" s="329"/>
      <c r="I692" s="329"/>
      <c r="J692" s="329"/>
      <c r="K692" s="329"/>
      <c r="L692" s="329"/>
      <c r="M692" s="329"/>
      <c r="N692" s="329"/>
      <c r="O692" s="329"/>
      <c r="P692" s="329"/>
      <c r="Q692" s="329"/>
      <c r="R692" s="329"/>
      <c r="S692" s="329"/>
      <c r="T692" s="329"/>
      <c r="U692" s="329"/>
      <c r="V692" s="329"/>
      <c r="W692" s="329"/>
      <c r="X692" s="329"/>
      <c r="Y692" s="329"/>
      <c r="Z692" s="329"/>
      <c r="AA692" s="329"/>
      <c r="AB692" s="329"/>
      <c r="AC692" s="329"/>
      <c r="AD692" s="329"/>
      <c r="AE692" s="329"/>
      <c r="AF692" s="329"/>
      <c r="AG692" s="329"/>
    </row>
    <row r="693" spans="1:33" ht="24" customHeight="1">
      <c r="A693" s="329"/>
      <c r="B693" s="329"/>
      <c r="C693" s="329"/>
      <c r="D693" s="329"/>
      <c r="E693" s="329"/>
      <c r="F693" s="329"/>
      <c r="G693" s="329"/>
      <c r="H693" s="329"/>
      <c r="I693" s="329"/>
      <c r="J693" s="329"/>
      <c r="K693" s="329"/>
      <c r="L693" s="329"/>
      <c r="M693" s="329"/>
      <c r="N693" s="329"/>
      <c r="O693" s="329"/>
      <c r="P693" s="329"/>
      <c r="Q693" s="329"/>
      <c r="R693" s="329"/>
      <c r="S693" s="329"/>
      <c r="T693" s="329"/>
      <c r="U693" s="329"/>
      <c r="V693" s="329"/>
      <c r="W693" s="329"/>
      <c r="X693" s="329"/>
      <c r="Y693" s="329"/>
      <c r="Z693" s="329"/>
      <c r="AA693" s="329"/>
      <c r="AB693" s="329"/>
      <c r="AC693" s="329"/>
      <c r="AD693" s="329"/>
      <c r="AE693" s="329"/>
      <c r="AF693" s="329"/>
      <c r="AG693" s="329"/>
    </row>
    <row r="694" spans="1:33" ht="24" customHeight="1">
      <c r="A694" s="329"/>
      <c r="B694" s="329"/>
      <c r="C694" s="329"/>
      <c r="D694" s="329"/>
      <c r="E694" s="329"/>
      <c r="F694" s="329"/>
      <c r="G694" s="329"/>
      <c r="H694" s="329"/>
      <c r="I694" s="329"/>
      <c r="J694" s="329"/>
      <c r="K694" s="329"/>
      <c r="L694" s="329"/>
      <c r="M694" s="329"/>
      <c r="N694" s="329"/>
      <c r="O694" s="329"/>
      <c r="P694" s="329"/>
      <c r="Q694" s="329"/>
      <c r="R694" s="329"/>
      <c r="S694" s="329"/>
      <c r="T694" s="329"/>
      <c r="U694" s="329"/>
      <c r="V694" s="329"/>
      <c r="W694" s="329"/>
      <c r="X694" s="329"/>
      <c r="Y694" s="329"/>
      <c r="Z694" s="329"/>
      <c r="AA694" s="329"/>
      <c r="AB694" s="329"/>
      <c r="AC694" s="329"/>
      <c r="AD694" s="329"/>
      <c r="AE694" s="329"/>
      <c r="AF694" s="329"/>
      <c r="AG694" s="329"/>
    </row>
    <row r="695" spans="1:33" ht="24" customHeight="1">
      <c r="A695" s="329"/>
      <c r="B695" s="329"/>
      <c r="C695" s="329"/>
      <c r="D695" s="329"/>
      <c r="E695" s="329"/>
      <c r="F695" s="329"/>
      <c r="G695" s="329"/>
      <c r="H695" s="329"/>
      <c r="I695" s="329"/>
      <c r="J695" s="329"/>
      <c r="K695" s="329"/>
      <c r="L695" s="329"/>
      <c r="M695" s="329"/>
      <c r="N695" s="329"/>
      <c r="O695" s="329"/>
      <c r="P695" s="329"/>
      <c r="Q695" s="329"/>
      <c r="R695" s="329"/>
      <c r="S695" s="329"/>
      <c r="T695" s="329"/>
      <c r="U695" s="329"/>
      <c r="V695" s="329"/>
      <c r="W695" s="329"/>
      <c r="X695" s="329"/>
      <c r="Y695" s="329"/>
      <c r="Z695" s="329"/>
      <c r="AA695" s="329"/>
      <c r="AB695" s="329"/>
      <c r="AC695" s="329"/>
      <c r="AD695" s="329"/>
      <c r="AE695" s="329"/>
      <c r="AF695" s="329"/>
      <c r="AG695" s="329"/>
    </row>
    <row r="696" spans="1:33" ht="24" customHeight="1">
      <c r="A696" s="329"/>
      <c r="B696" s="329"/>
      <c r="C696" s="329"/>
      <c r="D696" s="329"/>
      <c r="E696" s="329"/>
      <c r="F696" s="329"/>
      <c r="G696" s="329"/>
      <c r="H696" s="329"/>
      <c r="I696" s="329"/>
      <c r="J696" s="329"/>
      <c r="K696" s="329"/>
      <c r="L696" s="329"/>
      <c r="M696" s="329"/>
      <c r="N696" s="329"/>
      <c r="O696" s="329"/>
      <c r="P696" s="329"/>
      <c r="Q696" s="329"/>
      <c r="R696" s="329"/>
      <c r="S696" s="329"/>
      <c r="T696" s="329"/>
      <c r="U696" s="329"/>
      <c r="V696" s="329"/>
      <c r="W696" s="329"/>
      <c r="X696" s="329"/>
      <c r="Y696" s="329"/>
      <c r="Z696" s="329"/>
      <c r="AA696" s="329"/>
      <c r="AB696" s="329"/>
      <c r="AC696" s="329"/>
      <c r="AD696" s="329"/>
      <c r="AE696" s="329"/>
      <c r="AF696" s="329"/>
      <c r="AG696" s="329"/>
    </row>
    <row r="697" spans="1:33" ht="24" customHeight="1">
      <c r="A697" s="329"/>
      <c r="B697" s="329"/>
      <c r="C697" s="329"/>
      <c r="D697" s="329"/>
      <c r="E697" s="329"/>
      <c r="F697" s="329"/>
      <c r="G697" s="329"/>
      <c r="H697" s="329"/>
      <c r="I697" s="329"/>
      <c r="J697" s="329"/>
      <c r="K697" s="329"/>
      <c r="L697" s="329"/>
      <c r="M697" s="329"/>
      <c r="N697" s="329"/>
      <c r="O697" s="329"/>
      <c r="P697" s="329"/>
      <c r="Q697" s="329"/>
      <c r="R697" s="329"/>
      <c r="S697" s="329"/>
      <c r="T697" s="329"/>
      <c r="U697" s="329"/>
      <c r="V697" s="329"/>
      <c r="W697" s="329"/>
      <c r="X697" s="329"/>
      <c r="Y697" s="329"/>
      <c r="Z697" s="329"/>
      <c r="AA697" s="329"/>
      <c r="AB697" s="329"/>
      <c r="AC697" s="329"/>
      <c r="AD697" s="329"/>
      <c r="AE697" s="329"/>
      <c r="AF697" s="329"/>
      <c r="AG697" s="329"/>
    </row>
    <row r="698" spans="1:33" ht="24" customHeight="1">
      <c r="A698" s="329"/>
      <c r="B698" s="329"/>
      <c r="C698" s="329"/>
      <c r="D698" s="329"/>
      <c r="E698" s="329"/>
      <c r="F698" s="329"/>
      <c r="G698" s="329"/>
      <c r="H698" s="329"/>
      <c r="I698" s="329"/>
      <c r="J698" s="329"/>
      <c r="K698" s="329"/>
      <c r="L698" s="329"/>
      <c r="M698" s="329"/>
      <c r="N698" s="329"/>
      <c r="O698" s="329"/>
      <c r="P698" s="329"/>
      <c r="Q698" s="329"/>
      <c r="R698" s="329"/>
      <c r="S698" s="329"/>
      <c r="T698" s="329"/>
      <c r="U698" s="329"/>
      <c r="V698" s="329"/>
      <c r="W698" s="329"/>
      <c r="X698" s="329"/>
      <c r="Y698" s="329"/>
      <c r="Z698" s="329"/>
      <c r="AA698" s="329"/>
      <c r="AB698" s="329"/>
      <c r="AC698" s="329"/>
      <c r="AD698" s="329"/>
      <c r="AE698" s="329"/>
      <c r="AF698" s="329"/>
      <c r="AG698" s="329"/>
    </row>
    <row r="699" spans="1:33" ht="24" customHeight="1">
      <c r="A699" s="329"/>
      <c r="B699" s="329"/>
      <c r="C699" s="329"/>
      <c r="D699" s="329"/>
      <c r="E699" s="329"/>
      <c r="F699" s="329"/>
      <c r="G699" s="329"/>
      <c r="H699" s="329"/>
      <c r="I699" s="329"/>
      <c r="J699" s="329"/>
      <c r="K699" s="329"/>
      <c r="L699" s="329"/>
      <c r="M699" s="329"/>
      <c r="N699" s="329"/>
      <c r="O699" s="329"/>
      <c r="P699" s="329"/>
      <c r="Q699" s="329"/>
      <c r="R699" s="329"/>
      <c r="S699" s="329"/>
      <c r="T699" s="329"/>
      <c r="U699" s="329"/>
      <c r="V699" s="329"/>
      <c r="W699" s="329"/>
      <c r="X699" s="329"/>
      <c r="Y699" s="329"/>
      <c r="Z699" s="329"/>
      <c r="AA699" s="329"/>
      <c r="AB699" s="329"/>
      <c r="AC699" s="329"/>
      <c r="AD699" s="329"/>
      <c r="AE699" s="329"/>
      <c r="AF699" s="329"/>
      <c r="AG699" s="329"/>
    </row>
    <row r="700" spans="1:33" ht="24" customHeight="1">
      <c r="A700" s="329"/>
      <c r="B700" s="329"/>
      <c r="C700" s="329"/>
      <c r="D700" s="329"/>
      <c r="E700" s="329"/>
      <c r="F700" s="329"/>
      <c r="G700" s="329"/>
      <c r="H700" s="329"/>
      <c r="I700" s="329"/>
      <c r="J700" s="329"/>
      <c r="K700" s="329"/>
      <c r="L700" s="329"/>
      <c r="M700" s="329"/>
      <c r="N700" s="329"/>
      <c r="O700" s="329"/>
      <c r="P700" s="329"/>
      <c r="Q700" s="329"/>
      <c r="R700" s="329"/>
      <c r="S700" s="329"/>
      <c r="T700" s="329"/>
      <c r="U700" s="329"/>
      <c r="V700" s="329"/>
      <c r="W700" s="329"/>
      <c r="X700" s="329"/>
      <c r="Y700" s="329"/>
      <c r="Z700" s="329"/>
      <c r="AA700" s="329"/>
      <c r="AB700" s="329"/>
      <c r="AC700" s="329"/>
      <c r="AD700" s="329"/>
      <c r="AE700" s="329"/>
      <c r="AF700" s="329"/>
      <c r="AG700" s="329"/>
    </row>
    <row r="701" spans="1:33" ht="24" customHeight="1">
      <c r="A701" s="329"/>
      <c r="B701" s="329"/>
      <c r="C701" s="329"/>
      <c r="D701" s="329"/>
      <c r="E701" s="329"/>
      <c r="F701" s="329"/>
      <c r="G701" s="329"/>
      <c r="H701" s="329"/>
      <c r="I701" s="329"/>
      <c r="J701" s="329"/>
      <c r="K701" s="329"/>
      <c r="L701" s="329"/>
      <c r="M701" s="329"/>
      <c r="N701" s="329"/>
      <c r="O701" s="329"/>
      <c r="P701" s="329"/>
      <c r="Q701" s="329"/>
      <c r="R701" s="329"/>
      <c r="S701" s="329"/>
      <c r="T701" s="329"/>
      <c r="U701" s="329"/>
      <c r="V701" s="329"/>
      <c r="W701" s="329"/>
      <c r="X701" s="329"/>
      <c r="Y701" s="329"/>
      <c r="Z701" s="329"/>
      <c r="AA701" s="329"/>
      <c r="AB701" s="329"/>
      <c r="AC701" s="329"/>
      <c r="AD701" s="329"/>
      <c r="AE701" s="329"/>
      <c r="AF701" s="329"/>
      <c r="AG701" s="329"/>
    </row>
    <row r="702" spans="1:33" ht="24" customHeight="1">
      <c r="A702" s="329"/>
      <c r="B702" s="329"/>
      <c r="C702" s="329"/>
      <c r="D702" s="329"/>
      <c r="E702" s="329"/>
      <c r="F702" s="329"/>
      <c r="G702" s="329"/>
      <c r="H702" s="329"/>
      <c r="I702" s="329"/>
      <c r="J702" s="329"/>
      <c r="K702" s="329"/>
      <c r="L702" s="329"/>
      <c r="M702" s="329"/>
      <c r="N702" s="329"/>
      <c r="O702" s="329"/>
      <c r="P702" s="329"/>
      <c r="Q702" s="329"/>
      <c r="R702" s="329"/>
      <c r="S702" s="329"/>
      <c r="T702" s="329"/>
      <c r="U702" s="329"/>
      <c r="V702" s="329"/>
      <c r="W702" s="329"/>
      <c r="X702" s="329"/>
      <c r="Y702" s="329"/>
      <c r="Z702" s="329"/>
      <c r="AA702" s="329"/>
      <c r="AB702" s="329"/>
      <c r="AC702" s="329"/>
      <c r="AD702" s="329"/>
      <c r="AE702" s="329"/>
      <c r="AF702" s="329"/>
      <c r="AG702" s="329"/>
    </row>
    <row r="703" spans="1:33" ht="24" customHeight="1">
      <c r="A703" s="329"/>
      <c r="B703" s="329"/>
      <c r="C703" s="329"/>
      <c r="D703" s="329"/>
      <c r="E703" s="329"/>
      <c r="F703" s="329"/>
      <c r="G703" s="329"/>
      <c r="H703" s="329"/>
      <c r="I703" s="329"/>
      <c r="J703" s="329"/>
      <c r="K703" s="329"/>
      <c r="L703" s="329"/>
      <c r="M703" s="329"/>
      <c r="N703" s="329"/>
      <c r="O703" s="329"/>
      <c r="P703" s="329"/>
      <c r="Q703" s="329"/>
      <c r="R703" s="329"/>
      <c r="S703" s="329"/>
      <c r="T703" s="329"/>
      <c r="U703" s="329"/>
      <c r="V703" s="329"/>
      <c r="W703" s="329"/>
      <c r="X703" s="329"/>
      <c r="Y703" s="329"/>
      <c r="Z703" s="329"/>
      <c r="AA703" s="329"/>
      <c r="AB703" s="329"/>
      <c r="AC703" s="329"/>
      <c r="AD703" s="329"/>
      <c r="AE703" s="329"/>
      <c r="AF703" s="329"/>
      <c r="AG703" s="329"/>
    </row>
    <row r="704" spans="1:33" ht="24" customHeight="1">
      <c r="A704" s="329"/>
      <c r="B704" s="329"/>
      <c r="C704" s="329"/>
      <c r="D704" s="329"/>
      <c r="E704" s="329"/>
      <c r="F704" s="329"/>
      <c r="G704" s="329"/>
      <c r="H704" s="329"/>
      <c r="I704" s="329"/>
      <c r="J704" s="329"/>
      <c r="K704" s="329"/>
      <c r="L704" s="329"/>
      <c r="M704" s="329"/>
      <c r="N704" s="329"/>
      <c r="O704" s="329"/>
      <c r="P704" s="329"/>
      <c r="Q704" s="329"/>
      <c r="R704" s="329"/>
      <c r="S704" s="329"/>
      <c r="T704" s="329"/>
      <c r="U704" s="329"/>
      <c r="V704" s="329"/>
      <c r="W704" s="329"/>
      <c r="X704" s="329"/>
      <c r="Y704" s="329"/>
      <c r="Z704" s="329"/>
      <c r="AA704" s="329"/>
      <c r="AB704" s="329"/>
      <c r="AC704" s="329"/>
      <c r="AD704" s="329"/>
      <c r="AE704" s="329"/>
      <c r="AF704" s="329"/>
      <c r="AG704" s="329"/>
    </row>
    <row r="705" spans="1:33" ht="24" customHeight="1">
      <c r="A705" s="329"/>
      <c r="B705" s="329"/>
      <c r="C705" s="329"/>
      <c r="D705" s="329"/>
      <c r="E705" s="329"/>
      <c r="F705" s="329"/>
      <c r="G705" s="329"/>
      <c r="H705" s="329"/>
      <c r="I705" s="329"/>
      <c r="J705" s="329"/>
      <c r="K705" s="329"/>
      <c r="L705" s="329"/>
      <c r="M705" s="329"/>
      <c r="N705" s="329"/>
      <c r="O705" s="329"/>
      <c r="P705" s="329"/>
      <c r="Q705" s="329"/>
      <c r="R705" s="329"/>
      <c r="S705" s="329"/>
      <c r="T705" s="329"/>
      <c r="U705" s="329"/>
      <c r="V705" s="329"/>
      <c r="W705" s="329"/>
      <c r="X705" s="329"/>
      <c r="Y705" s="329"/>
      <c r="Z705" s="329"/>
      <c r="AA705" s="329"/>
      <c r="AB705" s="329"/>
      <c r="AC705" s="329"/>
      <c r="AD705" s="329"/>
      <c r="AE705" s="329"/>
      <c r="AF705" s="329"/>
      <c r="AG705" s="329"/>
    </row>
    <row r="706" spans="1:33" ht="24" customHeight="1">
      <c r="A706" s="329"/>
      <c r="B706" s="329"/>
      <c r="C706" s="329"/>
      <c r="D706" s="329"/>
      <c r="E706" s="329"/>
      <c r="F706" s="329"/>
      <c r="G706" s="329"/>
      <c r="H706" s="329"/>
      <c r="I706" s="329"/>
      <c r="J706" s="329"/>
      <c r="K706" s="329"/>
      <c r="L706" s="329"/>
      <c r="M706" s="329"/>
      <c r="N706" s="329"/>
      <c r="O706" s="329"/>
      <c r="P706" s="329"/>
      <c r="Q706" s="329"/>
      <c r="R706" s="329"/>
      <c r="S706" s="329"/>
      <c r="T706" s="329"/>
      <c r="U706" s="329"/>
      <c r="V706" s="329"/>
      <c r="W706" s="329"/>
      <c r="X706" s="329"/>
      <c r="Y706" s="329"/>
      <c r="Z706" s="329"/>
      <c r="AA706" s="329"/>
      <c r="AB706" s="329"/>
      <c r="AC706" s="329"/>
      <c r="AD706" s="329"/>
      <c r="AE706" s="329"/>
      <c r="AF706" s="329"/>
      <c r="AG706" s="329"/>
    </row>
    <row r="707" spans="1:33" ht="24" customHeight="1">
      <c r="A707" s="329"/>
      <c r="B707" s="329"/>
      <c r="C707" s="329"/>
      <c r="D707" s="329"/>
      <c r="E707" s="329"/>
      <c r="F707" s="329"/>
      <c r="G707" s="329"/>
      <c r="H707" s="329"/>
      <c r="I707" s="329"/>
      <c r="J707" s="329"/>
      <c r="K707" s="329"/>
      <c r="L707" s="329"/>
      <c r="M707" s="329"/>
      <c r="N707" s="329"/>
      <c r="O707" s="329"/>
      <c r="P707" s="329"/>
      <c r="Q707" s="329"/>
      <c r="R707" s="329"/>
      <c r="S707" s="329"/>
      <c r="T707" s="329"/>
      <c r="U707" s="329"/>
      <c r="V707" s="329"/>
      <c r="W707" s="329"/>
      <c r="X707" s="329"/>
      <c r="Y707" s="329"/>
      <c r="Z707" s="329"/>
      <c r="AA707" s="329"/>
      <c r="AB707" s="329"/>
      <c r="AC707" s="329"/>
      <c r="AD707" s="329"/>
      <c r="AE707" s="329"/>
      <c r="AF707" s="329"/>
      <c r="AG707" s="329"/>
    </row>
    <row r="708" spans="1:33" ht="24" customHeight="1">
      <c r="A708" s="329"/>
      <c r="B708" s="329"/>
      <c r="C708" s="329"/>
      <c r="D708" s="329"/>
      <c r="E708" s="329"/>
      <c r="F708" s="329"/>
      <c r="G708" s="329"/>
      <c r="H708" s="329"/>
      <c r="I708" s="329"/>
      <c r="J708" s="329"/>
      <c r="K708" s="329"/>
      <c r="L708" s="329"/>
      <c r="M708" s="329"/>
      <c r="N708" s="329"/>
      <c r="O708" s="329"/>
      <c r="P708" s="329"/>
      <c r="Q708" s="329"/>
      <c r="R708" s="329"/>
      <c r="S708" s="329"/>
      <c r="T708" s="329"/>
      <c r="U708" s="329"/>
      <c r="V708" s="329"/>
      <c r="W708" s="329"/>
      <c r="X708" s="329"/>
      <c r="Y708" s="329"/>
      <c r="Z708" s="329"/>
      <c r="AA708" s="329"/>
      <c r="AB708" s="329"/>
      <c r="AC708" s="329"/>
      <c r="AD708" s="329"/>
      <c r="AE708" s="329"/>
      <c r="AF708" s="329"/>
      <c r="AG708" s="329"/>
    </row>
    <row r="709" spans="1:33" ht="24" customHeight="1">
      <c r="A709" s="329"/>
      <c r="B709" s="329"/>
      <c r="C709" s="329"/>
      <c r="D709" s="329"/>
      <c r="E709" s="329"/>
      <c r="F709" s="329"/>
      <c r="G709" s="329"/>
      <c r="H709" s="329"/>
      <c r="I709" s="329"/>
      <c r="J709" s="329"/>
      <c r="K709" s="329"/>
      <c r="L709" s="329"/>
      <c r="M709" s="329"/>
      <c r="N709" s="329"/>
      <c r="O709" s="329"/>
      <c r="P709" s="329"/>
      <c r="Q709" s="329"/>
      <c r="R709" s="329"/>
      <c r="S709" s="329"/>
      <c r="T709" s="329"/>
      <c r="U709" s="329"/>
      <c r="V709" s="329"/>
      <c r="W709" s="329"/>
      <c r="X709" s="329"/>
      <c r="Y709" s="329"/>
      <c r="Z709" s="329"/>
      <c r="AA709" s="329"/>
      <c r="AB709" s="329"/>
      <c r="AC709" s="329"/>
      <c r="AD709" s="329"/>
      <c r="AE709" s="329"/>
      <c r="AF709" s="329"/>
      <c r="AG709" s="329"/>
    </row>
    <row r="710" spans="1:33" ht="24" customHeight="1">
      <c r="A710" s="329"/>
      <c r="B710" s="329"/>
      <c r="C710" s="329"/>
      <c r="D710" s="329"/>
      <c r="E710" s="329"/>
      <c r="F710" s="329"/>
      <c r="G710" s="329"/>
      <c r="H710" s="329"/>
      <c r="I710" s="329"/>
      <c r="J710" s="329"/>
      <c r="K710" s="329"/>
      <c r="L710" s="329"/>
      <c r="M710" s="329"/>
      <c r="N710" s="329"/>
      <c r="O710" s="329"/>
      <c r="P710" s="329"/>
      <c r="Q710" s="329"/>
      <c r="R710" s="329"/>
      <c r="S710" s="329"/>
      <c r="T710" s="329"/>
      <c r="U710" s="329"/>
      <c r="V710" s="329"/>
      <c r="W710" s="329"/>
      <c r="X710" s="329"/>
      <c r="Y710" s="329"/>
      <c r="Z710" s="329"/>
      <c r="AA710" s="329"/>
      <c r="AB710" s="329"/>
      <c r="AC710" s="329"/>
      <c r="AD710" s="329"/>
      <c r="AE710" s="329"/>
      <c r="AF710" s="329"/>
      <c r="AG710" s="329"/>
    </row>
    <row r="711" spans="1:33" ht="24" customHeight="1">
      <c r="A711" s="329"/>
      <c r="B711" s="329"/>
      <c r="C711" s="329"/>
      <c r="D711" s="329"/>
      <c r="E711" s="329"/>
      <c r="F711" s="329"/>
      <c r="G711" s="329"/>
      <c r="H711" s="329"/>
      <c r="I711" s="329"/>
      <c r="J711" s="329"/>
      <c r="K711" s="329"/>
      <c r="L711" s="329"/>
      <c r="M711" s="329"/>
      <c r="N711" s="329"/>
      <c r="O711" s="329"/>
      <c r="P711" s="329"/>
      <c r="Q711" s="329"/>
      <c r="R711" s="329"/>
      <c r="S711" s="329"/>
      <c r="T711" s="329"/>
      <c r="U711" s="329"/>
      <c r="V711" s="329"/>
      <c r="W711" s="329"/>
      <c r="X711" s="329"/>
      <c r="Y711" s="329"/>
      <c r="Z711" s="329"/>
      <c r="AA711" s="329"/>
      <c r="AB711" s="329"/>
      <c r="AC711" s="329"/>
      <c r="AD711" s="329"/>
      <c r="AE711" s="329"/>
      <c r="AF711" s="329"/>
      <c r="AG711" s="329"/>
    </row>
    <row r="712" spans="1:33" ht="24" customHeight="1">
      <c r="A712" s="329"/>
      <c r="B712" s="329"/>
      <c r="C712" s="329"/>
      <c r="D712" s="329"/>
      <c r="E712" s="329"/>
      <c r="F712" s="329"/>
      <c r="G712" s="329"/>
      <c r="H712" s="329"/>
      <c r="I712" s="329"/>
      <c r="J712" s="329"/>
      <c r="K712" s="329"/>
      <c r="L712" s="329"/>
      <c r="M712" s="329"/>
      <c r="N712" s="329"/>
      <c r="O712" s="329"/>
      <c r="P712" s="329"/>
      <c r="Q712" s="329"/>
      <c r="R712" s="329"/>
      <c r="S712" s="329"/>
      <c r="T712" s="329"/>
      <c r="U712" s="329"/>
      <c r="V712" s="329"/>
      <c r="W712" s="329"/>
      <c r="X712" s="329"/>
      <c r="Y712" s="329"/>
      <c r="Z712" s="329"/>
      <c r="AA712" s="329"/>
      <c r="AB712" s="329"/>
      <c r="AC712" s="329"/>
      <c r="AD712" s="329"/>
      <c r="AE712" s="329"/>
      <c r="AF712" s="329"/>
      <c r="AG712" s="329"/>
    </row>
    <row r="713" spans="1:33" ht="24" customHeight="1">
      <c r="A713" s="329"/>
      <c r="B713" s="329"/>
      <c r="C713" s="329"/>
      <c r="D713" s="329"/>
      <c r="E713" s="329"/>
      <c r="F713" s="329"/>
      <c r="G713" s="329"/>
      <c r="H713" s="329"/>
      <c r="I713" s="329"/>
      <c r="J713" s="329"/>
      <c r="K713" s="329"/>
      <c r="L713" s="329"/>
      <c r="M713" s="329"/>
      <c r="N713" s="329"/>
      <c r="O713" s="329"/>
      <c r="P713" s="329"/>
      <c r="Q713" s="329"/>
      <c r="R713" s="329"/>
      <c r="S713" s="329"/>
      <c r="T713" s="329"/>
      <c r="U713" s="329"/>
      <c r="V713" s="329"/>
      <c r="W713" s="329"/>
      <c r="X713" s="329"/>
      <c r="Y713" s="329"/>
      <c r="Z713" s="329"/>
      <c r="AA713" s="329"/>
      <c r="AB713" s="329"/>
      <c r="AC713" s="329"/>
      <c r="AD713" s="329"/>
      <c r="AE713" s="329"/>
      <c r="AF713" s="329"/>
      <c r="AG713" s="329"/>
    </row>
    <row r="714" spans="1:33" ht="24" customHeight="1">
      <c r="A714" s="329"/>
      <c r="B714" s="329"/>
      <c r="C714" s="329"/>
      <c r="D714" s="329"/>
      <c r="E714" s="329"/>
      <c r="F714" s="329"/>
      <c r="G714" s="329"/>
      <c r="H714" s="329"/>
      <c r="I714" s="329"/>
      <c r="J714" s="329"/>
      <c r="K714" s="329"/>
      <c r="L714" s="329"/>
      <c r="M714" s="329"/>
      <c r="N714" s="329"/>
      <c r="O714" s="329"/>
      <c r="P714" s="329"/>
      <c r="Q714" s="329"/>
      <c r="R714" s="329"/>
      <c r="S714" s="329"/>
      <c r="T714" s="329"/>
      <c r="U714" s="329"/>
      <c r="V714" s="329"/>
      <c r="W714" s="329"/>
      <c r="X714" s="329"/>
      <c r="Y714" s="329"/>
      <c r="Z714" s="329"/>
      <c r="AA714" s="329"/>
      <c r="AB714" s="329"/>
      <c r="AC714" s="329"/>
      <c r="AD714" s="329"/>
      <c r="AE714" s="329"/>
      <c r="AF714" s="329"/>
      <c r="AG714" s="329"/>
    </row>
    <row r="715" spans="1:33" ht="24" customHeight="1">
      <c r="A715" s="329"/>
      <c r="B715" s="329"/>
      <c r="C715" s="329"/>
      <c r="D715" s="329"/>
      <c r="E715" s="329"/>
      <c r="F715" s="329"/>
      <c r="G715" s="329"/>
      <c r="H715" s="329"/>
      <c r="I715" s="329"/>
      <c r="J715" s="329"/>
      <c r="K715" s="329"/>
      <c r="L715" s="329"/>
      <c r="M715" s="329"/>
      <c r="N715" s="329"/>
      <c r="O715" s="329"/>
      <c r="P715" s="329"/>
      <c r="Q715" s="329"/>
      <c r="R715" s="329"/>
      <c r="S715" s="329"/>
      <c r="T715" s="329"/>
      <c r="U715" s="329"/>
      <c r="V715" s="329"/>
      <c r="W715" s="329"/>
      <c r="X715" s="329"/>
      <c r="Y715" s="329"/>
      <c r="Z715" s="329"/>
      <c r="AA715" s="329"/>
      <c r="AB715" s="329"/>
      <c r="AC715" s="329"/>
      <c r="AD715" s="329"/>
      <c r="AE715" s="329"/>
      <c r="AF715" s="329"/>
      <c r="AG715" s="329"/>
    </row>
    <row r="716" spans="1:33" ht="24" customHeight="1">
      <c r="A716" s="329"/>
      <c r="B716" s="329"/>
      <c r="C716" s="329"/>
      <c r="D716" s="329"/>
      <c r="E716" s="329"/>
      <c r="F716" s="329"/>
      <c r="G716" s="329"/>
      <c r="H716" s="329"/>
      <c r="I716" s="329"/>
      <c r="J716" s="329"/>
      <c r="K716" s="329"/>
      <c r="L716" s="329"/>
      <c r="M716" s="329"/>
      <c r="N716" s="329"/>
      <c r="O716" s="329"/>
      <c r="P716" s="329"/>
      <c r="Q716" s="329"/>
      <c r="R716" s="329"/>
      <c r="S716" s="329"/>
      <c r="T716" s="329"/>
      <c r="U716" s="329"/>
      <c r="V716" s="329"/>
      <c r="W716" s="329"/>
      <c r="X716" s="329"/>
      <c r="Y716" s="329"/>
      <c r="Z716" s="329"/>
      <c r="AA716" s="329"/>
      <c r="AB716" s="329"/>
      <c r="AC716" s="329"/>
      <c r="AD716" s="329"/>
      <c r="AE716" s="329"/>
      <c r="AF716" s="329"/>
      <c r="AG716" s="329"/>
    </row>
    <row r="717" spans="1:33" ht="24" customHeight="1">
      <c r="A717" s="329"/>
      <c r="B717" s="329"/>
      <c r="C717" s="329"/>
      <c r="D717" s="329"/>
      <c r="E717" s="329"/>
      <c r="F717" s="329"/>
      <c r="G717" s="329"/>
      <c r="H717" s="329"/>
      <c r="I717" s="329"/>
      <c r="J717" s="329"/>
      <c r="K717" s="329"/>
      <c r="L717" s="329"/>
      <c r="M717" s="329"/>
      <c r="N717" s="329"/>
      <c r="O717" s="329"/>
      <c r="P717" s="329"/>
      <c r="Q717" s="329"/>
      <c r="R717" s="329"/>
      <c r="S717" s="329"/>
      <c r="T717" s="329"/>
      <c r="U717" s="329"/>
      <c r="V717" s="329"/>
      <c r="W717" s="329"/>
      <c r="X717" s="329"/>
      <c r="Y717" s="329"/>
      <c r="Z717" s="329"/>
      <c r="AA717" s="329"/>
      <c r="AB717" s="329"/>
      <c r="AC717" s="329"/>
      <c r="AD717" s="329"/>
      <c r="AE717" s="329"/>
      <c r="AF717" s="329"/>
      <c r="AG717" s="329"/>
    </row>
    <row r="718" spans="1:33" ht="24" customHeight="1">
      <c r="A718" s="329"/>
      <c r="B718" s="329"/>
      <c r="C718" s="329"/>
      <c r="D718" s="329"/>
      <c r="E718" s="329"/>
      <c r="F718" s="329"/>
      <c r="G718" s="329"/>
      <c r="H718" s="329"/>
      <c r="I718" s="329"/>
      <c r="J718" s="329"/>
      <c r="K718" s="329"/>
      <c r="L718" s="329"/>
      <c r="M718" s="329"/>
      <c r="N718" s="329"/>
      <c r="O718" s="329"/>
      <c r="P718" s="329"/>
      <c r="Q718" s="329"/>
      <c r="R718" s="329"/>
      <c r="S718" s="329"/>
      <c r="T718" s="329"/>
      <c r="U718" s="329"/>
      <c r="V718" s="329"/>
      <c r="W718" s="329"/>
      <c r="X718" s="329"/>
      <c r="Y718" s="329"/>
      <c r="Z718" s="329"/>
      <c r="AA718" s="329"/>
      <c r="AB718" s="329"/>
      <c r="AC718" s="329"/>
      <c r="AD718" s="329"/>
      <c r="AE718" s="329"/>
      <c r="AF718" s="329"/>
      <c r="AG718" s="329"/>
    </row>
    <row r="719" spans="1:33" ht="24" customHeight="1">
      <c r="A719" s="329"/>
      <c r="B719" s="329"/>
      <c r="C719" s="329"/>
      <c r="D719" s="329"/>
      <c r="E719" s="329"/>
      <c r="F719" s="329"/>
      <c r="G719" s="329"/>
      <c r="H719" s="329"/>
      <c r="I719" s="329"/>
      <c r="J719" s="329"/>
      <c r="K719" s="329"/>
      <c r="L719" s="329"/>
      <c r="M719" s="329"/>
      <c r="N719" s="329"/>
      <c r="O719" s="329"/>
      <c r="P719" s="329"/>
      <c r="Q719" s="329"/>
      <c r="R719" s="329"/>
      <c r="S719" s="329"/>
      <c r="T719" s="329"/>
      <c r="U719" s="329"/>
      <c r="V719" s="329"/>
      <c r="W719" s="329"/>
      <c r="X719" s="329"/>
      <c r="Y719" s="329"/>
      <c r="Z719" s="329"/>
      <c r="AA719" s="329"/>
      <c r="AB719" s="329"/>
      <c r="AC719" s="329"/>
      <c r="AD719" s="329"/>
      <c r="AE719" s="329"/>
      <c r="AF719" s="329"/>
      <c r="AG719" s="329"/>
    </row>
    <row r="720" spans="1:33" ht="24" customHeight="1">
      <c r="A720" s="329"/>
      <c r="B720" s="329"/>
      <c r="C720" s="329"/>
      <c r="D720" s="329"/>
      <c r="E720" s="329"/>
      <c r="F720" s="329"/>
      <c r="G720" s="329"/>
      <c r="H720" s="329"/>
      <c r="I720" s="329"/>
      <c r="J720" s="329"/>
      <c r="K720" s="329"/>
      <c r="L720" s="329"/>
      <c r="M720" s="329"/>
      <c r="N720" s="329"/>
      <c r="O720" s="329"/>
      <c r="P720" s="329"/>
      <c r="Q720" s="329"/>
      <c r="R720" s="329"/>
      <c r="S720" s="329"/>
      <c r="T720" s="329"/>
      <c r="U720" s="329"/>
      <c r="V720" s="329"/>
      <c r="W720" s="329"/>
      <c r="X720" s="329"/>
      <c r="Y720" s="329"/>
      <c r="Z720" s="329"/>
      <c r="AA720" s="329"/>
      <c r="AB720" s="329"/>
      <c r="AC720" s="329"/>
      <c r="AD720" s="329"/>
      <c r="AE720" s="329"/>
      <c r="AF720" s="329"/>
      <c r="AG720" s="329"/>
    </row>
    <row r="721" spans="1:33" ht="24" customHeight="1">
      <c r="A721" s="329"/>
      <c r="B721" s="329"/>
      <c r="C721" s="329"/>
      <c r="D721" s="329"/>
      <c r="E721" s="329"/>
      <c r="F721" s="329"/>
      <c r="G721" s="329"/>
      <c r="H721" s="329"/>
      <c r="I721" s="329"/>
      <c r="J721" s="329"/>
      <c r="K721" s="329"/>
      <c r="L721" s="329"/>
      <c r="M721" s="329"/>
      <c r="N721" s="329"/>
      <c r="O721" s="329"/>
      <c r="P721" s="329"/>
      <c r="Q721" s="329"/>
      <c r="R721" s="329"/>
      <c r="S721" s="329"/>
      <c r="T721" s="329"/>
      <c r="U721" s="329"/>
      <c r="V721" s="329"/>
      <c r="W721" s="329"/>
      <c r="X721" s="329"/>
      <c r="Y721" s="329"/>
      <c r="Z721" s="329"/>
      <c r="AA721" s="329"/>
      <c r="AB721" s="329"/>
      <c r="AC721" s="329"/>
      <c r="AD721" s="329"/>
      <c r="AE721" s="329"/>
      <c r="AF721" s="329"/>
      <c r="AG721" s="329"/>
    </row>
    <row r="722" spans="1:33" ht="24" customHeight="1">
      <c r="A722" s="329"/>
      <c r="B722" s="329"/>
      <c r="C722" s="329"/>
      <c r="D722" s="329"/>
      <c r="E722" s="329"/>
      <c r="F722" s="329"/>
      <c r="G722" s="329"/>
      <c r="H722" s="329"/>
      <c r="I722" s="329"/>
      <c r="J722" s="329"/>
      <c r="K722" s="329"/>
      <c r="L722" s="329"/>
      <c r="M722" s="329"/>
      <c r="N722" s="329"/>
      <c r="O722" s="329"/>
      <c r="P722" s="329"/>
      <c r="Q722" s="329"/>
      <c r="R722" s="329"/>
      <c r="S722" s="329"/>
      <c r="T722" s="329"/>
      <c r="U722" s="329"/>
      <c r="V722" s="329"/>
      <c r="W722" s="329"/>
      <c r="X722" s="329"/>
      <c r="Y722" s="329"/>
      <c r="Z722" s="329"/>
      <c r="AA722" s="329"/>
      <c r="AB722" s="329"/>
      <c r="AC722" s="329"/>
      <c r="AD722" s="329"/>
      <c r="AE722" s="329"/>
      <c r="AF722" s="329"/>
      <c r="AG722" s="329"/>
    </row>
    <row r="723" spans="1:33" ht="24" customHeight="1">
      <c r="A723" s="329"/>
      <c r="B723" s="329"/>
      <c r="C723" s="329"/>
      <c r="D723" s="329"/>
      <c r="E723" s="329"/>
      <c r="F723" s="329"/>
      <c r="G723" s="329"/>
      <c r="H723" s="329"/>
      <c r="I723" s="329"/>
      <c r="J723" s="329"/>
      <c r="K723" s="329"/>
      <c r="L723" s="329"/>
      <c r="M723" s="329"/>
      <c r="N723" s="329"/>
      <c r="O723" s="329"/>
      <c r="P723" s="329"/>
      <c r="Q723" s="329"/>
      <c r="R723" s="329"/>
      <c r="S723" s="329"/>
      <c r="T723" s="329"/>
      <c r="U723" s="329"/>
      <c r="V723" s="329"/>
      <c r="W723" s="329"/>
      <c r="X723" s="329"/>
      <c r="Y723" s="329"/>
      <c r="Z723" s="329"/>
      <c r="AA723" s="329"/>
      <c r="AB723" s="329"/>
      <c r="AC723" s="329"/>
      <c r="AD723" s="329"/>
      <c r="AE723" s="329"/>
      <c r="AF723" s="329"/>
      <c r="AG723" s="329"/>
    </row>
    <row r="724" spans="1:33" ht="24" customHeight="1">
      <c r="A724" s="329"/>
      <c r="B724" s="329"/>
      <c r="C724" s="329"/>
      <c r="D724" s="329"/>
      <c r="E724" s="329"/>
      <c r="F724" s="329"/>
      <c r="G724" s="329"/>
      <c r="H724" s="329"/>
      <c r="I724" s="329"/>
      <c r="J724" s="329"/>
      <c r="K724" s="329"/>
      <c r="L724" s="329"/>
      <c r="M724" s="329"/>
      <c r="N724" s="329"/>
      <c r="O724" s="329"/>
      <c r="P724" s="329"/>
      <c r="Q724" s="329"/>
      <c r="R724" s="329"/>
      <c r="S724" s="329"/>
      <c r="T724" s="329"/>
      <c r="U724" s="329"/>
      <c r="V724" s="329"/>
      <c r="W724" s="329"/>
      <c r="X724" s="329"/>
      <c r="Y724" s="329"/>
      <c r="Z724" s="329"/>
      <c r="AA724" s="329"/>
      <c r="AB724" s="329"/>
      <c r="AC724" s="329"/>
      <c r="AD724" s="329"/>
      <c r="AE724" s="329"/>
      <c r="AF724" s="329"/>
      <c r="AG724" s="329"/>
    </row>
    <row r="725" spans="1:33" ht="24" customHeight="1">
      <c r="A725" s="329"/>
      <c r="B725" s="329"/>
      <c r="C725" s="329"/>
      <c r="D725" s="329"/>
      <c r="E725" s="329"/>
      <c r="F725" s="329"/>
      <c r="G725" s="329"/>
      <c r="H725" s="329"/>
      <c r="I725" s="329"/>
      <c r="J725" s="329"/>
      <c r="K725" s="329"/>
      <c r="L725" s="329"/>
      <c r="M725" s="329"/>
      <c r="N725" s="329"/>
      <c r="O725" s="329"/>
      <c r="P725" s="329"/>
      <c r="Q725" s="329"/>
      <c r="R725" s="329"/>
      <c r="S725" s="329"/>
      <c r="T725" s="329"/>
      <c r="U725" s="329"/>
      <c r="V725" s="329"/>
      <c r="W725" s="329"/>
      <c r="X725" s="329"/>
      <c r="Y725" s="329"/>
      <c r="Z725" s="329"/>
      <c r="AA725" s="329"/>
      <c r="AB725" s="329"/>
      <c r="AC725" s="329"/>
      <c r="AD725" s="329"/>
      <c r="AE725" s="329"/>
      <c r="AF725" s="329"/>
      <c r="AG725" s="329"/>
    </row>
    <row r="726" spans="1:33" ht="24" customHeight="1">
      <c r="A726" s="329"/>
      <c r="B726" s="329"/>
      <c r="C726" s="329"/>
      <c r="D726" s="329"/>
      <c r="E726" s="329"/>
      <c r="F726" s="329"/>
      <c r="G726" s="329"/>
      <c r="H726" s="329"/>
      <c r="I726" s="329"/>
      <c r="J726" s="329"/>
      <c r="K726" s="329"/>
      <c r="L726" s="329"/>
      <c r="M726" s="329"/>
      <c r="N726" s="329"/>
      <c r="O726" s="329"/>
      <c r="P726" s="329"/>
      <c r="Q726" s="329"/>
      <c r="R726" s="329"/>
      <c r="S726" s="329"/>
      <c r="T726" s="329"/>
      <c r="U726" s="329"/>
      <c r="V726" s="329"/>
      <c r="W726" s="329"/>
      <c r="X726" s="329"/>
      <c r="Y726" s="329"/>
      <c r="Z726" s="329"/>
      <c r="AA726" s="329"/>
      <c r="AB726" s="329"/>
      <c r="AC726" s="329"/>
      <c r="AD726" s="329"/>
      <c r="AE726" s="329"/>
      <c r="AF726" s="329"/>
      <c r="AG726" s="329"/>
    </row>
    <row r="727" spans="1:33" ht="24" customHeight="1">
      <c r="A727" s="329"/>
      <c r="B727" s="329"/>
      <c r="C727" s="329"/>
      <c r="D727" s="329"/>
      <c r="E727" s="329"/>
      <c r="F727" s="329"/>
      <c r="G727" s="329"/>
      <c r="H727" s="329"/>
      <c r="I727" s="329"/>
      <c r="J727" s="329"/>
      <c r="K727" s="329"/>
      <c r="L727" s="329"/>
      <c r="M727" s="329"/>
      <c r="N727" s="329"/>
      <c r="O727" s="329"/>
      <c r="P727" s="329"/>
      <c r="Q727" s="329"/>
      <c r="R727" s="329"/>
      <c r="S727" s="329"/>
      <c r="T727" s="329"/>
      <c r="U727" s="329"/>
      <c r="V727" s="329"/>
      <c r="W727" s="329"/>
      <c r="X727" s="329"/>
      <c r="Y727" s="329"/>
      <c r="Z727" s="329"/>
      <c r="AA727" s="329"/>
      <c r="AB727" s="329"/>
      <c r="AC727" s="329"/>
      <c r="AD727" s="329"/>
      <c r="AE727" s="329"/>
      <c r="AF727" s="329"/>
      <c r="AG727" s="329"/>
    </row>
    <row r="728" spans="1:33" ht="24" customHeight="1">
      <c r="A728" s="329"/>
      <c r="B728" s="329"/>
      <c r="C728" s="329"/>
      <c r="D728" s="329"/>
      <c r="E728" s="329"/>
      <c r="F728" s="329"/>
      <c r="G728" s="329"/>
      <c r="H728" s="329"/>
      <c r="I728" s="329"/>
      <c r="J728" s="329"/>
      <c r="K728" s="329"/>
      <c r="L728" s="329"/>
      <c r="M728" s="329"/>
      <c r="N728" s="329"/>
      <c r="O728" s="329"/>
      <c r="P728" s="329"/>
      <c r="Q728" s="329"/>
      <c r="R728" s="329"/>
      <c r="S728" s="329"/>
      <c r="T728" s="329"/>
      <c r="U728" s="329"/>
      <c r="V728" s="329"/>
      <c r="W728" s="329"/>
      <c r="X728" s="329"/>
      <c r="Y728" s="329"/>
      <c r="Z728" s="329"/>
      <c r="AA728" s="329"/>
      <c r="AB728" s="329"/>
      <c r="AC728" s="329"/>
      <c r="AD728" s="329"/>
      <c r="AE728" s="329"/>
      <c r="AF728" s="329"/>
      <c r="AG728" s="329"/>
    </row>
    <row r="729" spans="1:33" ht="24" customHeight="1">
      <c r="A729" s="329"/>
      <c r="B729" s="329"/>
      <c r="C729" s="329"/>
      <c r="D729" s="329"/>
      <c r="E729" s="329"/>
      <c r="F729" s="329"/>
      <c r="G729" s="329"/>
      <c r="H729" s="329"/>
      <c r="I729" s="329"/>
      <c r="J729" s="329"/>
      <c r="K729" s="329"/>
      <c r="L729" s="329"/>
      <c r="M729" s="329"/>
      <c r="N729" s="329"/>
      <c r="O729" s="329"/>
      <c r="P729" s="329"/>
      <c r="Q729" s="329"/>
      <c r="R729" s="329"/>
      <c r="S729" s="329"/>
      <c r="T729" s="329"/>
      <c r="U729" s="329"/>
      <c r="V729" s="329"/>
      <c r="W729" s="329"/>
      <c r="X729" s="329"/>
      <c r="Y729" s="329"/>
      <c r="Z729" s="329"/>
      <c r="AA729" s="329"/>
      <c r="AB729" s="329"/>
      <c r="AC729" s="329"/>
      <c r="AD729" s="329"/>
      <c r="AE729" s="329"/>
      <c r="AF729" s="329"/>
      <c r="AG729" s="329"/>
    </row>
    <row r="730" spans="1:33" ht="24" customHeight="1">
      <c r="A730" s="329"/>
      <c r="B730" s="329"/>
      <c r="C730" s="329"/>
      <c r="D730" s="329"/>
      <c r="E730" s="329"/>
      <c r="F730" s="329"/>
      <c r="G730" s="329"/>
      <c r="H730" s="329"/>
      <c r="I730" s="329"/>
      <c r="J730" s="329"/>
      <c r="K730" s="329"/>
      <c r="L730" s="329"/>
      <c r="M730" s="329"/>
      <c r="N730" s="329"/>
      <c r="O730" s="329"/>
      <c r="P730" s="329"/>
      <c r="Q730" s="329"/>
      <c r="R730" s="329"/>
      <c r="S730" s="329"/>
      <c r="T730" s="329"/>
      <c r="U730" s="329"/>
      <c r="V730" s="329"/>
      <c r="W730" s="329"/>
      <c r="X730" s="329"/>
      <c r="Y730" s="329"/>
      <c r="Z730" s="329"/>
      <c r="AA730" s="329"/>
      <c r="AB730" s="329"/>
      <c r="AC730" s="329"/>
      <c r="AD730" s="329"/>
      <c r="AE730" s="329"/>
      <c r="AF730" s="329"/>
      <c r="AG730" s="329"/>
    </row>
    <row r="731" spans="1:33" ht="24" customHeight="1">
      <c r="A731" s="329"/>
      <c r="B731" s="329"/>
      <c r="C731" s="329"/>
      <c r="D731" s="329"/>
      <c r="E731" s="329"/>
      <c r="F731" s="329"/>
      <c r="G731" s="329"/>
      <c r="H731" s="329"/>
      <c r="I731" s="329"/>
      <c r="J731" s="329"/>
      <c r="K731" s="329"/>
      <c r="L731" s="329"/>
      <c r="M731" s="329"/>
      <c r="N731" s="329"/>
      <c r="O731" s="329"/>
      <c r="P731" s="329"/>
      <c r="Q731" s="329"/>
      <c r="R731" s="329"/>
      <c r="S731" s="329"/>
      <c r="T731" s="329"/>
      <c r="U731" s="329"/>
      <c r="V731" s="329"/>
      <c r="W731" s="329"/>
      <c r="X731" s="329"/>
      <c r="Y731" s="329"/>
      <c r="Z731" s="329"/>
      <c r="AA731" s="329"/>
      <c r="AB731" s="329"/>
      <c r="AC731" s="329"/>
      <c r="AD731" s="329"/>
      <c r="AE731" s="329"/>
      <c r="AF731" s="329"/>
      <c r="AG731" s="329"/>
    </row>
    <row r="732" spans="1:33" ht="24" customHeight="1">
      <c r="A732" s="329"/>
      <c r="B732" s="329"/>
      <c r="C732" s="329"/>
      <c r="D732" s="329"/>
      <c r="E732" s="329"/>
      <c r="F732" s="329"/>
      <c r="G732" s="329"/>
      <c r="H732" s="329"/>
      <c r="I732" s="329"/>
      <c r="J732" s="329"/>
      <c r="K732" s="329"/>
      <c r="L732" s="329"/>
      <c r="M732" s="329"/>
      <c r="N732" s="329"/>
      <c r="O732" s="329"/>
      <c r="P732" s="329"/>
      <c r="Q732" s="329"/>
      <c r="R732" s="329"/>
      <c r="S732" s="329"/>
      <c r="T732" s="329"/>
      <c r="U732" s="329"/>
      <c r="V732" s="329"/>
      <c r="W732" s="329"/>
      <c r="X732" s="329"/>
      <c r="Y732" s="329"/>
      <c r="Z732" s="329"/>
      <c r="AA732" s="329"/>
      <c r="AB732" s="329"/>
      <c r="AC732" s="329"/>
      <c r="AD732" s="329"/>
      <c r="AE732" s="329"/>
      <c r="AF732" s="329"/>
      <c r="AG732" s="329"/>
    </row>
    <row r="733" spans="1:33" ht="24" customHeight="1">
      <c r="A733" s="329"/>
      <c r="B733" s="329"/>
      <c r="C733" s="329"/>
      <c r="D733" s="329"/>
      <c r="E733" s="329"/>
      <c r="F733" s="329"/>
      <c r="G733" s="329"/>
      <c r="H733" s="329"/>
      <c r="I733" s="329"/>
      <c r="J733" s="329"/>
      <c r="K733" s="329"/>
      <c r="L733" s="329"/>
      <c r="M733" s="329"/>
      <c r="N733" s="329"/>
      <c r="O733" s="329"/>
      <c r="P733" s="329"/>
      <c r="Q733" s="329"/>
      <c r="R733" s="329"/>
      <c r="S733" s="329"/>
      <c r="T733" s="329"/>
      <c r="U733" s="329"/>
      <c r="V733" s="329"/>
      <c r="W733" s="329"/>
      <c r="X733" s="329"/>
      <c r="Y733" s="329"/>
      <c r="Z733" s="329"/>
      <c r="AA733" s="329"/>
      <c r="AB733" s="329"/>
      <c r="AC733" s="329"/>
      <c r="AD733" s="329"/>
      <c r="AE733" s="329"/>
      <c r="AF733" s="329"/>
      <c r="AG733" s="329"/>
    </row>
    <row r="734" spans="1:33" ht="24" customHeight="1">
      <c r="A734" s="329"/>
      <c r="B734" s="329"/>
      <c r="C734" s="329"/>
      <c r="D734" s="329"/>
      <c r="E734" s="329"/>
      <c r="F734" s="329"/>
      <c r="G734" s="329"/>
      <c r="H734" s="329"/>
      <c r="I734" s="329"/>
      <c r="J734" s="329"/>
      <c r="K734" s="329"/>
      <c r="L734" s="329"/>
      <c r="M734" s="329"/>
      <c r="N734" s="329"/>
      <c r="O734" s="329"/>
      <c r="P734" s="329"/>
      <c r="Q734" s="329"/>
      <c r="R734" s="329"/>
      <c r="S734" s="329"/>
      <c r="T734" s="329"/>
      <c r="U734" s="329"/>
      <c r="V734" s="329"/>
      <c r="W734" s="329"/>
      <c r="X734" s="329"/>
      <c r="Y734" s="329"/>
      <c r="Z734" s="329"/>
      <c r="AA734" s="329"/>
      <c r="AB734" s="329"/>
      <c r="AC734" s="329"/>
      <c r="AD734" s="329"/>
      <c r="AE734" s="329"/>
      <c r="AF734" s="329"/>
      <c r="AG734" s="329"/>
    </row>
    <row r="735" spans="1:33" ht="24" customHeight="1">
      <c r="A735" s="329"/>
      <c r="B735" s="329"/>
      <c r="C735" s="329"/>
      <c r="D735" s="329"/>
      <c r="E735" s="329"/>
      <c r="F735" s="329"/>
      <c r="G735" s="329"/>
      <c r="H735" s="329"/>
      <c r="I735" s="329"/>
      <c r="J735" s="329"/>
      <c r="K735" s="329"/>
      <c r="L735" s="329"/>
      <c r="M735" s="329"/>
      <c r="N735" s="329"/>
      <c r="O735" s="329"/>
      <c r="P735" s="329"/>
      <c r="Q735" s="329"/>
      <c r="R735" s="329"/>
      <c r="S735" s="329"/>
      <c r="T735" s="329"/>
      <c r="U735" s="329"/>
      <c r="V735" s="329"/>
      <c r="W735" s="329"/>
      <c r="X735" s="329"/>
      <c r="Y735" s="329"/>
      <c r="Z735" s="329"/>
      <c r="AA735" s="329"/>
      <c r="AB735" s="329"/>
      <c r="AC735" s="329"/>
      <c r="AD735" s="329"/>
      <c r="AE735" s="329"/>
      <c r="AF735" s="329"/>
      <c r="AG735" s="329"/>
    </row>
    <row r="736" spans="1:33" ht="24" customHeight="1">
      <c r="A736" s="329"/>
      <c r="B736" s="329"/>
      <c r="C736" s="329"/>
      <c r="D736" s="329"/>
      <c r="E736" s="329"/>
      <c r="F736" s="329"/>
      <c r="G736" s="329"/>
      <c r="H736" s="329"/>
      <c r="I736" s="329"/>
      <c r="J736" s="329"/>
      <c r="K736" s="329"/>
      <c r="L736" s="329"/>
      <c r="M736" s="329"/>
      <c r="N736" s="329"/>
      <c r="O736" s="329"/>
      <c r="P736" s="329"/>
      <c r="Q736" s="329"/>
      <c r="R736" s="329"/>
      <c r="S736" s="329"/>
      <c r="T736" s="329"/>
      <c r="U736" s="329"/>
      <c r="V736" s="329"/>
      <c r="W736" s="329"/>
      <c r="X736" s="329"/>
      <c r="Y736" s="329"/>
      <c r="Z736" s="329"/>
      <c r="AA736" s="329"/>
      <c r="AB736" s="329"/>
      <c r="AC736" s="329"/>
      <c r="AD736" s="329"/>
      <c r="AE736" s="329"/>
      <c r="AF736" s="329"/>
      <c r="AG736" s="329"/>
    </row>
    <row r="737" spans="1:33" ht="24" customHeight="1">
      <c r="A737" s="329"/>
      <c r="B737" s="329"/>
      <c r="C737" s="329"/>
      <c r="D737" s="329"/>
      <c r="E737" s="329"/>
      <c r="F737" s="329"/>
      <c r="G737" s="329"/>
      <c r="H737" s="329"/>
      <c r="I737" s="329"/>
      <c r="J737" s="329"/>
      <c r="K737" s="329"/>
      <c r="L737" s="329"/>
      <c r="M737" s="329"/>
      <c r="N737" s="329"/>
      <c r="O737" s="329"/>
      <c r="P737" s="329"/>
      <c r="Q737" s="329"/>
      <c r="R737" s="329"/>
      <c r="S737" s="329"/>
      <c r="T737" s="329"/>
      <c r="U737" s="329"/>
      <c r="V737" s="329"/>
      <c r="W737" s="329"/>
      <c r="X737" s="329"/>
      <c r="Y737" s="329"/>
      <c r="Z737" s="329"/>
      <c r="AA737" s="329"/>
      <c r="AB737" s="329"/>
      <c r="AC737" s="329"/>
      <c r="AD737" s="329"/>
      <c r="AE737" s="329"/>
      <c r="AF737" s="329"/>
      <c r="AG737" s="329"/>
    </row>
    <row r="738" spans="1:33" ht="24" customHeight="1">
      <c r="A738" s="329"/>
      <c r="B738" s="329"/>
      <c r="C738" s="329"/>
      <c r="D738" s="329"/>
      <c r="E738" s="329"/>
      <c r="F738" s="329"/>
      <c r="G738" s="329"/>
      <c r="H738" s="329"/>
      <c r="I738" s="329"/>
      <c r="J738" s="329"/>
      <c r="K738" s="329"/>
      <c r="L738" s="329"/>
      <c r="M738" s="329"/>
      <c r="N738" s="329"/>
      <c r="O738" s="329"/>
      <c r="P738" s="329"/>
      <c r="Q738" s="329"/>
      <c r="R738" s="329"/>
      <c r="S738" s="329"/>
      <c r="T738" s="329"/>
      <c r="U738" s="329"/>
      <c r="V738" s="329"/>
      <c r="W738" s="329"/>
      <c r="X738" s="329"/>
      <c r="Y738" s="329"/>
      <c r="Z738" s="329"/>
      <c r="AA738" s="329"/>
      <c r="AB738" s="329"/>
      <c r="AC738" s="329"/>
      <c r="AD738" s="329"/>
      <c r="AE738" s="329"/>
      <c r="AF738" s="329"/>
      <c r="AG738" s="329"/>
    </row>
    <row r="739" spans="1:33" ht="24" customHeight="1">
      <c r="A739" s="329"/>
      <c r="B739" s="329"/>
      <c r="C739" s="329"/>
      <c r="D739" s="329"/>
      <c r="E739" s="329"/>
      <c r="F739" s="329"/>
      <c r="G739" s="329"/>
      <c r="H739" s="329"/>
      <c r="I739" s="329"/>
      <c r="J739" s="329"/>
      <c r="K739" s="329"/>
      <c r="L739" s="329"/>
      <c r="M739" s="329"/>
      <c r="N739" s="329"/>
      <c r="O739" s="329"/>
      <c r="P739" s="329"/>
      <c r="Q739" s="329"/>
      <c r="R739" s="329"/>
      <c r="S739" s="329"/>
      <c r="T739" s="329"/>
      <c r="U739" s="329"/>
      <c r="V739" s="329"/>
      <c r="W739" s="329"/>
      <c r="X739" s="329"/>
      <c r="Y739" s="329"/>
      <c r="Z739" s="329"/>
      <c r="AA739" s="329"/>
      <c r="AB739" s="329"/>
      <c r="AC739" s="329"/>
      <c r="AD739" s="329"/>
      <c r="AE739" s="329"/>
      <c r="AF739" s="329"/>
      <c r="AG739" s="329"/>
    </row>
    <row r="740" spans="1:33" ht="24" customHeight="1">
      <c r="A740" s="329"/>
      <c r="B740" s="329"/>
      <c r="C740" s="329"/>
      <c r="D740" s="329"/>
      <c r="E740" s="329"/>
      <c r="F740" s="329"/>
      <c r="G740" s="329"/>
      <c r="H740" s="329"/>
      <c r="I740" s="329"/>
      <c r="J740" s="329"/>
      <c r="K740" s="329"/>
      <c r="L740" s="329"/>
      <c r="M740" s="329"/>
      <c r="N740" s="329"/>
      <c r="O740" s="329"/>
      <c r="P740" s="329"/>
      <c r="Q740" s="329"/>
      <c r="R740" s="329"/>
      <c r="S740" s="329"/>
      <c r="T740" s="329"/>
      <c r="U740" s="329"/>
      <c r="V740" s="329"/>
      <c r="W740" s="329"/>
      <c r="X740" s="329"/>
      <c r="Y740" s="329"/>
      <c r="Z740" s="329"/>
      <c r="AA740" s="329"/>
      <c r="AB740" s="329"/>
      <c r="AC740" s="329"/>
      <c r="AD740" s="329"/>
      <c r="AE740" s="329"/>
      <c r="AF740" s="329"/>
      <c r="AG740" s="329"/>
    </row>
    <row r="741" spans="1:33" ht="24" customHeight="1">
      <c r="A741" s="329"/>
      <c r="B741" s="329"/>
      <c r="C741" s="329"/>
      <c r="D741" s="329"/>
      <c r="E741" s="329"/>
      <c r="F741" s="329"/>
      <c r="G741" s="329"/>
      <c r="H741" s="329"/>
      <c r="I741" s="329"/>
      <c r="J741" s="329"/>
      <c r="K741" s="329"/>
      <c r="L741" s="329"/>
      <c r="M741" s="329"/>
      <c r="N741" s="329"/>
      <c r="O741" s="329"/>
      <c r="P741" s="329"/>
      <c r="Q741" s="329"/>
      <c r="R741" s="329"/>
      <c r="S741" s="329"/>
      <c r="T741" s="329"/>
      <c r="U741" s="329"/>
      <c r="V741" s="329"/>
      <c r="W741" s="329"/>
      <c r="X741" s="329"/>
      <c r="Y741" s="329"/>
      <c r="Z741" s="329"/>
      <c r="AA741" s="329"/>
      <c r="AB741" s="329"/>
      <c r="AC741" s="329"/>
      <c r="AD741" s="329"/>
      <c r="AE741" s="329"/>
      <c r="AF741" s="329"/>
      <c r="AG741" s="329"/>
    </row>
    <row r="742" spans="1:33" ht="24" customHeight="1">
      <c r="A742" s="329"/>
      <c r="B742" s="329"/>
      <c r="C742" s="329"/>
      <c r="D742" s="329"/>
      <c r="E742" s="329"/>
      <c r="F742" s="329"/>
      <c r="G742" s="329"/>
      <c r="H742" s="329"/>
      <c r="I742" s="329"/>
      <c r="J742" s="329"/>
      <c r="K742" s="329"/>
      <c r="L742" s="329"/>
      <c r="M742" s="329"/>
      <c r="N742" s="329"/>
      <c r="O742" s="329"/>
      <c r="P742" s="329"/>
      <c r="Q742" s="329"/>
      <c r="R742" s="329"/>
      <c r="S742" s="329"/>
      <c r="T742" s="329"/>
      <c r="U742" s="329"/>
      <c r="V742" s="329"/>
      <c r="W742" s="329"/>
      <c r="X742" s="329"/>
      <c r="Y742" s="329"/>
      <c r="Z742" s="329"/>
      <c r="AA742" s="329"/>
      <c r="AB742" s="329"/>
      <c r="AC742" s="329"/>
      <c r="AD742" s="329"/>
      <c r="AE742" s="329"/>
      <c r="AF742" s="329"/>
      <c r="AG742" s="329"/>
    </row>
    <row r="743" spans="1:33" ht="24" customHeight="1">
      <c r="A743" s="329"/>
      <c r="B743" s="329"/>
      <c r="C743" s="329"/>
      <c r="D743" s="329"/>
      <c r="E743" s="329"/>
      <c r="F743" s="329"/>
      <c r="G743" s="329"/>
      <c r="H743" s="329"/>
      <c r="I743" s="329"/>
      <c r="J743" s="329"/>
      <c r="K743" s="329"/>
      <c r="L743" s="329"/>
      <c r="M743" s="329"/>
      <c r="N743" s="329"/>
      <c r="O743" s="329"/>
      <c r="P743" s="329"/>
      <c r="Q743" s="329"/>
      <c r="R743" s="329"/>
      <c r="S743" s="329"/>
      <c r="T743" s="329"/>
      <c r="U743" s="329"/>
      <c r="V743" s="329"/>
      <c r="W743" s="329"/>
      <c r="X743" s="329"/>
      <c r="Y743" s="329"/>
      <c r="Z743" s="329"/>
      <c r="AA743" s="329"/>
      <c r="AB743" s="329"/>
      <c r="AC743" s="329"/>
      <c r="AD743" s="329"/>
      <c r="AE743" s="329"/>
      <c r="AF743" s="329"/>
      <c r="AG743" s="329"/>
    </row>
    <row r="744" spans="1:33" ht="24" customHeight="1">
      <c r="A744" s="329"/>
      <c r="B744" s="329"/>
      <c r="C744" s="329"/>
      <c r="D744" s="329"/>
      <c r="E744" s="329"/>
      <c r="F744" s="329"/>
      <c r="G744" s="329"/>
      <c r="H744" s="329"/>
      <c r="I744" s="329"/>
      <c r="J744" s="329"/>
      <c r="K744" s="329"/>
      <c r="L744" s="329"/>
      <c r="M744" s="329"/>
      <c r="N744" s="329"/>
      <c r="O744" s="329"/>
      <c r="P744" s="329"/>
      <c r="Q744" s="329"/>
      <c r="R744" s="329"/>
      <c r="S744" s="329"/>
      <c r="T744" s="329"/>
      <c r="U744" s="329"/>
      <c r="V744" s="329"/>
      <c r="W744" s="329"/>
      <c r="X744" s="329"/>
      <c r="Y744" s="329"/>
      <c r="Z744" s="329"/>
      <c r="AA744" s="329"/>
      <c r="AB744" s="329"/>
      <c r="AC744" s="329"/>
      <c r="AD744" s="329"/>
      <c r="AE744" s="329"/>
      <c r="AF744" s="329"/>
      <c r="AG744" s="329"/>
    </row>
    <row r="745" spans="1:33" ht="24" customHeight="1">
      <c r="A745" s="329"/>
      <c r="B745" s="329"/>
      <c r="C745" s="329"/>
      <c r="D745" s="329"/>
      <c r="E745" s="329"/>
      <c r="F745" s="329"/>
      <c r="G745" s="329"/>
      <c r="H745" s="329"/>
      <c r="I745" s="329"/>
      <c r="J745" s="329"/>
      <c r="K745" s="329"/>
      <c r="L745" s="329"/>
      <c r="M745" s="329"/>
      <c r="N745" s="329"/>
      <c r="O745" s="329"/>
      <c r="P745" s="329"/>
      <c r="Q745" s="329"/>
      <c r="R745" s="329"/>
      <c r="S745" s="329"/>
      <c r="T745" s="329"/>
      <c r="U745" s="329"/>
      <c r="V745" s="329"/>
      <c r="W745" s="329"/>
      <c r="X745" s="329"/>
      <c r="Y745" s="329"/>
      <c r="Z745" s="329"/>
      <c r="AA745" s="329"/>
      <c r="AB745" s="329"/>
      <c r="AC745" s="329"/>
      <c r="AD745" s="329"/>
      <c r="AE745" s="329"/>
      <c r="AF745" s="329"/>
      <c r="AG745" s="329"/>
    </row>
    <row r="746" spans="1:33" ht="24" customHeight="1">
      <c r="A746" s="329"/>
      <c r="B746" s="329"/>
      <c r="C746" s="329"/>
      <c r="D746" s="329"/>
      <c r="E746" s="329"/>
      <c r="F746" s="329"/>
      <c r="G746" s="329"/>
      <c r="H746" s="329"/>
      <c r="I746" s="329"/>
      <c r="J746" s="329"/>
      <c r="K746" s="329"/>
      <c r="L746" s="329"/>
      <c r="M746" s="329"/>
      <c r="N746" s="329"/>
      <c r="O746" s="329"/>
      <c r="P746" s="329"/>
      <c r="Q746" s="329"/>
      <c r="R746" s="329"/>
      <c r="S746" s="329"/>
      <c r="T746" s="329"/>
      <c r="U746" s="329"/>
      <c r="V746" s="329"/>
      <c r="W746" s="329"/>
      <c r="X746" s="329"/>
      <c r="Y746" s="329"/>
      <c r="Z746" s="329"/>
      <c r="AA746" s="329"/>
      <c r="AB746" s="329"/>
      <c r="AC746" s="329"/>
      <c r="AD746" s="329"/>
      <c r="AE746" s="329"/>
      <c r="AF746" s="329"/>
      <c r="AG746" s="329"/>
    </row>
    <row r="747" spans="1:33" ht="24" customHeight="1">
      <c r="A747" s="329"/>
      <c r="B747" s="329"/>
      <c r="C747" s="329"/>
      <c r="D747" s="329"/>
      <c r="E747" s="329"/>
      <c r="F747" s="329"/>
      <c r="G747" s="329"/>
      <c r="H747" s="329"/>
      <c r="I747" s="329"/>
      <c r="J747" s="329"/>
      <c r="K747" s="329"/>
      <c r="L747" s="329"/>
      <c r="M747" s="329"/>
      <c r="N747" s="329"/>
      <c r="O747" s="329"/>
      <c r="P747" s="329"/>
      <c r="Q747" s="329"/>
      <c r="R747" s="329"/>
      <c r="S747" s="329"/>
      <c r="T747" s="329"/>
      <c r="U747" s="329"/>
      <c r="V747" s="329"/>
      <c r="W747" s="329"/>
      <c r="X747" s="329"/>
      <c r="Y747" s="329"/>
      <c r="Z747" s="329"/>
      <c r="AA747" s="329"/>
      <c r="AB747" s="329"/>
      <c r="AC747" s="329"/>
      <c r="AD747" s="329"/>
      <c r="AE747" s="329"/>
      <c r="AF747" s="329"/>
      <c r="AG747" s="329"/>
    </row>
    <row r="748" spans="1:33" ht="24" customHeight="1">
      <c r="A748" s="329"/>
      <c r="B748" s="329"/>
      <c r="C748" s="329"/>
      <c r="D748" s="329"/>
      <c r="E748" s="329"/>
      <c r="F748" s="329"/>
      <c r="G748" s="329"/>
      <c r="H748" s="329"/>
      <c r="I748" s="329"/>
      <c r="J748" s="329"/>
      <c r="K748" s="329"/>
      <c r="L748" s="329"/>
      <c r="M748" s="329"/>
      <c r="N748" s="329"/>
      <c r="O748" s="329"/>
      <c r="P748" s="329"/>
      <c r="Q748" s="329"/>
      <c r="R748" s="329"/>
      <c r="S748" s="329"/>
      <c r="T748" s="329"/>
      <c r="U748" s="329"/>
      <c r="V748" s="329"/>
      <c r="W748" s="329"/>
      <c r="X748" s="329"/>
      <c r="Y748" s="329"/>
      <c r="Z748" s="329"/>
      <c r="AA748" s="329"/>
      <c r="AB748" s="329"/>
      <c r="AC748" s="329"/>
      <c r="AD748" s="329"/>
      <c r="AE748" s="329"/>
      <c r="AF748" s="329"/>
      <c r="AG748" s="329"/>
    </row>
    <row r="749" spans="1:33" ht="24" customHeight="1">
      <c r="A749" s="329"/>
      <c r="B749" s="329"/>
      <c r="C749" s="329"/>
      <c r="D749" s="329"/>
      <c r="E749" s="329"/>
      <c r="F749" s="329"/>
      <c r="G749" s="329"/>
      <c r="H749" s="329"/>
      <c r="I749" s="329"/>
      <c r="J749" s="329"/>
      <c r="K749" s="329"/>
      <c r="L749" s="329"/>
      <c r="M749" s="329"/>
      <c r="N749" s="329"/>
      <c r="O749" s="329"/>
      <c r="P749" s="329"/>
      <c r="Q749" s="329"/>
      <c r="R749" s="329"/>
      <c r="S749" s="329"/>
      <c r="T749" s="329"/>
      <c r="U749" s="329"/>
      <c r="V749" s="329"/>
      <c r="W749" s="329"/>
      <c r="X749" s="329"/>
      <c r="Y749" s="329"/>
      <c r="Z749" s="329"/>
      <c r="AA749" s="329"/>
      <c r="AB749" s="329"/>
      <c r="AC749" s="329"/>
      <c r="AD749" s="329"/>
      <c r="AE749" s="329"/>
      <c r="AF749" s="329"/>
      <c r="AG749" s="329"/>
    </row>
    <row r="750" spans="1:33" ht="24" customHeight="1">
      <c r="A750" s="329"/>
      <c r="B750" s="329"/>
      <c r="C750" s="329"/>
      <c r="D750" s="329"/>
      <c r="E750" s="329"/>
      <c r="F750" s="329"/>
      <c r="G750" s="329"/>
      <c r="H750" s="329"/>
      <c r="I750" s="329"/>
      <c r="J750" s="329"/>
      <c r="K750" s="329"/>
      <c r="L750" s="329"/>
      <c r="M750" s="329"/>
      <c r="N750" s="329"/>
      <c r="O750" s="329"/>
      <c r="P750" s="329"/>
      <c r="Q750" s="329"/>
      <c r="R750" s="329"/>
      <c r="S750" s="329"/>
      <c r="T750" s="329"/>
      <c r="U750" s="329"/>
      <c r="V750" s="329"/>
      <c r="W750" s="329"/>
      <c r="X750" s="329"/>
      <c r="Y750" s="329"/>
      <c r="Z750" s="329"/>
      <c r="AA750" s="329"/>
      <c r="AB750" s="329"/>
      <c r="AC750" s="329"/>
      <c r="AD750" s="329"/>
      <c r="AE750" s="329"/>
      <c r="AF750" s="329"/>
      <c r="AG750" s="329"/>
    </row>
    <row r="751" spans="1:33" ht="24" customHeight="1">
      <c r="A751" s="329"/>
      <c r="B751" s="329"/>
      <c r="C751" s="329"/>
      <c r="D751" s="329"/>
      <c r="E751" s="329"/>
      <c r="F751" s="329"/>
      <c r="G751" s="329"/>
      <c r="H751" s="329"/>
      <c r="I751" s="329"/>
      <c r="J751" s="329"/>
      <c r="K751" s="329"/>
      <c r="L751" s="329"/>
      <c r="M751" s="329"/>
      <c r="N751" s="329"/>
      <c r="O751" s="329"/>
      <c r="P751" s="329"/>
      <c r="Q751" s="329"/>
      <c r="R751" s="329"/>
      <c r="S751" s="329"/>
      <c r="T751" s="329"/>
      <c r="U751" s="329"/>
      <c r="V751" s="329"/>
      <c r="W751" s="329"/>
      <c r="X751" s="329"/>
      <c r="Y751" s="329"/>
      <c r="Z751" s="329"/>
      <c r="AA751" s="329"/>
      <c r="AB751" s="329"/>
      <c r="AC751" s="329"/>
      <c r="AD751" s="329"/>
      <c r="AE751" s="329"/>
      <c r="AF751" s="329"/>
      <c r="AG751" s="329"/>
    </row>
    <row r="752" spans="1:33" ht="24" customHeight="1">
      <c r="A752" s="329"/>
      <c r="B752" s="329"/>
      <c r="C752" s="329"/>
      <c r="D752" s="329"/>
      <c r="E752" s="329"/>
      <c r="F752" s="329"/>
      <c r="G752" s="329"/>
      <c r="H752" s="329"/>
      <c r="I752" s="329"/>
      <c r="J752" s="329"/>
      <c r="K752" s="329"/>
      <c r="L752" s="329"/>
      <c r="M752" s="329"/>
      <c r="N752" s="329"/>
      <c r="O752" s="329"/>
      <c r="P752" s="329"/>
      <c r="Q752" s="329"/>
      <c r="R752" s="329"/>
      <c r="S752" s="329"/>
      <c r="T752" s="329"/>
      <c r="U752" s="329"/>
      <c r="V752" s="329"/>
      <c r="W752" s="329"/>
      <c r="X752" s="329"/>
      <c r="Y752" s="329"/>
      <c r="Z752" s="329"/>
      <c r="AA752" s="329"/>
      <c r="AB752" s="329"/>
      <c r="AC752" s="329"/>
      <c r="AD752" s="329"/>
      <c r="AE752" s="329"/>
      <c r="AF752" s="329"/>
      <c r="AG752" s="329"/>
    </row>
    <row r="753" spans="1:33" ht="24" customHeight="1">
      <c r="A753" s="329"/>
      <c r="B753" s="329"/>
      <c r="C753" s="329"/>
      <c r="D753" s="329"/>
      <c r="E753" s="329"/>
      <c r="F753" s="329"/>
      <c r="G753" s="329"/>
      <c r="H753" s="329"/>
      <c r="I753" s="329"/>
      <c r="J753" s="329"/>
      <c r="K753" s="329"/>
      <c r="L753" s="329"/>
      <c r="M753" s="329"/>
      <c r="N753" s="329"/>
      <c r="O753" s="329"/>
      <c r="P753" s="329"/>
      <c r="Q753" s="329"/>
      <c r="R753" s="329"/>
      <c r="S753" s="329"/>
      <c r="T753" s="329"/>
      <c r="U753" s="329"/>
      <c r="V753" s="329"/>
      <c r="W753" s="329"/>
      <c r="X753" s="329"/>
      <c r="Y753" s="329"/>
      <c r="Z753" s="329"/>
      <c r="AA753" s="329"/>
      <c r="AB753" s="329"/>
      <c r="AC753" s="329"/>
      <c r="AD753" s="329"/>
      <c r="AE753" s="329"/>
      <c r="AF753" s="329"/>
      <c r="AG753" s="329"/>
    </row>
    <row r="754" spans="1:33" ht="24" customHeight="1">
      <c r="A754" s="329"/>
      <c r="B754" s="329"/>
      <c r="C754" s="329"/>
      <c r="D754" s="329"/>
      <c r="E754" s="329"/>
      <c r="F754" s="329"/>
      <c r="G754" s="329"/>
      <c r="H754" s="329"/>
      <c r="I754" s="329"/>
      <c r="J754" s="329"/>
      <c r="K754" s="329"/>
      <c r="L754" s="329"/>
      <c r="M754" s="329"/>
      <c r="N754" s="329"/>
      <c r="O754" s="329"/>
      <c r="P754" s="329"/>
      <c r="Q754" s="329"/>
      <c r="R754" s="329"/>
      <c r="S754" s="329"/>
      <c r="T754" s="329"/>
      <c r="U754" s="329"/>
      <c r="V754" s="329"/>
      <c r="W754" s="329"/>
      <c r="X754" s="329"/>
      <c r="Y754" s="329"/>
      <c r="Z754" s="329"/>
      <c r="AA754" s="329"/>
      <c r="AB754" s="329"/>
      <c r="AC754" s="329"/>
      <c r="AD754" s="329"/>
      <c r="AE754" s="329"/>
      <c r="AF754" s="329"/>
      <c r="AG754" s="329"/>
    </row>
    <row r="755" spans="1:33" ht="24" customHeight="1">
      <c r="A755" s="329"/>
      <c r="B755" s="329"/>
      <c r="C755" s="329"/>
      <c r="D755" s="329"/>
      <c r="E755" s="329"/>
      <c r="F755" s="329"/>
      <c r="G755" s="329"/>
      <c r="H755" s="329"/>
      <c r="I755" s="329"/>
      <c r="J755" s="329"/>
      <c r="K755" s="329"/>
      <c r="L755" s="329"/>
      <c r="M755" s="329"/>
      <c r="N755" s="329"/>
      <c r="O755" s="329"/>
      <c r="P755" s="329"/>
      <c r="Q755" s="329"/>
      <c r="R755" s="329"/>
      <c r="S755" s="329"/>
      <c r="T755" s="329"/>
      <c r="U755" s="329"/>
      <c r="V755" s="329"/>
      <c r="W755" s="329"/>
      <c r="X755" s="329"/>
      <c r="Y755" s="329"/>
      <c r="Z755" s="329"/>
      <c r="AA755" s="329"/>
      <c r="AB755" s="329"/>
      <c r="AC755" s="329"/>
      <c r="AD755" s="329"/>
      <c r="AE755" s="329"/>
      <c r="AF755" s="329"/>
      <c r="AG755" s="329"/>
    </row>
    <row r="756" spans="1:33" ht="24" customHeight="1">
      <c r="A756" s="329"/>
      <c r="B756" s="329"/>
      <c r="C756" s="329"/>
      <c r="D756" s="329"/>
      <c r="E756" s="329"/>
      <c r="F756" s="329"/>
      <c r="G756" s="329"/>
      <c r="H756" s="329"/>
      <c r="I756" s="329"/>
      <c r="J756" s="329"/>
      <c r="K756" s="329"/>
      <c r="L756" s="329"/>
      <c r="M756" s="329"/>
      <c r="N756" s="329"/>
      <c r="O756" s="329"/>
      <c r="P756" s="329"/>
      <c r="Q756" s="329"/>
      <c r="R756" s="329"/>
      <c r="S756" s="329"/>
      <c r="T756" s="329"/>
      <c r="U756" s="329"/>
      <c r="V756" s="329"/>
      <c r="W756" s="329"/>
      <c r="X756" s="329"/>
      <c r="Y756" s="329"/>
      <c r="Z756" s="329"/>
      <c r="AA756" s="329"/>
      <c r="AB756" s="329"/>
      <c r="AC756" s="329"/>
      <c r="AD756" s="329"/>
      <c r="AE756" s="329"/>
      <c r="AF756" s="329"/>
      <c r="AG756" s="329"/>
    </row>
    <row r="757" spans="1:33" ht="24" customHeight="1">
      <c r="A757" s="329"/>
      <c r="B757" s="329"/>
      <c r="C757" s="329"/>
      <c r="D757" s="329"/>
      <c r="E757" s="329"/>
      <c r="F757" s="329"/>
      <c r="G757" s="329"/>
      <c r="H757" s="329"/>
      <c r="I757" s="329"/>
      <c r="J757" s="329"/>
      <c r="K757" s="329"/>
      <c r="L757" s="329"/>
      <c r="M757" s="329"/>
      <c r="N757" s="329"/>
      <c r="O757" s="329"/>
      <c r="P757" s="329"/>
      <c r="Q757" s="329"/>
      <c r="R757" s="329"/>
      <c r="S757" s="329"/>
      <c r="T757" s="329"/>
      <c r="U757" s="329"/>
      <c r="V757" s="329"/>
      <c r="W757" s="329"/>
      <c r="X757" s="329"/>
      <c r="Y757" s="329"/>
      <c r="Z757" s="329"/>
      <c r="AA757" s="329"/>
      <c r="AB757" s="329"/>
      <c r="AC757" s="329"/>
      <c r="AD757" s="329"/>
      <c r="AE757" s="329"/>
      <c r="AF757" s="329"/>
      <c r="AG757" s="329"/>
    </row>
    <row r="758" spans="1:33" ht="24" customHeight="1">
      <c r="A758" s="329"/>
      <c r="B758" s="329"/>
      <c r="C758" s="329"/>
      <c r="D758" s="329"/>
      <c r="E758" s="329"/>
      <c r="F758" s="329"/>
      <c r="G758" s="329"/>
      <c r="H758" s="329"/>
      <c r="I758" s="329"/>
      <c r="J758" s="329"/>
      <c r="K758" s="329"/>
      <c r="L758" s="329"/>
      <c r="M758" s="329"/>
      <c r="N758" s="329"/>
      <c r="O758" s="329"/>
      <c r="P758" s="329"/>
      <c r="Q758" s="329"/>
      <c r="R758" s="329"/>
      <c r="S758" s="329"/>
      <c r="T758" s="329"/>
      <c r="U758" s="329"/>
      <c r="V758" s="329"/>
      <c r="W758" s="329"/>
      <c r="X758" s="329"/>
      <c r="Y758" s="329"/>
      <c r="Z758" s="329"/>
      <c r="AA758" s="329"/>
      <c r="AB758" s="329"/>
      <c r="AC758" s="329"/>
      <c r="AD758" s="329"/>
      <c r="AE758" s="329"/>
      <c r="AF758" s="329"/>
      <c r="AG758" s="329"/>
    </row>
    <row r="759" spans="1:33" ht="24" customHeight="1">
      <c r="A759" s="329"/>
      <c r="B759" s="329"/>
      <c r="C759" s="329"/>
      <c r="D759" s="329"/>
      <c r="E759" s="329"/>
      <c r="F759" s="329"/>
      <c r="G759" s="329"/>
      <c r="H759" s="329"/>
      <c r="I759" s="329"/>
      <c r="J759" s="329"/>
      <c r="K759" s="329"/>
      <c r="L759" s="329"/>
      <c r="M759" s="329"/>
      <c r="N759" s="329"/>
      <c r="O759" s="329"/>
      <c r="P759" s="329"/>
      <c r="Q759" s="329"/>
      <c r="R759" s="329"/>
      <c r="S759" s="329"/>
      <c r="T759" s="329"/>
      <c r="U759" s="329"/>
      <c r="V759" s="329"/>
      <c r="W759" s="329"/>
      <c r="X759" s="329"/>
      <c r="Y759" s="329"/>
      <c r="Z759" s="329"/>
      <c r="AA759" s="329"/>
      <c r="AB759" s="329"/>
      <c r="AC759" s="329"/>
      <c r="AD759" s="329"/>
      <c r="AE759" s="329"/>
      <c r="AF759" s="329"/>
      <c r="AG759" s="329"/>
    </row>
    <row r="760" spans="1:33" ht="24" customHeight="1">
      <c r="A760" s="329"/>
      <c r="B760" s="329"/>
      <c r="C760" s="329"/>
      <c r="D760" s="329"/>
      <c r="E760" s="329"/>
      <c r="F760" s="329"/>
      <c r="G760" s="329"/>
      <c r="H760" s="329"/>
      <c r="I760" s="329"/>
      <c r="J760" s="329"/>
      <c r="K760" s="329"/>
      <c r="L760" s="329"/>
      <c r="M760" s="329"/>
      <c r="N760" s="329"/>
      <c r="O760" s="329"/>
      <c r="P760" s="329"/>
      <c r="Q760" s="329"/>
      <c r="R760" s="329"/>
      <c r="S760" s="329"/>
      <c r="T760" s="329"/>
      <c r="U760" s="329"/>
      <c r="V760" s="329"/>
      <c r="W760" s="329"/>
      <c r="X760" s="329"/>
      <c r="Y760" s="329"/>
      <c r="Z760" s="329"/>
      <c r="AA760" s="329"/>
      <c r="AB760" s="329"/>
      <c r="AC760" s="329"/>
      <c r="AD760" s="329"/>
      <c r="AE760" s="329"/>
      <c r="AF760" s="329"/>
      <c r="AG760" s="329"/>
    </row>
    <row r="761" spans="1:33" ht="24" customHeight="1">
      <c r="A761" s="329"/>
      <c r="B761" s="329"/>
      <c r="C761" s="329"/>
      <c r="D761" s="329"/>
      <c r="E761" s="329"/>
      <c r="F761" s="329"/>
      <c r="G761" s="329"/>
      <c r="H761" s="329"/>
      <c r="I761" s="329"/>
      <c r="J761" s="329"/>
      <c r="K761" s="329"/>
      <c r="L761" s="329"/>
      <c r="M761" s="329"/>
      <c r="N761" s="329"/>
      <c r="O761" s="329"/>
      <c r="P761" s="329"/>
      <c r="Q761" s="329"/>
      <c r="R761" s="329"/>
      <c r="S761" s="329"/>
      <c r="T761" s="329"/>
      <c r="U761" s="329"/>
      <c r="V761" s="329"/>
      <c r="W761" s="329"/>
      <c r="X761" s="329"/>
      <c r="Y761" s="329"/>
      <c r="Z761" s="329"/>
      <c r="AA761" s="329"/>
      <c r="AB761" s="329"/>
      <c r="AC761" s="329"/>
      <c r="AD761" s="329"/>
      <c r="AE761" s="329"/>
      <c r="AF761" s="329"/>
      <c r="AG761" s="329"/>
    </row>
    <row r="762" spans="1:33" ht="24" customHeight="1">
      <c r="A762" s="329"/>
      <c r="B762" s="329"/>
      <c r="C762" s="329"/>
      <c r="D762" s="329"/>
      <c r="E762" s="329"/>
      <c r="F762" s="329"/>
      <c r="G762" s="329"/>
      <c r="H762" s="329"/>
      <c r="I762" s="329"/>
      <c r="J762" s="329"/>
      <c r="K762" s="329"/>
      <c r="L762" s="329"/>
      <c r="M762" s="329"/>
      <c r="N762" s="329"/>
      <c r="O762" s="329"/>
      <c r="P762" s="329"/>
      <c r="Q762" s="329"/>
      <c r="R762" s="329"/>
      <c r="S762" s="329"/>
      <c r="T762" s="329"/>
      <c r="U762" s="329"/>
      <c r="V762" s="329"/>
      <c r="W762" s="329"/>
      <c r="X762" s="329"/>
      <c r="Y762" s="329"/>
      <c r="Z762" s="329"/>
      <c r="AA762" s="329"/>
      <c r="AB762" s="329"/>
      <c r="AC762" s="329"/>
      <c r="AD762" s="329"/>
      <c r="AE762" s="329"/>
      <c r="AF762" s="329"/>
      <c r="AG762" s="329"/>
    </row>
    <row r="763" spans="1:33" ht="24" customHeight="1">
      <c r="A763" s="329"/>
      <c r="B763" s="329"/>
      <c r="C763" s="329"/>
      <c r="D763" s="329"/>
      <c r="E763" s="329"/>
      <c r="F763" s="329"/>
      <c r="G763" s="329"/>
      <c r="H763" s="329"/>
      <c r="I763" s="329"/>
      <c r="J763" s="329"/>
      <c r="K763" s="329"/>
      <c r="L763" s="329"/>
      <c r="M763" s="329"/>
      <c r="N763" s="329"/>
      <c r="O763" s="329"/>
      <c r="P763" s="329"/>
      <c r="Q763" s="329"/>
      <c r="R763" s="329"/>
      <c r="S763" s="329"/>
      <c r="T763" s="329"/>
      <c r="U763" s="329"/>
      <c r="V763" s="329"/>
      <c r="W763" s="329"/>
      <c r="X763" s="329"/>
      <c r="Y763" s="329"/>
      <c r="Z763" s="329"/>
      <c r="AA763" s="329"/>
      <c r="AB763" s="329"/>
      <c r="AC763" s="329"/>
      <c r="AD763" s="329"/>
      <c r="AE763" s="329"/>
      <c r="AF763" s="329"/>
      <c r="AG763" s="329"/>
    </row>
    <row r="764" spans="1:33" ht="24" customHeight="1">
      <c r="A764" s="329"/>
      <c r="B764" s="329"/>
      <c r="C764" s="329"/>
      <c r="D764" s="329"/>
      <c r="E764" s="329"/>
      <c r="F764" s="329"/>
      <c r="G764" s="329"/>
      <c r="H764" s="329"/>
      <c r="I764" s="329"/>
      <c r="J764" s="329"/>
      <c r="K764" s="329"/>
      <c r="L764" s="329"/>
      <c r="M764" s="329"/>
      <c r="N764" s="329"/>
      <c r="O764" s="329"/>
      <c r="P764" s="329"/>
      <c r="Q764" s="329"/>
      <c r="R764" s="329"/>
      <c r="S764" s="329"/>
      <c r="T764" s="329"/>
      <c r="U764" s="329"/>
      <c r="V764" s="329"/>
      <c r="W764" s="329"/>
      <c r="X764" s="329"/>
      <c r="Y764" s="329"/>
      <c r="Z764" s="329"/>
      <c r="AA764" s="329"/>
      <c r="AB764" s="329"/>
      <c r="AC764" s="329"/>
      <c r="AD764" s="329"/>
      <c r="AE764" s="329"/>
      <c r="AF764" s="329"/>
      <c r="AG764" s="329"/>
    </row>
    <row r="765" spans="1:33" ht="24" customHeight="1">
      <c r="A765" s="329"/>
      <c r="B765" s="329"/>
      <c r="C765" s="329"/>
      <c r="D765" s="329"/>
      <c r="E765" s="329"/>
      <c r="F765" s="329"/>
      <c r="G765" s="329"/>
      <c r="H765" s="329"/>
      <c r="I765" s="329"/>
      <c r="J765" s="329"/>
      <c r="K765" s="329"/>
      <c r="L765" s="329"/>
      <c r="M765" s="329"/>
      <c r="N765" s="329"/>
      <c r="O765" s="329"/>
      <c r="P765" s="329"/>
      <c r="Q765" s="329"/>
      <c r="R765" s="329"/>
      <c r="S765" s="329"/>
      <c r="T765" s="329"/>
      <c r="U765" s="329"/>
      <c r="V765" s="329"/>
      <c r="W765" s="329"/>
      <c r="X765" s="329"/>
      <c r="Y765" s="329"/>
      <c r="Z765" s="329"/>
      <c r="AA765" s="329"/>
      <c r="AB765" s="329"/>
      <c r="AC765" s="329"/>
      <c r="AD765" s="329"/>
      <c r="AE765" s="329"/>
      <c r="AF765" s="329"/>
      <c r="AG765" s="329"/>
    </row>
    <row r="766" spans="1:33" ht="24" customHeight="1">
      <c r="A766" s="329"/>
      <c r="B766" s="329"/>
      <c r="C766" s="329"/>
      <c r="D766" s="329"/>
      <c r="E766" s="329"/>
      <c r="F766" s="329"/>
      <c r="G766" s="329"/>
      <c r="H766" s="329"/>
      <c r="I766" s="329"/>
      <c r="J766" s="329"/>
      <c r="K766" s="329"/>
      <c r="L766" s="329"/>
      <c r="M766" s="329"/>
      <c r="N766" s="329"/>
      <c r="O766" s="329"/>
      <c r="P766" s="329"/>
      <c r="Q766" s="329"/>
      <c r="R766" s="329"/>
      <c r="S766" s="329"/>
      <c r="T766" s="329"/>
      <c r="U766" s="329"/>
      <c r="V766" s="329"/>
      <c r="W766" s="329"/>
      <c r="X766" s="329"/>
      <c r="Y766" s="329"/>
      <c r="Z766" s="329"/>
      <c r="AA766" s="329"/>
      <c r="AB766" s="329"/>
      <c r="AC766" s="329"/>
      <c r="AD766" s="329"/>
      <c r="AE766" s="329"/>
      <c r="AF766" s="329"/>
      <c r="AG766" s="329"/>
    </row>
    <row r="767" spans="1:33" ht="24" customHeight="1">
      <c r="A767" s="329"/>
      <c r="B767" s="329"/>
      <c r="C767" s="329"/>
      <c r="D767" s="329"/>
      <c r="E767" s="329"/>
      <c r="F767" s="329"/>
      <c r="G767" s="329"/>
      <c r="H767" s="329"/>
      <c r="I767" s="329"/>
      <c r="J767" s="329"/>
      <c r="K767" s="329"/>
      <c r="L767" s="329"/>
      <c r="M767" s="329"/>
      <c r="N767" s="329"/>
      <c r="O767" s="329"/>
      <c r="P767" s="329"/>
      <c r="Q767" s="329"/>
      <c r="R767" s="329"/>
      <c r="S767" s="329"/>
      <c r="T767" s="329"/>
      <c r="U767" s="329"/>
      <c r="V767" s="329"/>
      <c r="W767" s="329"/>
      <c r="X767" s="329"/>
      <c r="Y767" s="329"/>
      <c r="Z767" s="329"/>
      <c r="AA767" s="329"/>
      <c r="AB767" s="329"/>
      <c r="AC767" s="329"/>
      <c r="AD767" s="329"/>
      <c r="AE767" s="329"/>
      <c r="AF767" s="329"/>
      <c r="AG767" s="329"/>
    </row>
    <row r="768" spans="1:33" ht="24" customHeight="1">
      <c r="A768" s="329"/>
      <c r="B768" s="329"/>
      <c r="C768" s="329"/>
      <c r="D768" s="329"/>
      <c r="E768" s="329"/>
      <c r="F768" s="329"/>
      <c r="G768" s="329"/>
      <c r="H768" s="329"/>
      <c r="I768" s="329"/>
      <c r="J768" s="329"/>
      <c r="K768" s="329"/>
      <c r="L768" s="329"/>
      <c r="M768" s="329"/>
      <c r="N768" s="329"/>
      <c r="O768" s="329"/>
      <c r="P768" s="329"/>
      <c r="Q768" s="329"/>
      <c r="R768" s="329"/>
      <c r="S768" s="329"/>
      <c r="T768" s="329"/>
      <c r="U768" s="329"/>
      <c r="V768" s="329"/>
      <c r="W768" s="329"/>
      <c r="X768" s="329"/>
      <c r="Y768" s="329"/>
      <c r="Z768" s="329"/>
      <c r="AA768" s="329"/>
      <c r="AB768" s="329"/>
      <c r="AC768" s="329"/>
      <c r="AD768" s="329"/>
      <c r="AE768" s="329"/>
      <c r="AF768" s="329"/>
      <c r="AG768" s="329"/>
    </row>
    <row r="769" spans="1:33" ht="24" customHeight="1">
      <c r="A769" s="329"/>
      <c r="B769" s="329"/>
      <c r="C769" s="329"/>
      <c r="D769" s="329"/>
      <c r="E769" s="329"/>
      <c r="F769" s="329"/>
      <c r="G769" s="329"/>
      <c r="H769" s="329"/>
      <c r="I769" s="329"/>
      <c r="J769" s="329"/>
      <c r="K769" s="329"/>
      <c r="L769" s="329"/>
      <c r="M769" s="329"/>
      <c r="N769" s="329"/>
      <c r="O769" s="329"/>
      <c r="P769" s="329"/>
      <c r="Q769" s="329"/>
      <c r="R769" s="329"/>
      <c r="S769" s="329"/>
      <c r="T769" s="329"/>
      <c r="U769" s="329"/>
      <c r="V769" s="329"/>
      <c r="W769" s="329"/>
      <c r="X769" s="329"/>
      <c r="Y769" s="329"/>
      <c r="Z769" s="329"/>
      <c r="AA769" s="329"/>
      <c r="AB769" s="329"/>
      <c r="AC769" s="329"/>
      <c r="AD769" s="329"/>
      <c r="AE769" s="329"/>
      <c r="AF769" s="329"/>
      <c r="AG769" s="329"/>
    </row>
    <row r="770" spans="1:33" ht="24" customHeight="1">
      <c r="A770" s="329"/>
      <c r="B770" s="329"/>
      <c r="C770" s="329"/>
      <c r="D770" s="329"/>
      <c r="E770" s="329"/>
      <c r="F770" s="329"/>
      <c r="G770" s="329"/>
      <c r="H770" s="329"/>
      <c r="I770" s="329"/>
      <c r="J770" s="329"/>
      <c r="K770" s="329"/>
      <c r="L770" s="329"/>
      <c r="M770" s="329"/>
      <c r="N770" s="329"/>
      <c r="O770" s="329"/>
      <c r="P770" s="329"/>
      <c r="Q770" s="329"/>
      <c r="R770" s="329"/>
      <c r="S770" s="329"/>
      <c r="T770" s="329"/>
      <c r="U770" s="329"/>
      <c r="V770" s="329"/>
      <c r="W770" s="329"/>
      <c r="X770" s="329"/>
      <c r="Y770" s="329"/>
      <c r="Z770" s="329"/>
      <c r="AA770" s="329"/>
      <c r="AB770" s="329"/>
      <c r="AC770" s="329"/>
      <c r="AD770" s="329"/>
      <c r="AE770" s="329"/>
      <c r="AF770" s="329"/>
      <c r="AG770" s="329"/>
    </row>
    <row r="771" spans="1:33" ht="24" customHeight="1">
      <c r="A771" s="329"/>
      <c r="B771" s="329"/>
      <c r="C771" s="329"/>
      <c r="D771" s="329"/>
      <c r="E771" s="329"/>
      <c r="F771" s="329"/>
      <c r="G771" s="329"/>
      <c r="H771" s="329"/>
      <c r="I771" s="329"/>
      <c r="J771" s="329"/>
      <c r="K771" s="329"/>
      <c r="L771" s="329"/>
      <c r="M771" s="329"/>
      <c r="N771" s="329"/>
      <c r="O771" s="329"/>
      <c r="P771" s="329"/>
      <c r="Q771" s="329"/>
      <c r="R771" s="329"/>
      <c r="S771" s="329"/>
      <c r="T771" s="329"/>
      <c r="U771" s="329"/>
      <c r="V771" s="329"/>
      <c r="W771" s="329"/>
      <c r="X771" s="329"/>
      <c r="Y771" s="329"/>
      <c r="Z771" s="329"/>
      <c r="AA771" s="329"/>
      <c r="AB771" s="329"/>
      <c r="AC771" s="329"/>
      <c r="AD771" s="329"/>
      <c r="AE771" s="329"/>
      <c r="AF771" s="329"/>
      <c r="AG771" s="329"/>
    </row>
    <row r="772" spans="1:33" ht="24" customHeight="1">
      <c r="A772" s="329"/>
      <c r="B772" s="329"/>
      <c r="C772" s="329"/>
      <c r="D772" s="329"/>
      <c r="E772" s="329"/>
      <c r="F772" s="329"/>
      <c r="G772" s="329"/>
      <c r="H772" s="329"/>
      <c r="I772" s="329"/>
      <c r="J772" s="329"/>
      <c r="K772" s="329"/>
      <c r="L772" s="329"/>
      <c r="M772" s="329"/>
      <c r="N772" s="329"/>
      <c r="O772" s="329"/>
      <c r="P772" s="329"/>
      <c r="Q772" s="329"/>
      <c r="R772" s="329"/>
      <c r="S772" s="329"/>
      <c r="T772" s="329"/>
      <c r="U772" s="329"/>
      <c r="V772" s="329"/>
      <c r="W772" s="329"/>
      <c r="X772" s="329"/>
      <c r="Y772" s="329"/>
      <c r="Z772" s="329"/>
      <c r="AA772" s="329"/>
      <c r="AB772" s="329"/>
      <c r="AC772" s="329"/>
      <c r="AD772" s="329"/>
      <c r="AE772" s="329"/>
      <c r="AF772" s="329"/>
      <c r="AG772" s="329"/>
    </row>
    <row r="773" spans="1:33" ht="24" customHeight="1">
      <c r="A773" s="329"/>
      <c r="B773" s="329"/>
      <c r="C773" s="329"/>
      <c r="D773" s="329"/>
      <c r="E773" s="329"/>
      <c r="F773" s="329"/>
      <c r="G773" s="329"/>
      <c r="H773" s="329"/>
      <c r="I773" s="329"/>
      <c r="J773" s="329"/>
      <c r="K773" s="329"/>
      <c r="L773" s="329"/>
      <c r="M773" s="329"/>
      <c r="N773" s="329"/>
      <c r="O773" s="329"/>
      <c r="P773" s="329"/>
      <c r="Q773" s="329"/>
      <c r="R773" s="329"/>
      <c r="S773" s="329"/>
      <c r="T773" s="329"/>
      <c r="U773" s="329"/>
      <c r="V773" s="329"/>
      <c r="W773" s="329"/>
      <c r="X773" s="329"/>
      <c r="Y773" s="329"/>
      <c r="Z773" s="329"/>
      <c r="AA773" s="329"/>
      <c r="AB773" s="329"/>
      <c r="AC773" s="329"/>
      <c r="AD773" s="329"/>
      <c r="AE773" s="329"/>
      <c r="AF773" s="329"/>
      <c r="AG773" s="329"/>
    </row>
    <row r="774" spans="1:33" ht="24" customHeight="1">
      <c r="A774" s="329"/>
      <c r="B774" s="329"/>
      <c r="C774" s="329"/>
      <c r="D774" s="329"/>
      <c r="E774" s="329"/>
      <c r="F774" s="329"/>
      <c r="G774" s="329"/>
      <c r="H774" s="329"/>
      <c r="I774" s="329"/>
      <c r="J774" s="329"/>
      <c r="K774" s="329"/>
      <c r="L774" s="329"/>
      <c r="M774" s="329"/>
      <c r="N774" s="329"/>
      <c r="O774" s="329"/>
      <c r="P774" s="329"/>
      <c r="Q774" s="329"/>
      <c r="R774" s="329"/>
      <c r="S774" s="329"/>
      <c r="T774" s="329"/>
      <c r="U774" s="329"/>
      <c r="V774" s="329"/>
      <c r="W774" s="329"/>
      <c r="X774" s="329"/>
      <c r="Y774" s="329"/>
      <c r="Z774" s="329"/>
      <c r="AA774" s="329"/>
      <c r="AB774" s="329"/>
      <c r="AC774" s="329"/>
      <c r="AD774" s="329"/>
      <c r="AE774" s="329"/>
      <c r="AF774" s="329"/>
      <c r="AG774" s="329"/>
    </row>
    <row r="775" spans="1:33" ht="24" customHeight="1">
      <c r="A775" s="329"/>
      <c r="B775" s="329"/>
      <c r="C775" s="329"/>
      <c r="D775" s="329"/>
      <c r="E775" s="329"/>
      <c r="F775" s="329"/>
      <c r="G775" s="329"/>
      <c r="H775" s="329"/>
      <c r="I775" s="329"/>
      <c r="J775" s="329"/>
      <c r="K775" s="329"/>
      <c r="L775" s="329"/>
      <c r="M775" s="329"/>
      <c r="N775" s="329"/>
      <c r="O775" s="329"/>
      <c r="P775" s="329"/>
      <c r="Q775" s="329"/>
      <c r="R775" s="329"/>
      <c r="S775" s="329"/>
      <c r="T775" s="329"/>
      <c r="U775" s="329"/>
      <c r="V775" s="329"/>
      <c r="W775" s="329"/>
      <c r="X775" s="329"/>
      <c r="Y775" s="329"/>
      <c r="Z775" s="329"/>
      <c r="AA775" s="329"/>
      <c r="AB775" s="329"/>
      <c r="AC775" s="329"/>
      <c r="AD775" s="329"/>
      <c r="AE775" s="329"/>
      <c r="AF775" s="329"/>
      <c r="AG775" s="329"/>
    </row>
    <row r="776" spans="1:33" ht="24" customHeight="1">
      <c r="A776" s="329"/>
      <c r="B776" s="329"/>
      <c r="C776" s="329"/>
      <c r="D776" s="329"/>
      <c r="E776" s="329"/>
      <c r="F776" s="329"/>
      <c r="G776" s="329"/>
      <c r="H776" s="329"/>
      <c r="I776" s="329"/>
      <c r="J776" s="329"/>
      <c r="K776" s="329"/>
      <c r="L776" s="329"/>
      <c r="M776" s="329"/>
      <c r="N776" s="329"/>
      <c r="O776" s="329"/>
      <c r="P776" s="329"/>
      <c r="Q776" s="329"/>
      <c r="R776" s="329"/>
      <c r="S776" s="329"/>
      <c r="T776" s="329"/>
      <c r="U776" s="329"/>
      <c r="V776" s="329"/>
      <c r="W776" s="329"/>
      <c r="X776" s="329"/>
      <c r="Y776" s="329"/>
      <c r="Z776" s="329"/>
      <c r="AA776" s="329"/>
      <c r="AB776" s="329"/>
      <c r="AC776" s="329"/>
      <c r="AD776" s="329"/>
      <c r="AE776" s="329"/>
      <c r="AF776" s="329"/>
      <c r="AG776" s="329"/>
    </row>
    <row r="777" spans="1:33" ht="24" customHeight="1">
      <c r="A777" s="329"/>
      <c r="B777" s="329"/>
      <c r="C777" s="329"/>
      <c r="D777" s="329"/>
      <c r="E777" s="329"/>
      <c r="F777" s="329"/>
      <c r="G777" s="329"/>
      <c r="H777" s="329"/>
      <c r="I777" s="329"/>
      <c r="J777" s="329"/>
      <c r="K777" s="329"/>
      <c r="L777" s="329"/>
      <c r="M777" s="329"/>
      <c r="N777" s="329"/>
      <c r="O777" s="329"/>
      <c r="P777" s="329"/>
      <c r="Q777" s="329"/>
      <c r="R777" s="329"/>
      <c r="S777" s="329"/>
      <c r="T777" s="329"/>
      <c r="U777" s="329"/>
      <c r="V777" s="329"/>
      <c r="W777" s="329"/>
      <c r="X777" s="329"/>
      <c r="Y777" s="329"/>
      <c r="Z777" s="329"/>
      <c r="AA777" s="329"/>
      <c r="AB777" s="329"/>
      <c r="AC777" s="329"/>
      <c r="AD777" s="329"/>
      <c r="AE777" s="329"/>
      <c r="AF777" s="329"/>
      <c r="AG777" s="329"/>
    </row>
    <row r="778" spans="1:33" ht="24" customHeight="1">
      <c r="A778" s="329"/>
      <c r="B778" s="329"/>
      <c r="C778" s="329"/>
      <c r="D778" s="329"/>
      <c r="E778" s="329"/>
      <c r="F778" s="329"/>
      <c r="G778" s="329"/>
      <c r="H778" s="329"/>
      <c r="I778" s="329"/>
      <c r="J778" s="329"/>
      <c r="K778" s="329"/>
      <c r="L778" s="329"/>
      <c r="M778" s="329"/>
      <c r="N778" s="329"/>
      <c r="O778" s="329"/>
      <c r="P778" s="329"/>
      <c r="Q778" s="329"/>
      <c r="R778" s="329"/>
      <c r="S778" s="329"/>
      <c r="T778" s="329"/>
      <c r="U778" s="329"/>
      <c r="V778" s="329"/>
      <c r="W778" s="329"/>
      <c r="X778" s="329"/>
      <c r="Y778" s="329"/>
      <c r="Z778" s="329"/>
      <c r="AA778" s="329"/>
      <c r="AB778" s="329"/>
      <c r="AC778" s="329"/>
      <c r="AD778" s="329"/>
      <c r="AE778" s="329"/>
      <c r="AF778" s="329"/>
      <c r="AG778" s="329"/>
    </row>
    <row r="779" spans="1:33" ht="24" customHeight="1">
      <c r="A779" s="329"/>
      <c r="B779" s="329"/>
      <c r="C779" s="329"/>
      <c r="D779" s="329"/>
      <c r="E779" s="329"/>
      <c r="F779" s="329"/>
      <c r="G779" s="329"/>
      <c r="H779" s="329"/>
      <c r="I779" s="329"/>
      <c r="J779" s="329"/>
      <c r="K779" s="329"/>
      <c r="L779" s="329"/>
      <c r="M779" s="329"/>
      <c r="N779" s="329"/>
      <c r="O779" s="329"/>
      <c r="P779" s="329"/>
      <c r="Q779" s="329"/>
      <c r="R779" s="329"/>
      <c r="S779" s="329"/>
      <c r="T779" s="329"/>
      <c r="U779" s="329"/>
      <c r="V779" s="329"/>
      <c r="W779" s="329"/>
      <c r="X779" s="329"/>
      <c r="Y779" s="329"/>
      <c r="Z779" s="329"/>
      <c r="AA779" s="329"/>
      <c r="AB779" s="329"/>
      <c r="AC779" s="329"/>
      <c r="AD779" s="329"/>
      <c r="AE779" s="329"/>
      <c r="AF779" s="329"/>
      <c r="AG779" s="329"/>
    </row>
    <row r="780" spans="1:33" ht="24" customHeight="1">
      <c r="A780" s="329"/>
      <c r="B780" s="329"/>
      <c r="C780" s="329"/>
      <c r="D780" s="329"/>
      <c r="E780" s="329"/>
      <c r="F780" s="329"/>
      <c r="G780" s="329"/>
      <c r="H780" s="329"/>
      <c r="I780" s="329"/>
      <c r="J780" s="329"/>
      <c r="K780" s="329"/>
      <c r="L780" s="329"/>
      <c r="M780" s="329"/>
      <c r="N780" s="329"/>
      <c r="O780" s="329"/>
      <c r="P780" s="329"/>
      <c r="Q780" s="329"/>
      <c r="R780" s="329"/>
      <c r="S780" s="329"/>
      <c r="T780" s="329"/>
      <c r="U780" s="329"/>
      <c r="V780" s="329"/>
      <c r="W780" s="329"/>
      <c r="X780" s="329"/>
      <c r="Y780" s="329"/>
      <c r="Z780" s="329"/>
      <c r="AA780" s="329"/>
      <c r="AB780" s="329"/>
      <c r="AC780" s="329"/>
      <c r="AD780" s="329"/>
      <c r="AE780" s="329"/>
      <c r="AF780" s="329"/>
      <c r="AG780" s="329"/>
    </row>
    <row r="781" spans="1:33" ht="24" customHeight="1">
      <c r="A781" s="329"/>
      <c r="B781" s="329"/>
      <c r="C781" s="329"/>
      <c r="D781" s="329"/>
      <c r="E781" s="329"/>
      <c r="F781" s="329"/>
      <c r="G781" s="329"/>
      <c r="H781" s="329"/>
      <c r="I781" s="329"/>
      <c r="J781" s="329"/>
      <c r="K781" s="329"/>
      <c r="L781" s="329"/>
      <c r="M781" s="329"/>
      <c r="N781" s="329"/>
      <c r="O781" s="329"/>
      <c r="P781" s="329"/>
      <c r="Q781" s="329"/>
      <c r="R781" s="329"/>
      <c r="S781" s="329"/>
      <c r="T781" s="329"/>
      <c r="U781" s="329"/>
      <c r="V781" s="329"/>
      <c r="W781" s="329"/>
      <c r="X781" s="329"/>
      <c r="Y781" s="329"/>
      <c r="Z781" s="329"/>
      <c r="AA781" s="329"/>
      <c r="AB781" s="329"/>
      <c r="AC781" s="329"/>
      <c r="AD781" s="329"/>
      <c r="AE781" s="329"/>
      <c r="AF781" s="329"/>
      <c r="AG781" s="329"/>
    </row>
    <row r="782" spans="1:33" ht="24" customHeight="1">
      <c r="A782" s="329"/>
      <c r="B782" s="329"/>
      <c r="C782" s="329"/>
      <c r="D782" s="329"/>
      <c r="E782" s="329"/>
      <c r="F782" s="329"/>
      <c r="G782" s="329"/>
      <c r="H782" s="329"/>
      <c r="I782" s="329"/>
      <c r="J782" s="329"/>
      <c r="K782" s="329"/>
      <c r="L782" s="329"/>
      <c r="M782" s="329"/>
      <c r="N782" s="329"/>
      <c r="O782" s="329"/>
      <c r="P782" s="329"/>
      <c r="Q782" s="329"/>
      <c r="R782" s="329"/>
      <c r="S782" s="329"/>
      <c r="T782" s="329"/>
      <c r="U782" s="329"/>
      <c r="V782" s="329"/>
      <c r="W782" s="329"/>
      <c r="X782" s="329"/>
      <c r="Y782" s="329"/>
      <c r="Z782" s="329"/>
      <c r="AA782" s="329"/>
      <c r="AB782" s="329"/>
      <c r="AC782" s="329"/>
      <c r="AD782" s="329"/>
      <c r="AE782" s="329"/>
      <c r="AF782" s="329"/>
      <c r="AG782" s="329"/>
    </row>
    <row r="783" spans="1:33" ht="24" customHeight="1">
      <c r="A783" s="329"/>
      <c r="B783" s="329"/>
      <c r="C783" s="329"/>
      <c r="D783" s="329"/>
      <c r="E783" s="329"/>
      <c r="F783" s="329"/>
      <c r="G783" s="329"/>
      <c r="H783" s="329"/>
      <c r="I783" s="329"/>
      <c r="J783" s="329"/>
      <c r="K783" s="329"/>
      <c r="L783" s="329"/>
      <c r="M783" s="329"/>
      <c r="N783" s="329"/>
      <c r="O783" s="329"/>
      <c r="P783" s="329"/>
      <c r="Q783" s="329"/>
      <c r="R783" s="329"/>
      <c r="S783" s="329"/>
      <c r="T783" s="329"/>
      <c r="U783" s="329"/>
      <c r="V783" s="329"/>
      <c r="W783" s="329"/>
      <c r="X783" s="329"/>
      <c r="Y783" s="329"/>
      <c r="Z783" s="329"/>
      <c r="AA783" s="329"/>
      <c r="AB783" s="329"/>
      <c r="AC783" s="329"/>
      <c r="AD783" s="329"/>
      <c r="AE783" s="329"/>
      <c r="AF783" s="329"/>
      <c r="AG783" s="329"/>
    </row>
    <row r="784" spans="1:33" ht="24" customHeight="1">
      <c r="A784" s="329"/>
      <c r="B784" s="329"/>
      <c r="C784" s="329"/>
      <c r="D784" s="329"/>
      <c r="E784" s="329"/>
      <c r="F784" s="329"/>
      <c r="G784" s="329"/>
      <c r="H784" s="329"/>
      <c r="I784" s="329"/>
      <c r="J784" s="329"/>
      <c r="K784" s="329"/>
      <c r="L784" s="329"/>
      <c r="M784" s="329"/>
      <c r="N784" s="329"/>
      <c r="O784" s="329"/>
      <c r="P784" s="329"/>
      <c r="Q784" s="329"/>
      <c r="R784" s="329"/>
      <c r="S784" s="329"/>
      <c r="T784" s="329"/>
      <c r="U784" s="329"/>
      <c r="V784" s="329"/>
      <c r="W784" s="329"/>
      <c r="X784" s="329"/>
      <c r="Y784" s="329"/>
      <c r="Z784" s="329"/>
      <c r="AA784" s="329"/>
      <c r="AB784" s="329"/>
      <c r="AC784" s="329"/>
      <c r="AD784" s="329"/>
      <c r="AE784" s="329"/>
      <c r="AF784" s="329"/>
      <c r="AG784" s="329"/>
    </row>
    <row r="785" spans="1:33" ht="24" customHeight="1">
      <c r="A785" s="329"/>
      <c r="B785" s="329"/>
      <c r="C785" s="329"/>
      <c r="D785" s="329"/>
      <c r="E785" s="329"/>
      <c r="F785" s="329"/>
      <c r="G785" s="329"/>
      <c r="H785" s="329"/>
      <c r="I785" s="329"/>
      <c r="J785" s="329"/>
      <c r="K785" s="329"/>
      <c r="L785" s="329"/>
      <c r="M785" s="329"/>
      <c r="N785" s="329"/>
      <c r="O785" s="329"/>
      <c r="P785" s="329"/>
      <c r="Q785" s="329"/>
      <c r="R785" s="329"/>
      <c r="S785" s="329"/>
      <c r="T785" s="329"/>
      <c r="U785" s="329"/>
      <c r="V785" s="329"/>
      <c r="W785" s="329"/>
      <c r="X785" s="329"/>
      <c r="Y785" s="329"/>
      <c r="Z785" s="329"/>
      <c r="AA785" s="329"/>
      <c r="AB785" s="329"/>
      <c r="AC785" s="329"/>
      <c r="AD785" s="329"/>
      <c r="AE785" s="329"/>
      <c r="AF785" s="329"/>
      <c r="AG785" s="329"/>
    </row>
    <row r="786" spans="1:33" ht="24" customHeight="1">
      <c r="A786" s="329"/>
      <c r="B786" s="329"/>
      <c r="C786" s="329"/>
      <c r="D786" s="329"/>
      <c r="E786" s="329"/>
      <c r="F786" s="329"/>
      <c r="G786" s="329"/>
      <c r="H786" s="329"/>
      <c r="I786" s="329"/>
      <c r="J786" s="329"/>
      <c r="K786" s="329"/>
      <c r="L786" s="329"/>
      <c r="M786" s="329"/>
      <c r="N786" s="329"/>
      <c r="O786" s="329"/>
      <c r="P786" s="329"/>
      <c r="Q786" s="329"/>
      <c r="R786" s="329"/>
      <c r="S786" s="329"/>
      <c r="T786" s="329"/>
      <c r="U786" s="329"/>
      <c r="V786" s="329"/>
      <c r="W786" s="329"/>
      <c r="X786" s="329"/>
      <c r="Y786" s="329"/>
      <c r="Z786" s="329"/>
      <c r="AA786" s="329"/>
      <c r="AB786" s="329"/>
      <c r="AC786" s="329"/>
      <c r="AD786" s="329"/>
      <c r="AE786" s="329"/>
      <c r="AF786" s="329"/>
      <c r="AG786" s="329"/>
    </row>
    <row r="787" spans="1:33" ht="24" customHeight="1">
      <c r="A787" s="329"/>
      <c r="B787" s="329"/>
      <c r="C787" s="329"/>
      <c r="D787" s="329"/>
      <c r="E787" s="329"/>
      <c r="F787" s="329"/>
      <c r="G787" s="329"/>
      <c r="H787" s="329"/>
      <c r="I787" s="329"/>
      <c r="J787" s="329"/>
      <c r="K787" s="329"/>
      <c r="L787" s="329"/>
      <c r="M787" s="329"/>
      <c r="N787" s="329"/>
      <c r="O787" s="329"/>
      <c r="P787" s="329"/>
      <c r="Q787" s="329"/>
      <c r="R787" s="329"/>
      <c r="S787" s="329"/>
      <c r="T787" s="329"/>
      <c r="U787" s="329"/>
      <c r="V787" s="329"/>
      <c r="W787" s="329"/>
      <c r="X787" s="329"/>
      <c r="Y787" s="329"/>
      <c r="Z787" s="329"/>
      <c r="AA787" s="329"/>
      <c r="AB787" s="329"/>
      <c r="AC787" s="329"/>
      <c r="AD787" s="329"/>
      <c r="AE787" s="329"/>
      <c r="AF787" s="329"/>
      <c r="AG787" s="329"/>
    </row>
    <row r="788" spans="1:33" ht="24" customHeight="1">
      <c r="A788" s="329"/>
      <c r="B788" s="329"/>
      <c r="C788" s="329"/>
      <c r="D788" s="329"/>
      <c r="E788" s="329"/>
      <c r="F788" s="329"/>
      <c r="G788" s="329"/>
      <c r="H788" s="329"/>
      <c r="I788" s="329"/>
      <c r="J788" s="329"/>
      <c r="K788" s="329"/>
      <c r="L788" s="329"/>
      <c r="M788" s="329"/>
      <c r="N788" s="329"/>
      <c r="O788" s="329"/>
      <c r="P788" s="329"/>
      <c r="Q788" s="329"/>
      <c r="R788" s="329"/>
      <c r="S788" s="329"/>
      <c r="T788" s="329"/>
      <c r="U788" s="329"/>
      <c r="V788" s="329"/>
      <c r="W788" s="329"/>
      <c r="X788" s="329"/>
      <c r="Y788" s="329"/>
      <c r="Z788" s="329"/>
      <c r="AA788" s="329"/>
      <c r="AB788" s="329"/>
      <c r="AC788" s="329"/>
      <c r="AD788" s="329"/>
      <c r="AE788" s="329"/>
      <c r="AF788" s="329"/>
      <c r="AG788" s="329"/>
    </row>
    <row r="789" spans="1:33" ht="24" customHeight="1">
      <c r="A789" s="329"/>
      <c r="B789" s="329"/>
      <c r="C789" s="329"/>
      <c r="D789" s="329"/>
      <c r="E789" s="329"/>
      <c r="F789" s="329"/>
      <c r="G789" s="329"/>
      <c r="H789" s="329"/>
      <c r="I789" s="329"/>
      <c r="J789" s="329"/>
      <c r="K789" s="329"/>
      <c r="L789" s="329"/>
      <c r="M789" s="329"/>
      <c r="N789" s="329"/>
      <c r="O789" s="329"/>
      <c r="P789" s="329"/>
      <c r="Q789" s="329"/>
      <c r="R789" s="329"/>
      <c r="S789" s="329"/>
      <c r="T789" s="329"/>
      <c r="U789" s="329"/>
      <c r="V789" s="329"/>
      <c r="W789" s="329"/>
      <c r="X789" s="329"/>
      <c r="Y789" s="329"/>
      <c r="Z789" s="329"/>
      <c r="AA789" s="329"/>
      <c r="AB789" s="329"/>
      <c r="AC789" s="329"/>
      <c r="AD789" s="329"/>
      <c r="AE789" s="329"/>
      <c r="AF789" s="329"/>
      <c r="AG789" s="329"/>
    </row>
    <row r="790" spans="1:33" ht="24" customHeight="1">
      <c r="A790" s="329"/>
      <c r="B790" s="329"/>
      <c r="C790" s="329"/>
      <c r="D790" s="329"/>
      <c r="E790" s="329"/>
      <c r="F790" s="329"/>
      <c r="G790" s="329"/>
      <c r="H790" s="329"/>
      <c r="I790" s="329"/>
      <c r="J790" s="329"/>
      <c r="K790" s="329"/>
      <c r="L790" s="329"/>
      <c r="M790" s="329"/>
      <c r="N790" s="329"/>
      <c r="O790" s="329"/>
      <c r="P790" s="329"/>
      <c r="Q790" s="329"/>
      <c r="R790" s="329"/>
      <c r="S790" s="329"/>
      <c r="T790" s="329"/>
      <c r="U790" s="329"/>
      <c r="V790" s="329"/>
      <c r="W790" s="329"/>
      <c r="X790" s="329"/>
      <c r="Y790" s="329"/>
      <c r="Z790" s="329"/>
      <c r="AA790" s="329"/>
      <c r="AB790" s="329"/>
      <c r="AC790" s="329"/>
      <c r="AD790" s="329"/>
      <c r="AE790" s="329"/>
      <c r="AF790" s="329"/>
      <c r="AG790" s="329"/>
    </row>
    <row r="791" spans="1:33" ht="24" customHeight="1">
      <c r="A791" s="329"/>
      <c r="B791" s="329"/>
      <c r="C791" s="329"/>
      <c r="D791" s="329"/>
      <c r="E791" s="329"/>
      <c r="F791" s="329"/>
      <c r="G791" s="329"/>
      <c r="H791" s="329"/>
      <c r="I791" s="329"/>
      <c r="J791" s="329"/>
      <c r="K791" s="329"/>
      <c r="L791" s="329"/>
      <c r="M791" s="329"/>
      <c r="N791" s="329"/>
      <c r="O791" s="329"/>
      <c r="P791" s="329"/>
      <c r="Q791" s="329"/>
      <c r="R791" s="329"/>
      <c r="S791" s="329"/>
      <c r="T791" s="329"/>
      <c r="U791" s="329"/>
      <c r="V791" s="329"/>
      <c r="W791" s="329"/>
      <c r="X791" s="329"/>
      <c r="Y791" s="329"/>
      <c r="Z791" s="329"/>
      <c r="AA791" s="329"/>
      <c r="AB791" s="329"/>
      <c r="AC791" s="329"/>
      <c r="AD791" s="329"/>
      <c r="AE791" s="329"/>
      <c r="AF791" s="329"/>
      <c r="AG791" s="329"/>
    </row>
    <row r="792" spans="1:33" ht="24" customHeight="1">
      <c r="A792" s="329"/>
      <c r="B792" s="329"/>
      <c r="C792" s="329"/>
      <c r="D792" s="329"/>
      <c r="E792" s="329"/>
      <c r="F792" s="329"/>
      <c r="G792" s="329"/>
      <c r="H792" s="329"/>
      <c r="I792" s="329"/>
      <c r="J792" s="329"/>
      <c r="K792" s="329"/>
      <c r="L792" s="329"/>
      <c r="M792" s="329"/>
      <c r="N792" s="329"/>
      <c r="O792" s="329"/>
      <c r="P792" s="329"/>
      <c r="Q792" s="329"/>
      <c r="R792" s="329"/>
      <c r="S792" s="329"/>
      <c r="T792" s="329"/>
      <c r="U792" s="329"/>
      <c r="V792" s="329"/>
      <c r="W792" s="329"/>
      <c r="X792" s="329"/>
      <c r="Y792" s="329"/>
      <c r="Z792" s="329"/>
      <c r="AA792" s="329"/>
      <c r="AB792" s="329"/>
      <c r="AC792" s="329"/>
      <c r="AD792" s="329"/>
      <c r="AE792" s="329"/>
      <c r="AF792" s="329"/>
      <c r="AG792" s="329"/>
    </row>
    <row r="793" spans="1:33" ht="24" customHeight="1">
      <c r="A793" s="329"/>
      <c r="B793" s="329"/>
      <c r="C793" s="329"/>
      <c r="D793" s="329"/>
      <c r="E793" s="329"/>
      <c r="F793" s="329"/>
      <c r="G793" s="329"/>
      <c r="H793" s="329"/>
      <c r="I793" s="329"/>
      <c r="J793" s="329"/>
      <c r="K793" s="329"/>
      <c r="L793" s="329"/>
      <c r="M793" s="329"/>
      <c r="N793" s="329"/>
      <c r="O793" s="329"/>
      <c r="P793" s="329"/>
      <c r="Q793" s="329"/>
      <c r="R793" s="329"/>
      <c r="S793" s="329"/>
      <c r="T793" s="329"/>
      <c r="U793" s="329"/>
      <c r="V793" s="329"/>
      <c r="W793" s="329"/>
      <c r="X793" s="329"/>
      <c r="Y793" s="329"/>
      <c r="Z793" s="329"/>
      <c r="AA793" s="329"/>
      <c r="AB793" s="329"/>
      <c r="AC793" s="329"/>
      <c r="AD793" s="329"/>
      <c r="AE793" s="329"/>
      <c r="AF793" s="329"/>
      <c r="AG793" s="329"/>
    </row>
    <row r="794" spans="1:33" ht="24" customHeight="1">
      <c r="A794" s="329"/>
      <c r="B794" s="329"/>
      <c r="C794" s="329"/>
      <c r="D794" s="329"/>
      <c r="E794" s="329"/>
      <c r="F794" s="329"/>
      <c r="G794" s="329"/>
      <c r="H794" s="329"/>
      <c r="I794" s="329"/>
      <c r="J794" s="329"/>
      <c r="K794" s="329"/>
      <c r="L794" s="329"/>
      <c r="M794" s="329"/>
      <c r="N794" s="329"/>
      <c r="O794" s="329"/>
      <c r="P794" s="329"/>
      <c r="Q794" s="329"/>
      <c r="R794" s="329"/>
      <c r="S794" s="329"/>
      <c r="T794" s="329"/>
      <c r="U794" s="329"/>
      <c r="V794" s="329"/>
      <c r="W794" s="329"/>
      <c r="X794" s="329"/>
      <c r="Y794" s="329"/>
      <c r="Z794" s="329"/>
      <c r="AA794" s="329"/>
      <c r="AB794" s="329"/>
      <c r="AC794" s="329"/>
      <c r="AD794" s="329"/>
      <c r="AE794" s="329"/>
      <c r="AF794" s="329"/>
      <c r="AG794" s="329"/>
    </row>
    <row r="795" spans="1:33" ht="24" customHeight="1">
      <c r="A795" s="329"/>
      <c r="B795" s="329"/>
      <c r="C795" s="329"/>
      <c r="D795" s="329"/>
      <c r="E795" s="329"/>
      <c r="F795" s="329"/>
      <c r="G795" s="329"/>
      <c r="H795" s="329"/>
      <c r="I795" s="329"/>
      <c r="J795" s="329"/>
      <c r="K795" s="329"/>
      <c r="L795" s="329"/>
      <c r="M795" s="329"/>
      <c r="N795" s="329"/>
      <c r="O795" s="329"/>
      <c r="P795" s="329"/>
      <c r="Q795" s="329"/>
      <c r="R795" s="329"/>
      <c r="S795" s="329"/>
      <c r="T795" s="329"/>
      <c r="U795" s="329"/>
      <c r="V795" s="329"/>
      <c r="W795" s="329"/>
      <c r="X795" s="329"/>
      <c r="Y795" s="329"/>
      <c r="Z795" s="329"/>
      <c r="AA795" s="329"/>
      <c r="AB795" s="329"/>
      <c r="AC795" s="329"/>
      <c r="AD795" s="329"/>
      <c r="AE795" s="329"/>
      <c r="AF795" s="329"/>
      <c r="AG795" s="329"/>
    </row>
    <row r="796" spans="1:33" ht="24" customHeight="1">
      <c r="A796" s="329"/>
      <c r="B796" s="329"/>
      <c r="C796" s="329"/>
      <c r="D796" s="329"/>
      <c r="E796" s="329"/>
      <c r="F796" s="329"/>
      <c r="G796" s="329"/>
      <c r="H796" s="329"/>
      <c r="I796" s="329"/>
      <c r="J796" s="329"/>
      <c r="K796" s="329"/>
      <c r="L796" s="329"/>
      <c r="M796" s="329"/>
      <c r="N796" s="329"/>
      <c r="O796" s="329"/>
      <c r="P796" s="329"/>
      <c r="Q796" s="329"/>
      <c r="R796" s="329"/>
      <c r="S796" s="329"/>
      <c r="T796" s="329"/>
      <c r="U796" s="329"/>
      <c r="V796" s="329"/>
      <c r="W796" s="329"/>
      <c r="X796" s="329"/>
      <c r="Y796" s="329"/>
      <c r="Z796" s="329"/>
      <c r="AA796" s="329"/>
      <c r="AB796" s="329"/>
      <c r="AC796" s="329"/>
      <c r="AD796" s="329"/>
      <c r="AE796" s="329"/>
      <c r="AF796" s="329"/>
      <c r="AG796" s="329"/>
    </row>
    <row r="797" spans="1:33" ht="24" customHeight="1">
      <c r="A797" s="329"/>
      <c r="B797" s="329"/>
      <c r="C797" s="329"/>
      <c r="D797" s="329"/>
      <c r="E797" s="329"/>
      <c r="F797" s="329"/>
      <c r="G797" s="329"/>
      <c r="H797" s="329"/>
      <c r="I797" s="329"/>
      <c r="J797" s="329"/>
      <c r="K797" s="329"/>
      <c r="L797" s="329"/>
      <c r="M797" s="329"/>
      <c r="N797" s="329"/>
      <c r="O797" s="329"/>
      <c r="P797" s="329"/>
      <c r="Q797" s="329"/>
      <c r="R797" s="329"/>
      <c r="S797" s="329"/>
      <c r="T797" s="329"/>
      <c r="U797" s="329"/>
      <c r="V797" s="329"/>
      <c r="W797" s="329"/>
      <c r="X797" s="329"/>
      <c r="Y797" s="329"/>
      <c r="Z797" s="329"/>
      <c r="AA797" s="329"/>
      <c r="AB797" s="329"/>
      <c r="AC797" s="329"/>
      <c r="AD797" s="329"/>
      <c r="AE797" s="329"/>
      <c r="AF797" s="329"/>
      <c r="AG797" s="329"/>
    </row>
    <row r="798" spans="1:33" ht="24" customHeight="1">
      <c r="A798" s="329"/>
      <c r="B798" s="329"/>
      <c r="C798" s="329"/>
      <c r="D798" s="329"/>
      <c r="E798" s="329"/>
      <c r="F798" s="329"/>
      <c r="G798" s="329"/>
      <c r="H798" s="329"/>
      <c r="I798" s="329"/>
      <c r="J798" s="329"/>
      <c r="K798" s="329"/>
      <c r="L798" s="329"/>
      <c r="M798" s="329"/>
      <c r="N798" s="329"/>
      <c r="O798" s="329"/>
      <c r="P798" s="329"/>
      <c r="Q798" s="329"/>
      <c r="R798" s="329"/>
      <c r="S798" s="329"/>
      <c r="T798" s="329"/>
      <c r="U798" s="329"/>
      <c r="V798" s="329"/>
      <c r="W798" s="329"/>
      <c r="X798" s="329"/>
      <c r="Y798" s="329"/>
      <c r="Z798" s="329"/>
      <c r="AA798" s="329"/>
      <c r="AB798" s="329"/>
      <c r="AC798" s="329"/>
      <c r="AD798" s="329"/>
      <c r="AE798" s="329"/>
      <c r="AF798" s="329"/>
      <c r="AG798" s="329"/>
    </row>
    <row r="799" spans="1:33" ht="24" customHeight="1">
      <c r="A799" s="329"/>
      <c r="B799" s="329"/>
      <c r="C799" s="329"/>
      <c r="D799" s="329"/>
      <c r="E799" s="329"/>
      <c r="F799" s="329"/>
      <c r="G799" s="329"/>
      <c r="H799" s="329"/>
      <c r="I799" s="329"/>
      <c r="J799" s="329"/>
      <c r="K799" s="329"/>
      <c r="L799" s="329"/>
      <c r="M799" s="329"/>
      <c r="N799" s="329"/>
      <c r="O799" s="329"/>
      <c r="P799" s="329"/>
      <c r="Q799" s="329"/>
      <c r="R799" s="329"/>
      <c r="S799" s="329"/>
      <c r="T799" s="329"/>
      <c r="U799" s="329"/>
      <c r="V799" s="329"/>
      <c r="W799" s="329"/>
      <c r="X799" s="329"/>
      <c r="Y799" s="329"/>
      <c r="Z799" s="329"/>
      <c r="AA799" s="329"/>
      <c r="AB799" s="329"/>
      <c r="AC799" s="329"/>
      <c r="AD799" s="329"/>
      <c r="AE799" s="329"/>
      <c r="AF799" s="329"/>
      <c r="AG799" s="329"/>
    </row>
    <row r="800" spans="1:33" ht="24" customHeight="1">
      <c r="A800" s="329"/>
      <c r="B800" s="329"/>
      <c r="C800" s="329"/>
      <c r="D800" s="329"/>
      <c r="E800" s="329"/>
      <c r="F800" s="329"/>
      <c r="G800" s="329"/>
      <c r="H800" s="329"/>
      <c r="I800" s="329"/>
      <c r="J800" s="329"/>
      <c r="K800" s="329"/>
      <c r="L800" s="329"/>
      <c r="M800" s="329"/>
      <c r="N800" s="329"/>
      <c r="O800" s="329"/>
      <c r="P800" s="329"/>
      <c r="Q800" s="329"/>
      <c r="R800" s="329"/>
      <c r="S800" s="329"/>
      <c r="T800" s="329"/>
      <c r="U800" s="329"/>
      <c r="V800" s="329"/>
      <c r="W800" s="329"/>
      <c r="X800" s="329"/>
      <c r="Y800" s="329"/>
      <c r="Z800" s="329"/>
      <c r="AA800" s="329"/>
      <c r="AB800" s="329"/>
      <c r="AC800" s="329"/>
      <c r="AD800" s="329"/>
      <c r="AE800" s="329"/>
      <c r="AF800" s="329"/>
      <c r="AG800" s="329"/>
    </row>
    <row r="801" spans="1:33" ht="24" customHeight="1">
      <c r="A801" s="329"/>
      <c r="B801" s="329"/>
      <c r="C801" s="329"/>
      <c r="D801" s="329"/>
      <c r="E801" s="329"/>
      <c r="F801" s="329"/>
      <c r="G801" s="329"/>
      <c r="H801" s="329"/>
      <c r="I801" s="329"/>
      <c r="J801" s="329"/>
      <c r="K801" s="329"/>
      <c r="L801" s="329"/>
      <c r="M801" s="329"/>
      <c r="N801" s="329"/>
      <c r="O801" s="329"/>
      <c r="P801" s="329"/>
      <c r="Q801" s="329"/>
      <c r="R801" s="329"/>
      <c r="S801" s="329"/>
      <c r="T801" s="329"/>
      <c r="U801" s="329"/>
      <c r="V801" s="329"/>
      <c r="W801" s="329"/>
      <c r="X801" s="329"/>
      <c r="Y801" s="329"/>
      <c r="Z801" s="329"/>
      <c r="AA801" s="329"/>
      <c r="AB801" s="329"/>
      <c r="AC801" s="329"/>
      <c r="AD801" s="329"/>
      <c r="AE801" s="329"/>
      <c r="AF801" s="329"/>
      <c r="AG801" s="329"/>
    </row>
    <row r="802" spans="1:33" ht="24" customHeight="1">
      <c r="A802" s="329"/>
      <c r="B802" s="329"/>
      <c r="C802" s="329"/>
      <c r="D802" s="329"/>
      <c r="E802" s="329"/>
      <c r="F802" s="329"/>
      <c r="G802" s="329"/>
      <c r="H802" s="329"/>
      <c r="I802" s="329"/>
      <c r="J802" s="329"/>
      <c r="K802" s="329"/>
      <c r="L802" s="329"/>
      <c r="M802" s="329"/>
      <c r="N802" s="329"/>
      <c r="O802" s="329"/>
      <c r="P802" s="329"/>
      <c r="Q802" s="329"/>
      <c r="R802" s="329"/>
      <c r="S802" s="329"/>
      <c r="T802" s="329"/>
      <c r="U802" s="329"/>
      <c r="V802" s="329"/>
      <c r="W802" s="329"/>
      <c r="X802" s="329"/>
      <c r="Y802" s="329"/>
      <c r="Z802" s="329"/>
      <c r="AA802" s="329"/>
      <c r="AB802" s="329"/>
      <c r="AC802" s="329"/>
      <c r="AD802" s="329"/>
      <c r="AE802" s="329"/>
      <c r="AF802" s="329"/>
      <c r="AG802" s="329"/>
    </row>
    <row r="803" spans="1:33" ht="24" customHeight="1">
      <c r="A803" s="329"/>
      <c r="B803" s="329"/>
      <c r="C803" s="329"/>
      <c r="D803" s="329"/>
      <c r="E803" s="329"/>
      <c r="F803" s="329"/>
      <c r="G803" s="329"/>
      <c r="H803" s="329"/>
      <c r="I803" s="329"/>
      <c r="J803" s="329"/>
      <c r="K803" s="329"/>
      <c r="L803" s="329"/>
      <c r="M803" s="329"/>
      <c r="N803" s="329"/>
      <c r="O803" s="329"/>
      <c r="P803" s="329"/>
      <c r="Q803" s="329"/>
      <c r="R803" s="329"/>
      <c r="S803" s="329"/>
      <c r="T803" s="329"/>
      <c r="U803" s="329"/>
      <c r="V803" s="329"/>
      <c r="W803" s="329"/>
      <c r="X803" s="329"/>
      <c r="Y803" s="329"/>
      <c r="Z803" s="329"/>
      <c r="AA803" s="329"/>
      <c r="AB803" s="329"/>
      <c r="AC803" s="329"/>
      <c r="AD803" s="329"/>
      <c r="AE803" s="329"/>
      <c r="AF803" s="329"/>
      <c r="AG803" s="329"/>
    </row>
    <row r="804" spans="1:33" ht="24" customHeight="1">
      <c r="A804" s="329"/>
      <c r="B804" s="329"/>
      <c r="C804" s="329"/>
      <c r="D804" s="329"/>
      <c r="E804" s="329"/>
      <c r="F804" s="329"/>
      <c r="G804" s="329"/>
      <c r="H804" s="329"/>
      <c r="I804" s="329"/>
      <c r="J804" s="329"/>
      <c r="K804" s="329"/>
      <c r="L804" s="329"/>
      <c r="M804" s="329"/>
      <c r="N804" s="329"/>
      <c r="O804" s="329"/>
      <c r="P804" s="329"/>
      <c r="Q804" s="329"/>
      <c r="R804" s="329"/>
      <c r="S804" s="329"/>
      <c r="T804" s="329"/>
      <c r="U804" s="329"/>
      <c r="V804" s="329"/>
      <c r="W804" s="329"/>
      <c r="X804" s="329"/>
      <c r="Y804" s="329"/>
      <c r="Z804" s="329"/>
      <c r="AA804" s="329"/>
      <c r="AB804" s="329"/>
      <c r="AC804" s="329"/>
      <c r="AD804" s="329"/>
      <c r="AE804" s="329"/>
      <c r="AF804" s="329"/>
      <c r="AG804" s="329"/>
    </row>
    <row r="805" spans="1:33" ht="24" customHeight="1">
      <c r="A805" s="329"/>
      <c r="B805" s="329"/>
      <c r="C805" s="329"/>
      <c r="D805" s="329"/>
      <c r="E805" s="329"/>
      <c r="F805" s="329"/>
      <c r="G805" s="329"/>
      <c r="H805" s="329"/>
      <c r="I805" s="329"/>
      <c r="J805" s="329"/>
      <c r="K805" s="329"/>
      <c r="L805" s="329"/>
      <c r="M805" s="329"/>
      <c r="N805" s="329"/>
      <c r="O805" s="329"/>
      <c r="P805" s="329"/>
      <c r="Q805" s="329"/>
      <c r="R805" s="329"/>
      <c r="S805" s="329"/>
      <c r="T805" s="329"/>
      <c r="U805" s="329"/>
      <c r="V805" s="329"/>
      <c r="W805" s="329"/>
      <c r="X805" s="329"/>
      <c r="Y805" s="329"/>
      <c r="Z805" s="329"/>
      <c r="AA805" s="329"/>
      <c r="AB805" s="329"/>
      <c r="AC805" s="329"/>
      <c r="AD805" s="329"/>
      <c r="AE805" s="329"/>
      <c r="AF805" s="329"/>
      <c r="AG805" s="329"/>
    </row>
    <row r="806" spans="1:33" ht="24" customHeight="1">
      <c r="A806" s="329"/>
      <c r="B806" s="329"/>
      <c r="C806" s="329"/>
      <c r="D806" s="329"/>
      <c r="E806" s="329"/>
      <c r="F806" s="329"/>
      <c r="G806" s="329"/>
      <c r="H806" s="329"/>
      <c r="I806" s="329"/>
      <c r="J806" s="329"/>
      <c r="K806" s="329"/>
      <c r="L806" s="329"/>
      <c r="M806" s="329"/>
      <c r="N806" s="329"/>
      <c r="O806" s="329"/>
      <c r="P806" s="329"/>
      <c r="Q806" s="329"/>
      <c r="R806" s="329"/>
      <c r="S806" s="329"/>
      <c r="T806" s="329"/>
      <c r="U806" s="329"/>
      <c r="V806" s="329"/>
      <c r="W806" s="329"/>
      <c r="X806" s="329"/>
      <c r="Y806" s="329"/>
      <c r="Z806" s="329"/>
      <c r="AA806" s="329"/>
      <c r="AB806" s="329"/>
      <c r="AC806" s="329"/>
      <c r="AD806" s="329"/>
      <c r="AE806" s="329"/>
      <c r="AF806" s="329"/>
      <c r="AG806" s="329"/>
    </row>
    <row r="807" spans="1:33" ht="24" customHeight="1">
      <c r="A807" s="329"/>
      <c r="B807" s="329"/>
      <c r="C807" s="329"/>
      <c r="D807" s="329"/>
      <c r="E807" s="329"/>
      <c r="F807" s="329"/>
      <c r="G807" s="329"/>
      <c r="H807" s="329"/>
      <c r="I807" s="329"/>
      <c r="J807" s="329"/>
      <c r="K807" s="329"/>
      <c r="L807" s="329"/>
      <c r="M807" s="329"/>
      <c r="N807" s="329"/>
      <c r="O807" s="329"/>
      <c r="P807" s="329"/>
      <c r="Q807" s="329"/>
      <c r="R807" s="329"/>
      <c r="S807" s="329"/>
      <c r="T807" s="329"/>
      <c r="U807" s="329"/>
      <c r="V807" s="329"/>
      <c r="W807" s="329"/>
      <c r="X807" s="329"/>
      <c r="Y807" s="329"/>
      <c r="Z807" s="329"/>
      <c r="AA807" s="329"/>
      <c r="AB807" s="329"/>
      <c r="AC807" s="329"/>
      <c r="AD807" s="329"/>
      <c r="AE807" s="329"/>
      <c r="AF807" s="329"/>
      <c r="AG807" s="329"/>
    </row>
    <row r="808" spans="1:33" ht="24" customHeight="1">
      <c r="A808" s="329"/>
      <c r="B808" s="329"/>
      <c r="C808" s="329"/>
      <c r="D808" s="329"/>
      <c r="E808" s="329"/>
      <c r="F808" s="329"/>
      <c r="G808" s="329"/>
      <c r="H808" s="329"/>
      <c r="I808" s="329"/>
      <c r="J808" s="329"/>
      <c r="K808" s="329"/>
      <c r="L808" s="329"/>
      <c r="M808" s="329"/>
      <c r="N808" s="329"/>
      <c r="O808" s="329"/>
      <c r="P808" s="329"/>
      <c r="Q808" s="329"/>
      <c r="R808" s="329"/>
      <c r="S808" s="329"/>
      <c r="T808" s="329"/>
      <c r="U808" s="329"/>
      <c r="V808" s="329"/>
      <c r="W808" s="329"/>
      <c r="X808" s="329"/>
      <c r="Y808" s="329"/>
      <c r="Z808" s="329"/>
      <c r="AA808" s="329"/>
      <c r="AB808" s="329"/>
      <c r="AC808" s="329"/>
      <c r="AD808" s="329"/>
      <c r="AE808" s="329"/>
      <c r="AF808" s="329"/>
      <c r="AG808" s="329"/>
    </row>
    <row r="809" spans="1:33" ht="24" customHeight="1">
      <c r="A809" s="329"/>
      <c r="B809" s="329"/>
      <c r="C809" s="329"/>
      <c r="D809" s="329"/>
      <c r="E809" s="329"/>
      <c r="F809" s="329"/>
      <c r="G809" s="329"/>
      <c r="H809" s="329"/>
      <c r="I809" s="329"/>
      <c r="J809" s="329"/>
      <c r="K809" s="329"/>
      <c r="L809" s="329"/>
      <c r="M809" s="329"/>
      <c r="N809" s="329"/>
      <c r="O809" s="329"/>
      <c r="P809" s="329"/>
      <c r="Q809" s="329"/>
      <c r="R809" s="329"/>
      <c r="S809" s="329"/>
      <c r="T809" s="329"/>
      <c r="U809" s="329"/>
      <c r="V809" s="329"/>
      <c r="W809" s="329"/>
      <c r="X809" s="329"/>
      <c r="Y809" s="329"/>
      <c r="Z809" s="329"/>
      <c r="AA809" s="329"/>
      <c r="AB809" s="329"/>
      <c r="AC809" s="329"/>
      <c r="AD809" s="329"/>
      <c r="AE809" s="329"/>
      <c r="AF809" s="329"/>
      <c r="AG809" s="329"/>
    </row>
    <row r="810" spans="1:33" ht="24" customHeight="1">
      <c r="A810" s="329"/>
      <c r="B810" s="329"/>
      <c r="C810" s="329"/>
      <c r="D810" s="329"/>
      <c r="E810" s="329"/>
      <c r="F810" s="329"/>
      <c r="G810" s="329"/>
      <c r="H810" s="329"/>
      <c r="I810" s="329"/>
      <c r="J810" s="329"/>
      <c r="K810" s="329"/>
      <c r="L810" s="329"/>
      <c r="M810" s="329"/>
      <c r="N810" s="329"/>
      <c r="O810" s="329"/>
      <c r="P810" s="329"/>
      <c r="Q810" s="329"/>
      <c r="R810" s="329"/>
      <c r="S810" s="329"/>
      <c r="T810" s="329"/>
      <c r="U810" s="329"/>
      <c r="V810" s="329"/>
      <c r="W810" s="329"/>
      <c r="X810" s="329"/>
      <c r="Y810" s="329"/>
      <c r="Z810" s="329"/>
      <c r="AA810" s="329"/>
      <c r="AB810" s="329"/>
      <c r="AC810" s="329"/>
      <c r="AD810" s="329"/>
      <c r="AE810" s="329"/>
      <c r="AF810" s="329"/>
      <c r="AG810" s="329"/>
    </row>
    <row r="811" spans="1:33" ht="24" customHeight="1">
      <c r="A811" s="329"/>
      <c r="B811" s="329"/>
      <c r="C811" s="329"/>
      <c r="D811" s="329"/>
      <c r="E811" s="329"/>
      <c r="F811" s="329"/>
      <c r="G811" s="329"/>
      <c r="H811" s="329"/>
      <c r="I811" s="329"/>
      <c r="J811" s="329"/>
      <c r="K811" s="329"/>
      <c r="L811" s="329"/>
      <c r="M811" s="329"/>
      <c r="N811" s="329"/>
      <c r="O811" s="329"/>
      <c r="P811" s="329"/>
      <c r="Q811" s="329"/>
      <c r="R811" s="329"/>
      <c r="S811" s="329"/>
      <c r="T811" s="329"/>
      <c r="U811" s="329"/>
      <c r="V811" s="329"/>
      <c r="W811" s="329"/>
      <c r="X811" s="329"/>
      <c r="Y811" s="329"/>
      <c r="Z811" s="329"/>
      <c r="AA811" s="329"/>
      <c r="AB811" s="329"/>
      <c r="AC811" s="329"/>
      <c r="AD811" s="329"/>
      <c r="AE811" s="329"/>
      <c r="AF811" s="329"/>
      <c r="AG811" s="329"/>
    </row>
    <row r="812" spans="1:33" ht="24" customHeight="1">
      <c r="A812" s="329"/>
      <c r="B812" s="329"/>
      <c r="C812" s="329"/>
      <c r="D812" s="329"/>
      <c r="E812" s="329"/>
      <c r="F812" s="329"/>
      <c r="G812" s="329"/>
      <c r="H812" s="329"/>
      <c r="I812" s="329"/>
      <c r="J812" s="329"/>
      <c r="K812" s="329"/>
      <c r="L812" s="329"/>
      <c r="M812" s="329"/>
      <c r="N812" s="329"/>
      <c r="O812" s="329"/>
      <c r="P812" s="329"/>
      <c r="Q812" s="329"/>
      <c r="R812" s="329"/>
      <c r="S812" s="329"/>
      <c r="T812" s="329"/>
      <c r="U812" s="329"/>
      <c r="V812" s="329"/>
      <c r="W812" s="329"/>
      <c r="X812" s="329"/>
      <c r="Y812" s="329"/>
      <c r="Z812" s="329"/>
      <c r="AA812" s="329"/>
      <c r="AB812" s="329"/>
      <c r="AC812" s="329"/>
      <c r="AD812" s="329"/>
      <c r="AE812" s="329"/>
      <c r="AF812" s="329"/>
      <c r="AG812" s="329"/>
    </row>
    <row r="813" spans="1:33" ht="24" customHeight="1">
      <c r="A813" s="329"/>
      <c r="B813" s="329"/>
      <c r="C813" s="329"/>
      <c r="D813" s="329"/>
      <c r="E813" s="329"/>
      <c r="F813" s="329"/>
      <c r="G813" s="329"/>
      <c r="H813" s="329"/>
      <c r="I813" s="329"/>
      <c r="J813" s="329"/>
      <c r="K813" s="329"/>
      <c r="L813" s="329"/>
      <c r="M813" s="329"/>
      <c r="N813" s="329"/>
      <c r="O813" s="329"/>
      <c r="P813" s="329"/>
      <c r="Q813" s="329"/>
      <c r="R813" s="329"/>
      <c r="S813" s="329"/>
      <c r="T813" s="329"/>
      <c r="U813" s="329"/>
      <c r="V813" s="329"/>
      <c r="W813" s="329"/>
      <c r="X813" s="329"/>
      <c r="Y813" s="329"/>
      <c r="Z813" s="329"/>
      <c r="AA813" s="329"/>
      <c r="AB813" s="329"/>
      <c r="AC813" s="329"/>
      <c r="AD813" s="329"/>
      <c r="AE813" s="329"/>
      <c r="AF813" s="329"/>
      <c r="AG813" s="329"/>
    </row>
    <row r="814" spans="1:33" ht="24" customHeight="1">
      <c r="A814" s="329"/>
      <c r="B814" s="329"/>
      <c r="C814" s="329"/>
      <c r="D814" s="329"/>
      <c r="E814" s="329"/>
      <c r="F814" s="329"/>
      <c r="G814" s="329"/>
      <c r="H814" s="329"/>
      <c r="I814" s="329"/>
      <c r="J814" s="329"/>
      <c r="K814" s="329"/>
      <c r="L814" s="329"/>
      <c r="M814" s="329"/>
      <c r="N814" s="329"/>
      <c r="O814" s="329"/>
      <c r="P814" s="329"/>
      <c r="Q814" s="329"/>
      <c r="R814" s="329"/>
      <c r="S814" s="329"/>
      <c r="T814" s="329"/>
      <c r="U814" s="329"/>
      <c r="V814" s="329"/>
      <c r="W814" s="329"/>
      <c r="X814" s="329"/>
      <c r="Y814" s="329"/>
      <c r="Z814" s="329"/>
      <c r="AA814" s="329"/>
      <c r="AB814" s="329"/>
      <c r="AC814" s="329"/>
      <c r="AD814" s="329"/>
      <c r="AE814" s="329"/>
      <c r="AF814" s="329"/>
      <c r="AG814" s="329"/>
    </row>
    <row r="815" spans="1:33" ht="24" customHeight="1">
      <c r="A815" s="329"/>
      <c r="B815" s="329"/>
      <c r="C815" s="329"/>
      <c r="D815" s="329"/>
      <c r="E815" s="329"/>
      <c r="F815" s="329"/>
      <c r="G815" s="329"/>
      <c r="H815" s="329"/>
      <c r="I815" s="329"/>
      <c r="J815" s="329"/>
      <c r="K815" s="329"/>
      <c r="L815" s="329"/>
      <c r="M815" s="329"/>
      <c r="N815" s="329"/>
      <c r="O815" s="329"/>
      <c r="P815" s="329"/>
      <c r="Q815" s="329"/>
      <c r="R815" s="329"/>
      <c r="S815" s="329"/>
      <c r="T815" s="329"/>
      <c r="U815" s="329"/>
      <c r="V815" s="329"/>
      <c r="W815" s="329"/>
      <c r="X815" s="329"/>
      <c r="Y815" s="329"/>
      <c r="Z815" s="329"/>
      <c r="AA815" s="329"/>
      <c r="AB815" s="329"/>
      <c r="AC815" s="329"/>
      <c r="AD815" s="329"/>
      <c r="AE815" s="329"/>
      <c r="AF815" s="329"/>
      <c r="AG815" s="329"/>
    </row>
    <row r="816" spans="1:33" ht="24" customHeight="1">
      <c r="A816" s="329"/>
      <c r="B816" s="329"/>
      <c r="C816" s="329"/>
      <c r="D816" s="329"/>
      <c r="E816" s="329"/>
      <c r="F816" s="329"/>
      <c r="G816" s="329"/>
      <c r="H816" s="329"/>
      <c r="I816" s="329"/>
      <c r="J816" s="329"/>
      <c r="K816" s="329"/>
      <c r="L816" s="329"/>
      <c r="M816" s="329"/>
      <c r="N816" s="329"/>
      <c r="O816" s="329"/>
      <c r="P816" s="329"/>
      <c r="Q816" s="329"/>
      <c r="R816" s="329"/>
      <c r="S816" s="329"/>
      <c r="T816" s="329"/>
      <c r="U816" s="329"/>
      <c r="V816" s="329"/>
      <c r="W816" s="329"/>
      <c r="X816" s="329"/>
      <c r="Y816" s="329"/>
      <c r="Z816" s="329"/>
      <c r="AA816" s="329"/>
      <c r="AB816" s="329"/>
      <c r="AC816" s="329"/>
      <c r="AD816" s="329"/>
      <c r="AE816" s="329"/>
      <c r="AF816" s="329"/>
      <c r="AG816" s="329"/>
    </row>
    <row r="817" spans="1:33" ht="24" customHeight="1">
      <c r="A817" s="329"/>
      <c r="B817" s="329"/>
      <c r="C817" s="329"/>
      <c r="D817" s="329"/>
      <c r="E817" s="329"/>
      <c r="F817" s="329"/>
      <c r="G817" s="329"/>
      <c r="H817" s="329"/>
      <c r="I817" s="329"/>
      <c r="J817" s="329"/>
      <c r="K817" s="329"/>
      <c r="L817" s="329"/>
      <c r="M817" s="329"/>
      <c r="N817" s="329"/>
      <c r="O817" s="329"/>
      <c r="P817" s="329"/>
      <c r="Q817" s="329"/>
      <c r="R817" s="329"/>
      <c r="S817" s="329"/>
      <c r="T817" s="329"/>
      <c r="U817" s="329"/>
      <c r="V817" s="329"/>
      <c r="W817" s="329"/>
      <c r="X817" s="329"/>
      <c r="Y817" s="329"/>
      <c r="Z817" s="329"/>
      <c r="AA817" s="329"/>
      <c r="AB817" s="329"/>
      <c r="AC817" s="329"/>
      <c r="AD817" s="329"/>
      <c r="AE817" s="329"/>
      <c r="AF817" s="329"/>
      <c r="AG817" s="329"/>
    </row>
    <row r="818" spans="1:33" ht="24" customHeight="1">
      <c r="A818" s="329"/>
      <c r="B818" s="329"/>
      <c r="C818" s="329"/>
      <c r="D818" s="329"/>
      <c r="E818" s="329"/>
      <c r="F818" s="329"/>
      <c r="G818" s="329"/>
      <c r="H818" s="329"/>
      <c r="I818" s="329"/>
      <c r="J818" s="329"/>
      <c r="K818" s="329"/>
      <c r="L818" s="329"/>
      <c r="M818" s="329"/>
      <c r="N818" s="329"/>
      <c r="O818" s="329"/>
      <c r="P818" s="329"/>
      <c r="Q818" s="329"/>
      <c r="R818" s="329"/>
      <c r="S818" s="329"/>
      <c r="T818" s="329"/>
      <c r="U818" s="329"/>
      <c r="V818" s="329"/>
      <c r="W818" s="329"/>
      <c r="X818" s="329"/>
      <c r="Y818" s="329"/>
      <c r="Z818" s="329"/>
      <c r="AA818" s="329"/>
      <c r="AB818" s="329"/>
      <c r="AC818" s="329"/>
      <c r="AD818" s="329"/>
      <c r="AE818" s="329"/>
      <c r="AF818" s="329"/>
      <c r="AG818" s="329"/>
    </row>
    <row r="819" spans="1:33" ht="24" customHeight="1">
      <c r="A819" s="329"/>
      <c r="B819" s="329"/>
      <c r="C819" s="329"/>
      <c r="D819" s="329"/>
      <c r="E819" s="329"/>
      <c r="F819" s="329"/>
      <c r="G819" s="329"/>
      <c r="H819" s="329"/>
      <c r="I819" s="329"/>
      <c r="J819" s="329"/>
      <c r="K819" s="329"/>
      <c r="L819" s="329"/>
      <c r="M819" s="329"/>
      <c r="N819" s="329"/>
      <c r="O819" s="329"/>
      <c r="P819" s="329"/>
      <c r="Q819" s="329"/>
      <c r="R819" s="329"/>
      <c r="S819" s="329"/>
      <c r="T819" s="329"/>
      <c r="U819" s="329"/>
      <c r="V819" s="329"/>
      <c r="W819" s="329"/>
      <c r="X819" s="329"/>
      <c r="Y819" s="329"/>
      <c r="Z819" s="329"/>
      <c r="AA819" s="329"/>
      <c r="AB819" s="329"/>
      <c r="AC819" s="329"/>
      <c r="AD819" s="329"/>
      <c r="AE819" s="329"/>
      <c r="AF819" s="329"/>
      <c r="AG819" s="329"/>
    </row>
    <row r="820" spans="1:33" ht="24" customHeight="1">
      <c r="A820" s="329"/>
      <c r="B820" s="329"/>
      <c r="C820" s="329"/>
      <c r="D820" s="329"/>
      <c r="E820" s="329"/>
      <c r="F820" s="329"/>
      <c r="G820" s="329"/>
      <c r="H820" s="329"/>
      <c r="I820" s="329"/>
      <c r="J820" s="329"/>
      <c r="K820" s="329"/>
      <c r="L820" s="329"/>
      <c r="M820" s="329"/>
      <c r="N820" s="329"/>
      <c r="O820" s="329"/>
      <c r="P820" s="329"/>
      <c r="Q820" s="329"/>
      <c r="R820" s="329"/>
      <c r="S820" s="329"/>
      <c r="T820" s="329"/>
      <c r="U820" s="329"/>
      <c r="V820" s="329"/>
      <c r="W820" s="329"/>
      <c r="X820" s="329"/>
      <c r="Y820" s="329"/>
      <c r="Z820" s="329"/>
      <c r="AA820" s="329"/>
      <c r="AB820" s="329"/>
      <c r="AC820" s="329"/>
      <c r="AD820" s="329"/>
      <c r="AE820" s="329"/>
      <c r="AF820" s="329"/>
      <c r="AG820" s="329"/>
    </row>
    <row r="821" spans="1:33" ht="24" customHeight="1">
      <c r="A821" s="329"/>
      <c r="B821" s="329"/>
      <c r="C821" s="329"/>
      <c r="D821" s="329"/>
      <c r="E821" s="329"/>
      <c r="F821" s="329"/>
      <c r="G821" s="329"/>
      <c r="H821" s="329"/>
      <c r="I821" s="329"/>
      <c r="J821" s="329"/>
      <c r="K821" s="329"/>
      <c r="L821" s="329"/>
      <c r="M821" s="329"/>
      <c r="N821" s="329"/>
      <c r="O821" s="329"/>
      <c r="P821" s="329"/>
      <c r="Q821" s="329"/>
      <c r="R821" s="329"/>
      <c r="S821" s="329"/>
      <c r="T821" s="329"/>
      <c r="U821" s="329"/>
      <c r="V821" s="329"/>
      <c r="W821" s="329"/>
      <c r="X821" s="329"/>
      <c r="Y821" s="329"/>
      <c r="Z821" s="329"/>
      <c r="AA821" s="329"/>
      <c r="AB821" s="329"/>
      <c r="AC821" s="329"/>
      <c r="AD821" s="329"/>
      <c r="AE821" s="329"/>
      <c r="AF821" s="329"/>
      <c r="AG821" s="329"/>
    </row>
    <row r="822" spans="1:33" ht="24" customHeight="1">
      <c r="A822" s="329"/>
      <c r="B822" s="329"/>
      <c r="C822" s="329"/>
      <c r="D822" s="329"/>
      <c r="E822" s="329"/>
      <c r="F822" s="329"/>
      <c r="G822" s="329"/>
      <c r="H822" s="329"/>
      <c r="I822" s="329"/>
      <c r="J822" s="329"/>
      <c r="K822" s="329"/>
      <c r="L822" s="329"/>
      <c r="M822" s="329"/>
      <c r="N822" s="329"/>
      <c r="O822" s="329"/>
      <c r="P822" s="329"/>
      <c r="Q822" s="329"/>
      <c r="R822" s="329"/>
      <c r="S822" s="329"/>
      <c r="T822" s="329"/>
      <c r="U822" s="329"/>
      <c r="V822" s="329"/>
      <c r="W822" s="329"/>
      <c r="X822" s="329"/>
      <c r="Y822" s="329"/>
      <c r="Z822" s="329"/>
      <c r="AA822" s="329"/>
      <c r="AB822" s="329"/>
      <c r="AC822" s="329"/>
      <c r="AD822" s="329"/>
      <c r="AE822" s="329"/>
      <c r="AF822" s="329"/>
      <c r="AG822" s="329"/>
    </row>
    <row r="823" spans="1:33" ht="24" customHeight="1">
      <c r="A823" s="329"/>
      <c r="B823" s="329"/>
      <c r="C823" s="329"/>
      <c r="D823" s="329"/>
      <c r="E823" s="329"/>
      <c r="F823" s="329"/>
      <c r="G823" s="329"/>
      <c r="H823" s="329"/>
      <c r="I823" s="329"/>
      <c r="J823" s="329"/>
      <c r="K823" s="329"/>
      <c r="L823" s="329"/>
      <c r="M823" s="329"/>
      <c r="N823" s="329"/>
      <c r="O823" s="329"/>
      <c r="P823" s="329"/>
      <c r="Q823" s="329"/>
      <c r="R823" s="329"/>
      <c r="S823" s="329"/>
      <c r="T823" s="329"/>
      <c r="U823" s="329"/>
      <c r="V823" s="329"/>
      <c r="W823" s="329"/>
      <c r="X823" s="329"/>
      <c r="Y823" s="329"/>
      <c r="Z823" s="329"/>
      <c r="AA823" s="329"/>
      <c r="AB823" s="329"/>
      <c r="AC823" s="329"/>
      <c r="AD823" s="329"/>
      <c r="AE823" s="329"/>
      <c r="AF823" s="329"/>
      <c r="AG823" s="329"/>
    </row>
    <row r="824" spans="1:33" ht="24" customHeight="1">
      <c r="A824" s="329"/>
      <c r="B824" s="329"/>
      <c r="C824" s="329"/>
      <c r="D824" s="329"/>
      <c r="E824" s="329"/>
      <c r="F824" s="329"/>
      <c r="G824" s="329"/>
      <c r="H824" s="329"/>
      <c r="I824" s="329"/>
      <c r="J824" s="329"/>
      <c r="K824" s="329"/>
      <c r="L824" s="329"/>
      <c r="M824" s="329"/>
      <c r="N824" s="329"/>
      <c r="O824" s="329"/>
      <c r="P824" s="329"/>
      <c r="Q824" s="329"/>
      <c r="R824" s="329"/>
      <c r="S824" s="329"/>
      <c r="T824" s="329"/>
      <c r="U824" s="329"/>
      <c r="V824" s="329"/>
      <c r="W824" s="329"/>
      <c r="X824" s="329"/>
      <c r="Y824" s="329"/>
      <c r="Z824" s="329"/>
      <c r="AA824" s="329"/>
      <c r="AB824" s="329"/>
      <c r="AC824" s="329"/>
      <c r="AD824" s="329"/>
      <c r="AE824" s="329"/>
      <c r="AF824" s="329"/>
      <c r="AG824" s="329"/>
    </row>
    <row r="825" spans="1:33" ht="24" customHeight="1">
      <c r="A825" s="329"/>
      <c r="B825" s="329"/>
      <c r="C825" s="329"/>
      <c r="D825" s="329"/>
      <c r="E825" s="329"/>
      <c r="F825" s="329"/>
      <c r="G825" s="329"/>
      <c r="H825" s="329"/>
      <c r="I825" s="329"/>
      <c r="J825" s="329"/>
      <c r="K825" s="329"/>
      <c r="L825" s="329"/>
      <c r="M825" s="329"/>
      <c r="N825" s="329"/>
      <c r="O825" s="329"/>
      <c r="P825" s="329"/>
      <c r="Q825" s="329"/>
      <c r="R825" s="329"/>
      <c r="S825" s="329"/>
      <c r="T825" s="329"/>
      <c r="U825" s="329"/>
      <c r="V825" s="329"/>
      <c r="W825" s="329"/>
      <c r="X825" s="329"/>
      <c r="Y825" s="329"/>
      <c r="Z825" s="329"/>
      <c r="AA825" s="329"/>
      <c r="AB825" s="329"/>
      <c r="AC825" s="329"/>
      <c r="AD825" s="329"/>
      <c r="AE825" s="329"/>
      <c r="AF825" s="329"/>
      <c r="AG825" s="329"/>
    </row>
    <row r="826" spans="1:33" ht="24" customHeight="1">
      <c r="A826" s="329"/>
      <c r="B826" s="329"/>
      <c r="C826" s="329"/>
      <c r="D826" s="329"/>
      <c r="E826" s="329"/>
      <c r="F826" s="329"/>
      <c r="G826" s="329"/>
      <c r="H826" s="329"/>
      <c r="I826" s="329"/>
      <c r="J826" s="329"/>
      <c r="K826" s="329"/>
      <c r="L826" s="329"/>
      <c r="M826" s="329"/>
      <c r="N826" s="329"/>
      <c r="O826" s="329"/>
      <c r="P826" s="329"/>
      <c r="Q826" s="329"/>
      <c r="R826" s="329"/>
      <c r="S826" s="329"/>
      <c r="T826" s="329"/>
      <c r="U826" s="329"/>
      <c r="V826" s="329"/>
      <c r="W826" s="329"/>
      <c r="X826" s="329"/>
      <c r="Y826" s="329"/>
      <c r="Z826" s="329"/>
      <c r="AA826" s="329"/>
      <c r="AB826" s="329"/>
      <c r="AC826" s="329"/>
      <c r="AD826" s="329"/>
      <c r="AE826" s="329"/>
      <c r="AF826" s="329"/>
      <c r="AG826" s="329"/>
    </row>
    <row r="827" spans="1:33" ht="24" customHeight="1">
      <c r="A827" s="329"/>
      <c r="B827" s="329"/>
      <c r="C827" s="329"/>
      <c r="D827" s="329"/>
      <c r="E827" s="329"/>
      <c r="F827" s="329"/>
      <c r="G827" s="329"/>
      <c r="H827" s="329"/>
      <c r="I827" s="329"/>
      <c r="J827" s="329"/>
      <c r="K827" s="329"/>
      <c r="L827" s="329"/>
      <c r="M827" s="329"/>
      <c r="N827" s="329"/>
      <c r="O827" s="329"/>
      <c r="P827" s="329"/>
      <c r="Q827" s="329"/>
      <c r="R827" s="329"/>
      <c r="S827" s="329"/>
      <c r="T827" s="329"/>
      <c r="U827" s="329"/>
      <c r="V827" s="329"/>
      <c r="W827" s="329"/>
      <c r="X827" s="329"/>
      <c r="Y827" s="329"/>
      <c r="Z827" s="329"/>
      <c r="AA827" s="329"/>
      <c r="AB827" s="329"/>
      <c r="AC827" s="329"/>
      <c r="AD827" s="329"/>
      <c r="AE827" s="329"/>
      <c r="AF827" s="329"/>
      <c r="AG827" s="329"/>
    </row>
    <row r="828" spans="1:33" ht="24" customHeight="1">
      <c r="A828" s="329"/>
      <c r="B828" s="329"/>
      <c r="C828" s="329"/>
      <c r="D828" s="329"/>
      <c r="E828" s="329"/>
      <c r="F828" s="329"/>
      <c r="G828" s="329"/>
      <c r="H828" s="329"/>
      <c r="I828" s="329"/>
      <c r="J828" s="329"/>
      <c r="K828" s="329"/>
      <c r="L828" s="329"/>
      <c r="M828" s="329"/>
      <c r="N828" s="329"/>
      <c r="O828" s="329"/>
      <c r="P828" s="329"/>
      <c r="Q828" s="329"/>
      <c r="R828" s="329"/>
      <c r="S828" s="329"/>
      <c r="T828" s="329"/>
      <c r="U828" s="329"/>
      <c r="V828" s="329"/>
      <c r="W828" s="329"/>
      <c r="X828" s="329"/>
      <c r="Y828" s="329"/>
      <c r="Z828" s="329"/>
      <c r="AA828" s="329"/>
      <c r="AB828" s="329"/>
      <c r="AC828" s="329"/>
      <c r="AD828" s="329"/>
      <c r="AE828" s="329"/>
      <c r="AF828" s="329"/>
      <c r="AG828" s="329"/>
    </row>
    <row r="829" spans="1:33" ht="24" customHeight="1">
      <c r="A829" s="329"/>
      <c r="B829" s="329"/>
      <c r="C829" s="329"/>
      <c r="D829" s="329"/>
      <c r="E829" s="329"/>
      <c r="F829" s="329"/>
      <c r="G829" s="329"/>
      <c r="H829" s="329"/>
      <c r="I829" s="329"/>
      <c r="J829" s="329"/>
      <c r="K829" s="329"/>
      <c r="L829" s="329"/>
      <c r="M829" s="329"/>
      <c r="N829" s="329"/>
      <c r="O829" s="329"/>
      <c r="P829" s="329"/>
      <c r="Q829" s="329"/>
      <c r="R829" s="329"/>
      <c r="S829" s="329"/>
      <c r="T829" s="329"/>
      <c r="U829" s="329"/>
      <c r="V829" s="329"/>
      <c r="W829" s="329"/>
      <c r="X829" s="329"/>
      <c r="Y829" s="329"/>
      <c r="Z829" s="329"/>
      <c r="AA829" s="329"/>
      <c r="AB829" s="329"/>
      <c r="AC829" s="329"/>
      <c r="AD829" s="329"/>
      <c r="AE829" s="329"/>
      <c r="AF829" s="329"/>
      <c r="AG829" s="329"/>
    </row>
    <row r="830" spans="1:33" ht="24" customHeight="1">
      <c r="A830" s="329"/>
      <c r="B830" s="329"/>
      <c r="C830" s="329"/>
      <c r="D830" s="329"/>
      <c r="E830" s="329"/>
      <c r="F830" s="329"/>
      <c r="G830" s="329"/>
      <c r="H830" s="329"/>
      <c r="I830" s="329"/>
      <c r="J830" s="329"/>
      <c r="K830" s="329"/>
      <c r="L830" s="329"/>
      <c r="M830" s="329"/>
      <c r="N830" s="329"/>
      <c r="O830" s="329"/>
      <c r="P830" s="329"/>
      <c r="Q830" s="329"/>
      <c r="R830" s="329"/>
      <c r="S830" s="329"/>
      <c r="T830" s="329"/>
      <c r="U830" s="329"/>
      <c r="V830" s="329"/>
      <c r="W830" s="329"/>
      <c r="X830" s="329"/>
      <c r="Y830" s="329"/>
      <c r="Z830" s="329"/>
      <c r="AA830" s="329"/>
      <c r="AB830" s="329"/>
      <c r="AC830" s="329"/>
      <c r="AD830" s="329"/>
      <c r="AE830" s="329"/>
      <c r="AF830" s="329"/>
      <c r="AG830" s="329"/>
    </row>
    <row r="831" spans="1:33" ht="24" customHeight="1">
      <c r="A831" s="329"/>
      <c r="B831" s="329"/>
      <c r="C831" s="329"/>
      <c r="D831" s="329"/>
      <c r="E831" s="329"/>
      <c r="F831" s="329"/>
      <c r="G831" s="329"/>
      <c r="H831" s="329"/>
      <c r="I831" s="329"/>
      <c r="J831" s="329"/>
      <c r="K831" s="329"/>
      <c r="L831" s="329"/>
      <c r="M831" s="329"/>
      <c r="N831" s="329"/>
      <c r="O831" s="329"/>
      <c r="P831" s="329"/>
      <c r="Q831" s="329"/>
      <c r="R831" s="329"/>
      <c r="S831" s="329"/>
      <c r="T831" s="329"/>
      <c r="U831" s="329"/>
      <c r="V831" s="329"/>
      <c r="W831" s="329"/>
      <c r="X831" s="329"/>
      <c r="Y831" s="329"/>
      <c r="Z831" s="329"/>
      <c r="AA831" s="329"/>
      <c r="AB831" s="329"/>
      <c r="AC831" s="329"/>
      <c r="AD831" s="329"/>
      <c r="AE831" s="329"/>
      <c r="AF831" s="329"/>
      <c r="AG831" s="329"/>
    </row>
    <row r="832" spans="1:33" ht="24" customHeight="1">
      <c r="A832" s="329"/>
      <c r="B832" s="329"/>
      <c r="C832" s="329"/>
      <c r="D832" s="329"/>
      <c r="E832" s="329"/>
      <c r="F832" s="329"/>
      <c r="G832" s="329"/>
      <c r="H832" s="329"/>
      <c r="I832" s="329"/>
      <c r="J832" s="329"/>
      <c r="K832" s="329"/>
      <c r="L832" s="329"/>
      <c r="M832" s="329"/>
      <c r="N832" s="329"/>
      <c r="O832" s="329"/>
      <c r="P832" s="329"/>
      <c r="Q832" s="329"/>
      <c r="R832" s="329"/>
      <c r="S832" s="329"/>
      <c r="T832" s="329"/>
      <c r="U832" s="329"/>
      <c r="V832" s="329"/>
      <c r="W832" s="329"/>
      <c r="X832" s="329"/>
      <c r="Y832" s="329"/>
      <c r="Z832" s="329"/>
      <c r="AA832" s="329"/>
      <c r="AB832" s="329"/>
      <c r="AC832" s="329"/>
      <c r="AD832" s="329"/>
      <c r="AE832" s="329"/>
      <c r="AF832" s="329"/>
      <c r="AG832" s="329"/>
    </row>
    <row r="833" spans="1:33" ht="24" customHeight="1">
      <c r="A833" s="329"/>
      <c r="B833" s="329"/>
      <c r="C833" s="329"/>
      <c r="D833" s="329"/>
      <c r="E833" s="329"/>
      <c r="F833" s="329"/>
      <c r="G833" s="329"/>
      <c r="H833" s="329"/>
      <c r="I833" s="329"/>
      <c r="J833" s="329"/>
      <c r="K833" s="329"/>
      <c r="L833" s="329"/>
      <c r="M833" s="329"/>
      <c r="N833" s="329"/>
      <c r="O833" s="329"/>
      <c r="P833" s="329"/>
      <c r="Q833" s="329"/>
      <c r="R833" s="329"/>
      <c r="S833" s="329"/>
      <c r="T833" s="329"/>
      <c r="U833" s="329"/>
      <c r="V833" s="329"/>
      <c r="W833" s="329"/>
      <c r="X833" s="329"/>
      <c r="Y833" s="329"/>
      <c r="Z833" s="329"/>
      <c r="AA833" s="329"/>
      <c r="AB833" s="329"/>
      <c r="AC833" s="329"/>
      <c r="AD833" s="329"/>
      <c r="AE833" s="329"/>
      <c r="AF833" s="329"/>
      <c r="AG833" s="329"/>
    </row>
    <row r="834" spans="1:33" ht="24" customHeight="1">
      <c r="A834" s="329"/>
      <c r="B834" s="329"/>
      <c r="C834" s="329"/>
      <c r="D834" s="329"/>
      <c r="E834" s="329"/>
      <c r="F834" s="329"/>
      <c r="G834" s="329"/>
      <c r="H834" s="329"/>
      <c r="I834" s="329"/>
      <c r="J834" s="329"/>
      <c r="K834" s="329"/>
      <c r="L834" s="329"/>
      <c r="M834" s="329"/>
      <c r="N834" s="329"/>
      <c r="O834" s="329"/>
      <c r="P834" s="329"/>
      <c r="Q834" s="329"/>
      <c r="R834" s="329"/>
      <c r="S834" s="329"/>
      <c r="T834" s="329"/>
      <c r="U834" s="329"/>
      <c r="V834" s="329"/>
      <c r="W834" s="329"/>
      <c r="X834" s="329"/>
      <c r="Y834" s="329"/>
      <c r="Z834" s="329"/>
      <c r="AA834" s="329"/>
      <c r="AB834" s="329"/>
      <c r="AC834" s="329"/>
      <c r="AD834" s="329"/>
      <c r="AE834" s="329"/>
      <c r="AF834" s="329"/>
      <c r="AG834" s="329"/>
    </row>
    <row r="835" spans="1:33" ht="24" customHeight="1">
      <c r="A835" s="329"/>
      <c r="B835" s="329"/>
      <c r="C835" s="329"/>
      <c r="D835" s="329"/>
      <c r="E835" s="329"/>
      <c r="F835" s="329"/>
      <c r="G835" s="329"/>
      <c r="H835" s="329"/>
      <c r="I835" s="329"/>
      <c r="J835" s="329"/>
      <c r="K835" s="329"/>
      <c r="L835" s="329"/>
      <c r="M835" s="329"/>
      <c r="N835" s="329"/>
      <c r="O835" s="329"/>
      <c r="P835" s="329"/>
      <c r="Q835" s="329"/>
      <c r="R835" s="329"/>
      <c r="S835" s="329"/>
      <c r="T835" s="329"/>
      <c r="U835" s="329"/>
      <c r="V835" s="329"/>
      <c r="W835" s="329"/>
      <c r="X835" s="329"/>
      <c r="Y835" s="329"/>
      <c r="Z835" s="329"/>
      <c r="AA835" s="329"/>
      <c r="AB835" s="329"/>
      <c r="AC835" s="329"/>
      <c r="AD835" s="329"/>
      <c r="AE835" s="329"/>
      <c r="AF835" s="329"/>
      <c r="AG835" s="329"/>
    </row>
    <row r="836" spans="1:33" ht="24" customHeight="1">
      <c r="A836" s="329"/>
      <c r="B836" s="329"/>
      <c r="C836" s="329"/>
      <c r="D836" s="329"/>
      <c r="E836" s="329"/>
      <c r="F836" s="329"/>
      <c r="G836" s="329"/>
      <c r="H836" s="329"/>
      <c r="I836" s="329"/>
      <c r="J836" s="329"/>
      <c r="K836" s="329"/>
      <c r="L836" s="329"/>
      <c r="M836" s="329"/>
      <c r="N836" s="329"/>
      <c r="O836" s="329"/>
      <c r="P836" s="329"/>
      <c r="Q836" s="329"/>
      <c r="R836" s="329"/>
      <c r="S836" s="329"/>
      <c r="T836" s="329"/>
      <c r="U836" s="329"/>
      <c r="V836" s="329"/>
      <c r="W836" s="329"/>
      <c r="X836" s="329"/>
      <c r="Y836" s="329"/>
      <c r="Z836" s="329"/>
      <c r="AA836" s="329"/>
      <c r="AB836" s="329"/>
      <c r="AC836" s="329"/>
      <c r="AD836" s="329"/>
      <c r="AE836" s="329"/>
      <c r="AF836" s="329"/>
      <c r="AG836" s="329"/>
    </row>
    <row r="837" spans="1:33" ht="24" customHeight="1">
      <c r="A837" s="329"/>
      <c r="B837" s="329"/>
      <c r="C837" s="329"/>
      <c r="D837" s="329"/>
      <c r="E837" s="329"/>
      <c r="F837" s="329"/>
      <c r="G837" s="329"/>
      <c r="H837" s="329"/>
      <c r="I837" s="329"/>
      <c r="J837" s="329"/>
      <c r="K837" s="329"/>
      <c r="L837" s="329"/>
      <c r="M837" s="329"/>
      <c r="N837" s="329"/>
      <c r="O837" s="329"/>
      <c r="P837" s="329"/>
      <c r="Q837" s="329"/>
      <c r="R837" s="329"/>
      <c r="S837" s="329"/>
      <c r="T837" s="329"/>
      <c r="U837" s="329"/>
      <c r="V837" s="329"/>
      <c r="W837" s="329"/>
      <c r="X837" s="329"/>
      <c r="Y837" s="329"/>
      <c r="Z837" s="329"/>
      <c r="AA837" s="329"/>
      <c r="AB837" s="329"/>
      <c r="AC837" s="329"/>
      <c r="AD837" s="329"/>
      <c r="AE837" s="329"/>
      <c r="AF837" s="329"/>
      <c r="AG837" s="329"/>
    </row>
    <row r="838" spans="1:33" ht="24" customHeight="1">
      <c r="A838" s="329"/>
      <c r="B838" s="329"/>
      <c r="C838" s="329"/>
      <c r="D838" s="329"/>
      <c r="E838" s="329"/>
      <c r="F838" s="329"/>
      <c r="G838" s="329"/>
      <c r="H838" s="329"/>
      <c r="I838" s="329"/>
      <c r="J838" s="329"/>
      <c r="K838" s="329"/>
      <c r="L838" s="329"/>
      <c r="M838" s="329"/>
      <c r="N838" s="329"/>
      <c r="O838" s="329"/>
      <c r="P838" s="329"/>
      <c r="Q838" s="329"/>
      <c r="R838" s="329"/>
      <c r="S838" s="329"/>
      <c r="T838" s="329"/>
      <c r="U838" s="329"/>
      <c r="V838" s="329"/>
      <c r="W838" s="329"/>
      <c r="X838" s="329"/>
      <c r="Y838" s="329"/>
      <c r="Z838" s="329"/>
      <c r="AA838" s="329"/>
      <c r="AB838" s="329"/>
      <c r="AC838" s="329"/>
      <c r="AD838" s="329"/>
      <c r="AE838" s="329"/>
      <c r="AF838" s="329"/>
      <c r="AG838" s="329"/>
    </row>
    <row r="839" spans="1:33" ht="24" customHeight="1">
      <c r="A839" s="329"/>
      <c r="B839" s="329"/>
      <c r="C839" s="329"/>
      <c r="D839" s="329"/>
      <c r="E839" s="329"/>
      <c r="F839" s="329"/>
      <c r="G839" s="329"/>
      <c r="H839" s="329"/>
      <c r="I839" s="329"/>
      <c r="J839" s="329"/>
      <c r="K839" s="329"/>
      <c r="L839" s="329"/>
      <c r="M839" s="329"/>
      <c r="N839" s="329"/>
      <c r="O839" s="329"/>
      <c r="P839" s="329"/>
      <c r="Q839" s="329"/>
      <c r="R839" s="329"/>
      <c r="S839" s="329"/>
      <c r="T839" s="329"/>
      <c r="U839" s="329"/>
      <c r="V839" s="329"/>
      <c r="W839" s="329"/>
      <c r="X839" s="329"/>
      <c r="Y839" s="329"/>
      <c r="Z839" s="329"/>
      <c r="AA839" s="329"/>
      <c r="AB839" s="329"/>
      <c r="AC839" s="329"/>
      <c r="AD839" s="329"/>
      <c r="AE839" s="329"/>
      <c r="AF839" s="329"/>
      <c r="AG839" s="329"/>
    </row>
    <row r="840" spans="1:33" ht="24" customHeight="1">
      <c r="A840" s="329"/>
      <c r="B840" s="329"/>
      <c r="C840" s="329"/>
      <c r="D840" s="329"/>
      <c r="E840" s="329"/>
      <c r="F840" s="329"/>
      <c r="G840" s="329"/>
      <c r="H840" s="329"/>
      <c r="I840" s="329"/>
      <c r="J840" s="329"/>
      <c r="K840" s="329"/>
      <c r="L840" s="329"/>
      <c r="M840" s="329"/>
      <c r="N840" s="329"/>
      <c r="O840" s="329"/>
      <c r="P840" s="329"/>
      <c r="Q840" s="329"/>
      <c r="R840" s="329"/>
      <c r="S840" s="329"/>
      <c r="T840" s="329"/>
      <c r="U840" s="329"/>
      <c r="V840" s="329"/>
      <c r="W840" s="329"/>
      <c r="X840" s="329"/>
      <c r="Y840" s="329"/>
      <c r="Z840" s="329"/>
      <c r="AA840" s="329"/>
      <c r="AB840" s="329"/>
      <c r="AC840" s="329"/>
      <c r="AD840" s="329"/>
      <c r="AE840" s="329"/>
      <c r="AF840" s="329"/>
      <c r="AG840" s="329"/>
    </row>
    <row r="841" spans="1:33" ht="24" customHeight="1">
      <c r="A841" s="329"/>
      <c r="B841" s="329"/>
      <c r="C841" s="329"/>
      <c r="D841" s="329"/>
      <c r="E841" s="329"/>
      <c r="F841" s="329"/>
      <c r="G841" s="329"/>
      <c r="H841" s="329"/>
      <c r="I841" s="329"/>
      <c r="J841" s="329"/>
      <c r="K841" s="329"/>
      <c r="L841" s="329"/>
      <c r="M841" s="329"/>
      <c r="N841" s="329"/>
      <c r="O841" s="329"/>
      <c r="P841" s="329"/>
      <c r="Q841" s="329"/>
      <c r="R841" s="329"/>
      <c r="S841" s="329"/>
      <c r="T841" s="329"/>
      <c r="U841" s="329"/>
      <c r="V841" s="329"/>
      <c r="W841" s="329"/>
      <c r="X841" s="329"/>
      <c r="Y841" s="329"/>
      <c r="Z841" s="329"/>
      <c r="AA841" s="329"/>
      <c r="AB841" s="329"/>
      <c r="AC841" s="329"/>
      <c r="AD841" s="329"/>
      <c r="AE841" s="329"/>
      <c r="AF841" s="329"/>
      <c r="AG841" s="329"/>
    </row>
    <row r="842" spans="1:33" ht="24" customHeight="1">
      <c r="A842" s="329"/>
      <c r="B842" s="329"/>
      <c r="C842" s="329"/>
      <c r="D842" s="329"/>
      <c r="E842" s="329"/>
      <c r="F842" s="329"/>
      <c r="G842" s="329"/>
      <c r="H842" s="329"/>
      <c r="I842" s="329"/>
      <c r="J842" s="329"/>
      <c r="K842" s="329"/>
      <c r="L842" s="329"/>
      <c r="M842" s="329"/>
      <c r="N842" s="329"/>
      <c r="O842" s="329"/>
      <c r="P842" s="329"/>
      <c r="Q842" s="329"/>
      <c r="R842" s="329"/>
      <c r="S842" s="329"/>
      <c r="T842" s="329"/>
      <c r="U842" s="329"/>
      <c r="V842" s="329"/>
      <c r="W842" s="329"/>
      <c r="X842" s="329"/>
      <c r="Y842" s="329"/>
      <c r="Z842" s="329"/>
      <c r="AA842" s="329"/>
      <c r="AB842" s="329"/>
      <c r="AC842" s="329"/>
      <c r="AD842" s="329"/>
      <c r="AE842" s="329"/>
      <c r="AF842" s="329"/>
      <c r="AG842" s="329"/>
    </row>
    <row r="843" spans="1:33" ht="24" customHeight="1">
      <c r="A843" s="329"/>
      <c r="B843" s="329"/>
      <c r="C843" s="329"/>
      <c r="D843" s="329"/>
      <c r="E843" s="329"/>
      <c r="F843" s="329"/>
      <c r="G843" s="329"/>
      <c r="H843" s="329"/>
      <c r="I843" s="329"/>
      <c r="J843" s="329"/>
      <c r="K843" s="329"/>
      <c r="L843" s="329"/>
      <c r="M843" s="329"/>
      <c r="N843" s="329"/>
      <c r="O843" s="329"/>
      <c r="P843" s="329"/>
      <c r="Q843" s="329"/>
      <c r="R843" s="329"/>
      <c r="S843" s="329"/>
      <c r="T843" s="329"/>
      <c r="U843" s="329"/>
      <c r="V843" s="329"/>
      <c r="W843" s="329"/>
      <c r="X843" s="329"/>
      <c r="Y843" s="329"/>
      <c r="Z843" s="329"/>
      <c r="AA843" s="329"/>
      <c r="AB843" s="329"/>
      <c r="AC843" s="329"/>
      <c r="AD843" s="329"/>
      <c r="AE843" s="329"/>
      <c r="AF843" s="329"/>
      <c r="AG843" s="329"/>
    </row>
    <row r="844" spans="1:33" ht="24" customHeight="1">
      <c r="A844" s="329"/>
      <c r="B844" s="329"/>
      <c r="C844" s="329"/>
      <c r="D844" s="329"/>
      <c r="E844" s="329"/>
      <c r="F844" s="329"/>
      <c r="G844" s="329"/>
      <c r="H844" s="329"/>
      <c r="I844" s="329"/>
      <c r="J844" s="329"/>
      <c r="K844" s="329"/>
      <c r="L844" s="329"/>
      <c r="M844" s="329"/>
      <c r="N844" s="329"/>
      <c r="O844" s="329"/>
      <c r="P844" s="329"/>
      <c r="Q844" s="329"/>
      <c r="R844" s="329"/>
      <c r="S844" s="329"/>
      <c r="T844" s="329"/>
      <c r="U844" s="329"/>
      <c r="V844" s="329"/>
      <c r="W844" s="329"/>
      <c r="X844" s="329"/>
      <c r="Y844" s="329"/>
      <c r="Z844" s="329"/>
      <c r="AA844" s="329"/>
      <c r="AB844" s="329"/>
      <c r="AC844" s="329"/>
      <c r="AD844" s="329"/>
      <c r="AE844" s="329"/>
      <c r="AF844" s="329"/>
      <c r="AG844" s="329"/>
    </row>
    <row r="845" spans="1:33" ht="24" customHeight="1">
      <c r="A845" s="329"/>
      <c r="B845" s="329"/>
      <c r="C845" s="329"/>
      <c r="D845" s="329"/>
      <c r="E845" s="329"/>
      <c r="F845" s="329"/>
      <c r="G845" s="329"/>
      <c r="H845" s="329"/>
      <c r="I845" s="329"/>
      <c r="J845" s="329"/>
      <c r="K845" s="329"/>
      <c r="L845" s="329"/>
      <c r="M845" s="329"/>
      <c r="N845" s="329"/>
      <c r="O845" s="329"/>
      <c r="P845" s="329"/>
      <c r="Q845" s="329"/>
      <c r="R845" s="329"/>
      <c r="S845" s="329"/>
      <c r="T845" s="329"/>
      <c r="U845" s="329"/>
      <c r="V845" s="329"/>
      <c r="W845" s="329"/>
      <c r="X845" s="329"/>
      <c r="Y845" s="329"/>
      <c r="Z845" s="329"/>
      <c r="AA845" s="329"/>
      <c r="AB845" s="329"/>
      <c r="AC845" s="329"/>
      <c r="AD845" s="329"/>
      <c r="AE845" s="329"/>
      <c r="AF845" s="329"/>
      <c r="AG845" s="329"/>
    </row>
    <row r="846" spans="1:33" ht="24" customHeight="1">
      <c r="A846" s="329"/>
      <c r="B846" s="329"/>
      <c r="C846" s="329"/>
      <c r="D846" s="329"/>
      <c r="E846" s="329"/>
      <c r="F846" s="329"/>
      <c r="G846" s="329"/>
      <c r="H846" s="329"/>
      <c r="I846" s="329"/>
      <c r="J846" s="329"/>
      <c r="K846" s="329"/>
      <c r="L846" s="329"/>
      <c r="M846" s="329"/>
      <c r="N846" s="329"/>
      <c r="O846" s="329"/>
      <c r="P846" s="329"/>
      <c r="Q846" s="329"/>
      <c r="R846" s="329"/>
      <c r="S846" s="329"/>
      <c r="T846" s="329"/>
      <c r="U846" s="329"/>
      <c r="V846" s="329"/>
      <c r="W846" s="329"/>
      <c r="X846" s="329"/>
      <c r="Y846" s="329"/>
      <c r="Z846" s="329"/>
      <c r="AA846" s="329"/>
      <c r="AB846" s="329"/>
      <c r="AC846" s="329"/>
      <c r="AD846" s="329"/>
      <c r="AE846" s="329"/>
      <c r="AF846" s="329"/>
      <c r="AG846" s="329"/>
    </row>
    <row r="847" spans="1:33" ht="24" customHeight="1">
      <c r="A847" s="329"/>
      <c r="B847" s="329"/>
      <c r="C847" s="329"/>
      <c r="D847" s="329"/>
      <c r="E847" s="329"/>
      <c r="F847" s="329"/>
      <c r="G847" s="329"/>
      <c r="H847" s="329"/>
      <c r="I847" s="329"/>
      <c r="J847" s="329"/>
      <c r="K847" s="329"/>
      <c r="L847" s="329"/>
      <c r="M847" s="329"/>
      <c r="N847" s="329"/>
      <c r="O847" s="329"/>
      <c r="P847" s="329"/>
      <c r="Q847" s="329"/>
      <c r="R847" s="329"/>
      <c r="S847" s="329"/>
      <c r="T847" s="329"/>
      <c r="U847" s="329"/>
      <c r="V847" s="329"/>
      <c r="W847" s="329"/>
      <c r="X847" s="329"/>
      <c r="Y847" s="329"/>
      <c r="Z847" s="329"/>
      <c r="AA847" s="329"/>
      <c r="AB847" s="329"/>
      <c r="AC847" s="329"/>
      <c r="AD847" s="329"/>
      <c r="AE847" s="329"/>
      <c r="AF847" s="329"/>
      <c r="AG847" s="329"/>
    </row>
    <row r="848" spans="1:33" ht="24" customHeight="1">
      <c r="A848" s="329"/>
      <c r="B848" s="329"/>
      <c r="C848" s="329"/>
      <c r="D848" s="329"/>
      <c r="E848" s="329"/>
      <c r="F848" s="329"/>
      <c r="G848" s="329"/>
      <c r="H848" s="329"/>
      <c r="I848" s="329"/>
      <c r="J848" s="329"/>
      <c r="K848" s="329"/>
      <c r="L848" s="329"/>
      <c r="M848" s="329"/>
      <c r="N848" s="329"/>
      <c r="O848" s="329"/>
      <c r="P848" s="329"/>
      <c r="Q848" s="329"/>
      <c r="R848" s="329"/>
      <c r="S848" s="329"/>
      <c r="T848" s="329"/>
      <c r="U848" s="329"/>
      <c r="V848" s="329"/>
      <c r="W848" s="329"/>
      <c r="X848" s="329"/>
      <c r="Y848" s="329"/>
      <c r="Z848" s="329"/>
      <c r="AA848" s="329"/>
      <c r="AB848" s="329"/>
      <c r="AC848" s="329"/>
      <c r="AD848" s="329"/>
      <c r="AE848" s="329"/>
      <c r="AF848" s="329"/>
      <c r="AG848" s="329"/>
    </row>
    <row r="849" spans="1:33" ht="24" customHeight="1">
      <c r="A849" s="329"/>
      <c r="B849" s="329"/>
      <c r="C849" s="329"/>
      <c r="D849" s="329"/>
      <c r="E849" s="329"/>
      <c r="F849" s="329"/>
      <c r="G849" s="329"/>
      <c r="H849" s="329"/>
      <c r="I849" s="329"/>
      <c r="J849" s="329"/>
      <c r="K849" s="329"/>
      <c r="L849" s="329"/>
      <c r="M849" s="329"/>
      <c r="N849" s="329"/>
      <c r="O849" s="329"/>
      <c r="P849" s="329"/>
      <c r="Q849" s="329"/>
      <c r="R849" s="329"/>
      <c r="S849" s="329"/>
      <c r="T849" s="329"/>
      <c r="U849" s="329"/>
      <c r="V849" s="329"/>
      <c r="W849" s="329"/>
      <c r="X849" s="329"/>
      <c r="Y849" s="329"/>
      <c r="Z849" s="329"/>
      <c r="AA849" s="329"/>
      <c r="AB849" s="329"/>
      <c r="AC849" s="329"/>
      <c r="AD849" s="329"/>
      <c r="AE849" s="329"/>
      <c r="AF849" s="329"/>
      <c r="AG849" s="329"/>
    </row>
    <row r="850" spans="1:33" ht="24" customHeight="1">
      <c r="A850" s="329"/>
      <c r="B850" s="329"/>
      <c r="C850" s="329"/>
      <c r="D850" s="329"/>
      <c r="E850" s="329"/>
      <c r="F850" s="329"/>
      <c r="G850" s="329"/>
      <c r="H850" s="329"/>
      <c r="I850" s="329"/>
      <c r="J850" s="329"/>
      <c r="K850" s="329"/>
      <c r="L850" s="329"/>
      <c r="M850" s="329"/>
      <c r="N850" s="329"/>
      <c r="O850" s="329"/>
      <c r="P850" s="329"/>
      <c r="Q850" s="329"/>
      <c r="R850" s="329"/>
      <c r="S850" s="329"/>
      <c r="T850" s="329"/>
      <c r="U850" s="329"/>
      <c r="V850" s="329"/>
      <c r="W850" s="329"/>
      <c r="X850" s="329"/>
      <c r="Y850" s="329"/>
      <c r="Z850" s="329"/>
      <c r="AA850" s="329"/>
      <c r="AB850" s="329"/>
      <c r="AC850" s="329"/>
      <c r="AD850" s="329"/>
      <c r="AE850" s="329"/>
      <c r="AF850" s="329"/>
      <c r="AG850" s="329"/>
    </row>
    <row r="851" spans="1:33" ht="24" customHeight="1">
      <c r="A851" s="329"/>
      <c r="B851" s="329"/>
      <c r="C851" s="329"/>
      <c r="D851" s="329"/>
      <c r="E851" s="329"/>
      <c r="F851" s="329"/>
      <c r="G851" s="329"/>
      <c r="H851" s="329"/>
      <c r="I851" s="329"/>
      <c r="J851" s="329"/>
      <c r="K851" s="329"/>
      <c r="L851" s="329"/>
      <c r="M851" s="329"/>
      <c r="N851" s="329"/>
      <c r="O851" s="329"/>
      <c r="P851" s="329"/>
      <c r="Q851" s="329"/>
      <c r="R851" s="329"/>
      <c r="S851" s="329"/>
      <c r="T851" s="329"/>
      <c r="U851" s="329"/>
      <c r="V851" s="329"/>
      <c r="W851" s="329"/>
      <c r="X851" s="329"/>
      <c r="Y851" s="329"/>
      <c r="Z851" s="329"/>
      <c r="AA851" s="329"/>
      <c r="AB851" s="329"/>
      <c r="AC851" s="329"/>
      <c r="AD851" s="329"/>
      <c r="AE851" s="329"/>
      <c r="AF851" s="329"/>
      <c r="AG851" s="329"/>
    </row>
    <row r="852" spans="1:33" ht="24" customHeight="1">
      <c r="A852" s="329"/>
      <c r="B852" s="329"/>
      <c r="C852" s="329"/>
      <c r="D852" s="329"/>
      <c r="E852" s="329"/>
      <c r="F852" s="329"/>
      <c r="G852" s="329"/>
      <c r="H852" s="329"/>
      <c r="I852" s="329"/>
      <c r="J852" s="329"/>
      <c r="K852" s="329"/>
      <c r="L852" s="329"/>
      <c r="M852" s="329"/>
      <c r="N852" s="329"/>
      <c r="O852" s="329"/>
      <c r="P852" s="329"/>
      <c r="Q852" s="329"/>
      <c r="R852" s="329"/>
      <c r="S852" s="329"/>
      <c r="T852" s="329"/>
      <c r="U852" s="329"/>
      <c r="V852" s="329"/>
      <c r="W852" s="329"/>
      <c r="X852" s="329"/>
      <c r="Y852" s="329"/>
      <c r="Z852" s="329"/>
      <c r="AA852" s="329"/>
      <c r="AB852" s="329"/>
      <c r="AC852" s="329"/>
      <c r="AD852" s="329"/>
      <c r="AE852" s="329"/>
      <c r="AF852" s="329"/>
      <c r="AG852" s="329"/>
    </row>
    <row r="853" spans="1:33" ht="24" customHeight="1">
      <c r="A853" s="329"/>
      <c r="B853" s="329"/>
      <c r="C853" s="329"/>
      <c r="D853" s="329"/>
      <c r="E853" s="329"/>
      <c r="F853" s="329"/>
      <c r="G853" s="329"/>
      <c r="H853" s="329"/>
      <c r="I853" s="329"/>
      <c r="J853" s="329"/>
      <c r="K853" s="329"/>
      <c r="L853" s="329"/>
      <c r="M853" s="329"/>
      <c r="N853" s="329"/>
      <c r="O853" s="329"/>
      <c r="P853" s="329"/>
      <c r="Q853" s="329"/>
      <c r="R853" s="329"/>
      <c r="S853" s="329"/>
      <c r="T853" s="329"/>
      <c r="U853" s="329"/>
      <c r="V853" s="329"/>
      <c r="W853" s="329"/>
      <c r="X853" s="329"/>
      <c r="Y853" s="329"/>
      <c r="Z853" s="329"/>
      <c r="AA853" s="329"/>
      <c r="AB853" s="329"/>
      <c r="AC853" s="329"/>
      <c r="AD853" s="329"/>
      <c r="AE853" s="329"/>
      <c r="AF853" s="329"/>
      <c r="AG853" s="329"/>
    </row>
    <row r="854" spans="1:33" ht="24" customHeight="1">
      <c r="A854" s="329"/>
      <c r="B854" s="329"/>
      <c r="C854" s="329"/>
      <c r="D854" s="329"/>
      <c r="E854" s="329"/>
      <c r="F854" s="329"/>
      <c r="G854" s="329"/>
      <c r="H854" s="329"/>
      <c r="I854" s="329"/>
      <c r="J854" s="329"/>
      <c r="K854" s="329"/>
      <c r="L854" s="329"/>
      <c r="M854" s="329"/>
      <c r="N854" s="329"/>
      <c r="O854" s="329"/>
      <c r="P854" s="329"/>
      <c r="Q854" s="329"/>
      <c r="R854" s="329"/>
      <c r="S854" s="329"/>
      <c r="T854" s="329"/>
      <c r="U854" s="329"/>
      <c r="V854" s="329"/>
      <c r="W854" s="329"/>
      <c r="X854" s="329"/>
      <c r="Y854" s="329"/>
      <c r="Z854" s="329"/>
      <c r="AA854" s="329"/>
      <c r="AB854" s="329"/>
      <c r="AC854" s="329"/>
      <c r="AD854" s="329"/>
      <c r="AE854" s="329"/>
      <c r="AF854" s="329"/>
      <c r="AG854" s="329"/>
    </row>
    <row r="855" spans="1:33" ht="24" customHeight="1">
      <c r="A855" s="329"/>
      <c r="B855" s="329"/>
      <c r="C855" s="329"/>
      <c r="D855" s="329"/>
      <c r="E855" s="329"/>
      <c r="F855" s="329"/>
      <c r="G855" s="329"/>
      <c r="H855" s="329"/>
      <c r="I855" s="329"/>
      <c r="J855" s="329"/>
      <c r="K855" s="329"/>
      <c r="L855" s="329"/>
      <c r="M855" s="329"/>
      <c r="N855" s="329"/>
      <c r="O855" s="329"/>
      <c r="P855" s="329"/>
      <c r="Q855" s="329"/>
      <c r="R855" s="329"/>
      <c r="S855" s="329"/>
      <c r="T855" s="329"/>
      <c r="U855" s="329"/>
      <c r="V855" s="329"/>
      <c r="W855" s="329"/>
      <c r="X855" s="329"/>
      <c r="Y855" s="329"/>
      <c r="Z855" s="329"/>
      <c r="AA855" s="329"/>
      <c r="AB855" s="329"/>
      <c r="AC855" s="329"/>
      <c r="AD855" s="329"/>
      <c r="AE855" s="329"/>
      <c r="AF855" s="329"/>
      <c r="AG855" s="329"/>
    </row>
    <row r="856" spans="1:33" ht="24" customHeight="1">
      <c r="A856" s="329"/>
      <c r="B856" s="329"/>
      <c r="C856" s="329"/>
      <c r="D856" s="329"/>
      <c r="E856" s="329"/>
      <c r="F856" s="329"/>
      <c r="G856" s="329"/>
      <c r="H856" s="329"/>
      <c r="I856" s="329"/>
      <c r="J856" s="329"/>
      <c r="K856" s="329"/>
      <c r="L856" s="329"/>
      <c r="M856" s="329"/>
      <c r="N856" s="329"/>
      <c r="O856" s="329"/>
      <c r="P856" s="329"/>
      <c r="Q856" s="329"/>
      <c r="R856" s="329"/>
      <c r="S856" s="329"/>
      <c r="T856" s="329"/>
      <c r="U856" s="329"/>
      <c r="V856" s="329"/>
      <c r="W856" s="329"/>
      <c r="X856" s="329"/>
      <c r="Y856" s="329"/>
      <c r="Z856" s="329"/>
      <c r="AA856" s="329"/>
      <c r="AB856" s="329"/>
      <c r="AC856" s="329"/>
      <c r="AD856" s="329"/>
      <c r="AE856" s="329"/>
      <c r="AF856" s="329"/>
      <c r="AG856" s="329"/>
    </row>
    <row r="857" spans="1:33" ht="24" customHeight="1">
      <c r="A857" s="329"/>
      <c r="B857" s="329"/>
      <c r="C857" s="329"/>
      <c r="D857" s="329"/>
      <c r="E857" s="329"/>
      <c r="F857" s="329"/>
      <c r="G857" s="329"/>
      <c r="H857" s="329"/>
      <c r="I857" s="329"/>
      <c r="J857" s="329"/>
      <c r="K857" s="329"/>
      <c r="L857" s="329"/>
      <c r="M857" s="329"/>
      <c r="N857" s="329"/>
      <c r="O857" s="329"/>
      <c r="P857" s="329"/>
      <c r="Q857" s="329"/>
      <c r="R857" s="329"/>
      <c r="S857" s="329"/>
      <c r="T857" s="329"/>
      <c r="U857" s="329"/>
      <c r="V857" s="329"/>
      <c r="W857" s="329"/>
      <c r="X857" s="329"/>
      <c r="Y857" s="329"/>
      <c r="Z857" s="329"/>
      <c r="AA857" s="329"/>
      <c r="AB857" s="329"/>
      <c r="AC857" s="329"/>
      <c r="AD857" s="329"/>
      <c r="AE857" s="329"/>
      <c r="AF857" s="329"/>
      <c r="AG857" s="329"/>
    </row>
    <row r="858" spans="1:33" ht="24" customHeight="1">
      <c r="A858" s="329"/>
      <c r="B858" s="329"/>
      <c r="C858" s="329"/>
      <c r="D858" s="329"/>
      <c r="E858" s="329"/>
      <c r="F858" s="329"/>
      <c r="G858" s="329"/>
      <c r="H858" s="329"/>
      <c r="I858" s="329"/>
      <c r="J858" s="329"/>
      <c r="K858" s="329"/>
      <c r="L858" s="329"/>
      <c r="M858" s="329"/>
      <c r="N858" s="329"/>
      <c r="O858" s="329"/>
      <c r="P858" s="329"/>
      <c r="Q858" s="329"/>
      <c r="R858" s="329"/>
      <c r="S858" s="329"/>
      <c r="T858" s="329"/>
      <c r="U858" s="329"/>
      <c r="V858" s="329"/>
      <c r="W858" s="329"/>
      <c r="X858" s="329"/>
      <c r="Y858" s="329"/>
      <c r="Z858" s="329"/>
      <c r="AA858" s="329"/>
      <c r="AB858" s="329"/>
      <c r="AC858" s="329"/>
      <c r="AD858" s="329"/>
      <c r="AE858" s="329"/>
      <c r="AF858" s="329"/>
      <c r="AG858" s="329"/>
    </row>
    <row r="859" spans="1:33" ht="24" customHeight="1">
      <c r="A859" s="329"/>
      <c r="B859" s="329"/>
      <c r="C859" s="329"/>
      <c r="D859" s="329"/>
      <c r="E859" s="329"/>
      <c r="F859" s="329"/>
      <c r="G859" s="329"/>
      <c r="H859" s="329"/>
      <c r="I859" s="329"/>
      <c r="J859" s="329"/>
      <c r="K859" s="329"/>
      <c r="L859" s="329"/>
      <c r="M859" s="329"/>
      <c r="N859" s="329"/>
      <c r="O859" s="329"/>
      <c r="P859" s="329"/>
      <c r="Q859" s="329"/>
      <c r="R859" s="329"/>
      <c r="S859" s="329"/>
      <c r="T859" s="329"/>
      <c r="U859" s="329"/>
      <c r="V859" s="329"/>
      <c r="W859" s="329"/>
      <c r="X859" s="329"/>
      <c r="Y859" s="329"/>
      <c r="Z859" s="329"/>
      <c r="AA859" s="329"/>
      <c r="AB859" s="329"/>
      <c r="AC859" s="329"/>
      <c r="AD859" s="329"/>
      <c r="AE859" s="329"/>
      <c r="AF859" s="329"/>
      <c r="AG859" s="329"/>
    </row>
    <row r="860" spans="1:33" ht="24" customHeight="1">
      <c r="A860" s="329"/>
      <c r="B860" s="329"/>
      <c r="C860" s="329"/>
      <c r="D860" s="329"/>
      <c r="E860" s="329"/>
      <c r="F860" s="329"/>
      <c r="G860" s="329"/>
      <c r="H860" s="329"/>
      <c r="I860" s="329"/>
      <c r="J860" s="329"/>
      <c r="K860" s="329"/>
      <c r="L860" s="329"/>
      <c r="M860" s="329"/>
      <c r="N860" s="329"/>
      <c r="O860" s="329"/>
      <c r="P860" s="329"/>
      <c r="Q860" s="329"/>
      <c r="R860" s="329"/>
      <c r="S860" s="329"/>
      <c r="T860" s="329"/>
      <c r="U860" s="329"/>
      <c r="V860" s="329"/>
      <c r="W860" s="329"/>
      <c r="X860" s="329"/>
      <c r="Y860" s="329"/>
      <c r="Z860" s="329"/>
      <c r="AA860" s="329"/>
      <c r="AB860" s="329"/>
      <c r="AC860" s="329"/>
      <c r="AD860" s="329"/>
      <c r="AE860" s="329"/>
      <c r="AF860" s="329"/>
      <c r="AG860" s="329"/>
    </row>
    <row r="861" spans="1:33" ht="24" customHeight="1">
      <c r="A861" s="329"/>
      <c r="B861" s="329"/>
      <c r="C861" s="329"/>
      <c r="D861" s="329"/>
      <c r="E861" s="329"/>
      <c r="F861" s="329"/>
      <c r="G861" s="329"/>
      <c r="H861" s="329"/>
      <c r="I861" s="329"/>
      <c r="J861" s="329"/>
      <c r="K861" s="329"/>
      <c r="L861" s="329"/>
      <c r="M861" s="329"/>
      <c r="N861" s="329"/>
      <c r="O861" s="329"/>
      <c r="P861" s="329"/>
      <c r="Q861" s="329"/>
      <c r="R861" s="329"/>
      <c r="S861" s="329"/>
      <c r="T861" s="329"/>
      <c r="U861" s="329"/>
      <c r="V861" s="329"/>
      <c r="W861" s="329"/>
      <c r="X861" s="329"/>
      <c r="Y861" s="329"/>
      <c r="Z861" s="329"/>
      <c r="AA861" s="329"/>
      <c r="AB861" s="329"/>
      <c r="AC861" s="329"/>
      <c r="AD861" s="329"/>
      <c r="AE861" s="329"/>
      <c r="AF861" s="329"/>
      <c r="AG861" s="329"/>
    </row>
    <row r="862" spans="1:33" ht="24" customHeight="1">
      <c r="A862" s="329"/>
      <c r="B862" s="329"/>
      <c r="C862" s="329"/>
      <c r="D862" s="329"/>
      <c r="E862" s="329"/>
      <c r="F862" s="329"/>
      <c r="G862" s="329"/>
      <c r="H862" s="329"/>
      <c r="I862" s="329"/>
      <c r="J862" s="329"/>
      <c r="K862" s="329"/>
      <c r="L862" s="329"/>
      <c r="M862" s="329"/>
      <c r="N862" s="329"/>
      <c r="O862" s="329"/>
      <c r="P862" s="329"/>
      <c r="Q862" s="329"/>
      <c r="R862" s="329"/>
      <c r="S862" s="329"/>
      <c r="T862" s="329"/>
      <c r="U862" s="329"/>
      <c r="V862" s="329"/>
      <c r="W862" s="329"/>
      <c r="X862" s="329"/>
      <c r="Y862" s="329"/>
      <c r="Z862" s="329"/>
      <c r="AA862" s="329"/>
      <c r="AB862" s="329"/>
      <c r="AC862" s="329"/>
      <c r="AD862" s="329"/>
      <c r="AE862" s="329"/>
      <c r="AF862" s="329"/>
      <c r="AG862" s="329"/>
    </row>
    <row r="863" spans="1:33" ht="24" customHeight="1">
      <c r="A863" s="329"/>
      <c r="B863" s="329"/>
      <c r="C863" s="329"/>
      <c r="D863" s="329"/>
      <c r="E863" s="329"/>
      <c r="F863" s="329"/>
      <c r="G863" s="329"/>
      <c r="H863" s="329"/>
      <c r="I863" s="329"/>
      <c r="J863" s="329"/>
      <c r="K863" s="329"/>
      <c r="L863" s="329"/>
      <c r="M863" s="329"/>
      <c r="N863" s="329"/>
      <c r="O863" s="329"/>
      <c r="P863" s="329"/>
      <c r="Q863" s="329"/>
      <c r="R863" s="329"/>
      <c r="S863" s="329"/>
      <c r="T863" s="329"/>
      <c r="U863" s="329"/>
      <c r="V863" s="329"/>
      <c r="W863" s="329"/>
      <c r="X863" s="329"/>
      <c r="Y863" s="329"/>
      <c r="Z863" s="329"/>
      <c r="AA863" s="329"/>
      <c r="AB863" s="329"/>
      <c r="AC863" s="329"/>
      <c r="AD863" s="329"/>
      <c r="AE863" s="329"/>
      <c r="AF863" s="329"/>
      <c r="AG863" s="329"/>
    </row>
    <row r="864" spans="1:33" ht="24" customHeight="1">
      <c r="A864" s="329"/>
      <c r="B864" s="329"/>
      <c r="C864" s="329"/>
      <c r="D864" s="329"/>
      <c r="E864" s="329"/>
      <c r="F864" s="329"/>
      <c r="G864" s="329"/>
      <c r="H864" s="329"/>
      <c r="I864" s="329"/>
      <c r="J864" s="329"/>
      <c r="K864" s="329"/>
      <c r="L864" s="329"/>
      <c r="M864" s="329"/>
      <c r="N864" s="329"/>
      <c r="O864" s="329"/>
      <c r="P864" s="329"/>
      <c r="Q864" s="329"/>
      <c r="R864" s="329"/>
      <c r="S864" s="329"/>
      <c r="T864" s="329"/>
      <c r="U864" s="329"/>
      <c r="V864" s="329"/>
      <c r="W864" s="329"/>
      <c r="X864" s="329"/>
      <c r="Y864" s="329"/>
      <c r="Z864" s="329"/>
      <c r="AA864" s="329"/>
      <c r="AB864" s="329"/>
      <c r="AC864" s="329"/>
      <c r="AD864" s="329"/>
      <c r="AE864" s="329"/>
      <c r="AF864" s="329"/>
      <c r="AG864" s="329"/>
    </row>
    <row r="865" spans="1:33" ht="24" customHeight="1">
      <c r="A865" s="329"/>
      <c r="B865" s="329"/>
      <c r="C865" s="329"/>
      <c r="D865" s="329"/>
      <c r="E865" s="329"/>
      <c r="F865" s="329"/>
      <c r="G865" s="329"/>
      <c r="H865" s="329"/>
      <c r="I865" s="329"/>
      <c r="J865" s="329"/>
      <c r="K865" s="329"/>
      <c r="L865" s="329"/>
      <c r="M865" s="329"/>
      <c r="N865" s="329"/>
      <c r="O865" s="329"/>
      <c r="P865" s="329"/>
      <c r="Q865" s="329"/>
      <c r="R865" s="329"/>
      <c r="S865" s="329"/>
      <c r="T865" s="329"/>
      <c r="U865" s="329"/>
      <c r="V865" s="329"/>
      <c r="W865" s="329"/>
      <c r="X865" s="329"/>
      <c r="Y865" s="329"/>
      <c r="Z865" s="329"/>
      <c r="AA865" s="329"/>
      <c r="AB865" s="329"/>
      <c r="AC865" s="329"/>
      <c r="AD865" s="329"/>
      <c r="AE865" s="329"/>
      <c r="AF865" s="329"/>
      <c r="AG865" s="329"/>
    </row>
    <row r="866" spans="1:33" ht="24" customHeight="1">
      <c r="A866" s="329"/>
      <c r="B866" s="329"/>
      <c r="C866" s="329"/>
      <c r="D866" s="329"/>
      <c r="E866" s="329"/>
      <c r="F866" s="329"/>
      <c r="G866" s="329"/>
      <c r="H866" s="329"/>
      <c r="I866" s="329"/>
      <c r="J866" s="329"/>
      <c r="K866" s="329"/>
      <c r="L866" s="329"/>
      <c r="M866" s="329"/>
      <c r="N866" s="329"/>
      <c r="O866" s="329"/>
      <c r="P866" s="329"/>
      <c r="Q866" s="329"/>
      <c r="R866" s="329"/>
      <c r="S866" s="329"/>
      <c r="T866" s="329"/>
      <c r="U866" s="329"/>
      <c r="V866" s="329"/>
      <c r="W866" s="329"/>
      <c r="X866" s="329"/>
      <c r="Y866" s="329"/>
      <c r="Z866" s="329"/>
      <c r="AA866" s="329"/>
      <c r="AB866" s="329"/>
      <c r="AC866" s="329"/>
      <c r="AD866" s="329"/>
      <c r="AE866" s="329"/>
      <c r="AF866" s="329"/>
      <c r="AG866" s="329"/>
    </row>
    <row r="867" spans="1:33" ht="24" customHeight="1">
      <c r="A867" s="329"/>
      <c r="B867" s="329"/>
      <c r="C867" s="329"/>
      <c r="D867" s="329"/>
      <c r="E867" s="329"/>
      <c r="F867" s="329"/>
      <c r="G867" s="329"/>
      <c r="H867" s="329"/>
      <c r="I867" s="329"/>
      <c r="J867" s="329"/>
      <c r="K867" s="329"/>
      <c r="L867" s="329"/>
      <c r="M867" s="329"/>
      <c r="N867" s="329"/>
      <c r="O867" s="329"/>
      <c r="P867" s="329"/>
      <c r="Q867" s="329"/>
      <c r="R867" s="329"/>
      <c r="S867" s="329"/>
      <c r="T867" s="329"/>
      <c r="U867" s="329"/>
      <c r="V867" s="329"/>
      <c r="W867" s="329"/>
      <c r="X867" s="329"/>
      <c r="Y867" s="329"/>
      <c r="Z867" s="329"/>
      <c r="AA867" s="329"/>
      <c r="AB867" s="329"/>
      <c r="AC867" s="329"/>
      <c r="AD867" s="329"/>
      <c r="AE867" s="329"/>
      <c r="AF867" s="329"/>
      <c r="AG867" s="329"/>
    </row>
    <row r="868" spans="1:33" ht="24" customHeight="1">
      <c r="A868" s="329"/>
      <c r="B868" s="329"/>
      <c r="C868" s="329"/>
      <c r="D868" s="329"/>
      <c r="E868" s="329"/>
      <c r="F868" s="329"/>
      <c r="G868" s="329"/>
      <c r="H868" s="329"/>
      <c r="I868" s="329"/>
      <c r="J868" s="329"/>
      <c r="K868" s="329"/>
      <c r="L868" s="329"/>
      <c r="M868" s="329"/>
      <c r="N868" s="329"/>
      <c r="O868" s="329"/>
      <c r="P868" s="329"/>
      <c r="Q868" s="329"/>
      <c r="R868" s="329"/>
      <c r="S868" s="329"/>
      <c r="T868" s="329"/>
      <c r="U868" s="329"/>
      <c r="V868" s="329"/>
      <c r="W868" s="329"/>
      <c r="X868" s="329"/>
      <c r="Y868" s="329"/>
      <c r="Z868" s="329"/>
      <c r="AA868" s="329"/>
      <c r="AB868" s="329"/>
      <c r="AC868" s="329"/>
      <c r="AD868" s="329"/>
      <c r="AE868" s="329"/>
      <c r="AF868" s="329"/>
      <c r="AG868" s="329"/>
    </row>
    <row r="869" spans="1:33" ht="24" customHeight="1">
      <c r="A869" s="329"/>
      <c r="B869" s="329"/>
      <c r="C869" s="329"/>
      <c r="D869" s="329"/>
      <c r="E869" s="329"/>
      <c r="F869" s="329"/>
      <c r="G869" s="329"/>
      <c r="H869" s="329"/>
      <c r="I869" s="329"/>
      <c r="J869" s="329"/>
      <c r="K869" s="329"/>
      <c r="L869" s="329"/>
      <c r="M869" s="329"/>
      <c r="N869" s="329"/>
      <c r="O869" s="329"/>
      <c r="P869" s="329"/>
      <c r="Q869" s="329"/>
      <c r="R869" s="329"/>
      <c r="S869" s="329"/>
      <c r="T869" s="329"/>
      <c r="U869" s="329"/>
      <c r="V869" s="329"/>
      <c r="W869" s="329"/>
      <c r="X869" s="329"/>
      <c r="Y869" s="329"/>
      <c r="Z869" s="329"/>
      <c r="AA869" s="329"/>
      <c r="AB869" s="329"/>
      <c r="AC869" s="329"/>
      <c r="AD869" s="329"/>
      <c r="AE869" s="329"/>
      <c r="AF869" s="329"/>
      <c r="AG869" s="329"/>
    </row>
    <row r="870" spans="1:33" ht="24" customHeight="1">
      <c r="A870" s="329"/>
      <c r="B870" s="329"/>
      <c r="C870" s="329"/>
      <c r="D870" s="329"/>
      <c r="E870" s="329"/>
      <c r="F870" s="329"/>
      <c r="G870" s="329"/>
      <c r="H870" s="329"/>
      <c r="I870" s="329"/>
      <c r="J870" s="329"/>
      <c r="K870" s="329"/>
      <c r="L870" s="329"/>
      <c r="M870" s="329"/>
      <c r="N870" s="329"/>
      <c r="O870" s="329"/>
      <c r="P870" s="329"/>
      <c r="Q870" s="329"/>
      <c r="R870" s="329"/>
      <c r="S870" s="329"/>
      <c r="T870" s="329"/>
      <c r="U870" s="329"/>
      <c r="V870" s="329"/>
      <c r="W870" s="329"/>
      <c r="X870" s="329"/>
      <c r="Y870" s="329"/>
      <c r="Z870" s="329"/>
      <c r="AA870" s="329"/>
      <c r="AB870" s="329"/>
      <c r="AC870" s="329"/>
      <c r="AD870" s="329"/>
      <c r="AE870" s="329"/>
      <c r="AF870" s="329"/>
      <c r="AG870" s="329"/>
    </row>
    <row r="871" spans="1:33" ht="24" customHeight="1">
      <c r="A871" s="329"/>
      <c r="B871" s="329"/>
      <c r="C871" s="329"/>
      <c r="D871" s="329"/>
      <c r="E871" s="329"/>
      <c r="F871" s="329"/>
      <c r="G871" s="329"/>
      <c r="H871" s="329"/>
      <c r="I871" s="329"/>
      <c r="J871" s="329"/>
      <c r="K871" s="329"/>
      <c r="L871" s="329"/>
      <c r="M871" s="329"/>
      <c r="N871" s="329"/>
      <c r="O871" s="329"/>
      <c r="P871" s="329"/>
      <c r="Q871" s="329"/>
      <c r="R871" s="329"/>
      <c r="S871" s="329"/>
      <c r="T871" s="329"/>
      <c r="U871" s="329"/>
      <c r="V871" s="329"/>
      <c r="W871" s="329"/>
      <c r="X871" s="329"/>
      <c r="Y871" s="329"/>
      <c r="Z871" s="329"/>
      <c r="AA871" s="329"/>
      <c r="AB871" s="329"/>
      <c r="AC871" s="329"/>
      <c r="AD871" s="329"/>
      <c r="AE871" s="329"/>
      <c r="AF871" s="329"/>
      <c r="AG871" s="329"/>
    </row>
    <row r="872" spans="1:33" ht="24" customHeight="1">
      <c r="A872" s="329"/>
      <c r="B872" s="329"/>
      <c r="C872" s="329"/>
      <c r="D872" s="329"/>
      <c r="E872" s="329"/>
      <c r="F872" s="329"/>
      <c r="G872" s="329"/>
      <c r="H872" s="329"/>
      <c r="I872" s="329"/>
      <c r="J872" s="329"/>
      <c r="K872" s="329"/>
      <c r="L872" s="329"/>
      <c r="M872" s="329"/>
      <c r="N872" s="329"/>
      <c r="O872" s="329"/>
      <c r="P872" s="329"/>
      <c r="Q872" s="329"/>
      <c r="R872" s="329"/>
      <c r="S872" s="329"/>
      <c r="T872" s="329"/>
      <c r="U872" s="329"/>
      <c r="V872" s="329"/>
      <c r="W872" s="329"/>
      <c r="X872" s="329"/>
      <c r="Y872" s="329"/>
      <c r="Z872" s="329"/>
      <c r="AA872" s="329"/>
      <c r="AB872" s="329"/>
      <c r="AC872" s="329"/>
      <c r="AD872" s="329"/>
      <c r="AE872" s="329"/>
      <c r="AF872" s="329"/>
      <c r="AG872" s="329"/>
    </row>
    <row r="873" spans="1:33" ht="24" customHeight="1">
      <c r="A873" s="329"/>
      <c r="B873" s="329"/>
      <c r="C873" s="329"/>
      <c r="D873" s="329"/>
      <c r="E873" s="329"/>
      <c r="F873" s="329"/>
      <c r="G873" s="329"/>
      <c r="H873" s="329"/>
      <c r="I873" s="329"/>
      <c r="J873" s="329"/>
      <c r="K873" s="329"/>
      <c r="L873" s="329"/>
      <c r="M873" s="329"/>
      <c r="N873" s="329"/>
      <c r="O873" s="329"/>
      <c r="P873" s="329"/>
      <c r="Q873" s="329"/>
      <c r="R873" s="329"/>
      <c r="S873" s="329"/>
      <c r="T873" s="329"/>
      <c r="U873" s="329"/>
      <c r="V873" s="329"/>
      <c r="W873" s="329"/>
      <c r="X873" s="329"/>
      <c r="Y873" s="329"/>
      <c r="Z873" s="329"/>
      <c r="AA873" s="329"/>
      <c r="AB873" s="329"/>
      <c r="AC873" s="329"/>
      <c r="AD873" s="329"/>
      <c r="AE873" s="329"/>
      <c r="AF873" s="329"/>
      <c r="AG873" s="329"/>
    </row>
    <row r="874" spans="1:33" ht="24" customHeight="1">
      <c r="A874" s="329"/>
      <c r="B874" s="329"/>
      <c r="C874" s="329"/>
      <c r="D874" s="329"/>
      <c r="E874" s="329"/>
      <c r="F874" s="329"/>
      <c r="G874" s="329"/>
      <c r="H874" s="329"/>
      <c r="I874" s="329"/>
      <c r="J874" s="329"/>
      <c r="K874" s="329"/>
      <c r="L874" s="329"/>
      <c r="M874" s="329"/>
      <c r="N874" s="329"/>
      <c r="O874" s="329"/>
      <c r="P874" s="329"/>
      <c r="Q874" s="329"/>
      <c r="R874" s="329"/>
      <c r="S874" s="329"/>
      <c r="T874" s="329"/>
      <c r="U874" s="329"/>
      <c r="V874" s="329"/>
      <c r="W874" s="329"/>
      <c r="X874" s="329"/>
      <c r="Y874" s="329"/>
      <c r="Z874" s="329"/>
      <c r="AA874" s="329"/>
      <c r="AB874" s="329"/>
      <c r="AC874" s="329"/>
      <c r="AD874" s="329"/>
      <c r="AE874" s="329"/>
      <c r="AF874" s="329"/>
      <c r="AG874" s="329"/>
    </row>
    <row r="875" spans="1:33" ht="24" customHeight="1">
      <c r="A875" s="329"/>
      <c r="B875" s="329"/>
      <c r="C875" s="329"/>
      <c r="D875" s="329"/>
      <c r="E875" s="329"/>
      <c r="F875" s="329"/>
      <c r="G875" s="329"/>
      <c r="H875" s="329"/>
      <c r="I875" s="329"/>
      <c r="J875" s="329"/>
      <c r="K875" s="329"/>
      <c r="L875" s="329"/>
      <c r="M875" s="329"/>
      <c r="N875" s="329"/>
      <c r="O875" s="329"/>
      <c r="P875" s="329"/>
      <c r="Q875" s="329"/>
      <c r="R875" s="329"/>
      <c r="S875" s="329"/>
      <c r="T875" s="329"/>
      <c r="U875" s="329"/>
      <c r="V875" s="329"/>
      <c r="W875" s="329"/>
      <c r="X875" s="329"/>
      <c r="Y875" s="329"/>
      <c r="Z875" s="329"/>
      <c r="AA875" s="329"/>
      <c r="AB875" s="329"/>
      <c r="AC875" s="329"/>
      <c r="AD875" s="329"/>
      <c r="AE875" s="329"/>
      <c r="AF875" s="329"/>
      <c r="AG875" s="329"/>
    </row>
    <row r="876" spans="1:33" ht="24" customHeight="1">
      <c r="A876" s="329"/>
      <c r="B876" s="329"/>
      <c r="C876" s="329"/>
      <c r="D876" s="329"/>
      <c r="E876" s="329"/>
      <c r="F876" s="329"/>
      <c r="G876" s="329"/>
      <c r="H876" s="329"/>
      <c r="I876" s="329"/>
      <c r="J876" s="329"/>
      <c r="K876" s="329"/>
      <c r="L876" s="329"/>
      <c r="M876" s="329"/>
      <c r="N876" s="329"/>
      <c r="O876" s="329"/>
      <c r="P876" s="329"/>
      <c r="Q876" s="329"/>
      <c r="R876" s="329"/>
      <c r="S876" s="329"/>
      <c r="T876" s="329"/>
      <c r="U876" s="329"/>
      <c r="V876" s="329"/>
      <c r="W876" s="329"/>
      <c r="X876" s="329"/>
      <c r="Y876" s="329"/>
      <c r="Z876" s="329"/>
      <c r="AA876" s="329"/>
      <c r="AB876" s="329"/>
      <c r="AC876" s="329"/>
      <c r="AD876" s="329"/>
      <c r="AE876" s="329"/>
      <c r="AF876" s="329"/>
      <c r="AG876" s="329"/>
    </row>
    <row r="877" spans="1:33" ht="24" customHeight="1">
      <c r="A877" s="329"/>
      <c r="B877" s="329"/>
      <c r="C877" s="329"/>
      <c r="D877" s="329"/>
      <c r="E877" s="329"/>
      <c r="F877" s="329"/>
      <c r="G877" s="329"/>
      <c r="H877" s="329"/>
      <c r="I877" s="329"/>
      <c r="J877" s="329"/>
      <c r="K877" s="329"/>
      <c r="L877" s="329"/>
      <c r="M877" s="329"/>
      <c r="N877" s="329"/>
      <c r="O877" s="329"/>
      <c r="P877" s="329"/>
      <c r="Q877" s="329"/>
      <c r="R877" s="329"/>
      <c r="S877" s="329"/>
      <c r="T877" s="329"/>
      <c r="U877" s="329"/>
      <c r="V877" s="329"/>
      <c r="W877" s="329"/>
      <c r="X877" s="329"/>
      <c r="Y877" s="329"/>
      <c r="Z877" s="329"/>
      <c r="AA877" s="329"/>
      <c r="AB877" s="329"/>
      <c r="AC877" s="329"/>
      <c r="AD877" s="329"/>
      <c r="AE877" s="329"/>
      <c r="AF877" s="329"/>
      <c r="AG877" s="329"/>
    </row>
    <row r="878" spans="1:33" ht="24" customHeight="1">
      <c r="A878" s="329"/>
      <c r="B878" s="329"/>
      <c r="C878" s="329"/>
      <c r="D878" s="329"/>
      <c r="E878" s="329"/>
      <c r="F878" s="329"/>
      <c r="G878" s="329"/>
      <c r="H878" s="329"/>
      <c r="I878" s="329"/>
      <c r="J878" s="329"/>
      <c r="K878" s="329"/>
      <c r="L878" s="329"/>
      <c r="M878" s="329"/>
      <c r="N878" s="329"/>
      <c r="O878" s="329"/>
      <c r="P878" s="329"/>
      <c r="Q878" s="329"/>
      <c r="R878" s="329"/>
      <c r="S878" s="329"/>
      <c r="T878" s="329"/>
      <c r="U878" s="329"/>
      <c r="V878" s="329"/>
      <c r="W878" s="329"/>
      <c r="X878" s="329"/>
      <c r="Y878" s="329"/>
      <c r="Z878" s="329"/>
      <c r="AA878" s="329"/>
      <c r="AB878" s="329"/>
      <c r="AC878" s="329"/>
      <c r="AD878" s="329"/>
      <c r="AE878" s="329"/>
      <c r="AF878" s="329"/>
      <c r="AG878" s="329"/>
    </row>
    <row r="879" spans="1:33" ht="24" customHeight="1">
      <c r="A879" s="329"/>
      <c r="B879" s="329"/>
      <c r="C879" s="329"/>
      <c r="D879" s="329"/>
      <c r="E879" s="329"/>
      <c r="F879" s="329"/>
      <c r="G879" s="329"/>
      <c r="H879" s="329"/>
      <c r="I879" s="329"/>
      <c r="J879" s="329"/>
      <c r="K879" s="329"/>
      <c r="L879" s="329"/>
      <c r="M879" s="329"/>
      <c r="N879" s="329"/>
      <c r="O879" s="329"/>
      <c r="P879" s="329"/>
      <c r="Q879" s="329"/>
      <c r="R879" s="329"/>
      <c r="S879" s="329"/>
      <c r="T879" s="329"/>
      <c r="U879" s="329"/>
      <c r="V879" s="329"/>
      <c r="W879" s="329"/>
      <c r="X879" s="329"/>
      <c r="Y879" s="329"/>
      <c r="Z879" s="329"/>
      <c r="AA879" s="329"/>
      <c r="AB879" s="329"/>
      <c r="AC879" s="329"/>
      <c r="AD879" s="329"/>
      <c r="AE879" s="329"/>
      <c r="AF879" s="329"/>
      <c r="AG879" s="329"/>
    </row>
    <row r="880" spans="1:33" ht="24" customHeight="1">
      <c r="A880" s="329"/>
      <c r="B880" s="329"/>
      <c r="C880" s="329"/>
      <c r="D880" s="329"/>
      <c r="E880" s="329"/>
      <c r="F880" s="329"/>
      <c r="G880" s="329"/>
      <c r="H880" s="329"/>
      <c r="I880" s="329"/>
      <c r="J880" s="329"/>
      <c r="K880" s="329"/>
      <c r="L880" s="329"/>
      <c r="M880" s="329"/>
      <c r="N880" s="329"/>
      <c r="O880" s="329"/>
      <c r="P880" s="329"/>
      <c r="Q880" s="329"/>
      <c r="R880" s="329"/>
      <c r="S880" s="329"/>
      <c r="T880" s="329"/>
      <c r="U880" s="329"/>
      <c r="V880" s="329"/>
      <c r="W880" s="329"/>
      <c r="X880" s="329"/>
      <c r="Y880" s="329"/>
      <c r="Z880" s="329"/>
      <c r="AA880" s="329"/>
      <c r="AB880" s="329"/>
      <c r="AC880" s="329"/>
      <c r="AD880" s="329"/>
      <c r="AE880" s="329"/>
      <c r="AF880" s="329"/>
      <c r="AG880" s="329"/>
    </row>
    <row r="881" spans="1:33" ht="24" customHeight="1">
      <c r="A881" s="329"/>
      <c r="B881" s="329"/>
      <c r="C881" s="329"/>
      <c r="D881" s="329"/>
      <c r="E881" s="329"/>
      <c r="F881" s="329"/>
      <c r="G881" s="329"/>
      <c r="H881" s="329"/>
      <c r="I881" s="329"/>
      <c r="J881" s="329"/>
      <c r="K881" s="329"/>
      <c r="L881" s="329"/>
      <c r="M881" s="329"/>
      <c r="N881" s="329"/>
      <c r="O881" s="329"/>
      <c r="P881" s="329"/>
      <c r="Q881" s="329"/>
      <c r="R881" s="329"/>
      <c r="S881" s="329"/>
      <c r="T881" s="329"/>
      <c r="U881" s="329"/>
      <c r="V881" s="329"/>
      <c r="W881" s="329"/>
      <c r="X881" s="329"/>
      <c r="Y881" s="329"/>
      <c r="Z881" s="329"/>
      <c r="AA881" s="329"/>
      <c r="AB881" s="329"/>
      <c r="AC881" s="329"/>
      <c r="AD881" s="329"/>
      <c r="AE881" s="329"/>
      <c r="AF881" s="329"/>
      <c r="AG881" s="329"/>
    </row>
    <row r="882" spans="1:33" ht="24" customHeight="1">
      <c r="A882" s="329"/>
      <c r="B882" s="329"/>
      <c r="C882" s="329"/>
      <c r="D882" s="329"/>
      <c r="E882" s="329"/>
      <c r="F882" s="329"/>
      <c r="G882" s="329"/>
      <c r="H882" s="329"/>
      <c r="I882" s="329"/>
      <c r="J882" s="329"/>
      <c r="K882" s="329"/>
      <c r="L882" s="329"/>
      <c r="M882" s="329"/>
      <c r="N882" s="329"/>
      <c r="O882" s="329"/>
      <c r="P882" s="329"/>
      <c r="Q882" s="329"/>
      <c r="R882" s="329"/>
      <c r="S882" s="329"/>
      <c r="T882" s="329"/>
      <c r="U882" s="329"/>
      <c r="V882" s="329"/>
      <c r="W882" s="329"/>
      <c r="X882" s="329"/>
      <c r="Y882" s="329"/>
      <c r="Z882" s="329"/>
      <c r="AA882" s="329"/>
      <c r="AB882" s="329"/>
      <c r="AC882" s="329"/>
      <c r="AD882" s="329"/>
      <c r="AE882" s="329"/>
      <c r="AF882" s="329"/>
      <c r="AG882" s="329"/>
    </row>
    <row r="883" spans="1:33" ht="24" customHeight="1">
      <c r="A883" s="329"/>
      <c r="B883" s="329"/>
      <c r="C883" s="329"/>
      <c r="D883" s="329"/>
      <c r="E883" s="329"/>
      <c r="F883" s="329"/>
      <c r="G883" s="329"/>
      <c r="H883" s="329"/>
      <c r="I883" s="329"/>
      <c r="J883" s="329"/>
      <c r="K883" s="329"/>
      <c r="L883" s="329"/>
      <c r="M883" s="329"/>
      <c r="N883" s="329"/>
      <c r="O883" s="329"/>
      <c r="P883" s="329"/>
      <c r="Q883" s="329"/>
      <c r="R883" s="329"/>
      <c r="S883" s="329"/>
      <c r="T883" s="329"/>
      <c r="U883" s="329"/>
      <c r="V883" s="329"/>
      <c r="W883" s="329"/>
      <c r="X883" s="329"/>
      <c r="Y883" s="329"/>
      <c r="Z883" s="329"/>
      <c r="AA883" s="329"/>
      <c r="AB883" s="329"/>
      <c r="AC883" s="329"/>
      <c r="AD883" s="329"/>
      <c r="AE883" s="329"/>
      <c r="AF883" s="329"/>
      <c r="AG883" s="329"/>
    </row>
    <row r="884" spans="1:33" ht="24" customHeight="1">
      <c r="A884" s="329"/>
      <c r="B884" s="329"/>
      <c r="C884" s="329"/>
      <c r="D884" s="329"/>
      <c r="E884" s="329"/>
      <c r="F884" s="329"/>
      <c r="G884" s="329"/>
      <c r="H884" s="329"/>
      <c r="I884" s="329"/>
      <c r="J884" s="329"/>
      <c r="K884" s="329"/>
      <c r="L884" s="329"/>
      <c r="M884" s="329"/>
      <c r="N884" s="329"/>
      <c r="O884" s="329"/>
      <c r="P884" s="329"/>
      <c r="Q884" s="329"/>
      <c r="R884" s="329"/>
      <c r="S884" s="329"/>
      <c r="T884" s="329"/>
      <c r="U884" s="329"/>
      <c r="V884" s="329"/>
      <c r="W884" s="329"/>
      <c r="X884" s="329"/>
      <c r="Y884" s="329"/>
      <c r="Z884" s="329"/>
      <c r="AA884" s="329"/>
      <c r="AB884" s="329"/>
      <c r="AC884" s="329"/>
      <c r="AD884" s="329"/>
      <c r="AE884" s="329"/>
      <c r="AF884" s="329"/>
      <c r="AG884" s="329"/>
    </row>
    <row r="885" spans="1:33" ht="24" customHeight="1">
      <c r="A885" s="329"/>
      <c r="B885" s="329"/>
      <c r="C885" s="329"/>
      <c r="D885" s="329"/>
      <c r="E885" s="329"/>
      <c r="F885" s="329"/>
      <c r="G885" s="329"/>
      <c r="H885" s="329"/>
      <c r="I885" s="329"/>
      <c r="J885" s="329"/>
      <c r="K885" s="329"/>
      <c r="L885" s="329"/>
      <c r="M885" s="329"/>
      <c r="N885" s="329"/>
      <c r="O885" s="329"/>
      <c r="P885" s="329"/>
      <c r="Q885" s="329"/>
      <c r="R885" s="329"/>
      <c r="S885" s="329"/>
      <c r="T885" s="329"/>
      <c r="U885" s="329"/>
      <c r="V885" s="329"/>
      <c r="W885" s="329"/>
      <c r="X885" s="329"/>
      <c r="Y885" s="329"/>
      <c r="Z885" s="329"/>
      <c r="AA885" s="329"/>
      <c r="AB885" s="329"/>
      <c r="AC885" s="329"/>
      <c r="AD885" s="329"/>
      <c r="AE885" s="329"/>
      <c r="AF885" s="329"/>
      <c r="AG885" s="329"/>
    </row>
    <row r="886" spans="1:33" ht="24" customHeight="1">
      <c r="A886" s="329"/>
      <c r="B886" s="329"/>
      <c r="C886" s="329"/>
      <c r="D886" s="329"/>
      <c r="E886" s="329"/>
      <c r="F886" s="329"/>
      <c r="G886" s="329"/>
      <c r="H886" s="329"/>
      <c r="I886" s="329"/>
      <c r="J886" s="329"/>
      <c r="K886" s="329"/>
      <c r="L886" s="329"/>
      <c r="M886" s="329"/>
      <c r="N886" s="329"/>
      <c r="O886" s="329"/>
      <c r="P886" s="329"/>
      <c r="Q886" s="329"/>
      <c r="R886" s="329"/>
      <c r="S886" s="329"/>
      <c r="T886" s="329"/>
      <c r="U886" s="329"/>
      <c r="V886" s="329"/>
      <c r="W886" s="329"/>
      <c r="X886" s="329"/>
      <c r="Y886" s="329"/>
      <c r="Z886" s="329"/>
      <c r="AA886" s="329"/>
      <c r="AB886" s="329"/>
      <c r="AC886" s="329"/>
      <c r="AD886" s="329"/>
      <c r="AE886" s="329"/>
      <c r="AF886" s="329"/>
      <c r="AG886" s="329"/>
    </row>
    <row r="887" spans="1:33" ht="24" customHeight="1">
      <c r="A887" s="329"/>
      <c r="B887" s="329"/>
      <c r="C887" s="329"/>
      <c r="D887" s="329"/>
      <c r="E887" s="329"/>
      <c r="F887" s="329"/>
      <c r="G887" s="329"/>
      <c r="H887" s="329"/>
      <c r="I887" s="329"/>
      <c r="J887" s="329"/>
      <c r="K887" s="329"/>
      <c r="L887" s="329"/>
      <c r="M887" s="329"/>
      <c r="N887" s="329"/>
      <c r="O887" s="329"/>
      <c r="P887" s="329"/>
      <c r="Q887" s="329"/>
      <c r="R887" s="329"/>
      <c r="S887" s="329"/>
      <c r="T887" s="329"/>
      <c r="U887" s="329"/>
      <c r="V887" s="329"/>
      <c r="W887" s="329"/>
      <c r="X887" s="329"/>
      <c r="Y887" s="329"/>
      <c r="Z887" s="329"/>
      <c r="AA887" s="329"/>
      <c r="AB887" s="329"/>
      <c r="AC887" s="329"/>
      <c r="AD887" s="329"/>
      <c r="AE887" s="329"/>
      <c r="AF887" s="329"/>
      <c r="AG887" s="329"/>
    </row>
    <row r="888" spans="1:33" ht="24" customHeight="1">
      <c r="A888" s="329"/>
      <c r="B888" s="329"/>
      <c r="C888" s="329"/>
      <c r="D888" s="329"/>
      <c r="E888" s="329"/>
      <c r="F888" s="329"/>
      <c r="G888" s="329"/>
      <c r="H888" s="329"/>
      <c r="I888" s="329"/>
      <c r="J888" s="329"/>
      <c r="K888" s="329"/>
      <c r="L888" s="329"/>
      <c r="M888" s="329"/>
      <c r="N888" s="329"/>
      <c r="O888" s="329"/>
      <c r="P888" s="329"/>
      <c r="Q888" s="329"/>
      <c r="R888" s="329"/>
      <c r="S888" s="329"/>
      <c r="T888" s="329"/>
      <c r="U888" s="329"/>
      <c r="V888" s="329"/>
      <c r="W888" s="329"/>
      <c r="X888" s="329"/>
      <c r="Y888" s="329"/>
      <c r="Z888" s="329"/>
      <c r="AA888" s="329"/>
      <c r="AB888" s="329"/>
      <c r="AC888" s="329"/>
      <c r="AD888" s="329"/>
      <c r="AE888" s="329"/>
      <c r="AF888" s="329"/>
      <c r="AG888" s="329"/>
    </row>
    <row r="889" spans="1:33" ht="24" customHeight="1">
      <c r="A889" s="329"/>
      <c r="B889" s="329"/>
      <c r="C889" s="329"/>
      <c r="D889" s="329"/>
      <c r="E889" s="329"/>
      <c r="F889" s="329"/>
      <c r="G889" s="329"/>
      <c r="H889" s="329"/>
      <c r="I889" s="329"/>
      <c r="J889" s="329"/>
      <c r="K889" s="329"/>
      <c r="L889" s="329"/>
      <c r="M889" s="329"/>
      <c r="N889" s="329"/>
      <c r="O889" s="329"/>
      <c r="P889" s="329"/>
      <c r="Q889" s="329"/>
      <c r="R889" s="329"/>
      <c r="S889" s="329"/>
      <c r="T889" s="329"/>
      <c r="U889" s="329"/>
      <c r="V889" s="329"/>
      <c r="W889" s="329"/>
      <c r="X889" s="329"/>
      <c r="Y889" s="329"/>
      <c r="Z889" s="329"/>
      <c r="AA889" s="329"/>
      <c r="AB889" s="329"/>
      <c r="AC889" s="329"/>
      <c r="AD889" s="329"/>
      <c r="AE889" s="329"/>
      <c r="AF889" s="329"/>
      <c r="AG889" s="329"/>
    </row>
    <row r="890" spans="1:33" ht="24" customHeight="1">
      <c r="A890" s="329"/>
      <c r="B890" s="329"/>
      <c r="C890" s="329"/>
      <c r="D890" s="329"/>
      <c r="E890" s="329"/>
      <c r="F890" s="329"/>
      <c r="G890" s="329"/>
      <c r="H890" s="329"/>
      <c r="I890" s="329"/>
      <c r="J890" s="329"/>
      <c r="K890" s="329"/>
      <c r="L890" s="329"/>
      <c r="M890" s="329"/>
      <c r="N890" s="329"/>
      <c r="O890" s="329"/>
      <c r="P890" s="329"/>
      <c r="Q890" s="329"/>
      <c r="R890" s="329"/>
      <c r="S890" s="329"/>
      <c r="T890" s="329"/>
      <c r="U890" s="329"/>
      <c r="V890" s="329"/>
      <c r="W890" s="329"/>
      <c r="X890" s="329"/>
      <c r="Y890" s="329"/>
      <c r="Z890" s="329"/>
      <c r="AA890" s="329"/>
      <c r="AB890" s="329"/>
      <c r="AC890" s="329"/>
      <c r="AD890" s="329"/>
      <c r="AE890" s="329"/>
      <c r="AF890" s="329"/>
      <c r="AG890" s="329"/>
    </row>
    <row r="891" spans="1:33" ht="24" customHeight="1">
      <c r="A891" s="329"/>
      <c r="B891" s="329"/>
      <c r="C891" s="329"/>
      <c r="D891" s="329"/>
      <c r="E891" s="329"/>
      <c r="F891" s="329"/>
      <c r="G891" s="329"/>
      <c r="H891" s="329"/>
      <c r="I891" s="329"/>
      <c r="J891" s="329"/>
      <c r="K891" s="329"/>
      <c r="L891" s="329"/>
      <c r="M891" s="329"/>
      <c r="N891" s="329"/>
      <c r="O891" s="329"/>
      <c r="P891" s="329"/>
      <c r="Q891" s="329"/>
      <c r="R891" s="329"/>
      <c r="S891" s="329"/>
      <c r="T891" s="329"/>
      <c r="U891" s="329"/>
      <c r="V891" s="329"/>
      <c r="W891" s="329"/>
      <c r="X891" s="329"/>
      <c r="Y891" s="329"/>
      <c r="Z891" s="329"/>
      <c r="AA891" s="329"/>
      <c r="AB891" s="329"/>
      <c r="AC891" s="329"/>
      <c r="AD891" s="329"/>
      <c r="AE891" s="329"/>
      <c r="AF891" s="329"/>
      <c r="AG891" s="329"/>
    </row>
    <row r="892" spans="1:33" ht="24" customHeight="1">
      <c r="A892" s="329"/>
      <c r="B892" s="329"/>
      <c r="C892" s="329"/>
      <c r="D892" s="329"/>
      <c r="E892" s="329"/>
      <c r="F892" s="329"/>
      <c r="G892" s="329"/>
      <c r="H892" s="329"/>
      <c r="I892" s="329"/>
      <c r="J892" s="329"/>
      <c r="K892" s="329"/>
      <c r="L892" s="329"/>
      <c r="M892" s="329"/>
      <c r="N892" s="329"/>
      <c r="O892" s="329"/>
      <c r="P892" s="329"/>
      <c r="Q892" s="329"/>
      <c r="R892" s="329"/>
      <c r="S892" s="329"/>
      <c r="T892" s="329"/>
      <c r="U892" s="329"/>
      <c r="V892" s="329"/>
      <c r="W892" s="329"/>
      <c r="X892" s="329"/>
      <c r="Y892" s="329"/>
      <c r="Z892" s="329"/>
      <c r="AA892" s="329"/>
      <c r="AB892" s="329"/>
      <c r="AC892" s="329"/>
      <c r="AD892" s="329"/>
      <c r="AE892" s="329"/>
      <c r="AF892" s="329"/>
      <c r="AG892" s="329"/>
    </row>
    <row r="893" spans="1:33" ht="24" customHeight="1">
      <c r="A893" s="329"/>
      <c r="B893" s="329"/>
      <c r="C893" s="329"/>
      <c r="D893" s="329"/>
      <c r="E893" s="329"/>
      <c r="F893" s="329"/>
      <c r="G893" s="329"/>
      <c r="H893" s="329"/>
      <c r="I893" s="329"/>
      <c r="J893" s="329"/>
      <c r="K893" s="329"/>
      <c r="L893" s="329"/>
      <c r="M893" s="329"/>
      <c r="N893" s="329"/>
      <c r="O893" s="329"/>
      <c r="P893" s="329"/>
      <c r="Q893" s="329"/>
      <c r="R893" s="329"/>
      <c r="S893" s="329"/>
      <c r="T893" s="329"/>
      <c r="U893" s="329"/>
      <c r="V893" s="329"/>
      <c r="W893" s="329"/>
      <c r="X893" s="329"/>
      <c r="Y893" s="329"/>
      <c r="Z893" s="329"/>
      <c r="AA893" s="329"/>
      <c r="AB893" s="329"/>
      <c r="AC893" s="329"/>
      <c r="AD893" s="329"/>
      <c r="AE893" s="329"/>
      <c r="AF893" s="329"/>
      <c r="AG893" s="329"/>
    </row>
    <row r="894" spans="1:33" ht="24" customHeight="1">
      <c r="A894" s="329"/>
      <c r="B894" s="329"/>
      <c r="C894" s="329"/>
      <c r="D894" s="329"/>
      <c r="E894" s="329"/>
      <c r="F894" s="329"/>
      <c r="G894" s="329"/>
      <c r="H894" s="329"/>
      <c r="I894" s="329"/>
      <c r="J894" s="329"/>
      <c r="K894" s="329"/>
      <c r="L894" s="329"/>
      <c r="M894" s="329"/>
      <c r="N894" s="329"/>
      <c r="O894" s="329"/>
      <c r="P894" s="329"/>
      <c r="Q894" s="329"/>
      <c r="R894" s="329"/>
      <c r="S894" s="329"/>
      <c r="T894" s="329"/>
      <c r="U894" s="329"/>
      <c r="V894" s="329"/>
      <c r="W894" s="329"/>
      <c r="X894" s="329"/>
      <c r="Y894" s="329"/>
      <c r="Z894" s="329"/>
      <c r="AA894" s="329"/>
      <c r="AB894" s="329"/>
      <c r="AC894" s="329"/>
      <c r="AD894" s="329"/>
      <c r="AE894" s="329"/>
      <c r="AF894" s="329"/>
      <c r="AG894" s="329"/>
    </row>
    <row r="895" spans="1:33" ht="24" customHeight="1">
      <c r="A895" s="329"/>
      <c r="B895" s="329"/>
      <c r="C895" s="329"/>
      <c r="D895" s="329"/>
      <c r="E895" s="329"/>
      <c r="F895" s="329"/>
      <c r="G895" s="329"/>
      <c r="H895" s="329"/>
      <c r="I895" s="329"/>
      <c r="J895" s="329"/>
      <c r="K895" s="329"/>
      <c r="L895" s="329"/>
      <c r="M895" s="329"/>
      <c r="N895" s="329"/>
      <c r="O895" s="329"/>
      <c r="P895" s="329"/>
      <c r="Q895" s="329"/>
      <c r="R895" s="329"/>
      <c r="S895" s="329"/>
      <c r="T895" s="329"/>
      <c r="U895" s="329"/>
      <c r="V895" s="329"/>
      <c r="W895" s="329"/>
      <c r="X895" s="329"/>
      <c r="Y895" s="329"/>
      <c r="Z895" s="329"/>
      <c r="AA895" s="329"/>
      <c r="AB895" s="329"/>
      <c r="AC895" s="329"/>
      <c r="AD895" s="329"/>
      <c r="AE895" s="329"/>
      <c r="AF895" s="329"/>
      <c r="AG895" s="329"/>
    </row>
    <row r="896" spans="1:33" ht="24" customHeight="1">
      <c r="A896" s="329"/>
      <c r="B896" s="329"/>
      <c r="C896" s="329"/>
      <c r="D896" s="329"/>
      <c r="E896" s="329"/>
      <c r="F896" s="329"/>
      <c r="G896" s="329"/>
      <c r="H896" s="329"/>
      <c r="I896" s="329"/>
      <c r="J896" s="329"/>
      <c r="K896" s="329"/>
      <c r="L896" s="329"/>
      <c r="M896" s="329"/>
      <c r="N896" s="329"/>
      <c r="O896" s="329"/>
      <c r="P896" s="329"/>
      <c r="Q896" s="329"/>
      <c r="R896" s="329"/>
      <c r="S896" s="329"/>
      <c r="T896" s="329"/>
      <c r="U896" s="329"/>
      <c r="V896" s="329"/>
      <c r="W896" s="329"/>
      <c r="X896" s="329"/>
      <c r="Y896" s="329"/>
      <c r="Z896" s="329"/>
      <c r="AA896" s="329"/>
      <c r="AB896" s="329"/>
      <c r="AC896" s="329"/>
      <c r="AD896" s="329"/>
      <c r="AE896" s="329"/>
      <c r="AF896" s="329"/>
      <c r="AG896" s="329"/>
    </row>
    <row r="897" spans="1:33" ht="24" customHeight="1">
      <c r="A897" s="329"/>
      <c r="B897" s="329"/>
      <c r="C897" s="329"/>
      <c r="D897" s="329"/>
      <c r="E897" s="329"/>
      <c r="F897" s="329"/>
      <c r="G897" s="329"/>
      <c r="H897" s="329"/>
      <c r="I897" s="329"/>
      <c r="J897" s="329"/>
      <c r="K897" s="329"/>
      <c r="L897" s="329"/>
      <c r="M897" s="329"/>
      <c r="N897" s="329"/>
      <c r="O897" s="329"/>
      <c r="P897" s="329"/>
      <c r="Q897" s="329"/>
      <c r="R897" s="329"/>
      <c r="S897" s="329"/>
      <c r="T897" s="329"/>
      <c r="U897" s="329"/>
      <c r="V897" s="329"/>
      <c r="W897" s="329"/>
      <c r="X897" s="329"/>
      <c r="Y897" s="329"/>
      <c r="Z897" s="329"/>
      <c r="AA897" s="329"/>
      <c r="AB897" s="329"/>
      <c r="AC897" s="329"/>
      <c r="AD897" s="329"/>
      <c r="AE897" s="329"/>
      <c r="AF897" s="329"/>
      <c r="AG897" s="329"/>
    </row>
    <row r="898" spans="1:33" ht="24" customHeight="1">
      <c r="A898" s="329"/>
      <c r="B898" s="329"/>
      <c r="C898" s="329"/>
      <c r="D898" s="329"/>
      <c r="E898" s="329"/>
      <c r="F898" s="329"/>
      <c r="G898" s="329"/>
      <c r="H898" s="329"/>
      <c r="I898" s="329"/>
      <c r="J898" s="329"/>
      <c r="K898" s="329"/>
      <c r="L898" s="329"/>
      <c r="M898" s="329"/>
      <c r="N898" s="329"/>
      <c r="O898" s="329"/>
      <c r="P898" s="329"/>
      <c r="Q898" s="329"/>
      <c r="R898" s="329"/>
      <c r="S898" s="329"/>
      <c r="T898" s="329"/>
      <c r="U898" s="329"/>
      <c r="V898" s="329"/>
      <c r="W898" s="329"/>
      <c r="X898" s="329"/>
      <c r="Y898" s="329"/>
      <c r="Z898" s="329"/>
      <c r="AA898" s="329"/>
      <c r="AB898" s="329"/>
      <c r="AC898" s="329"/>
      <c r="AD898" s="329"/>
      <c r="AE898" s="329"/>
      <c r="AF898" s="329"/>
      <c r="AG898" s="329"/>
    </row>
    <row r="899" spans="1:33" ht="24" customHeight="1">
      <c r="A899" s="329"/>
      <c r="B899" s="329"/>
      <c r="C899" s="329"/>
      <c r="D899" s="329"/>
      <c r="E899" s="329"/>
      <c r="F899" s="329"/>
      <c r="G899" s="329"/>
      <c r="H899" s="329"/>
      <c r="I899" s="329"/>
      <c r="J899" s="329"/>
      <c r="K899" s="329"/>
      <c r="L899" s="329"/>
      <c r="M899" s="329"/>
      <c r="N899" s="329"/>
      <c r="O899" s="329"/>
      <c r="P899" s="329"/>
      <c r="Q899" s="329"/>
      <c r="R899" s="329"/>
      <c r="S899" s="329"/>
      <c r="T899" s="329"/>
      <c r="U899" s="329"/>
      <c r="V899" s="329"/>
      <c r="W899" s="329"/>
      <c r="X899" s="329"/>
      <c r="Y899" s="329"/>
      <c r="Z899" s="329"/>
      <c r="AA899" s="329"/>
      <c r="AB899" s="329"/>
      <c r="AC899" s="329"/>
      <c r="AD899" s="329"/>
      <c r="AE899" s="329"/>
      <c r="AF899" s="329"/>
      <c r="AG899" s="329"/>
    </row>
    <row r="900" spans="1:33" ht="24" customHeight="1">
      <c r="A900" s="329"/>
      <c r="B900" s="329"/>
      <c r="C900" s="329"/>
      <c r="D900" s="329"/>
      <c r="E900" s="329"/>
      <c r="F900" s="329"/>
      <c r="G900" s="329"/>
      <c r="H900" s="329"/>
      <c r="I900" s="329"/>
      <c r="J900" s="329"/>
      <c r="K900" s="329"/>
      <c r="L900" s="329"/>
      <c r="M900" s="329"/>
      <c r="N900" s="329"/>
      <c r="O900" s="329"/>
      <c r="P900" s="329"/>
      <c r="Q900" s="329"/>
      <c r="R900" s="329"/>
      <c r="S900" s="329"/>
      <c r="T900" s="329"/>
      <c r="U900" s="329"/>
      <c r="V900" s="329"/>
      <c r="W900" s="329"/>
      <c r="X900" s="329"/>
      <c r="Y900" s="329"/>
      <c r="Z900" s="329"/>
      <c r="AA900" s="329"/>
      <c r="AB900" s="329"/>
      <c r="AC900" s="329"/>
      <c r="AD900" s="329"/>
      <c r="AE900" s="329"/>
      <c r="AF900" s="329"/>
      <c r="AG900" s="329"/>
    </row>
    <row r="901" spans="1:33" ht="24" customHeight="1">
      <c r="A901" s="329"/>
      <c r="B901" s="329"/>
      <c r="C901" s="329"/>
      <c r="D901" s="329"/>
      <c r="E901" s="329"/>
      <c r="F901" s="329"/>
      <c r="G901" s="329"/>
      <c r="H901" s="329"/>
      <c r="I901" s="329"/>
      <c r="J901" s="329"/>
      <c r="K901" s="329"/>
      <c r="L901" s="329"/>
      <c r="M901" s="329"/>
      <c r="N901" s="329"/>
      <c r="O901" s="329"/>
      <c r="P901" s="329"/>
      <c r="Q901" s="329"/>
      <c r="R901" s="329"/>
      <c r="S901" s="329"/>
      <c r="T901" s="329"/>
      <c r="U901" s="329"/>
      <c r="V901" s="329"/>
      <c r="W901" s="329"/>
      <c r="X901" s="329"/>
      <c r="Y901" s="329"/>
      <c r="Z901" s="329"/>
      <c r="AA901" s="329"/>
      <c r="AB901" s="329"/>
      <c r="AC901" s="329"/>
      <c r="AD901" s="329"/>
      <c r="AE901" s="329"/>
      <c r="AF901" s="329"/>
      <c r="AG901" s="329"/>
    </row>
    <row r="902" spans="1:33" ht="24" customHeight="1">
      <c r="A902" s="329"/>
      <c r="B902" s="329"/>
      <c r="C902" s="329"/>
      <c r="D902" s="329"/>
      <c r="E902" s="329"/>
      <c r="F902" s="329"/>
      <c r="G902" s="329"/>
      <c r="H902" s="329"/>
      <c r="I902" s="329"/>
      <c r="J902" s="329"/>
      <c r="K902" s="329"/>
      <c r="L902" s="329"/>
      <c r="M902" s="329"/>
      <c r="N902" s="329"/>
      <c r="O902" s="329"/>
      <c r="P902" s="329"/>
      <c r="Q902" s="329"/>
      <c r="R902" s="329"/>
      <c r="S902" s="329"/>
      <c r="T902" s="329"/>
      <c r="U902" s="329"/>
      <c r="V902" s="329"/>
      <c r="W902" s="329"/>
      <c r="X902" s="329"/>
      <c r="Y902" s="329"/>
      <c r="Z902" s="329"/>
      <c r="AA902" s="329"/>
      <c r="AB902" s="329"/>
      <c r="AC902" s="329"/>
      <c r="AD902" s="329"/>
      <c r="AE902" s="329"/>
      <c r="AF902" s="329"/>
      <c r="AG902" s="329"/>
    </row>
    <row r="903" spans="1:33" ht="24" customHeight="1">
      <c r="A903" s="329"/>
      <c r="B903" s="329"/>
      <c r="C903" s="329"/>
      <c r="D903" s="329"/>
      <c r="E903" s="329"/>
      <c r="F903" s="329"/>
      <c r="G903" s="329"/>
      <c r="H903" s="329"/>
      <c r="I903" s="329"/>
      <c r="J903" s="329"/>
      <c r="K903" s="329"/>
      <c r="L903" s="329"/>
      <c r="M903" s="329"/>
      <c r="N903" s="329"/>
      <c r="O903" s="329"/>
      <c r="P903" s="329"/>
      <c r="Q903" s="329"/>
      <c r="R903" s="329"/>
      <c r="S903" s="329"/>
      <c r="T903" s="329"/>
      <c r="U903" s="329"/>
      <c r="V903" s="329"/>
      <c r="W903" s="329"/>
      <c r="X903" s="329"/>
      <c r="Y903" s="329"/>
      <c r="Z903" s="329"/>
      <c r="AA903" s="329"/>
      <c r="AB903" s="329"/>
      <c r="AC903" s="329"/>
      <c r="AD903" s="329"/>
      <c r="AE903" s="329"/>
      <c r="AF903" s="329"/>
      <c r="AG903" s="329"/>
    </row>
    <row r="904" spans="1:33" ht="24" customHeight="1">
      <c r="A904" s="329"/>
      <c r="B904" s="329"/>
      <c r="C904" s="329"/>
      <c r="D904" s="329"/>
      <c r="E904" s="329"/>
      <c r="F904" s="329"/>
      <c r="G904" s="329"/>
      <c r="H904" s="329"/>
      <c r="I904" s="329"/>
      <c r="J904" s="329"/>
      <c r="K904" s="329"/>
      <c r="L904" s="329"/>
      <c r="M904" s="329"/>
      <c r="N904" s="329"/>
      <c r="O904" s="329"/>
      <c r="P904" s="329"/>
      <c r="Q904" s="329"/>
      <c r="R904" s="329"/>
      <c r="S904" s="329"/>
      <c r="T904" s="329"/>
      <c r="U904" s="329"/>
      <c r="V904" s="329"/>
      <c r="W904" s="329"/>
      <c r="X904" s="329"/>
      <c r="Y904" s="329"/>
      <c r="Z904" s="329"/>
      <c r="AA904" s="329"/>
      <c r="AB904" s="329"/>
      <c r="AC904" s="329"/>
      <c r="AD904" s="329"/>
      <c r="AE904" s="329"/>
      <c r="AF904" s="329"/>
      <c r="AG904" s="329"/>
    </row>
    <row r="905" spans="1:33" ht="24" customHeight="1">
      <c r="A905" s="329"/>
      <c r="B905" s="329"/>
      <c r="C905" s="329"/>
      <c r="D905" s="329"/>
      <c r="E905" s="329"/>
      <c r="F905" s="329"/>
      <c r="G905" s="329"/>
      <c r="H905" s="329"/>
      <c r="I905" s="329"/>
      <c r="J905" s="329"/>
      <c r="K905" s="329"/>
      <c r="L905" s="329"/>
      <c r="M905" s="329"/>
      <c r="N905" s="329"/>
      <c r="O905" s="329"/>
      <c r="P905" s="329"/>
      <c r="Q905" s="329"/>
      <c r="R905" s="329"/>
      <c r="S905" s="329"/>
      <c r="T905" s="329"/>
      <c r="U905" s="329"/>
      <c r="V905" s="329"/>
      <c r="W905" s="329"/>
      <c r="X905" s="329"/>
      <c r="Y905" s="329"/>
      <c r="Z905" s="329"/>
      <c r="AA905" s="329"/>
      <c r="AB905" s="329"/>
      <c r="AC905" s="329"/>
      <c r="AD905" s="329"/>
      <c r="AE905" s="329"/>
      <c r="AF905" s="329"/>
      <c r="AG905" s="329"/>
    </row>
    <row r="906" spans="1:33" ht="24" customHeight="1">
      <c r="A906" s="329"/>
      <c r="B906" s="329"/>
      <c r="C906" s="329"/>
      <c r="D906" s="329"/>
      <c r="E906" s="329"/>
      <c r="F906" s="329"/>
      <c r="G906" s="329"/>
      <c r="H906" s="329"/>
      <c r="I906" s="329"/>
      <c r="J906" s="329"/>
      <c r="K906" s="329"/>
      <c r="L906" s="329"/>
      <c r="M906" s="329"/>
      <c r="N906" s="329"/>
      <c r="O906" s="329"/>
      <c r="P906" s="329"/>
      <c r="Q906" s="329"/>
      <c r="R906" s="329"/>
      <c r="S906" s="329"/>
      <c r="T906" s="329"/>
      <c r="U906" s="329"/>
      <c r="V906" s="329"/>
      <c r="W906" s="329"/>
      <c r="X906" s="329"/>
      <c r="Y906" s="329"/>
      <c r="Z906" s="329"/>
      <c r="AA906" s="329"/>
      <c r="AB906" s="329"/>
      <c r="AC906" s="329"/>
      <c r="AD906" s="329"/>
      <c r="AE906" s="329"/>
      <c r="AF906" s="329"/>
      <c r="AG906" s="329"/>
    </row>
    <row r="907" spans="1:33" ht="24" customHeight="1">
      <c r="A907" s="329"/>
      <c r="B907" s="329"/>
      <c r="C907" s="329"/>
      <c r="D907" s="329"/>
      <c r="E907" s="329"/>
      <c r="F907" s="329"/>
      <c r="G907" s="329"/>
      <c r="H907" s="329"/>
      <c r="I907" s="329"/>
      <c r="J907" s="329"/>
      <c r="K907" s="329"/>
      <c r="L907" s="329"/>
      <c r="M907" s="329"/>
      <c r="N907" s="329"/>
      <c r="O907" s="329"/>
      <c r="P907" s="329"/>
      <c r="Q907" s="329"/>
      <c r="R907" s="329"/>
      <c r="S907" s="329"/>
      <c r="T907" s="329"/>
      <c r="U907" s="329"/>
      <c r="V907" s="329"/>
      <c r="W907" s="329"/>
      <c r="X907" s="329"/>
      <c r="Y907" s="329"/>
      <c r="Z907" s="329"/>
      <c r="AA907" s="329"/>
      <c r="AB907" s="329"/>
      <c r="AC907" s="329"/>
      <c r="AD907" s="329"/>
      <c r="AE907" s="329"/>
      <c r="AF907" s="329"/>
      <c r="AG907" s="329"/>
    </row>
    <row r="908" spans="1:33" ht="24" customHeight="1">
      <c r="A908" s="329"/>
      <c r="B908" s="329"/>
      <c r="C908" s="329"/>
      <c r="D908" s="329"/>
      <c r="E908" s="329"/>
      <c r="F908" s="329"/>
      <c r="G908" s="329"/>
      <c r="H908" s="329"/>
      <c r="I908" s="329"/>
      <c r="J908" s="329"/>
      <c r="K908" s="329"/>
      <c r="L908" s="329"/>
      <c r="M908" s="329"/>
      <c r="N908" s="329"/>
      <c r="O908" s="329"/>
      <c r="P908" s="329"/>
      <c r="Q908" s="329"/>
      <c r="R908" s="329"/>
      <c r="S908" s="329"/>
      <c r="T908" s="329"/>
      <c r="U908" s="329"/>
      <c r="V908" s="329"/>
      <c r="W908" s="329"/>
      <c r="X908" s="329"/>
      <c r="Y908" s="329"/>
      <c r="Z908" s="329"/>
      <c r="AA908" s="329"/>
      <c r="AB908" s="329"/>
      <c r="AC908" s="329"/>
      <c r="AD908" s="329"/>
      <c r="AE908" s="329"/>
      <c r="AF908" s="329"/>
      <c r="AG908" s="329"/>
    </row>
    <row r="909" spans="1:33" ht="24" customHeight="1">
      <c r="A909" s="329"/>
      <c r="B909" s="329"/>
      <c r="C909" s="329"/>
      <c r="D909" s="329"/>
      <c r="E909" s="329"/>
      <c r="F909" s="329"/>
      <c r="G909" s="329"/>
      <c r="H909" s="329"/>
      <c r="I909" s="329"/>
      <c r="J909" s="329"/>
      <c r="K909" s="329"/>
      <c r="L909" s="329"/>
      <c r="M909" s="329"/>
      <c r="N909" s="329"/>
      <c r="O909" s="329"/>
      <c r="P909" s="329"/>
      <c r="Q909" s="329"/>
      <c r="R909" s="329"/>
      <c r="S909" s="329"/>
      <c r="T909" s="329"/>
      <c r="U909" s="329"/>
      <c r="V909" s="329"/>
      <c r="W909" s="329"/>
      <c r="X909" s="329"/>
      <c r="Y909" s="329"/>
      <c r="Z909" s="329"/>
      <c r="AA909" s="329"/>
      <c r="AB909" s="329"/>
      <c r="AC909" s="329"/>
      <c r="AD909" s="329"/>
      <c r="AE909" s="329"/>
      <c r="AF909" s="329"/>
      <c r="AG909" s="329"/>
    </row>
    <row r="910" spans="1:33" ht="24" customHeight="1">
      <c r="A910" s="329"/>
      <c r="B910" s="329"/>
      <c r="C910" s="329"/>
      <c r="D910" s="329"/>
      <c r="E910" s="329"/>
      <c r="F910" s="329"/>
      <c r="G910" s="329"/>
      <c r="H910" s="329"/>
      <c r="I910" s="329"/>
      <c r="J910" s="329"/>
      <c r="K910" s="329"/>
      <c r="L910" s="329"/>
      <c r="M910" s="329"/>
      <c r="N910" s="329"/>
      <c r="O910" s="329"/>
      <c r="P910" s="329"/>
      <c r="Q910" s="329"/>
      <c r="R910" s="329"/>
      <c r="S910" s="329"/>
      <c r="T910" s="329"/>
      <c r="U910" s="329"/>
      <c r="V910" s="329"/>
      <c r="W910" s="329"/>
      <c r="X910" s="329"/>
      <c r="Y910" s="329"/>
      <c r="Z910" s="329"/>
      <c r="AA910" s="329"/>
      <c r="AB910" s="329"/>
      <c r="AC910" s="329"/>
      <c r="AD910" s="329"/>
      <c r="AE910" s="329"/>
      <c r="AF910" s="329"/>
      <c r="AG910" s="329"/>
    </row>
    <row r="911" spans="1:33" ht="24" customHeight="1">
      <c r="A911" s="329"/>
      <c r="B911" s="329"/>
      <c r="C911" s="329"/>
      <c r="D911" s="329"/>
      <c r="E911" s="329"/>
      <c r="F911" s="329"/>
      <c r="G911" s="329"/>
      <c r="H911" s="329"/>
      <c r="I911" s="329"/>
      <c r="J911" s="329"/>
      <c r="K911" s="329"/>
      <c r="L911" s="329"/>
      <c r="M911" s="329"/>
      <c r="N911" s="329"/>
      <c r="O911" s="329"/>
      <c r="P911" s="329"/>
      <c r="Q911" s="329"/>
      <c r="R911" s="329"/>
      <c r="S911" s="329"/>
      <c r="T911" s="329"/>
      <c r="U911" s="329"/>
      <c r="V911" s="329"/>
      <c r="W911" s="329"/>
      <c r="X911" s="329"/>
      <c r="Y911" s="329"/>
      <c r="Z911" s="329"/>
      <c r="AA911" s="329"/>
      <c r="AB911" s="329"/>
      <c r="AC911" s="329"/>
      <c r="AD911" s="329"/>
      <c r="AE911" s="329"/>
      <c r="AF911" s="329"/>
      <c r="AG911" s="329"/>
    </row>
    <row r="912" spans="1:33" ht="24" customHeight="1">
      <c r="A912" s="329"/>
      <c r="B912" s="329"/>
      <c r="C912" s="329"/>
      <c r="D912" s="329"/>
      <c r="E912" s="329"/>
      <c r="F912" s="329"/>
      <c r="G912" s="329"/>
      <c r="H912" s="329"/>
      <c r="I912" s="329"/>
      <c r="J912" s="329"/>
      <c r="K912" s="329"/>
      <c r="L912" s="329"/>
      <c r="M912" s="329"/>
      <c r="N912" s="329"/>
      <c r="O912" s="329"/>
      <c r="P912" s="329"/>
      <c r="Q912" s="329"/>
      <c r="R912" s="329"/>
      <c r="S912" s="329"/>
      <c r="T912" s="329"/>
      <c r="U912" s="329"/>
      <c r="V912" s="329"/>
      <c r="W912" s="329"/>
      <c r="X912" s="329"/>
      <c r="Y912" s="329"/>
      <c r="Z912" s="329"/>
      <c r="AA912" s="329"/>
      <c r="AB912" s="329"/>
      <c r="AC912" s="329"/>
      <c r="AD912" s="329"/>
      <c r="AE912" s="329"/>
      <c r="AF912" s="329"/>
      <c r="AG912" s="329"/>
    </row>
    <row r="913" spans="1:33" ht="24" customHeight="1">
      <c r="A913" s="329"/>
      <c r="B913" s="329"/>
      <c r="C913" s="329"/>
      <c r="D913" s="329"/>
      <c r="E913" s="329"/>
      <c r="F913" s="329"/>
      <c r="G913" s="329"/>
      <c r="H913" s="329"/>
      <c r="I913" s="329"/>
      <c r="J913" s="329"/>
      <c r="K913" s="329"/>
      <c r="L913" s="329"/>
      <c r="M913" s="329"/>
      <c r="N913" s="329"/>
      <c r="O913" s="329"/>
      <c r="P913" s="329"/>
      <c r="Q913" s="329"/>
      <c r="R913" s="329"/>
      <c r="S913" s="329"/>
      <c r="T913" s="329"/>
      <c r="U913" s="329"/>
      <c r="V913" s="329"/>
      <c r="W913" s="329"/>
      <c r="X913" s="329"/>
      <c r="Y913" s="329"/>
      <c r="Z913" s="329"/>
      <c r="AA913" s="329"/>
      <c r="AB913" s="329"/>
      <c r="AC913" s="329"/>
      <c r="AD913" s="329"/>
      <c r="AE913" s="329"/>
      <c r="AF913" s="329"/>
      <c r="AG913" s="329"/>
    </row>
    <row r="914" spans="1:33" ht="24" customHeight="1">
      <c r="A914" s="329"/>
      <c r="B914" s="329"/>
      <c r="C914" s="329"/>
      <c r="D914" s="329"/>
      <c r="E914" s="329"/>
      <c r="F914" s="329"/>
      <c r="G914" s="329"/>
      <c r="H914" s="329"/>
      <c r="I914" s="329"/>
      <c r="J914" s="329"/>
      <c r="K914" s="329"/>
      <c r="L914" s="329"/>
      <c r="M914" s="329"/>
      <c r="N914" s="329"/>
      <c r="O914" s="329"/>
      <c r="P914" s="329"/>
      <c r="Q914" s="329"/>
      <c r="R914" s="329"/>
      <c r="S914" s="329"/>
      <c r="T914" s="329"/>
      <c r="U914" s="329"/>
      <c r="V914" s="329"/>
      <c r="W914" s="329"/>
      <c r="X914" s="329"/>
      <c r="Y914" s="329"/>
      <c r="Z914" s="329"/>
      <c r="AA914" s="329"/>
      <c r="AB914" s="329"/>
      <c r="AC914" s="329"/>
      <c r="AD914" s="329"/>
      <c r="AE914" s="329"/>
      <c r="AF914" s="329"/>
      <c r="AG914" s="329"/>
    </row>
    <row r="915" spans="1:33" ht="24" customHeight="1">
      <c r="A915" s="329"/>
      <c r="B915" s="329"/>
      <c r="C915" s="329"/>
      <c r="D915" s="329"/>
      <c r="E915" s="329"/>
      <c r="F915" s="329"/>
      <c r="G915" s="329"/>
      <c r="H915" s="329"/>
      <c r="I915" s="329"/>
      <c r="J915" s="329"/>
      <c r="K915" s="329"/>
      <c r="L915" s="329"/>
      <c r="M915" s="329"/>
      <c r="N915" s="329"/>
      <c r="O915" s="329"/>
      <c r="P915" s="329"/>
      <c r="Q915" s="329"/>
      <c r="R915" s="329"/>
      <c r="S915" s="329"/>
      <c r="T915" s="329"/>
      <c r="U915" s="329"/>
      <c r="V915" s="329"/>
      <c r="W915" s="329"/>
      <c r="X915" s="329"/>
      <c r="Y915" s="329"/>
      <c r="Z915" s="329"/>
      <c r="AA915" s="329"/>
      <c r="AB915" s="329"/>
      <c r="AC915" s="329"/>
      <c r="AD915" s="329"/>
      <c r="AE915" s="329"/>
      <c r="AF915" s="329"/>
      <c r="AG915" s="329"/>
    </row>
    <row r="916" spans="1:33" ht="24" customHeight="1">
      <c r="A916" s="329"/>
      <c r="B916" s="329"/>
      <c r="C916" s="329"/>
      <c r="D916" s="329"/>
      <c r="E916" s="329"/>
      <c r="F916" s="329"/>
      <c r="G916" s="329"/>
      <c r="H916" s="329"/>
      <c r="I916" s="329"/>
      <c r="J916" s="329"/>
      <c r="K916" s="329"/>
      <c r="L916" s="329"/>
      <c r="M916" s="329"/>
      <c r="N916" s="329"/>
      <c r="O916" s="329"/>
      <c r="P916" s="329"/>
      <c r="Q916" s="329"/>
      <c r="R916" s="329"/>
      <c r="S916" s="329"/>
      <c r="T916" s="329"/>
      <c r="U916" s="329"/>
      <c r="V916" s="329"/>
      <c r="W916" s="329"/>
      <c r="X916" s="329"/>
      <c r="Y916" s="329"/>
      <c r="Z916" s="329"/>
      <c r="AA916" s="329"/>
      <c r="AB916" s="329"/>
      <c r="AC916" s="329"/>
      <c r="AD916" s="329"/>
      <c r="AE916" s="329"/>
      <c r="AF916" s="329"/>
      <c r="AG916" s="329"/>
    </row>
    <row r="917" spans="1:33" ht="24" customHeight="1">
      <c r="A917" s="329"/>
      <c r="B917" s="329"/>
      <c r="C917" s="329"/>
      <c r="D917" s="329"/>
      <c r="E917" s="329"/>
      <c r="F917" s="329"/>
      <c r="G917" s="329"/>
      <c r="H917" s="329"/>
      <c r="I917" s="329"/>
      <c r="J917" s="329"/>
      <c r="K917" s="329"/>
      <c r="L917" s="329"/>
      <c r="M917" s="329"/>
      <c r="N917" s="329"/>
      <c r="O917" s="329"/>
      <c r="P917" s="329"/>
      <c r="Q917" s="329"/>
      <c r="R917" s="329"/>
      <c r="S917" s="329"/>
      <c r="T917" s="329"/>
      <c r="U917" s="329"/>
      <c r="V917" s="329"/>
      <c r="W917" s="329"/>
      <c r="X917" s="329"/>
      <c r="Y917" s="329"/>
      <c r="Z917" s="329"/>
      <c r="AA917" s="329"/>
      <c r="AB917" s="329"/>
      <c r="AC917" s="329"/>
      <c r="AD917" s="329"/>
      <c r="AE917" s="329"/>
      <c r="AF917" s="329"/>
      <c r="AG917" s="329"/>
    </row>
    <row r="918" spans="1:33" ht="24" customHeight="1">
      <c r="A918" s="329"/>
      <c r="B918" s="329"/>
      <c r="C918" s="329"/>
      <c r="D918" s="329"/>
      <c r="E918" s="329"/>
      <c r="F918" s="329"/>
      <c r="G918" s="329"/>
      <c r="H918" s="329"/>
      <c r="I918" s="329"/>
      <c r="J918" s="329"/>
      <c r="K918" s="329"/>
      <c r="L918" s="329"/>
      <c r="M918" s="329"/>
      <c r="N918" s="329"/>
      <c r="O918" s="329"/>
      <c r="P918" s="329"/>
      <c r="Q918" s="329"/>
      <c r="R918" s="329"/>
      <c r="S918" s="329"/>
      <c r="T918" s="329"/>
      <c r="U918" s="329"/>
      <c r="V918" s="329"/>
      <c r="W918" s="329"/>
      <c r="X918" s="329"/>
      <c r="Y918" s="329"/>
      <c r="Z918" s="329"/>
      <c r="AA918" s="329"/>
      <c r="AB918" s="329"/>
      <c r="AC918" s="329"/>
      <c r="AD918" s="329"/>
      <c r="AE918" s="329"/>
      <c r="AF918" s="329"/>
      <c r="AG918" s="329"/>
    </row>
    <row r="919" spans="1:33" ht="24" customHeight="1">
      <c r="A919" s="329"/>
      <c r="B919" s="329"/>
      <c r="C919" s="329"/>
      <c r="D919" s="329"/>
      <c r="E919" s="329"/>
      <c r="F919" s="329"/>
      <c r="G919" s="329"/>
      <c r="H919" s="329"/>
      <c r="I919" s="329"/>
      <c r="J919" s="329"/>
      <c r="K919" s="329"/>
      <c r="L919" s="329"/>
      <c r="M919" s="329"/>
      <c r="N919" s="329"/>
      <c r="O919" s="329"/>
      <c r="P919" s="329"/>
      <c r="Q919" s="329"/>
      <c r="R919" s="329"/>
      <c r="S919" s="329"/>
      <c r="T919" s="329"/>
      <c r="U919" s="329"/>
      <c r="V919" s="329"/>
      <c r="W919" s="329"/>
      <c r="X919" s="329"/>
      <c r="Y919" s="329"/>
      <c r="Z919" s="329"/>
      <c r="AA919" s="329"/>
      <c r="AB919" s="329"/>
      <c r="AC919" s="329"/>
      <c r="AD919" s="329"/>
      <c r="AE919" s="329"/>
      <c r="AF919" s="329"/>
      <c r="AG919" s="329"/>
    </row>
    <row r="920" spans="1:33" ht="24" customHeight="1">
      <c r="A920" s="329"/>
      <c r="B920" s="329"/>
      <c r="C920" s="329"/>
      <c r="D920" s="329"/>
      <c r="E920" s="329"/>
      <c r="F920" s="329"/>
      <c r="G920" s="329"/>
      <c r="H920" s="329"/>
      <c r="I920" s="329"/>
      <c r="J920" s="329"/>
      <c r="K920" s="329"/>
      <c r="L920" s="329"/>
      <c r="M920" s="329"/>
      <c r="N920" s="329"/>
      <c r="O920" s="329"/>
      <c r="P920" s="329"/>
      <c r="Q920" s="329"/>
      <c r="R920" s="329"/>
      <c r="S920" s="329"/>
      <c r="T920" s="329"/>
      <c r="U920" s="329"/>
      <c r="V920" s="329"/>
      <c r="W920" s="329"/>
      <c r="X920" s="329"/>
      <c r="Y920" s="329"/>
      <c r="Z920" s="329"/>
      <c r="AA920" s="329"/>
      <c r="AB920" s="329"/>
      <c r="AC920" s="329"/>
      <c r="AD920" s="329"/>
      <c r="AE920" s="329"/>
      <c r="AF920" s="329"/>
      <c r="AG920" s="329"/>
    </row>
    <row r="921" spans="1:33" ht="24" customHeight="1">
      <c r="A921" s="329"/>
      <c r="B921" s="329"/>
      <c r="C921" s="329"/>
      <c r="D921" s="329"/>
      <c r="E921" s="329"/>
      <c r="F921" s="329"/>
      <c r="G921" s="329"/>
      <c r="H921" s="329"/>
      <c r="I921" s="329"/>
      <c r="J921" s="329"/>
      <c r="K921" s="329"/>
      <c r="L921" s="329"/>
      <c r="M921" s="329"/>
      <c r="N921" s="329"/>
      <c r="O921" s="329"/>
      <c r="P921" s="329"/>
      <c r="Q921" s="329"/>
      <c r="R921" s="329"/>
      <c r="S921" s="329"/>
      <c r="T921" s="329"/>
      <c r="U921" s="329"/>
      <c r="V921" s="329"/>
      <c r="W921" s="329"/>
      <c r="X921" s="329"/>
      <c r="Y921" s="329"/>
      <c r="Z921" s="329"/>
      <c r="AA921" s="329"/>
      <c r="AB921" s="329"/>
      <c r="AC921" s="329"/>
      <c r="AD921" s="329"/>
      <c r="AE921" s="329"/>
      <c r="AF921" s="329"/>
      <c r="AG921" s="329"/>
    </row>
    <row r="922" spans="1:33" ht="24" customHeight="1">
      <c r="A922" s="329"/>
      <c r="B922" s="329"/>
      <c r="C922" s="329"/>
      <c r="D922" s="329"/>
      <c r="E922" s="329"/>
      <c r="F922" s="329"/>
      <c r="G922" s="329"/>
      <c r="H922" s="329"/>
      <c r="I922" s="329"/>
      <c r="J922" s="329"/>
      <c r="K922" s="329"/>
      <c r="L922" s="329"/>
      <c r="M922" s="329"/>
      <c r="N922" s="329"/>
      <c r="O922" s="329"/>
      <c r="P922" s="329"/>
      <c r="Q922" s="329"/>
      <c r="R922" s="329"/>
      <c r="S922" s="329"/>
      <c r="T922" s="329"/>
      <c r="U922" s="329"/>
      <c r="V922" s="329"/>
      <c r="W922" s="329"/>
      <c r="X922" s="329"/>
      <c r="Y922" s="329"/>
      <c r="Z922" s="329"/>
      <c r="AA922" s="329"/>
      <c r="AB922" s="329"/>
      <c r="AC922" s="329"/>
      <c r="AD922" s="329"/>
      <c r="AE922" s="329"/>
      <c r="AF922" s="329"/>
      <c r="AG922" s="329"/>
    </row>
    <row r="923" spans="1:33" ht="24" customHeight="1">
      <c r="A923" s="329"/>
      <c r="B923" s="329"/>
      <c r="C923" s="329"/>
      <c r="D923" s="329"/>
      <c r="E923" s="329"/>
      <c r="F923" s="329"/>
      <c r="G923" s="329"/>
      <c r="H923" s="329"/>
      <c r="I923" s="329"/>
      <c r="J923" s="329"/>
      <c r="K923" s="329"/>
      <c r="L923" s="329"/>
      <c r="M923" s="329"/>
      <c r="N923" s="329"/>
      <c r="O923" s="329"/>
      <c r="P923" s="329"/>
      <c r="Q923" s="329"/>
      <c r="R923" s="329"/>
      <c r="S923" s="329"/>
      <c r="T923" s="329"/>
      <c r="U923" s="329"/>
      <c r="V923" s="329"/>
      <c r="W923" s="329"/>
      <c r="X923" s="329"/>
      <c r="Y923" s="329"/>
      <c r="Z923" s="329"/>
      <c r="AA923" s="329"/>
      <c r="AB923" s="329"/>
      <c r="AC923" s="329"/>
      <c r="AD923" s="329"/>
      <c r="AE923" s="329"/>
      <c r="AF923" s="329"/>
      <c r="AG923" s="329"/>
    </row>
    <row r="924" spans="1:33" ht="24" customHeight="1">
      <c r="A924" s="329"/>
      <c r="B924" s="329"/>
      <c r="C924" s="329"/>
      <c r="D924" s="329"/>
      <c r="E924" s="329"/>
      <c r="F924" s="329"/>
      <c r="G924" s="329"/>
      <c r="H924" s="329"/>
      <c r="I924" s="329"/>
      <c r="J924" s="329"/>
      <c r="K924" s="329"/>
      <c r="L924" s="329"/>
      <c r="M924" s="329"/>
      <c r="N924" s="329"/>
      <c r="O924" s="329"/>
      <c r="P924" s="329"/>
      <c r="Q924" s="329"/>
      <c r="R924" s="329"/>
      <c r="S924" s="329"/>
      <c r="T924" s="329"/>
      <c r="U924" s="329"/>
      <c r="V924" s="329"/>
      <c r="W924" s="329"/>
      <c r="X924" s="329"/>
      <c r="Y924" s="329"/>
      <c r="Z924" s="329"/>
      <c r="AA924" s="329"/>
      <c r="AB924" s="329"/>
      <c r="AC924" s="329"/>
      <c r="AD924" s="329"/>
      <c r="AE924" s="329"/>
      <c r="AF924" s="329"/>
      <c r="AG924" s="329"/>
    </row>
    <row r="925" spans="1:33" ht="24" customHeight="1">
      <c r="A925" s="329"/>
      <c r="B925" s="329"/>
      <c r="C925" s="329"/>
      <c r="D925" s="329"/>
      <c r="E925" s="329"/>
      <c r="F925" s="329"/>
      <c r="G925" s="329"/>
      <c r="H925" s="329"/>
      <c r="I925" s="329"/>
      <c r="J925" s="329"/>
      <c r="K925" s="329"/>
      <c r="L925" s="329"/>
      <c r="M925" s="329"/>
      <c r="N925" s="329"/>
      <c r="O925" s="329"/>
      <c r="P925" s="329"/>
      <c r="Q925" s="329"/>
      <c r="R925" s="329"/>
      <c r="S925" s="329"/>
      <c r="T925" s="329"/>
      <c r="U925" s="329"/>
      <c r="V925" s="329"/>
      <c r="W925" s="329"/>
      <c r="X925" s="329"/>
      <c r="Y925" s="329"/>
      <c r="Z925" s="329"/>
      <c r="AA925" s="329"/>
      <c r="AB925" s="329"/>
      <c r="AC925" s="329"/>
      <c r="AD925" s="329"/>
      <c r="AE925" s="329"/>
      <c r="AF925" s="329"/>
      <c r="AG925" s="329"/>
    </row>
    <row r="926" spans="1:33" ht="24" customHeight="1">
      <c r="A926" s="329"/>
      <c r="B926" s="329"/>
      <c r="C926" s="329"/>
      <c r="D926" s="329"/>
      <c r="E926" s="329"/>
      <c r="F926" s="329"/>
      <c r="G926" s="329"/>
      <c r="H926" s="329"/>
      <c r="I926" s="329"/>
      <c r="J926" s="329"/>
      <c r="K926" s="329"/>
      <c r="L926" s="329"/>
      <c r="M926" s="329"/>
      <c r="N926" s="329"/>
      <c r="O926" s="329"/>
      <c r="P926" s="329"/>
      <c r="Q926" s="329"/>
      <c r="R926" s="329"/>
      <c r="S926" s="329"/>
      <c r="T926" s="329"/>
      <c r="U926" s="329"/>
      <c r="V926" s="329"/>
      <c r="W926" s="329"/>
      <c r="X926" s="329"/>
      <c r="Y926" s="329"/>
      <c r="Z926" s="329"/>
      <c r="AA926" s="329"/>
      <c r="AB926" s="329"/>
      <c r="AC926" s="329"/>
      <c r="AD926" s="329"/>
      <c r="AE926" s="329"/>
      <c r="AF926" s="329"/>
      <c r="AG926" s="329"/>
    </row>
    <row r="927" spans="1:33" ht="24" customHeight="1">
      <c r="A927" s="329"/>
      <c r="B927" s="329"/>
      <c r="C927" s="329"/>
      <c r="D927" s="329"/>
      <c r="E927" s="329"/>
      <c r="F927" s="329"/>
      <c r="G927" s="329"/>
      <c r="H927" s="329"/>
      <c r="I927" s="329"/>
      <c r="J927" s="329"/>
      <c r="K927" s="329"/>
      <c r="L927" s="329"/>
      <c r="M927" s="329"/>
      <c r="N927" s="329"/>
      <c r="O927" s="329"/>
      <c r="P927" s="329"/>
      <c r="Q927" s="329"/>
      <c r="R927" s="329"/>
      <c r="S927" s="329"/>
      <c r="T927" s="329"/>
      <c r="U927" s="329"/>
      <c r="V927" s="329"/>
      <c r="W927" s="329"/>
      <c r="X927" s="329"/>
      <c r="Y927" s="329"/>
      <c r="Z927" s="329"/>
      <c r="AA927" s="329"/>
      <c r="AB927" s="329"/>
      <c r="AC927" s="329"/>
      <c r="AD927" s="329"/>
      <c r="AE927" s="329"/>
      <c r="AF927" s="329"/>
      <c r="AG927" s="329"/>
    </row>
    <row r="928" spans="1:33" ht="24" customHeight="1">
      <c r="A928" s="329"/>
      <c r="B928" s="329"/>
      <c r="C928" s="329"/>
      <c r="D928" s="329"/>
      <c r="E928" s="329"/>
      <c r="F928" s="329"/>
      <c r="G928" s="329"/>
      <c r="H928" s="329"/>
      <c r="I928" s="329"/>
      <c r="J928" s="329"/>
      <c r="K928" s="329"/>
      <c r="L928" s="329"/>
      <c r="M928" s="329"/>
      <c r="N928" s="329"/>
      <c r="O928" s="329"/>
      <c r="P928" s="329"/>
      <c r="Q928" s="329"/>
      <c r="R928" s="329"/>
      <c r="S928" s="329"/>
      <c r="T928" s="329"/>
      <c r="U928" s="329"/>
      <c r="V928" s="329"/>
      <c r="W928" s="329"/>
      <c r="X928" s="329"/>
      <c r="Y928" s="329"/>
      <c r="Z928" s="329"/>
      <c r="AA928" s="329"/>
      <c r="AB928" s="329"/>
      <c r="AC928" s="329"/>
      <c r="AD928" s="329"/>
      <c r="AE928" s="329"/>
      <c r="AF928" s="329"/>
      <c r="AG928" s="329"/>
    </row>
    <row r="929" spans="1:33" ht="24" customHeight="1">
      <c r="A929" s="329"/>
      <c r="B929" s="329"/>
      <c r="C929" s="329"/>
      <c r="D929" s="329"/>
      <c r="E929" s="329"/>
      <c r="F929" s="329"/>
      <c r="G929" s="329"/>
      <c r="H929" s="329"/>
      <c r="I929" s="329"/>
      <c r="J929" s="329"/>
      <c r="K929" s="329"/>
      <c r="L929" s="329"/>
      <c r="M929" s="329"/>
      <c r="N929" s="329"/>
      <c r="O929" s="329"/>
      <c r="P929" s="329"/>
      <c r="Q929" s="329"/>
      <c r="R929" s="329"/>
      <c r="S929" s="329"/>
      <c r="T929" s="329"/>
      <c r="U929" s="329"/>
      <c r="V929" s="329"/>
      <c r="W929" s="329"/>
      <c r="X929" s="329"/>
      <c r="Y929" s="329"/>
      <c r="Z929" s="329"/>
      <c r="AA929" s="329"/>
      <c r="AB929" s="329"/>
      <c r="AC929" s="329"/>
      <c r="AD929" s="329"/>
      <c r="AE929" s="329"/>
      <c r="AF929" s="329"/>
      <c r="AG929" s="329"/>
    </row>
    <row r="930" spans="1:33" ht="24" customHeight="1">
      <c r="A930" s="329"/>
      <c r="B930" s="329"/>
      <c r="C930" s="329"/>
      <c r="D930" s="329"/>
      <c r="E930" s="329"/>
      <c r="F930" s="329"/>
      <c r="G930" s="329"/>
      <c r="H930" s="329"/>
      <c r="I930" s="329"/>
      <c r="J930" s="329"/>
      <c r="K930" s="329"/>
      <c r="L930" s="329"/>
      <c r="M930" s="329"/>
      <c r="N930" s="329"/>
      <c r="O930" s="329"/>
      <c r="P930" s="329"/>
      <c r="Q930" s="329"/>
      <c r="R930" s="329"/>
      <c r="S930" s="329"/>
      <c r="T930" s="329"/>
      <c r="U930" s="329"/>
      <c r="V930" s="329"/>
      <c r="W930" s="329"/>
      <c r="X930" s="329"/>
      <c r="Y930" s="329"/>
      <c r="Z930" s="329"/>
      <c r="AA930" s="329"/>
      <c r="AB930" s="329"/>
      <c r="AC930" s="329"/>
      <c r="AD930" s="329"/>
      <c r="AE930" s="329"/>
      <c r="AF930" s="329"/>
      <c r="AG930" s="329"/>
    </row>
    <row r="931" spans="1:33" ht="24" customHeight="1">
      <c r="A931" s="329"/>
      <c r="B931" s="329"/>
      <c r="C931" s="329"/>
      <c r="D931" s="329"/>
      <c r="E931" s="329"/>
      <c r="F931" s="329"/>
      <c r="G931" s="329"/>
      <c r="H931" s="329"/>
      <c r="I931" s="329"/>
      <c r="J931" s="329"/>
      <c r="K931" s="329"/>
      <c r="L931" s="329"/>
      <c r="M931" s="329"/>
      <c r="N931" s="329"/>
      <c r="O931" s="329"/>
      <c r="P931" s="329"/>
      <c r="Q931" s="329"/>
      <c r="R931" s="329"/>
      <c r="S931" s="329"/>
      <c r="T931" s="329"/>
      <c r="U931" s="329"/>
      <c r="V931" s="329"/>
      <c r="W931" s="329"/>
      <c r="X931" s="329"/>
      <c r="Y931" s="329"/>
      <c r="Z931" s="329"/>
      <c r="AA931" s="329"/>
      <c r="AB931" s="329"/>
      <c r="AC931" s="329"/>
      <c r="AD931" s="329"/>
      <c r="AE931" s="329"/>
      <c r="AF931" s="329"/>
      <c r="AG931" s="329"/>
    </row>
    <row r="932" spans="1:33" ht="24" customHeight="1">
      <c r="A932" s="329"/>
      <c r="B932" s="329"/>
      <c r="C932" s="329"/>
      <c r="D932" s="329"/>
      <c r="E932" s="329"/>
      <c r="F932" s="329"/>
      <c r="G932" s="329"/>
      <c r="H932" s="329"/>
      <c r="I932" s="329"/>
      <c r="J932" s="329"/>
      <c r="K932" s="329"/>
      <c r="L932" s="329"/>
      <c r="M932" s="329"/>
      <c r="N932" s="329"/>
      <c r="O932" s="329"/>
      <c r="P932" s="329"/>
      <c r="Q932" s="329"/>
      <c r="R932" s="329"/>
      <c r="S932" s="329"/>
      <c r="T932" s="329"/>
      <c r="U932" s="329"/>
      <c r="V932" s="329"/>
      <c r="W932" s="329"/>
      <c r="X932" s="329"/>
      <c r="Y932" s="329"/>
      <c r="Z932" s="329"/>
      <c r="AA932" s="329"/>
      <c r="AB932" s="329"/>
      <c r="AC932" s="329"/>
      <c r="AD932" s="329"/>
      <c r="AE932" s="329"/>
      <c r="AF932" s="329"/>
      <c r="AG932" s="329"/>
    </row>
    <row r="933" spans="1:33" ht="24" customHeight="1">
      <c r="A933" s="329"/>
      <c r="B933" s="329"/>
      <c r="C933" s="329"/>
      <c r="D933" s="329"/>
      <c r="E933" s="329"/>
      <c r="F933" s="329"/>
      <c r="G933" s="329"/>
      <c r="H933" s="329"/>
      <c r="I933" s="329"/>
      <c r="J933" s="329"/>
      <c r="K933" s="329"/>
      <c r="L933" s="329"/>
      <c r="M933" s="329"/>
      <c r="N933" s="329"/>
      <c r="O933" s="329"/>
      <c r="P933" s="329"/>
      <c r="Q933" s="329"/>
      <c r="R933" s="329"/>
      <c r="S933" s="329"/>
      <c r="T933" s="329"/>
      <c r="U933" s="329"/>
      <c r="V933" s="329"/>
      <c r="W933" s="329"/>
      <c r="X933" s="329"/>
      <c r="Y933" s="329"/>
      <c r="Z933" s="329"/>
      <c r="AA933" s="329"/>
      <c r="AB933" s="329"/>
      <c r="AC933" s="329"/>
      <c r="AD933" s="329"/>
      <c r="AE933" s="329"/>
      <c r="AF933" s="329"/>
      <c r="AG933" s="329"/>
    </row>
    <row r="934" spans="1:33" ht="24" customHeight="1">
      <c r="A934" s="329"/>
      <c r="B934" s="329"/>
      <c r="C934" s="329"/>
      <c r="D934" s="329"/>
      <c r="E934" s="329"/>
      <c r="F934" s="329"/>
      <c r="G934" s="329"/>
      <c r="H934" s="329"/>
      <c r="I934" s="329"/>
      <c r="J934" s="329"/>
      <c r="K934" s="329"/>
      <c r="L934" s="329"/>
      <c r="M934" s="329"/>
      <c r="N934" s="329"/>
      <c r="O934" s="329"/>
      <c r="P934" s="329"/>
      <c r="Q934" s="329"/>
      <c r="R934" s="329"/>
      <c r="S934" s="329"/>
      <c r="T934" s="329"/>
      <c r="U934" s="329"/>
      <c r="V934" s="329"/>
      <c r="W934" s="329"/>
      <c r="X934" s="329"/>
      <c r="Y934" s="329"/>
      <c r="Z934" s="329"/>
      <c r="AA934" s="329"/>
      <c r="AB934" s="329"/>
      <c r="AC934" s="329"/>
      <c r="AD934" s="329"/>
      <c r="AE934" s="329"/>
      <c r="AF934" s="329"/>
      <c r="AG934" s="329"/>
    </row>
    <row r="935" spans="1:33" ht="24" customHeight="1">
      <c r="A935" s="329"/>
      <c r="B935" s="329"/>
      <c r="C935" s="329"/>
      <c r="D935" s="329"/>
      <c r="E935" s="329"/>
      <c r="F935" s="329"/>
      <c r="G935" s="329"/>
      <c r="H935" s="329"/>
      <c r="I935" s="329"/>
      <c r="J935" s="329"/>
      <c r="K935" s="329"/>
      <c r="L935" s="329"/>
      <c r="M935" s="329"/>
      <c r="N935" s="329"/>
      <c r="O935" s="329"/>
      <c r="P935" s="329"/>
      <c r="Q935" s="329"/>
      <c r="R935" s="329"/>
      <c r="S935" s="329"/>
      <c r="T935" s="329"/>
      <c r="U935" s="329"/>
      <c r="V935" s="329"/>
      <c r="W935" s="329"/>
      <c r="X935" s="329"/>
      <c r="Y935" s="329"/>
      <c r="Z935" s="329"/>
      <c r="AA935" s="329"/>
      <c r="AB935" s="329"/>
      <c r="AC935" s="329"/>
      <c r="AD935" s="329"/>
      <c r="AE935" s="329"/>
      <c r="AF935" s="329"/>
      <c r="AG935" s="329"/>
    </row>
    <row r="936" spans="1:33" ht="24" customHeight="1">
      <c r="A936" s="329"/>
      <c r="B936" s="329"/>
      <c r="C936" s="329"/>
      <c r="D936" s="329"/>
      <c r="E936" s="329"/>
      <c r="F936" s="329"/>
      <c r="G936" s="329"/>
      <c r="H936" s="329"/>
      <c r="I936" s="329"/>
      <c r="J936" s="329"/>
      <c r="K936" s="329"/>
      <c r="L936" s="329"/>
      <c r="M936" s="329"/>
      <c r="N936" s="329"/>
      <c r="O936" s="329"/>
      <c r="P936" s="329"/>
      <c r="Q936" s="329"/>
      <c r="R936" s="329"/>
      <c r="S936" s="329"/>
      <c r="T936" s="329"/>
      <c r="U936" s="329"/>
      <c r="V936" s="329"/>
      <c r="W936" s="329"/>
      <c r="X936" s="329"/>
      <c r="Y936" s="329"/>
      <c r="Z936" s="329"/>
      <c r="AA936" s="329"/>
      <c r="AB936" s="329"/>
      <c r="AC936" s="329"/>
      <c r="AD936" s="329"/>
      <c r="AE936" s="329"/>
      <c r="AF936" s="329"/>
      <c r="AG936" s="329"/>
    </row>
    <row r="937" spans="1:33" ht="24" customHeight="1">
      <c r="A937" s="329"/>
      <c r="B937" s="329"/>
      <c r="C937" s="329"/>
      <c r="D937" s="329"/>
      <c r="E937" s="329"/>
      <c r="F937" s="329"/>
      <c r="G937" s="329"/>
      <c r="H937" s="329"/>
      <c r="I937" s="329"/>
      <c r="J937" s="329"/>
      <c r="K937" s="329"/>
      <c r="L937" s="329"/>
      <c r="M937" s="329"/>
      <c r="N937" s="329"/>
      <c r="O937" s="329"/>
      <c r="P937" s="329"/>
      <c r="Q937" s="329"/>
      <c r="R937" s="329"/>
      <c r="S937" s="329"/>
      <c r="T937" s="329"/>
      <c r="U937" s="329"/>
      <c r="V937" s="329"/>
      <c r="W937" s="329"/>
      <c r="X937" s="329"/>
      <c r="Y937" s="329"/>
      <c r="Z937" s="329"/>
      <c r="AA937" s="329"/>
      <c r="AB937" s="329"/>
      <c r="AC937" s="329"/>
      <c r="AD937" s="329"/>
      <c r="AE937" s="329"/>
      <c r="AF937" s="329"/>
      <c r="AG937" s="329"/>
    </row>
    <row r="938" spans="1:33" ht="24" customHeight="1">
      <c r="A938" s="329"/>
      <c r="B938" s="329"/>
      <c r="C938" s="329"/>
      <c r="D938" s="329"/>
      <c r="E938" s="329"/>
      <c r="F938" s="329"/>
      <c r="G938" s="329"/>
      <c r="H938" s="329"/>
      <c r="I938" s="329"/>
      <c r="J938" s="329"/>
      <c r="K938" s="329"/>
      <c r="L938" s="329"/>
      <c r="M938" s="329"/>
      <c r="N938" s="329"/>
      <c r="O938" s="329"/>
      <c r="P938" s="329"/>
      <c r="Q938" s="329"/>
      <c r="R938" s="329"/>
      <c r="S938" s="329"/>
      <c r="T938" s="329"/>
      <c r="U938" s="329"/>
      <c r="V938" s="329"/>
      <c r="W938" s="329"/>
      <c r="X938" s="329"/>
      <c r="Y938" s="329"/>
      <c r="Z938" s="329"/>
      <c r="AA938" s="329"/>
      <c r="AB938" s="329"/>
      <c r="AC938" s="329"/>
      <c r="AD938" s="329"/>
      <c r="AE938" s="329"/>
      <c r="AF938" s="329"/>
      <c r="AG938" s="329"/>
    </row>
    <row r="939" spans="1:33" ht="24" customHeight="1">
      <c r="A939" s="329"/>
      <c r="B939" s="329"/>
      <c r="C939" s="329"/>
      <c r="D939" s="329"/>
      <c r="E939" s="329"/>
      <c r="F939" s="329"/>
      <c r="G939" s="329"/>
      <c r="H939" s="329"/>
      <c r="I939" s="329"/>
      <c r="J939" s="329"/>
      <c r="K939" s="329"/>
      <c r="L939" s="329"/>
      <c r="M939" s="329"/>
      <c r="N939" s="329"/>
      <c r="O939" s="329"/>
      <c r="P939" s="329"/>
      <c r="Q939" s="329"/>
      <c r="R939" s="329"/>
      <c r="S939" s="329"/>
      <c r="T939" s="329"/>
      <c r="U939" s="329"/>
      <c r="V939" s="329"/>
      <c r="W939" s="329"/>
      <c r="X939" s="329"/>
      <c r="Y939" s="329"/>
      <c r="Z939" s="329"/>
      <c r="AA939" s="329"/>
      <c r="AB939" s="329"/>
      <c r="AC939" s="329"/>
      <c r="AD939" s="329"/>
      <c r="AE939" s="329"/>
      <c r="AF939" s="329"/>
      <c r="AG939" s="329"/>
    </row>
    <row r="940" spans="1:33" ht="24" customHeight="1">
      <c r="A940" s="329"/>
      <c r="B940" s="329"/>
      <c r="C940" s="329"/>
      <c r="D940" s="329"/>
      <c r="E940" s="329"/>
      <c r="F940" s="329"/>
      <c r="G940" s="329"/>
      <c r="H940" s="329"/>
      <c r="I940" s="329"/>
      <c r="J940" s="329"/>
      <c r="K940" s="329"/>
      <c r="L940" s="329"/>
      <c r="M940" s="329"/>
      <c r="N940" s="329"/>
      <c r="O940" s="329"/>
      <c r="P940" s="329"/>
      <c r="Q940" s="329"/>
      <c r="R940" s="329"/>
      <c r="S940" s="329"/>
      <c r="T940" s="329"/>
      <c r="U940" s="329"/>
      <c r="V940" s="329"/>
      <c r="W940" s="329"/>
      <c r="X940" s="329"/>
      <c r="Y940" s="329"/>
      <c r="Z940" s="329"/>
      <c r="AA940" s="329"/>
      <c r="AB940" s="329"/>
      <c r="AC940" s="329"/>
      <c r="AD940" s="329"/>
      <c r="AE940" s="329"/>
      <c r="AF940" s="329"/>
      <c r="AG940" s="329"/>
    </row>
    <row r="941" spans="1:33" ht="24" customHeight="1">
      <c r="A941" s="329"/>
      <c r="B941" s="329"/>
      <c r="C941" s="329"/>
      <c r="D941" s="329"/>
      <c r="E941" s="329"/>
      <c r="F941" s="329"/>
      <c r="G941" s="329"/>
      <c r="H941" s="329"/>
      <c r="I941" s="329"/>
      <c r="J941" s="329"/>
      <c r="K941" s="329"/>
      <c r="L941" s="329"/>
      <c r="M941" s="329"/>
      <c r="N941" s="329"/>
      <c r="O941" s="329"/>
      <c r="P941" s="329"/>
      <c r="Q941" s="329"/>
      <c r="R941" s="329"/>
      <c r="S941" s="329"/>
      <c r="T941" s="329"/>
      <c r="U941" s="329"/>
      <c r="V941" s="329"/>
      <c r="W941" s="329"/>
      <c r="X941" s="329"/>
      <c r="Y941" s="329"/>
      <c r="Z941" s="329"/>
      <c r="AA941" s="329"/>
      <c r="AB941" s="329"/>
      <c r="AC941" s="329"/>
      <c r="AD941" s="329"/>
      <c r="AE941" s="329"/>
      <c r="AF941" s="329"/>
      <c r="AG941" s="329"/>
    </row>
    <row r="942" spans="1:33" ht="24" customHeight="1">
      <c r="A942" s="329"/>
      <c r="B942" s="329"/>
      <c r="C942" s="329"/>
      <c r="D942" s="329"/>
      <c r="E942" s="329"/>
      <c r="F942" s="329"/>
      <c r="G942" s="329"/>
      <c r="H942" s="329"/>
      <c r="I942" s="329"/>
      <c r="J942" s="329"/>
      <c r="K942" s="329"/>
      <c r="L942" s="329"/>
      <c r="M942" s="329"/>
      <c r="N942" s="329"/>
      <c r="O942" s="329"/>
      <c r="P942" s="329"/>
      <c r="Q942" s="329"/>
      <c r="R942" s="329"/>
      <c r="S942" s="329"/>
      <c r="T942" s="329"/>
      <c r="U942" s="329"/>
      <c r="V942" s="329"/>
      <c r="W942" s="329"/>
      <c r="X942" s="329"/>
      <c r="Y942" s="329"/>
      <c r="Z942" s="329"/>
      <c r="AA942" s="329"/>
      <c r="AB942" s="329"/>
      <c r="AC942" s="329"/>
      <c r="AD942" s="329"/>
      <c r="AE942" s="329"/>
      <c r="AF942" s="329"/>
      <c r="AG942" s="329"/>
    </row>
    <row r="943" spans="1:33" ht="24" customHeight="1">
      <c r="A943" s="329"/>
      <c r="B943" s="329"/>
      <c r="C943" s="329"/>
      <c r="D943" s="329"/>
      <c r="E943" s="329"/>
      <c r="F943" s="329"/>
      <c r="G943" s="329"/>
      <c r="H943" s="329"/>
      <c r="I943" s="329"/>
      <c r="J943" s="329"/>
      <c r="K943" s="329"/>
      <c r="L943" s="329"/>
      <c r="M943" s="329"/>
      <c r="N943" s="329"/>
      <c r="O943" s="329"/>
      <c r="P943" s="329"/>
      <c r="Q943" s="329"/>
      <c r="R943" s="329"/>
      <c r="S943" s="329"/>
      <c r="T943" s="329"/>
      <c r="U943" s="329"/>
      <c r="V943" s="329"/>
      <c r="W943" s="329"/>
      <c r="X943" s="329"/>
      <c r="Y943" s="329"/>
      <c r="Z943" s="329"/>
      <c r="AA943" s="329"/>
      <c r="AB943" s="329"/>
      <c r="AC943" s="329"/>
      <c r="AD943" s="329"/>
      <c r="AE943" s="329"/>
      <c r="AF943" s="329"/>
      <c r="AG943" s="329"/>
    </row>
    <row r="944" spans="1:33" ht="24" customHeight="1">
      <c r="A944" s="329"/>
      <c r="B944" s="329"/>
      <c r="C944" s="329"/>
      <c r="D944" s="329"/>
      <c r="E944" s="329"/>
      <c r="F944" s="329"/>
      <c r="G944" s="329"/>
      <c r="H944" s="329"/>
      <c r="I944" s="329"/>
      <c r="J944" s="329"/>
      <c r="K944" s="329"/>
      <c r="L944" s="329"/>
      <c r="M944" s="329"/>
      <c r="N944" s="329"/>
      <c r="O944" s="329"/>
      <c r="P944" s="329"/>
      <c r="Q944" s="329"/>
      <c r="R944" s="329"/>
      <c r="S944" s="329"/>
      <c r="T944" s="329"/>
      <c r="U944" s="329"/>
      <c r="V944" s="329"/>
      <c r="W944" s="329"/>
      <c r="X944" s="329"/>
      <c r="Y944" s="329"/>
      <c r="Z944" s="329"/>
      <c r="AA944" s="329"/>
      <c r="AB944" s="329"/>
      <c r="AC944" s="329"/>
      <c r="AD944" s="329"/>
      <c r="AE944" s="329"/>
      <c r="AF944" s="329"/>
      <c r="AG944" s="329"/>
    </row>
    <row r="945" spans="1:33" ht="24" customHeight="1">
      <c r="A945" s="329"/>
      <c r="B945" s="329"/>
      <c r="C945" s="329"/>
      <c r="D945" s="329"/>
      <c r="E945" s="329"/>
      <c r="F945" s="329"/>
      <c r="G945" s="329"/>
      <c r="H945" s="329"/>
      <c r="I945" s="329"/>
      <c r="J945" s="329"/>
      <c r="K945" s="329"/>
      <c r="L945" s="329"/>
      <c r="M945" s="329"/>
      <c r="N945" s="329"/>
      <c r="O945" s="329"/>
      <c r="P945" s="329"/>
      <c r="Q945" s="329"/>
      <c r="R945" s="329"/>
      <c r="S945" s="329"/>
      <c r="T945" s="329"/>
      <c r="U945" s="329"/>
      <c r="V945" s="329"/>
      <c r="W945" s="329"/>
      <c r="X945" s="329"/>
      <c r="Y945" s="329"/>
      <c r="Z945" s="329"/>
      <c r="AA945" s="329"/>
      <c r="AB945" s="329"/>
      <c r="AC945" s="329"/>
      <c r="AD945" s="329"/>
      <c r="AE945" s="329"/>
      <c r="AF945" s="329"/>
      <c r="AG945" s="329"/>
    </row>
    <row r="946" spans="1:33" ht="24" customHeight="1">
      <c r="A946" s="329"/>
      <c r="B946" s="329"/>
      <c r="C946" s="329"/>
      <c r="D946" s="329"/>
      <c r="E946" s="329"/>
      <c r="F946" s="329"/>
      <c r="G946" s="329"/>
      <c r="H946" s="329"/>
      <c r="I946" s="329"/>
      <c r="J946" s="329"/>
      <c r="K946" s="329"/>
      <c r="L946" s="329"/>
      <c r="M946" s="329"/>
      <c r="N946" s="329"/>
      <c r="O946" s="329"/>
      <c r="P946" s="329"/>
      <c r="Q946" s="329"/>
      <c r="R946" s="329"/>
      <c r="S946" s="329"/>
      <c r="T946" s="329"/>
      <c r="U946" s="329"/>
      <c r="V946" s="329"/>
      <c r="W946" s="329"/>
      <c r="X946" s="329"/>
      <c r="Y946" s="329"/>
      <c r="Z946" s="329"/>
      <c r="AA946" s="329"/>
      <c r="AB946" s="329"/>
      <c r="AC946" s="329"/>
      <c r="AD946" s="329"/>
      <c r="AE946" s="329"/>
      <c r="AF946" s="329"/>
      <c r="AG946" s="329"/>
    </row>
    <row r="947" spans="1:33" ht="24" customHeight="1">
      <c r="A947" s="329"/>
      <c r="B947" s="329"/>
      <c r="C947" s="329"/>
      <c r="D947" s="329"/>
      <c r="E947" s="329"/>
      <c r="F947" s="329"/>
      <c r="G947" s="329"/>
      <c r="H947" s="329"/>
      <c r="I947" s="329"/>
      <c r="J947" s="329"/>
      <c r="K947" s="329"/>
      <c r="L947" s="329"/>
      <c r="M947" s="329"/>
      <c r="N947" s="329"/>
      <c r="O947" s="329"/>
      <c r="P947" s="329"/>
      <c r="Q947" s="329"/>
      <c r="R947" s="329"/>
      <c r="S947" s="329"/>
      <c r="T947" s="329"/>
      <c r="U947" s="329"/>
      <c r="V947" s="329"/>
      <c r="W947" s="329"/>
      <c r="X947" s="329"/>
      <c r="Y947" s="329"/>
      <c r="Z947" s="329"/>
      <c r="AA947" s="329"/>
      <c r="AB947" s="329"/>
      <c r="AC947" s="329"/>
      <c r="AD947" s="329"/>
      <c r="AE947" s="329"/>
      <c r="AF947" s="329"/>
      <c r="AG947" s="329"/>
    </row>
    <row r="948" spans="1:33" ht="24" customHeight="1">
      <c r="A948" s="329"/>
      <c r="B948" s="329"/>
      <c r="C948" s="329"/>
      <c r="D948" s="329"/>
      <c r="E948" s="329"/>
      <c r="F948" s="329"/>
      <c r="G948" s="329"/>
      <c r="H948" s="329"/>
      <c r="I948" s="329"/>
      <c r="J948" s="329"/>
      <c r="K948" s="329"/>
      <c r="L948" s="329"/>
      <c r="M948" s="329"/>
      <c r="N948" s="329"/>
      <c r="O948" s="329"/>
      <c r="P948" s="329"/>
      <c r="Q948" s="329"/>
      <c r="R948" s="329"/>
      <c r="S948" s="329"/>
      <c r="T948" s="329"/>
      <c r="U948" s="329"/>
      <c r="V948" s="329"/>
      <c r="W948" s="329"/>
      <c r="X948" s="329"/>
      <c r="Y948" s="329"/>
      <c r="Z948" s="329"/>
      <c r="AA948" s="329"/>
      <c r="AB948" s="329"/>
      <c r="AC948" s="329"/>
      <c r="AD948" s="329"/>
      <c r="AE948" s="329"/>
      <c r="AF948" s="329"/>
      <c r="AG948" s="329"/>
    </row>
    <row r="949" spans="1:33" ht="24" customHeight="1">
      <c r="A949" s="329"/>
      <c r="B949" s="329"/>
      <c r="C949" s="329"/>
      <c r="D949" s="329"/>
      <c r="E949" s="329"/>
      <c r="F949" s="329"/>
      <c r="G949" s="329"/>
      <c r="H949" s="329"/>
      <c r="I949" s="329"/>
      <c r="J949" s="329"/>
      <c r="K949" s="329"/>
      <c r="L949" s="329"/>
      <c r="M949" s="329"/>
      <c r="N949" s="329"/>
      <c r="O949" s="329"/>
      <c r="P949" s="329"/>
      <c r="Q949" s="329"/>
      <c r="R949" s="329"/>
      <c r="S949" s="329"/>
      <c r="T949" s="329"/>
      <c r="U949" s="329"/>
      <c r="V949" s="329"/>
      <c r="W949" s="329"/>
      <c r="X949" s="329"/>
      <c r="Y949" s="329"/>
      <c r="Z949" s="329"/>
      <c r="AA949" s="329"/>
      <c r="AB949" s="329"/>
      <c r="AC949" s="329"/>
      <c r="AD949" s="329"/>
      <c r="AE949" s="329"/>
      <c r="AF949" s="329"/>
      <c r="AG949" s="329"/>
    </row>
    <row r="950" spans="1:33" ht="24" customHeight="1">
      <c r="A950" s="329"/>
      <c r="B950" s="329"/>
      <c r="C950" s="329"/>
      <c r="D950" s="329"/>
      <c r="E950" s="329"/>
      <c r="F950" s="329"/>
      <c r="G950" s="329"/>
      <c r="H950" s="329"/>
      <c r="I950" s="329"/>
      <c r="J950" s="329"/>
      <c r="K950" s="329"/>
      <c r="L950" s="329"/>
      <c r="M950" s="329"/>
      <c r="N950" s="329"/>
      <c r="O950" s="329"/>
      <c r="P950" s="329"/>
      <c r="Q950" s="329"/>
      <c r="R950" s="329"/>
      <c r="S950" s="329"/>
      <c r="T950" s="329"/>
      <c r="U950" s="329"/>
      <c r="V950" s="329"/>
      <c r="W950" s="329"/>
      <c r="X950" s="329"/>
      <c r="Y950" s="329"/>
      <c r="Z950" s="329"/>
      <c r="AA950" s="329"/>
      <c r="AB950" s="329"/>
      <c r="AC950" s="329"/>
      <c r="AD950" s="329"/>
      <c r="AE950" s="329"/>
      <c r="AF950" s="329"/>
      <c r="AG950" s="329"/>
    </row>
    <row r="951" spans="1:33" ht="24" customHeight="1">
      <c r="A951" s="329"/>
      <c r="B951" s="329"/>
      <c r="C951" s="329"/>
      <c r="D951" s="329"/>
      <c r="E951" s="329"/>
      <c r="F951" s="329"/>
      <c r="G951" s="329"/>
      <c r="H951" s="329"/>
      <c r="I951" s="329"/>
      <c r="J951" s="329"/>
      <c r="K951" s="329"/>
      <c r="L951" s="329"/>
      <c r="M951" s="329"/>
      <c r="N951" s="329"/>
      <c r="O951" s="329"/>
      <c r="P951" s="329"/>
      <c r="Q951" s="329"/>
      <c r="R951" s="329"/>
      <c r="S951" s="329"/>
      <c r="T951" s="329"/>
      <c r="U951" s="329"/>
      <c r="V951" s="329"/>
      <c r="W951" s="329"/>
      <c r="X951" s="329"/>
      <c r="Y951" s="329"/>
      <c r="Z951" s="329"/>
      <c r="AA951" s="329"/>
      <c r="AB951" s="329"/>
      <c r="AC951" s="329"/>
      <c r="AD951" s="329"/>
      <c r="AE951" s="329"/>
      <c r="AF951" s="329"/>
      <c r="AG951" s="329"/>
    </row>
    <row r="952" spans="1:33" ht="24" customHeight="1">
      <c r="A952" s="329"/>
      <c r="B952" s="329"/>
      <c r="C952" s="329"/>
      <c r="D952" s="329"/>
      <c r="E952" s="329"/>
      <c r="F952" s="329"/>
      <c r="G952" s="329"/>
      <c r="H952" s="329"/>
      <c r="I952" s="329"/>
      <c r="J952" s="329"/>
      <c r="K952" s="329"/>
      <c r="L952" s="329"/>
      <c r="M952" s="329"/>
      <c r="N952" s="329"/>
      <c r="O952" s="329"/>
      <c r="P952" s="329"/>
      <c r="Q952" s="329"/>
      <c r="R952" s="329"/>
      <c r="S952" s="329"/>
      <c r="T952" s="329"/>
      <c r="U952" s="329"/>
      <c r="V952" s="329"/>
      <c r="W952" s="329"/>
      <c r="X952" s="329"/>
      <c r="Y952" s="329"/>
      <c r="Z952" s="329"/>
      <c r="AA952" s="329"/>
      <c r="AB952" s="329"/>
      <c r="AC952" s="329"/>
      <c r="AD952" s="329"/>
      <c r="AE952" s="329"/>
      <c r="AF952" s="329"/>
      <c r="AG952" s="329"/>
    </row>
    <row r="953" spans="1:33" ht="24" customHeight="1">
      <c r="A953" s="329"/>
      <c r="B953" s="329"/>
      <c r="C953" s="329"/>
      <c r="D953" s="329"/>
      <c r="E953" s="329"/>
      <c r="F953" s="329"/>
      <c r="G953" s="329"/>
      <c r="H953" s="329"/>
      <c r="I953" s="329"/>
      <c r="J953" s="329"/>
      <c r="K953" s="329"/>
      <c r="L953" s="329"/>
      <c r="M953" s="329"/>
      <c r="N953" s="329"/>
      <c r="O953" s="329"/>
      <c r="P953" s="329"/>
      <c r="Q953" s="329"/>
      <c r="R953" s="329"/>
      <c r="S953" s="329"/>
      <c r="T953" s="329"/>
      <c r="U953" s="329"/>
      <c r="V953" s="329"/>
      <c r="W953" s="329"/>
      <c r="X953" s="329"/>
      <c r="Y953" s="329"/>
      <c r="Z953" s="329"/>
      <c r="AA953" s="329"/>
      <c r="AB953" s="329"/>
      <c r="AC953" s="329"/>
      <c r="AD953" s="329"/>
      <c r="AE953" s="329"/>
      <c r="AF953" s="329"/>
      <c r="AG953" s="329"/>
    </row>
    <row r="954" spans="1:33" ht="24" customHeight="1">
      <c r="A954" s="329"/>
      <c r="B954" s="329"/>
      <c r="C954" s="329"/>
      <c r="D954" s="329"/>
      <c r="E954" s="329"/>
      <c r="F954" s="329"/>
      <c r="G954" s="329"/>
      <c r="H954" s="329"/>
      <c r="I954" s="329"/>
      <c r="J954" s="329"/>
      <c r="K954" s="329"/>
      <c r="L954" s="329"/>
      <c r="M954" s="329"/>
      <c r="N954" s="329"/>
      <c r="O954" s="329"/>
      <c r="P954" s="329"/>
      <c r="Q954" s="329"/>
      <c r="R954" s="329"/>
      <c r="S954" s="329"/>
      <c r="T954" s="329"/>
      <c r="U954" s="329"/>
      <c r="V954" s="329"/>
      <c r="W954" s="329"/>
      <c r="X954" s="329"/>
      <c r="Y954" s="329"/>
      <c r="Z954" s="329"/>
      <c r="AA954" s="329"/>
      <c r="AB954" s="329"/>
      <c r="AC954" s="329"/>
      <c r="AD954" s="329"/>
      <c r="AE954" s="329"/>
      <c r="AF954" s="329"/>
      <c r="AG954" s="329"/>
    </row>
    <row r="955" spans="1:33" ht="24" customHeight="1">
      <c r="A955" s="329"/>
      <c r="B955" s="329"/>
      <c r="C955" s="329"/>
      <c r="D955" s="329"/>
      <c r="E955" s="329"/>
      <c r="F955" s="329"/>
      <c r="G955" s="329"/>
      <c r="H955" s="329"/>
      <c r="I955" s="329"/>
      <c r="J955" s="329"/>
      <c r="K955" s="329"/>
      <c r="L955" s="329"/>
      <c r="M955" s="329"/>
      <c r="N955" s="329"/>
      <c r="O955" s="329"/>
      <c r="P955" s="329"/>
      <c r="Q955" s="329"/>
      <c r="R955" s="329"/>
      <c r="S955" s="329"/>
      <c r="T955" s="329"/>
      <c r="U955" s="329"/>
      <c r="V955" s="329"/>
      <c r="W955" s="329"/>
      <c r="X955" s="329"/>
      <c r="Y955" s="329"/>
      <c r="Z955" s="329"/>
      <c r="AA955" s="329"/>
      <c r="AB955" s="329"/>
      <c r="AC955" s="329"/>
      <c r="AD955" s="329"/>
      <c r="AE955" s="329"/>
      <c r="AF955" s="329"/>
      <c r="AG955" s="329"/>
    </row>
    <row r="956" spans="1:33" ht="24" customHeight="1">
      <c r="A956" s="329"/>
      <c r="B956" s="329"/>
      <c r="C956" s="329"/>
      <c r="D956" s="329"/>
      <c r="E956" s="329"/>
      <c r="F956" s="329"/>
      <c r="G956" s="329"/>
      <c r="H956" s="329"/>
      <c r="I956" s="329"/>
      <c r="J956" s="329"/>
      <c r="K956" s="329"/>
      <c r="L956" s="329"/>
      <c r="M956" s="329"/>
      <c r="N956" s="329"/>
      <c r="O956" s="329"/>
      <c r="P956" s="329"/>
      <c r="Q956" s="329"/>
      <c r="R956" s="329"/>
      <c r="S956" s="329"/>
      <c r="T956" s="329"/>
      <c r="U956" s="329"/>
      <c r="V956" s="329"/>
      <c r="W956" s="329"/>
      <c r="X956" s="329"/>
      <c r="Y956" s="329"/>
      <c r="Z956" s="329"/>
      <c r="AA956" s="329"/>
      <c r="AB956" s="329"/>
      <c r="AC956" s="329"/>
      <c r="AD956" s="329"/>
      <c r="AE956" s="329"/>
      <c r="AF956" s="329"/>
      <c r="AG956" s="329"/>
    </row>
    <row r="957" spans="1:33" ht="24" customHeight="1">
      <c r="A957" s="329"/>
      <c r="B957" s="329"/>
      <c r="C957" s="329"/>
      <c r="D957" s="329"/>
      <c r="E957" s="329"/>
      <c r="F957" s="329"/>
      <c r="G957" s="329"/>
      <c r="H957" s="329"/>
      <c r="I957" s="329"/>
      <c r="J957" s="329"/>
      <c r="K957" s="329"/>
      <c r="L957" s="329"/>
      <c r="M957" s="329"/>
      <c r="N957" s="329"/>
      <c r="O957" s="329"/>
      <c r="P957" s="329"/>
      <c r="Q957" s="329"/>
      <c r="R957" s="329"/>
      <c r="S957" s="329"/>
      <c r="T957" s="329"/>
      <c r="U957" s="329"/>
      <c r="V957" s="329"/>
      <c r="W957" s="329"/>
      <c r="X957" s="329"/>
      <c r="Y957" s="329"/>
      <c r="Z957" s="329"/>
      <c r="AA957" s="329"/>
      <c r="AB957" s="329"/>
      <c r="AC957" s="329"/>
      <c r="AD957" s="329"/>
      <c r="AE957" s="329"/>
      <c r="AF957" s="329"/>
      <c r="AG957" s="329"/>
    </row>
    <row r="958" spans="1:33" ht="24" customHeight="1">
      <c r="A958" s="329"/>
      <c r="B958" s="329"/>
      <c r="C958" s="329"/>
      <c r="D958" s="329"/>
      <c r="E958" s="329"/>
      <c r="F958" s="329"/>
      <c r="G958" s="329"/>
      <c r="H958" s="329"/>
      <c r="I958" s="329"/>
      <c r="J958" s="329"/>
      <c r="K958" s="329"/>
      <c r="L958" s="329"/>
      <c r="M958" s="329"/>
      <c r="N958" s="329"/>
      <c r="O958" s="329"/>
      <c r="P958" s="329"/>
      <c r="Q958" s="329"/>
      <c r="R958" s="329"/>
      <c r="S958" s="329"/>
      <c r="T958" s="329"/>
      <c r="U958" s="329"/>
      <c r="V958" s="329"/>
      <c r="W958" s="329"/>
      <c r="X958" s="329"/>
      <c r="Y958" s="329"/>
      <c r="Z958" s="329"/>
      <c r="AA958" s="329"/>
      <c r="AB958" s="329"/>
      <c r="AC958" s="329"/>
      <c r="AD958" s="329"/>
      <c r="AE958" s="329"/>
      <c r="AF958" s="329"/>
      <c r="AG958" s="329"/>
    </row>
    <row r="959" spans="1:33" ht="24" customHeight="1">
      <c r="A959" s="329"/>
      <c r="B959" s="329"/>
      <c r="C959" s="329"/>
      <c r="D959" s="329"/>
      <c r="E959" s="329"/>
      <c r="F959" s="329"/>
      <c r="G959" s="329"/>
      <c r="H959" s="329"/>
      <c r="I959" s="329"/>
      <c r="J959" s="329"/>
      <c r="K959" s="329"/>
      <c r="L959" s="329"/>
      <c r="M959" s="329"/>
      <c r="N959" s="329"/>
      <c r="O959" s="329"/>
      <c r="P959" s="329"/>
      <c r="Q959" s="329"/>
      <c r="R959" s="329"/>
      <c r="S959" s="329"/>
      <c r="T959" s="329"/>
      <c r="U959" s="329"/>
      <c r="V959" s="329"/>
      <c r="W959" s="329"/>
      <c r="X959" s="329"/>
      <c r="Y959" s="329"/>
      <c r="Z959" s="329"/>
      <c r="AA959" s="329"/>
      <c r="AB959" s="329"/>
      <c r="AC959" s="329"/>
      <c r="AD959" s="329"/>
      <c r="AE959" s="329"/>
      <c r="AF959" s="329"/>
      <c r="AG959" s="329"/>
    </row>
    <row r="960" spans="1:33" ht="24" customHeight="1">
      <c r="A960" s="329"/>
      <c r="B960" s="329"/>
      <c r="C960" s="329"/>
      <c r="D960" s="329"/>
      <c r="E960" s="329"/>
      <c r="F960" s="329"/>
      <c r="G960" s="329"/>
      <c r="H960" s="329"/>
      <c r="I960" s="329"/>
      <c r="J960" s="329"/>
      <c r="K960" s="329"/>
      <c r="L960" s="329"/>
      <c r="M960" s="329"/>
      <c r="N960" s="329"/>
      <c r="O960" s="329"/>
      <c r="P960" s="329"/>
      <c r="Q960" s="329"/>
      <c r="R960" s="329"/>
      <c r="S960" s="329"/>
      <c r="T960" s="329"/>
      <c r="U960" s="329"/>
      <c r="V960" s="329"/>
      <c r="W960" s="329"/>
      <c r="X960" s="329"/>
      <c r="Y960" s="329"/>
      <c r="Z960" s="329"/>
      <c r="AA960" s="329"/>
      <c r="AB960" s="329"/>
      <c r="AC960" s="329"/>
      <c r="AD960" s="329"/>
      <c r="AE960" s="329"/>
      <c r="AF960" s="329"/>
      <c r="AG960" s="329"/>
    </row>
    <row r="961" spans="1:33" ht="24" customHeight="1">
      <c r="A961" s="329"/>
      <c r="B961" s="329"/>
      <c r="C961" s="329"/>
      <c r="D961" s="329"/>
      <c r="E961" s="329"/>
      <c r="F961" s="329"/>
      <c r="G961" s="329"/>
      <c r="H961" s="329"/>
      <c r="I961" s="329"/>
      <c r="J961" s="329"/>
      <c r="K961" s="329"/>
      <c r="L961" s="329"/>
      <c r="M961" s="329"/>
      <c r="N961" s="329"/>
      <c r="O961" s="329"/>
      <c r="P961" s="329"/>
      <c r="Q961" s="329"/>
      <c r="R961" s="329"/>
      <c r="S961" s="329"/>
      <c r="T961" s="329"/>
      <c r="U961" s="329"/>
      <c r="V961" s="329"/>
      <c r="W961" s="329"/>
      <c r="X961" s="329"/>
      <c r="Y961" s="329"/>
      <c r="Z961" s="329"/>
      <c r="AA961" s="329"/>
      <c r="AB961" s="329"/>
      <c r="AC961" s="329"/>
      <c r="AD961" s="329"/>
      <c r="AE961" s="329"/>
      <c r="AF961" s="329"/>
      <c r="AG961" s="329"/>
    </row>
    <row r="962" spans="1:33" ht="24" customHeight="1">
      <c r="A962" s="329"/>
      <c r="B962" s="329"/>
      <c r="C962" s="329"/>
      <c r="D962" s="329"/>
      <c r="E962" s="329"/>
      <c r="F962" s="329"/>
      <c r="G962" s="329"/>
      <c r="H962" s="329"/>
      <c r="I962" s="329"/>
      <c r="J962" s="329"/>
      <c r="K962" s="329"/>
      <c r="L962" s="329"/>
      <c r="M962" s="329"/>
      <c r="N962" s="329"/>
      <c r="O962" s="329"/>
      <c r="P962" s="329"/>
      <c r="Q962" s="329"/>
      <c r="R962" s="329"/>
      <c r="S962" s="329"/>
      <c r="T962" s="329"/>
      <c r="U962" s="329"/>
      <c r="V962" s="329"/>
      <c r="W962" s="329"/>
      <c r="X962" s="329"/>
      <c r="Y962" s="329"/>
      <c r="Z962" s="329"/>
      <c r="AA962" s="329"/>
      <c r="AB962" s="329"/>
      <c r="AC962" s="329"/>
      <c r="AD962" s="329"/>
      <c r="AE962" s="329"/>
      <c r="AF962" s="329"/>
      <c r="AG962" s="329"/>
    </row>
    <row r="963" spans="1:33" ht="24" customHeight="1">
      <c r="A963" s="329"/>
      <c r="B963" s="329"/>
      <c r="C963" s="329"/>
      <c r="D963" s="329"/>
      <c r="E963" s="329"/>
      <c r="F963" s="329"/>
      <c r="G963" s="329"/>
      <c r="H963" s="329"/>
      <c r="I963" s="329"/>
      <c r="J963" s="329"/>
      <c r="K963" s="329"/>
      <c r="L963" s="329"/>
      <c r="M963" s="329"/>
      <c r="N963" s="329"/>
      <c r="O963" s="329"/>
      <c r="P963" s="329"/>
      <c r="Q963" s="329"/>
      <c r="R963" s="329"/>
      <c r="S963" s="329"/>
      <c r="T963" s="329"/>
      <c r="U963" s="329"/>
      <c r="V963" s="329"/>
      <c r="W963" s="329"/>
      <c r="X963" s="329"/>
      <c r="Y963" s="329"/>
      <c r="Z963" s="329"/>
      <c r="AA963" s="329"/>
      <c r="AB963" s="329"/>
      <c r="AC963" s="329"/>
      <c r="AD963" s="329"/>
      <c r="AE963" s="329"/>
      <c r="AF963" s="329"/>
      <c r="AG963" s="329"/>
    </row>
    <row r="964" spans="1:33" ht="24" customHeight="1">
      <c r="A964" s="329"/>
      <c r="B964" s="329"/>
      <c r="C964" s="329"/>
      <c r="D964" s="329"/>
      <c r="E964" s="329"/>
      <c r="F964" s="329"/>
      <c r="G964" s="329"/>
      <c r="H964" s="329"/>
      <c r="I964" s="329"/>
      <c r="J964" s="329"/>
      <c r="K964" s="329"/>
      <c r="L964" s="329"/>
      <c r="M964" s="329"/>
      <c r="N964" s="329"/>
      <c r="O964" s="329"/>
      <c r="P964" s="329"/>
      <c r="Q964" s="329"/>
      <c r="R964" s="329"/>
      <c r="S964" s="329"/>
      <c r="T964" s="329"/>
      <c r="U964" s="329"/>
      <c r="V964" s="329"/>
      <c r="W964" s="329"/>
      <c r="X964" s="329"/>
      <c r="Y964" s="329"/>
      <c r="Z964" s="329"/>
      <c r="AA964" s="329"/>
      <c r="AB964" s="329"/>
      <c r="AC964" s="329"/>
      <c r="AD964" s="329"/>
      <c r="AE964" s="329"/>
      <c r="AF964" s="329"/>
      <c r="AG964" s="329"/>
    </row>
    <row r="965" spans="1:33" ht="24" customHeight="1">
      <c r="A965" s="329"/>
      <c r="B965" s="329"/>
      <c r="C965" s="329"/>
      <c r="D965" s="329"/>
      <c r="E965" s="329"/>
      <c r="F965" s="329"/>
      <c r="G965" s="329"/>
      <c r="H965" s="329"/>
      <c r="I965" s="329"/>
      <c r="J965" s="329"/>
      <c r="K965" s="329"/>
      <c r="L965" s="329"/>
      <c r="M965" s="329"/>
      <c r="N965" s="329"/>
      <c r="O965" s="329"/>
      <c r="P965" s="329"/>
      <c r="Q965" s="329"/>
      <c r="R965" s="329"/>
      <c r="S965" s="329"/>
      <c r="T965" s="329"/>
      <c r="U965" s="329"/>
      <c r="V965" s="329"/>
      <c r="W965" s="329"/>
      <c r="X965" s="329"/>
      <c r="Y965" s="329"/>
      <c r="Z965" s="329"/>
      <c r="AA965" s="329"/>
      <c r="AB965" s="329"/>
      <c r="AC965" s="329"/>
      <c r="AD965" s="329"/>
      <c r="AE965" s="329"/>
      <c r="AF965" s="329"/>
      <c r="AG965" s="329"/>
    </row>
    <row r="966" spans="1:33" ht="24" customHeight="1">
      <c r="A966" s="329"/>
      <c r="B966" s="329"/>
      <c r="C966" s="329"/>
      <c r="D966" s="329"/>
      <c r="E966" s="329"/>
      <c r="F966" s="329"/>
      <c r="G966" s="329"/>
      <c r="H966" s="329"/>
      <c r="I966" s="329"/>
      <c r="J966" s="329"/>
      <c r="K966" s="329"/>
      <c r="L966" s="329"/>
      <c r="M966" s="329"/>
      <c r="N966" s="329"/>
      <c r="O966" s="329"/>
      <c r="P966" s="329"/>
      <c r="Q966" s="329"/>
      <c r="R966" s="329"/>
      <c r="S966" s="329"/>
      <c r="T966" s="329"/>
      <c r="U966" s="329"/>
      <c r="V966" s="329"/>
      <c r="W966" s="329"/>
      <c r="X966" s="329"/>
      <c r="Y966" s="329"/>
      <c r="Z966" s="329"/>
      <c r="AA966" s="329"/>
      <c r="AB966" s="329"/>
      <c r="AC966" s="329"/>
      <c r="AD966" s="329"/>
      <c r="AE966" s="329"/>
      <c r="AF966" s="329"/>
      <c r="AG966" s="329"/>
    </row>
    <row r="967" spans="1:33" ht="24" customHeight="1">
      <c r="A967" s="329"/>
      <c r="B967" s="329"/>
      <c r="C967" s="329"/>
      <c r="D967" s="329"/>
      <c r="E967" s="329"/>
      <c r="F967" s="329"/>
      <c r="G967" s="329"/>
      <c r="H967" s="329"/>
      <c r="I967" s="329"/>
      <c r="J967" s="329"/>
      <c r="K967" s="329"/>
      <c r="L967" s="329"/>
      <c r="M967" s="329"/>
      <c r="N967" s="329"/>
      <c r="O967" s="329"/>
      <c r="P967" s="329"/>
      <c r="Q967" s="329"/>
      <c r="R967" s="329"/>
      <c r="S967" s="329"/>
      <c r="T967" s="329"/>
      <c r="U967" s="329"/>
      <c r="V967" s="329"/>
      <c r="W967" s="329"/>
      <c r="X967" s="329"/>
      <c r="Y967" s="329"/>
      <c r="Z967" s="329"/>
      <c r="AA967" s="329"/>
      <c r="AB967" s="329"/>
      <c r="AC967" s="329"/>
      <c r="AD967" s="329"/>
      <c r="AE967" s="329"/>
      <c r="AF967" s="329"/>
      <c r="AG967" s="329"/>
    </row>
    <row r="968" spans="1:33" ht="24" customHeight="1">
      <c r="A968" s="329"/>
      <c r="B968" s="329"/>
      <c r="C968" s="329"/>
      <c r="D968" s="329"/>
      <c r="E968" s="329"/>
      <c r="F968" s="329"/>
      <c r="G968" s="329"/>
      <c r="H968" s="329"/>
      <c r="I968" s="329"/>
      <c r="J968" s="329"/>
      <c r="K968" s="329"/>
      <c r="L968" s="329"/>
      <c r="M968" s="329"/>
      <c r="N968" s="329"/>
      <c r="O968" s="329"/>
      <c r="P968" s="329"/>
      <c r="Q968" s="329"/>
      <c r="R968" s="329"/>
      <c r="S968" s="329"/>
      <c r="T968" s="329"/>
      <c r="U968" s="329"/>
      <c r="V968" s="329"/>
      <c r="W968" s="329"/>
      <c r="X968" s="329"/>
      <c r="Y968" s="329"/>
      <c r="Z968" s="329"/>
      <c r="AA968" s="329"/>
      <c r="AB968" s="329"/>
      <c r="AC968" s="329"/>
      <c r="AD968" s="329"/>
      <c r="AE968" s="329"/>
      <c r="AF968" s="329"/>
      <c r="AG968" s="329"/>
    </row>
    <row r="969" spans="1:33" ht="24" customHeight="1">
      <c r="A969" s="329"/>
      <c r="B969" s="329"/>
      <c r="C969" s="329"/>
      <c r="D969" s="329"/>
      <c r="E969" s="329"/>
      <c r="F969" s="329"/>
      <c r="G969" s="329"/>
      <c r="H969" s="329"/>
      <c r="I969" s="329"/>
      <c r="J969" s="329"/>
      <c r="K969" s="329"/>
      <c r="L969" s="329"/>
      <c r="M969" s="329"/>
      <c r="N969" s="329"/>
      <c r="O969" s="329"/>
      <c r="P969" s="329"/>
      <c r="Q969" s="329"/>
      <c r="R969" s="329"/>
      <c r="S969" s="329"/>
      <c r="T969" s="329"/>
      <c r="U969" s="329"/>
      <c r="V969" s="329"/>
      <c r="W969" s="329"/>
      <c r="X969" s="329"/>
      <c r="Y969" s="329"/>
      <c r="Z969" s="329"/>
      <c r="AA969" s="329"/>
      <c r="AB969" s="329"/>
      <c r="AC969" s="329"/>
      <c r="AD969" s="329"/>
      <c r="AE969" s="329"/>
      <c r="AF969" s="329"/>
      <c r="AG969" s="329"/>
    </row>
    <row r="970" spans="1:33" ht="24" customHeight="1">
      <c r="A970" s="329"/>
      <c r="B970" s="329"/>
      <c r="C970" s="329"/>
      <c r="D970" s="329"/>
      <c r="E970" s="329"/>
      <c r="F970" s="329"/>
      <c r="G970" s="329"/>
      <c r="H970" s="329"/>
      <c r="I970" s="329"/>
      <c r="J970" s="329"/>
      <c r="K970" s="329"/>
      <c r="L970" s="329"/>
      <c r="M970" s="329"/>
      <c r="N970" s="329"/>
      <c r="O970" s="329"/>
      <c r="P970" s="329"/>
      <c r="Q970" s="329"/>
      <c r="R970" s="329"/>
      <c r="S970" s="329"/>
      <c r="T970" s="329"/>
      <c r="U970" s="329"/>
      <c r="V970" s="329"/>
      <c r="W970" s="329"/>
      <c r="X970" s="329"/>
      <c r="Y970" s="329"/>
      <c r="Z970" s="329"/>
      <c r="AA970" s="329"/>
      <c r="AB970" s="329"/>
      <c r="AC970" s="329"/>
      <c r="AD970" s="329"/>
      <c r="AE970" s="329"/>
      <c r="AF970" s="329"/>
      <c r="AG970" s="329"/>
    </row>
    <row r="971" spans="1:33" ht="24" customHeight="1">
      <c r="A971" s="329"/>
      <c r="B971" s="329"/>
      <c r="C971" s="329"/>
      <c r="D971" s="329"/>
      <c r="E971" s="329"/>
      <c r="F971" s="329"/>
      <c r="G971" s="329"/>
      <c r="H971" s="329"/>
      <c r="I971" s="329"/>
      <c r="J971" s="329"/>
      <c r="K971" s="329"/>
      <c r="L971" s="329"/>
      <c r="M971" s="329"/>
      <c r="N971" s="329"/>
      <c r="O971" s="329"/>
      <c r="P971" s="329"/>
      <c r="Q971" s="329"/>
      <c r="R971" s="329"/>
      <c r="S971" s="329"/>
      <c r="T971" s="329"/>
      <c r="U971" s="329"/>
      <c r="V971" s="329"/>
      <c r="W971" s="329"/>
      <c r="X971" s="329"/>
      <c r="Y971" s="329"/>
      <c r="Z971" s="329"/>
      <c r="AA971" s="329"/>
      <c r="AB971" s="329"/>
      <c r="AC971" s="329"/>
      <c r="AD971" s="329"/>
      <c r="AE971" s="329"/>
      <c r="AF971" s="329"/>
      <c r="AG971" s="329"/>
    </row>
    <row r="972" spans="1:33" ht="24" customHeight="1">
      <c r="A972" s="329"/>
      <c r="B972" s="329"/>
      <c r="C972" s="329"/>
      <c r="D972" s="329"/>
      <c r="E972" s="329"/>
      <c r="F972" s="329"/>
      <c r="G972" s="329"/>
      <c r="H972" s="329"/>
      <c r="I972" s="329"/>
      <c r="J972" s="329"/>
      <c r="K972" s="329"/>
      <c r="L972" s="329"/>
      <c r="M972" s="329"/>
      <c r="N972" s="329"/>
      <c r="O972" s="329"/>
      <c r="P972" s="329"/>
      <c r="Q972" s="329"/>
      <c r="R972" s="329"/>
      <c r="S972" s="329"/>
      <c r="T972" s="329"/>
      <c r="U972" s="329"/>
      <c r="V972" s="329"/>
      <c r="W972" s="329"/>
      <c r="X972" s="329"/>
      <c r="Y972" s="329"/>
      <c r="Z972" s="329"/>
      <c r="AA972" s="329"/>
      <c r="AB972" s="329"/>
      <c r="AC972" s="329"/>
      <c r="AD972" s="329"/>
      <c r="AE972" s="329"/>
      <c r="AF972" s="329"/>
      <c r="AG972" s="329"/>
    </row>
    <row r="973" spans="1:33" ht="24" customHeight="1">
      <c r="A973" s="329"/>
      <c r="B973" s="329"/>
      <c r="C973" s="329"/>
      <c r="D973" s="329"/>
      <c r="E973" s="329"/>
      <c r="F973" s="329"/>
      <c r="G973" s="329"/>
      <c r="H973" s="329"/>
      <c r="I973" s="329"/>
      <c r="J973" s="329"/>
      <c r="K973" s="329"/>
      <c r="L973" s="329"/>
      <c r="M973" s="329"/>
      <c r="N973" s="329"/>
      <c r="O973" s="329"/>
      <c r="P973" s="329"/>
      <c r="Q973" s="329"/>
      <c r="R973" s="329"/>
      <c r="S973" s="329"/>
      <c r="T973" s="329"/>
      <c r="U973" s="329"/>
      <c r="V973" s="329"/>
      <c r="W973" s="329"/>
      <c r="X973" s="329"/>
      <c r="Y973" s="329"/>
      <c r="Z973" s="329"/>
      <c r="AA973" s="329"/>
      <c r="AB973" s="329"/>
      <c r="AC973" s="329"/>
      <c r="AD973" s="329"/>
      <c r="AE973" s="329"/>
      <c r="AF973" s="329"/>
      <c r="AG973" s="329"/>
    </row>
    <row r="974" spans="1:33" ht="24" customHeight="1">
      <c r="A974" s="329"/>
      <c r="B974" s="329"/>
      <c r="C974" s="329"/>
      <c r="D974" s="329"/>
      <c r="E974" s="329"/>
      <c r="F974" s="329"/>
      <c r="G974" s="329"/>
      <c r="H974" s="329"/>
      <c r="I974" s="329"/>
      <c r="J974" s="329"/>
      <c r="K974" s="329"/>
      <c r="L974" s="329"/>
      <c r="M974" s="329"/>
      <c r="N974" s="329"/>
      <c r="O974" s="329"/>
      <c r="P974" s="329"/>
      <c r="Q974" s="329"/>
      <c r="R974" s="329"/>
      <c r="S974" s="329"/>
      <c r="T974" s="329"/>
      <c r="U974" s="329"/>
      <c r="V974" s="329"/>
      <c r="W974" s="329"/>
      <c r="X974" s="329"/>
      <c r="Y974" s="329"/>
      <c r="Z974" s="329"/>
      <c r="AA974" s="329"/>
      <c r="AB974" s="329"/>
      <c r="AC974" s="329"/>
      <c r="AD974" s="329"/>
      <c r="AE974" s="329"/>
      <c r="AF974" s="329"/>
      <c r="AG974" s="329"/>
    </row>
    <row r="975" spans="1:33" ht="24" customHeight="1">
      <c r="A975" s="329"/>
      <c r="B975" s="329"/>
      <c r="C975" s="329"/>
      <c r="D975" s="329"/>
      <c r="E975" s="329"/>
      <c r="F975" s="329"/>
      <c r="G975" s="329"/>
      <c r="H975" s="329"/>
      <c r="I975" s="329"/>
      <c r="J975" s="329"/>
      <c r="K975" s="329"/>
      <c r="L975" s="329"/>
      <c r="M975" s="329"/>
      <c r="N975" s="329"/>
      <c r="O975" s="329"/>
      <c r="P975" s="329"/>
      <c r="Q975" s="329"/>
      <c r="R975" s="329"/>
      <c r="S975" s="329"/>
      <c r="T975" s="329"/>
      <c r="U975" s="329"/>
      <c r="V975" s="329"/>
      <c r="W975" s="329"/>
      <c r="X975" s="329"/>
      <c r="Y975" s="329"/>
      <c r="Z975" s="329"/>
      <c r="AA975" s="329"/>
      <c r="AB975" s="329"/>
      <c r="AC975" s="329"/>
      <c r="AD975" s="329"/>
      <c r="AE975" s="329"/>
      <c r="AF975" s="329"/>
      <c r="AG975" s="329"/>
    </row>
    <row r="976" spans="1:33" ht="24" customHeight="1">
      <c r="A976" s="329"/>
      <c r="B976" s="329"/>
      <c r="C976" s="329"/>
      <c r="D976" s="329"/>
      <c r="E976" s="329"/>
      <c r="F976" s="329"/>
      <c r="G976" s="329"/>
      <c r="H976" s="329"/>
      <c r="I976" s="329"/>
      <c r="J976" s="329"/>
      <c r="K976" s="329"/>
      <c r="L976" s="329"/>
      <c r="M976" s="329"/>
      <c r="N976" s="329"/>
      <c r="O976" s="329"/>
      <c r="P976" s="329"/>
      <c r="Q976" s="329"/>
      <c r="R976" s="329"/>
      <c r="S976" s="329"/>
      <c r="T976" s="329"/>
      <c r="U976" s="329"/>
      <c r="V976" s="329"/>
      <c r="W976" s="329"/>
      <c r="X976" s="329"/>
      <c r="Y976" s="329"/>
      <c r="Z976" s="329"/>
      <c r="AA976" s="329"/>
      <c r="AB976" s="329"/>
      <c r="AC976" s="329"/>
      <c r="AD976" s="329"/>
      <c r="AE976" s="329"/>
      <c r="AF976" s="329"/>
      <c r="AG976" s="329"/>
    </row>
    <row r="977" spans="1:33" ht="24" customHeight="1">
      <c r="A977" s="329"/>
      <c r="B977" s="329"/>
      <c r="C977" s="329"/>
      <c r="D977" s="329"/>
      <c r="E977" s="329"/>
      <c r="F977" s="329"/>
      <c r="G977" s="329"/>
      <c r="H977" s="329"/>
      <c r="I977" s="329"/>
      <c r="J977" s="329"/>
      <c r="K977" s="329"/>
      <c r="L977" s="329"/>
      <c r="M977" s="329"/>
      <c r="N977" s="329"/>
      <c r="O977" s="329"/>
      <c r="P977" s="329"/>
      <c r="Q977" s="329"/>
      <c r="R977" s="329"/>
      <c r="S977" s="329"/>
      <c r="T977" s="329"/>
      <c r="U977" s="329"/>
      <c r="V977" s="329"/>
      <c r="W977" s="329"/>
      <c r="X977" s="329"/>
      <c r="Y977" s="329"/>
      <c r="Z977" s="329"/>
      <c r="AA977" s="329"/>
      <c r="AB977" s="329"/>
      <c r="AC977" s="329"/>
      <c r="AD977" s="329"/>
      <c r="AE977" s="329"/>
      <c r="AF977" s="329"/>
      <c r="AG977" s="329"/>
    </row>
    <row r="978" spans="1:33" ht="24" customHeight="1">
      <c r="A978" s="329"/>
      <c r="B978" s="329"/>
      <c r="C978" s="329"/>
      <c r="D978" s="329"/>
      <c r="E978" s="329"/>
      <c r="F978" s="329"/>
      <c r="G978" s="329"/>
      <c r="H978" s="329"/>
      <c r="I978" s="329"/>
      <c r="J978" s="329"/>
      <c r="K978" s="329"/>
      <c r="L978" s="329"/>
      <c r="M978" s="329"/>
      <c r="N978" s="329"/>
      <c r="O978" s="329"/>
      <c r="P978" s="329"/>
      <c r="Q978" s="329"/>
      <c r="R978" s="329"/>
      <c r="S978" s="329"/>
      <c r="T978" s="329"/>
      <c r="U978" s="329"/>
      <c r="V978" s="329"/>
      <c r="W978" s="329"/>
      <c r="X978" s="329"/>
      <c r="Y978" s="329"/>
      <c r="Z978" s="329"/>
      <c r="AA978" s="329"/>
      <c r="AB978" s="329"/>
      <c r="AC978" s="329"/>
      <c r="AD978" s="329"/>
      <c r="AE978" s="329"/>
      <c r="AF978" s="329"/>
      <c r="AG978" s="329"/>
    </row>
    <row r="979" spans="1:33" ht="24" customHeight="1">
      <c r="A979" s="329"/>
      <c r="B979" s="329"/>
      <c r="C979" s="329"/>
      <c r="D979" s="329"/>
      <c r="E979" s="329"/>
      <c r="F979" s="329"/>
      <c r="G979" s="329"/>
      <c r="H979" s="329"/>
      <c r="I979" s="329"/>
      <c r="J979" s="329"/>
      <c r="K979" s="329"/>
      <c r="L979" s="329"/>
      <c r="M979" s="329"/>
      <c r="N979" s="329"/>
      <c r="O979" s="329"/>
      <c r="P979" s="329"/>
      <c r="Q979" s="329"/>
      <c r="R979" s="329"/>
      <c r="S979" s="329"/>
      <c r="T979" s="329"/>
      <c r="U979" s="329"/>
      <c r="V979" s="329"/>
      <c r="W979" s="329"/>
      <c r="X979" s="329"/>
      <c r="Y979" s="329"/>
      <c r="Z979" s="329"/>
      <c r="AA979" s="329"/>
      <c r="AB979" s="329"/>
      <c r="AC979" s="329"/>
      <c r="AD979" s="329"/>
      <c r="AE979" s="329"/>
      <c r="AF979" s="329"/>
      <c r="AG979" s="329"/>
    </row>
    <row r="980" spans="1:33" ht="24" customHeight="1">
      <c r="A980" s="329"/>
      <c r="B980" s="329"/>
      <c r="C980" s="329"/>
      <c r="D980" s="329"/>
      <c r="E980" s="329"/>
      <c r="F980" s="329"/>
      <c r="G980" s="329"/>
      <c r="H980" s="329"/>
      <c r="I980" s="329"/>
      <c r="J980" s="329"/>
      <c r="K980" s="329"/>
      <c r="L980" s="329"/>
      <c r="M980" s="329"/>
      <c r="N980" s="329"/>
      <c r="O980" s="329"/>
      <c r="P980" s="329"/>
      <c r="Q980" s="329"/>
      <c r="R980" s="329"/>
      <c r="S980" s="329"/>
      <c r="T980" s="329"/>
      <c r="U980" s="329"/>
      <c r="V980" s="329"/>
      <c r="W980" s="329"/>
      <c r="X980" s="329"/>
      <c r="Y980" s="329"/>
      <c r="Z980" s="329"/>
      <c r="AA980" s="329"/>
      <c r="AB980" s="329"/>
      <c r="AC980" s="329"/>
      <c r="AD980" s="329"/>
      <c r="AE980" s="329"/>
      <c r="AF980" s="329"/>
      <c r="AG980" s="329"/>
    </row>
    <row r="981" spans="1:33" ht="24" customHeight="1">
      <c r="A981" s="329"/>
      <c r="B981" s="329"/>
      <c r="C981" s="329"/>
      <c r="D981" s="329"/>
      <c r="E981" s="329"/>
      <c r="F981" s="329"/>
      <c r="G981" s="329"/>
      <c r="H981" s="329"/>
      <c r="I981" s="329"/>
      <c r="J981" s="329"/>
      <c r="K981" s="329"/>
      <c r="L981" s="329"/>
      <c r="M981" s="329"/>
      <c r="N981" s="329"/>
      <c r="O981" s="329"/>
      <c r="P981" s="329"/>
      <c r="Q981" s="329"/>
      <c r="R981" s="329"/>
      <c r="S981" s="329"/>
      <c r="T981" s="329"/>
      <c r="U981" s="329"/>
      <c r="V981" s="329"/>
      <c r="W981" s="329"/>
      <c r="X981" s="329"/>
      <c r="Y981" s="329"/>
      <c r="Z981" s="329"/>
      <c r="AA981" s="329"/>
      <c r="AB981" s="329"/>
      <c r="AC981" s="329"/>
      <c r="AD981" s="329"/>
      <c r="AE981" s="329"/>
      <c r="AF981" s="329"/>
      <c r="AG981" s="329"/>
    </row>
    <row r="982" spans="1:33" ht="24" customHeight="1">
      <c r="A982" s="329"/>
      <c r="B982" s="329"/>
      <c r="C982" s="329"/>
      <c r="D982" s="329"/>
      <c r="E982" s="329"/>
      <c r="F982" s="329"/>
      <c r="G982" s="329"/>
      <c r="H982" s="329"/>
      <c r="I982" s="329"/>
      <c r="J982" s="329"/>
      <c r="K982" s="329"/>
      <c r="L982" s="329"/>
      <c r="M982" s="329"/>
      <c r="N982" s="329"/>
      <c r="O982" s="329"/>
      <c r="P982" s="329"/>
      <c r="Q982" s="329"/>
      <c r="R982" s="329"/>
      <c r="S982" s="329"/>
      <c r="T982" s="329"/>
      <c r="U982" s="329"/>
      <c r="V982" s="329"/>
      <c r="W982" s="329"/>
      <c r="X982" s="329"/>
      <c r="Y982" s="329"/>
      <c r="Z982" s="329"/>
      <c r="AA982" s="329"/>
      <c r="AB982" s="329"/>
      <c r="AC982" s="329"/>
      <c r="AD982" s="329"/>
      <c r="AE982" s="329"/>
      <c r="AF982" s="329"/>
      <c r="AG982" s="329"/>
    </row>
    <row r="983" spans="1:33" ht="24" customHeight="1">
      <c r="A983" s="329"/>
      <c r="B983" s="329"/>
      <c r="C983" s="329"/>
      <c r="D983" s="329"/>
      <c r="E983" s="329"/>
      <c r="F983" s="329"/>
      <c r="G983" s="329"/>
      <c r="H983" s="329"/>
      <c r="I983" s="329"/>
      <c r="J983" s="329"/>
      <c r="K983" s="329"/>
      <c r="L983" s="329"/>
      <c r="M983" s="329"/>
      <c r="N983" s="329"/>
      <c r="O983" s="329"/>
      <c r="P983" s="329"/>
      <c r="Q983" s="329"/>
      <c r="R983" s="329"/>
      <c r="S983" s="329"/>
      <c r="T983" s="329"/>
      <c r="U983" s="329"/>
      <c r="V983" s="329"/>
      <c r="W983" s="329"/>
      <c r="X983" s="329"/>
      <c r="Y983" s="329"/>
      <c r="Z983" s="329"/>
      <c r="AA983" s="329"/>
      <c r="AB983" s="329"/>
      <c r="AC983" s="329"/>
      <c r="AD983" s="329"/>
      <c r="AE983" s="329"/>
      <c r="AF983" s="329"/>
      <c r="AG983" s="329"/>
    </row>
    <row r="984" spans="1:33" ht="24" customHeight="1">
      <c r="A984" s="329"/>
      <c r="B984" s="329"/>
      <c r="C984" s="329"/>
      <c r="D984" s="329"/>
      <c r="E984" s="329"/>
      <c r="F984" s="329"/>
      <c r="G984" s="329"/>
      <c r="H984" s="329"/>
      <c r="I984" s="329"/>
      <c r="J984" s="329"/>
      <c r="K984" s="329"/>
      <c r="L984" s="329"/>
      <c r="M984" s="329"/>
      <c r="N984" s="329"/>
      <c r="O984" s="329"/>
      <c r="P984" s="329"/>
      <c r="Q984" s="329"/>
      <c r="R984" s="329"/>
      <c r="S984" s="329"/>
      <c r="T984" s="329"/>
      <c r="U984" s="329"/>
      <c r="V984" s="329"/>
      <c r="W984" s="329"/>
      <c r="X984" s="329"/>
      <c r="Y984" s="329"/>
      <c r="Z984" s="329"/>
      <c r="AA984" s="329"/>
      <c r="AB984" s="329"/>
      <c r="AC984" s="329"/>
      <c r="AD984" s="329"/>
      <c r="AE984" s="329"/>
      <c r="AF984" s="329"/>
      <c r="AG984" s="329"/>
    </row>
    <row r="985" spans="1:33" ht="24" customHeight="1">
      <c r="A985" s="329"/>
      <c r="B985" s="329"/>
      <c r="C985" s="329"/>
      <c r="D985" s="329"/>
      <c r="E985" s="329"/>
      <c r="F985" s="329"/>
      <c r="G985" s="329"/>
      <c r="H985" s="329"/>
      <c r="I985" s="329"/>
      <c r="J985" s="329"/>
      <c r="K985" s="329"/>
      <c r="L985" s="329"/>
      <c r="M985" s="329"/>
      <c r="N985" s="329"/>
      <c r="O985" s="329"/>
      <c r="P985" s="329"/>
      <c r="Q985" s="329"/>
      <c r="R985" s="329"/>
      <c r="S985" s="329"/>
      <c r="T985" s="329"/>
      <c r="U985" s="329"/>
      <c r="V985" s="329"/>
      <c r="W985" s="329"/>
      <c r="X985" s="329"/>
      <c r="Y985" s="329"/>
      <c r="Z985" s="329"/>
      <c r="AA985" s="329"/>
      <c r="AB985" s="329"/>
      <c r="AC985" s="329"/>
      <c r="AD985" s="329"/>
      <c r="AE985" s="329"/>
      <c r="AF985" s="329"/>
      <c r="AG985" s="329"/>
    </row>
    <row r="986" spans="1:33" ht="24" customHeight="1">
      <c r="A986" s="329"/>
      <c r="B986" s="329"/>
      <c r="C986" s="329"/>
      <c r="D986" s="329"/>
      <c r="E986" s="329"/>
      <c r="F986" s="329"/>
      <c r="G986" s="329"/>
      <c r="H986" s="329"/>
      <c r="I986" s="329"/>
      <c r="J986" s="329"/>
      <c r="K986" s="329"/>
      <c r="L986" s="329"/>
      <c r="M986" s="329"/>
      <c r="N986" s="329"/>
      <c r="O986" s="329"/>
      <c r="P986" s="329"/>
      <c r="Q986" s="329"/>
      <c r="R986" s="329"/>
      <c r="S986" s="329"/>
      <c r="T986" s="329"/>
      <c r="U986" s="329"/>
      <c r="V986" s="329"/>
      <c r="W986" s="329"/>
      <c r="X986" s="329"/>
      <c r="Y986" s="329"/>
      <c r="Z986" s="329"/>
      <c r="AA986" s="329"/>
      <c r="AB986" s="329"/>
      <c r="AC986" s="329"/>
      <c r="AD986" s="329"/>
      <c r="AE986" s="329"/>
      <c r="AF986" s="329"/>
      <c r="AG986" s="329"/>
    </row>
    <row r="987" spans="1:33" ht="24" customHeight="1">
      <c r="A987" s="329"/>
      <c r="B987" s="329"/>
      <c r="C987" s="329"/>
      <c r="D987" s="329"/>
      <c r="E987" s="329"/>
      <c r="F987" s="329"/>
      <c r="G987" s="329"/>
      <c r="H987" s="329"/>
      <c r="I987" s="329"/>
      <c r="J987" s="329"/>
      <c r="K987" s="329"/>
      <c r="L987" s="329"/>
      <c r="M987" s="329"/>
      <c r="N987" s="329"/>
      <c r="O987" s="329"/>
      <c r="P987" s="329"/>
      <c r="Q987" s="329"/>
      <c r="R987" s="329"/>
      <c r="S987" s="329"/>
      <c r="T987" s="329"/>
      <c r="U987" s="329"/>
      <c r="V987" s="329"/>
      <c r="W987" s="329"/>
      <c r="X987" s="329"/>
      <c r="Y987" s="329"/>
      <c r="Z987" s="329"/>
      <c r="AA987" s="329"/>
      <c r="AB987" s="329"/>
      <c r="AC987" s="329"/>
      <c r="AD987" s="329"/>
      <c r="AE987" s="329"/>
      <c r="AF987" s="329"/>
      <c r="AG987" s="329"/>
    </row>
    <row r="988" spans="1:33" ht="24" customHeight="1">
      <c r="A988" s="329"/>
      <c r="B988" s="329"/>
      <c r="C988" s="329"/>
      <c r="D988" s="329"/>
      <c r="E988" s="329"/>
      <c r="F988" s="329"/>
      <c r="G988" s="329"/>
      <c r="H988" s="329"/>
      <c r="I988" s="329"/>
      <c r="J988" s="329"/>
      <c r="K988" s="329"/>
      <c r="L988" s="329"/>
      <c r="M988" s="329"/>
      <c r="N988" s="329"/>
      <c r="O988" s="329"/>
      <c r="P988" s="329"/>
      <c r="Q988" s="329"/>
      <c r="R988" s="329"/>
      <c r="S988" s="329"/>
      <c r="T988" s="329"/>
      <c r="U988" s="329"/>
      <c r="V988" s="329"/>
      <c r="W988" s="329"/>
      <c r="X988" s="329"/>
      <c r="Y988" s="329"/>
      <c r="Z988" s="329"/>
      <c r="AA988" s="329"/>
      <c r="AB988" s="329"/>
      <c r="AC988" s="329"/>
      <c r="AD988" s="329"/>
      <c r="AE988" s="329"/>
      <c r="AF988" s="329"/>
      <c r="AG988" s="329"/>
    </row>
    <row r="989" spans="1:33" ht="24" customHeight="1">
      <c r="A989" s="329"/>
      <c r="B989" s="329"/>
      <c r="C989" s="329"/>
      <c r="D989" s="329"/>
      <c r="E989" s="329"/>
      <c r="F989" s="329"/>
      <c r="G989" s="329"/>
      <c r="H989" s="329"/>
      <c r="I989" s="329"/>
      <c r="J989" s="329"/>
      <c r="K989" s="329"/>
      <c r="L989" s="329"/>
      <c r="M989" s="329"/>
      <c r="N989" s="329"/>
      <c r="O989" s="329"/>
      <c r="P989" s="329"/>
      <c r="Q989" s="329"/>
      <c r="R989" s="329"/>
      <c r="S989" s="329"/>
      <c r="T989" s="329"/>
      <c r="U989" s="329"/>
      <c r="V989" s="329"/>
      <c r="W989" s="329"/>
      <c r="X989" s="329"/>
      <c r="Y989" s="329"/>
      <c r="Z989" s="329"/>
      <c r="AA989" s="329"/>
      <c r="AB989" s="329"/>
      <c r="AC989" s="329"/>
      <c r="AD989" s="329"/>
      <c r="AE989" s="329"/>
      <c r="AF989" s="329"/>
      <c r="AG989" s="329"/>
    </row>
    <row r="990" spans="1:33" ht="24" customHeight="1">
      <c r="A990" s="329"/>
      <c r="B990" s="329"/>
      <c r="C990" s="329"/>
      <c r="D990" s="329"/>
      <c r="E990" s="329"/>
      <c r="F990" s="329"/>
      <c r="G990" s="329"/>
      <c r="H990" s="329"/>
      <c r="I990" s="329"/>
      <c r="J990" s="329"/>
      <c r="K990" s="329"/>
      <c r="L990" s="329"/>
      <c r="M990" s="329"/>
      <c r="N990" s="329"/>
      <c r="O990" s="329"/>
      <c r="P990" s="329"/>
      <c r="Q990" s="329"/>
      <c r="R990" s="329"/>
      <c r="S990" s="329"/>
      <c r="T990" s="329"/>
      <c r="U990" s="329"/>
      <c r="V990" s="329"/>
      <c r="W990" s="329"/>
      <c r="X990" s="329"/>
      <c r="Y990" s="329"/>
      <c r="Z990" s="329"/>
      <c r="AA990" s="329"/>
      <c r="AB990" s="329"/>
      <c r="AC990" s="329"/>
      <c r="AD990" s="329"/>
      <c r="AE990" s="329"/>
      <c r="AF990" s="329"/>
      <c r="AG990" s="329"/>
    </row>
    <row r="991" spans="1:33" ht="24" customHeight="1">
      <c r="A991" s="329"/>
      <c r="B991" s="329"/>
      <c r="C991" s="329"/>
      <c r="D991" s="329"/>
      <c r="E991" s="329"/>
      <c r="F991" s="329"/>
      <c r="G991" s="329"/>
      <c r="H991" s="329"/>
      <c r="I991" s="329"/>
      <c r="J991" s="329"/>
      <c r="K991" s="329"/>
      <c r="L991" s="329"/>
      <c r="M991" s="329"/>
      <c r="N991" s="329"/>
      <c r="O991" s="329"/>
      <c r="P991" s="329"/>
      <c r="Q991" s="329"/>
      <c r="R991" s="329"/>
      <c r="S991" s="329"/>
      <c r="T991" s="329"/>
      <c r="U991" s="329"/>
      <c r="V991" s="329"/>
      <c r="W991" s="329"/>
      <c r="X991" s="329"/>
      <c r="Y991" s="329"/>
      <c r="Z991" s="329"/>
      <c r="AA991" s="329"/>
      <c r="AB991" s="329"/>
      <c r="AC991" s="329"/>
      <c r="AD991" s="329"/>
      <c r="AE991" s="329"/>
      <c r="AF991" s="329"/>
      <c r="AG991" s="329"/>
    </row>
    <row r="992" spans="1:33" ht="24" customHeight="1">
      <c r="A992" s="329"/>
      <c r="B992" s="329"/>
      <c r="C992" s="329"/>
      <c r="D992" s="329"/>
      <c r="E992" s="329"/>
      <c r="F992" s="329"/>
      <c r="G992" s="329"/>
      <c r="H992" s="329"/>
      <c r="I992" s="329"/>
      <c r="J992" s="329"/>
      <c r="K992" s="329"/>
      <c r="L992" s="329"/>
      <c r="M992" s="329"/>
      <c r="N992" s="329"/>
      <c r="O992" s="329"/>
      <c r="P992" s="329"/>
      <c r="Q992" s="329"/>
      <c r="R992" s="329"/>
      <c r="S992" s="329"/>
      <c r="T992" s="329"/>
      <c r="U992" s="329"/>
      <c r="V992" s="329"/>
      <c r="W992" s="329"/>
      <c r="X992" s="329"/>
      <c r="Y992" s="329"/>
      <c r="Z992" s="329"/>
      <c r="AA992" s="329"/>
      <c r="AB992" s="329"/>
      <c r="AC992" s="329"/>
      <c r="AD992" s="329"/>
      <c r="AE992" s="329"/>
      <c r="AF992" s="329"/>
      <c r="AG992" s="329"/>
    </row>
    <row r="993" spans="1:33" ht="24" customHeight="1">
      <c r="A993" s="329"/>
      <c r="B993" s="329"/>
      <c r="C993" s="329"/>
      <c r="D993" s="329"/>
      <c r="E993" s="329"/>
      <c r="F993" s="329"/>
      <c r="G993" s="329"/>
      <c r="H993" s="329"/>
      <c r="I993" s="329"/>
      <c r="J993" s="329"/>
      <c r="K993" s="329"/>
      <c r="L993" s="329"/>
      <c r="M993" s="329"/>
      <c r="N993" s="329"/>
      <c r="O993" s="329"/>
      <c r="P993" s="329"/>
      <c r="Q993" s="329"/>
      <c r="R993" s="329"/>
      <c r="S993" s="329"/>
      <c r="T993" s="329"/>
      <c r="U993" s="329"/>
      <c r="V993" s="329"/>
      <c r="W993" s="329"/>
      <c r="X993" s="329"/>
      <c r="Y993" s="329"/>
      <c r="Z993" s="329"/>
      <c r="AA993" s="329"/>
      <c r="AB993" s="329"/>
      <c r="AC993" s="329"/>
      <c r="AD993" s="329"/>
      <c r="AE993" s="329"/>
      <c r="AF993" s="329"/>
      <c r="AG993" s="329"/>
    </row>
    <row r="994" spans="1:33" ht="24" customHeight="1">
      <c r="A994" s="329"/>
      <c r="B994" s="329"/>
      <c r="C994" s="329"/>
      <c r="D994" s="329"/>
      <c r="E994" s="329"/>
      <c r="F994" s="329"/>
      <c r="G994" s="329"/>
      <c r="H994" s="329"/>
      <c r="I994" s="329"/>
      <c r="J994" s="329"/>
      <c r="K994" s="329"/>
      <c r="L994" s="329"/>
      <c r="M994" s="329"/>
      <c r="N994" s="329"/>
      <c r="O994" s="329"/>
      <c r="P994" s="329"/>
      <c r="Q994" s="329"/>
      <c r="R994" s="329"/>
      <c r="S994" s="329"/>
      <c r="T994" s="329"/>
      <c r="U994" s="329"/>
      <c r="V994" s="329"/>
      <c r="W994" s="329"/>
      <c r="X994" s="329"/>
      <c r="Y994" s="329"/>
      <c r="Z994" s="329"/>
      <c r="AA994" s="329"/>
      <c r="AB994" s="329"/>
      <c r="AC994" s="329"/>
      <c r="AD994" s="329"/>
      <c r="AE994" s="329"/>
      <c r="AF994" s="329"/>
      <c r="AG994" s="329"/>
    </row>
    <row r="995" spans="1:33" ht="24" customHeight="1">
      <c r="A995" s="329"/>
      <c r="B995" s="329"/>
      <c r="C995" s="329"/>
      <c r="D995" s="329"/>
      <c r="E995" s="329"/>
      <c r="F995" s="329"/>
      <c r="G995" s="329"/>
      <c r="H995" s="329"/>
      <c r="I995" s="329"/>
      <c r="J995" s="329"/>
      <c r="K995" s="329"/>
      <c r="L995" s="329"/>
      <c r="M995" s="329"/>
      <c r="N995" s="329"/>
      <c r="O995" s="329"/>
      <c r="P995" s="329"/>
      <c r="Q995" s="329"/>
      <c r="R995" s="329"/>
      <c r="S995" s="329"/>
      <c r="T995" s="329"/>
      <c r="U995" s="329"/>
      <c r="V995" s="329"/>
      <c r="W995" s="329"/>
      <c r="X995" s="329"/>
      <c r="Y995" s="329"/>
      <c r="Z995" s="329"/>
      <c r="AA995" s="329"/>
      <c r="AB995" s="329"/>
      <c r="AC995" s="329"/>
      <c r="AD995" s="329"/>
      <c r="AE995" s="329"/>
      <c r="AF995" s="329"/>
      <c r="AG995" s="329"/>
    </row>
    <row r="996" spans="1:33" ht="24" customHeight="1">
      <c r="A996" s="329"/>
      <c r="B996" s="329"/>
      <c r="C996" s="329"/>
      <c r="D996" s="329"/>
      <c r="E996" s="329"/>
      <c r="F996" s="329"/>
      <c r="G996" s="329"/>
      <c r="H996" s="329"/>
      <c r="I996" s="329"/>
      <c r="J996" s="329"/>
      <c r="K996" s="329"/>
      <c r="L996" s="329"/>
      <c r="M996" s="329"/>
      <c r="N996" s="329"/>
      <c r="O996" s="329"/>
      <c r="P996" s="329"/>
      <c r="Q996" s="329"/>
      <c r="R996" s="329"/>
      <c r="S996" s="329"/>
      <c r="T996" s="329"/>
      <c r="U996" s="329"/>
      <c r="V996" s="329"/>
      <c r="W996" s="329"/>
      <c r="X996" s="329"/>
      <c r="Y996" s="329"/>
      <c r="Z996" s="329"/>
      <c r="AA996" s="329"/>
      <c r="AB996" s="329"/>
      <c r="AC996" s="329"/>
      <c r="AD996" s="329"/>
      <c r="AE996" s="329"/>
      <c r="AF996" s="329"/>
      <c r="AG996" s="329"/>
    </row>
    <row r="997" spans="1:33" ht="24" customHeight="1">
      <c r="A997" s="329"/>
      <c r="B997" s="329"/>
      <c r="C997" s="329"/>
      <c r="D997" s="329"/>
      <c r="E997" s="329"/>
      <c r="F997" s="329"/>
      <c r="G997" s="329"/>
      <c r="H997" s="329"/>
      <c r="I997" s="329"/>
      <c r="J997" s="329"/>
      <c r="K997" s="329"/>
      <c r="L997" s="329"/>
      <c r="M997" s="329"/>
      <c r="N997" s="329"/>
      <c r="O997" s="329"/>
      <c r="P997" s="329"/>
      <c r="Q997" s="329"/>
      <c r="R997" s="329"/>
      <c r="S997" s="329"/>
      <c r="T997" s="329"/>
      <c r="U997" s="329"/>
      <c r="V997" s="329"/>
      <c r="W997" s="329"/>
      <c r="X997" s="329"/>
      <c r="Y997" s="329"/>
      <c r="Z997" s="329"/>
      <c r="AA997" s="329"/>
      <c r="AB997" s="329"/>
      <c r="AC997" s="329"/>
      <c r="AD997" s="329"/>
      <c r="AE997" s="329"/>
      <c r="AF997" s="329"/>
      <c r="AG997" s="329"/>
    </row>
    <row r="998" spans="1:33" ht="24" customHeight="1">
      <c r="A998" s="329"/>
      <c r="B998" s="329"/>
      <c r="C998" s="329"/>
      <c r="D998" s="329"/>
      <c r="E998" s="329"/>
      <c r="F998" s="329"/>
      <c r="G998" s="329"/>
      <c r="H998" s="329"/>
      <c r="I998" s="329"/>
      <c r="J998" s="329"/>
      <c r="K998" s="329"/>
      <c r="L998" s="329"/>
      <c r="M998" s="329"/>
      <c r="N998" s="329"/>
      <c r="O998" s="329"/>
      <c r="P998" s="329"/>
      <c r="Q998" s="329"/>
      <c r="R998" s="329"/>
      <c r="S998" s="329"/>
      <c r="T998" s="329"/>
      <c r="U998" s="329"/>
      <c r="V998" s="329"/>
      <c r="W998" s="329"/>
      <c r="X998" s="329"/>
      <c r="Y998" s="329"/>
      <c r="Z998" s="329"/>
      <c r="AA998" s="329"/>
      <c r="AB998" s="329"/>
      <c r="AC998" s="329"/>
      <c r="AD998" s="329"/>
      <c r="AE998" s="329"/>
      <c r="AF998" s="329"/>
      <c r="AG998" s="329"/>
    </row>
    <row r="999" spans="1:33" ht="24" customHeight="1">
      <c r="A999" s="329"/>
      <c r="B999" s="329"/>
      <c r="C999" s="329"/>
      <c r="D999" s="329"/>
      <c r="E999" s="329"/>
      <c r="F999" s="329"/>
      <c r="G999" s="329"/>
      <c r="H999" s="329"/>
      <c r="I999" s="329"/>
      <c r="J999" s="329"/>
      <c r="K999" s="329"/>
      <c r="L999" s="329"/>
      <c r="M999" s="329"/>
      <c r="N999" s="329"/>
      <c r="O999" s="329"/>
      <c r="P999" s="329"/>
      <c r="Q999" s="329"/>
      <c r="R999" s="329"/>
      <c r="S999" s="329"/>
      <c r="T999" s="329"/>
      <c r="U999" s="329"/>
      <c r="V999" s="329"/>
      <c r="W999" s="329"/>
      <c r="X999" s="329"/>
      <c r="Y999" s="329"/>
      <c r="Z999" s="329"/>
      <c r="AA999" s="329"/>
      <c r="AB999" s="329"/>
      <c r="AC999" s="329"/>
      <c r="AD999" s="329"/>
      <c r="AE999" s="329"/>
      <c r="AF999" s="329"/>
      <c r="AG999" s="329"/>
    </row>
    <row r="1000" spans="1:33" ht="24" customHeight="1">
      <c r="A1000" s="329"/>
      <c r="B1000" s="329"/>
      <c r="C1000" s="329"/>
      <c r="D1000" s="329"/>
      <c r="E1000" s="329"/>
      <c r="F1000" s="329"/>
      <c r="G1000" s="329"/>
      <c r="H1000" s="329"/>
      <c r="I1000" s="329"/>
      <c r="J1000" s="329"/>
      <c r="K1000" s="329"/>
      <c r="L1000" s="329"/>
      <c r="M1000" s="329"/>
      <c r="N1000" s="329"/>
      <c r="O1000" s="329"/>
      <c r="P1000" s="329"/>
      <c r="Q1000" s="329"/>
      <c r="R1000" s="329"/>
      <c r="S1000" s="329"/>
      <c r="T1000" s="329"/>
      <c r="U1000" s="329"/>
      <c r="V1000" s="329"/>
      <c r="W1000" s="329"/>
      <c r="X1000" s="329"/>
      <c r="Y1000" s="329"/>
      <c r="Z1000" s="329"/>
      <c r="AA1000" s="329"/>
      <c r="AB1000" s="329"/>
      <c r="AC1000" s="329"/>
      <c r="AD1000" s="329"/>
      <c r="AE1000" s="329"/>
      <c r="AF1000" s="329"/>
      <c r="AG1000" s="329"/>
    </row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G1000"/>
  <sheetViews>
    <sheetView workbookViewId="0">
      <pane ySplit="8" topLeftCell="A9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39.2109375" customWidth="1"/>
    <col min="5" max="5" width="13.2109375" customWidth="1"/>
    <col min="6" max="6" width="11.7109375" customWidth="1"/>
    <col min="7" max="7" width="12.4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50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295"/>
      <c r="AG1" s="295"/>
    </row>
    <row r="2" spans="1:33" ht="24" customHeight="1">
      <c r="A2" s="450" t="s">
        <v>249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  <c r="AF2" s="295"/>
      <c r="AG2" s="295"/>
    </row>
    <row r="3" spans="1:33" ht="24" customHeight="1">
      <c r="A3" s="450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295"/>
      <c r="AG3" s="295"/>
    </row>
    <row r="4" spans="1:33" ht="12" customHeight="1">
      <c r="A4" s="294"/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  <c r="N4" s="294"/>
      <c r="O4" s="294"/>
      <c r="P4" s="294"/>
      <c r="Q4" s="294"/>
      <c r="R4" s="294"/>
      <c r="S4" s="294"/>
      <c r="T4" s="294"/>
      <c r="U4" s="294"/>
      <c r="V4" s="294"/>
      <c r="W4" s="294"/>
      <c r="X4" s="294"/>
      <c r="Y4" s="294"/>
      <c r="Z4" s="294"/>
      <c r="AA4" s="294"/>
      <c r="AB4" s="294"/>
      <c r="AC4" s="294"/>
      <c r="AD4" s="294"/>
      <c r="AE4" s="294"/>
      <c r="AF4" s="294"/>
      <c r="AG4" s="294"/>
    </row>
    <row r="5" spans="1:33" ht="4.5" customHeight="1">
      <c r="A5" s="294"/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450"/>
      <c r="AE5" s="380"/>
      <c r="AF5" s="450" t="s">
        <v>98</v>
      </c>
      <c r="AG5" s="380"/>
    </row>
    <row r="6" spans="1:33" ht="27" customHeight="1">
      <c r="A6" s="296"/>
      <c r="B6" s="445" t="s">
        <v>1</v>
      </c>
      <c r="C6" s="377"/>
      <c r="D6" s="378"/>
      <c r="E6" s="297" t="s">
        <v>99</v>
      </c>
      <c r="F6" s="447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89" t="s">
        <v>101</v>
      </c>
      <c r="AG6" s="371"/>
    </row>
    <row r="7" spans="1:33" ht="24" customHeight="1">
      <c r="A7" s="296"/>
      <c r="B7" s="379"/>
      <c r="C7" s="380"/>
      <c r="D7" s="381"/>
      <c r="E7" s="446" t="s">
        <v>102</v>
      </c>
      <c r="F7" s="447" t="s">
        <v>103</v>
      </c>
      <c r="G7" s="371"/>
      <c r="H7" s="447" t="s">
        <v>104</v>
      </c>
      <c r="I7" s="371"/>
      <c r="J7" s="447" t="s">
        <v>105</v>
      </c>
      <c r="K7" s="371"/>
      <c r="L7" s="447" t="s">
        <v>106</v>
      </c>
      <c r="M7" s="371"/>
      <c r="N7" s="447" t="s">
        <v>107</v>
      </c>
      <c r="O7" s="371"/>
      <c r="P7" s="447" t="s">
        <v>108</v>
      </c>
      <c r="Q7" s="371"/>
      <c r="R7" s="447" t="s">
        <v>109</v>
      </c>
      <c r="S7" s="371"/>
      <c r="T7" s="447" t="s">
        <v>110</v>
      </c>
      <c r="U7" s="371"/>
      <c r="V7" s="447" t="s">
        <v>111</v>
      </c>
      <c r="W7" s="371"/>
      <c r="X7" s="447" t="s">
        <v>112</v>
      </c>
      <c r="Y7" s="371"/>
      <c r="Z7" s="447" t="s">
        <v>113</v>
      </c>
      <c r="AA7" s="371"/>
      <c r="AB7" s="447" t="s">
        <v>114</v>
      </c>
      <c r="AC7" s="371"/>
      <c r="AD7" s="298" t="s">
        <v>115</v>
      </c>
      <c r="AE7" s="448" t="s">
        <v>116</v>
      </c>
      <c r="AF7" s="299" t="s">
        <v>115</v>
      </c>
      <c r="AG7" s="449" t="s">
        <v>116</v>
      </c>
    </row>
    <row r="8" spans="1:33" ht="24" customHeight="1">
      <c r="A8" s="296"/>
      <c r="B8" s="382"/>
      <c r="C8" s="383"/>
      <c r="D8" s="384"/>
      <c r="E8" s="386"/>
      <c r="F8" s="298">
        <v>2568</v>
      </c>
      <c r="G8" s="298">
        <v>2569</v>
      </c>
      <c r="H8" s="298">
        <v>2568</v>
      </c>
      <c r="I8" s="298">
        <v>2569</v>
      </c>
      <c r="J8" s="298">
        <v>2568</v>
      </c>
      <c r="K8" s="298">
        <v>2569</v>
      </c>
      <c r="L8" s="298">
        <v>2568</v>
      </c>
      <c r="M8" s="298">
        <v>2569</v>
      </c>
      <c r="N8" s="298">
        <v>2568</v>
      </c>
      <c r="O8" s="298">
        <v>2569</v>
      </c>
      <c r="P8" s="298">
        <v>2568</v>
      </c>
      <c r="Q8" s="298">
        <v>2569</v>
      </c>
      <c r="R8" s="298">
        <v>2568</v>
      </c>
      <c r="S8" s="298">
        <v>2569</v>
      </c>
      <c r="T8" s="298">
        <v>2568</v>
      </c>
      <c r="U8" s="298">
        <v>2569</v>
      </c>
      <c r="V8" s="298">
        <v>2568</v>
      </c>
      <c r="W8" s="298">
        <v>2569</v>
      </c>
      <c r="X8" s="298">
        <v>2568</v>
      </c>
      <c r="Y8" s="298">
        <v>2569</v>
      </c>
      <c r="Z8" s="298">
        <v>2568</v>
      </c>
      <c r="AA8" s="298">
        <v>2569</v>
      </c>
      <c r="AB8" s="298">
        <v>2568</v>
      </c>
      <c r="AC8" s="298">
        <v>2569</v>
      </c>
      <c r="AD8" s="298" t="s">
        <v>117</v>
      </c>
      <c r="AE8" s="386"/>
      <c r="AF8" s="300" t="s">
        <v>118</v>
      </c>
      <c r="AG8" s="386"/>
    </row>
    <row r="9" spans="1:33" ht="24" customHeight="1">
      <c r="A9" s="295"/>
      <c r="B9" s="52" t="s">
        <v>119</v>
      </c>
      <c r="C9" s="52"/>
      <c r="D9" s="52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5"/>
      <c r="AF9" s="56"/>
      <c r="AG9" s="55"/>
    </row>
    <row r="10" spans="1:33" ht="24" customHeight="1">
      <c r="A10" s="295"/>
      <c r="B10" s="55"/>
      <c r="C10" s="370" t="s">
        <v>4</v>
      </c>
      <c r="D10" s="371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5"/>
      <c r="AF10" s="57"/>
      <c r="AG10" s="55"/>
    </row>
    <row r="11" spans="1:33" ht="24" customHeight="1">
      <c r="A11" s="295"/>
      <c r="B11" s="59"/>
      <c r="C11" s="59"/>
      <c r="D11" s="59" t="s">
        <v>5</v>
      </c>
      <c r="E11" s="62">
        <v>76000000</v>
      </c>
      <c r="F11" s="62">
        <v>2221653.71</v>
      </c>
      <c r="G11" s="62">
        <v>28059050.190000001</v>
      </c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>
        <f t="shared" ref="AD11:AD19" si="0">SUM(F11:AC11)</f>
        <v>30280703.900000002</v>
      </c>
      <c r="AE11" s="63">
        <f t="shared" ref="AE11:AE19" si="1">+AD11*100/E11</f>
        <v>39.843031447368418</v>
      </c>
      <c r="AF11" s="62">
        <f t="shared" ref="AF11:AF19" si="2">+E11-AD11</f>
        <v>45719296.099999994</v>
      </c>
      <c r="AG11" s="63">
        <f>+AF11*100/E11</f>
        <v>60.156968552631568</v>
      </c>
    </row>
    <row r="12" spans="1:33" ht="24" customHeight="1">
      <c r="A12" s="295"/>
      <c r="B12" s="59"/>
      <c r="C12" s="59"/>
      <c r="D12" s="59" t="s">
        <v>7</v>
      </c>
      <c r="E12" s="62">
        <v>3520000</v>
      </c>
      <c r="F12" s="62">
        <v>0</v>
      </c>
      <c r="G12" s="62">
        <v>0</v>
      </c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>
        <f t="shared" si="0"/>
        <v>0</v>
      </c>
      <c r="AE12" s="63">
        <f t="shared" si="1"/>
        <v>0</v>
      </c>
      <c r="AF12" s="62">
        <f t="shared" si="2"/>
        <v>3520000</v>
      </c>
      <c r="AG12" s="63" t="e">
        <f t="shared" ref="AG12:AG19" si="3">+AF12*100/G12</f>
        <v>#DIV/0!</v>
      </c>
    </row>
    <row r="13" spans="1:33" ht="24" customHeight="1">
      <c r="A13" s="295"/>
      <c r="B13" s="59"/>
      <c r="C13" s="59"/>
      <c r="D13" s="59" t="s">
        <v>9</v>
      </c>
      <c r="E13" s="62">
        <v>300000</v>
      </c>
      <c r="F13" s="62">
        <v>0</v>
      </c>
      <c r="G13" s="62">
        <v>0</v>
      </c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>
        <f t="shared" si="0"/>
        <v>0</v>
      </c>
      <c r="AE13" s="63">
        <f t="shared" si="1"/>
        <v>0</v>
      </c>
      <c r="AF13" s="62">
        <f t="shared" si="2"/>
        <v>300000</v>
      </c>
      <c r="AG13" s="63" t="e">
        <f t="shared" si="3"/>
        <v>#DIV/0!</v>
      </c>
    </row>
    <row r="14" spans="1:33" ht="24" customHeight="1">
      <c r="A14" s="295"/>
      <c r="B14" s="59"/>
      <c r="C14" s="59"/>
      <c r="D14" s="59" t="s">
        <v>11</v>
      </c>
      <c r="E14" s="62">
        <v>6500000</v>
      </c>
      <c r="F14" s="62">
        <v>1044190.58</v>
      </c>
      <c r="G14" s="62">
        <v>0</v>
      </c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>
        <f t="shared" si="0"/>
        <v>1044190.58</v>
      </c>
      <c r="AE14" s="63">
        <f t="shared" si="1"/>
        <v>16.064470461538463</v>
      </c>
      <c r="AF14" s="62">
        <f t="shared" si="2"/>
        <v>5455809.4199999999</v>
      </c>
      <c r="AG14" s="63" t="e">
        <f t="shared" si="3"/>
        <v>#DIV/0!</v>
      </c>
    </row>
    <row r="15" spans="1:33" ht="24" customHeight="1">
      <c r="A15" s="295"/>
      <c r="B15" s="59"/>
      <c r="C15" s="59"/>
      <c r="D15" s="59" t="s">
        <v>13</v>
      </c>
      <c r="E15" s="62">
        <v>5000</v>
      </c>
      <c r="F15" s="62">
        <v>0</v>
      </c>
      <c r="G15" s="62">
        <v>0</v>
      </c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>
        <f t="shared" si="0"/>
        <v>0</v>
      </c>
      <c r="AE15" s="63">
        <f t="shared" si="1"/>
        <v>0</v>
      </c>
      <c r="AF15" s="62">
        <f t="shared" si="2"/>
        <v>5000</v>
      </c>
      <c r="AG15" s="63" t="e">
        <f t="shared" si="3"/>
        <v>#DIV/0!</v>
      </c>
    </row>
    <row r="16" spans="1:33" ht="24" customHeight="1">
      <c r="A16" s="295"/>
      <c r="B16" s="59"/>
      <c r="C16" s="59"/>
      <c r="D16" s="59" t="s">
        <v>15</v>
      </c>
      <c r="E16" s="62">
        <v>1960000</v>
      </c>
      <c r="F16" s="62">
        <v>0</v>
      </c>
      <c r="G16" s="62">
        <v>0</v>
      </c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>
        <f t="shared" si="0"/>
        <v>0</v>
      </c>
      <c r="AE16" s="63">
        <f t="shared" si="1"/>
        <v>0</v>
      </c>
      <c r="AF16" s="62">
        <f t="shared" si="2"/>
        <v>1960000</v>
      </c>
      <c r="AG16" s="63" t="e">
        <f t="shared" si="3"/>
        <v>#DIV/0!</v>
      </c>
    </row>
    <row r="17" spans="1:33" ht="24" customHeight="1">
      <c r="A17" s="295"/>
      <c r="B17" s="59"/>
      <c r="C17" s="59"/>
      <c r="D17" s="59" t="s">
        <v>17</v>
      </c>
      <c r="E17" s="62">
        <v>1100000</v>
      </c>
      <c r="F17" s="62">
        <v>6375</v>
      </c>
      <c r="G17" s="62">
        <v>11440</v>
      </c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>
        <f t="shared" si="0"/>
        <v>17815</v>
      </c>
      <c r="AE17" s="63">
        <f t="shared" si="1"/>
        <v>1.6195454545454546</v>
      </c>
      <c r="AF17" s="62">
        <f t="shared" si="2"/>
        <v>1082185</v>
      </c>
      <c r="AG17" s="63">
        <f t="shared" si="3"/>
        <v>9459.6590909090901</v>
      </c>
    </row>
    <row r="18" spans="1:33" ht="24" customHeight="1">
      <c r="A18" s="295"/>
      <c r="B18" s="59"/>
      <c r="C18" s="59"/>
      <c r="D18" s="59" t="s">
        <v>19</v>
      </c>
      <c r="E18" s="62">
        <v>77400</v>
      </c>
      <c r="F18" s="62">
        <v>7600</v>
      </c>
      <c r="G18" s="62">
        <v>0</v>
      </c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>
        <f t="shared" si="0"/>
        <v>7600</v>
      </c>
      <c r="AE18" s="63">
        <f t="shared" si="1"/>
        <v>9.819121447028424</v>
      </c>
      <c r="AF18" s="62">
        <f t="shared" si="2"/>
        <v>69800</v>
      </c>
      <c r="AG18" s="63" t="e">
        <f t="shared" si="3"/>
        <v>#DIV/0!</v>
      </c>
    </row>
    <row r="19" spans="1:33" ht="24" customHeight="1">
      <c r="A19" s="295"/>
      <c r="B19" s="59"/>
      <c r="C19" s="59"/>
      <c r="D19" s="59" t="s">
        <v>21</v>
      </c>
      <c r="E19" s="62">
        <v>2300000</v>
      </c>
      <c r="F19" s="62">
        <v>26054</v>
      </c>
      <c r="G19" s="62">
        <v>224985.32</v>
      </c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>
        <f t="shared" si="0"/>
        <v>251039.32</v>
      </c>
      <c r="AE19" s="63">
        <f t="shared" si="1"/>
        <v>10.91475304347826</v>
      </c>
      <c r="AF19" s="62">
        <f t="shared" si="2"/>
        <v>2048960.68</v>
      </c>
      <c r="AG19" s="63">
        <f t="shared" si="3"/>
        <v>910.70860978840744</v>
      </c>
    </row>
    <row r="20" spans="1:33" ht="24" customHeight="1">
      <c r="A20" s="295"/>
      <c r="B20" s="55"/>
      <c r="C20" s="370" t="s">
        <v>120</v>
      </c>
      <c r="D20" s="371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64"/>
      <c r="AF20" s="57"/>
      <c r="AG20" s="64"/>
    </row>
    <row r="21" spans="1:33" ht="24" customHeight="1">
      <c r="A21" s="295"/>
      <c r="B21" s="59"/>
      <c r="C21" s="59"/>
      <c r="D21" s="59" t="s">
        <v>24</v>
      </c>
      <c r="E21" s="62">
        <v>120000</v>
      </c>
      <c r="F21" s="62">
        <v>0</v>
      </c>
      <c r="G21" s="62">
        <v>0</v>
      </c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>
        <f t="shared" ref="AD21:AD26" si="4">SUM(F21:AC21)</f>
        <v>0</v>
      </c>
      <c r="AE21" s="63">
        <f t="shared" ref="AE21:AE27" si="5">+AD21*100/E21</f>
        <v>0</v>
      </c>
      <c r="AF21" s="62">
        <f t="shared" ref="AF21:AF26" si="6">+E21-AD21</f>
        <v>120000</v>
      </c>
      <c r="AG21" s="63">
        <f t="shared" ref="AG21:AG27" si="7">+AF21*100/E21</f>
        <v>100</v>
      </c>
    </row>
    <row r="22" spans="1:33" ht="24" customHeight="1">
      <c r="A22" s="295"/>
      <c r="B22" s="59"/>
      <c r="C22" s="59"/>
      <c r="D22" s="59" t="s">
        <v>26</v>
      </c>
      <c r="E22" s="62">
        <v>16500</v>
      </c>
      <c r="F22" s="62">
        <v>0</v>
      </c>
      <c r="G22" s="62">
        <v>0</v>
      </c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>
        <f t="shared" si="4"/>
        <v>0</v>
      </c>
      <c r="AE22" s="63">
        <f t="shared" si="5"/>
        <v>0</v>
      </c>
      <c r="AF22" s="62">
        <f t="shared" si="6"/>
        <v>16500</v>
      </c>
      <c r="AG22" s="63">
        <f t="shared" si="7"/>
        <v>100</v>
      </c>
    </row>
    <row r="23" spans="1:33" ht="24" customHeight="1">
      <c r="A23" s="295"/>
      <c r="B23" s="59"/>
      <c r="C23" s="59"/>
      <c r="D23" s="59" t="s">
        <v>28</v>
      </c>
      <c r="E23" s="62">
        <v>70100</v>
      </c>
      <c r="F23" s="62">
        <v>0</v>
      </c>
      <c r="G23" s="62">
        <v>1000</v>
      </c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>
        <f t="shared" si="4"/>
        <v>1000</v>
      </c>
      <c r="AE23" s="63">
        <f t="shared" si="5"/>
        <v>1.4265335235378032</v>
      </c>
      <c r="AF23" s="62">
        <f t="shared" si="6"/>
        <v>69100</v>
      </c>
      <c r="AG23" s="63">
        <f t="shared" si="7"/>
        <v>98.573466476462201</v>
      </c>
    </row>
    <row r="24" spans="1:33" ht="24" customHeight="1">
      <c r="A24" s="295"/>
      <c r="B24" s="59"/>
      <c r="C24" s="59"/>
      <c r="D24" s="59" t="s">
        <v>30</v>
      </c>
      <c r="E24" s="62">
        <v>100000</v>
      </c>
      <c r="F24" s="62">
        <v>0</v>
      </c>
      <c r="G24" s="62">
        <v>0</v>
      </c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>
        <f t="shared" si="4"/>
        <v>0</v>
      </c>
      <c r="AE24" s="63">
        <f t="shared" si="5"/>
        <v>0</v>
      </c>
      <c r="AF24" s="62">
        <f t="shared" si="6"/>
        <v>100000</v>
      </c>
      <c r="AG24" s="63">
        <f t="shared" si="7"/>
        <v>100</v>
      </c>
    </row>
    <row r="25" spans="1:33" ht="24" customHeight="1">
      <c r="A25" s="295"/>
      <c r="B25" s="59"/>
      <c r="C25" s="59"/>
      <c r="D25" s="59" t="s">
        <v>120</v>
      </c>
      <c r="E25" s="62">
        <v>5800000</v>
      </c>
      <c r="F25" s="62">
        <v>158054.24</v>
      </c>
      <c r="G25" s="62">
        <v>221446.89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>
        <f t="shared" si="4"/>
        <v>379501.13</v>
      </c>
      <c r="AE25" s="63">
        <f t="shared" si="5"/>
        <v>6.5431229310344827</v>
      </c>
      <c r="AF25" s="62">
        <f t="shared" si="6"/>
        <v>5420498.8700000001</v>
      </c>
      <c r="AG25" s="63">
        <f t="shared" si="7"/>
        <v>93.456877068965511</v>
      </c>
    </row>
    <row r="26" spans="1:33" ht="24" customHeight="1">
      <c r="A26" s="295"/>
      <c r="B26" s="59"/>
      <c r="C26" s="59"/>
      <c r="D26" s="59" t="s">
        <v>121</v>
      </c>
      <c r="E26" s="62">
        <v>0</v>
      </c>
      <c r="F26" s="62">
        <v>0</v>
      </c>
      <c r="G26" s="62">
        <v>0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>
        <f t="shared" si="4"/>
        <v>0</v>
      </c>
      <c r="AE26" s="63" t="e">
        <f t="shared" si="5"/>
        <v>#DIV/0!</v>
      </c>
      <c r="AF26" s="62">
        <f t="shared" si="6"/>
        <v>0</v>
      </c>
      <c r="AG26" s="63" t="e">
        <f t="shared" si="7"/>
        <v>#DIV/0!</v>
      </c>
    </row>
    <row r="27" spans="1:33" ht="24" customHeight="1">
      <c r="A27" s="295"/>
      <c r="B27" s="66"/>
      <c r="C27" s="66"/>
      <c r="D27" s="67" t="s">
        <v>122</v>
      </c>
      <c r="E27" s="68">
        <f t="shared" ref="E27:AD27" si="8">SUM(E10:E26)</f>
        <v>97869000</v>
      </c>
      <c r="F27" s="68">
        <f t="shared" si="8"/>
        <v>3463927.5300000003</v>
      </c>
      <c r="G27" s="68">
        <f t="shared" si="8"/>
        <v>28517922.400000002</v>
      </c>
      <c r="H27" s="68">
        <f t="shared" si="8"/>
        <v>0</v>
      </c>
      <c r="I27" s="68">
        <f t="shared" si="8"/>
        <v>0</v>
      </c>
      <c r="J27" s="68">
        <f t="shared" si="8"/>
        <v>0</v>
      </c>
      <c r="K27" s="68">
        <f t="shared" si="8"/>
        <v>0</v>
      </c>
      <c r="L27" s="68">
        <f t="shared" si="8"/>
        <v>0</v>
      </c>
      <c r="M27" s="68">
        <f t="shared" si="8"/>
        <v>0</v>
      </c>
      <c r="N27" s="68">
        <f t="shared" si="8"/>
        <v>0</v>
      </c>
      <c r="O27" s="68">
        <f t="shared" si="8"/>
        <v>0</v>
      </c>
      <c r="P27" s="68">
        <f t="shared" si="8"/>
        <v>0</v>
      </c>
      <c r="Q27" s="68">
        <f t="shared" si="8"/>
        <v>0</v>
      </c>
      <c r="R27" s="68">
        <f t="shared" si="8"/>
        <v>0</v>
      </c>
      <c r="S27" s="68">
        <f t="shared" si="8"/>
        <v>0</v>
      </c>
      <c r="T27" s="68">
        <f t="shared" si="8"/>
        <v>0</v>
      </c>
      <c r="U27" s="68">
        <f t="shared" si="8"/>
        <v>0</v>
      </c>
      <c r="V27" s="68">
        <f t="shared" si="8"/>
        <v>0</v>
      </c>
      <c r="W27" s="68">
        <f t="shared" si="8"/>
        <v>0</v>
      </c>
      <c r="X27" s="68">
        <f t="shared" si="8"/>
        <v>0</v>
      </c>
      <c r="Y27" s="68">
        <f t="shared" si="8"/>
        <v>0</v>
      </c>
      <c r="Z27" s="68">
        <f t="shared" si="8"/>
        <v>0</v>
      </c>
      <c r="AA27" s="68">
        <f t="shared" si="8"/>
        <v>0</v>
      </c>
      <c r="AB27" s="68">
        <f t="shared" si="8"/>
        <v>0</v>
      </c>
      <c r="AC27" s="68">
        <f t="shared" si="8"/>
        <v>0</v>
      </c>
      <c r="AD27" s="68">
        <f t="shared" si="8"/>
        <v>31981849.93</v>
      </c>
      <c r="AE27" s="70">
        <f t="shared" si="5"/>
        <v>32.67822285912802</v>
      </c>
      <c r="AF27" s="68">
        <f>SUM(AF10:AF26)</f>
        <v>65887150.069999993</v>
      </c>
      <c r="AG27" s="70">
        <f t="shared" si="7"/>
        <v>67.321777140871973</v>
      </c>
    </row>
    <row r="28" spans="1:33" ht="24" customHeight="1">
      <c r="A28" s="295"/>
      <c r="B28" s="372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64"/>
      <c r="AF28" s="295"/>
      <c r="AG28" s="64"/>
    </row>
    <row r="29" spans="1:33" ht="24" customHeight="1">
      <c r="A29" s="295"/>
      <c r="B29" s="55"/>
      <c r="C29" s="370" t="s">
        <v>35</v>
      </c>
      <c r="D29" s="371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64"/>
      <c r="AF29" s="57"/>
      <c r="AG29" s="64"/>
    </row>
    <row r="30" spans="1:33" ht="24" customHeight="1">
      <c r="A30" s="295"/>
      <c r="B30" s="59"/>
      <c r="C30" s="59"/>
      <c r="D30" s="59" t="s">
        <v>36</v>
      </c>
      <c r="E30" s="62">
        <v>17140800</v>
      </c>
      <c r="F30" s="62">
        <v>1361790.5</v>
      </c>
      <c r="G30" s="62">
        <v>0</v>
      </c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>
        <f t="shared" ref="AD30:AD41" si="9">SUM(F30:AC30)</f>
        <v>1361790.5</v>
      </c>
      <c r="AE30" s="63">
        <f t="shared" ref="AE30:AE41" si="10">+AD30*100/E30</f>
        <v>7.9447312844207971</v>
      </c>
      <c r="AF30" s="62">
        <f t="shared" ref="AF30:AF41" si="11">+E30-AD30</f>
        <v>15779009.5</v>
      </c>
      <c r="AG30" s="63">
        <f t="shared" ref="AG30:AG41" si="12">+AF30*100/E30</f>
        <v>92.055268715579203</v>
      </c>
    </row>
    <row r="31" spans="1:33" ht="24" customHeight="1">
      <c r="A31" s="295"/>
      <c r="B31" s="59"/>
      <c r="C31" s="59"/>
      <c r="D31" s="59" t="s">
        <v>124</v>
      </c>
      <c r="E31" s="62">
        <v>700000</v>
      </c>
      <c r="F31" s="62">
        <v>95970</v>
      </c>
      <c r="G31" s="62">
        <v>0</v>
      </c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>
        <f t="shared" si="9"/>
        <v>95970</v>
      </c>
      <c r="AE31" s="63">
        <f t="shared" si="10"/>
        <v>13.71</v>
      </c>
      <c r="AF31" s="62">
        <f t="shared" si="11"/>
        <v>604030</v>
      </c>
      <c r="AG31" s="63">
        <f t="shared" si="12"/>
        <v>86.29</v>
      </c>
    </row>
    <row r="32" spans="1:33" ht="24" customHeight="1">
      <c r="A32" s="295"/>
      <c r="B32" s="59"/>
      <c r="C32" s="59"/>
      <c r="D32" s="59" t="s">
        <v>40</v>
      </c>
      <c r="E32" s="62">
        <v>1000000</v>
      </c>
      <c r="F32" s="62">
        <v>119790</v>
      </c>
      <c r="G32" s="62">
        <v>0</v>
      </c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>
        <f t="shared" si="9"/>
        <v>119790</v>
      </c>
      <c r="AE32" s="63">
        <f t="shared" si="10"/>
        <v>11.978999999999999</v>
      </c>
      <c r="AF32" s="62">
        <f t="shared" si="11"/>
        <v>880210</v>
      </c>
      <c r="AG32" s="63">
        <f t="shared" si="12"/>
        <v>88.021000000000001</v>
      </c>
    </row>
    <row r="33" spans="1:33" ht="24" customHeight="1">
      <c r="A33" s="295"/>
      <c r="B33" s="59"/>
      <c r="C33" s="59"/>
      <c r="D33" s="59" t="s">
        <v>42</v>
      </c>
      <c r="E33" s="62">
        <v>1620000</v>
      </c>
      <c r="F33" s="62">
        <v>135000</v>
      </c>
      <c r="G33" s="62">
        <v>0</v>
      </c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>
        <f t="shared" si="9"/>
        <v>135000</v>
      </c>
      <c r="AE33" s="63">
        <f t="shared" si="10"/>
        <v>8.3333333333333339</v>
      </c>
      <c r="AF33" s="62">
        <f t="shared" si="11"/>
        <v>1485000</v>
      </c>
      <c r="AG33" s="63">
        <f t="shared" si="12"/>
        <v>91.666666666666671</v>
      </c>
    </row>
    <row r="34" spans="1:33" ht="24" customHeight="1">
      <c r="A34" s="295"/>
      <c r="B34" s="59"/>
      <c r="C34" s="59"/>
      <c r="D34" s="59" t="s">
        <v>44</v>
      </c>
      <c r="E34" s="62">
        <v>11011500</v>
      </c>
      <c r="F34" s="62">
        <v>895500</v>
      </c>
      <c r="G34" s="62">
        <v>0</v>
      </c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>
        <f t="shared" si="9"/>
        <v>895500</v>
      </c>
      <c r="AE34" s="63">
        <f t="shared" si="10"/>
        <v>8.1324070290151198</v>
      </c>
      <c r="AF34" s="62">
        <f t="shared" si="11"/>
        <v>10116000</v>
      </c>
      <c r="AG34" s="63">
        <f t="shared" si="12"/>
        <v>91.867592970984873</v>
      </c>
    </row>
    <row r="35" spans="1:33" ht="24" customHeight="1">
      <c r="A35" s="295"/>
      <c r="B35" s="59"/>
      <c r="C35" s="59"/>
      <c r="D35" s="59" t="s">
        <v>46</v>
      </c>
      <c r="E35" s="62">
        <v>0</v>
      </c>
      <c r="F35" s="62">
        <v>0</v>
      </c>
      <c r="G35" s="62">
        <v>0</v>
      </c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>
        <f t="shared" si="9"/>
        <v>0</v>
      </c>
      <c r="AE35" s="63" t="e">
        <f t="shared" si="10"/>
        <v>#DIV/0!</v>
      </c>
      <c r="AF35" s="62">
        <f t="shared" si="11"/>
        <v>0</v>
      </c>
      <c r="AG35" s="63" t="e">
        <f t="shared" si="12"/>
        <v>#DIV/0!</v>
      </c>
    </row>
    <row r="36" spans="1:33" ht="24" customHeight="1">
      <c r="A36" s="295"/>
      <c r="B36" s="59"/>
      <c r="C36" s="59"/>
      <c r="D36" s="59" t="s">
        <v>48</v>
      </c>
      <c r="E36" s="62">
        <v>126000</v>
      </c>
      <c r="F36" s="62">
        <v>9500</v>
      </c>
      <c r="G36" s="62">
        <v>0</v>
      </c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>
        <f t="shared" si="9"/>
        <v>9500</v>
      </c>
      <c r="AE36" s="63">
        <f t="shared" si="10"/>
        <v>7.5396825396825395</v>
      </c>
      <c r="AF36" s="62">
        <f t="shared" si="11"/>
        <v>116500</v>
      </c>
      <c r="AG36" s="63">
        <f t="shared" si="12"/>
        <v>92.460317460317455</v>
      </c>
    </row>
    <row r="37" spans="1:33" ht="24" customHeight="1">
      <c r="A37" s="295"/>
      <c r="B37" s="59"/>
      <c r="C37" s="59"/>
      <c r="D37" s="59" t="s">
        <v>50</v>
      </c>
      <c r="E37" s="62">
        <v>13900000</v>
      </c>
      <c r="F37" s="62">
        <v>951035</v>
      </c>
      <c r="G37" s="62">
        <v>0</v>
      </c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>
        <f t="shared" si="9"/>
        <v>951035</v>
      </c>
      <c r="AE37" s="63">
        <f t="shared" si="10"/>
        <v>6.8419784172661871</v>
      </c>
      <c r="AF37" s="62">
        <f t="shared" si="11"/>
        <v>12948965</v>
      </c>
      <c r="AG37" s="63">
        <f t="shared" si="12"/>
        <v>93.158021582733809</v>
      </c>
    </row>
    <row r="38" spans="1:33" ht="24" customHeight="1">
      <c r="A38" s="295"/>
      <c r="B38" s="59"/>
      <c r="C38" s="59"/>
      <c r="D38" s="59" t="s">
        <v>52</v>
      </c>
      <c r="E38" s="62">
        <v>0</v>
      </c>
      <c r="F38" s="62">
        <v>0</v>
      </c>
      <c r="G38" s="62">
        <v>0</v>
      </c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>
        <f t="shared" si="9"/>
        <v>0</v>
      </c>
      <c r="AE38" s="63" t="e">
        <f t="shared" si="10"/>
        <v>#DIV/0!</v>
      </c>
      <c r="AF38" s="62">
        <f t="shared" si="11"/>
        <v>0</v>
      </c>
      <c r="AG38" s="63" t="e">
        <f t="shared" si="12"/>
        <v>#DIV/0!</v>
      </c>
    </row>
    <row r="39" spans="1:33" ht="24" customHeight="1">
      <c r="A39" s="295"/>
      <c r="B39" s="59"/>
      <c r="C39" s="59"/>
      <c r="D39" s="59" t="s">
        <v>125</v>
      </c>
      <c r="E39" s="62">
        <v>60000</v>
      </c>
      <c r="F39" s="62">
        <v>5000</v>
      </c>
      <c r="G39" s="62">
        <v>0</v>
      </c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>
        <f t="shared" si="9"/>
        <v>5000</v>
      </c>
      <c r="AE39" s="63">
        <f t="shared" si="10"/>
        <v>8.3333333333333339</v>
      </c>
      <c r="AF39" s="62">
        <f t="shared" si="11"/>
        <v>55000</v>
      </c>
      <c r="AG39" s="63">
        <f t="shared" si="12"/>
        <v>91.666666666666671</v>
      </c>
    </row>
    <row r="40" spans="1:33" ht="24" customHeight="1">
      <c r="A40" s="295"/>
      <c r="B40" s="59"/>
      <c r="C40" s="59"/>
      <c r="D40" s="59" t="s">
        <v>56</v>
      </c>
      <c r="E40" s="62">
        <v>822492</v>
      </c>
      <c r="F40" s="62">
        <v>124882</v>
      </c>
      <c r="G40" s="62">
        <v>0</v>
      </c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>
        <f t="shared" si="9"/>
        <v>124882</v>
      </c>
      <c r="AE40" s="63">
        <f t="shared" si="10"/>
        <v>15.183369564688775</v>
      </c>
      <c r="AF40" s="62">
        <f t="shared" si="11"/>
        <v>697610</v>
      </c>
      <c r="AG40" s="63">
        <f t="shared" si="12"/>
        <v>84.816630435311225</v>
      </c>
    </row>
    <row r="41" spans="1:33" ht="24" customHeight="1">
      <c r="A41" s="295"/>
      <c r="B41" s="59"/>
      <c r="C41" s="59"/>
      <c r="D41" s="59" t="s">
        <v>126</v>
      </c>
      <c r="E41" s="62">
        <v>0</v>
      </c>
      <c r="F41" s="62">
        <v>0</v>
      </c>
      <c r="G41" s="62">
        <v>0</v>
      </c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>
        <f t="shared" si="9"/>
        <v>0</v>
      </c>
      <c r="AE41" s="63" t="e">
        <f t="shared" si="10"/>
        <v>#DIV/0!</v>
      </c>
      <c r="AF41" s="62">
        <f t="shared" si="11"/>
        <v>0</v>
      </c>
      <c r="AG41" s="63" t="e">
        <f t="shared" si="12"/>
        <v>#DIV/0!</v>
      </c>
    </row>
    <row r="42" spans="1:33" ht="24" customHeight="1">
      <c r="A42" s="295"/>
      <c r="B42" s="55"/>
      <c r="C42" s="370" t="s">
        <v>127</v>
      </c>
      <c r="D42" s="371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64"/>
      <c r="AF42" s="57"/>
      <c r="AG42" s="64"/>
    </row>
    <row r="43" spans="1:33" ht="24" customHeight="1">
      <c r="A43" s="295"/>
      <c r="B43" s="59"/>
      <c r="C43" s="59"/>
      <c r="D43" s="59" t="s">
        <v>128</v>
      </c>
      <c r="E43" s="62">
        <v>13000000</v>
      </c>
      <c r="F43" s="62">
        <v>713549.1</v>
      </c>
      <c r="G43" s="62">
        <v>0</v>
      </c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>
        <f>SUM(F43:AC43)</f>
        <v>713549.1</v>
      </c>
      <c r="AE43" s="63">
        <f>+AD43*100/E43</f>
        <v>5.4888392307692309</v>
      </c>
      <c r="AF43" s="62">
        <f>+E43-AD43</f>
        <v>12286450.9</v>
      </c>
      <c r="AG43" s="63">
        <f>+AF43*100/E43</f>
        <v>94.51116076923077</v>
      </c>
    </row>
    <row r="44" spans="1:33" ht="24" customHeight="1">
      <c r="A44" s="295"/>
      <c r="B44" s="59"/>
      <c r="C44" s="59"/>
      <c r="D44" s="59" t="s">
        <v>129</v>
      </c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64"/>
      <c r="AF44" s="57"/>
      <c r="AG44" s="64"/>
    </row>
    <row r="45" spans="1:33" ht="24" customHeight="1">
      <c r="A45" s="295"/>
      <c r="B45" s="59"/>
      <c r="C45" s="59"/>
      <c r="D45" s="59" t="s">
        <v>130</v>
      </c>
      <c r="E45" s="62">
        <v>5641395.3300000001</v>
      </c>
      <c r="F45" s="62">
        <v>53933.2</v>
      </c>
      <c r="G45" s="62">
        <v>0</v>
      </c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>
        <f t="shared" ref="AD45:AD53" si="13">SUM(F45:AC45)</f>
        <v>53933.2</v>
      </c>
      <c r="AE45" s="63">
        <f t="shared" ref="AE45:AE53" si="14">+AD45*100/E45</f>
        <v>0.95602589155899487</v>
      </c>
      <c r="AF45" s="62">
        <f t="shared" ref="AF45:AF53" si="15">+E45-AD45</f>
        <v>5587462.1299999999</v>
      </c>
      <c r="AG45" s="63">
        <f t="shared" ref="AG45:AG53" si="16">+AF45*100/E45</f>
        <v>99.043974108441006</v>
      </c>
    </row>
    <row r="46" spans="1:33" ht="24" customHeight="1">
      <c r="A46" s="295"/>
      <c r="B46" s="59"/>
      <c r="C46" s="59"/>
      <c r="D46" s="59" t="s">
        <v>131</v>
      </c>
      <c r="E46" s="62">
        <v>2747504.5</v>
      </c>
      <c r="F46" s="62">
        <v>760819.16</v>
      </c>
      <c r="G46" s="62">
        <v>0</v>
      </c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>
        <f t="shared" si="13"/>
        <v>760819.16</v>
      </c>
      <c r="AE46" s="63">
        <f t="shared" si="14"/>
        <v>27.691279850497061</v>
      </c>
      <c r="AF46" s="62">
        <f t="shared" si="15"/>
        <v>1986685.3399999999</v>
      </c>
      <c r="AG46" s="63">
        <f t="shared" si="16"/>
        <v>72.308720149502946</v>
      </c>
    </row>
    <row r="47" spans="1:33" ht="24" customHeight="1">
      <c r="A47" s="295"/>
      <c r="B47" s="59"/>
      <c r="C47" s="59"/>
      <c r="D47" s="59" t="s">
        <v>132</v>
      </c>
      <c r="E47" s="62">
        <v>307720</v>
      </c>
      <c r="F47" s="62">
        <v>21780</v>
      </c>
      <c r="G47" s="62">
        <v>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>
        <f t="shared" si="13"/>
        <v>21780</v>
      </c>
      <c r="AE47" s="63">
        <f t="shared" si="14"/>
        <v>7.0778629923306902</v>
      </c>
      <c r="AF47" s="62">
        <f t="shared" si="15"/>
        <v>285940</v>
      </c>
      <c r="AG47" s="63">
        <f t="shared" si="16"/>
        <v>92.922137007669306</v>
      </c>
    </row>
    <row r="48" spans="1:33" ht="24" customHeight="1">
      <c r="A48" s="295"/>
      <c r="B48" s="59"/>
      <c r="C48" s="59"/>
      <c r="D48" s="59" t="s">
        <v>133</v>
      </c>
      <c r="E48" s="62">
        <v>620000</v>
      </c>
      <c r="F48" s="62">
        <v>135748.96</v>
      </c>
      <c r="G48" s="62">
        <v>0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>
        <f t="shared" si="13"/>
        <v>135748.96</v>
      </c>
      <c r="AE48" s="63">
        <f t="shared" si="14"/>
        <v>21.894993548387095</v>
      </c>
      <c r="AF48" s="62">
        <f t="shared" si="15"/>
        <v>484251.04000000004</v>
      </c>
      <c r="AG48" s="63">
        <f t="shared" si="16"/>
        <v>78.105006451612908</v>
      </c>
    </row>
    <row r="49" spans="1:33" ht="24" customHeight="1">
      <c r="A49" s="295"/>
      <c r="B49" s="59"/>
      <c r="C49" s="59"/>
      <c r="D49" s="59" t="s">
        <v>134</v>
      </c>
      <c r="E49" s="62">
        <v>0</v>
      </c>
      <c r="F49" s="62">
        <v>0</v>
      </c>
      <c r="G49" s="62">
        <v>0</v>
      </c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>
        <f t="shared" si="13"/>
        <v>0</v>
      </c>
      <c r="AE49" s="63" t="e">
        <f t="shared" si="14"/>
        <v>#DIV/0!</v>
      </c>
      <c r="AF49" s="62">
        <f t="shared" si="15"/>
        <v>0</v>
      </c>
      <c r="AG49" s="63" t="e">
        <f t="shared" si="16"/>
        <v>#DIV/0!</v>
      </c>
    </row>
    <row r="50" spans="1:33" ht="24" customHeight="1">
      <c r="A50" s="295"/>
      <c r="B50" s="59"/>
      <c r="C50" s="59"/>
      <c r="D50" s="59" t="s">
        <v>63</v>
      </c>
      <c r="E50" s="62">
        <v>8745998.0999999996</v>
      </c>
      <c r="F50" s="62">
        <v>1100715.95</v>
      </c>
      <c r="G50" s="62">
        <v>0</v>
      </c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>
        <f t="shared" si="13"/>
        <v>1100715.95</v>
      </c>
      <c r="AE50" s="63">
        <f t="shared" si="14"/>
        <v>12.585366900548493</v>
      </c>
      <c r="AF50" s="62">
        <f t="shared" si="15"/>
        <v>7645282.1499999994</v>
      </c>
      <c r="AG50" s="63">
        <f t="shared" si="16"/>
        <v>87.414633099451507</v>
      </c>
    </row>
    <row r="51" spans="1:33" ht="24" customHeight="1">
      <c r="A51" s="295"/>
      <c r="B51" s="59"/>
      <c r="C51" s="59"/>
      <c r="D51" s="59" t="s">
        <v>65</v>
      </c>
      <c r="E51" s="62">
        <v>2840087.36</v>
      </c>
      <c r="F51" s="62">
        <v>341669.85</v>
      </c>
      <c r="G51" s="62">
        <v>0</v>
      </c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>
        <f t="shared" si="13"/>
        <v>341669.85</v>
      </c>
      <c r="AE51" s="63">
        <f t="shared" si="14"/>
        <v>12.030258463598811</v>
      </c>
      <c r="AF51" s="62">
        <f t="shared" si="15"/>
        <v>2498417.5099999998</v>
      </c>
      <c r="AG51" s="63">
        <f t="shared" si="16"/>
        <v>87.969741536401187</v>
      </c>
    </row>
    <row r="52" spans="1:33" ht="24" customHeight="1">
      <c r="A52" s="295"/>
      <c r="B52" s="59"/>
      <c r="C52" s="59"/>
      <c r="D52" s="59" t="s">
        <v>67</v>
      </c>
      <c r="E52" s="62">
        <v>11253291.01</v>
      </c>
      <c r="F52" s="62">
        <v>405007.74</v>
      </c>
      <c r="G52" s="62">
        <v>0</v>
      </c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>
        <f t="shared" si="13"/>
        <v>405007.74</v>
      </c>
      <c r="AE52" s="63">
        <f t="shared" si="14"/>
        <v>3.5990159646640119</v>
      </c>
      <c r="AF52" s="62">
        <f t="shared" si="15"/>
        <v>10848283.27</v>
      </c>
      <c r="AG52" s="63">
        <f t="shared" si="16"/>
        <v>96.400984035335995</v>
      </c>
    </row>
    <row r="53" spans="1:33" ht="24" customHeight="1">
      <c r="A53" s="295"/>
      <c r="B53" s="59"/>
      <c r="C53" s="59"/>
      <c r="D53" s="59" t="s">
        <v>135</v>
      </c>
      <c r="E53" s="62">
        <v>2800000</v>
      </c>
      <c r="F53" s="62">
        <v>41780</v>
      </c>
      <c r="G53" s="62">
        <v>0</v>
      </c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>
        <f t="shared" si="13"/>
        <v>41780</v>
      </c>
      <c r="AE53" s="63">
        <f t="shared" si="14"/>
        <v>1.4921428571428572</v>
      </c>
      <c r="AF53" s="62">
        <f t="shared" si="15"/>
        <v>2758220</v>
      </c>
      <c r="AG53" s="63">
        <f t="shared" si="16"/>
        <v>98.507857142857148</v>
      </c>
    </row>
    <row r="54" spans="1:33" ht="24" customHeight="1">
      <c r="A54" s="295"/>
      <c r="B54" s="55"/>
      <c r="C54" s="370" t="s">
        <v>71</v>
      </c>
      <c r="D54" s="371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64"/>
      <c r="AF54" s="57"/>
      <c r="AG54" s="64"/>
    </row>
    <row r="55" spans="1:33" ht="24" customHeight="1">
      <c r="A55" s="295"/>
      <c r="B55" s="71"/>
      <c r="C55" s="71"/>
      <c r="D55" s="71" t="s">
        <v>72</v>
      </c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64"/>
      <c r="AF55" s="57"/>
      <c r="AG55" s="64"/>
    </row>
    <row r="56" spans="1:33" ht="24" customHeight="1">
      <c r="A56" s="295"/>
      <c r="B56" s="59"/>
      <c r="C56" s="59"/>
      <c r="D56" s="59" t="s">
        <v>136</v>
      </c>
      <c r="E56" s="62">
        <v>3520000</v>
      </c>
      <c r="F56" s="62">
        <v>1344317.76</v>
      </c>
      <c r="G56" s="62">
        <v>0</v>
      </c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>
        <f t="shared" ref="AD56:AD58" si="17">SUM(F56:AC56)</f>
        <v>1344317.76</v>
      </c>
      <c r="AE56" s="63">
        <f t="shared" ref="AE56:AE58" si="18">+AD56*100/E56</f>
        <v>38.190845454545453</v>
      </c>
      <c r="AF56" s="62">
        <f t="shared" ref="AF56:AF58" si="19">+E56-AD56</f>
        <v>2175682.2400000002</v>
      </c>
      <c r="AG56" s="63">
        <f t="shared" ref="AG56:AG58" si="20">+AF56*100/E56</f>
        <v>61.809154545454554</v>
      </c>
    </row>
    <row r="57" spans="1:33" ht="24" customHeight="1">
      <c r="A57" s="295"/>
      <c r="B57" s="59"/>
      <c r="C57" s="59"/>
      <c r="D57" s="59" t="s">
        <v>137</v>
      </c>
      <c r="E57" s="62">
        <v>0</v>
      </c>
      <c r="F57" s="62">
        <v>0</v>
      </c>
      <c r="G57" s="62">
        <v>0</v>
      </c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>
        <f t="shared" si="17"/>
        <v>0</v>
      </c>
      <c r="AE57" s="63" t="e">
        <f t="shared" si="18"/>
        <v>#DIV/0!</v>
      </c>
      <c r="AF57" s="62">
        <f t="shared" si="19"/>
        <v>0</v>
      </c>
      <c r="AG57" s="63" t="e">
        <f t="shared" si="20"/>
        <v>#DIV/0!</v>
      </c>
    </row>
    <row r="58" spans="1:33" ht="24" customHeight="1">
      <c r="A58" s="295"/>
      <c r="B58" s="59"/>
      <c r="C58" s="59"/>
      <c r="D58" s="59" t="s">
        <v>138</v>
      </c>
      <c r="E58" s="62">
        <v>1000000</v>
      </c>
      <c r="F58" s="62">
        <v>194000.4</v>
      </c>
      <c r="G58" s="62">
        <v>0</v>
      </c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>
        <f t="shared" si="17"/>
        <v>194000.4</v>
      </c>
      <c r="AE58" s="63">
        <f t="shared" si="18"/>
        <v>19.400040000000001</v>
      </c>
      <c r="AF58" s="62">
        <f t="shared" si="19"/>
        <v>805999.6</v>
      </c>
      <c r="AG58" s="63">
        <f t="shared" si="20"/>
        <v>80.599959999999996</v>
      </c>
    </row>
    <row r="59" spans="1:33" ht="24" customHeight="1">
      <c r="A59" s="295"/>
      <c r="B59" s="59"/>
      <c r="C59" s="59"/>
      <c r="D59" s="59" t="s">
        <v>79</v>
      </c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64"/>
      <c r="AF59" s="57"/>
      <c r="AG59" s="64"/>
    </row>
    <row r="60" spans="1:33" ht="24" customHeight="1">
      <c r="A60" s="295"/>
      <c r="B60" s="59"/>
      <c r="C60" s="59"/>
      <c r="D60" s="59" t="s">
        <v>139</v>
      </c>
      <c r="E60" s="62">
        <v>0</v>
      </c>
      <c r="F60" s="62">
        <v>0</v>
      </c>
      <c r="G60" s="62">
        <v>0</v>
      </c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>
        <f t="shared" ref="AD60:AD62" si="21">SUM(F60:AC60)</f>
        <v>0</v>
      </c>
      <c r="AE60" s="63" t="e">
        <f t="shared" ref="AE60:AE62" si="22">+AD60*100/E60</f>
        <v>#DIV/0!</v>
      </c>
      <c r="AF60" s="62">
        <f t="shared" ref="AF60:AF62" si="23">+E60-AD60</f>
        <v>0</v>
      </c>
      <c r="AG60" s="63" t="e">
        <f t="shared" ref="AG60:AG62" si="24">+AF60*100/E60</f>
        <v>#DIV/0!</v>
      </c>
    </row>
    <row r="61" spans="1:33" ht="24" customHeight="1">
      <c r="A61" s="295"/>
      <c r="B61" s="59"/>
      <c r="C61" s="59"/>
      <c r="D61" s="59" t="s">
        <v>140</v>
      </c>
      <c r="E61" s="62">
        <v>0</v>
      </c>
      <c r="F61" s="62">
        <v>0</v>
      </c>
      <c r="G61" s="62">
        <v>0</v>
      </c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>
        <f t="shared" si="21"/>
        <v>0</v>
      </c>
      <c r="AE61" s="63" t="e">
        <f t="shared" si="22"/>
        <v>#DIV/0!</v>
      </c>
      <c r="AF61" s="62">
        <f t="shared" si="23"/>
        <v>0</v>
      </c>
      <c r="AG61" s="63" t="e">
        <f t="shared" si="24"/>
        <v>#DIV/0!</v>
      </c>
    </row>
    <row r="62" spans="1:33" ht="24" customHeight="1">
      <c r="A62" s="295"/>
      <c r="B62" s="59"/>
      <c r="C62" s="59"/>
      <c r="D62" s="59" t="s">
        <v>141</v>
      </c>
      <c r="E62" s="62">
        <v>0</v>
      </c>
      <c r="F62" s="62">
        <v>0</v>
      </c>
      <c r="G62" s="62">
        <v>0</v>
      </c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>
        <f t="shared" si="21"/>
        <v>0</v>
      </c>
      <c r="AE62" s="63" t="e">
        <f t="shared" si="22"/>
        <v>#DIV/0!</v>
      </c>
      <c r="AF62" s="62">
        <f t="shared" si="23"/>
        <v>0</v>
      </c>
      <c r="AG62" s="63" t="e">
        <f t="shared" si="24"/>
        <v>#DIV/0!</v>
      </c>
    </row>
    <row r="63" spans="1:33" ht="24" customHeight="1">
      <c r="A63" s="295"/>
      <c r="B63" s="55"/>
      <c r="C63" s="370" t="s">
        <v>86</v>
      </c>
      <c r="D63" s="371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64"/>
      <c r="AF63" s="57"/>
      <c r="AG63" s="64"/>
    </row>
    <row r="64" spans="1:33" ht="24" customHeight="1">
      <c r="A64" s="295"/>
      <c r="B64" s="59"/>
      <c r="C64" s="59"/>
      <c r="D64" s="59" t="s">
        <v>87</v>
      </c>
      <c r="E64" s="62">
        <v>275400</v>
      </c>
      <c r="F64" s="62">
        <v>0</v>
      </c>
      <c r="G64" s="62">
        <v>0</v>
      </c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>
        <f t="shared" ref="AD64:AD71" si="25">SUM(F64:AC64)</f>
        <v>0</v>
      </c>
      <c r="AE64" s="63">
        <f t="shared" ref="AE64:AE71" si="26">+AD64*100/E64</f>
        <v>0</v>
      </c>
      <c r="AF64" s="62">
        <f t="shared" ref="AF64:AF71" si="27">+E64-AD64</f>
        <v>275400</v>
      </c>
      <c r="AG64" s="63">
        <f t="shared" ref="AG64:AG71" si="28">+AF64*100/E64</f>
        <v>100</v>
      </c>
    </row>
    <row r="65" spans="1:33" ht="24" customHeight="1">
      <c r="A65" s="295"/>
      <c r="B65" s="59"/>
      <c r="C65" s="59"/>
      <c r="D65" s="59" t="s">
        <v>142</v>
      </c>
      <c r="E65" s="62">
        <v>2000000</v>
      </c>
      <c r="F65" s="62">
        <v>493810.34</v>
      </c>
      <c r="G65" s="62">
        <v>0</v>
      </c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>
        <f t="shared" si="25"/>
        <v>493810.34</v>
      </c>
      <c r="AE65" s="63">
        <f t="shared" si="26"/>
        <v>24.690517</v>
      </c>
      <c r="AF65" s="62">
        <f t="shared" si="27"/>
        <v>1506189.66</v>
      </c>
      <c r="AG65" s="63">
        <f t="shared" si="28"/>
        <v>75.309483</v>
      </c>
    </row>
    <row r="66" spans="1:33" ht="24" customHeight="1">
      <c r="A66" s="73"/>
      <c r="B66" s="66"/>
      <c r="C66" s="66"/>
      <c r="D66" s="67" t="s">
        <v>143</v>
      </c>
      <c r="E66" s="68">
        <f t="shared" ref="E66:AC66" si="29">SUM(E29:E65)</f>
        <v>101132188.3</v>
      </c>
      <c r="F66" s="68">
        <f t="shared" si="29"/>
        <v>9305599.9600000009</v>
      </c>
      <c r="G66" s="68">
        <f t="shared" si="29"/>
        <v>0</v>
      </c>
      <c r="H66" s="68">
        <f t="shared" si="29"/>
        <v>0</v>
      </c>
      <c r="I66" s="68">
        <f t="shared" si="29"/>
        <v>0</v>
      </c>
      <c r="J66" s="68">
        <f t="shared" si="29"/>
        <v>0</v>
      </c>
      <c r="K66" s="68">
        <f t="shared" si="29"/>
        <v>0</v>
      </c>
      <c r="L66" s="68">
        <f t="shared" si="29"/>
        <v>0</v>
      </c>
      <c r="M66" s="68">
        <f t="shared" si="29"/>
        <v>0</v>
      </c>
      <c r="N66" s="68">
        <f t="shared" si="29"/>
        <v>0</v>
      </c>
      <c r="O66" s="68">
        <f t="shared" si="29"/>
        <v>0</v>
      </c>
      <c r="P66" s="68">
        <f t="shared" si="29"/>
        <v>0</v>
      </c>
      <c r="Q66" s="68">
        <f t="shared" si="29"/>
        <v>0</v>
      </c>
      <c r="R66" s="68">
        <f t="shared" si="29"/>
        <v>0</v>
      </c>
      <c r="S66" s="68">
        <f t="shared" si="29"/>
        <v>0</v>
      </c>
      <c r="T66" s="68">
        <f t="shared" si="29"/>
        <v>0</v>
      </c>
      <c r="U66" s="68">
        <f t="shared" si="29"/>
        <v>0</v>
      </c>
      <c r="V66" s="68">
        <f t="shared" si="29"/>
        <v>0</v>
      </c>
      <c r="W66" s="68">
        <f t="shared" si="29"/>
        <v>0</v>
      </c>
      <c r="X66" s="68">
        <f t="shared" si="29"/>
        <v>0</v>
      </c>
      <c r="Y66" s="68">
        <f t="shared" si="29"/>
        <v>0</v>
      </c>
      <c r="Z66" s="68">
        <f t="shared" si="29"/>
        <v>0</v>
      </c>
      <c r="AA66" s="68">
        <f t="shared" si="29"/>
        <v>0</v>
      </c>
      <c r="AB66" s="68">
        <f t="shared" si="29"/>
        <v>0</v>
      </c>
      <c r="AC66" s="68">
        <f t="shared" si="29"/>
        <v>0</v>
      </c>
      <c r="AD66" s="68">
        <f t="shared" si="25"/>
        <v>9305599.9600000009</v>
      </c>
      <c r="AE66" s="70">
        <f t="shared" si="26"/>
        <v>9.2014225306741455</v>
      </c>
      <c r="AF66" s="68">
        <f t="shared" si="27"/>
        <v>91826588.340000004</v>
      </c>
      <c r="AG66" s="70">
        <f t="shared" si="28"/>
        <v>90.798577469325863</v>
      </c>
    </row>
    <row r="67" spans="1:33" ht="24" customHeight="1">
      <c r="A67" s="73"/>
      <c r="B67" s="66"/>
      <c r="C67" s="66"/>
      <c r="D67" s="67" t="s">
        <v>144</v>
      </c>
      <c r="E67" s="68">
        <f t="shared" ref="E67:AC67" si="30">E27-E66</f>
        <v>-3263188.299999997</v>
      </c>
      <c r="F67" s="68">
        <f t="shared" si="30"/>
        <v>-5841672.4300000006</v>
      </c>
      <c r="G67" s="68">
        <f t="shared" si="30"/>
        <v>28517922.400000002</v>
      </c>
      <c r="H67" s="68">
        <f t="shared" si="30"/>
        <v>0</v>
      </c>
      <c r="I67" s="68">
        <f t="shared" si="30"/>
        <v>0</v>
      </c>
      <c r="J67" s="68">
        <f t="shared" si="30"/>
        <v>0</v>
      </c>
      <c r="K67" s="68">
        <f t="shared" si="30"/>
        <v>0</v>
      </c>
      <c r="L67" s="68">
        <f t="shared" si="30"/>
        <v>0</v>
      </c>
      <c r="M67" s="68">
        <f t="shared" si="30"/>
        <v>0</v>
      </c>
      <c r="N67" s="68">
        <f t="shared" si="30"/>
        <v>0</v>
      </c>
      <c r="O67" s="68">
        <f t="shared" si="30"/>
        <v>0</v>
      </c>
      <c r="P67" s="68">
        <f t="shared" si="30"/>
        <v>0</v>
      </c>
      <c r="Q67" s="68">
        <f t="shared" si="30"/>
        <v>0</v>
      </c>
      <c r="R67" s="68">
        <f t="shared" si="30"/>
        <v>0</v>
      </c>
      <c r="S67" s="68">
        <f t="shared" si="30"/>
        <v>0</v>
      </c>
      <c r="T67" s="68">
        <f t="shared" si="30"/>
        <v>0</v>
      </c>
      <c r="U67" s="68">
        <f t="shared" si="30"/>
        <v>0</v>
      </c>
      <c r="V67" s="68">
        <f t="shared" si="30"/>
        <v>0</v>
      </c>
      <c r="W67" s="68">
        <f t="shared" si="30"/>
        <v>0</v>
      </c>
      <c r="X67" s="68">
        <f t="shared" si="30"/>
        <v>0</v>
      </c>
      <c r="Y67" s="68">
        <f t="shared" si="30"/>
        <v>0</v>
      </c>
      <c r="Z67" s="68">
        <f t="shared" si="30"/>
        <v>0</v>
      </c>
      <c r="AA67" s="68">
        <f t="shared" si="30"/>
        <v>0</v>
      </c>
      <c r="AB67" s="68">
        <f t="shared" si="30"/>
        <v>0</v>
      </c>
      <c r="AC67" s="68">
        <f t="shared" si="30"/>
        <v>0</v>
      </c>
      <c r="AD67" s="68">
        <f t="shared" si="25"/>
        <v>22676249.970000003</v>
      </c>
      <c r="AE67" s="70">
        <f t="shared" si="26"/>
        <v>-694.91086279023568</v>
      </c>
      <c r="AF67" s="68">
        <f t="shared" si="27"/>
        <v>-25939438.27</v>
      </c>
      <c r="AG67" s="70">
        <f t="shared" si="28"/>
        <v>794.91086279023568</v>
      </c>
    </row>
    <row r="68" spans="1:33" ht="24" customHeight="1">
      <c r="A68" s="295"/>
      <c r="B68" s="59"/>
      <c r="C68" s="59"/>
      <c r="D68" s="74" t="s">
        <v>145</v>
      </c>
      <c r="E68" s="62">
        <v>98000</v>
      </c>
      <c r="F68" s="62">
        <v>99887.75</v>
      </c>
      <c r="G68" s="62">
        <v>3411</v>
      </c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>
        <f t="shared" si="25"/>
        <v>103298.75</v>
      </c>
      <c r="AE68" s="63">
        <f t="shared" si="26"/>
        <v>105.40688775510205</v>
      </c>
      <c r="AF68" s="62">
        <f t="shared" si="27"/>
        <v>-5298.75</v>
      </c>
      <c r="AG68" s="63">
        <f t="shared" si="28"/>
        <v>-5.4068877551020407</v>
      </c>
    </row>
    <row r="69" spans="1:33" ht="24" customHeight="1">
      <c r="A69" s="295"/>
      <c r="B69" s="59"/>
      <c r="C69" s="59"/>
      <c r="D69" s="74" t="s">
        <v>146</v>
      </c>
      <c r="E69" s="62">
        <v>30000000</v>
      </c>
      <c r="F69" s="62">
        <v>26266250.899999999</v>
      </c>
      <c r="G69" s="62">
        <v>7512619.7999999998</v>
      </c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>
        <f t="shared" si="25"/>
        <v>33778870.699999996</v>
      </c>
      <c r="AE69" s="63">
        <f t="shared" si="26"/>
        <v>112.59623566666664</v>
      </c>
      <c r="AF69" s="62">
        <f t="shared" si="27"/>
        <v>-3778870.6999999955</v>
      </c>
      <c r="AG69" s="63">
        <f t="shared" si="28"/>
        <v>-12.596235666666651</v>
      </c>
    </row>
    <row r="70" spans="1:33" ht="24" customHeight="1">
      <c r="A70" s="295"/>
      <c r="B70" s="59"/>
      <c r="C70" s="59"/>
      <c r="D70" s="74" t="s">
        <v>147</v>
      </c>
      <c r="E70" s="62">
        <v>0</v>
      </c>
      <c r="F70" s="62">
        <v>0</v>
      </c>
      <c r="G70" s="62">
        <v>0</v>
      </c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>
        <f t="shared" si="25"/>
        <v>0</v>
      </c>
      <c r="AE70" s="63" t="e">
        <f t="shared" si="26"/>
        <v>#DIV/0!</v>
      </c>
      <c r="AF70" s="62">
        <f t="shared" si="27"/>
        <v>0</v>
      </c>
      <c r="AG70" s="63" t="e">
        <f t="shared" si="28"/>
        <v>#DIV/0!</v>
      </c>
    </row>
    <row r="71" spans="1:33" ht="24" customHeight="1">
      <c r="A71" s="75"/>
      <c r="B71" s="76"/>
      <c r="C71" s="76"/>
      <c r="D71" s="77" t="s">
        <v>148</v>
      </c>
      <c r="E71" s="68">
        <f t="shared" ref="E71:AC71" si="31">E27-E66-E70-E69-E68</f>
        <v>-33361188.299999997</v>
      </c>
      <c r="F71" s="78">
        <f t="shared" si="31"/>
        <v>-32207811.079999998</v>
      </c>
      <c r="G71" s="78">
        <f t="shared" si="31"/>
        <v>21001891.600000001</v>
      </c>
      <c r="H71" s="78">
        <f t="shared" si="31"/>
        <v>0</v>
      </c>
      <c r="I71" s="78">
        <f t="shared" si="31"/>
        <v>0</v>
      </c>
      <c r="J71" s="78">
        <f t="shared" si="31"/>
        <v>0</v>
      </c>
      <c r="K71" s="78">
        <f t="shared" si="31"/>
        <v>0</v>
      </c>
      <c r="L71" s="78">
        <f t="shared" si="31"/>
        <v>0</v>
      </c>
      <c r="M71" s="78">
        <f t="shared" si="31"/>
        <v>0</v>
      </c>
      <c r="N71" s="78">
        <f t="shared" si="31"/>
        <v>0</v>
      </c>
      <c r="O71" s="78">
        <f t="shared" si="31"/>
        <v>0</v>
      </c>
      <c r="P71" s="78">
        <f t="shared" si="31"/>
        <v>0</v>
      </c>
      <c r="Q71" s="78">
        <f t="shared" si="31"/>
        <v>0</v>
      </c>
      <c r="R71" s="78">
        <f t="shared" si="31"/>
        <v>0</v>
      </c>
      <c r="S71" s="78">
        <f t="shared" si="31"/>
        <v>0</v>
      </c>
      <c r="T71" s="78">
        <f t="shared" si="31"/>
        <v>0</v>
      </c>
      <c r="U71" s="78">
        <f t="shared" si="31"/>
        <v>0</v>
      </c>
      <c r="V71" s="78">
        <f t="shared" si="31"/>
        <v>0</v>
      </c>
      <c r="W71" s="78">
        <f t="shared" si="31"/>
        <v>0</v>
      </c>
      <c r="X71" s="78">
        <f t="shared" si="31"/>
        <v>0</v>
      </c>
      <c r="Y71" s="78">
        <f t="shared" si="31"/>
        <v>0</v>
      </c>
      <c r="Z71" s="78">
        <f t="shared" si="31"/>
        <v>0</v>
      </c>
      <c r="AA71" s="78">
        <f t="shared" si="31"/>
        <v>0</v>
      </c>
      <c r="AB71" s="78">
        <f t="shared" si="31"/>
        <v>0</v>
      </c>
      <c r="AC71" s="78">
        <f t="shared" si="31"/>
        <v>0</v>
      </c>
      <c r="AD71" s="68">
        <f t="shared" si="25"/>
        <v>-11205919.479999997</v>
      </c>
      <c r="AE71" s="70">
        <f t="shared" si="26"/>
        <v>33.589689249768114</v>
      </c>
      <c r="AF71" s="68">
        <f t="shared" si="27"/>
        <v>-22155268.82</v>
      </c>
      <c r="AG71" s="70">
        <f t="shared" si="28"/>
        <v>66.410310750231886</v>
      </c>
    </row>
    <row r="72" spans="1:33" ht="24" customHeight="1">
      <c r="A72" s="295"/>
      <c r="B72" s="59"/>
      <c r="C72" s="59"/>
      <c r="D72" s="59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3"/>
      <c r="AF72" s="62"/>
      <c r="AG72" s="63"/>
    </row>
    <row r="73" spans="1:33" ht="24" customHeight="1">
      <c r="A73" s="295"/>
      <c r="B73" s="372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64"/>
      <c r="AF73" s="56"/>
      <c r="AG73" s="64"/>
    </row>
    <row r="74" spans="1:33" ht="24" customHeight="1">
      <c r="A74" s="295"/>
      <c r="B74" s="59"/>
      <c r="C74" s="374" t="s">
        <v>150</v>
      </c>
      <c r="D74" s="371"/>
      <c r="E74" s="62">
        <v>0</v>
      </c>
      <c r="F74" s="62">
        <v>0</v>
      </c>
      <c r="G74" s="62">
        <v>585</v>
      </c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57"/>
      <c r="AE74" s="64"/>
      <c r="AF74" s="57"/>
      <c r="AG74" s="64"/>
    </row>
    <row r="75" spans="1:33" ht="24" customHeight="1">
      <c r="A75" s="295"/>
      <c r="B75" s="59"/>
      <c r="C75" s="374" t="s">
        <v>151</v>
      </c>
      <c r="D75" s="371"/>
      <c r="E75" s="62">
        <v>0</v>
      </c>
      <c r="F75" s="62">
        <v>0</v>
      </c>
      <c r="G75" s="62">
        <v>0</v>
      </c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57"/>
      <c r="AE75" s="64"/>
      <c r="AF75" s="57"/>
      <c r="AG75" s="64"/>
    </row>
    <row r="76" spans="1:33" ht="24" customHeight="1">
      <c r="A76" s="295"/>
      <c r="B76" s="59"/>
      <c r="C76" s="374" t="s">
        <v>152</v>
      </c>
      <c r="D76" s="371"/>
      <c r="E76" s="57"/>
      <c r="F76" s="57">
        <v>0</v>
      </c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64"/>
      <c r="AF76" s="57"/>
      <c r="AG76" s="64"/>
    </row>
    <row r="77" spans="1:33" ht="24" customHeight="1">
      <c r="A77" s="295"/>
      <c r="B77" s="59"/>
      <c r="C77" s="59"/>
      <c r="D77" s="59" t="s">
        <v>153</v>
      </c>
      <c r="E77" s="62">
        <v>0</v>
      </c>
      <c r="F77" s="62">
        <v>0</v>
      </c>
      <c r="G77" s="62">
        <v>0</v>
      </c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57"/>
      <c r="AE77" s="64"/>
      <c r="AF77" s="57"/>
      <c r="AG77" s="64"/>
    </row>
    <row r="78" spans="1:33" ht="24" customHeight="1">
      <c r="A78" s="295"/>
      <c r="B78" s="59"/>
      <c r="C78" s="59"/>
      <c r="D78" s="59" t="s">
        <v>154</v>
      </c>
      <c r="E78" s="62">
        <v>7529835.1299999859</v>
      </c>
      <c r="F78" s="62">
        <v>0</v>
      </c>
      <c r="G78" s="62">
        <v>34424792.619999997</v>
      </c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57"/>
      <c r="AE78" s="64"/>
      <c r="AF78" s="57"/>
      <c r="AG78" s="64"/>
    </row>
    <row r="79" spans="1:33" ht="24" customHeight="1">
      <c r="A79" s="295"/>
      <c r="B79" s="59"/>
      <c r="C79" s="59"/>
      <c r="D79" s="59" t="s">
        <v>155</v>
      </c>
      <c r="E79" s="62">
        <v>0</v>
      </c>
      <c r="F79" s="62">
        <v>0</v>
      </c>
      <c r="G79" s="62">
        <v>0</v>
      </c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57"/>
      <c r="AE79" s="64"/>
      <c r="AF79" s="57"/>
      <c r="AG79" s="64"/>
    </row>
    <row r="80" spans="1:33" ht="24" customHeight="1">
      <c r="A80" s="295"/>
      <c r="B80" s="375" t="s">
        <v>156</v>
      </c>
      <c r="C80" s="373"/>
      <c r="D80" s="371"/>
      <c r="E80" s="68">
        <f t="shared" ref="E80:AC80" si="32">SUM(E74:E79)</f>
        <v>7529835.1299999859</v>
      </c>
      <c r="F80" s="68">
        <f t="shared" si="32"/>
        <v>0</v>
      </c>
      <c r="G80" s="68">
        <f t="shared" si="32"/>
        <v>34425377.619999997</v>
      </c>
      <c r="H80" s="68">
        <f t="shared" si="32"/>
        <v>0</v>
      </c>
      <c r="I80" s="68">
        <f t="shared" si="32"/>
        <v>0</v>
      </c>
      <c r="J80" s="68">
        <f t="shared" si="32"/>
        <v>0</v>
      </c>
      <c r="K80" s="68">
        <f t="shared" si="32"/>
        <v>0</v>
      </c>
      <c r="L80" s="68">
        <f t="shared" si="32"/>
        <v>0</v>
      </c>
      <c r="M80" s="68">
        <f t="shared" si="32"/>
        <v>0</v>
      </c>
      <c r="N80" s="68">
        <f t="shared" si="32"/>
        <v>0</v>
      </c>
      <c r="O80" s="68">
        <f t="shared" si="32"/>
        <v>0</v>
      </c>
      <c r="P80" s="68">
        <f t="shared" si="32"/>
        <v>0</v>
      </c>
      <c r="Q80" s="68">
        <f t="shared" si="32"/>
        <v>0</v>
      </c>
      <c r="R80" s="68">
        <f t="shared" si="32"/>
        <v>0</v>
      </c>
      <c r="S80" s="68">
        <f t="shared" si="32"/>
        <v>0</v>
      </c>
      <c r="T80" s="68">
        <f t="shared" si="32"/>
        <v>0</v>
      </c>
      <c r="U80" s="68">
        <f t="shared" si="32"/>
        <v>0</v>
      </c>
      <c r="V80" s="68">
        <f t="shared" si="32"/>
        <v>0</v>
      </c>
      <c r="W80" s="68">
        <f t="shared" si="32"/>
        <v>0</v>
      </c>
      <c r="X80" s="68">
        <f t="shared" si="32"/>
        <v>0</v>
      </c>
      <c r="Y80" s="68">
        <f t="shared" si="32"/>
        <v>0</v>
      </c>
      <c r="Z80" s="68">
        <f t="shared" si="32"/>
        <v>0</v>
      </c>
      <c r="AA80" s="68">
        <f t="shared" si="32"/>
        <v>0</v>
      </c>
      <c r="AB80" s="68">
        <f t="shared" si="32"/>
        <v>0</v>
      </c>
      <c r="AC80" s="68">
        <f t="shared" si="32"/>
        <v>0</v>
      </c>
      <c r="AD80" s="68"/>
      <c r="AE80" s="80"/>
      <c r="AF80" s="68"/>
      <c r="AG80" s="80"/>
    </row>
    <row r="81" spans="1:33" ht="24" customHeight="1">
      <c r="A81" s="295"/>
      <c r="B81" s="295"/>
      <c r="C81" s="295"/>
      <c r="D81" s="295"/>
      <c r="E81" s="295"/>
      <c r="F81" s="295"/>
      <c r="G81" s="295"/>
      <c r="H81" s="295"/>
      <c r="I81" s="295"/>
      <c r="J81" s="295"/>
      <c r="K81" s="295"/>
      <c r="L81" s="295"/>
      <c r="M81" s="295"/>
      <c r="N81" s="295"/>
      <c r="O81" s="295"/>
      <c r="P81" s="295"/>
      <c r="Q81" s="295"/>
      <c r="R81" s="295"/>
      <c r="S81" s="295"/>
      <c r="T81" s="295"/>
      <c r="U81" s="295"/>
      <c r="V81" s="295"/>
      <c r="W81" s="295"/>
      <c r="X81" s="295"/>
      <c r="Y81" s="295"/>
      <c r="Z81" s="295"/>
      <c r="AA81" s="295"/>
      <c r="AB81" s="295"/>
      <c r="AC81" s="295"/>
      <c r="AD81" s="295"/>
      <c r="AE81" s="295"/>
      <c r="AF81" s="295"/>
      <c r="AG81" s="295"/>
    </row>
    <row r="82" spans="1:33" ht="24" customHeight="1">
      <c r="A82" s="295"/>
      <c r="B82" s="295"/>
      <c r="C82" s="295"/>
      <c r="D82" s="295"/>
      <c r="E82" s="295"/>
      <c r="F82" s="295"/>
      <c r="G82" s="295"/>
      <c r="H82" s="295"/>
      <c r="I82" s="295"/>
      <c r="J82" s="295"/>
      <c r="K82" s="295"/>
      <c r="L82" s="295"/>
      <c r="M82" s="295"/>
      <c r="N82" s="295"/>
      <c r="O82" s="295"/>
      <c r="P82" s="295"/>
      <c r="Q82" s="295"/>
      <c r="R82" s="295"/>
      <c r="S82" s="295"/>
      <c r="T82" s="295"/>
      <c r="U82" s="295"/>
      <c r="V82" s="295"/>
      <c r="W82" s="295"/>
      <c r="X82" s="295"/>
      <c r="Y82" s="295"/>
      <c r="Z82" s="295"/>
      <c r="AA82" s="295"/>
      <c r="AB82" s="295"/>
      <c r="AC82" s="295"/>
      <c r="AD82" s="295"/>
      <c r="AE82" s="295"/>
      <c r="AF82" s="295"/>
      <c r="AG82" s="295"/>
    </row>
    <row r="83" spans="1:33" ht="24" customHeight="1">
      <c r="A83" s="295"/>
      <c r="B83" s="295"/>
      <c r="C83" s="295"/>
      <c r="D83" s="295"/>
      <c r="E83" s="82"/>
      <c r="F83" s="295"/>
      <c r="G83" s="295"/>
      <c r="H83" s="295"/>
      <c r="I83" s="295"/>
      <c r="J83" s="295"/>
      <c r="K83" s="295"/>
      <c r="L83" s="295"/>
      <c r="M83" s="295"/>
      <c r="N83" s="295"/>
      <c r="O83" s="295"/>
      <c r="P83" s="295"/>
      <c r="Q83" s="295"/>
      <c r="R83" s="295"/>
      <c r="S83" s="295"/>
      <c r="T83" s="295"/>
      <c r="U83" s="295"/>
      <c r="V83" s="295"/>
      <c r="W83" s="295"/>
      <c r="X83" s="295"/>
      <c r="Y83" s="295"/>
      <c r="Z83" s="295"/>
      <c r="AA83" s="295"/>
      <c r="AB83" s="295"/>
      <c r="AC83" s="295"/>
      <c r="AD83" s="295"/>
      <c r="AE83" s="295"/>
      <c r="AF83" s="295"/>
      <c r="AG83" s="295"/>
    </row>
    <row r="84" spans="1:33" ht="24" customHeight="1">
      <c r="A84" s="295"/>
      <c r="B84" s="295"/>
      <c r="C84" s="295"/>
      <c r="D84" s="295"/>
      <c r="E84" s="295"/>
      <c r="F84" s="295"/>
      <c r="G84" s="295"/>
      <c r="H84" s="295"/>
      <c r="I84" s="295"/>
      <c r="J84" s="295"/>
      <c r="K84" s="295"/>
      <c r="L84" s="295"/>
      <c r="M84" s="295"/>
      <c r="N84" s="295"/>
      <c r="O84" s="295"/>
      <c r="P84" s="295"/>
      <c r="Q84" s="295"/>
      <c r="R84" s="295"/>
      <c r="S84" s="295"/>
      <c r="T84" s="295"/>
      <c r="U84" s="295"/>
      <c r="V84" s="295"/>
      <c r="W84" s="295"/>
      <c r="X84" s="295"/>
      <c r="Y84" s="295"/>
      <c r="Z84" s="295"/>
      <c r="AA84" s="295"/>
      <c r="AB84" s="295"/>
      <c r="AC84" s="295"/>
      <c r="AD84" s="295"/>
      <c r="AE84" s="295"/>
      <c r="AF84" s="295"/>
      <c r="AG84" s="295"/>
    </row>
    <row r="85" spans="1:33" ht="24" customHeight="1">
      <c r="A85" s="295"/>
      <c r="B85" s="295"/>
      <c r="C85" s="295"/>
      <c r="D85" s="295"/>
      <c r="E85" s="295"/>
      <c r="F85" s="295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5"/>
      <c r="W85" s="295"/>
      <c r="X85" s="295"/>
      <c r="Y85" s="295"/>
      <c r="Z85" s="295"/>
      <c r="AA85" s="295"/>
      <c r="AB85" s="295"/>
      <c r="AC85" s="295"/>
      <c r="AD85" s="295"/>
      <c r="AE85" s="295"/>
      <c r="AF85" s="295"/>
      <c r="AG85" s="295"/>
    </row>
    <row r="86" spans="1:33" ht="24" customHeight="1">
      <c r="A86" s="295"/>
      <c r="B86" s="295"/>
      <c r="C86" s="295"/>
      <c r="D86" s="295"/>
      <c r="E86" s="295"/>
      <c r="F86" s="295"/>
      <c r="G86" s="295"/>
      <c r="H86" s="295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5"/>
      <c r="Y86" s="295"/>
      <c r="Z86" s="295"/>
      <c r="AA86" s="295"/>
      <c r="AB86" s="295"/>
      <c r="AC86" s="295"/>
      <c r="AD86" s="295"/>
      <c r="AE86" s="295"/>
      <c r="AF86" s="295"/>
      <c r="AG86" s="295"/>
    </row>
    <row r="87" spans="1:33" ht="24" customHeight="1">
      <c r="A87" s="295"/>
      <c r="B87" s="295"/>
      <c r="C87" s="295"/>
      <c r="D87" s="295"/>
      <c r="E87" s="295"/>
      <c r="F87" s="295"/>
      <c r="G87" s="295"/>
      <c r="H87" s="295"/>
      <c r="I87" s="295"/>
      <c r="J87" s="295"/>
      <c r="K87" s="295"/>
      <c r="L87" s="295"/>
      <c r="M87" s="295"/>
      <c r="N87" s="295"/>
      <c r="O87" s="295"/>
      <c r="P87" s="295"/>
      <c r="Q87" s="295"/>
      <c r="R87" s="295"/>
      <c r="S87" s="295"/>
      <c r="T87" s="295"/>
      <c r="U87" s="295"/>
      <c r="V87" s="295"/>
      <c r="W87" s="295"/>
      <c r="X87" s="295"/>
      <c r="Y87" s="295"/>
      <c r="Z87" s="295"/>
      <c r="AA87" s="295"/>
      <c r="AB87" s="295"/>
      <c r="AC87" s="295"/>
      <c r="AD87" s="295"/>
      <c r="AE87" s="295"/>
      <c r="AF87" s="295"/>
      <c r="AG87" s="295"/>
    </row>
    <row r="88" spans="1:33" ht="24" customHeight="1">
      <c r="A88" s="295"/>
      <c r="B88" s="295"/>
      <c r="C88" s="295"/>
      <c r="D88" s="295"/>
      <c r="E88" s="295"/>
      <c r="F88" s="295"/>
      <c r="G88" s="295"/>
      <c r="H88" s="295"/>
      <c r="I88" s="295"/>
      <c r="J88" s="295"/>
      <c r="K88" s="295"/>
      <c r="L88" s="295"/>
      <c r="M88" s="295"/>
      <c r="N88" s="295"/>
      <c r="O88" s="295"/>
      <c r="P88" s="295"/>
      <c r="Q88" s="295"/>
      <c r="R88" s="295"/>
      <c r="S88" s="295"/>
      <c r="T88" s="295"/>
      <c r="U88" s="295"/>
      <c r="V88" s="295"/>
      <c r="W88" s="295"/>
      <c r="X88" s="295"/>
      <c r="Y88" s="295"/>
      <c r="Z88" s="295"/>
      <c r="AA88" s="295"/>
      <c r="AB88" s="295"/>
      <c r="AC88" s="295"/>
      <c r="AD88" s="295"/>
      <c r="AE88" s="295"/>
      <c r="AF88" s="295"/>
      <c r="AG88" s="295"/>
    </row>
    <row r="89" spans="1:33" ht="24" customHeight="1">
      <c r="A89" s="295"/>
      <c r="B89" s="295"/>
      <c r="C89" s="295"/>
      <c r="D89" s="295"/>
      <c r="E89" s="295"/>
      <c r="F89" s="295"/>
      <c r="G89" s="295"/>
      <c r="H89" s="295"/>
      <c r="I89" s="295"/>
      <c r="J89" s="295"/>
      <c r="K89" s="295"/>
      <c r="L89" s="295"/>
      <c r="M89" s="295"/>
      <c r="N89" s="295"/>
      <c r="O89" s="295"/>
      <c r="P89" s="295"/>
      <c r="Q89" s="295"/>
      <c r="R89" s="295"/>
      <c r="S89" s="295"/>
      <c r="T89" s="295"/>
      <c r="U89" s="295"/>
      <c r="V89" s="295"/>
      <c r="W89" s="295"/>
      <c r="X89" s="295"/>
      <c r="Y89" s="295"/>
      <c r="Z89" s="295"/>
      <c r="AA89" s="295"/>
      <c r="AB89" s="295"/>
      <c r="AC89" s="295"/>
      <c r="AD89" s="295"/>
      <c r="AE89" s="295"/>
      <c r="AF89" s="295"/>
      <c r="AG89" s="295"/>
    </row>
    <row r="90" spans="1:33" ht="24" customHeight="1">
      <c r="A90" s="295"/>
      <c r="B90" s="295"/>
      <c r="C90" s="295"/>
      <c r="D90" s="295"/>
      <c r="E90" s="295"/>
      <c r="F90" s="295"/>
      <c r="G90" s="295"/>
      <c r="H90" s="295"/>
      <c r="I90" s="295"/>
      <c r="J90" s="295"/>
      <c r="K90" s="295"/>
      <c r="L90" s="295"/>
      <c r="M90" s="295"/>
      <c r="N90" s="295"/>
      <c r="O90" s="295"/>
      <c r="P90" s="295"/>
      <c r="Q90" s="295"/>
      <c r="R90" s="295"/>
      <c r="S90" s="295"/>
      <c r="T90" s="295"/>
      <c r="U90" s="295"/>
      <c r="V90" s="295"/>
      <c r="W90" s="295"/>
      <c r="X90" s="295"/>
      <c r="Y90" s="295"/>
      <c r="Z90" s="295"/>
      <c r="AA90" s="295"/>
      <c r="AB90" s="295"/>
      <c r="AC90" s="295"/>
      <c r="AD90" s="295"/>
      <c r="AE90" s="295"/>
      <c r="AF90" s="295"/>
      <c r="AG90" s="295"/>
    </row>
    <row r="91" spans="1:33" ht="24" customHeight="1">
      <c r="A91" s="295"/>
      <c r="B91" s="295"/>
      <c r="C91" s="295"/>
      <c r="D91" s="295"/>
      <c r="E91" s="295"/>
      <c r="F91" s="295"/>
      <c r="G91" s="295"/>
      <c r="H91" s="295"/>
      <c r="I91" s="295"/>
      <c r="J91" s="295"/>
      <c r="K91" s="295"/>
      <c r="L91" s="295"/>
      <c r="M91" s="295"/>
      <c r="N91" s="295"/>
      <c r="O91" s="295"/>
      <c r="P91" s="295"/>
      <c r="Q91" s="295"/>
      <c r="R91" s="295"/>
      <c r="S91" s="295"/>
      <c r="T91" s="295"/>
      <c r="U91" s="295"/>
      <c r="V91" s="295"/>
      <c r="W91" s="295"/>
      <c r="X91" s="295"/>
      <c r="Y91" s="295"/>
      <c r="Z91" s="295"/>
      <c r="AA91" s="295"/>
      <c r="AB91" s="295"/>
      <c r="AC91" s="295"/>
      <c r="AD91" s="295"/>
      <c r="AE91" s="295"/>
      <c r="AF91" s="295"/>
      <c r="AG91" s="295"/>
    </row>
    <row r="92" spans="1:33" ht="24" customHeight="1">
      <c r="A92" s="295"/>
      <c r="B92" s="295"/>
      <c r="C92" s="295"/>
      <c r="D92" s="295"/>
      <c r="E92" s="295"/>
      <c r="F92" s="295"/>
      <c r="G92" s="295"/>
      <c r="H92" s="295"/>
      <c r="I92" s="295"/>
      <c r="J92" s="295"/>
      <c r="K92" s="295"/>
      <c r="L92" s="295"/>
      <c r="M92" s="295"/>
      <c r="N92" s="295"/>
      <c r="O92" s="295"/>
      <c r="P92" s="295"/>
      <c r="Q92" s="295"/>
      <c r="R92" s="295"/>
      <c r="S92" s="295"/>
      <c r="T92" s="295"/>
      <c r="U92" s="295"/>
      <c r="V92" s="295"/>
      <c r="W92" s="295"/>
      <c r="X92" s="295"/>
      <c r="Y92" s="295"/>
      <c r="Z92" s="295"/>
      <c r="AA92" s="295"/>
      <c r="AB92" s="295"/>
      <c r="AC92" s="295"/>
      <c r="AD92" s="295"/>
      <c r="AE92" s="295"/>
      <c r="AF92" s="295"/>
      <c r="AG92" s="295"/>
    </row>
    <row r="93" spans="1:33" ht="24" customHeight="1">
      <c r="A93" s="295"/>
      <c r="B93" s="295"/>
      <c r="C93" s="295"/>
      <c r="D93" s="295"/>
      <c r="E93" s="295"/>
      <c r="F93" s="295"/>
      <c r="G93" s="295"/>
      <c r="H93" s="295"/>
      <c r="I93" s="295"/>
      <c r="J93" s="295"/>
      <c r="K93" s="295"/>
      <c r="L93" s="295"/>
      <c r="M93" s="295"/>
      <c r="N93" s="295"/>
      <c r="O93" s="295"/>
      <c r="P93" s="295"/>
      <c r="Q93" s="295"/>
      <c r="R93" s="295"/>
      <c r="S93" s="295"/>
      <c r="T93" s="295"/>
      <c r="U93" s="295"/>
      <c r="V93" s="295"/>
      <c r="W93" s="295"/>
      <c r="X93" s="295"/>
      <c r="Y93" s="295"/>
      <c r="Z93" s="295"/>
      <c r="AA93" s="295"/>
      <c r="AB93" s="295"/>
      <c r="AC93" s="295"/>
      <c r="AD93" s="295"/>
      <c r="AE93" s="295"/>
      <c r="AF93" s="295"/>
      <c r="AG93" s="295"/>
    </row>
    <row r="94" spans="1:33" ht="24" customHeight="1">
      <c r="A94" s="295"/>
      <c r="B94" s="295"/>
      <c r="C94" s="295"/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  <c r="O94" s="295"/>
      <c r="P94" s="295"/>
      <c r="Q94" s="295"/>
      <c r="R94" s="295"/>
      <c r="S94" s="295"/>
      <c r="T94" s="295"/>
      <c r="U94" s="295"/>
      <c r="V94" s="295"/>
      <c r="W94" s="295"/>
      <c r="X94" s="295"/>
      <c r="Y94" s="295"/>
      <c r="Z94" s="295"/>
      <c r="AA94" s="295"/>
      <c r="AB94" s="295"/>
      <c r="AC94" s="295"/>
      <c r="AD94" s="295"/>
      <c r="AE94" s="295"/>
      <c r="AF94" s="295"/>
      <c r="AG94" s="295"/>
    </row>
    <row r="95" spans="1:33" ht="24" customHeight="1">
      <c r="A95" s="295"/>
      <c r="B95" s="295"/>
      <c r="C95" s="295"/>
      <c r="D95" s="295"/>
      <c r="E95" s="295"/>
      <c r="F95" s="295"/>
      <c r="G95" s="295"/>
      <c r="H95" s="295"/>
      <c r="I95" s="295"/>
      <c r="J95" s="295"/>
      <c r="K95" s="295"/>
      <c r="L95" s="295"/>
      <c r="M95" s="295"/>
      <c r="N95" s="295"/>
      <c r="O95" s="295"/>
      <c r="P95" s="295"/>
      <c r="Q95" s="295"/>
      <c r="R95" s="295"/>
      <c r="S95" s="295"/>
      <c r="T95" s="295"/>
      <c r="U95" s="295"/>
      <c r="V95" s="295"/>
      <c r="W95" s="295"/>
      <c r="X95" s="295"/>
      <c r="Y95" s="295"/>
      <c r="Z95" s="295"/>
      <c r="AA95" s="295"/>
      <c r="AB95" s="295"/>
      <c r="AC95" s="295"/>
      <c r="AD95" s="295"/>
      <c r="AE95" s="295"/>
      <c r="AF95" s="295"/>
      <c r="AG95" s="295"/>
    </row>
    <row r="96" spans="1:33" ht="24" customHeight="1">
      <c r="A96" s="295"/>
      <c r="B96" s="295"/>
      <c r="C96" s="295"/>
      <c r="D96" s="295"/>
      <c r="E96" s="295"/>
      <c r="F96" s="295"/>
      <c r="G96" s="295"/>
      <c r="H96" s="295"/>
      <c r="I96" s="295"/>
      <c r="J96" s="295"/>
      <c r="K96" s="295"/>
      <c r="L96" s="295"/>
      <c r="M96" s="295"/>
      <c r="N96" s="295"/>
      <c r="O96" s="295"/>
      <c r="P96" s="295"/>
      <c r="Q96" s="295"/>
      <c r="R96" s="295"/>
      <c r="S96" s="295"/>
      <c r="T96" s="295"/>
      <c r="U96" s="295"/>
      <c r="V96" s="295"/>
      <c r="W96" s="295"/>
      <c r="X96" s="295"/>
      <c r="Y96" s="295"/>
      <c r="Z96" s="295"/>
      <c r="AA96" s="295"/>
      <c r="AB96" s="295"/>
      <c r="AC96" s="295"/>
      <c r="AD96" s="295"/>
      <c r="AE96" s="295"/>
      <c r="AF96" s="295"/>
      <c r="AG96" s="295"/>
    </row>
    <row r="97" spans="1:33" ht="24" customHeight="1">
      <c r="A97" s="295"/>
      <c r="B97" s="295"/>
      <c r="C97" s="295"/>
      <c r="D97" s="295"/>
      <c r="E97" s="295"/>
      <c r="F97" s="295"/>
      <c r="G97" s="295"/>
      <c r="H97" s="295"/>
      <c r="I97" s="295"/>
      <c r="J97" s="295"/>
      <c r="K97" s="295"/>
      <c r="L97" s="295"/>
      <c r="M97" s="295"/>
      <c r="N97" s="295"/>
      <c r="O97" s="295"/>
      <c r="P97" s="295"/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</row>
    <row r="98" spans="1:33" ht="24" customHeight="1">
      <c r="A98" s="295"/>
      <c r="B98" s="295"/>
      <c r="C98" s="295"/>
      <c r="D98" s="295"/>
      <c r="E98" s="295"/>
      <c r="F98" s="295"/>
      <c r="G98" s="295"/>
      <c r="H98" s="295"/>
      <c r="I98" s="295"/>
      <c r="J98" s="295"/>
      <c r="K98" s="295"/>
      <c r="L98" s="295"/>
      <c r="M98" s="295"/>
      <c r="N98" s="295"/>
      <c r="O98" s="295"/>
      <c r="P98" s="295"/>
      <c r="Q98" s="295"/>
      <c r="R98" s="295"/>
      <c r="S98" s="295"/>
      <c r="T98" s="295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</row>
    <row r="99" spans="1:33" ht="24" customHeight="1">
      <c r="A99" s="295"/>
      <c r="B99" s="295"/>
      <c r="C99" s="295"/>
      <c r="D99" s="295"/>
      <c r="E99" s="295"/>
      <c r="F99" s="295"/>
      <c r="G99" s="295"/>
      <c r="H99" s="295"/>
      <c r="I99" s="295"/>
      <c r="J99" s="295"/>
      <c r="K99" s="295"/>
      <c r="L99" s="295"/>
      <c r="M99" s="295"/>
      <c r="N99" s="295"/>
      <c r="O99" s="295"/>
      <c r="P99" s="295"/>
      <c r="Q99" s="295"/>
      <c r="R99" s="295"/>
      <c r="S99" s="295"/>
      <c r="T99" s="295"/>
      <c r="U99" s="295"/>
      <c r="V99" s="295"/>
      <c r="W99" s="295"/>
      <c r="X99" s="295"/>
      <c r="Y99" s="295"/>
      <c r="Z99" s="295"/>
      <c r="AA99" s="295"/>
      <c r="AB99" s="295"/>
      <c r="AC99" s="295"/>
      <c r="AD99" s="295"/>
      <c r="AE99" s="295"/>
      <c r="AF99" s="295"/>
      <c r="AG99" s="295"/>
    </row>
    <row r="100" spans="1:33" ht="24" customHeight="1">
      <c r="A100" s="295"/>
      <c r="B100" s="295"/>
      <c r="C100" s="295"/>
      <c r="D100" s="295"/>
      <c r="E100" s="295"/>
      <c r="F100" s="295"/>
      <c r="G100" s="295"/>
      <c r="H100" s="295"/>
      <c r="I100" s="295"/>
      <c r="J100" s="295"/>
      <c r="K100" s="295"/>
      <c r="L100" s="295"/>
      <c r="M100" s="295"/>
      <c r="N100" s="295"/>
      <c r="O100" s="295"/>
      <c r="P100" s="295"/>
      <c r="Q100" s="295"/>
      <c r="R100" s="295"/>
      <c r="S100" s="295"/>
      <c r="T100" s="295"/>
      <c r="U100" s="295"/>
      <c r="V100" s="295"/>
      <c r="W100" s="295"/>
      <c r="X100" s="295"/>
      <c r="Y100" s="295"/>
      <c r="Z100" s="295"/>
      <c r="AA100" s="295"/>
      <c r="AB100" s="295"/>
      <c r="AC100" s="295"/>
      <c r="AD100" s="295"/>
      <c r="AE100" s="295"/>
      <c r="AF100" s="295"/>
      <c r="AG100" s="295"/>
    </row>
    <row r="101" spans="1:33" ht="24" customHeight="1">
      <c r="A101" s="295"/>
      <c r="B101" s="295"/>
      <c r="C101" s="295"/>
      <c r="D101" s="295"/>
      <c r="E101" s="295"/>
      <c r="F101" s="295"/>
      <c r="G101" s="295"/>
      <c r="H101" s="295"/>
      <c r="I101" s="295"/>
      <c r="J101" s="295"/>
      <c r="K101" s="295"/>
      <c r="L101" s="295"/>
      <c r="M101" s="295"/>
      <c r="N101" s="295"/>
      <c r="O101" s="295"/>
      <c r="P101" s="295"/>
      <c r="Q101" s="295"/>
      <c r="R101" s="295"/>
      <c r="S101" s="295"/>
      <c r="T101" s="295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5"/>
      <c r="AE101" s="295"/>
      <c r="AF101" s="295"/>
      <c r="AG101" s="295"/>
    </row>
    <row r="102" spans="1:33" ht="24" customHeight="1">
      <c r="A102" s="295"/>
      <c r="B102" s="295"/>
      <c r="C102" s="295"/>
      <c r="D102" s="295"/>
      <c r="E102" s="295"/>
      <c r="F102" s="295"/>
      <c r="G102" s="295"/>
      <c r="H102" s="295"/>
      <c r="I102" s="295"/>
      <c r="J102" s="295"/>
      <c r="K102" s="295"/>
      <c r="L102" s="295"/>
      <c r="M102" s="295"/>
      <c r="N102" s="295"/>
      <c r="O102" s="295"/>
      <c r="P102" s="295"/>
      <c r="Q102" s="295"/>
      <c r="R102" s="295"/>
      <c r="S102" s="295"/>
      <c r="T102" s="295"/>
      <c r="U102" s="295"/>
      <c r="V102" s="295"/>
      <c r="W102" s="295"/>
      <c r="X102" s="295"/>
      <c r="Y102" s="295"/>
      <c r="Z102" s="295"/>
      <c r="AA102" s="295"/>
      <c r="AB102" s="295"/>
      <c r="AC102" s="295"/>
      <c r="AD102" s="295"/>
      <c r="AE102" s="295"/>
      <c r="AF102" s="295"/>
      <c r="AG102" s="295"/>
    </row>
    <row r="103" spans="1:33" ht="24" customHeight="1">
      <c r="A103" s="295"/>
      <c r="B103" s="295"/>
      <c r="C103" s="295"/>
      <c r="D103" s="295"/>
      <c r="E103" s="295"/>
      <c r="F103" s="295"/>
      <c r="G103" s="295"/>
      <c r="H103" s="295"/>
      <c r="I103" s="295"/>
      <c r="J103" s="295"/>
      <c r="K103" s="295"/>
      <c r="L103" s="295"/>
      <c r="M103" s="295"/>
      <c r="N103" s="295"/>
      <c r="O103" s="295"/>
      <c r="P103" s="295"/>
      <c r="Q103" s="295"/>
      <c r="R103" s="295"/>
      <c r="S103" s="295"/>
      <c r="T103" s="295"/>
      <c r="U103" s="295"/>
      <c r="V103" s="295"/>
      <c r="W103" s="295"/>
      <c r="X103" s="295"/>
      <c r="Y103" s="295"/>
      <c r="Z103" s="295"/>
      <c r="AA103" s="295"/>
      <c r="AB103" s="295"/>
      <c r="AC103" s="295"/>
      <c r="AD103" s="295"/>
      <c r="AE103" s="295"/>
      <c r="AF103" s="295"/>
      <c r="AG103" s="295"/>
    </row>
    <row r="104" spans="1:33" ht="24" customHeight="1">
      <c r="A104" s="295"/>
      <c r="B104" s="295"/>
      <c r="C104" s="295"/>
      <c r="D104" s="295"/>
      <c r="E104" s="295"/>
      <c r="F104" s="295"/>
      <c r="G104" s="295"/>
      <c r="H104" s="295"/>
      <c r="I104" s="295"/>
      <c r="J104" s="295"/>
      <c r="K104" s="295"/>
      <c r="L104" s="295"/>
      <c r="M104" s="295"/>
      <c r="N104" s="295"/>
      <c r="O104" s="295"/>
      <c r="P104" s="295"/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  <c r="AA104" s="295"/>
      <c r="AB104" s="295"/>
      <c r="AC104" s="295"/>
      <c r="AD104" s="295"/>
      <c r="AE104" s="295"/>
      <c r="AF104" s="295"/>
      <c r="AG104" s="295"/>
    </row>
    <row r="105" spans="1:33" ht="24" customHeight="1">
      <c r="A105" s="295"/>
      <c r="B105" s="295"/>
      <c r="C105" s="295"/>
      <c r="D105" s="295"/>
      <c r="E105" s="295"/>
      <c r="F105" s="295"/>
      <c r="G105" s="295"/>
      <c r="H105" s="295"/>
      <c r="I105" s="295"/>
      <c r="J105" s="295"/>
      <c r="K105" s="295"/>
      <c r="L105" s="295"/>
      <c r="M105" s="295"/>
      <c r="N105" s="295"/>
      <c r="O105" s="295"/>
      <c r="P105" s="295"/>
      <c r="Q105" s="295"/>
      <c r="R105" s="295"/>
      <c r="S105" s="295"/>
      <c r="T105" s="295"/>
      <c r="U105" s="295"/>
      <c r="V105" s="295"/>
      <c r="W105" s="295"/>
      <c r="X105" s="295"/>
      <c r="Y105" s="295"/>
      <c r="Z105" s="295"/>
      <c r="AA105" s="295"/>
      <c r="AB105" s="295"/>
      <c r="AC105" s="295"/>
      <c r="AD105" s="295"/>
      <c r="AE105" s="295"/>
      <c r="AF105" s="295"/>
      <c r="AG105" s="295"/>
    </row>
    <row r="106" spans="1:33" ht="24" customHeight="1">
      <c r="A106" s="295"/>
      <c r="B106" s="295"/>
      <c r="C106" s="295"/>
      <c r="D106" s="295"/>
      <c r="E106" s="295"/>
      <c r="F106" s="295"/>
      <c r="G106" s="295"/>
      <c r="H106" s="295"/>
      <c r="I106" s="295"/>
      <c r="J106" s="295"/>
      <c r="K106" s="295"/>
      <c r="L106" s="295"/>
      <c r="M106" s="295"/>
      <c r="N106" s="295"/>
      <c r="O106" s="295"/>
      <c r="P106" s="295"/>
      <c r="Q106" s="295"/>
      <c r="R106" s="295"/>
      <c r="S106" s="295"/>
      <c r="T106" s="295"/>
      <c r="U106" s="295"/>
      <c r="V106" s="295"/>
      <c r="W106" s="295"/>
      <c r="X106" s="295"/>
      <c r="Y106" s="295"/>
      <c r="Z106" s="295"/>
      <c r="AA106" s="295"/>
      <c r="AB106" s="295"/>
      <c r="AC106" s="295"/>
      <c r="AD106" s="295"/>
      <c r="AE106" s="295"/>
      <c r="AF106" s="295"/>
      <c r="AG106" s="295"/>
    </row>
    <row r="107" spans="1:33" ht="24" customHeight="1">
      <c r="A107" s="295"/>
      <c r="B107" s="295"/>
      <c r="C107" s="295"/>
      <c r="D107" s="295"/>
      <c r="E107" s="295"/>
      <c r="F107" s="295"/>
      <c r="G107" s="295"/>
      <c r="H107" s="295"/>
      <c r="I107" s="295"/>
      <c r="J107" s="295"/>
      <c r="K107" s="295"/>
      <c r="L107" s="295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295"/>
      <c r="X107" s="295"/>
      <c r="Y107" s="295"/>
      <c r="Z107" s="295"/>
      <c r="AA107" s="295"/>
      <c r="AB107" s="295"/>
      <c r="AC107" s="295"/>
      <c r="AD107" s="295"/>
      <c r="AE107" s="295"/>
      <c r="AF107" s="295"/>
      <c r="AG107" s="295"/>
    </row>
    <row r="108" spans="1:33" ht="24" customHeight="1">
      <c r="A108" s="295"/>
      <c r="B108" s="295"/>
      <c r="C108" s="295"/>
      <c r="D108" s="295"/>
      <c r="E108" s="295"/>
      <c r="F108" s="295"/>
      <c r="G108" s="295"/>
      <c r="H108" s="295"/>
      <c r="I108" s="295"/>
      <c r="J108" s="295"/>
      <c r="K108" s="295"/>
      <c r="L108" s="295"/>
      <c r="M108" s="295"/>
      <c r="N108" s="295"/>
      <c r="O108" s="295"/>
      <c r="P108" s="295"/>
      <c r="Q108" s="295"/>
      <c r="R108" s="295"/>
      <c r="S108" s="295"/>
      <c r="T108" s="295"/>
      <c r="U108" s="295"/>
      <c r="V108" s="295"/>
      <c r="W108" s="295"/>
      <c r="X108" s="295"/>
      <c r="Y108" s="295"/>
      <c r="Z108" s="295"/>
      <c r="AA108" s="295"/>
      <c r="AB108" s="295"/>
      <c r="AC108" s="295"/>
      <c r="AD108" s="295"/>
      <c r="AE108" s="295"/>
      <c r="AF108" s="295"/>
      <c r="AG108" s="295"/>
    </row>
    <row r="109" spans="1:33" ht="24" customHeight="1">
      <c r="A109" s="295"/>
      <c r="B109" s="295"/>
      <c r="C109" s="295"/>
      <c r="D109" s="295"/>
      <c r="E109" s="295"/>
      <c r="F109" s="295"/>
      <c r="G109" s="295"/>
      <c r="H109" s="295"/>
      <c r="I109" s="295"/>
      <c r="J109" s="295"/>
      <c r="K109" s="295"/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5"/>
      <c r="Y109" s="295"/>
      <c r="Z109" s="295"/>
      <c r="AA109" s="295"/>
      <c r="AB109" s="295"/>
      <c r="AC109" s="295"/>
      <c r="AD109" s="295"/>
      <c r="AE109" s="295"/>
      <c r="AF109" s="295"/>
      <c r="AG109" s="295"/>
    </row>
    <row r="110" spans="1:33" ht="24" customHeight="1">
      <c r="A110" s="295"/>
      <c r="B110" s="295"/>
      <c r="C110" s="295"/>
      <c r="D110" s="295"/>
      <c r="E110" s="295"/>
      <c r="F110" s="295"/>
      <c r="G110" s="295"/>
      <c r="H110" s="295"/>
      <c r="I110" s="295"/>
      <c r="J110" s="295"/>
      <c r="K110" s="295"/>
      <c r="L110" s="295"/>
      <c r="M110" s="295"/>
      <c r="N110" s="295"/>
      <c r="O110" s="295"/>
      <c r="P110" s="295"/>
      <c r="Q110" s="295"/>
      <c r="R110" s="295"/>
      <c r="S110" s="295"/>
      <c r="T110" s="295"/>
      <c r="U110" s="295"/>
      <c r="V110" s="295"/>
      <c r="W110" s="295"/>
      <c r="X110" s="295"/>
      <c r="Y110" s="295"/>
      <c r="Z110" s="295"/>
      <c r="AA110" s="295"/>
      <c r="AB110" s="295"/>
      <c r="AC110" s="295"/>
      <c r="AD110" s="295"/>
      <c r="AE110" s="295"/>
      <c r="AF110" s="295"/>
      <c r="AG110" s="295"/>
    </row>
    <row r="111" spans="1:33" ht="24" customHeight="1">
      <c r="A111" s="295"/>
      <c r="B111" s="295"/>
      <c r="C111" s="295"/>
      <c r="D111" s="295"/>
      <c r="E111" s="295"/>
      <c r="F111" s="295"/>
      <c r="G111" s="295"/>
      <c r="H111" s="295"/>
      <c r="I111" s="295"/>
      <c r="J111" s="295"/>
      <c r="K111" s="295"/>
      <c r="L111" s="295"/>
      <c r="M111" s="295"/>
      <c r="N111" s="295"/>
      <c r="O111" s="295"/>
      <c r="P111" s="295"/>
      <c r="Q111" s="295"/>
      <c r="R111" s="295"/>
      <c r="S111" s="295"/>
      <c r="T111" s="295"/>
      <c r="U111" s="295"/>
      <c r="V111" s="295"/>
      <c r="W111" s="295"/>
      <c r="X111" s="295"/>
      <c r="Y111" s="295"/>
      <c r="Z111" s="295"/>
      <c r="AA111" s="295"/>
      <c r="AB111" s="295"/>
      <c r="AC111" s="295"/>
      <c r="AD111" s="295"/>
      <c r="AE111" s="295"/>
      <c r="AF111" s="295"/>
      <c r="AG111" s="295"/>
    </row>
    <row r="112" spans="1:33" ht="24" customHeight="1">
      <c r="A112" s="295"/>
      <c r="B112" s="295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</row>
    <row r="113" spans="1:33" ht="24" customHeight="1">
      <c r="A113" s="295"/>
      <c r="B113" s="295"/>
      <c r="C113" s="295"/>
      <c r="D113" s="295"/>
      <c r="E113" s="295"/>
      <c r="F113" s="295"/>
      <c r="G113" s="295"/>
      <c r="H113" s="295"/>
      <c r="I113" s="295"/>
      <c r="J113" s="295"/>
      <c r="K113" s="295"/>
      <c r="L113" s="295"/>
      <c r="M113" s="295"/>
      <c r="N113" s="295"/>
      <c r="O113" s="295"/>
      <c r="P113" s="295"/>
      <c r="Q113" s="295"/>
      <c r="R113" s="295"/>
      <c r="S113" s="295"/>
      <c r="T113" s="295"/>
      <c r="U113" s="295"/>
      <c r="V113" s="295"/>
      <c r="W113" s="295"/>
      <c r="X113" s="295"/>
      <c r="Y113" s="295"/>
      <c r="Z113" s="295"/>
      <c r="AA113" s="295"/>
      <c r="AB113" s="295"/>
      <c r="AC113" s="295"/>
      <c r="AD113" s="295"/>
      <c r="AE113" s="295"/>
      <c r="AF113" s="295"/>
      <c r="AG113" s="295"/>
    </row>
    <row r="114" spans="1:33" ht="24" customHeight="1">
      <c r="A114" s="295"/>
      <c r="B114" s="295"/>
      <c r="C114" s="295"/>
      <c r="D114" s="295"/>
      <c r="E114" s="295"/>
      <c r="F114" s="295"/>
      <c r="G114" s="295"/>
      <c r="H114" s="295"/>
      <c r="I114" s="295"/>
      <c r="J114" s="295"/>
      <c r="K114" s="295"/>
      <c r="L114" s="295"/>
      <c r="M114" s="295"/>
      <c r="N114" s="295"/>
      <c r="O114" s="295"/>
      <c r="P114" s="295"/>
      <c r="Q114" s="295"/>
      <c r="R114" s="295"/>
      <c r="S114" s="295"/>
      <c r="T114" s="295"/>
      <c r="U114" s="295"/>
      <c r="V114" s="295"/>
      <c r="W114" s="295"/>
      <c r="X114" s="295"/>
      <c r="Y114" s="295"/>
      <c r="Z114" s="295"/>
      <c r="AA114" s="295"/>
      <c r="AB114" s="295"/>
      <c r="AC114" s="295"/>
      <c r="AD114" s="295"/>
      <c r="AE114" s="295"/>
      <c r="AF114" s="295"/>
      <c r="AG114" s="295"/>
    </row>
    <row r="115" spans="1:33" ht="24" customHeight="1">
      <c r="A115" s="295"/>
      <c r="B115" s="295"/>
      <c r="C115" s="295"/>
      <c r="D115" s="295"/>
      <c r="E115" s="295"/>
      <c r="F115" s="295"/>
      <c r="G115" s="295"/>
      <c r="H115" s="295"/>
      <c r="I115" s="295"/>
      <c r="J115" s="295"/>
      <c r="K115" s="295"/>
      <c r="L115" s="295"/>
      <c r="M115" s="295"/>
      <c r="N115" s="295"/>
      <c r="O115" s="295"/>
      <c r="P115" s="295"/>
      <c r="Q115" s="295"/>
      <c r="R115" s="295"/>
      <c r="S115" s="295"/>
      <c r="T115" s="295"/>
      <c r="U115" s="295"/>
      <c r="V115" s="295"/>
      <c r="W115" s="295"/>
      <c r="X115" s="295"/>
      <c r="Y115" s="295"/>
      <c r="Z115" s="295"/>
      <c r="AA115" s="295"/>
      <c r="AB115" s="295"/>
      <c r="AC115" s="295"/>
      <c r="AD115" s="295"/>
      <c r="AE115" s="295"/>
      <c r="AF115" s="295"/>
      <c r="AG115" s="295"/>
    </row>
    <row r="116" spans="1:33" ht="24" customHeight="1">
      <c r="A116" s="295"/>
      <c r="B116" s="295"/>
      <c r="C116" s="295"/>
      <c r="D116" s="295"/>
      <c r="E116" s="295"/>
      <c r="F116" s="295"/>
      <c r="G116" s="295"/>
      <c r="H116" s="295"/>
      <c r="I116" s="295"/>
      <c r="J116" s="295"/>
      <c r="K116" s="295"/>
      <c r="L116" s="295"/>
      <c r="M116" s="295"/>
      <c r="N116" s="295"/>
      <c r="O116" s="295"/>
      <c r="P116" s="295"/>
      <c r="Q116" s="295"/>
      <c r="R116" s="295"/>
      <c r="S116" s="295"/>
      <c r="T116" s="295"/>
      <c r="U116" s="295"/>
      <c r="V116" s="295"/>
      <c r="W116" s="295"/>
      <c r="X116" s="295"/>
      <c r="Y116" s="295"/>
      <c r="Z116" s="295"/>
      <c r="AA116" s="295"/>
      <c r="AB116" s="295"/>
      <c r="AC116" s="295"/>
      <c r="AD116" s="295"/>
      <c r="AE116" s="295"/>
      <c r="AF116" s="295"/>
      <c r="AG116" s="295"/>
    </row>
    <row r="117" spans="1:33" ht="24" customHeight="1">
      <c r="A117" s="295"/>
      <c r="B117" s="295"/>
      <c r="C117" s="295"/>
      <c r="D117" s="295"/>
      <c r="E117" s="295"/>
      <c r="F117" s="295"/>
      <c r="G117" s="295"/>
      <c r="H117" s="295"/>
      <c r="I117" s="295"/>
      <c r="J117" s="295"/>
      <c r="K117" s="295"/>
      <c r="L117" s="295"/>
      <c r="M117" s="295"/>
      <c r="N117" s="295"/>
      <c r="O117" s="295"/>
      <c r="P117" s="295"/>
      <c r="Q117" s="295"/>
      <c r="R117" s="295"/>
      <c r="S117" s="295"/>
      <c r="T117" s="295"/>
      <c r="U117" s="295"/>
      <c r="V117" s="295"/>
      <c r="W117" s="295"/>
      <c r="X117" s="295"/>
      <c r="Y117" s="295"/>
      <c r="Z117" s="295"/>
      <c r="AA117" s="295"/>
      <c r="AB117" s="295"/>
      <c r="AC117" s="295"/>
      <c r="AD117" s="295"/>
      <c r="AE117" s="295"/>
      <c r="AF117" s="295"/>
      <c r="AG117" s="295"/>
    </row>
    <row r="118" spans="1:33" ht="24" customHeight="1">
      <c r="A118" s="295"/>
      <c r="B118" s="295"/>
      <c r="C118" s="295"/>
      <c r="D118" s="295"/>
      <c r="E118" s="295"/>
      <c r="F118" s="295"/>
      <c r="G118" s="295"/>
      <c r="H118" s="295"/>
      <c r="I118" s="295"/>
      <c r="J118" s="295"/>
      <c r="K118" s="295"/>
      <c r="L118" s="295"/>
      <c r="M118" s="295"/>
      <c r="N118" s="295"/>
      <c r="O118" s="295"/>
      <c r="P118" s="295"/>
      <c r="Q118" s="295"/>
      <c r="R118" s="295"/>
      <c r="S118" s="295"/>
      <c r="T118" s="295"/>
      <c r="U118" s="295"/>
      <c r="V118" s="295"/>
      <c r="W118" s="295"/>
      <c r="X118" s="295"/>
      <c r="Y118" s="295"/>
      <c r="Z118" s="295"/>
      <c r="AA118" s="295"/>
      <c r="AB118" s="295"/>
      <c r="AC118" s="295"/>
      <c r="AD118" s="295"/>
      <c r="AE118" s="295"/>
      <c r="AF118" s="295"/>
      <c r="AG118" s="295"/>
    </row>
    <row r="119" spans="1:33" ht="24" customHeight="1">
      <c r="A119" s="295"/>
      <c r="B119" s="295"/>
      <c r="C119" s="295"/>
      <c r="D119" s="295"/>
      <c r="E119" s="295"/>
      <c r="F119" s="295"/>
      <c r="G119" s="295"/>
      <c r="H119" s="295"/>
      <c r="I119" s="295"/>
      <c r="J119" s="295"/>
      <c r="K119" s="295"/>
      <c r="L119" s="295"/>
      <c r="M119" s="295"/>
      <c r="N119" s="295"/>
      <c r="O119" s="295"/>
      <c r="P119" s="295"/>
      <c r="Q119" s="295"/>
      <c r="R119" s="295"/>
      <c r="S119" s="295"/>
      <c r="T119" s="295"/>
      <c r="U119" s="295"/>
      <c r="V119" s="295"/>
      <c r="W119" s="295"/>
      <c r="X119" s="295"/>
      <c r="Y119" s="295"/>
      <c r="Z119" s="295"/>
      <c r="AA119" s="295"/>
      <c r="AB119" s="295"/>
      <c r="AC119" s="295"/>
      <c r="AD119" s="295"/>
      <c r="AE119" s="295"/>
      <c r="AF119" s="295"/>
      <c r="AG119" s="295"/>
    </row>
    <row r="120" spans="1:33" ht="24" customHeight="1">
      <c r="A120" s="295"/>
      <c r="B120" s="295"/>
      <c r="C120" s="295"/>
      <c r="D120" s="295"/>
      <c r="E120" s="295"/>
      <c r="F120" s="295"/>
      <c r="G120" s="295"/>
      <c r="H120" s="295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5"/>
      <c r="Y120" s="295"/>
      <c r="Z120" s="295"/>
      <c r="AA120" s="295"/>
      <c r="AB120" s="295"/>
      <c r="AC120" s="295"/>
      <c r="AD120" s="295"/>
      <c r="AE120" s="295"/>
      <c r="AF120" s="295"/>
      <c r="AG120" s="295"/>
    </row>
    <row r="121" spans="1:33" ht="24" customHeight="1">
      <c r="A121" s="295"/>
      <c r="B121" s="295"/>
      <c r="C121" s="295"/>
      <c r="D121" s="295"/>
      <c r="E121" s="295"/>
      <c r="F121" s="295"/>
      <c r="G121" s="295"/>
      <c r="H121" s="295"/>
      <c r="I121" s="295"/>
      <c r="J121" s="295"/>
      <c r="K121" s="295"/>
      <c r="L121" s="295"/>
      <c r="M121" s="295"/>
      <c r="N121" s="295"/>
      <c r="O121" s="295"/>
      <c r="P121" s="295"/>
      <c r="Q121" s="295"/>
      <c r="R121" s="295"/>
      <c r="S121" s="295"/>
      <c r="T121" s="295"/>
      <c r="U121" s="295"/>
      <c r="V121" s="295"/>
      <c r="W121" s="295"/>
      <c r="X121" s="295"/>
      <c r="Y121" s="295"/>
      <c r="Z121" s="295"/>
      <c r="AA121" s="295"/>
      <c r="AB121" s="295"/>
      <c r="AC121" s="295"/>
      <c r="AD121" s="295"/>
      <c r="AE121" s="295"/>
      <c r="AF121" s="295"/>
      <c r="AG121" s="295"/>
    </row>
    <row r="122" spans="1:33" ht="24" customHeight="1">
      <c r="A122" s="295"/>
      <c r="B122" s="295"/>
      <c r="C122" s="295"/>
      <c r="D122" s="295"/>
      <c r="E122" s="295"/>
      <c r="F122" s="295"/>
      <c r="G122" s="295"/>
      <c r="H122" s="295"/>
      <c r="I122" s="295"/>
      <c r="J122" s="295"/>
      <c r="K122" s="295"/>
      <c r="L122" s="295"/>
      <c r="M122" s="295"/>
      <c r="N122" s="295"/>
      <c r="O122" s="295"/>
      <c r="P122" s="295"/>
      <c r="Q122" s="295"/>
      <c r="R122" s="295"/>
      <c r="S122" s="295"/>
      <c r="T122" s="295"/>
      <c r="U122" s="295"/>
      <c r="V122" s="295"/>
      <c r="W122" s="295"/>
      <c r="X122" s="295"/>
      <c r="Y122" s="295"/>
      <c r="Z122" s="295"/>
      <c r="AA122" s="295"/>
      <c r="AB122" s="295"/>
      <c r="AC122" s="295"/>
      <c r="AD122" s="295"/>
      <c r="AE122" s="295"/>
      <c r="AF122" s="295"/>
      <c r="AG122" s="295"/>
    </row>
    <row r="123" spans="1:33" ht="24" customHeight="1">
      <c r="A123" s="295"/>
      <c r="B123" s="295"/>
      <c r="C123" s="295"/>
      <c r="D123" s="295"/>
      <c r="E123" s="295"/>
      <c r="F123" s="295"/>
      <c r="G123" s="295"/>
      <c r="H123" s="295"/>
      <c r="I123" s="295"/>
      <c r="J123" s="295"/>
      <c r="K123" s="295"/>
      <c r="L123" s="295"/>
      <c r="M123" s="295"/>
      <c r="N123" s="295"/>
      <c r="O123" s="295"/>
      <c r="P123" s="295"/>
      <c r="Q123" s="295"/>
      <c r="R123" s="295"/>
      <c r="S123" s="295"/>
      <c r="T123" s="295"/>
      <c r="U123" s="295"/>
      <c r="V123" s="295"/>
      <c r="W123" s="295"/>
      <c r="X123" s="295"/>
      <c r="Y123" s="295"/>
      <c r="Z123" s="295"/>
      <c r="AA123" s="295"/>
      <c r="AB123" s="295"/>
      <c r="AC123" s="295"/>
      <c r="AD123" s="295"/>
      <c r="AE123" s="295"/>
      <c r="AF123" s="295"/>
      <c r="AG123" s="295"/>
    </row>
    <row r="124" spans="1:33" ht="24" customHeight="1">
      <c r="A124" s="295"/>
      <c r="B124" s="295"/>
      <c r="C124" s="295"/>
      <c r="D124" s="295"/>
      <c r="E124" s="295"/>
      <c r="F124" s="295"/>
      <c r="G124" s="295"/>
      <c r="H124" s="295"/>
      <c r="I124" s="295"/>
      <c r="J124" s="295"/>
      <c r="K124" s="295"/>
      <c r="L124" s="295"/>
      <c r="M124" s="295"/>
      <c r="N124" s="295"/>
      <c r="O124" s="295"/>
      <c r="P124" s="295"/>
      <c r="Q124" s="295"/>
      <c r="R124" s="295"/>
      <c r="S124" s="295"/>
      <c r="T124" s="295"/>
      <c r="U124" s="295"/>
      <c r="V124" s="295"/>
      <c r="W124" s="295"/>
      <c r="X124" s="295"/>
      <c r="Y124" s="295"/>
      <c r="Z124" s="295"/>
      <c r="AA124" s="295"/>
      <c r="AB124" s="295"/>
      <c r="AC124" s="295"/>
      <c r="AD124" s="295"/>
      <c r="AE124" s="295"/>
      <c r="AF124" s="295"/>
      <c r="AG124" s="295"/>
    </row>
    <row r="125" spans="1:33" ht="24" customHeight="1">
      <c r="A125" s="295"/>
      <c r="B125" s="295"/>
      <c r="C125" s="295"/>
      <c r="D125" s="295"/>
      <c r="E125" s="295"/>
      <c r="F125" s="295"/>
      <c r="G125" s="295"/>
      <c r="H125" s="295"/>
      <c r="I125" s="295"/>
      <c r="J125" s="295"/>
      <c r="K125" s="295"/>
      <c r="L125" s="295"/>
      <c r="M125" s="295"/>
      <c r="N125" s="295"/>
      <c r="O125" s="295"/>
      <c r="P125" s="295"/>
      <c r="Q125" s="295"/>
      <c r="R125" s="295"/>
      <c r="S125" s="295"/>
      <c r="T125" s="295"/>
      <c r="U125" s="295"/>
      <c r="V125" s="295"/>
      <c r="W125" s="295"/>
      <c r="X125" s="295"/>
      <c r="Y125" s="295"/>
      <c r="Z125" s="295"/>
      <c r="AA125" s="295"/>
      <c r="AB125" s="295"/>
      <c r="AC125" s="295"/>
      <c r="AD125" s="295"/>
      <c r="AE125" s="295"/>
      <c r="AF125" s="295"/>
      <c r="AG125" s="295"/>
    </row>
    <row r="126" spans="1:33" ht="24" customHeight="1">
      <c r="A126" s="295"/>
      <c r="B126" s="295"/>
      <c r="C126" s="295"/>
      <c r="D126" s="295"/>
      <c r="E126" s="295"/>
      <c r="F126" s="295"/>
      <c r="G126" s="295"/>
      <c r="H126" s="295"/>
      <c r="I126" s="295"/>
      <c r="J126" s="295"/>
      <c r="K126" s="295"/>
      <c r="L126" s="295"/>
      <c r="M126" s="295"/>
      <c r="N126" s="295"/>
      <c r="O126" s="295"/>
      <c r="P126" s="295"/>
      <c r="Q126" s="295"/>
      <c r="R126" s="295"/>
      <c r="S126" s="295"/>
      <c r="T126" s="295"/>
      <c r="U126" s="295"/>
      <c r="V126" s="295"/>
      <c r="W126" s="295"/>
      <c r="X126" s="295"/>
      <c r="Y126" s="295"/>
      <c r="Z126" s="295"/>
      <c r="AA126" s="295"/>
      <c r="AB126" s="295"/>
      <c r="AC126" s="295"/>
      <c r="AD126" s="295"/>
      <c r="AE126" s="295"/>
      <c r="AF126" s="295"/>
      <c r="AG126" s="295"/>
    </row>
    <row r="127" spans="1:33" ht="24" customHeight="1">
      <c r="A127" s="295"/>
      <c r="B127" s="295"/>
      <c r="C127" s="295"/>
      <c r="D127" s="295"/>
      <c r="E127" s="295"/>
      <c r="F127" s="295"/>
      <c r="G127" s="295"/>
      <c r="H127" s="295"/>
      <c r="I127" s="295"/>
      <c r="J127" s="295"/>
      <c r="K127" s="295"/>
      <c r="L127" s="295"/>
      <c r="M127" s="295"/>
      <c r="N127" s="295"/>
      <c r="O127" s="295"/>
      <c r="P127" s="295"/>
      <c r="Q127" s="295"/>
      <c r="R127" s="295"/>
      <c r="S127" s="295"/>
      <c r="T127" s="295"/>
      <c r="U127" s="295"/>
      <c r="V127" s="295"/>
      <c r="W127" s="295"/>
      <c r="X127" s="295"/>
      <c r="Y127" s="295"/>
      <c r="Z127" s="295"/>
      <c r="AA127" s="295"/>
      <c r="AB127" s="295"/>
      <c r="AC127" s="295"/>
      <c r="AD127" s="295"/>
      <c r="AE127" s="295"/>
      <c r="AF127" s="295"/>
      <c r="AG127" s="295"/>
    </row>
    <row r="128" spans="1:33" ht="24" customHeight="1">
      <c r="A128" s="295"/>
      <c r="B128" s="295"/>
      <c r="C128" s="295"/>
      <c r="D128" s="295"/>
      <c r="E128" s="295"/>
      <c r="F128" s="295"/>
      <c r="G128" s="295"/>
      <c r="H128" s="295"/>
      <c r="I128" s="295"/>
      <c r="J128" s="295"/>
      <c r="K128" s="295"/>
      <c r="L128" s="295"/>
      <c r="M128" s="295"/>
      <c r="N128" s="295"/>
      <c r="O128" s="295"/>
      <c r="P128" s="295"/>
      <c r="Q128" s="295"/>
      <c r="R128" s="295"/>
      <c r="S128" s="295"/>
      <c r="T128" s="295"/>
      <c r="U128" s="295"/>
      <c r="V128" s="295"/>
      <c r="W128" s="295"/>
      <c r="X128" s="295"/>
      <c r="Y128" s="295"/>
      <c r="Z128" s="295"/>
      <c r="AA128" s="295"/>
      <c r="AB128" s="295"/>
      <c r="AC128" s="295"/>
      <c r="AD128" s="295"/>
      <c r="AE128" s="295"/>
      <c r="AF128" s="295"/>
      <c r="AG128" s="295"/>
    </row>
    <row r="129" spans="1:33" ht="24" customHeight="1">
      <c r="A129" s="295"/>
      <c r="B129" s="295"/>
      <c r="C129" s="295"/>
      <c r="D129" s="295"/>
      <c r="E129" s="295"/>
      <c r="F129" s="295"/>
      <c r="G129" s="295"/>
      <c r="H129" s="295"/>
      <c r="I129" s="295"/>
      <c r="J129" s="295"/>
      <c r="K129" s="295"/>
      <c r="L129" s="295"/>
      <c r="M129" s="295"/>
      <c r="N129" s="295"/>
      <c r="O129" s="295"/>
      <c r="P129" s="295"/>
      <c r="Q129" s="295"/>
      <c r="R129" s="295"/>
      <c r="S129" s="295"/>
      <c r="T129" s="295"/>
      <c r="U129" s="295"/>
      <c r="V129" s="295"/>
      <c r="W129" s="295"/>
      <c r="X129" s="295"/>
      <c r="Y129" s="295"/>
      <c r="Z129" s="295"/>
      <c r="AA129" s="295"/>
      <c r="AB129" s="295"/>
      <c r="AC129" s="295"/>
      <c r="AD129" s="295"/>
      <c r="AE129" s="295"/>
      <c r="AF129" s="295"/>
      <c r="AG129" s="295"/>
    </row>
    <row r="130" spans="1:33" ht="24" customHeight="1">
      <c r="A130" s="295"/>
      <c r="B130" s="295"/>
      <c r="C130" s="295"/>
      <c r="D130" s="295"/>
      <c r="E130" s="295"/>
      <c r="F130" s="295"/>
      <c r="G130" s="295"/>
      <c r="H130" s="295"/>
      <c r="I130" s="295"/>
      <c r="J130" s="295"/>
      <c r="K130" s="295"/>
      <c r="L130" s="295"/>
      <c r="M130" s="295"/>
      <c r="N130" s="295"/>
      <c r="O130" s="295"/>
      <c r="P130" s="295"/>
      <c r="Q130" s="295"/>
      <c r="R130" s="295"/>
      <c r="S130" s="295"/>
      <c r="T130" s="295"/>
      <c r="U130" s="295"/>
      <c r="V130" s="295"/>
      <c r="W130" s="295"/>
      <c r="X130" s="295"/>
      <c r="Y130" s="295"/>
      <c r="Z130" s="295"/>
      <c r="AA130" s="295"/>
      <c r="AB130" s="295"/>
      <c r="AC130" s="295"/>
      <c r="AD130" s="295"/>
      <c r="AE130" s="295"/>
      <c r="AF130" s="295"/>
      <c r="AG130" s="295"/>
    </row>
    <row r="131" spans="1:33" ht="24" customHeight="1">
      <c r="A131" s="295"/>
      <c r="B131" s="295"/>
      <c r="C131" s="295"/>
      <c r="D131" s="295"/>
      <c r="E131" s="295"/>
      <c r="F131" s="295"/>
      <c r="G131" s="295"/>
      <c r="H131" s="295"/>
      <c r="I131" s="295"/>
      <c r="J131" s="295"/>
      <c r="K131" s="295"/>
      <c r="L131" s="295"/>
      <c r="M131" s="295"/>
      <c r="N131" s="295"/>
      <c r="O131" s="295"/>
      <c r="P131" s="295"/>
      <c r="Q131" s="295"/>
      <c r="R131" s="295"/>
      <c r="S131" s="295"/>
      <c r="T131" s="295"/>
      <c r="U131" s="295"/>
      <c r="V131" s="295"/>
      <c r="W131" s="295"/>
      <c r="X131" s="295"/>
      <c r="Y131" s="295"/>
      <c r="Z131" s="295"/>
      <c r="AA131" s="295"/>
      <c r="AB131" s="295"/>
      <c r="AC131" s="295"/>
      <c r="AD131" s="295"/>
      <c r="AE131" s="295"/>
      <c r="AF131" s="295"/>
      <c r="AG131" s="295"/>
    </row>
    <row r="132" spans="1:33" ht="24" customHeight="1">
      <c r="A132" s="295"/>
      <c r="B132" s="295"/>
      <c r="C132" s="295"/>
      <c r="D132" s="295"/>
      <c r="E132" s="295"/>
      <c r="F132" s="295"/>
      <c r="G132" s="295"/>
      <c r="H132" s="295"/>
      <c r="I132" s="295"/>
      <c r="J132" s="295"/>
      <c r="K132" s="295"/>
      <c r="L132" s="295"/>
      <c r="M132" s="295"/>
      <c r="N132" s="295"/>
      <c r="O132" s="295"/>
      <c r="P132" s="295"/>
      <c r="Q132" s="295"/>
      <c r="R132" s="295"/>
      <c r="S132" s="295"/>
      <c r="T132" s="295"/>
      <c r="U132" s="295"/>
      <c r="V132" s="295"/>
      <c r="W132" s="295"/>
      <c r="X132" s="295"/>
      <c r="Y132" s="295"/>
      <c r="Z132" s="295"/>
      <c r="AA132" s="295"/>
      <c r="AB132" s="295"/>
      <c r="AC132" s="295"/>
      <c r="AD132" s="295"/>
      <c r="AE132" s="295"/>
      <c r="AF132" s="295"/>
      <c r="AG132" s="295"/>
    </row>
    <row r="133" spans="1:33" ht="24" customHeight="1">
      <c r="A133" s="295"/>
      <c r="B133" s="295"/>
      <c r="C133" s="295"/>
      <c r="D133" s="295"/>
      <c r="E133" s="295"/>
      <c r="F133" s="295"/>
      <c r="G133" s="295"/>
      <c r="H133" s="295"/>
      <c r="I133" s="295"/>
      <c r="J133" s="295"/>
      <c r="K133" s="295"/>
      <c r="L133" s="295"/>
      <c r="M133" s="295"/>
      <c r="N133" s="295"/>
      <c r="O133" s="295"/>
      <c r="P133" s="295"/>
      <c r="Q133" s="295"/>
      <c r="R133" s="295"/>
      <c r="S133" s="295"/>
      <c r="T133" s="295"/>
      <c r="U133" s="295"/>
      <c r="V133" s="295"/>
      <c r="W133" s="295"/>
      <c r="X133" s="295"/>
      <c r="Y133" s="295"/>
      <c r="Z133" s="295"/>
      <c r="AA133" s="295"/>
      <c r="AB133" s="295"/>
      <c r="AC133" s="295"/>
      <c r="AD133" s="295"/>
      <c r="AE133" s="295"/>
      <c r="AF133" s="295"/>
      <c r="AG133" s="295"/>
    </row>
    <row r="134" spans="1:33" ht="24" customHeight="1">
      <c r="A134" s="295"/>
      <c r="B134" s="295"/>
      <c r="C134" s="295"/>
      <c r="D134" s="295"/>
      <c r="E134" s="295"/>
      <c r="F134" s="295"/>
      <c r="G134" s="295"/>
      <c r="H134" s="295"/>
      <c r="I134" s="295"/>
      <c r="J134" s="295"/>
      <c r="K134" s="295"/>
      <c r="L134" s="295"/>
      <c r="M134" s="295"/>
      <c r="N134" s="295"/>
      <c r="O134" s="295"/>
      <c r="P134" s="295"/>
      <c r="Q134" s="295"/>
      <c r="R134" s="295"/>
      <c r="S134" s="295"/>
      <c r="T134" s="295"/>
      <c r="U134" s="295"/>
      <c r="V134" s="295"/>
      <c r="W134" s="295"/>
      <c r="X134" s="295"/>
      <c r="Y134" s="295"/>
      <c r="Z134" s="295"/>
      <c r="AA134" s="295"/>
      <c r="AB134" s="295"/>
      <c r="AC134" s="295"/>
      <c r="AD134" s="295"/>
      <c r="AE134" s="295"/>
      <c r="AF134" s="295"/>
      <c r="AG134" s="295"/>
    </row>
    <row r="135" spans="1:33" ht="24" customHeight="1">
      <c r="A135" s="295"/>
      <c r="B135" s="295"/>
      <c r="C135" s="295"/>
      <c r="D135" s="295"/>
      <c r="E135" s="295"/>
      <c r="F135" s="295"/>
      <c r="G135" s="295"/>
      <c r="H135" s="295"/>
      <c r="I135" s="295"/>
      <c r="J135" s="295"/>
      <c r="K135" s="295"/>
      <c r="L135" s="295"/>
      <c r="M135" s="295"/>
      <c r="N135" s="295"/>
      <c r="O135" s="295"/>
      <c r="P135" s="295"/>
      <c r="Q135" s="295"/>
      <c r="R135" s="295"/>
      <c r="S135" s="295"/>
      <c r="T135" s="295"/>
      <c r="U135" s="295"/>
      <c r="V135" s="295"/>
      <c r="W135" s="295"/>
      <c r="X135" s="295"/>
      <c r="Y135" s="295"/>
      <c r="Z135" s="295"/>
      <c r="AA135" s="295"/>
      <c r="AB135" s="295"/>
      <c r="AC135" s="295"/>
      <c r="AD135" s="295"/>
      <c r="AE135" s="295"/>
      <c r="AF135" s="295"/>
      <c r="AG135" s="295"/>
    </row>
    <row r="136" spans="1:33" ht="24" customHeight="1">
      <c r="A136" s="295"/>
      <c r="B136" s="295"/>
      <c r="C136" s="295"/>
      <c r="D136" s="295"/>
      <c r="E136" s="295"/>
      <c r="F136" s="295"/>
      <c r="G136" s="295"/>
      <c r="H136" s="295"/>
      <c r="I136" s="295"/>
      <c r="J136" s="295"/>
      <c r="K136" s="295"/>
      <c r="L136" s="295"/>
      <c r="M136" s="295"/>
      <c r="N136" s="295"/>
      <c r="O136" s="295"/>
      <c r="P136" s="295"/>
      <c r="Q136" s="295"/>
      <c r="R136" s="295"/>
      <c r="S136" s="295"/>
      <c r="T136" s="295"/>
      <c r="U136" s="295"/>
      <c r="V136" s="295"/>
      <c r="W136" s="295"/>
      <c r="X136" s="295"/>
      <c r="Y136" s="295"/>
      <c r="Z136" s="295"/>
      <c r="AA136" s="295"/>
      <c r="AB136" s="295"/>
      <c r="AC136" s="295"/>
      <c r="AD136" s="295"/>
      <c r="AE136" s="295"/>
      <c r="AF136" s="295"/>
      <c r="AG136" s="295"/>
    </row>
    <row r="137" spans="1:33" ht="24" customHeight="1">
      <c r="A137" s="295"/>
      <c r="B137" s="295"/>
      <c r="C137" s="295"/>
      <c r="D137" s="295"/>
      <c r="E137" s="295"/>
      <c r="F137" s="295"/>
      <c r="G137" s="295"/>
      <c r="H137" s="295"/>
      <c r="I137" s="295"/>
      <c r="J137" s="295"/>
      <c r="K137" s="295"/>
      <c r="L137" s="295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5"/>
      <c r="Y137" s="295"/>
      <c r="Z137" s="295"/>
      <c r="AA137" s="295"/>
      <c r="AB137" s="295"/>
      <c r="AC137" s="295"/>
      <c r="AD137" s="295"/>
      <c r="AE137" s="295"/>
      <c r="AF137" s="295"/>
      <c r="AG137" s="295"/>
    </row>
    <row r="138" spans="1:33" ht="24" customHeight="1">
      <c r="A138" s="295"/>
      <c r="B138" s="295"/>
      <c r="C138" s="295"/>
      <c r="D138" s="295"/>
      <c r="E138" s="295"/>
      <c r="F138" s="295"/>
      <c r="G138" s="295"/>
      <c r="H138" s="295"/>
      <c r="I138" s="295"/>
      <c r="J138" s="295"/>
      <c r="K138" s="295"/>
      <c r="L138" s="295"/>
      <c r="M138" s="295"/>
      <c r="N138" s="295"/>
      <c r="O138" s="295"/>
      <c r="P138" s="295"/>
      <c r="Q138" s="295"/>
      <c r="R138" s="295"/>
      <c r="S138" s="295"/>
      <c r="T138" s="295"/>
      <c r="U138" s="295"/>
      <c r="V138" s="295"/>
      <c r="W138" s="295"/>
      <c r="X138" s="295"/>
      <c r="Y138" s="295"/>
      <c r="Z138" s="295"/>
      <c r="AA138" s="295"/>
      <c r="AB138" s="295"/>
      <c r="AC138" s="295"/>
      <c r="AD138" s="295"/>
      <c r="AE138" s="295"/>
      <c r="AF138" s="295"/>
      <c r="AG138" s="295"/>
    </row>
    <row r="139" spans="1:33" ht="24" customHeight="1">
      <c r="A139" s="295"/>
      <c r="B139" s="295"/>
      <c r="C139" s="295"/>
      <c r="D139" s="295"/>
      <c r="E139" s="295"/>
      <c r="F139" s="295"/>
      <c r="G139" s="295"/>
      <c r="H139" s="295"/>
      <c r="I139" s="295"/>
      <c r="J139" s="295"/>
      <c r="K139" s="295"/>
      <c r="L139" s="295"/>
      <c r="M139" s="295"/>
      <c r="N139" s="295"/>
      <c r="O139" s="295"/>
      <c r="P139" s="295"/>
      <c r="Q139" s="295"/>
      <c r="R139" s="295"/>
      <c r="S139" s="295"/>
      <c r="T139" s="295"/>
      <c r="U139" s="295"/>
      <c r="V139" s="295"/>
      <c r="W139" s="295"/>
      <c r="X139" s="295"/>
      <c r="Y139" s="295"/>
      <c r="Z139" s="295"/>
      <c r="AA139" s="295"/>
      <c r="AB139" s="295"/>
      <c r="AC139" s="295"/>
      <c r="AD139" s="295"/>
      <c r="AE139" s="295"/>
      <c r="AF139" s="295"/>
      <c r="AG139" s="295"/>
    </row>
    <row r="140" spans="1:33" ht="24" customHeight="1">
      <c r="A140" s="295"/>
      <c r="B140" s="295"/>
      <c r="C140" s="295"/>
      <c r="D140" s="295"/>
      <c r="E140" s="295"/>
      <c r="F140" s="295"/>
      <c r="G140" s="295"/>
      <c r="H140" s="295"/>
      <c r="I140" s="295"/>
      <c r="J140" s="295"/>
      <c r="K140" s="295"/>
      <c r="L140" s="295"/>
      <c r="M140" s="295"/>
      <c r="N140" s="295"/>
      <c r="O140" s="295"/>
      <c r="P140" s="295"/>
      <c r="Q140" s="295"/>
      <c r="R140" s="295"/>
      <c r="S140" s="295"/>
      <c r="T140" s="295"/>
      <c r="U140" s="295"/>
      <c r="V140" s="295"/>
      <c r="W140" s="295"/>
      <c r="X140" s="295"/>
      <c r="Y140" s="295"/>
      <c r="Z140" s="295"/>
      <c r="AA140" s="295"/>
      <c r="AB140" s="295"/>
      <c r="AC140" s="295"/>
      <c r="AD140" s="295"/>
      <c r="AE140" s="295"/>
      <c r="AF140" s="295"/>
      <c r="AG140" s="295"/>
    </row>
    <row r="141" spans="1:33" ht="24" customHeight="1">
      <c r="A141" s="295"/>
      <c r="B141" s="295"/>
      <c r="C141" s="295"/>
      <c r="D141" s="295"/>
      <c r="E141" s="295"/>
      <c r="F141" s="295"/>
      <c r="G141" s="295"/>
      <c r="H141" s="295"/>
      <c r="I141" s="295"/>
      <c r="J141" s="295"/>
      <c r="K141" s="295"/>
      <c r="L141" s="295"/>
      <c r="M141" s="295"/>
      <c r="N141" s="295"/>
      <c r="O141" s="295"/>
      <c r="P141" s="295"/>
      <c r="Q141" s="295"/>
      <c r="R141" s="295"/>
      <c r="S141" s="295"/>
      <c r="T141" s="295"/>
      <c r="U141" s="295"/>
      <c r="V141" s="295"/>
      <c r="W141" s="295"/>
      <c r="X141" s="295"/>
      <c r="Y141" s="295"/>
      <c r="Z141" s="295"/>
      <c r="AA141" s="295"/>
      <c r="AB141" s="295"/>
      <c r="AC141" s="295"/>
      <c r="AD141" s="295"/>
      <c r="AE141" s="295"/>
      <c r="AF141" s="295"/>
      <c r="AG141" s="295"/>
    </row>
    <row r="142" spans="1:33" ht="24" customHeight="1">
      <c r="A142" s="295"/>
      <c r="B142" s="295"/>
      <c r="C142" s="295"/>
      <c r="D142" s="295"/>
      <c r="E142" s="295"/>
      <c r="F142" s="295"/>
      <c r="G142" s="295"/>
      <c r="H142" s="295"/>
      <c r="I142" s="295"/>
      <c r="J142" s="295"/>
      <c r="K142" s="295"/>
      <c r="L142" s="295"/>
      <c r="M142" s="295"/>
      <c r="N142" s="295"/>
      <c r="O142" s="295"/>
      <c r="P142" s="295"/>
      <c r="Q142" s="295"/>
      <c r="R142" s="295"/>
      <c r="S142" s="295"/>
      <c r="T142" s="295"/>
      <c r="U142" s="295"/>
      <c r="V142" s="295"/>
      <c r="W142" s="295"/>
      <c r="X142" s="295"/>
      <c r="Y142" s="295"/>
      <c r="Z142" s="295"/>
      <c r="AA142" s="295"/>
      <c r="AB142" s="295"/>
      <c r="AC142" s="295"/>
      <c r="AD142" s="295"/>
      <c r="AE142" s="295"/>
      <c r="AF142" s="295"/>
      <c r="AG142" s="295"/>
    </row>
    <row r="143" spans="1:33" ht="24" customHeight="1">
      <c r="A143" s="295"/>
      <c r="B143" s="295"/>
      <c r="C143" s="295"/>
      <c r="D143" s="295"/>
      <c r="E143" s="295"/>
      <c r="F143" s="295"/>
      <c r="G143" s="295"/>
      <c r="H143" s="295"/>
      <c r="I143" s="295"/>
      <c r="J143" s="295"/>
      <c r="K143" s="295"/>
      <c r="L143" s="295"/>
      <c r="M143" s="295"/>
      <c r="N143" s="295"/>
      <c r="O143" s="295"/>
      <c r="P143" s="295"/>
      <c r="Q143" s="295"/>
      <c r="R143" s="295"/>
      <c r="S143" s="295"/>
      <c r="T143" s="295"/>
      <c r="U143" s="295"/>
      <c r="V143" s="295"/>
      <c r="W143" s="295"/>
      <c r="X143" s="295"/>
      <c r="Y143" s="295"/>
      <c r="Z143" s="295"/>
      <c r="AA143" s="295"/>
      <c r="AB143" s="295"/>
      <c r="AC143" s="295"/>
      <c r="AD143" s="295"/>
      <c r="AE143" s="295"/>
      <c r="AF143" s="295"/>
      <c r="AG143" s="295"/>
    </row>
    <row r="144" spans="1:33" ht="24" customHeight="1">
      <c r="A144" s="295"/>
      <c r="B144" s="295"/>
      <c r="C144" s="295"/>
      <c r="D144" s="295"/>
      <c r="E144" s="295"/>
      <c r="F144" s="295"/>
      <c r="G144" s="295"/>
      <c r="H144" s="295"/>
      <c r="I144" s="295"/>
      <c r="J144" s="295"/>
      <c r="K144" s="295"/>
      <c r="L144" s="295"/>
      <c r="M144" s="295"/>
      <c r="N144" s="295"/>
      <c r="O144" s="295"/>
      <c r="P144" s="295"/>
      <c r="Q144" s="295"/>
      <c r="R144" s="295"/>
      <c r="S144" s="295"/>
      <c r="T144" s="295"/>
      <c r="U144" s="295"/>
      <c r="V144" s="295"/>
      <c r="W144" s="295"/>
      <c r="X144" s="295"/>
      <c r="Y144" s="295"/>
      <c r="Z144" s="295"/>
      <c r="AA144" s="295"/>
      <c r="AB144" s="295"/>
      <c r="AC144" s="295"/>
      <c r="AD144" s="295"/>
      <c r="AE144" s="295"/>
      <c r="AF144" s="295"/>
      <c r="AG144" s="295"/>
    </row>
    <row r="145" spans="1:33" ht="24" customHeight="1">
      <c r="A145" s="295"/>
      <c r="B145" s="295"/>
      <c r="C145" s="295"/>
      <c r="D145" s="295"/>
      <c r="E145" s="295"/>
      <c r="F145" s="295"/>
      <c r="G145" s="295"/>
      <c r="H145" s="295"/>
      <c r="I145" s="295"/>
      <c r="J145" s="295"/>
      <c r="K145" s="295"/>
      <c r="L145" s="295"/>
      <c r="M145" s="295"/>
      <c r="N145" s="295"/>
      <c r="O145" s="295"/>
      <c r="P145" s="295"/>
      <c r="Q145" s="295"/>
      <c r="R145" s="295"/>
      <c r="S145" s="295"/>
      <c r="T145" s="295"/>
      <c r="U145" s="295"/>
      <c r="V145" s="295"/>
      <c r="W145" s="295"/>
      <c r="X145" s="295"/>
      <c r="Y145" s="295"/>
      <c r="Z145" s="295"/>
      <c r="AA145" s="295"/>
      <c r="AB145" s="295"/>
      <c r="AC145" s="295"/>
      <c r="AD145" s="295"/>
      <c r="AE145" s="295"/>
      <c r="AF145" s="295"/>
      <c r="AG145" s="295"/>
    </row>
    <row r="146" spans="1:33" ht="24" customHeight="1">
      <c r="A146" s="295"/>
      <c r="B146" s="295"/>
      <c r="C146" s="295"/>
      <c r="D146" s="295"/>
      <c r="E146" s="295"/>
      <c r="F146" s="295"/>
      <c r="G146" s="295"/>
      <c r="H146" s="295"/>
      <c r="I146" s="295"/>
      <c r="J146" s="295"/>
      <c r="K146" s="295"/>
      <c r="L146" s="295"/>
      <c r="M146" s="295"/>
      <c r="N146" s="295"/>
      <c r="O146" s="295"/>
      <c r="P146" s="295"/>
      <c r="Q146" s="295"/>
      <c r="R146" s="295"/>
      <c r="S146" s="295"/>
      <c r="T146" s="295"/>
      <c r="U146" s="295"/>
      <c r="V146" s="295"/>
      <c r="W146" s="295"/>
      <c r="X146" s="295"/>
      <c r="Y146" s="295"/>
      <c r="Z146" s="295"/>
      <c r="AA146" s="295"/>
      <c r="AB146" s="295"/>
      <c r="AC146" s="295"/>
      <c r="AD146" s="295"/>
      <c r="AE146" s="295"/>
      <c r="AF146" s="295"/>
      <c r="AG146" s="295"/>
    </row>
    <row r="147" spans="1:33" ht="24" customHeight="1">
      <c r="A147" s="295"/>
      <c r="B147" s="295"/>
      <c r="C147" s="295"/>
      <c r="D147" s="295"/>
      <c r="E147" s="295"/>
      <c r="F147" s="295"/>
      <c r="G147" s="295"/>
      <c r="H147" s="295"/>
      <c r="I147" s="295"/>
      <c r="J147" s="295"/>
      <c r="K147" s="295"/>
      <c r="L147" s="295"/>
      <c r="M147" s="295"/>
      <c r="N147" s="295"/>
      <c r="O147" s="295"/>
      <c r="P147" s="295"/>
      <c r="Q147" s="295"/>
      <c r="R147" s="295"/>
      <c r="S147" s="295"/>
      <c r="T147" s="295"/>
      <c r="U147" s="295"/>
      <c r="V147" s="295"/>
      <c r="W147" s="295"/>
      <c r="X147" s="295"/>
      <c r="Y147" s="295"/>
      <c r="Z147" s="295"/>
      <c r="AA147" s="295"/>
      <c r="AB147" s="295"/>
      <c r="AC147" s="295"/>
      <c r="AD147" s="295"/>
      <c r="AE147" s="295"/>
      <c r="AF147" s="295"/>
      <c r="AG147" s="295"/>
    </row>
    <row r="148" spans="1:33" ht="24" customHeight="1">
      <c r="A148" s="295"/>
      <c r="B148" s="295"/>
      <c r="C148" s="295"/>
      <c r="D148" s="295"/>
      <c r="E148" s="295"/>
      <c r="F148" s="295"/>
      <c r="G148" s="295"/>
      <c r="H148" s="295"/>
      <c r="I148" s="295"/>
      <c r="J148" s="295"/>
      <c r="K148" s="295"/>
      <c r="L148" s="295"/>
      <c r="M148" s="295"/>
      <c r="N148" s="295"/>
      <c r="O148" s="295"/>
      <c r="P148" s="295"/>
      <c r="Q148" s="295"/>
      <c r="R148" s="295"/>
      <c r="S148" s="295"/>
      <c r="T148" s="295"/>
      <c r="U148" s="295"/>
      <c r="V148" s="295"/>
      <c r="W148" s="295"/>
      <c r="X148" s="295"/>
      <c r="Y148" s="295"/>
      <c r="Z148" s="295"/>
      <c r="AA148" s="295"/>
      <c r="AB148" s="295"/>
      <c r="AC148" s="295"/>
      <c r="AD148" s="295"/>
      <c r="AE148" s="295"/>
      <c r="AF148" s="295"/>
      <c r="AG148" s="295"/>
    </row>
    <row r="149" spans="1:33" ht="24" customHeight="1">
      <c r="A149" s="295"/>
      <c r="B149" s="295"/>
      <c r="C149" s="295"/>
      <c r="D149" s="295"/>
      <c r="E149" s="295"/>
      <c r="F149" s="295"/>
      <c r="G149" s="295"/>
      <c r="H149" s="295"/>
      <c r="I149" s="295"/>
      <c r="J149" s="295"/>
      <c r="K149" s="295"/>
      <c r="L149" s="295"/>
      <c r="M149" s="295"/>
      <c r="N149" s="295"/>
      <c r="O149" s="295"/>
      <c r="P149" s="295"/>
      <c r="Q149" s="295"/>
      <c r="R149" s="295"/>
      <c r="S149" s="295"/>
      <c r="T149" s="295"/>
      <c r="U149" s="295"/>
      <c r="V149" s="295"/>
      <c r="W149" s="295"/>
      <c r="X149" s="295"/>
      <c r="Y149" s="295"/>
      <c r="Z149" s="295"/>
      <c r="AA149" s="295"/>
      <c r="AB149" s="295"/>
      <c r="AC149" s="295"/>
      <c r="AD149" s="295"/>
      <c r="AE149" s="295"/>
      <c r="AF149" s="295"/>
      <c r="AG149" s="295"/>
    </row>
    <row r="150" spans="1:33" ht="24" customHeight="1">
      <c r="A150" s="295"/>
      <c r="B150" s="295"/>
      <c r="C150" s="295"/>
      <c r="D150" s="295"/>
      <c r="E150" s="295"/>
      <c r="F150" s="295"/>
      <c r="G150" s="295"/>
      <c r="H150" s="295"/>
      <c r="I150" s="295"/>
      <c r="J150" s="295"/>
      <c r="K150" s="295"/>
      <c r="L150" s="295"/>
      <c r="M150" s="295"/>
      <c r="N150" s="295"/>
      <c r="O150" s="295"/>
      <c r="P150" s="295"/>
      <c r="Q150" s="295"/>
      <c r="R150" s="295"/>
      <c r="S150" s="295"/>
      <c r="T150" s="295"/>
      <c r="U150" s="295"/>
      <c r="V150" s="295"/>
      <c r="W150" s="295"/>
      <c r="X150" s="295"/>
      <c r="Y150" s="295"/>
      <c r="Z150" s="295"/>
      <c r="AA150" s="295"/>
      <c r="AB150" s="295"/>
      <c r="AC150" s="295"/>
      <c r="AD150" s="295"/>
      <c r="AE150" s="295"/>
      <c r="AF150" s="295"/>
      <c r="AG150" s="295"/>
    </row>
    <row r="151" spans="1:33" ht="24" customHeight="1">
      <c r="A151" s="295"/>
      <c r="B151" s="295"/>
      <c r="C151" s="295"/>
      <c r="D151" s="295"/>
      <c r="E151" s="295"/>
      <c r="F151" s="295"/>
      <c r="G151" s="295"/>
      <c r="H151" s="295"/>
      <c r="I151" s="295"/>
      <c r="J151" s="295"/>
      <c r="K151" s="295"/>
      <c r="L151" s="295"/>
      <c r="M151" s="295"/>
      <c r="N151" s="295"/>
      <c r="O151" s="295"/>
      <c r="P151" s="295"/>
      <c r="Q151" s="295"/>
      <c r="R151" s="295"/>
      <c r="S151" s="295"/>
      <c r="T151" s="295"/>
      <c r="U151" s="295"/>
      <c r="V151" s="295"/>
      <c r="W151" s="295"/>
      <c r="X151" s="295"/>
      <c r="Y151" s="295"/>
      <c r="Z151" s="295"/>
      <c r="AA151" s="295"/>
      <c r="AB151" s="295"/>
      <c r="AC151" s="295"/>
      <c r="AD151" s="295"/>
      <c r="AE151" s="295"/>
      <c r="AF151" s="295"/>
      <c r="AG151" s="295"/>
    </row>
    <row r="152" spans="1:33" ht="24" customHeight="1">
      <c r="A152" s="295"/>
      <c r="B152" s="295"/>
      <c r="C152" s="295"/>
      <c r="D152" s="295"/>
      <c r="E152" s="295"/>
      <c r="F152" s="295"/>
      <c r="G152" s="295"/>
      <c r="H152" s="295"/>
      <c r="I152" s="295"/>
      <c r="J152" s="295"/>
      <c r="K152" s="295"/>
      <c r="L152" s="295"/>
      <c r="M152" s="295"/>
      <c r="N152" s="295"/>
      <c r="O152" s="295"/>
      <c r="P152" s="295"/>
      <c r="Q152" s="295"/>
      <c r="R152" s="295"/>
      <c r="S152" s="295"/>
      <c r="T152" s="295"/>
      <c r="U152" s="295"/>
      <c r="V152" s="295"/>
      <c r="W152" s="295"/>
      <c r="X152" s="295"/>
      <c r="Y152" s="295"/>
      <c r="Z152" s="295"/>
      <c r="AA152" s="295"/>
      <c r="AB152" s="295"/>
      <c r="AC152" s="295"/>
      <c r="AD152" s="295"/>
      <c r="AE152" s="295"/>
      <c r="AF152" s="295"/>
      <c r="AG152" s="295"/>
    </row>
    <row r="153" spans="1:33" ht="24" customHeight="1">
      <c r="A153" s="295"/>
      <c r="B153" s="295"/>
      <c r="C153" s="295"/>
      <c r="D153" s="295"/>
      <c r="E153" s="295"/>
      <c r="F153" s="295"/>
      <c r="G153" s="295"/>
      <c r="H153" s="295"/>
      <c r="I153" s="295"/>
      <c r="J153" s="295"/>
      <c r="K153" s="295"/>
      <c r="L153" s="295"/>
      <c r="M153" s="295"/>
      <c r="N153" s="295"/>
      <c r="O153" s="295"/>
      <c r="P153" s="295"/>
      <c r="Q153" s="295"/>
      <c r="R153" s="295"/>
      <c r="S153" s="295"/>
      <c r="T153" s="295"/>
      <c r="U153" s="295"/>
      <c r="V153" s="295"/>
      <c r="W153" s="295"/>
      <c r="X153" s="295"/>
      <c r="Y153" s="295"/>
      <c r="Z153" s="295"/>
      <c r="AA153" s="295"/>
      <c r="AB153" s="295"/>
      <c r="AC153" s="295"/>
      <c r="AD153" s="295"/>
      <c r="AE153" s="295"/>
      <c r="AF153" s="295"/>
      <c r="AG153" s="295"/>
    </row>
    <row r="154" spans="1:33" ht="24" customHeight="1">
      <c r="A154" s="295"/>
      <c r="B154" s="295"/>
      <c r="C154" s="295"/>
      <c r="D154" s="295"/>
      <c r="E154" s="295"/>
      <c r="F154" s="295"/>
      <c r="G154" s="295"/>
      <c r="H154" s="295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  <c r="S154" s="295"/>
      <c r="T154" s="295"/>
      <c r="U154" s="295"/>
      <c r="V154" s="295"/>
      <c r="W154" s="295"/>
      <c r="X154" s="295"/>
      <c r="Y154" s="295"/>
      <c r="Z154" s="295"/>
      <c r="AA154" s="295"/>
      <c r="AB154" s="295"/>
      <c r="AC154" s="295"/>
      <c r="AD154" s="295"/>
      <c r="AE154" s="295"/>
      <c r="AF154" s="295"/>
      <c r="AG154" s="295"/>
    </row>
    <row r="155" spans="1:33" ht="24" customHeight="1">
      <c r="A155" s="295"/>
      <c r="B155" s="295"/>
      <c r="C155" s="295"/>
      <c r="D155" s="295"/>
      <c r="E155" s="295"/>
      <c r="F155" s="295"/>
      <c r="G155" s="295"/>
      <c r="H155" s="295"/>
      <c r="I155" s="295"/>
      <c r="J155" s="295"/>
      <c r="K155" s="295"/>
      <c r="L155" s="295"/>
      <c r="M155" s="295"/>
      <c r="N155" s="295"/>
      <c r="O155" s="295"/>
      <c r="P155" s="295"/>
      <c r="Q155" s="295"/>
      <c r="R155" s="295"/>
      <c r="S155" s="295"/>
      <c r="T155" s="295"/>
      <c r="U155" s="295"/>
      <c r="V155" s="295"/>
      <c r="W155" s="295"/>
      <c r="X155" s="295"/>
      <c r="Y155" s="295"/>
      <c r="Z155" s="295"/>
      <c r="AA155" s="295"/>
      <c r="AB155" s="295"/>
      <c r="AC155" s="295"/>
      <c r="AD155" s="295"/>
      <c r="AE155" s="295"/>
      <c r="AF155" s="295"/>
      <c r="AG155" s="295"/>
    </row>
    <row r="156" spans="1:33" ht="24" customHeight="1">
      <c r="A156" s="295"/>
      <c r="B156" s="295"/>
      <c r="C156" s="295"/>
      <c r="D156" s="295"/>
      <c r="E156" s="295"/>
      <c r="F156" s="295"/>
      <c r="G156" s="295"/>
      <c r="H156" s="295"/>
      <c r="I156" s="295"/>
      <c r="J156" s="295"/>
      <c r="K156" s="295"/>
      <c r="L156" s="295"/>
      <c r="M156" s="295"/>
      <c r="N156" s="295"/>
      <c r="O156" s="295"/>
      <c r="P156" s="295"/>
      <c r="Q156" s="295"/>
      <c r="R156" s="295"/>
      <c r="S156" s="295"/>
      <c r="T156" s="295"/>
      <c r="U156" s="295"/>
      <c r="V156" s="295"/>
      <c r="W156" s="295"/>
      <c r="X156" s="295"/>
      <c r="Y156" s="295"/>
      <c r="Z156" s="295"/>
      <c r="AA156" s="295"/>
      <c r="AB156" s="295"/>
      <c r="AC156" s="295"/>
      <c r="AD156" s="295"/>
      <c r="AE156" s="295"/>
      <c r="AF156" s="295"/>
      <c r="AG156" s="295"/>
    </row>
    <row r="157" spans="1:33" ht="24" customHeight="1">
      <c r="A157" s="295"/>
      <c r="B157" s="295"/>
      <c r="C157" s="295"/>
      <c r="D157" s="295"/>
      <c r="E157" s="295"/>
      <c r="F157" s="295"/>
      <c r="G157" s="295"/>
      <c r="H157" s="295"/>
      <c r="I157" s="295"/>
      <c r="J157" s="295"/>
      <c r="K157" s="295"/>
      <c r="L157" s="295"/>
      <c r="M157" s="295"/>
      <c r="N157" s="295"/>
      <c r="O157" s="295"/>
      <c r="P157" s="295"/>
      <c r="Q157" s="295"/>
      <c r="R157" s="295"/>
      <c r="S157" s="295"/>
      <c r="T157" s="295"/>
      <c r="U157" s="295"/>
      <c r="V157" s="295"/>
      <c r="W157" s="295"/>
      <c r="X157" s="295"/>
      <c r="Y157" s="295"/>
      <c r="Z157" s="295"/>
      <c r="AA157" s="295"/>
      <c r="AB157" s="295"/>
      <c r="AC157" s="295"/>
      <c r="AD157" s="295"/>
      <c r="AE157" s="295"/>
      <c r="AF157" s="295"/>
      <c r="AG157" s="295"/>
    </row>
    <row r="158" spans="1:33" ht="24" customHeight="1">
      <c r="A158" s="295"/>
      <c r="B158" s="295"/>
      <c r="C158" s="295"/>
      <c r="D158" s="295"/>
      <c r="E158" s="295"/>
      <c r="F158" s="295"/>
      <c r="G158" s="295"/>
      <c r="H158" s="295"/>
      <c r="I158" s="295"/>
      <c r="J158" s="295"/>
      <c r="K158" s="295"/>
      <c r="L158" s="295"/>
      <c r="M158" s="295"/>
      <c r="N158" s="295"/>
      <c r="O158" s="295"/>
      <c r="P158" s="295"/>
      <c r="Q158" s="295"/>
      <c r="R158" s="295"/>
      <c r="S158" s="295"/>
      <c r="T158" s="295"/>
      <c r="U158" s="295"/>
      <c r="V158" s="295"/>
      <c r="W158" s="295"/>
      <c r="X158" s="295"/>
      <c r="Y158" s="295"/>
      <c r="Z158" s="295"/>
      <c r="AA158" s="295"/>
      <c r="AB158" s="295"/>
      <c r="AC158" s="295"/>
      <c r="AD158" s="295"/>
      <c r="AE158" s="295"/>
      <c r="AF158" s="295"/>
      <c r="AG158" s="295"/>
    </row>
    <row r="159" spans="1:33" ht="24" customHeight="1">
      <c r="A159" s="295"/>
      <c r="B159" s="295"/>
      <c r="C159" s="295"/>
      <c r="D159" s="295"/>
      <c r="E159" s="295"/>
      <c r="F159" s="295"/>
      <c r="G159" s="295"/>
      <c r="H159" s="295"/>
      <c r="I159" s="295"/>
      <c r="J159" s="295"/>
      <c r="K159" s="295"/>
      <c r="L159" s="295"/>
      <c r="M159" s="295"/>
      <c r="N159" s="295"/>
      <c r="O159" s="295"/>
      <c r="P159" s="295"/>
      <c r="Q159" s="295"/>
      <c r="R159" s="295"/>
      <c r="S159" s="295"/>
      <c r="T159" s="295"/>
      <c r="U159" s="295"/>
      <c r="V159" s="295"/>
      <c r="W159" s="295"/>
      <c r="X159" s="295"/>
      <c r="Y159" s="295"/>
      <c r="Z159" s="295"/>
      <c r="AA159" s="295"/>
      <c r="AB159" s="295"/>
      <c r="AC159" s="295"/>
      <c r="AD159" s="295"/>
      <c r="AE159" s="295"/>
      <c r="AF159" s="295"/>
      <c r="AG159" s="295"/>
    </row>
    <row r="160" spans="1:33" ht="24" customHeight="1">
      <c r="A160" s="295"/>
      <c r="B160" s="295"/>
      <c r="C160" s="295"/>
      <c r="D160" s="295"/>
      <c r="E160" s="295"/>
      <c r="F160" s="295"/>
      <c r="G160" s="295"/>
      <c r="H160" s="295"/>
      <c r="I160" s="295"/>
      <c r="J160" s="295"/>
      <c r="K160" s="295"/>
      <c r="L160" s="295"/>
      <c r="M160" s="295"/>
      <c r="N160" s="295"/>
      <c r="O160" s="295"/>
      <c r="P160" s="295"/>
      <c r="Q160" s="295"/>
      <c r="R160" s="295"/>
      <c r="S160" s="295"/>
      <c r="T160" s="295"/>
      <c r="U160" s="295"/>
      <c r="V160" s="295"/>
      <c r="W160" s="295"/>
      <c r="X160" s="295"/>
      <c r="Y160" s="295"/>
      <c r="Z160" s="295"/>
      <c r="AA160" s="295"/>
      <c r="AB160" s="295"/>
      <c r="AC160" s="295"/>
      <c r="AD160" s="295"/>
      <c r="AE160" s="295"/>
      <c r="AF160" s="295"/>
      <c r="AG160" s="295"/>
    </row>
    <row r="161" spans="1:33" ht="24" customHeight="1">
      <c r="A161" s="295"/>
      <c r="B161" s="295"/>
      <c r="C161" s="295"/>
      <c r="D161" s="295"/>
      <c r="E161" s="295"/>
      <c r="F161" s="295"/>
      <c r="G161" s="295"/>
      <c r="H161" s="295"/>
      <c r="I161" s="295"/>
      <c r="J161" s="295"/>
      <c r="K161" s="295"/>
      <c r="L161" s="295"/>
      <c r="M161" s="295"/>
      <c r="N161" s="295"/>
      <c r="O161" s="295"/>
      <c r="P161" s="295"/>
      <c r="Q161" s="295"/>
      <c r="R161" s="295"/>
      <c r="S161" s="295"/>
      <c r="T161" s="295"/>
      <c r="U161" s="295"/>
      <c r="V161" s="295"/>
      <c r="W161" s="295"/>
      <c r="X161" s="295"/>
      <c r="Y161" s="295"/>
      <c r="Z161" s="295"/>
      <c r="AA161" s="295"/>
      <c r="AB161" s="295"/>
      <c r="AC161" s="295"/>
      <c r="AD161" s="295"/>
      <c r="AE161" s="295"/>
      <c r="AF161" s="295"/>
      <c r="AG161" s="295"/>
    </row>
    <row r="162" spans="1:33" ht="24" customHeight="1">
      <c r="A162" s="295"/>
      <c r="B162" s="295"/>
      <c r="C162" s="295"/>
      <c r="D162" s="295"/>
      <c r="E162" s="295"/>
      <c r="F162" s="295"/>
      <c r="G162" s="295"/>
      <c r="H162" s="295"/>
      <c r="I162" s="295"/>
      <c r="J162" s="295"/>
      <c r="K162" s="295"/>
      <c r="L162" s="295"/>
      <c r="M162" s="295"/>
      <c r="N162" s="295"/>
      <c r="O162" s="295"/>
      <c r="P162" s="295"/>
      <c r="Q162" s="295"/>
      <c r="R162" s="295"/>
      <c r="S162" s="295"/>
      <c r="T162" s="295"/>
      <c r="U162" s="295"/>
      <c r="V162" s="295"/>
      <c r="W162" s="295"/>
      <c r="X162" s="295"/>
      <c r="Y162" s="295"/>
      <c r="Z162" s="295"/>
      <c r="AA162" s="295"/>
      <c r="AB162" s="295"/>
      <c r="AC162" s="295"/>
      <c r="AD162" s="295"/>
      <c r="AE162" s="295"/>
      <c r="AF162" s="295"/>
      <c r="AG162" s="295"/>
    </row>
    <row r="163" spans="1:33" ht="24" customHeight="1">
      <c r="A163" s="295"/>
      <c r="B163" s="295"/>
      <c r="C163" s="295"/>
      <c r="D163" s="295"/>
      <c r="E163" s="295"/>
      <c r="F163" s="295"/>
      <c r="G163" s="295"/>
      <c r="H163" s="295"/>
      <c r="I163" s="295"/>
      <c r="J163" s="295"/>
      <c r="K163" s="295"/>
      <c r="L163" s="295"/>
      <c r="M163" s="295"/>
      <c r="N163" s="295"/>
      <c r="O163" s="295"/>
      <c r="P163" s="295"/>
      <c r="Q163" s="295"/>
      <c r="R163" s="295"/>
      <c r="S163" s="295"/>
      <c r="T163" s="295"/>
      <c r="U163" s="295"/>
      <c r="V163" s="295"/>
      <c r="W163" s="295"/>
      <c r="X163" s="295"/>
      <c r="Y163" s="295"/>
      <c r="Z163" s="295"/>
      <c r="AA163" s="295"/>
      <c r="AB163" s="295"/>
      <c r="AC163" s="295"/>
      <c r="AD163" s="295"/>
      <c r="AE163" s="295"/>
      <c r="AF163" s="295"/>
      <c r="AG163" s="295"/>
    </row>
    <row r="164" spans="1:33" ht="24" customHeight="1">
      <c r="A164" s="295"/>
      <c r="B164" s="295"/>
      <c r="C164" s="295"/>
      <c r="D164" s="295"/>
      <c r="E164" s="295"/>
      <c r="F164" s="295"/>
      <c r="G164" s="295"/>
      <c r="H164" s="295"/>
      <c r="I164" s="295"/>
      <c r="J164" s="295"/>
      <c r="K164" s="295"/>
      <c r="L164" s="295"/>
      <c r="M164" s="295"/>
      <c r="N164" s="295"/>
      <c r="O164" s="295"/>
      <c r="P164" s="295"/>
      <c r="Q164" s="295"/>
      <c r="R164" s="295"/>
      <c r="S164" s="295"/>
      <c r="T164" s="295"/>
      <c r="U164" s="295"/>
      <c r="V164" s="295"/>
      <c r="W164" s="295"/>
      <c r="X164" s="295"/>
      <c r="Y164" s="295"/>
      <c r="Z164" s="295"/>
      <c r="AA164" s="295"/>
      <c r="AB164" s="295"/>
      <c r="AC164" s="295"/>
      <c r="AD164" s="295"/>
      <c r="AE164" s="295"/>
      <c r="AF164" s="295"/>
      <c r="AG164" s="295"/>
    </row>
    <row r="165" spans="1:33" ht="24" customHeight="1">
      <c r="A165" s="295"/>
      <c r="B165" s="295"/>
      <c r="C165" s="295"/>
      <c r="D165" s="295"/>
      <c r="E165" s="295"/>
      <c r="F165" s="295"/>
      <c r="G165" s="295"/>
      <c r="H165" s="295"/>
      <c r="I165" s="295"/>
      <c r="J165" s="295"/>
      <c r="K165" s="295"/>
      <c r="L165" s="295"/>
      <c r="M165" s="295"/>
      <c r="N165" s="295"/>
      <c r="O165" s="295"/>
      <c r="P165" s="295"/>
      <c r="Q165" s="295"/>
      <c r="R165" s="295"/>
      <c r="S165" s="295"/>
      <c r="T165" s="295"/>
      <c r="U165" s="295"/>
      <c r="V165" s="295"/>
      <c r="W165" s="295"/>
      <c r="X165" s="295"/>
      <c r="Y165" s="295"/>
      <c r="Z165" s="295"/>
      <c r="AA165" s="295"/>
      <c r="AB165" s="295"/>
      <c r="AC165" s="295"/>
      <c r="AD165" s="295"/>
      <c r="AE165" s="295"/>
      <c r="AF165" s="295"/>
      <c r="AG165" s="295"/>
    </row>
    <row r="166" spans="1:33" ht="24" customHeight="1">
      <c r="A166" s="295"/>
      <c r="B166" s="295"/>
      <c r="C166" s="295"/>
      <c r="D166" s="295"/>
      <c r="E166" s="295"/>
      <c r="F166" s="295"/>
      <c r="G166" s="295"/>
      <c r="H166" s="295"/>
      <c r="I166" s="295"/>
      <c r="J166" s="295"/>
      <c r="K166" s="295"/>
      <c r="L166" s="295"/>
      <c r="M166" s="295"/>
      <c r="N166" s="295"/>
      <c r="O166" s="295"/>
      <c r="P166" s="295"/>
      <c r="Q166" s="295"/>
      <c r="R166" s="295"/>
      <c r="S166" s="295"/>
      <c r="T166" s="295"/>
      <c r="U166" s="295"/>
      <c r="V166" s="295"/>
      <c r="W166" s="295"/>
      <c r="X166" s="295"/>
      <c r="Y166" s="295"/>
      <c r="Z166" s="295"/>
      <c r="AA166" s="295"/>
      <c r="AB166" s="295"/>
      <c r="AC166" s="295"/>
      <c r="AD166" s="295"/>
      <c r="AE166" s="295"/>
      <c r="AF166" s="295"/>
      <c r="AG166" s="295"/>
    </row>
    <row r="167" spans="1:33" ht="24" customHeight="1">
      <c r="A167" s="295"/>
      <c r="B167" s="295"/>
      <c r="C167" s="295"/>
      <c r="D167" s="295"/>
      <c r="E167" s="295"/>
      <c r="F167" s="295"/>
      <c r="G167" s="295"/>
      <c r="H167" s="295"/>
      <c r="I167" s="295"/>
      <c r="J167" s="295"/>
      <c r="K167" s="295"/>
      <c r="L167" s="295"/>
      <c r="M167" s="295"/>
      <c r="N167" s="295"/>
      <c r="O167" s="295"/>
      <c r="P167" s="295"/>
      <c r="Q167" s="295"/>
      <c r="R167" s="295"/>
      <c r="S167" s="295"/>
      <c r="T167" s="295"/>
      <c r="U167" s="295"/>
      <c r="V167" s="295"/>
      <c r="W167" s="295"/>
      <c r="X167" s="295"/>
      <c r="Y167" s="295"/>
      <c r="Z167" s="295"/>
      <c r="AA167" s="295"/>
      <c r="AB167" s="295"/>
      <c r="AC167" s="295"/>
      <c r="AD167" s="295"/>
      <c r="AE167" s="295"/>
      <c r="AF167" s="295"/>
      <c r="AG167" s="295"/>
    </row>
    <row r="168" spans="1:33" ht="24" customHeight="1">
      <c r="A168" s="295"/>
      <c r="B168" s="295"/>
      <c r="C168" s="295"/>
      <c r="D168" s="295"/>
      <c r="E168" s="295"/>
      <c r="F168" s="295"/>
      <c r="G168" s="295"/>
      <c r="H168" s="295"/>
      <c r="I168" s="295"/>
      <c r="J168" s="295"/>
      <c r="K168" s="295"/>
      <c r="L168" s="295"/>
      <c r="M168" s="295"/>
      <c r="N168" s="295"/>
      <c r="O168" s="295"/>
      <c r="P168" s="295"/>
      <c r="Q168" s="295"/>
      <c r="R168" s="295"/>
      <c r="S168" s="295"/>
      <c r="T168" s="295"/>
      <c r="U168" s="295"/>
      <c r="V168" s="295"/>
      <c r="W168" s="295"/>
      <c r="X168" s="295"/>
      <c r="Y168" s="295"/>
      <c r="Z168" s="295"/>
      <c r="AA168" s="295"/>
      <c r="AB168" s="295"/>
      <c r="AC168" s="295"/>
      <c r="AD168" s="295"/>
      <c r="AE168" s="295"/>
      <c r="AF168" s="295"/>
      <c r="AG168" s="295"/>
    </row>
    <row r="169" spans="1:33" ht="24" customHeight="1">
      <c r="A169" s="295"/>
      <c r="B169" s="295"/>
      <c r="C169" s="295"/>
      <c r="D169" s="295"/>
      <c r="E169" s="295"/>
      <c r="F169" s="295"/>
      <c r="G169" s="295"/>
      <c r="H169" s="295"/>
      <c r="I169" s="295"/>
      <c r="J169" s="295"/>
      <c r="K169" s="295"/>
      <c r="L169" s="295"/>
      <c r="M169" s="295"/>
      <c r="N169" s="295"/>
      <c r="O169" s="295"/>
      <c r="P169" s="295"/>
      <c r="Q169" s="295"/>
      <c r="R169" s="295"/>
      <c r="S169" s="295"/>
      <c r="T169" s="295"/>
      <c r="U169" s="295"/>
      <c r="V169" s="295"/>
      <c r="W169" s="295"/>
      <c r="X169" s="295"/>
      <c r="Y169" s="295"/>
      <c r="Z169" s="295"/>
      <c r="AA169" s="295"/>
      <c r="AB169" s="295"/>
      <c r="AC169" s="295"/>
      <c r="AD169" s="295"/>
      <c r="AE169" s="295"/>
      <c r="AF169" s="295"/>
      <c r="AG169" s="295"/>
    </row>
    <row r="170" spans="1:33" ht="24" customHeight="1">
      <c r="A170" s="295"/>
      <c r="B170" s="295"/>
      <c r="C170" s="295"/>
      <c r="D170" s="295"/>
      <c r="E170" s="295"/>
      <c r="F170" s="295"/>
      <c r="G170" s="295"/>
      <c r="H170" s="295"/>
      <c r="I170" s="295"/>
      <c r="J170" s="295"/>
      <c r="K170" s="295"/>
      <c r="L170" s="295"/>
      <c r="M170" s="295"/>
      <c r="N170" s="295"/>
      <c r="O170" s="295"/>
      <c r="P170" s="295"/>
      <c r="Q170" s="295"/>
      <c r="R170" s="295"/>
      <c r="S170" s="295"/>
      <c r="T170" s="295"/>
      <c r="U170" s="295"/>
      <c r="V170" s="295"/>
      <c r="W170" s="295"/>
      <c r="X170" s="295"/>
      <c r="Y170" s="295"/>
      <c r="Z170" s="295"/>
      <c r="AA170" s="295"/>
      <c r="AB170" s="295"/>
      <c r="AC170" s="295"/>
      <c r="AD170" s="295"/>
      <c r="AE170" s="295"/>
      <c r="AF170" s="295"/>
      <c r="AG170" s="295"/>
    </row>
    <row r="171" spans="1:33" ht="24" customHeight="1">
      <c r="A171" s="295"/>
      <c r="B171" s="295"/>
      <c r="C171" s="295"/>
      <c r="D171" s="295"/>
      <c r="E171" s="295"/>
      <c r="F171" s="295"/>
      <c r="G171" s="295"/>
      <c r="H171" s="295"/>
      <c r="I171" s="295"/>
      <c r="J171" s="295"/>
      <c r="K171" s="295"/>
      <c r="L171" s="295"/>
      <c r="M171" s="295"/>
      <c r="N171" s="295"/>
      <c r="O171" s="295"/>
      <c r="P171" s="295"/>
      <c r="Q171" s="295"/>
      <c r="R171" s="295"/>
      <c r="S171" s="295"/>
      <c r="T171" s="295"/>
      <c r="U171" s="295"/>
      <c r="V171" s="295"/>
      <c r="W171" s="295"/>
      <c r="X171" s="295"/>
      <c r="Y171" s="295"/>
      <c r="Z171" s="295"/>
      <c r="AA171" s="295"/>
      <c r="AB171" s="295"/>
      <c r="AC171" s="295"/>
      <c r="AD171" s="295"/>
      <c r="AE171" s="295"/>
      <c r="AF171" s="295"/>
      <c r="AG171" s="295"/>
    </row>
    <row r="172" spans="1:33" ht="24" customHeight="1">
      <c r="A172" s="295"/>
      <c r="B172" s="295"/>
      <c r="C172" s="295"/>
      <c r="D172" s="295"/>
      <c r="E172" s="295"/>
      <c r="F172" s="295"/>
      <c r="G172" s="295"/>
      <c r="H172" s="295"/>
      <c r="I172" s="295"/>
      <c r="J172" s="295"/>
      <c r="K172" s="295"/>
      <c r="L172" s="295"/>
      <c r="M172" s="295"/>
      <c r="N172" s="295"/>
      <c r="O172" s="295"/>
      <c r="P172" s="295"/>
      <c r="Q172" s="295"/>
      <c r="R172" s="295"/>
      <c r="S172" s="295"/>
      <c r="T172" s="295"/>
      <c r="U172" s="295"/>
      <c r="V172" s="295"/>
      <c r="W172" s="295"/>
      <c r="X172" s="295"/>
      <c r="Y172" s="295"/>
      <c r="Z172" s="295"/>
      <c r="AA172" s="295"/>
      <c r="AB172" s="295"/>
      <c r="AC172" s="295"/>
      <c r="AD172" s="295"/>
      <c r="AE172" s="295"/>
      <c r="AF172" s="295"/>
      <c r="AG172" s="295"/>
    </row>
    <row r="173" spans="1:33" ht="24" customHeight="1">
      <c r="A173" s="295"/>
      <c r="B173" s="295"/>
      <c r="C173" s="295"/>
      <c r="D173" s="295"/>
      <c r="E173" s="295"/>
      <c r="F173" s="295"/>
      <c r="G173" s="295"/>
      <c r="H173" s="295"/>
      <c r="I173" s="295"/>
      <c r="J173" s="295"/>
      <c r="K173" s="295"/>
      <c r="L173" s="295"/>
      <c r="M173" s="295"/>
      <c r="N173" s="295"/>
      <c r="O173" s="295"/>
      <c r="P173" s="295"/>
      <c r="Q173" s="295"/>
      <c r="R173" s="295"/>
      <c r="S173" s="295"/>
      <c r="T173" s="295"/>
      <c r="U173" s="295"/>
      <c r="V173" s="295"/>
      <c r="W173" s="295"/>
      <c r="X173" s="295"/>
      <c r="Y173" s="295"/>
      <c r="Z173" s="295"/>
      <c r="AA173" s="295"/>
      <c r="AB173" s="295"/>
      <c r="AC173" s="295"/>
      <c r="AD173" s="295"/>
      <c r="AE173" s="295"/>
      <c r="AF173" s="295"/>
      <c r="AG173" s="295"/>
    </row>
    <row r="174" spans="1:33" ht="24" customHeight="1">
      <c r="A174" s="295"/>
      <c r="B174" s="295"/>
      <c r="C174" s="295"/>
      <c r="D174" s="295"/>
      <c r="E174" s="295"/>
      <c r="F174" s="295"/>
      <c r="G174" s="295"/>
      <c r="H174" s="295"/>
      <c r="I174" s="295"/>
      <c r="J174" s="295"/>
      <c r="K174" s="295"/>
      <c r="L174" s="295"/>
      <c r="M174" s="295"/>
      <c r="N174" s="295"/>
      <c r="O174" s="295"/>
      <c r="P174" s="295"/>
      <c r="Q174" s="295"/>
      <c r="R174" s="295"/>
      <c r="S174" s="295"/>
      <c r="T174" s="295"/>
      <c r="U174" s="295"/>
      <c r="V174" s="295"/>
      <c r="W174" s="295"/>
      <c r="X174" s="295"/>
      <c r="Y174" s="295"/>
      <c r="Z174" s="295"/>
      <c r="AA174" s="295"/>
      <c r="AB174" s="295"/>
      <c r="AC174" s="295"/>
      <c r="AD174" s="295"/>
      <c r="AE174" s="295"/>
      <c r="AF174" s="295"/>
      <c r="AG174" s="295"/>
    </row>
    <row r="175" spans="1:33" ht="24" customHeight="1">
      <c r="A175" s="295"/>
      <c r="B175" s="295"/>
      <c r="C175" s="295"/>
      <c r="D175" s="295"/>
      <c r="E175" s="295"/>
      <c r="F175" s="295"/>
      <c r="G175" s="295"/>
      <c r="H175" s="295"/>
      <c r="I175" s="295"/>
      <c r="J175" s="295"/>
      <c r="K175" s="295"/>
      <c r="L175" s="295"/>
      <c r="M175" s="295"/>
      <c r="N175" s="295"/>
      <c r="O175" s="295"/>
      <c r="P175" s="295"/>
      <c r="Q175" s="295"/>
      <c r="R175" s="295"/>
      <c r="S175" s="295"/>
      <c r="T175" s="295"/>
      <c r="U175" s="295"/>
      <c r="V175" s="295"/>
      <c r="W175" s="295"/>
      <c r="X175" s="295"/>
      <c r="Y175" s="295"/>
      <c r="Z175" s="295"/>
      <c r="AA175" s="295"/>
      <c r="AB175" s="295"/>
      <c r="AC175" s="295"/>
      <c r="AD175" s="295"/>
      <c r="AE175" s="295"/>
      <c r="AF175" s="295"/>
      <c r="AG175" s="295"/>
    </row>
    <row r="176" spans="1:33" ht="24" customHeight="1">
      <c r="A176" s="295"/>
      <c r="B176" s="295"/>
      <c r="C176" s="295"/>
      <c r="D176" s="295"/>
      <c r="E176" s="295"/>
      <c r="F176" s="295"/>
      <c r="G176" s="295"/>
      <c r="H176" s="295"/>
      <c r="I176" s="295"/>
      <c r="J176" s="295"/>
      <c r="K176" s="295"/>
      <c r="L176" s="295"/>
      <c r="M176" s="295"/>
      <c r="N176" s="295"/>
      <c r="O176" s="295"/>
      <c r="P176" s="295"/>
      <c r="Q176" s="295"/>
      <c r="R176" s="295"/>
      <c r="S176" s="295"/>
      <c r="T176" s="295"/>
      <c r="U176" s="295"/>
      <c r="V176" s="295"/>
      <c r="W176" s="295"/>
      <c r="X176" s="295"/>
      <c r="Y176" s="295"/>
      <c r="Z176" s="295"/>
      <c r="AA176" s="295"/>
      <c r="AB176" s="295"/>
      <c r="AC176" s="295"/>
      <c r="AD176" s="295"/>
      <c r="AE176" s="295"/>
      <c r="AF176" s="295"/>
      <c r="AG176" s="295"/>
    </row>
    <row r="177" spans="1:33" ht="24" customHeight="1">
      <c r="A177" s="295"/>
      <c r="B177" s="295"/>
      <c r="C177" s="295"/>
      <c r="D177" s="295"/>
      <c r="E177" s="295"/>
      <c r="F177" s="295"/>
      <c r="G177" s="295"/>
      <c r="H177" s="295"/>
      <c r="I177" s="295"/>
      <c r="J177" s="295"/>
      <c r="K177" s="295"/>
      <c r="L177" s="295"/>
      <c r="M177" s="295"/>
      <c r="N177" s="295"/>
      <c r="O177" s="295"/>
      <c r="P177" s="295"/>
      <c r="Q177" s="295"/>
      <c r="R177" s="295"/>
      <c r="S177" s="295"/>
      <c r="T177" s="295"/>
      <c r="U177" s="295"/>
      <c r="V177" s="295"/>
      <c r="W177" s="295"/>
      <c r="X177" s="295"/>
      <c r="Y177" s="295"/>
      <c r="Z177" s="295"/>
      <c r="AA177" s="295"/>
      <c r="AB177" s="295"/>
      <c r="AC177" s="295"/>
      <c r="AD177" s="295"/>
      <c r="AE177" s="295"/>
      <c r="AF177" s="295"/>
      <c r="AG177" s="295"/>
    </row>
    <row r="178" spans="1:33" ht="24" customHeight="1">
      <c r="A178" s="295"/>
      <c r="B178" s="295"/>
      <c r="C178" s="295"/>
      <c r="D178" s="295"/>
      <c r="E178" s="295"/>
      <c r="F178" s="295"/>
      <c r="G178" s="295"/>
      <c r="H178" s="295"/>
      <c r="I178" s="295"/>
      <c r="J178" s="295"/>
      <c r="K178" s="295"/>
      <c r="L178" s="295"/>
      <c r="M178" s="295"/>
      <c r="N178" s="295"/>
      <c r="O178" s="295"/>
      <c r="P178" s="295"/>
      <c r="Q178" s="295"/>
      <c r="R178" s="295"/>
      <c r="S178" s="295"/>
      <c r="T178" s="295"/>
      <c r="U178" s="295"/>
      <c r="V178" s="295"/>
      <c r="W178" s="295"/>
      <c r="X178" s="295"/>
      <c r="Y178" s="295"/>
      <c r="Z178" s="295"/>
      <c r="AA178" s="295"/>
      <c r="AB178" s="295"/>
      <c r="AC178" s="295"/>
      <c r="AD178" s="295"/>
      <c r="AE178" s="295"/>
      <c r="AF178" s="295"/>
      <c r="AG178" s="295"/>
    </row>
    <row r="179" spans="1:33" ht="24" customHeight="1">
      <c r="A179" s="295"/>
      <c r="B179" s="295"/>
      <c r="C179" s="295"/>
      <c r="D179" s="295"/>
      <c r="E179" s="295"/>
      <c r="F179" s="295"/>
      <c r="G179" s="295"/>
      <c r="H179" s="295"/>
      <c r="I179" s="295"/>
      <c r="J179" s="295"/>
      <c r="K179" s="295"/>
      <c r="L179" s="295"/>
      <c r="M179" s="295"/>
      <c r="N179" s="295"/>
      <c r="O179" s="295"/>
      <c r="P179" s="295"/>
      <c r="Q179" s="295"/>
      <c r="R179" s="295"/>
      <c r="S179" s="295"/>
      <c r="T179" s="295"/>
      <c r="U179" s="295"/>
      <c r="V179" s="295"/>
      <c r="W179" s="295"/>
      <c r="X179" s="295"/>
      <c r="Y179" s="295"/>
      <c r="Z179" s="295"/>
      <c r="AA179" s="295"/>
      <c r="AB179" s="295"/>
      <c r="AC179" s="295"/>
      <c r="AD179" s="295"/>
      <c r="AE179" s="295"/>
      <c r="AF179" s="295"/>
      <c r="AG179" s="295"/>
    </row>
    <row r="180" spans="1:33" ht="24" customHeight="1">
      <c r="A180" s="295"/>
      <c r="B180" s="295"/>
      <c r="C180" s="295"/>
      <c r="D180" s="295"/>
      <c r="E180" s="295"/>
      <c r="F180" s="295"/>
      <c r="G180" s="295"/>
      <c r="H180" s="295"/>
      <c r="I180" s="295"/>
      <c r="J180" s="295"/>
      <c r="K180" s="295"/>
      <c r="L180" s="295"/>
      <c r="M180" s="295"/>
      <c r="N180" s="295"/>
      <c r="O180" s="295"/>
      <c r="P180" s="295"/>
      <c r="Q180" s="295"/>
      <c r="R180" s="295"/>
      <c r="S180" s="295"/>
      <c r="T180" s="295"/>
      <c r="U180" s="295"/>
      <c r="V180" s="295"/>
      <c r="W180" s="295"/>
      <c r="X180" s="295"/>
      <c r="Y180" s="295"/>
      <c r="Z180" s="295"/>
      <c r="AA180" s="295"/>
      <c r="AB180" s="295"/>
      <c r="AC180" s="295"/>
      <c r="AD180" s="295"/>
      <c r="AE180" s="295"/>
      <c r="AF180" s="295"/>
      <c r="AG180" s="295"/>
    </row>
    <row r="181" spans="1:33" ht="24" customHeight="1">
      <c r="A181" s="295"/>
      <c r="B181" s="295"/>
      <c r="C181" s="295"/>
      <c r="D181" s="295"/>
      <c r="E181" s="295"/>
      <c r="F181" s="295"/>
      <c r="G181" s="295"/>
      <c r="H181" s="295"/>
      <c r="I181" s="295"/>
      <c r="J181" s="295"/>
      <c r="K181" s="295"/>
      <c r="L181" s="295"/>
      <c r="M181" s="295"/>
      <c r="N181" s="295"/>
      <c r="O181" s="295"/>
      <c r="P181" s="295"/>
      <c r="Q181" s="295"/>
      <c r="R181" s="295"/>
      <c r="S181" s="295"/>
      <c r="T181" s="295"/>
      <c r="U181" s="295"/>
      <c r="V181" s="295"/>
      <c r="W181" s="295"/>
      <c r="X181" s="295"/>
      <c r="Y181" s="295"/>
      <c r="Z181" s="295"/>
      <c r="AA181" s="295"/>
      <c r="AB181" s="295"/>
      <c r="AC181" s="295"/>
      <c r="AD181" s="295"/>
      <c r="AE181" s="295"/>
      <c r="AF181" s="295"/>
      <c r="AG181" s="295"/>
    </row>
    <row r="182" spans="1:33" ht="24" customHeight="1">
      <c r="A182" s="295"/>
      <c r="B182" s="295"/>
      <c r="C182" s="295"/>
      <c r="D182" s="295"/>
      <c r="E182" s="295"/>
      <c r="F182" s="295"/>
      <c r="G182" s="295"/>
      <c r="H182" s="295"/>
      <c r="I182" s="295"/>
      <c r="J182" s="295"/>
      <c r="K182" s="295"/>
      <c r="L182" s="295"/>
      <c r="M182" s="295"/>
      <c r="N182" s="295"/>
      <c r="O182" s="295"/>
      <c r="P182" s="295"/>
      <c r="Q182" s="295"/>
      <c r="R182" s="295"/>
      <c r="S182" s="295"/>
      <c r="T182" s="295"/>
      <c r="U182" s="295"/>
      <c r="V182" s="295"/>
      <c r="W182" s="295"/>
      <c r="X182" s="295"/>
      <c r="Y182" s="295"/>
      <c r="Z182" s="295"/>
      <c r="AA182" s="295"/>
      <c r="AB182" s="295"/>
      <c r="AC182" s="295"/>
      <c r="AD182" s="295"/>
      <c r="AE182" s="295"/>
      <c r="AF182" s="295"/>
      <c r="AG182" s="295"/>
    </row>
    <row r="183" spans="1:33" ht="24" customHeight="1">
      <c r="A183" s="295"/>
      <c r="B183" s="295"/>
      <c r="C183" s="295"/>
      <c r="D183" s="295"/>
      <c r="E183" s="295"/>
      <c r="F183" s="295"/>
      <c r="G183" s="295"/>
      <c r="H183" s="295"/>
      <c r="I183" s="295"/>
      <c r="J183" s="295"/>
      <c r="K183" s="295"/>
      <c r="L183" s="295"/>
      <c r="M183" s="295"/>
      <c r="N183" s="295"/>
      <c r="O183" s="295"/>
      <c r="P183" s="295"/>
      <c r="Q183" s="295"/>
      <c r="R183" s="295"/>
      <c r="S183" s="295"/>
      <c r="T183" s="295"/>
      <c r="U183" s="295"/>
      <c r="V183" s="295"/>
      <c r="W183" s="295"/>
      <c r="X183" s="295"/>
      <c r="Y183" s="295"/>
      <c r="Z183" s="295"/>
      <c r="AA183" s="295"/>
      <c r="AB183" s="295"/>
      <c r="AC183" s="295"/>
      <c r="AD183" s="295"/>
      <c r="AE183" s="295"/>
      <c r="AF183" s="295"/>
      <c r="AG183" s="295"/>
    </row>
    <row r="184" spans="1:33" ht="24" customHeight="1">
      <c r="A184" s="295"/>
      <c r="B184" s="295"/>
      <c r="C184" s="295"/>
      <c r="D184" s="295"/>
      <c r="E184" s="295"/>
      <c r="F184" s="295"/>
      <c r="G184" s="295"/>
      <c r="H184" s="295"/>
      <c r="I184" s="295"/>
      <c r="J184" s="295"/>
      <c r="K184" s="295"/>
      <c r="L184" s="295"/>
      <c r="M184" s="295"/>
      <c r="N184" s="295"/>
      <c r="O184" s="295"/>
      <c r="P184" s="295"/>
      <c r="Q184" s="295"/>
      <c r="R184" s="295"/>
      <c r="S184" s="295"/>
      <c r="T184" s="295"/>
      <c r="U184" s="295"/>
      <c r="V184" s="295"/>
      <c r="W184" s="295"/>
      <c r="X184" s="295"/>
      <c r="Y184" s="295"/>
      <c r="Z184" s="295"/>
      <c r="AA184" s="295"/>
      <c r="AB184" s="295"/>
      <c r="AC184" s="295"/>
      <c r="AD184" s="295"/>
      <c r="AE184" s="295"/>
      <c r="AF184" s="295"/>
      <c r="AG184" s="295"/>
    </row>
    <row r="185" spans="1:33" ht="24" customHeight="1">
      <c r="A185" s="295"/>
      <c r="B185" s="295"/>
      <c r="C185" s="295"/>
      <c r="D185" s="295"/>
      <c r="E185" s="295"/>
      <c r="F185" s="295"/>
      <c r="G185" s="295"/>
      <c r="H185" s="295"/>
      <c r="I185" s="295"/>
      <c r="J185" s="295"/>
      <c r="K185" s="295"/>
      <c r="L185" s="295"/>
      <c r="M185" s="295"/>
      <c r="N185" s="295"/>
      <c r="O185" s="295"/>
      <c r="P185" s="295"/>
      <c r="Q185" s="295"/>
      <c r="R185" s="295"/>
      <c r="S185" s="295"/>
      <c r="T185" s="295"/>
      <c r="U185" s="295"/>
      <c r="V185" s="295"/>
      <c r="W185" s="295"/>
      <c r="X185" s="295"/>
      <c r="Y185" s="295"/>
      <c r="Z185" s="295"/>
      <c r="AA185" s="295"/>
      <c r="AB185" s="295"/>
      <c r="AC185" s="295"/>
      <c r="AD185" s="295"/>
      <c r="AE185" s="295"/>
      <c r="AF185" s="295"/>
      <c r="AG185" s="295"/>
    </row>
    <row r="186" spans="1:33" ht="24" customHeight="1">
      <c r="A186" s="295"/>
      <c r="B186" s="295"/>
      <c r="C186" s="295"/>
      <c r="D186" s="295"/>
      <c r="E186" s="295"/>
      <c r="F186" s="295"/>
      <c r="G186" s="295"/>
      <c r="H186" s="295"/>
      <c r="I186" s="295"/>
      <c r="J186" s="295"/>
      <c r="K186" s="295"/>
      <c r="L186" s="295"/>
      <c r="M186" s="295"/>
      <c r="N186" s="295"/>
      <c r="O186" s="295"/>
      <c r="P186" s="295"/>
      <c r="Q186" s="295"/>
      <c r="R186" s="295"/>
      <c r="S186" s="295"/>
      <c r="T186" s="295"/>
      <c r="U186" s="295"/>
      <c r="V186" s="295"/>
      <c r="W186" s="295"/>
      <c r="X186" s="295"/>
      <c r="Y186" s="295"/>
      <c r="Z186" s="295"/>
      <c r="AA186" s="295"/>
      <c r="AB186" s="295"/>
      <c r="AC186" s="295"/>
      <c r="AD186" s="295"/>
      <c r="AE186" s="295"/>
      <c r="AF186" s="295"/>
      <c r="AG186" s="295"/>
    </row>
    <row r="187" spans="1:33" ht="24" customHeight="1">
      <c r="A187" s="295"/>
      <c r="B187" s="295"/>
      <c r="C187" s="295"/>
      <c r="D187" s="295"/>
      <c r="E187" s="295"/>
      <c r="F187" s="295"/>
      <c r="G187" s="295"/>
      <c r="H187" s="295"/>
      <c r="I187" s="295"/>
      <c r="J187" s="295"/>
      <c r="K187" s="295"/>
      <c r="L187" s="295"/>
      <c r="M187" s="295"/>
      <c r="N187" s="295"/>
      <c r="O187" s="295"/>
      <c r="P187" s="295"/>
      <c r="Q187" s="295"/>
      <c r="R187" s="295"/>
      <c r="S187" s="295"/>
      <c r="T187" s="295"/>
      <c r="U187" s="295"/>
      <c r="V187" s="295"/>
      <c r="W187" s="295"/>
      <c r="X187" s="295"/>
      <c r="Y187" s="295"/>
      <c r="Z187" s="295"/>
      <c r="AA187" s="295"/>
      <c r="AB187" s="295"/>
      <c r="AC187" s="295"/>
      <c r="AD187" s="295"/>
      <c r="AE187" s="295"/>
      <c r="AF187" s="295"/>
      <c r="AG187" s="295"/>
    </row>
    <row r="188" spans="1:33" ht="24" customHeight="1">
      <c r="A188" s="295"/>
      <c r="B188" s="295"/>
      <c r="C188" s="295"/>
      <c r="D188" s="295"/>
      <c r="E188" s="295"/>
      <c r="F188" s="295"/>
      <c r="G188" s="295"/>
      <c r="H188" s="295"/>
      <c r="I188" s="295"/>
      <c r="J188" s="295"/>
      <c r="K188" s="295"/>
      <c r="L188" s="295"/>
      <c r="M188" s="295"/>
      <c r="N188" s="295"/>
      <c r="O188" s="295"/>
      <c r="P188" s="295"/>
      <c r="Q188" s="295"/>
      <c r="R188" s="295"/>
      <c r="S188" s="295"/>
      <c r="T188" s="295"/>
      <c r="U188" s="295"/>
      <c r="V188" s="295"/>
      <c r="W188" s="295"/>
      <c r="X188" s="295"/>
      <c r="Y188" s="295"/>
      <c r="Z188" s="295"/>
      <c r="AA188" s="295"/>
      <c r="AB188" s="295"/>
      <c r="AC188" s="295"/>
      <c r="AD188" s="295"/>
      <c r="AE188" s="295"/>
      <c r="AF188" s="295"/>
      <c r="AG188" s="295"/>
    </row>
    <row r="189" spans="1:33" ht="24" customHeight="1">
      <c r="A189" s="295"/>
      <c r="B189" s="295"/>
      <c r="C189" s="295"/>
      <c r="D189" s="295"/>
      <c r="E189" s="295"/>
      <c r="F189" s="295"/>
      <c r="G189" s="295"/>
      <c r="H189" s="295"/>
      <c r="I189" s="295"/>
      <c r="J189" s="295"/>
      <c r="K189" s="295"/>
      <c r="L189" s="295"/>
      <c r="M189" s="295"/>
      <c r="N189" s="295"/>
      <c r="O189" s="295"/>
      <c r="P189" s="295"/>
      <c r="Q189" s="295"/>
      <c r="R189" s="295"/>
      <c r="S189" s="295"/>
      <c r="T189" s="295"/>
      <c r="U189" s="295"/>
      <c r="V189" s="295"/>
      <c r="W189" s="295"/>
      <c r="X189" s="295"/>
      <c r="Y189" s="295"/>
      <c r="Z189" s="295"/>
      <c r="AA189" s="295"/>
      <c r="AB189" s="295"/>
      <c r="AC189" s="295"/>
      <c r="AD189" s="295"/>
      <c r="AE189" s="295"/>
      <c r="AF189" s="295"/>
      <c r="AG189" s="295"/>
    </row>
    <row r="190" spans="1:33" ht="24" customHeight="1">
      <c r="A190" s="295"/>
      <c r="B190" s="295"/>
      <c r="C190" s="295"/>
      <c r="D190" s="295"/>
      <c r="E190" s="295"/>
      <c r="F190" s="295"/>
      <c r="G190" s="295"/>
      <c r="H190" s="295"/>
      <c r="I190" s="295"/>
      <c r="J190" s="295"/>
      <c r="K190" s="295"/>
      <c r="L190" s="295"/>
      <c r="M190" s="295"/>
      <c r="N190" s="295"/>
      <c r="O190" s="295"/>
      <c r="P190" s="295"/>
      <c r="Q190" s="295"/>
      <c r="R190" s="295"/>
      <c r="S190" s="295"/>
      <c r="T190" s="295"/>
      <c r="U190" s="295"/>
      <c r="V190" s="295"/>
      <c r="W190" s="295"/>
      <c r="X190" s="295"/>
      <c r="Y190" s="295"/>
      <c r="Z190" s="295"/>
      <c r="AA190" s="295"/>
      <c r="AB190" s="295"/>
      <c r="AC190" s="295"/>
      <c r="AD190" s="295"/>
      <c r="AE190" s="295"/>
      <c r="AF190" s="295"/>
      <c r="AG190" s="295"/>
    </row>
    <row r="191" spans="1:33" ht="24" customHeight="1">
      <c r="A191" s="295"/>
      <c r="B191" s="295"/>
      <c r="C191" s="295"/>
      <c r="D191" s="295"/>
      <c r="E191" s="295"/>
      <c r="F191" s="295"/>
      <c r="G191" s="295"/>
      <c r="H191" s="295"/>
      <c r="I191" s="295"/>
      <c r="J191" s="295"/>
      <c r="K191" s="295"/>
      <c r="L191" s="295"/>
      <c r="M191" s="295"/>
      <c r="N191" s="295"/>
      <c r="O191" s="295"/>
      <c r="P191" s="295"/>
      <c r="Q191" s="295"/>
      <c r="R191" s="295"/>
      <c r="S191" s="295"/>
      <c r="T191" s="295"/>
      <c r="U191" s="295"/>
      <c r="V191" s="295"/>
      <c r="W191" s="295"/>
      <c r="X191" s="295"/>
      <c r="Y191" s="295"/>
      <c r="Z191" s="295"/>
      <c r="AA191" s="295"/>
      <c r="AB191" s="295"/>
      <c r="AC191" s="295"/>
      <c r="AD191" s="295"/>
      <c r="AE191" s="295"/>
      <c r="AF191" s="295"/>
      <c r="AG191" s="295"/>
    </row>
    <row r="192" spans="1:33" ht="24" customHeight="1">
      <c r="A192" s="295"/>
      <c r="B192" s="295"/>
      <c r="C192" s="295"/>
      <c r="D192" s="295"/>
      <c r="E192" s="295"/>
      <c r="F192" s="295"/>
      <c r="G192" s="295"/>
      <c r="H192" s="295"/>
      <c r="I192" s="295"/>
      <c r="J192" s="295"/>
      <c r="K192" s="295"/>
      <c r="L192" s="295"/>
      <c r="M192" s="295"/>
      <c r="N192" s="295"/>
      <c r="O192" s="295"/>
      <c r="P192" s="295"/>
      <c r="Q192" s="295"/>
      <c r="R192" s="295"/>
      <c r="S192" s="295"/>
      <c r="T192" s="295"/>
      <c r="U192" s="295"/>
      <c r="V192" s="295"/>
      <c r="W192" s="295"/>
      <c r="X192" s="295"/>
      <c r="Y192" s="295"/>
      <c r="Z192" s="295"/>
      <c r="AA192" s="295"/>
      <c r="AB192" s="295"/>
      <c r="AC192" s="295"/>
      <c r="AD192" s="295"/>
      <c r="AE192" s="295"/>
      <c r="AF192" s="295"/>
      <c r="AG192" s="295"/>
    </row>
    <row r="193" spans="1:33" ht="24" customHeight="1">
      <c r="A193" s="295"/>
      <c r="B193" s="295"/>
      <c r="C193" s="295"/>
      <c r="D193" s="295"/>
      <c r="E193" s="295"/>
      <c r="F193" s="295"/>
      <c r="G193" s="295"/>
      <c r="H193" s="295"/>
      <c r="I193" s="295"/>
      <c r="J193" s="295"/>
      <c r="K193" s="295"/>
      <c r="L193" s="295"/>
      <c r="M193" s="295"/>
      <c r="N193" s="295"/>
      <c r="O193" s="295"/>
      <c r="P193" s="295"/>
      <c r="Q193" s="295"/>
      <c r="R193" s="295"/>
      <c r="S193" s="295"/>
      <c r="T193" s="295"/>
      <c r="U193" s="295"/>
      <c r="V193" s="295"/>
      <c r="W193" s="295"/>
      <c r="X193" s="295"/>
      <c r="Y193" s="295"/>
      <c r="Z193" s="295"/>
      <c r="AA193" s="295"/>
      <c r="AB193" s="295"/>
      <c r="AC193" s="295"/>
      <c r="AD193" s="295"/>
      <c r="AE193" s="295"/>
      <c r="AF193" s="295"/>
      <c r="AG193" s="295"/>
    </row>
    <row r="194" spans="1:33" ht="24" customHeight="1">
      <c r="A194" s="295"/>
      <c r="B194" s="295"/>
      <c r="C194" s="295"/>
      <c r="D194" s="295"/>
      <c r="E194" s="295"/>
      <c r="F194" s="295"/>
      <c r="G194" s="295"/>
      <c r="H194" s="295"/>
      <c r="I194" s="295"/>
      <c r="J194" s="295"/>
      <c r="K194" s="295"/>
      <c r="L194" s="295"/>
      <c r="M194" s="295"/>
      <c r="N194" s="295"/>
      <c r="O194" s="295"/>
      <c r="P194" s="295"/>
      <c r="Q194" s="295"/>
      <c r="R194" s="295"/>
      <c r="S194" s="295"/>
      <c r="T194" s="295"/>
      <c r="U194" s="295"/>
      <c r="V194" s="295"/>
      <c r="W194" s="295"/>
      <c r="X194" s="295"/>
      <c r="Y194" s="295"/>
      <c r="Z194" s="295"/>
      <c r="AA194" s="295"/>
      <c r="AB194" s="295"/>
      <c r="AC194" s="295"/>
      <c r="AD194" s="295"/>
      <c r="AE194" s="295"/>
      <c r="AF194" s="295"/>
      <c r="AG194" s="295"/>
    </row>
    <row r="195" spans="1:33" ht="24" customHeight="1">
      <c r="A195" s="295"/>
      <c r="B195" s="295"/>
      <c r="C195" s="295"/>
      <c r="D195" s="295"/>
      <c r="E195" s="295"/>
      <c r="F195" s="295"/>
      <c r="G195" s="295"/>
      <c r="H195" s="295"/>
      <c r="I195" s="295"/>
      <c r="J195" s="295"/>
      <c r="K195" s="295"/>
      <c r="L195" s="295"/>
      <c r="M195" s="295"/>
      <c r="N195" s="295"/>
      <c r="O195" s="295"/>
      <c r="P195" s="295"/>
      <c r="Q195" s="295"/>
      <c r="R195" s="295"/>
      <c r="S195" s="295"/>
      <c r="T195" s="295"/>
      <c r="U195" s="295"/>
      <c r="V195" s="295"/>
      <c r="W195" s="295"/>
      <c r="X195" s="295"/>
      <c r="Y195" s="295"/>
      <c r="Z195" s="295"/>
      <c r="AA195" s="295"/>
      <c r="AB195" s="295"/>
      <c r="AC195" s="295"/>
      <c r="AD195" s="295"/>
      <c r="AE195" s="295"/>
      <c r="AF195" s="295"/>
      <c r="AG195" s="295"/>
    </row>
    <row r="196" spans="1:33" ht="24" customHeight="1">
      <c r="A196" s="295"/>
      <c r="B196" s="295"/>
      <c r="C196" s="295"/>
      <c r="D196" s="295"/>
      <c r="E196" s="295"/>
      <c r="F196" s="295"/>
      <c r="G196" s="295"/>
      <c r="H196" s="295"/>
      <c r="I196" s="295"/>
      <c r="J196" s="295"/>
      <c r="K196" s="295"/>
      <c r="L196" s="295"/>
      <c r="M196" s="295"/>
      <c r="N196" s="295"/>
      <c r="O196" s="295"/>
      <c r="P196" s="295"/>
      <c r="Q196" s="295"/>
      <c r="R196" s="295"/>
      <c r="S196" s="295"/>
      <c r="T196" s="295"/>
      <c r="U196" s="295"/>
      <c r="V196" s="295"/>
      <c r="W196" s="295"/>
      <c r="X196" s="295"/>
      <c r="Y196" s="295"/>
      <c r="Z196" s="295"/>
      <c r="AA196" s="295"/>
      <c r="AB196" s="295"/>
      <c r="AC196" s="295"/>
      <c r="AD196" s="295"/>
      <c r="AE196" s="295"/>
      <c r="AF196" s="295"/>
      <c r="AG196" s="295"/>
    </row>
    <row r="197" spans="1:33" ht="24" customHeight="1">
      <c r="A197" s="295"/>
      <c r="B197" s="295"/>
      <c r="C197" s="295"/>
      <c r="D197" s="295"/>
      <c r="E197" s="295"/>
      <c r="F197" s="295"/>
      <c r="G197" s="295"/>
      <c r="H197" s="295"/>
      <c r="I197" s="295"/>
      <c r="J197" s="295"/>
      <c r="K197" s="295"/>
      <c r="L197" s="295"/>
      <c r="M197" s="295"/>
      <c r="N197" s="295"/>
      <c r="O197" s="295"/>
      <c r="P197" s="295"/>
      <c r="Q197" s="295"/>
      <c r="R197" s="295"/>
      <c r="S197" s="295"/>
      <c r="T197" s="295"/>
      <c r="U197" s="295"/>
      <c r="V197" s="295"/>
      <c r="W197" s="295"/>
      <c r="X197" s="295"/>
      <c r="Y197" s="295"/>
      <c r="Z197" s="295"/>
      <c r="AA197" s="295"/>
      <c r="AB197" s="295"/>
      <c r="AC197" s="295"/>
      <c r="AD197" s="295"/>
      <c r="AE197" s="295"/>
      <c r="AF197" s="295"/>
      <c r="AG197" s="295"/>
    </row>
    <row r="198" spans="1:33" ht="24" customHeight="1">
      <c r="A198" s="295"/>
      <c r="B198" s="295"/>
      <c r="C198" s="295"/>
      <c r="D198" s="295"/>
      <c r="E198" s="295"/>
      <c r="F198" s="295"/>
      <c r="G198" s="295"/>
      <c r="H198" s="295"/>
      <c r="I198" s="295"/>
      <c r="J198" s="295"/>
      <c r="K198" s="295"/>
      <c r="L198" s="295"/>
      <c r="M198" s="295"/>
      <c r="N198" s="295"/>
      <c r="O198" s="295"/>
      <c r="P198" s="295"/>
      <c r="Q198" s="295"/>
      <c r="R198" s="295"/>
      <c r="S198" s="295"/>
      <c r="T198" s="295"/>
      <c r="U198" s="295"/>
      <c r="V198" s="295"/>
      <c r="W198" s="295"/>
      <c r="X198" s="295"/>
      <c r="Y198" s="295"/>
      <c r="Z198" s="295"/>
      <c r="AA198" s="295"/>
      <c r="AB198" s="295"/>
      <c r="AC198" s="295"/>
      <c r="AD198" s="295"/>
      <c r="AE198" s="295"/>
      <c r="AF198" s="295"/>
      <c r="AG198" s="295"/>
    </row>
    <row r="199" spans="1:33" ht="24" customHeight="1">
      <c r="A199" s="295"/>
      <c r="B199" s="295"/>
      <c r="C199" s="295"/>
      <c r="D199" s="295"/>
      <c r="E199" s="295"/>
      <c r="F199" s="295"/>
      <c r="G199" s="295"/>
      <c r="H199" s="295"/>
      <c r="I199" s="295"/>
      <c r="J199" s="295"/>
      <c r="K199" s="295"/>
      <c r="L199" s="295"/>
      <c r="M199" s="295"/>
      <c r="N199" s="295"/>
      <c r="O199" s="295"/>
      <c r="P199" s="295"/>
      <c r="Q199" s="295"/>
      <c r="R199" s="295"/>
      <c r="S199" s="295"/>
      <c r="T199" s="295"/>
      <c r="U199" s="295"/>
      <c r="V199" s="295"/>
      <c r="W199" s="295"/>
      <c r="X199" s="295"/>
      <c r="Y199" s="295"/>
      <c r="Z199" s="295"/>
      <c r="AA199" s="295"/>
      <c r="AB199" s="295"/>
      <c r="AC199" s="295"/>
      <c r="AD199" s="295"/>
      <c r="AE199" s="295"/>
      <c r="AF199" s="295"/>
      <c r="AG199" s="295"/>
    </row>
    <row r="200" spans="1:33" ht="24" customHeight="1">
      <c r="A200" s="295"/>
      <c r="B200" s="295"/>
      <c r="C200" s="295"/>
      <c r="D200" s="295"/>
      <c r="E200" s="295"/>
      <c r="F200" s="295"/>
      <c r="G200" s="295"/>
      <c r="H200" s="295"/>
      <c r="I200" s="295"/>
      <c r="J200" s="295"/>
      <c r="K200" s="295"/>
      <c r="L200" s="295"/>
      <c r="M200" s="295"/>
      <c r="N200" s="295"/>
      <c r="O200" s="295"/>
      <c r="P200" s="295"/>
      <c r="Q200" s="295"/>
      <c r="R200" s="295"/>
      <c r="S200" s="295"/>
      <c r="T200" s="295"/>
      <c r="U200" s="295"/>
      <c r="V200" s="295"/>
      <c r="W200" s="295"/>
      <c r="X200" s="295"/>
      <c r="Y200" s="295"/>
      <c r="Z200" s="295"/>
      <c r="AA200" s="295"/>
      <c r="AB200" s="295"/>
      <c r="AC200" s="295"/>
      <c r="AD200" s="295"/>
      <c r="AE200" s="295"/>
      <c r="AF200" s="295"/>
      <c r="AG200" s="295"/>
    </row>
    <row r="201" spans="1:33" ht="24" customHeight="1">
      <c r="A201" s="295"/>
      <c r="B201" s="295"/>
      <c r="C201" s="295"/>
      <c r="D201" s="295"/>
      <c r="E201" s="295"/>
      <c r="F201" s="295"/>
      <c r="G201" s="295"/>
      <c r="H201" s="295"/>
      <c r="I201" s="295"/>
      <c r="J201" s="295"/>
      <c r="K201" s="295"/>
      <c r="L201" s="295"/>
      <c r="M201" s="295"/>
      <c r="N201" s="295"/>
      <c r="O201" s="295"/>
      <c r="P201" s="295"/>
      <c r="Q201" s="295"/>
      <c r="R201" s="295"/>
      <c r="S201" s="295"/>
      <c r="T201" s="295"/>
      <c r="U201" s="295"/>
      <c r="V201" s="295"/>
      <c r="W201" s="295"/>
      <c r="X201" s="295"/>
      <c r="Y201" s="295"/>
      <c r="Z201" s="295"/>
      <c r="AA201" s="295"/>
      <c r="AB201" s="295"/>
      <c r="AC201" s="295"/>
      <c r="AD201" s="295"/>
      <c r="AE201" s="295"/>
      <c r="AF201" s="295"/>
      <c r="AG201" s="295"/>
    </row>
    <row r="202" spans="1:33" ht="24" customHeight="1">
      <c r="A202" s="295"/>
      <c r="B202" s="295"/>
      <c r="C202" s="295"/>
      <c r="D202" s="295"/>
      <c r="E202" s="295"/>
      <c r="F202" s="295"/>
      <c r="G202" s="295"/>
      <c r="H202" s="295"/>
      <c r="I202" s="295"/>
      <c r="J202" s="295"/>
      <c r="K202" s="295"/>
      <c r="L202" s="295"/>
      <c r="M202" s="295"/>
      <c r="N202" s="295"/>
      <c r="O202" s="295"/>
      <c r="P202" s="295"/>
      <c r="Q202" s="295"/>
      <c r="R202" s="295"/>
      <c r="S202" s="295"/>
      <c r="T202" s="295"/>
      <c r="U202" s="295"/>
      <c r="V202" s="295"/>
      <c r="W202" s="295"/>
      <c r="X202" s="295"/>
      <c r="Y202" s="295"/>
      <c r="Z202" s="295"/>
      <c r="AA202" s="295"/>
      <c r="AB202" s="295"/>
      <c r="AC202" s="295"/>
      <c r="AD202" s="295"/>
      <c r="AE202" s="295"/>
      <c r="AF202" s="295"/>
      <c r="AG202" s="295"/>
    </row>
    <row r="203" spans="1:33" ht="24" customHeight="1">
      <c r="A203" s="295"/>
      <c r="B203" s="295"/>
      <c r="C203" s="295"/>
      <c r="D203" s="295"/>
      <c r="E203" s="295"/>
      <c r="F203" s="295"/>
      <c r="G203" s="295"/>
      <c r="H203" s="295"/>
      <c r="I203" s="295"/>
      <c r="J203" s="295"/>
      <c r="K203" s="295"/>
      <c r="L203" s="295"/>
      <c r="M203" s="295"/>
      <c r="N203" s="295"/>
      <c r="O203" s="295"/>
      <c r="P203" s="295"/>
      <c r="Q203" s="295"/>
      <c r="R203" s="295"/>
      <c r="S203" s="295"/>
      <c r="T203" s="295"/>
      <c r="U203" s="295"/>
      <c r="V203" s="295"/>
      <c r="W203" s="295"/>
      <c r="X203" s="295"/>
      <c r="Y203" s="295"/>
      <c r="Z203" s="295"/>
      <c r="AA203" s="295"/>
      <c r="AB203" s="295"/>
      <c r="AC203" s="295"/>
      <c r="AD203" s="295"/>
      <c r="AE203" s="295"/>
      <c r="AF203" s="295"/>
      <c r="AG203" s="295"/>
    </row>
    <row r="204" spans="1:33" ht="24" customHeight="1">
      <c r="A204" s="295"/>
      <c r="B204" s="295"/>
      <c r="C204" s="295"/>
      <c r="D204" s="295"/>
      <c r="E204" s="295"/>
      <c r="F204" s="295"/>
      <c r="G204" s="295"/>
      <c r="H204" s="295"/>
      <c r="I204" s="295"/>
      <c r="J204" s="295"/>
      <c r="K204" s="295"/>
      <c r="L204" s="295"/>
      <c r="M204" s="295"/>
      <c r="N204" s="295"/>
      <c r="O204" s="295"/>
      <c r="P204" s="295"/>
      <c r="Q204" s="295"/>
      <c r="R204" s="295"/>
      <c r="S204" s="295"/>
      <c r="T204" s="295"/>
      <c r="U204" s="295"/>
      <c r="V204" s="295"/>
      <c r="W204" s="295"/>
      <c r="X204" s="295"/>
      <c r="Y204" s="295"/>
      <c r="Z204" s="295"/>
      <c r="AA204" s="295"/>
      <c r="AB204" s="295"/>
      <c r="AC204" s="295"/>
      <c r="AD204" s="295"/>
      <c r="AE204" s="295"/>
      <c r="AF204" s="295"/>
      <c r="AG204" s="295"/>
    </row>
    <row r="205" spans="1:33" ht="24" customHeight="1">
      <c r="A205" s="295"/>
      <c r="B205" s="295"/>
      <c r="C205" s="295"/>
      <c r="D205" s="295"/>
      <c r="E205" s="295"/>
      <c r="F205" s="295"/>
      <c r="G205" s="295"/>
      <c r="H205" s="295"/>
      <c r="I205" s="295"/>
      <c r="J205" s="295"/>
      <c r="K205" s="295"/>
      <c r="L205" s="295"/>
      <c r="M205" s="295"/>
      <c r="N205" s="295"/>
      <c r="O205" s="295"/>
      <c r="P205" s="295"/>
      <c r="Q205" s="295"/>
      <c r="R205" s="295"/>
      <c r="S205" s="295"/>
      <c r="T205" s="295"/>
      <c r="U205" s="295"/>
      <c r="V205" s="295"/>
      <c r="W205" s="295"/>
      <c r="X205" s="295"/>
      <c r="Y205" s="295"/>
      <c r="Z205" s="295"/>
      <c r="AA205" s="295"/>
      <c r="AB205" s="295"/>
      <c r="AC205" s="295"/>
      <c r="AD205" s="295"/>
      <c r="AE205" s="295"/>
      <c r="AF205" s="295"/>
      <c r="AG205" s="295"/>
    </row>
    <row r="206" spans="1:33" ht="24" customHeight="1">
      <c r="A206" s="295"/>
      <c r="B206" s="295"/>
      <c r="C206" s="295"/>
      <c r="D206" s="295"/>
      <c r="E206" s="295"/>
      <c r="F206" s="295"/>
      <c r="G206" s="295"/>
      <c r="H206" s="295"/>
      <c r="I206" s="295"/>
      <c r="J206" s="295"/>
      <c r="K206" s="295"/>
      <c r="L206" s="295"/>
      <c r="M206" s="295"/>
      <c r="N206" s="295"/>
      <c r="O206" s="295"/>
      <c r="P206" s="295"/>
      <c r="Q206" s="295"/>
      <c r="R206" s="295"/>
      <c r="S206" s="295"/>
      <c r="T206" s="295"/>
      <c r="U206" s="295"/>
      <c r="V206" s="295"/>
      <c r="W206" s="295"/>
      <c r="X206" s="295"/>
      <c r="Y206" s="295"/>
      <c r="Z206" s="295"/>
      <c r="AA206" s="295"/>
      <c r="AB206" s="295"/>
      <c r="AC206" s="295"/>
      <c r="AD206" s="295"/>
      <c r="AE206" s="295"/>
      <c r="AF206" s="295"/>
      <c r="AG206" s="295"/>
    </row>
    <row r="207" spans="1:33" ht="24" customHeight="1">
      <c r="A207" s="295"/>
      <c r="B207" s="295"/>
      <c r="C207" s="295"/>
      <c r="D207" s="295"/>
      <c r="E207" s="295"/>
      <c r="F207" s="295"/>
      <c r="G207" s="295"/>
      <c r="H207" s="295"/>
      <c r="I207" s="295"/>
      <c r="J207" s="295"/>
      <c r="K207" s="295"/>
      <c r="L207" s="295"/>
      <c r="M207" s="295"/>
      <c r="N207" s="295"/>
      <c r="O207" s="295"/>
      <c r="P207" s="295"/>
      <c r="Q207" s="295"/>
      <c r="R207" s="295"/>
      <c r="S207" s="295"/>
      <c r="T207" s="295"/>
      <c r="U207" s="295"/>
      <c r="V207" s="295"/>
      <c r="W207" s="295"/>
      <c r="X207" s="295"/>
      <c r="Y207" s="295"/>
      <c r="Z207" s="295"/>
      <c r="AA207" s="295"/>
      <c r="AB207" s="295"/>
      <c r="AC207" s="295"/>
      <c r="AD207" s="295"/>
      <c r="AE207" s="295"/>
      <c r="AF207" s="295"/>
      <c r="AG207" s="295"/>
    </row>
    <row r="208" spans="1:33" ht="24" customHeight="1">
      <c r="A208" s="295"/>
      <c r="B208" s="295"/>
      <c r="C208" s="295"/>
      <c r="D208" s="295"/>
      <c r="E208" s="295"/>
      <c r="F208" s="295"/>
      <c r="G208" s="295"/>
      <c r="H208" s="295"/>
      <c r="I208" s="295"/>
      <c r="J208" s="295"/>
      <c r="K208" s="295"/>
      <c r="L208" s="295"/>
      <c r="M208" s="295"/>
      <c r="N208" s="295"/>
      <c r="O208" s="295"/>
      <c r="P208" s="295"/>
      <c r="Q208" s="295"/>
      <c r="R208" s="295"/>
      <c r="S208" s="295"/>
      <c r="T208" s="295"/>
      <c r="U208" s="295"/>
      <c r="V208" s="295"/>
      <c r="W208" s="295"/>
      <c r="X208" s="295"/>
      <c r="Y208" s="295"/>
      <c r="Z208" s="295"/>
      <c r="AA208" s="295"/>
      <c r="AB208" s="295"/>
      <c r="AC208" s="295"/>
      <c r="AD208" s="295"/>
      <c r="AE208" s="295"/>
      <c r="AF208" s="295"/>
      <c r="AG208" s="295"/>
    </row>
    <row r="209" spans="1:33" ht="24" customHeight="1">
      <c r="A209" s="295"/>
      <c r="B209" s="295"/>
      <c r="C209" s="295"/>
      <c r="D209" s="295"/>
      <c r="E209" s="295"/>
      <c r="F209" s="295"/>
      <c r="G209" s="295"/>
      <c r="H209" s="295"/>
      <c r="I209" s="295"/>
      <c r="J209" s="295"/>
      <c r="K209" s="295"/>
      <c r="L209" s="295"/>
      <c r="M209" s="295"/>
      <c r="N209" s="295"/>
      <c r="O209" s="295"/>
      <c r="P209" s="295"/>
      <c r="Q209" s="295"/>
      <c r="R209" s="295"/>
      <c r="S209" s="295"/>
      <c r="T209" s="295"/>
      <c r="U209" s="295"/>
      <c r="V209" s="295"/>
      <c r="W209" s="295"/>
      <c r="X209" s="295"/>
      <c r="Y209" s="295"/>
      <c r="Z209" s="295"/>
      <c r="AA209" s="295"/>
      <c r="AB209" s="295"/>
      <c r="AC209" s="295"/>
      <c r="AD209" s="295"/>
      <c r="AE209" s="295"/>
      <c r="AF209" s="295"/>
      <c r="AG209" s="295"/>
    </row>
    <row r="210" spans="1:33" ht="24" customHeight="1">
      <c r="A210" s="295"/>
      <c r="B210" s="295"/>
      <c r="C210" s="295"/>
      <c r="D210" s="295"/>
      <c r="E210" s="295"/>
      <c r="F210" s="295"/>
      <c r="G210" s="295"/>
      <c r="H210" s="295"/>
      <c r="I210" s="295"/>
      <c r="J210" s="295"/>
      <c r="K210" s="295"/>
      <c r="L210" s="295"/>
      <c r="M210" s="295"/>
      <c r="N210" s="295"/>
      <c r="O210" s="295"/>
      <c r="P210" s="295"/>
      <c r="Q210" s="295"/>
      <c r="R210" s="295"/>
      <c r="S210" s="295"/>
      <c r="T210" s="295"/>
      <c r="U210" s="295"/>
      <c r="V210" s="295"/>
      <c r="W210" s="295"/>
      <c r="X210" s="295"/>
      <c r="Y210" s="295"/>
      <c r="Z210" s="295"/>
      <c r="AA210" s="295"/>
      <c r="AB210" s="295"/>
      <c r="AC210" s="295"/>
      <c r="AD210" s="295"/>
      <c r="AE210" s="295"/>
      <c r="AF210" s="295"/>
      <c r="AG210" s="295"/>
    </row>
    <row r="211" spans="1:33" ht="24" customHeight="1">
      <c r="A211" s="295"/>
      <c r="B211" s="295"/>
      <c r="C211" s="295"/>
      <c r="D211" s="295"/>
      <c r="E211" s="295"/>
      <c r="F211" s="295"/>
      <c r="G211" s="295"/>
      <c r="H211" s="295"/>
      <c r="I211" s="295"/>
      <c r="J211" s="295"/>
      <c r="K211" s="295"/>
      <c r="L211" s="295"/>
      <c r="M211" s="295"/>
      <c r="N211" s="295"/>
      <c r="O211" s="295"/>
      <c r="P211" s="295"/>
      <c r="Q211" s="295"/>
      <c r="R211" s="295"/>
      <c r="S211" s="295"/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5"/>
      <c r="AD211" s="295"/>
      <c r="AE211" s="295"/>
      <c r="AF211" s="295"/>
      <c r="AG211" s="295"/>
    </row>
    <row r="212" spans="1:33" ht="24" customHeight="1">
      <c r="A212" s="295"/>
      <c r="B212" s="295"/>
      <c r="C212" s="295"/>
      <c r="D212" s="295"/>
      <c r="E212" s="295"/>
      <c r="F212" s="295"/>
      <c r="G212" s="295"/>
      <c r="H212" s="295"/>
      <c r="I212" s="295"/>
      <c r="J212" s="295"/>
      <c r="K212" s="295"/>
      <c r="L212" s="295"/>
      <c r="M212" s="295"/>
      <c r="N212" s="295"/>
      <c r="O212" s="295"/>
      <c r="P212" s="295"/>
      <c r="Q212" s="295"/>
      <c r="R212" s="295"/>
      <c r="S212" s="295"/>
      <c r="T212" s="295"/>
      <c r="U212" s="295"/>
      <c r="V212" s="295"/>
      <c r="W212" s="295"/>
      <c r="X212" s="295"/>
      <c r="Y212" s="295"/>
      <c r="Z212" s="295"/>
      <c r="AA212" s="295"/>
      <c r="AB212" s="295"/>
      <c r="AC212" s="295"/>
      <c r="AD212" s="295"/>
      <c r="AE212" s="295"/>
      <c r="AF212" s="295"/>
      <c r="AG212" s="295"/>
    </row>
    <row r="213" spans="1:33" ht="24" customHeight="1">
      <c r="A213" s="295"/>
      <c r="B213" s="295"/>
      <c r="C213" s="295"/>
      <c r="D213" s="295"/>
      <c r="E213" s="295"/>
      <c r="F213" s="295"/>
      <c r="G213" s="295"/>
      <c r="H213" s="295"/>
      <c r="I213" s="295"/>
      <c r="J213" s="295"/>
      <c r="K213" s="295"/>
      <c r="L213" s="295"/>
      <c r="M213" s="295"/>
      <c r="N213" s="295"/>
      <c r="O213" s="295"/>
      <c r="P213" s="295"/>
      <c r="Q213" s="295"/>
      <c r="R213" s="295"/>
      <c r="S213" s="295"/>
      <c r="T213" s="295"/>
      <c r="U213" s="295"/>
      <c r="V213" s="295"/>
      <c r="W213" s="295"/>
      <c r="X213" s="295"/>
      <c r="Y213" s="295"/>
      <c r="Z213" s="295"/>
      <c r="AA213" s="295"/>
      <c r="AB213" s="295"/>
      <c r="AC213" s="295"/>
      <c r="AD213" s="295"/>
      <c r="AE213" s="295"/>
      <c r="AF213" s="295"/>
      <c r="AG213" s="295"/>
    </row>
    <row r="214" spans="1:33" ht="24" customHeight="1">
      <c r="A214" s="295"/>
      <c r="B214" s="295"/>
      <c r="C214" s="295"/>
      <c r="D214" s="295"/>
      <c r="E214" s="295"/>
      <c r="F214" s="295"/>
      <c r="G214" s="295"/>
      <c r="H214" s="295"/>
      <c r="I214" s="295"/>
      <c r="J214" s="295"/>
      <c r="K214" s="295"/>
      <c r="L214" s="295"/>
      <c r="M214" s="295"/>
      <c r="N214" s="295"/>
      <c r="O214" s="295"/>
      <c r="P214" s="295"/>
      <c r="Q214" s="295"/>
      <c r="R214" s="295"/>
      <c r="S214" s="295"/>
      <c r="T214" s="295"/>
      <c r="U214" s="295"/>
      <c r="V214" s="295"/>
      <c r="W214" s="295"/>
      <c r="X214" s="295"/>
      <c r="Y214" s="295"/>
      <c r="Z214" s="295"/>
      <c r="AA214" s="295"/>
      <c r="AB214" s="295"/>
      <c r="AC214" s="295"/>
      <c r="AD214" s="295"/>
      <c r="AE214" s="295"/>
      <c r="AF214" s="295"/>
      <c r="AG214" s="295"/>
    </row>
    <row r="215" spans="1:33" ht="24" customHeight="1">
      <c r="A215" s="295"/>
      <c r="B215" s="295"/>
      <c r="C215" s="295"/>
      <c r="D215" s="295"/>
      <c r="E215" s="295"/>
      <c r="F215" s="295"/>
      <c r="G215" s="295"/>
      <c r="H215" s="295"/>
      <c r="I215" s="295"/>
      <c r="J215" s="295"/>
      <c r="K215" s="295"/>
      <c r="L215" s="295"/>
      <c r="M215" s="295"/>
      <c r="N215" s="295"/>
      <c r="O215" s="295"/>
      <c r="P215" s="295"/>
      <c r="Q215" s="295"/>
      <c r="R215" s="295"/>
      <c r="S215" s="295"/>
      <c r="T215" s="295"/>
      <c r="U215" s="295"/>
      <c r="V215" s="295"/>
      <c r="W215" s="295"/>
      <c r="X215" s="295"/>
      <c r="Y215" s="295"/>
      <c r="Z215" s="295"/>
      <c r="AA215" s="295"/>
      <c r="AB215" s="295"/>
      <c r="AC215" s="295"/>
      <c r="AD215" s="295"/>
      <c r="AE215" s="295"/>
      <c r="AF215" s="295"/>
      <c r="AG215" s="295"/>
    </row>
    <row r="216" spans="1:33" ht="24" customHeight="1">
      <c r="A216" s="295"/>
      <c r="B216" s="295"/>
      <c r="C216" s="295"/>
      <c r="D216" s="295"/>
      <c r="E216" s="295"/>
      <c r="F216" s="295"/>
      <c r="G216" s="295"/>
      <c r="H216" s="295"/>
      <c r="I216" s="295"/>
      <c r="J216" s="295"/>
      <c r="K216" s="295"/>
      <c r="L216" s="295"/>
      <c r="M216" s="295"/>
      <c r="N216" s="295"/>
      <c r="O216" s="295"/>
      <c r="P216" s="295"/>
      <c r="Q216" s="295"/>
      <c r="R216" s="295"/>
      <c r="S216" s="295"/>
      <c r="T216" s="295"/>
      <c r="U216" s="295"/>
      <c r="V216" s="295"/>
      <c r="W216" s="295"/>
      <c r="X216" s="295"/>
      <c r="Y216" s="295"/>
      <c r="Z216" s="295"/>
      <c r="AA216" s="295"/>
      <c r="AB216" s="295"/>
      <c r="AC216" s="295"/>
      <c r="AD216" s="295"/>
      <c r="AE216" s="295"/>
      <c r="AF216" s="295"/>
      <c r="AG216" s="295"/>
    </row>
    <row r="217" spans="1:33" ht="24" customHeight="1">
      <c r="A217" s="295"/>
      <c r="B217" s="295"/>
      <c r="C217" s="295"/>
      <c r="D217" s="295"/>
      <c r="E217" s="295"/>
      <c r="F217" s="295"/>
      <c r="G217" s="295"/>
      <c r="H217" s="295"/>
      <c r="I217" s="295"/>
      <c r="J217" s="295"/>
      <c r="K217" s="295"/>
      <c r="L217" s="295"/>
      <c r="M217" s="295"/>
      <c r="N217" s="295"/>
      <c r="O217" s="295"/>
      <c r="P217" s="295"/>
      <c r="Q217" s="295"/>
      <c r="R217" s="295"/>
      <c r="S217" s="295"/>
      <c r="T217" s="295"/>
      <c r="U217" s="295"/>
      <c r="V217" s="295"/>
      <c r="W217" s="295"/>
      <c r="X217" s="295"/>
      <c r="Y217" s="295"/>
      <c r="Z217" s="295"/>
      <c r="AA217" s="295"/>
      <c r="AB217" s="295"/>
      <c r="AC217" s="295"/>
      <c r="AD217" s="295"/>
      <c r="AE217" s="295"/>
      <c r="AF217" s="295"/>
      <c r="AG217" s="295"/>
    </row>
    <row r="218" spans="1:33" ht="24" customHeight="1">
      <c r="A218" s="295"/>
      <c r="B218" s="295"/>
      <c r="C218" s="295"/>
      <c r="D218" s="295"/>
      <c r="E218" s="295"/>
      <c r="F218" s="295"/>
      <c r="G218" s="295"/>
      <c r="H218" s="295"/>
      <c r="I218" s="295"/>
      <c r="J218" s="295"/>
      <c r="K218" s="295"/>
      <c r="L218" s="295"/>
      <c r="M218" s="295"/>
      <c r="N218" s="295"/>
      <c r="O218" s="295"/>
      <c r="P218" s="295"/>
      <c r="Q218" s="295"/>
      <c r="R218" s="295"/>
      <c r="S218" s="295"/>
      <c r="T218" s="295"/>
      <c r="U218" s="295"/>
      <c r="V218" s="295"/>
      <c r="W218" s="295"/>
      <c r="X218" s="295"/>
      <c r="Y218" s="295"/>
      <c r="Z218" s="295"/>
      <c r="AA218" s="295"/>
      <c r="AB218" s="295"/>
      <c r="AC218" s="295"/>
      <c r="AD218" s="295"/>
      <c r="AE218" s="295"/>
      <c r="AF218" s="295"/>
      <c r="AG218" s="295"/>
    </row>
    <row r="219" spans="1:33" ht="24" customHeight="1">
      <c r="A219" s="295"/>
      <c r="B219" s="295"/>
      <c r="C219" s="295"/>
      <c r="D219" s="295"/>
      <c r="E219" s="295"/>
      <c r="F219" s="295"/>
      <c r="G219" s="295"/>
      <c r="H219" s="295"/>
      <c r="I219" s="295"/>
      <c r="J219" s="295"/>
      <c r="K219" s="295"/>
      <c r="L219" s="295"/>
      <c r="M219" s="295"/>
      <c r="N219" s="295"/>
      <c r="O219" s="295"/>
      <c r="P219" s="295"/>
      <c r="Q219" s="295"/>
      <c r="R219" s="295"/>
      <c r="S219" s="295"/>
      <c r="T219" s="295"/>
      <c r="U219" s="295"/>
      <c r="V219" s="295"/>
      <c r="W219" s="295"/>
      <c r="X219" s="295"/>
      <c r="Y219" s="295"/>
      <c r="Z219" s="295"/>
      <c r="AA219" s="295"/>
      <c r="AB219" s="295"/>
      <c r="AC219" s="295"/>
      <c r="AD219" s="295"/>
      <c r="AE219" s="295"/>
      <c r="AF219" s="295"/>
      <c r="AG219" s="295"/>
    </row>
    <row r="220" spans="1:33" ht="24" customHeight="1">
      <c r="A220" s="295"/>
      <c r="B220" s="295"/>
      <c r="C220" s="295"/>
      <c r="D220" s="295"/>
      <c r="E220" s="295"/>
      <c r="F220" s="295"/>
      <c r="G220" s="295"/>
      <c r="H220" s="295"/>
      <c r="I220" s="295"/>
      <c r="J220" s="295"/>
      <c r="K220" s="295"/>
      <c r="L220" s="295"/>
      <c r="M220" s="295"/>
      <c r="N220" s="295"/>
      <c r="O220" s="295"/>
      <c r="P220" s="295"/>
      <c r="Q220" s="295"/>
      <c r="R220" s="295"/>
      <c r="S220" s="295"/>
      <c r="T220" s="295"/>
      <c r="U220" s="295"/>
      <c r="V220" s="295"/>
      <c r="W220" s="295"/>
      <c r="X220" s="295"/>
      <c r="Y220" s="295"/>
      <c r="Z220" s="295"/>
      <c r="AA220" s="295"/>
      <c r="AB220" s="295"/>
      <c r="AC220" s="295"/>
      <c r="AD220" s="295"/>
      <c r="AE220" s="295"/>
      <c r="AF220" s="295"/>
      <c r="AG220" s="295"/>
    </row>
    <row r="221" spans="1:33" ht="24" customHeight="1">
      <c r="A221" s="295"/>
      <c r="B221" s="295"/>
      <c r="C221" s="295"/>
      <c r="D221" s="295"/>
      <c r="E221" s="295"/>
      <c r="F221" s="295"/>
      <c r="G221" s="295"/>
      <c r="H221" s="295"/>
      <c r="I221" s="295"/>
      <c r="J221" s="295"/>
      <c r="K221" s="295"/>
      <c r="L221" s="295"/>
      <c r="M221" s="295"/>
      <c r="N221" s="295"/>
      <c r="O221" s="295"/>
      <c r="P221" s="295"/>
      <c r="Q221" s="295"/>
      <c r="R221" s="295"/>
      <c r="S221" s="295"/>
      <c r="T221" s="295"/>
      <c r="U221" s="295"/>
      <c r="V221" s="295"/>
      <c r="W221" s="295"/>
      <c r="X221" s="295"/>
      <c r="Y221" s="295"/>
      <c r="Z221" s="295"/>
      <c r="AA221" s="295"/>
      <c r="AB221" s="295"/>
      <c r="AC221" s="295"/>
      <c r="AD221" s="295"/>
      <c r="AE221" s="295"/>
      <c r="AF221" s="295"/>
      <c r="AG221" s="295"/>
    </row>
    <row r="222" spans="1:33" ht="24" customHeight="1">
      <c r="A222" s="295"/>
      <c r="B222" s="295"/>
      <c r="C222" s="295"/>
      <c r="D222" s="295"/>
      <c r="E222" s="295"/>
      <c r="F222" s="295"/>
      <c r="G222" s="295"/>
      <c r="H222" s="295"/>
      <c r="I222" s="295"/>
      <c r="J222" s="295"/>
      <c r="K222" s="295"/>
      <c r="L222" s="295"/>
      <c r="M222" s="295"/>
      <c r="N222" s="295"/>
      <c r="O222" s="295"/>
      <c r="P222" s="295"/>
      <c r="Q222" s="295"/>
      <c r="R222" s="295"/>
      <c r="S222" s="295"/>
      <c r="T222" s="295"/>
      <c r="U222" s="295"/>
      <c r="V222" s="295"/>
      <c r="W222" s="295"/>
      <c r="X222" s="295"/>
      <c r="Y222" s="295"/>
      <c r="Z222" s="295"/>
      <c r="AA222" s="295"/>
      <c r="AB222" s="295"/>
      <c r="AC222" s="295"/>
      <c r="AD222" s="295"/>
      <c r="AE222" s="295"/>
      <c r="AF222" s="295"/>
      <c r="AG222" s="295"/>
    </row>
    <row r="223" spans="1:33" ht="24" customHeight="1">
      <c r="A223" s="295"/>
      <c r="B223" s="295"/>
      <c r="C223" s="295"/>
      <c r="D223" s="295"/>
      <c r="E223" s="295"/>
      <c r="F223" s="295"/>
      <c r="G223" s="295"/>
      <c r="H223" s="295"/>
      <c r="I223" s="295"/>
      <c r="J223" s="295"/>
      <c r="K223" s="295"/>
      <c r="L223" s="295"/>
      <c r="M223" s="295"/>
      <c r="N223" s="295"/>
      <c r="O223" s="295"/>
      <c r="P223" s="295"/>
      <c r="Q223" s="295"/>
      <c r="R223" s="295"/>
      <c r="S223" s="295"/>
      <c r="T223" s="295"/>
      <c r="U223" s="295"/>
      <c r="V223" s="295"/>
      <c r="W223" s="295"/>
      <c r="X223" s="295"/>
      <c r="Y223" s="295"/>
      <c r="Z223" s="295"/>
      <c r="AA223" s="295"/>
      <c r="AB223" s="295"/>
      <c r="AC223" s="295"/>
      <c r="AD223" s="295"/>
      <c r="AE223" s="295"/>
      <c r="AF223" s="295"/>
      <c r="AG223" s="295"/>
    </row>
    <row r="224" spans="1:33" ht="24" customHeight="1">
      <c r="A224" s="295"/>
      <c r="B224" s="295"/>
      <c r="C224" s="295"/>
      <c r="D224" s="295"/>
      <c r="E224" s="295"/>
      <c r="F224" s="295"/>
      <c r="G224" s="295"/>
      <c r="H224" s="295"/>
      <c r="I224" s="295"/>
      <c r="J224" s="295"/>
      <c r="K224" s="295"/>
      <c r="L224" s="295"/>
      <c r="M224" s="295"/>
      <c r="N224" s="295"/>
      <c r="O224" s="295"/>
      <c r="P224" s="295"/>
      <c r="Q224" s="295"/>
      <c r="R224" s="295"/>
      <c r="S224" s="295"/>
      <c r="T224" s="295"/>
      <c r="U224" s="295"/>
      <c r="V224" s="295"/>
      <c r="W224" s="295"/>
      <c r="X224" s="295"/>
      <c r="Y224" s="295"/>
      <c r="Z224" s="295"/>
      <c r="AA224" s="295"/>
      <c r="AB224" s="295"/>
      <c r="AC224" s="295"/>
      <c r="AD224" s="295"/>
      <c r="AE224" s="295"/>
      <c r="AF224" s="295"/>
      <c r="AG224" s="295"/>
    </row>
    <row r="225" spans="1:33" ht="24" customHeight="1">
      <c r="A225" s="295"/>
      <c r="B225" s="295"/>
      <c r="C225" s="295"/>
      <c r="D225" s="295"/>
      <c r="E225" s="295"/>
      <c r="F225" s="295"/>
      <c r="G225" s="295"/>
      <c r="H225" s="295"/>
      <c r="I225" s="295"/>
      <c r="J225" s="295"/>
      <c r="K225" s="295"/>
      <c r="L225" s="295"/>
      <c r="M225" s="295"/>
      <c r="N225" s="295"/>
      <c r="O225" s="295"/>
      <c r="P225" s="295"/>
      <c r="Q225" s="295"/>
      <c r="R225" s="295"/>
      <c r="S225" s="295"/>
      <c r="T225" s="295"/>
      <c r="U225" s="295"/>
      <c r="V225" s="295"/>
      <c r="W225" s="295"/>
      <c r="X225" s="295"/>
      <c r="Y225" s="295"/>
      <c r="Z225" s="295"/>
      <c r="AA225" s="295"/>
      <c r="AB225" s="295"/>
      <c r="AC225" s="295"/>
      <c r="AD225" s="295"/>
      <c r="AE225" s="295"/>
      <c r="AF225" s="295"/>
      <c r="AG225" s="295"/>
    </row>
    <row r="226" spans="1:33" ht="24" customHeight="1">
      <c r="A226" s="295"/>
      <c r="B226" s="295"/>
      <c r="C226" s="295"/>
      <c r="D226" s="295"/>
      <c r="E226" s="295"/>
      <c r="F226" s="295"/>
      <c r="G226" s="295"/>
      <c r="H226" s="295"/>
      <c r="I226" s="295"/>
      <c r="J226" s="295"/>
      <c r="K226" s="295"/>
      <c r="L226" s="295"/>
      <c r="M226" s="295"/>
      <c r="N226" s="295"/>
      <c r="O226" s="295"/>
      <c r="P226" s="295"/>
      <c r="Q226" s="295"/>
      <c r="R226" s="295"/>
      <c r="S226" s="295"/>
      <c r="T226" s="295"/>
      <c r="U226" s="295"/>
      <c r="V226" s="295"/>
      <c r="W226" s="295"/>
      <c r="X226" s="295"/>
      <c r="Y226" s="295"/>
      <c r="Z226" s="295"/>
      <c r="AA226" s="295"/>
      <c r="AB226" s="295"/>
      <c r="AC226" s="295"/>
      <c r="AD226" s="295"/>
      <c r="AE226" s="295"/>
      <c r="AF226" s="295"/>
      <c r="AG226" s="295"/>
    </row>
    <row r="227" spans="1:33" ht="24" customHeight="1">
      <c r="A227" s="295"/>
      <c r="B227" s="295"/>
      <c r="C227" s="295"/>
      <c r="D227" s="295"/>
      <c r="E227" s="295"/>
      <c r="F227" s="295"/>
      <c r="G227" s="295"/>
      <c r="H227" s="295"/>
      <c r="I227" s="295"/>
      <c r="J227" s="295"/>
      <c r="K227" s="295"/>
      <c r="L227" s="295"/>
      <c r="M227" s="295"/>
      <c r="N227" s="295"/>
      <c r="O227" s="295"/>
      <c r="P227" s="295"/>
      <c r="Q227" s="295"/>
      <c r="R227" s="295"/>
      <c r="S227" s="295"/>
      <c r="T227" s="295"/>
      <c r="U227" s="295"/>
      <c r="V227" s="295"/>
      <c r="W227" s="295"/>
      <c r="X227" s="295"/>
      <c r="Y227" s="295"/>
      <c r="Z227" s="295"/>
      <c r="AA227" s="295"/>
      <c r="AB227" s="295"/>
      <c r="AC227" s="295"/>
      <c r="AD227" s="295"/>
      <c r="AE227" s="295"/>
      <c r="AF227" s="295"/>
      <c r="AG227" s="295"/>
    </row>
    <row r="228" spans="1:33" ht="24" customHeight="1">
      <c r="A228" s="295"/>
      <c r="B228" s="295"/>
      <c r="C228" s="295"/>
      <c r="D228" s="295"/>
      <c r="E228" s="295"/>
      <c r="F228" s="295"/>
      <c r="G228" s="295"/>
      <c r="H228" s="295"/>
      <c r="I228" s="295"/>
      <c r="J228" s="295"/>
      <c r="K228" s="295"/>
      <c r="L228" s="295"/>
      <c r="M228" s="295"/>
      <c r="N228" s="295"/>
      <c r="O228" s="295"/>
      <c r="P228" s="295"/>
      <c r="Q228" s="295"/>
      <c r="R228" s="295"/>
      <c r="S228" s="295"/>
      <c r="T228" s="295"/>
      <c r="U228" s="295"/>
      <c r="V228" s="295"/>
      <c r="W228" s="295"/>
      <c r="X228" s="295"/>
      <c r="Y228" s="295"/>
      <c r="Z228" s="295"/>
      <c r="AA228" s="295"/>
      <c r="AB228" s="295"/>
      <c r="AC228" s="295"/>
      <c r="AD228" s="295"/>
      <c r="AE228" s="295"/>
      <c r="AF228" s="295"/>
      <c r="AG228" s="295"/>
    </row>
    <row r="229" spans="1:33" ht="24" customHeight="1">
      <c r="A229" s="295"/>
      <c r="B229" s="295"/>
      <c r="C229" s="295"/>
      <c r="D229" s="295"/>
      <c r="E229" s="295"/>
      <c r="F229" s="295"/>
      <c r="G229" s="295"/>
      <c r="H229" s="295"/>
      <c r="I229" s="295"/>
      <c r="J229" s="295"/>
      <c r="K229" s="295"/>
      <c r="L229" s="295"/>
      <c r="M229" s="295"/>
      <c r="N229" s="295"/>
      <c r="O229" s="295"/>
      <c r="P229" s="295"/>
      <c r="Q229" s="295"/>
      <c r="R229" s="295"/>
      <c r="S229" s="295"/>
      <c r="T229" s="295"/>
      <c r="U229" s="295"/>
      <c r="V229" s="295"/>
      <c r="W229" s="295"/>
      <c r="X229" s="295"/>
      <c r="Y229" s="295"/>
      <c r="Z229" s="295"/>
      <c r="AA229" s="295"/>
      <c r="AB229" s="295"/>
      <c r="AC229" s="295"/>
      <c r="AD229" s="295"/>
      <c r="AE229" s="295"/>
      <c r="AF229" s="295"/>
      <c r="AG229" s="295"/>
    </row>
    <row r="230" spans="1:33" ht="24" customHeight="1">
      <c r="A230" s="295"/>
      <c r="B230" s="295"/>
      <c r="C230" s="295"/>
      <c r="D230" s="295"/>
      <c r="E230" s="295"/>
      <c r="F230" s="295"/>
      <c r="G230" s="295"/>
      <c r="H230" s="295"/>
      <c r="I230" s="295"/>
      <c r="J230" s="295"/>
      <c r="K230" s="295"/>
      <c r="L230" s="295"/>
      <c r="M230" s="295"/>
      <c r="N230" s="295"/>
      <c r="O230" s="295"/>
      <c r="P230" s="295"/>
      <c r="Q230" s="295"/>
      <c r="R230" s="295"/>
      <c r="S230" s="295"/>
      <c r="T230" s="295"/>
      <c r="U230" s="295"/>
      <c r="V230" s="295"/>
      <c r="W230" s="295"/>
      <c r="X230" s="295"/>
      <c r="Y230" s="295"/>
      <c r="Z230" s="295"/>
      <c r="AA230" s="295"/>
      <c r="AB230" s="295"/>
      <c r="AC230" s="295"/>
      <c r="AD230" s="295"/>
      <c r="AE230" s="295"/>
      <c r="AF230" s="295"/>
      <c r="AG230" s="295"/>
    </row>
    <row r="231" spans="1:33" ht="24" customHeight="1">
      <c r="A231" s="295"/>
      <c r="B231" s="295"/>
      <c r="C231" s="295"/>
      <c r="D231" s="295"/>
      <c r="E231" s="295"/>
      <c r="F231" s="295"/>
      <c r="G231" s="295"/>
      <c r="H231" s="295"/>
      <c r="I231" s="295"/>
      <c r="J231" s="295"/>
      <c r="K231" s="295"/>
      <c r="L231" s="295"/>
      <c r="M231" s="295"/>
      <c r="N231" s="295"/>
      <c r="O231" s="295"/>
      <c r="P231" s="295"/>
      <c r="Q231" s="295"/>
      <c r="R231" s="295"/>
      <c r="S231" s="295"/>
      <c r="T231" s="295"/>
      <c r="U231" s="295"/>
      <c r="V231" s="295"/>
      <c r="W231" s="295"/>
      <c r="X231" s="295"/>
      <c r="Y231" s="295"/>
      <c r="Z231" s="295"/>
      <c r="AA231" s="295"/>
      <c r="AB231" s="295"/>
      <c r="AC231" s="295"/>
      <c r="AD231" s="295"/>
      <c r="AE231" s="295"/>
      <c r="AF231" s="295"/>
      <c r="AG231" s="295"/>
    </row>
    <row r="232" spans="1:33" ht="24" customHeight="1">
      <c r="A232" s="295"/>
      <c r="B232" s="295"/>
      <c r="C232" s="295"/>
      <c r="D232" s="295"/>
      <c r="E232" s="295"/>
      <c r="F232" s="295"/>
      <c r="G232" s="295"/>
      <c r="H232" s="295"/>
      <c r="I232" s="295"/>
      <c r="J232" s="295"/>
      <c r="K232" s="295"/>
      <c r="L232" s="295"/>
      <c r="M232" s="295"/>
      <c r="N232" s="295"/>
      <c r="O232" s="295"/>
      <c r="P232" s="295"/>
      <c r="Q232" s="295"/>
      <c r="R232" s="295"/>
      <c r="S232" s="295"/>
      <c r="T232" s="295"/>
      <c r="U232" s="295"/>
      <c r="V232" s="295"/>
      <c r="W232" s="295"/>
      <c r="X232" s="295"/>
      <c r="Y232" s="295"/>
      <c r="Z232" s="295"/>
      <c r="AA232" s="295"/>
      <c r="AB232" s="295"/>
      <c r="AC232" s="295"/>
      <c r="AD232" s="295"/>
      <c r="AE232" s="295"/>
      <c r="AF232" s="295"/>
      <c r="AG232" s="295"/>
    </row>
    <row r="233" spans="1:33" ht="24" customHeight="1">
      <c r="A233" s="295"/>
      <c r="B233" s="295"/>
      <c r="C233" s="295"/>
      <c r="D233" s="295"/>
      <c r="E233" s="295"/>
      <c r="F233" s="295"/>
      <c r="G233" s="295"/>
      <c r="H233" s="295"/>
      <c r="I233" s="295"/>
      <c r="J233" s="295"/>
      <c r="K233" s="295"/>
      <c r="L233" s="295"/>
      <c r="M233" s="295"/>
      <c r="N233" s="295"/>
      <c r="O233" s="295"/>
      <c r="P233" s="295"/>
      <c r="Q233" s="295"/>
      <c r="R233" s="295"/>
      <c r="S233" s="295"/>
      <c r="T233" s="295"/>
      <c r="U233" s="295"/>
      <c r="V233" s="295"/>
      <c r="W233" s="295"/>
      <c r="X233" s="295"/>
      <c r="Y233" s="295"/>
      <c r="Z233" s="295"/>
      <c r="AA233" s="295"/>
      <c r="AB233" s="295"/>
      <c r="AC233" s="295"/>
      <c r="AD233" s="295"/>
      <c r="AE233" s="295"/>
      <c r="AF233" s="295"/>
      <c r="AG233" s="295"/>
    </row>
    <row r="234" spans="1:33" ht="24" customHeight="1">
      <c r="A234" s="295"/>
      <c r="B234" s="295"/>
      <c r="C234" s="295"/>
      <c r="D234" s="295"/>
      <c r="E234" s="295"/>
      <c r="F234" s="295"/>
      <c r="G234" s="295"/>
      <c r="H234" s="295"/>
      <c r="I234" s="295"/>
      <c r="J234" s="295"/>
      <c r="K234" s="295"/>
      <c r="L234" s="295"/>
      <c r="M234" s="295"/>
      <c r="N234" s="295"/>
      <c r="O234" s="295"/>
      <c r="P234" s="295"/>
      <c r="Q234" s="295"/>
      <c r="R234" s="295"/>
      <c r="S234" s="295"/>
      <c r="T234" s="295"/>
      <c r="U234" s="295"/>
      <c r="V234" s="295"/>
      <c r="W234" s="295"/>
      <c r="X234" s="295"/>
      <c r="Y234" s="295"/>
      <c r="Z234" s="295"/>
      <c r="AA234" s="295"/>
      <c r="AB234" s="295"/>
      <c r="AC234" s="295"/>
      <c r="AD234" s="295"/>
      <c r="AE234" s="295"/>
      <c r="AF234" s="295"/>
      <c r="AG234" s="295"/>
    </row>
    <row r="235" spans="1:33" ht="24" customHeight="1">
      <c r="A235" s="295"/>
      <c r="B235" s="295"/>
      <c r="C235" s="295"/>
      <c r="D235" s="295"/>
      <c r="E235" s="295"/>
      <c r="F235" s="295"/>
      <c r="G235" s="295"/>
      <c r="H235" s="295"/>
      <c r="I235" s="295"/>
      <c r="J235" s="295"/>
      <c r="K235" s="295"/>
      <c r="L235" s="295"/>
      <c r="M235" s="295"/>
      <c r="N235" s="295"/>
      <c r="O235" s="295"/>
      <c r="P235" s="295"/>
      <c r="Q235" s="295"/>
      <c r="R235" s="295"/>
      <c r="S235" s="295"/>
      <c r="T235" s="295"/>
      <c r="U235" s="295"/>
      <c r="V235" s="295"/>
      <c r="W235" s="295"/>
      <c r="X235" s="295"/>
      <c r="Y235" s="295"/>
      <c r="Z235" s="295"/>
      <c r="AA235" s="295"/>
      <c r="AB235" s="295"/>
      <c r="AC235" s="295"/>
      <c r="AD235" s="295"/>
      <c r="AE235" s="295"/>
      <c r="AF235" s="295"/>
      <c r="AG235" s="295"/>
    </row>
    <row r="236" spans="1:33" ht="24" customHeight="1">
      <c r="A236" s="295"/>
      <c r="B236" s="295"/>
      <c r="C236" s="295"/>
      <c r="D236" s="295"/>
      <c r="E236" s="295"/>
      <c r="F236" s="295"/>
      <c r="G236" s="295"/>
      <c r="H236" s="295"/>
      <c r="I236" s="295"/>
      <c r="J236" s="295"/>
      <c r="K236" s="295"/>
      <c r="L236" s="295"/>
      <c r="M236" s="295"/>
      <c r="N236" s="295"/>
      <c r="O236" s="295"/>
      <c r="P236" s="295"/>
      <c r="Q236" s="295"/>
      <c r="R236" s="295"/>
      <c r="S236" s="295"/>
      <c r="T236" s="295"/>
      <c r="U236" s="295"/>
      <c r="V236" s="295"/>
      <c r="W236" s="295"/>
      <c r="X236" s="295"/>
      <c r="Y236" s="295"/>
      <c r="Z236" s="295"/>
      <c r="AA236" s="295"/>
      <c r="AB236" s="295"/>
      <c r="AC236" s="295"/>
      <c r="AD236" s="295"/>
      <c r="AE236" s="295"/>
      <c r="AF236" s="295"/>
      <c r="AG236" s="295"/>
    </row>
    <row r="237" spans="1:33" ht="24" customHeight="1">
      <c r="A237" s="295"/>
      <c r="B237" s="295"/>
      <c r="C237" s="295"/>
      <c r="D237" s="295"/>
      <c r="E237" s="295"/>
      <c r="F237" s="295"/>
      <c r="G237" s="295"/>
      <c r="H237" s="295"/>
      <c r="I237" s="295"/>
      <c r="J237" s="295"/>
      <c r="K237" s="295"/>
      <c r="L237" s="295"/>
      <c r="M237" s="295"/>
      <c r="N237" s="295"/>
      <c r="O237" s="295"/>
      <c r="P237" s="295"/>
      <c r="Q237" s="295"/>
      <c r="R237" s="295"/>
      <c r="S237" s="295"/>
      <c r="T237" s="295"/>
      <c r="U237" s="295"/>
      <c r="V237" s="295"/>
      <c r="W237" s="295"/>
      <c r="X237" s="295"/>
      <c r="Y237" s="295"/>
      <c r="Z237" s="295"/>
      <c r="AA237" s="295"/>
      <c r="AB237" s="295"/>
      <c r="AC237" s="295"/>
      <c r="AD237" s="295"/>
      <c r="AE237" s="295"/>
      <c r="AF237" s="295"/>
      <c r="AG237" s="295"/>
    </row>
    <row r="238" spans="1:33" ht="24" customHeight="1">
      <c r="A238" s="295"/>
      <c r="B238" s="295"/>
      <c r="C238" s="295"/>
      <c r="D238" s="295"/>
      <c r="E238" s="295"/>
      <c r="F238" s="295"/>
      <c r="G238" s="295"/>
      <c r="H238" s="295"/>
      <c r="I238" s="295"/>
      <c r="J238" s="295"/>
      <c r="K238" s="295"/>
      <c r="L238" s="295"/>
      <c r="M238" s="295"/>
      <c r="N238" s="295"/>
      <c r="O238" s="295"/>
      <c r="P238" s="295"/>
      <c r="Q238" s="295"/>
      <c r="R238" s="295"/>
      <c r="S238" s="295"/>
      <c r="T238" s="295"/>
      <c r="U238" s="295"/>
      <c r="V238" s="295"/>
      <c r="W238" s="295"/>
      <c r="X238" s="295"/>
      <c r="Y238" s="295"/>
      <c r="Z238" s="295"/>
      <c r="AA238" s="295"/>
      <c r="AB238" s="295"/>
      <c r="AC238" s="295"/>
      <c r="AD238" s="295"/>
      <c r="AE238" s="295"/>
      <c r="AF238" s="295"/>
      <c r="AG238" s="295"/>
    </row>
    <row r="239" spans="1:33" ht="24" customHeight="1">
      <c r="A239" s="295"/>
      <c r="B239" s="295"/>
      <c r="C239" s="295"/>
      <c r="D239" s="295"/>
      <c r="E239" s="295"/>
      <c r="F239" s="295"/>
      <c r="G239" s="295"/>
      <c r="H239" s="295"/>
      <c r="I239" s="295"/>
      <c r="J239" s="295"/>
      <c r="K239" s="295"/>
      <c r="L239" s="295"/>
      <c r="M239" s="295"/>
      <c r="N239" s="295"/>
      <c r="O239" s="295"/>
      <c r="P239" s="295"/>
      <c r="Q239" s="295"/>
      <c r="R239" s="295"/>
      <c r="S239" s="295"/>
      <c r="T239" s="295"/>
      <c r="U239" s="295"/>
      <c r="V239" s="295"/>
      <c r="W239" s="295"/>
      <c r="X239" s="295"/>
      <c r="Y239" s="295"/>
      <c r="Z239" s="295"/>
      <c r="AA239" s="295"/>
      <c r="AB239" s="295"/>
      <c r="AC239" s="295"/>
      <c r="AD239" s="295"/>
      <c r="AE239" s="295"/>
      <c r="AF239" s="295"/>
      <c r="AG239" s="295"/>
    </row>
    <row r="240" spans="1:33" ht="24" customHeight="1">
      <c r="A240" s="295"/>
      <c r="B240" s="295"/>
      <c r="C240" s="295"/>
      <c r="D240" s="295"/>
      <c r="E240" s="295"/>
      <c r="F240" s="295"/>
      <c r="G240" s="295"/>
      <c r="H240" s="295"/>
      <c r="I240" s="295"/>
      <c r="J240" s="295"/>
      <c r="K240" s="295"/>
      <c r="L240" s="295"/>
      <c r="M240" s="295"/>
      <c r="N240" s="295"/>
      <c r="O240" s="295"/>
      <c r="P240" s="295"/>
      <c r="Q240" s="295"/>
      <c r="R240" s="295"/>
      <c r="S240" s="295"/>
      <c r="T240" s="295"/>
      <c r="U240" s="295"/>
      <c r="V240" s="295"/>
      <c r="W240" s="295"/>
      <c r="X240" s="295"/>
      <c r="Y240" s="295"/>
      <c r="Z240" s="295"/>
      <c r="AA240" s="295"/>
      <c r="AB240" s="295"/>
      <c r="AC240" s="295"/>
      <c r="AD240" s="295"/>
      <c r="AE240" s="295"/>
      <c r="AF240" s="295"/>
      <c r="AG240" s="295"/>
    </row>
    <row r="241" spans="1:33" ht="24" customHeight="1">
      <c r="A241" s="295"/>
      <c r="B241" s="295"/>
      <c r="C241" s="295"/>
      <c r="D241" s="295"/>
      <c r="E241" s="295"/>
      <c r="F241" s="295"/>
      <c r="G241" s="295"/>
      <c r="H241" s="295"/>
      <c r="I241" s="295"/>
      <c r="J241" s="295"/>
      <c r="K241" s="295"/>
      <c r="L241" s="295"/>
      <c r="M241" s="295"/>
      <c r="N241" s="295"/>
      <c r="O241" s="295"/>
      <c r="P241" s="295"/>
      <c r="Q241" s="295"/>
      <c r="R241" s="295"/>
      <c r="S241" s="295"/>
      <c r="T241" s="295"/>
      <c r="U241" s="295"/>
      <c r="V241" s="295"/>
      <c r="W241" s="295"/>
      <c r="X241" s="295"/>
      <c r="Y241" s="295"/>
      <c r="Z241" s="295"/>
      <c r="AA241" s="295"/>
      <c r="AB241" s="295"/>
      <c r="AC241" s="295"/>
      <c r="AD241" s="295"/>
      <c r="AE241" s="295"/>
      <c r="AF241" s="295"/>
      <c r="AG241" s="295"/>
    </row>
    <row r="242" spans="1:33" ht="24" customHeight="1">
      <c r="A242" s="295"/>
      <c r="B242" s="295"/>
      <c r="C242" s="295"/>
      <c r="D242" s="295"/>
      <c r="E242" s="295"/>
      <c r="F242" s="295"/>
      <c r="G242" s="295"/>
      <c r="H242" s="295"/>
      <c r="I242" s="295"/>
      <c r="J242" s="295"/>
      <c r="K242" s="295"/>
      <c r="L242" s="295"/>
      <c r="M242" s="295"/>
      <c r="N242" s="295"/>
      <c r="O242" s="295"/>
      <c r="P242" s="295"/>
      <c r="Q242" s="295"/>
      <c r="R242" s="295"/>
      <c r="S242" s="295"/>
      <c r="T242" s="295"/>
      <c r="U242" s="295"/>
      <c r="V242" s="295"/>
      <c r="W242" s="295"/>
      <c r="X242" s="295"/>
      <c r="Y242" s="295"/>
      <c r="Z242" s="295"/>
      <c r="AA242" s="295"/>
      <c r="AB242" s="295"/>
      <c r="AC242" s="295"/>
      <c r="AD242" s="295"/>
      <c r="AE242" s="295"/>
      <c r="AF242" s="295"/>
      <c r="AG242" s="295"/>
    </row>
    <row r="243" spans="1:33" ht="24" customHeight="1">
      <c r="A243" s="295"/>
      <c r="B243" s="295"/>
      <c r="C243" s="295"/>
      <c r="D243" s="295"/>
      <c r="E243" s="295"/>
      <c r="F243" s="295"/>
      <c r="G243" s="295"/>
      <c r="H243" s="295"/>
      <c r="I243" s="295"/>
      <c r="J243" s="295"/>
      <c r="K243" s="295"/>
      <c r="L243" s="295"/>
      <c r="M243" s="295"/>
      <c r="N243" s="295"/>
      <c r="O243" s="295"/>
      <c r="P243" s="295"/>
      <c r="Q243" s="295"/>
      <c r="R243" s="295"/>
      <c r="S243" s="295"/>
      <c r="T243" s="295"/>
      <c r="U243" s="295"/>
      <c r="V243" s="295"/>
      <c r="W243" s="295"/>
      <c r="X243" s="295"/>
      <c r="Y243" s="295"/>
      <c r="Z243" s="295"/>
      <c r="AA243" s="295"/>
      <c r="AB243" s="295"/>
      <c r="AC243" s="295"/>
      <c r="AD243" s="295"/>
      <c r="AE243" s="295"/>
      <c r="AF243" s="295"/>
      <c r="AG243" s="295"/>
    </row>
    <row r="244" spans="1:33" ht="24" customHeight="1">
      <c r="A244" s="295"/>
      <c r="B244" s="295"/>
      <c r="C244" s="295"/>
      <c r="D244" s="295"/>
      <c r="E244" s="295"/>
      <c r="F244" s="295"/>
      <c r="G244" s="295"/>
      <c r="H244" s="295"/>
      <c r="I244" s="295"/>
      <c r="J244" s="295"/>
      <c r="K244" s="295"/>
      <c r="L244" s="295"/>
      <c r="M244" s="295"/>
      <c r="N244" s="295"/>
      <c r="O244" s="295"/>
      <c r="P244" s="295"/>
      <c r="Q244" s="295"/>
      <c r="R244" s="295"/>
      <c r="S244" s="295"/>
      <c r="T244" s="295"/>
      <c r="U244" s="295"/>
      <c r="V244" s="295"/>
      <c r="W244" s="295"/>
      <c r="X244" s="295"/>
      <c r="Y244" s="295"/>
      <c r="Z244" s="295"/>
      <c r="AA244" s="295"/>
      <c r="AB244" s="295"/>
      <c r="AC244" s="295"/>
      <c r="AD244" s="295"/>
      <c r="AE244" s="295"/>
      <c r="AF244" s="295"/>
      <c r="AG244" s="295"/>
    </row>
    <row r="245" spans="1:33" ht="24" customHeight="1">
      <c r="A245" s="295"/>
      <c r="B245" s="295"/>
      <c r="C245" s="295"/>
      <c r="D245" s="295"/>
      <c r="E245" s="295"/>
      <c r="F245" s="295"/>
      <c r="G245" s="295"/>
      <c r="H245" s="295"/>
      <c r="I245" s="295"/>
      <c r="J245" s="295"/>
      <c r="K245" s="295"/>
      <c r="L245" s="295"/>
      <c r="M245" s="295"/>
      <c r="N245" s="295"/>
      <c r="O245" s="295"/>
      <c r="P245" s="295"/>
      <c r="Q245" s="295"/>
      <c r="R245" s="295"/>
      <c r="S245" s="295"/>
      <c r="T245" s="295"/>
      <c r="U245" s="295"/>
      <c r="V245" s="295"/>
      <c r="W245" s="295"/>
      <c r="X245" s="295"/>
      <c r="Y245" s="295"/>
      <c r="Z245" s="295"/>
      <c r="AA245" s="295"/>
      <c r="AB245" s="295"/>
      <c r="AC245" s="295"/>
      <c r="AD245" s="295"/>
      <c r="AE245" s="295"/>
      <c r="AF245" s="295"/>
      <c r="AG245" s="295"/>
    </row>
    <row r="246" spans="1:33" ht="24" customHeight="1">
      <c r="A246" s="295"/>
      <c r="B246" s="295"/>
      <c r="C246" s="295"/>
      <c r="D246" s="295"/>
      <c r="E246" s="295"/>
      <c r="F246" s="295"/>
      <c r="G246" s="295"/>
      <c r="H246" s="295"/>
      <c r="I246" s="295"/>
      <c r="J246" s="295"/>
      <c r="K246" s="295"/>
      <c r="L246" s="295"/>
      <c r="M246" s="295"/>
      <c r="N246" s="295"/>
      <c r="O246" s="295"/>
      <c r="P246" s="295"/>
      <c r="Q246" s="295"/>
      <c r="R246" s="295"/>
      <c r="S246" s="295"/>
      <c r="T246" s="295"/>
      <c r="U246" s="295"/>
      <c r="V246" s="295"/>
      <c r="W246" s="295"/>
      <c r="X246" s="295"/>
      <c r="Y246" s="295"/>
      <c r="Z246" s="295"/>
      <c r="AA246" s="295"/>
      <c r="AB246" s="295"/>
      <c r="AC246" s="295"/>
      <c r="AD246" s="295"/>
      <c r="AE246" s="295"/>
      <c r="AF246" s="295"/>
      <c r="AG246" s="295"/>
    </row>
    <row r="247" spans="1:33" ht="24" customHeight="1">
      <c r="A247" s="295"/>
      <c r="B247" s="295"/>
      <c r="C247" s="295"/>
      <c r="D247" s="295"/>
      <c r="E247" s="295"/>
      <c r="F247" s="295"/>
      <c r="G247" s="295"/>
      <c r="H247" s="295"/>
      <c r="I247" s="295"/>
      <c r="J247" s="295"/>
      <c r="K247" s="295"/>
      <c r="L247" s="295"/>
      <c r="M247" s="295"/>
      <c r="N247" s="295"/>
      <c r="O247" s="295"/>
      <c r="P247" s="295"/>
      <c r="Q247" s="295"/>
      <c r="R247" s="295"/>
      <c r="S247" s="295"/>
      <c r="T247" s="295"/>
      <c r="U247" s="295"/>
      <c r="V247" s="295"/>
      <c r="W247" s="295"/>
      <c r="X247" s="295"/>
      <c r="Y247" s="295"/>
      <c r="Z247" s="295"/>
      <c r="AA247" s="295"/>
      <c r="AB247" s="295"/>
      <c r="AC247" s="295"/>
      <c r="AD247" s="295"/>
      <c r="AE247" s="295"/>
      <c r="AF247" s="295"/>
      <c r="AG247" s="295"/>
    </row>
    <row r="248" spans="1:33" ht="24" customHeight="1">
      <c r="A248" s="295"/>
      <c r="B248" s="295"/>
      <c r="C248" s="295"/>
      <c r="D248" s="295"/>
      <c r="E248" s="295"/>
      <c r="F248" s="295"/>
      <c r="G248" s="295"/>
      <c r="H248" s="295"/>
      <c r="I248" s="295"/>
      <c r="J248" s="295"/>
      <c r="K248" s="295"/>
      <c r="L248" s="295"/>
      <c r="M248" s="295"/>
      <c r="N248" s="295"/>
      <c r="O248" s="295"/>
      <c r="P248" s="295"/>
      <c r="Q248" s="295"/>
      <c r="R248" s="295"/>
      <c r="S248" s="295"/>
      <c r="T248" s="295"/>
      <c r="U248" s="295"/>
      <c r="V248" s="295"/>
      <c r="W248" s="295"/>
      <c r="X248" s="295"/>
      <c r="Y248" s="295"/>
      <c r="Z248" s="295"/>
      <c r="AA248" s="295"/>
      <c r="AB248" s="295"/>
      <c r="AC248" s="295"/>
      <c r="AD248" s="295"/>
      <c r="AE248" s="295"/>
      <c r="AF248" s="295"/>
      <c r="AG248" s="295"/>
    </row>
    <row r="249" spans="1:33" ht="24" customHeight="1">
      <c r="A249" s="295"/>
      <c r="B249" s="295"/>
      <c r="C249" s="295"/>
      <c r="D249" s="295"/>
      <c r="E249" s="295"/>
      <c r="F249" s="295"/>
      <c r="G249" s="295"/>
      <c r="H249" s="295"/>
      <c r="I249" s="295"/>
      <c r="J249" s="295"/>
      <c r="K249" s="295"/>
      <c r="L249" s="295"/>
      <c r="M249" s="295"/>
      <c r="N249" s="295"/>
      <c r="O249" s="295"/>
      <c r="P249" s="295"/>
      <c r="Q249" s="295"/>
      <c r="R249" s="295"/>
      <c r="S249" s="295"/>
      <c r="T249" s="295"/>
      <c r="U249" s="295"/>
      <c r="V249" s="295"/>
      <c r="W249" s="295"/>
      <c r="X249" s="295"/>
      <c r="Y249" s="295"/>
      <c r="Z249" s="295"/>
      <c r="AA249" s="295"/>
      <c r="AB249" s="295"/>
      <c r="AC249" s="295"/>
      <c r="AD249" s="295"/>
      <c r="AE249" s="295"/>
      <c r="AF249" s="295"/>
      <c r="AG249" s="295"/>
    </row>
    <row r="250" spans="1:33" ht="24" customHeight="1">
      <c r="A250" s="295"/>
      <c r="B250" s="295"/>
      <c r="C250" s="295"/>
      <c r="D250" s="295"/>
      <c r="E250" s="295"/>
      <c r="F250" s="295"/>
      <c r="G250" s="295"/>
      <c r="H250" s="295"/>
      <c r="I250" s="295"/>
      <c r="J250" s="295"/>
      <c r="K250" s="295"/>
      <c r="L250" s="295"/>
      <c r="M250" s="295"/>
      <c r="N250" s="295"/>
      <c r="O250" s="295"/>
      <c r="P250" s="295"/>
      <c r="Q250" s="295"/>
      <c r="R250" s="295"/>
      <c r="S250" s="295"/>
      <c r="T250" s="295"/>
      <c r="U250" s="295"/>
      <c r="V250" s="295"/>
      <c r="W250" s="295"/>
      <c r="X250" s="295"/>
      <c r="Y250" s="295"/>
      <c r="Z250" s="295"/>
      <c r="AA250" s="295"/>
      <c r="AB250" s="295"/>
      <c r="AC250" s="295"/>
      <c r="AD250" s="295"/>
      <c r="AE250" s="295"/>
      <c r="AF250" s="295"/>
      <c r="AG250" s="295"/>
    </row>
    <row r="251" spans="1:33" ht="24" customHeight="1">
      <c r="A251" s="295"/>
      <c r="B251" s="295"/>
      <c r="C251" s="295"/>
      <c r="D251" s="295"/>
      <c r="E251" s="295"/>
      <c r="F251" s="295"/>
      <c r="G251" s="295"/>
      <c r="H251" s="295"/>
      <c r="I251" s="295"/>
      <c r="J251" s="295"/>
      <c r="K251" s="295"/>
      <c r="L251" s="295"/>
      <c r="M251" s="295"/>
      <c r="N251" s="295"/>
      <c r="O251" s="295"/>
      <c r="P251" s="295"/>
      <c r="Q251" s="295"/>
      <c r="R251" s="295"/>
      <c r="S251" s="295"/>
      <c r="T251" s="295"/>
      <c r="U251" s="295"/>
      <c r="V251" s="295"/>
      <c r="W251" s="295"/>
      <c r="X251" s="295"/>
      <c r="Y251" s="295"/>
      <c r="Z251" s="295"/>
      <c r="AA251" s="295"/>
      <c r="AB251" s="295"/>
      <c r="AC251" s="295"/>
      <c r="AD251" s="295"/>
      <c r="AE251" s="295"/>
      <c r="AF251" s="295"/>
      <c r="AG251" s="295"/>
    </row>
    <row r="252" spans="1:33" ht="24" customHeight="1">
      <c r="A252" s="295"/>
      <c r="B252" s="295"/>
      <c r="C252" s="295"/>
      <c r="D252" s="295"/>
      <c r="E252" s="295"/>
      <c r="F252" s="295"/>
      <c r="G252" s="295"/>
      <c r="H252" s="295"/>
      <c r="I252" s="295"/>
      <c r="J252" s="295"/>
      <c r="K252" s="295"/>
      <c r="L252" s="295"/>
      <c r="M252" s="295"/>
      <c r="N252" s="295"/>
      <c r="O252" s="295"/>
      <c r="P252" s="295"/>
      <c r="Q252" s="295"/>
      <c r="R252" s="295"/>
      <c r="S252" s="295"/>
      <c r="T252" s="295"/>
      <c r="U252" s="295"/>
      <c r="V252" s="295"/>
      <c r="W252" s="295"/>
      <c r="X252" s="295"/>
      <c r="Y252" s="295"/>
      <c r="Z252" s="295"/>
      <c r="AA252" s="295"/>
      <c r="AB252" s="295"/>
      <c r="AC252" s="295"/>
      <c r="AD252" s="295"/>
      <c r="AE252" s="295"/>
      <c r="AF252" s="295"/>
      <c r="AG252" s="295"/>
    </row>
    <row r="253" spans="1:33" ht="24" customHeight="1">
      <c r="A253" s="295"/>
      <c r="B253" s="295"/>
      <c r="C253" s="295"/>
      <c r="D253" s="295"/>
      <c r="E253" s="295"/>
      <c r="F253" s="295"/>
      <c r="G253" s="295"/>
      <c r="H253" s="295"/>
      <c r="I253" s="295"/>
      <c r="J253" s="295"/>
      <c r="K253" s="295"/>
      <c r="L253" s="295"/>
      <c r="M253" s="295"/>
      <c r="N253" s="295"/>
      <c r="O253" s="295"/>
      <c r="P253" s="295"/>
      <c r="Q253" s="295"/>
      <c r="R253" s="295"/>
      <c r="S253" s="295"/>
      <c r="T253" s="295"/>
      <c r="U253" s="295"/>
      <c r="V253" s="295"/>
      <c r="W253" s="295"/>
      <c r="X253" s="295"/>
      <c r="Y253" s="295"/>
      <c r="Z253" s="295"/>
      <c r="AA253" s="295"/>
      <c r="AB253" s="295"/>
      <c r="AC253" s="295"/>
      <c r="AD253" s="295"/>
      <c r="AE253" s="295"/>
      <c r="AF253" s="295"/>
      <c r="AG253" s="295"/>
    </row>
    <row r="254" spans="1:33" ht="24" customHeight="1">
      <c r="A254" s="295"/>
      <c r="B254" s="295"/>
      <c r="C254" s="295"/>
      <c r="D254" s="295"/>
      <c r="E254" s="295"/>
      <c r="F254" s="295"/>
      <c r="G254" s="295"/>
      <c r="H254" s="295"/>
      <c r="I254" s="295"/>
      <c r="J254" s="295"/>
      <c r="K254" s="295"/>
      <c r="L254" s="295"/>
      <c r="M254" s="295"/>
      <c r="N254" s="295"/>
      <c r="O254" s="295"/>
      <c r="P254" s="295"/>
      <c r="Q254" s="295"/>
      <c r="R254" s="295"/>
      <c r="S254" s="295"/>
      <c r="T254" s="295"/>
      <c r="U254" s="295"/>
      <c r="V254" s="295"/>
      <c r="W254" s="295"/>
      <c r="X254" s="295"/>
      <c r="Y254" s="295"/>
      <c r="Z254" s="295"/>
      <c r="AA254" s="295"/>
      <c r="AB254" s="295"/>
      <c r="AC254" s="295"/>
      <c r="AD254" s="295"/>
      <c r="AE254" s="295"/>
      <c r="AF254" s="295"/>
      <c r="AG254" s="295"/>
    </row>
    <row r="255" spans="1:33" ht="24" customHeight="1">
      <c r="A255" s="295"/>
      <c r="B255" s="295"/>
      <c r="C255" s="295"/>
      <c r="D255" s="295"/>
      <c r="E255" s="295"/>
      <c r="F255" s="295"/>
      <c r="G255" s="295"/>
      <c r="H255" s="295"/>
      <c r="I255" s="295"/>
      <c r="J255" s="295"/>
      <c r="K255" s="295"/>
      <c r="L255" s="295"/>
      <c r="M255" s="295"/>
      <c r="N255" s="295"/>
      <c r="O255" s="295"/>
      <c r="P255" s="295"/>
      <c r="Q255" s="295"/>
      <c r="R255" s="295"/>
      <c r="S255" s="295"/>
      <c r="T255" s="295"/>
      <c r="U255" s="295"/>
      <c r="V255" s="295"/>
      <c r="W255" s="295"/>
      <c r="X255" s="295"/>
      <c r="Y255" s="295"/>
      <c r="Z255" s="295"/>
      <c r="AA255" s="295"/>
      <c r="AB255" s="295"/>
      <c r="AC255" s="295"/>
      <c r="AD255" s="295"/>
      <c r="AE255" s="295"/>
      <c r="AF255" s="295"/>
      <c r="AG255" s="295"/>
    </row>
    <row r="256" spans="1:33" ht="24" customHeight="1">
      <c r="A256" s="295"/>
      <c r="B256" s="295"/>
      <c r="C256" s="295"/>
      <c r="D256" s="295"/>
      <c r="E256" s="295"/>
      <c r="F256" s="295"/>
      <c r="G256" s="295"/>
      <c r="H256" s="295"/>
      <c r="I256" s="295"/>
      <c r="J256" s="295"/>
      <c r="K256" s="295"/>
      <c r="L256" s="295"/>
      <c r="M256" s="295"/>
      <c r="N256" s="295"/>
      <c r="O256" s="295"/>
      <c r="P256" s="295"/>
      <c r="Q256" s="295"/>
      <c r="R256" s="295"/>
      <c r="S256" s="295"/>
      <c r="T256" s="295"/>
      <c r="U256" s="295"/>
      <c r="V256" s="295"/>
      <c r="W256" s="295"/>
      <c r="X256" s="295"/>
      <c r="Y256" s="295"/>
      <c r="Z256" s="295"/>
      <c r="AA256" s="295"/>
      <c r="AB256" s="295"/>
      <c r="AC256" s="295"/>
      <c r="AD256" s="295"/>
      <c r="AE256" s="295"/>
      <c r="AF256" s="295"/>
      <c r="AG256" s="295"/>
    </row>
    <row r="257" spans="1:33" ht="24" customHeight="1">
      <c r="A257" s="295"/>
      <c r="B257" s="295"/>
      <c r="C257" s="295"/>
      <c r="D257" s="295"/>
      <c r="E257" s="295"/>
      <c r="F257" s="295"/>
      <c r="G257" s="295"/>
      <c r="H257" s="295"/>
      <c r="I257" s="295"/>
      <c r="J257" s="295"/>
      <c r="K257" s="295"/>
      <c r="L257" s="295"/>
      <c r="M257" s="295"/>
      <c r="N257" s="295"/>
      <c r="O257" s="295"/>
      <c r="P257" s="295"/>
      <c r="Q257" s="295"/>
      <c r="R257" s="295"/>
      <c r="S257" s="295"/>
      <c r="T257" s="295"/>
      <c r="U257" s="295"/>
      <c r="V257" s="295"/>
      <c r="W257" s="295"/>
      <c r="X257" s="295"/>
      <c r="Y257" s="295"/>
      <c r="Z257" s="295"/>
      <c r="AA257" s="295"/>
      <c r="AB257" s="295"/>
      <c r="AC257" s="295"/>
      <c r="AD257" s="295"/>
      <c r="AE257" s="295"/>
      <c r="AF257" s="295"/>
      <c r="AG257" s="295"/>
    </row>
    <row r="258" spans="1:33" ht="24" customHeight="1">
      <c r="A258" s="295"/>
      <c r="B258" s="295"/>
      <c r="C258" s="295"/>
      <c r="D258" s="295"/>
      <c r="E258" s="295"/>
      <c r="F258" s="295"/>
      <c r="G258" s="295"/>
      <c r="H258" s="295"/>
      <c r="I258" s="295"/>
      <c r="J258" s="295"/>
      <c r="K258" s="295"/>
      <c r="L258" s="295"/>
      <c r="M258" s="295"/>
      <c r="N258" s="295"/>
      <c r="O258" s="295"/>
      <c r="P258" s="295"/>
      <c r="Q258" s="295"/>
      <c r="R258" s="295"/>
      <c r="S258" s="295"/>
      <c r="T258" s="295"/>
      <c r="U258" s="295"/>
      <c r="V258" s="295"/>
      <c r="W258" s="295"/>
      <c r="X258" s="295"/>
      <c r="Y258" s="295"/>
      <c r="Z258" s="295"/>
      <c r="AA258" s="295"/>
      <c r="AB258" s="295"/>
      <c r="AC258" s="295"/>
      <c r="AD258" s="295"/>
      <c r="AE258" s="295"/>
      <c r="AF258" s="295"/>
      <c r="AG258" s="295"/>
    </row>
    <row r="259" spans="1:33" ht="24" customHeight="1">
      <c r="A259" s="295"/>
      <c r="B259" s="295"/>
      <c r="C259" s="295"/>
      <c r="D259" s="295"/>
      <c r="E259" s="295"/>
      <c r="F259" s="295"/>
      <c r="G259" s="295"/>
      <c r="H259" s="295"/>
      <c r="I259" s="295"/>
      <c r="J259" s="295"/>
      <c r="K259" s="295"/>
      <c r="L259" s="295"/>
      <c r="M259" s="295"/>
      <c r="N259" s="295"/>
      <c r="O259" s="295"/>
      <c r="P259" s="295"/>
      <c r="Q259" s="295"/>
      <c r="R259" s="295"/>
      <c r="S259" s="295"/>
      <c r="T259" s="295"/>
      <c r="U259" s="295"/>
      <c r="V259" s="295"/>
      <c r="W259" s="295"/>
      <c r="X259" s="295"/>
      <c r="Y259" s="295"/>
      <c r="Z259" s="295"/>
      <c r="AA259" s="295"/>
      <c r="AB259" s="295"/>
      <c r="AC259" s="295"/>
      <c r="AD259" s="295"/>
      <c r="AE259" s="295"/>
      <c r="AF259" s="295"/>
      <c r="AG259" s="295"/>
    </row>
    <row r="260" spans="1:33" ht="24" customHeight="1">
      <c r="A260" s="295"/>
      <c r="B260" s="295"/>
      <c r="C260" s="295"/>
      <c r="D260" s="295"/>
      <c r="E260" s="295"/>
      <c r="F260" s="295"/>
      <c r="G260" s="295"/>
      <c r="H260" s="295"/>
      <c r="I260" s="295"/>
      <c r="J260" s="295"/>
      <c r="K260" s="295"/>
      <c r="L260" s="295"/>
      <c r="M260" s="295"/>
      <c r="N260" s="295"/>
      <c r="O260" s="295"/>
      <c r="P260" s="295"/>
      <c r="Q260" s="295"/>
      <c r="R260" s="295"/>
      <c r="S260" s="295"/>
      <c r="T260" s="295"/>
      <c r="U260" s="295"/>
      <c r="V260" s="295"/>
      <c r="W260" s="295"/>
      <c r="X260" s="295"/>
      <c r="Y260" s="295"/>
      <c r="Z260" s="295"/>
      <c r="AA260" s="295"/>
      <c r="AB260" s="295"/>
      <c r="AC260" s="295"/>
      <c r="AD260" s="295"/>
      <c r="AE260" s="295"/>
      <c r="AF260" s="295"/>
      <c r="AG260" s="295"/>
    </row>
    <row r="261" spans="1:33" ht="24" customHeight="1">
      <c r="A261" s="295"/>
      <c r="B261" s="295"/>
      <c r="C261" s="295"/>
      <c r="D261" s="295"/>
      <c r="E261" s="295"/>
      <c r="F261" s="295"/>
      <c r="G261" s="295"/>
      <c r="H261" s="295"/>
      <c r="I261" s="295"/>
      <c r="J261" s="295"/>
      <c r="K261" s="295"/>
      <c r="L261" s="295"/>
      <c r="M261" s="295"/>
      <c r="N261" s="295"/>
      <c r="O261" s="295"/>
      <c r="P261" s="295"/>
      <c r="Q261" s="295"/>
      <c r="R261" s="295"/>
      <c r="S261" s="295"/>
      <c r="T261" s="295"/>
      <c r="U261" s="295"/>
      <c r="V261" s="295"/>
      <c r="W261" s="295"/>
      <c r="X261" s="295"/>
      <c r="Y261" s="295"/>
      <c r="Z261" s="295"/>
      <c r="AA261" s="295"/>
      <c r="AB261" s="295"/>
      <c r="AC261" s="295"/>
      <c r="AD261" s="295"/>
      <c r="AE261" s="295"/>
      <c r="AF261" s="295"/>
      <c r="AG261" s="295"/>
    </row>
    <row r="262" spans="1:33" ht="24" customHeight="1">
      <c r="A262" s="295"/>
      <c r="B262" s="295"/>
      <c r="C262" s="295"/>
      <c r="D262" s="295"/>
      <c r="E262" s="295"/>
      <c r="F262" s="295"/>
      <c r="G262" s="295"/>
      <c r="H262" s="295"/>
      <c r="I262" s="295"/>
      <c r="J262" s="295"/>
      <c r="K262" s="295"/>
      <c r="L262" s="295"/>
      <c r="M262" s="295"/>
      <c r="N262" s="295"/>
      <c r="O262" s="295"/>
      <c r="P262" s="295"/>
      <c r="Q262" s="295"/>
      <c r="R262" s="295"/>
      <c r="S262" s="295"/>
      <c r="T262" s="295"/>
      <c r="U262" s="295"/>
      <c r="V262" s="295"/>
      <c r="W262" s="295"/>
      <c r="X262" s="295"/>
      <c r="Y262" s="295"/>
      <c r="Z262" s="295"/>
      <c r="AA262" s="295"/>
      <c r="AB262" s="295"/>
      <c r="AC262" s="295"/>
      <c r="AD262" s="295"/>
      <c r="AE262" s="295"/>
      <c r="AF262" s="295"/>
      <c r="AG262" s="295"/>
    </row>
    <row r="263" spans="1:33" ht="24" customHeight="1">
      <c r="A263" s="295"/>
      <c r="B263" s="295"/>
      <c r="C263" s="295"/>
      <c r="D263" s="295"/>
      <c r="E263" s="295"/>
      <c r="F263" s="295"/>
      <c r="G263" s="295"/>
      <c r="H263" s="295"/>
      <c r="I263" s="295"/>
      <c r="J263" s="295"/>
      <c r="K263" s="295"/>
      <c r="L263" s="295"/>
      <c r="M263" s="295"/>
      <c r="N263" s="295"/>
      <c r="O263" s="295"/>
      <c r="P263" s="295"/>
      <c r="Q263" s="295"/>
      <c r="R263" s="295"/>
      <c r="S263" s="295"/>
      <c r="T263" s="295"/>
      <c r="U263" s="295"/>
      <c r="V263" s="295"/>
      <c r="W263" s="295"/>
      <c r="X263" s="295"/>
      <c r="Y263" s="295"/>
      <c r="Z263" s="295"/>
      <c r="AA263" s="295"/>
      <c r="AB263" s="295"/>
      <c r="AC263" s="295"/>
      <c r="AD263" s="295"/>
      <c r="AE263" s="295"/>
      <c r="AF263" s="295"/>
      <c r="AG263" s="295"/>
    </row>
    <row r="264" spans="1:33" ht="24" customHeight="1">
      <c r="A264" s="295"/>
      <c r="B264" s="295"/>
      <c r="C264" s="295"/>
      <c r="D264" s="295"/>
      <c r="E264" s="295"/>
      <c r="F264" s="295"/>
      <c r="G264" s="295"/>
      <c r="H264" s="295"/>
      <c r="I264" s="295"/>
      <c r="J264" s="295"/>
      <c r="K264" s="295"/>
      <c r="L264" s="295"/>
      <c r="M264" s="295"/>
      <c r="N264" s="295"/>
      <c r="O264" s="295"/>
      <c r="P264" s="295"/>
      <c r="Q264" s="295"/>
      <c r="R264" s="295"/>
      <c r="S264" s="295"/>
      <c r="T264" s="295"/>
      <c r="U264" s="295"/>
      <c r="V264" s="295"/>
      <c r="W264" s="295"/>
      <c r="X264" s="295"/>
      <c r="Y264" s="295"/>
      <c r="Z264" s="295"/>
      <c r="AA264" s="295"/>
      <c r="AB264" s="295"/>
      <c r="AC264" s="295"/>
      <c r="AD264" s="295"/>
      <c r="AE264" s="295"/>
      <c r="AF264" s="295"/>
      <c r="AG264" s="295"/>
    </row>
    <row r="265" spans="1:33" ht="24" customHeight="1">
      <c r="A265" s="295"/>
      <c r="B265" s="295"/>
      <c r="C265" s="295"/>
      <c r="D265" s="295"/>
      <c r="E265" s="295"/>
      <c r="F265" s="295"/>
      <c r="G265" s="295"/>
      <c r="H265" s="295"/>
      <c r="I265" s="295"/>
      <c r="J265" s="295"/>
      <c r="K265" s="295"/>
      <c r="L265" s="295"/>
      <c r="M265" s="295"/>
      <c r="N265" s="295"/>
      <c r="O265" s="295"/>
      <c r="P265" s="295"/>
      <c r="Q265" s="295"/>
      <c r="R265" s="295"/>
      <c r="S265" s="295"/>
      <c r="T265" s="295"/>
      <c r="U265" s="295"/>
      <c r="V265" s="295"/>
      <c r="W265" s="295"/>
      <c r="X265" s="295"/>
      <c r="Y265" s="295"/>
      <c r="Z265" s="295"/>
      <c r="AA265" s="295"/>
      <c r="AB265" s="295"/>
      <c r="AC265" s="295"/>
      <c r="AD265" s="295"/>
      <c r="AE265" s="295"/>
      <c r="AF265" s="295"/>
      <c r="AG265" s="295"/>
    </row>
    <row r="266" spans="1:33" ht="24" customHeight="1">
      <c r="A266" s="295"/>
      <c r="B266" s="295"/>
      <c r="C266" s="295"/>
      <c r="D266" s="295"/>
      <c r="E266" s="295"/>
      <c r="F266" s="295"/>
      <c r="G266" s="295"/>
      <c r="H266" s="295"/>
      <c r="I266" s="295"/>
      <c r="J266" s="295"/>
      <c r="K266" s="295"/>
      <c r="L266" s="295"/>
      <c r="M266" s="295"/>
      <c r="N266" s="295"/>
      <c r="O266" s="295"/>
      <c r="P266" s="295"/>
      <c r="Q266" s="295"/>
      <c r="R266" s="295"/>
      <c r="S266" s="295"/>
      <c r="T266" s="295"/>
      <c r="U266" s="295"/>
      <c r="V266" s="295"/>
      <c r="W266" s="295"/>
      <c r="X266" s="295"/>
      <c r="Y266" s="295"/>
      <c r="Z266" s="295"/>
      <c r="AA266" s="295"/>
      <c r="AB266" s="295"/>
      <c r="AC266" s="295"/>
      <c r="AD266" s="295"/>
      <c r="AE266" s="295"/>
      <c r="AF266" s="295"/>
      <c r="AG266" s="295"/>
    </row>
    <row r="267" spans="1:33" ht="24" customHeight="1">
      <c r="A267" s="295"/>
      <c r="B267" s="295"/>
      <c r="C267" s="295"/>
      <c r="D267" s="295"/>
      <c r="E267" s="295"/>
      <c r="F267" s="295"/>
      <c r="G267" s="295"/>
      <c r="H267" s="295"/>
      <c r="I267" s="295"/>
      <c r="J267" s="295"/>
      <c r="K267" s="295"/>
      <c r="L267" s="295"/>
      <c r="M267" s="295"/>
      <c r="N267" s="295"/>
      <c r="O267" s="295"/>
      <c r="P267" s="295"/>
      <c r="Q267" s="295"/>
      <c r="R267" s="295"/>
      <c r="S267" s="295"/>
      <c r="T267" s="295"/>
      <c r="U267" s="295"/>
      <c r="V267" s="295"/>
      <c r="W267" s="295"/>
      <c r="X267" s="295"/>
      <c r="Y267" s="295"/>
      <c r="Z267" s="295"/>
      <c r="AA267" s="295"/>
      <c r="AB267" s="295"/>
      <c r="AC267" s="295"/>
      <c r="AD267" s="295"/>
      <c r="AE267" s="295"/>
      <c r="AF267" s="295"/>
      <c r="AG267" s="295"/>
    </row>
    <row r="268" spans="1:33" ht="24" customHeight="1">
      <c r="A268" s="295"/>
      <c r="B268" s="295"/>
      <c r="C268" s="295"/>
      <c r="D268" s="295"/>
      <c r="E268" s="295"/>
      <c r="F268" s="295"/>
      <c r="G268" s="295"/>
      <c r="H268" s="295"/>
      <c r="I268" s="295"/>
      <c r="J268" s="295"/>
      <c r="K268" s="295"/>
      <c r="L268" s="295"/>
      <c r="M268" s="295"/>
      <c r="N268" s="295"/>
      <c r="O268" s="295"/>
      <c r="P268" s="295"/>
      <c r="Q268" s="295"/>
      <c r="R268" s="295"/>
      <c r="S268" s="295"/>
      <c r="T268" s="295"/>
      <c r="U268" s="295"/>
      <c r="V268" s="295"/>
      <c r="W268" s="295"/>
      <c r="X268" s="295"/>
      <c r="Y268" s="295"/>
      <c r="Z268" s="295"/>
      <c r="AA268" s="295"/>
      <c r="AB268" s="295"/>
      <c r="AC268" s="295"/>
      <c r="AD268" s="295"/>
      <c r="AE268" s="295"/>
      <c r="AF268" s="295"/>
      <c r="AG268" s="295"/>
    </row>
    <row r="269" spans="1:33" ht="24" customHeight="1">
      <c r="A269" s="295"/>
      <c r="B269" s="295"/>
      <c r="C269" s="295"/>
      <c r="D269" s="295"/>
      <c r="E269" s="295"/>
      <c r="F269" s="295"/>
      <c r="G269" s="295"/>
      <c r="H269" s="295"/>
      <c r="I269" s="295"/>
      <c r="J269" s="295"/>
      <c r="K269" s="295"/>
      <c r="L269" s="295"/>
      <c r="M269" s="295"/>
      <c r="N269" s="295"/>
      <c r="O269" s="295"/>
      <c r="P269" s="295"/>
      <c r="Q269" s="295"/>
      <c r="R269" s="295"/>
      <c r="S269" s="295"/>
      <c r="T269" s="295"/>
      <c r="U269" s="295"/>
      <c r="V269" s="295"/>
      <c r="W269" s="295"/>
      <c r="X269" s="295"/>
      <c r="Y269" s="295"/>
      <c r="Z269" s="295"/>
      <c r="AA269" s="295"/>
      <c r="AB269" s="295"/>
      <c r="AC269" s="295"/>
      <c r="AD269" s="295"/>
      <c r="AE269" s="295"/>
      <c r="AF269" s="295"/>
      <c r="AG269" s="295"/>
    </row>
    <row r="270" spans="1:33" ht="24" customHeight="1">
      <c r="A270" s="295"/>
      <c r="B270" s="295"/>
      <c r="C270" s="295"/>
      <c r="D270" s="295"/>
      <c r="E270" s="295"/>
      <c r="F270" s="295"/>
      <c r="G270" s="295"/>
      <c r="H270" s="295"/>
      <c r="I270" s="295"/>
      <c r="J270" s="295"/>
      <c r="K270" s="295"/>
      <c r="L270" s="295"/>
      <c r="M270" s="295"/>
      <c r="N270" s="295"/>
      <c r="O270" s="295"/>
      <c r="P270" s="295"/>
      <c r="Q270" s="295"/>
      <c r="R270" s="295"/>
      <c r="S270" s="295"/>
      <c r="T270" s="295"/>
      <c r="U270" s="295"/>
      <c r="V270" s="295"/>
      <c r="W270" s="295"/>
      <c r="X270" s="295"/>
      <c r="Y270" s="295"/>
      <c r="Z270" s="295"/>
      <c r="AA270" s="295"/>
      <c r="AB270" s="295"/>
      <c r="AC270" s="295"/>
      <c r="AD270" s="295"/>
      <c r="AE270" s="295"/>
      <c r="AF270" s="295"/>
      <c r="AG270" s="295"/>
    </row>
    <row r="271" spans="1:33" ht="24" customHeight="1">
      <c r="A271" s="295"/>
      <c r="B271" s="295"/>
      <c r="C271" s="295"/>
      <c r="D271" s="295"/>
      <c r="E271" s="295"/>
      <c r="F271" s="295"/>
      <c r="G271" s="295"/>
      <c r="H271" s="295"/>
      <c r="I271" s="295"/>
      <c r="J271" s="295"/>
      <c r="K271" s="295"/>
      <c r="L271" s="295"/>
      <c r="M271" s="295"/>
      <c r="N271" s="295"/>
      <c r="O271" s="295"/>
      <c r="P271" s="295"/>
      <c r="Q271" s="295"/>
      <c r="R271" s="295"/>
      <c r="S271" s="295"/>
      <c r="T271" s="295"/>
      <c r="U271" s="295"/>
      <c r="V271" s="295"/>
      <c r="W271" s="295"/>
      <c r="X271" s="295"/>
      <c r="Y271" s="295"/>
      <c r="Z271" s="295"/>
      <c r="AA271" s="295"/>
      <c r="AB271" s="295"/>
      <c r="AC271" s="295"/>
      <c r="AD271" s="295"/>
      <c r="AE271" s="295"/>
      <c r="AF271" s="295"/>
      <c r="AG271" s="295"/>
    </row>
    <row r="272" spans="1:33" ht="24" customHeight="1">
      <c r="A272" s="295"/>
      <c r="B272" s="295"/>
      <c r="C272" s="295"/>
      <c r="D272" s="295"/>
      <c r="E272" s="295"/>
      <c r="F272" s="295"/>
      <c r="G272" s="295"/>
      <c r="H272" s="295"/>
      <c r="I272" s="295"/>
      <c r="J272" s="295"/>
      <c r="K272" s="295"/>
      <c r="L272" s="295"/>
      <c r="M272" s="295"/>
      <c r="N272" s="295"/>
      <c r="O272" s="295"/>
      <c r="P272" s="295"/>
      <c r="Q272" s="295"/>
      <c r="R272" s="295"/>
      <c r="S272" s="295"/>
      <c r="T272" s="295"/>
      <c r="U272" s="295"/>
      <c r="V272" s="295"/>
      <c r="W272" s="295"/>
      <c r="X272" s="295"/>
      <c r="Y272" s="295"/>
      <c r="Z272" s="295"/>
      <c r="AA272" s="295"/>
      <c r="AB272" s="295"/>
      <c r="AC272" s="295"/>
      <c r="AD272" s="295"/>
      <c r="AE272" s="295"/>
      <c r="AF272" s="295"/>
      <c r="AG272" s="295"/>
    </row>
    <row r="273" spans="1:33" ht="24" customHeight="1">
      <c r="A273" s="295"/>
      <c r="B273" s="295"/>
      <c r="C273" s="295"/>
      <c r="D273" s="295"/>
      <c r="E273" s="295"/>
      <c r="F273" s="295"/>
      <c r="G273" s="295"/>
      <c r="H273" s="295"/>
      <c r="I273" s="295"/>
      <c r="J273" s="295"/>
      <c r="K273" s="295"/>
      <c r="L273" s="295"/>
      <c r="M273" s="295"/>
      <c r="N273" s="295"/>
      <c r="O273" s="295"/>
      <c r="P273" s="295"/>
      <c r="Q273" s="295"/>
      <c r="R273" s="295"/>
      <c r="S273" s="295"/>
      <c r="T273" s="295"/>
      <c r="U273" s="295"/>
      <c r="V273" s="295"/>
      <c r="W273" s="295"/>
      <c r="X273" s="295"/>
      <c r="Y273" s="295"/>
      <c r="Z273" s="295"/>
      <c r="AA273" s="295"/>
      <c r="AB273" s="295"/>
      <c r="AC273" s="295"/>
      <c r="AD273" s="295"/>
      <c r="AE273" s="295"/>
      <c r="AF273" s="295"/>
      <c r="AG273" s="295"/>
    </row>
    <row r="274" spans="1:33" ht="24" customHeight="1">
      <c r="A274" s="295"/>
      <c r="B274" s="295"/>
      <c r="C274" s="295"/>
      <c r="D274" s="295"/>
      <c r="E274" s="295"/>
      <c r="F274" s="295"/>
      <c r="G274" s="295"/>
      <c r="H274" s="295"/>
      <c r="I274" s="295"/>
      <c r="J274" s="295"/>
      <c r="K274" s="295"/>
      <c r="L274" s="295"/>
      <c r="M274" s="295"/>
      <c r="N274" s="295"/>
      <c r="O274" s="295"/>
      <c r="P274" s="295"/>
      <c r="Q274" s="295"/>
      <c r="R274" s="295"/>
      <c r="S274" s="295"/>
      <c r="T274" s="295"/>
      <c r="U274" s="295"/>
      <c r="V274" s="295"/>
      <c r="W274" s="295"/>
      <c r="X274" s="295"/>
      <c r="Y274" s="295"/>
      <c r="Z274" s="295"/>
      <c r="AA274" s="295"/>
      <c r="AB274" s="295"/>
      <c r="AC274" s="295"/>
      <c r="AD274" s="295"/>
      <c r="AE274" s="295"/>
      <c r="AF274" s="295"/>
      <c r="AG274" s="295"/>
    </row>
    <row r="275" spans="1:33" ht="24" customHeight="1">
      <c r="A275" s="295"/>
      <c r="B275" s="295"/>
      <c r="C275" s="295"/>
      <c r="D275" s="295"/>
      <c r="E275" s="295"/>
      <c r="F275" s="295"/>
      <c r="G275" s="295"/>
      <c r="H275" s="295"/>
      <c r="I275" s="295"/>
      <c r="J275" s="295"/>
      <c r="K275" s="295"/>
      <c r="L275" s="295"/>
      <c r="M275" s="295"/>
      <c r="N275" s="295"/>
      <c r="O275" s="295"/>
      <c r="P275" s="295"/>
      <c r="Q275" s="295"/>
      <c r="R275" s="295"/>
      <c r="S275" s="295"/>
      <c r="T275" s="295"/>
      <c r="U275" s="295"/>
      <c r="V275" s="295"/>
      <c r="W275" s="295"/>
      <c r="X275" s="295"/>
      <c r="Y275" s="295"/>
      <c r="Z275" s="295"/>
      <c r="AA275" s="295"/>
      <c r="AB275" s="295"/>
      <c r="AC275" s="295"/>
      <c r="AD275" s="295"/>
      <c r="AE275" s="295"/>
      <c r="AF275" s="295"/>
      <c r="AG275" s="295"/>
    </row>
    <row r="276" spans="1:33" ht="24" customHeight="1">
      <c r="A276" s="295"/>
      <c r="B276" s="295"/>
      <c r="C276" s="295"/>
      <c r="D276" s="295"/>
      <c r="E276" s="295"/>
      <c r="F276" s="295"/>
      <c r="G276" s="295"/>
      <c r="H276" s="295"/>
      <c r="I276" s="295"/>
      <c r="J276" s="295"/>
      <c r="K276" s="295"/>
      <c r="L276" s="295"/>
      <c r="M276" s="295"/>
      <c r="N276" s="295"/>
      <c r="O276" s="295"/>
      <c r="P276" s="295"/>
      <c r="Q276" s="295"/>
      <c r="R276" s="295"/>
      <c r="S276" s="295"/>
      <c r="T276" s="295"/>
      <c r="U276" s="295"/>
      <c r="V276" s="295"/>
      <c r="W276" s="295"/>
      <c r="X276" s="295"/>
      <c r="Y276" s="295"/>
      <c r="Z276" s="295"/>
      <c r="AA276" s="295"/>
      <c r="AB276" s="295"/>
      <c r="AC276" s="295"/>
      <c r="AD276" s="295"/>
      <c r="AE276" s="295"/>
      <c r="AF276" s="295"/>
      <c r="AG276" s="295"/>
    </row>
    <row r="277" spans="1:33" ht="24" customHeight="1">
      <c r="A277" s="295"/>
      <c r="B277" s="295"/>
      <c r="C277" s="295"/>
      <c r="D277" s="295"/>
      <c r="E277" s="295"/>
      <c r="F277" s="295"/>
      <c r="G277" s="295"/>
      <c r="H277" s="295"/>
      <c r="I277" s="295"/>
      <c r="J277" s="295"/>
      <c r="K277" s="295"/>
      <c r="L277" s="295"/>
      <c r="M277" s="295"/>
      <c r="N277" s="295"/>
      <c r="O277" s="295"/>
      <c r="P277" s="295"/>
      <c r="Q277" s="295"/>
      <c r="R277" s="295"/>
      <c r="S277" s="295"/>
      <c r="T277" s="295"/>
      <c r="U277" s="295"/>
      <c r="V277" s="295"/>
      <c r="W277" s="295"/>
      <c r="X277" s="295"/>
      <c r="Y277" s="295"/>
      <c r="Z277" s="295"/>
      <c r="AA277" s="295"/>
      <c r="AB277" s="295"/>
      <c r="AC277" s="295"/>
      <c r="AD277" s="295"/>
      <c r="AE277" s="295"/>
      <c r="AF277" s="295"/>
      <c r="AG277" s="295"/>
    </row>
    <row r="278" spans="1:33" ht="24" customHeight="1">
      <c r="A278" s="295"/>
      <c r="B278" s="295"/>
      <c r="C278" s="295"/>
      <c r="D278" s="295"/>
      <c r="E278" s="295"/>
      <c r="F278" s="295"/>
      <c r="G278" s="295"/>
      <c r="H278" s="295"/>
      <c r="I278" s="295"/>
      <c r="J278" s="295"/>
      <c r="K278" s="295"/>
      <c r="L278" s="295"/>
      <c r="M278" s="295"/>
      <c r="N278" s="295"/>
      <c r="O278" s="295"/>
      <c r="P278" s="295"/>
      <c r="Q278" s="295"/>
      <c r="R278" s="295"/>
      <c r="S278" s="295"/>
      <c r="T278" s="295"/>
      <c r="U278" s="295"/>
      <c r="V278" s="295"/>
      <c r="W278" s="295"/>
      <c r="X278" s="295"/>
      <c r="Y278" s="295"/>
      <c r="Z278" s="295"/>
      <c r="AA278" s="295"/>
      <c r="AB278" s="295"/>
      <c r="AC278" s="295"/>
      <c r="AD278" s="295"/>
      <c r="AE278" s="295"/>
      <c r="AF278" s="295"/>
      <c r="AG278" s="295"/>
    </row>
    <row r="279" spans="1:33" ht="24" customHeight="1">
      <c r="A279" s="295"/>
      <c r="B279" s="295"/>
      <c r="C279" s="295"/>
      <c r="D279" s="295"/>
      <c r="E279" s="295"/>
      <c r="F279" s="295"/>
      <c r="G279" s="295"/>
      <c r="H279" s="295"/>
      <c r="I279" s="295"/>
      <c r="J279" s="295"/>
      <c r="K279" s="295"/>
      <c r="L279" s="295"/>
      <c r="M279" s="295"/>
      <c r="N279" s="295"/>
      <c r="O279" s="295"/>
      <c r="P279" s="295"/>
      <c r="Q279" s="295"/>
      <c r="R279" s="295"/>
      <c r="S279" s="295"/>
      <c r="T279" s="295"/>
      <c r="U279" s="295"/>
      <c r="V279" s="295"/>
      <c r="W279" s="295"/>
      <c r="X279" s="295"/>
      <c r="Y279" s="295"/>
      <c r="Z279" s="295"/>
      <c r="AA279" s="295"/>
      <c r="AB279" s="295"/>
      <c r="AC279" s="295"/>
      <c r="AD279" s="295"/>
      <c r="AE279" s="295"/>
      <c r="AF279" s="295"/>
      <c r="AG279" s="295"/>
    </row>
    <row r="280" spans="1:33" ht="24" customHeight="1">
      <c r="A280" s="295"/>
      <c r="B280" s="295"/>
      <c r="C280" s="295"/>
      <c r="D280" s="295"/>
      <c r="E280" s="295"/>
      <c r="F280" s="295"/>
      <c r="G280" s="295"/>
      <c r="H280" s="295"/>
      <c r="I280" s="295"/>
      <c r="J280" s="295"/>
      <c r="K280" s="295"/>
      <c r="L280" s="295"/>
      <c r="M280" s="295"/>
      <c r="N280" s="295"/>
      <c r="O280" s="295"/>
      <c r="P280" s="295"/>
      <c r="Q280" s="295"/>
      <c r="R280" s="295"/>
      <c r="S280" s="295"/>
      <c r="T280" s="295"/>
      <c r="U280" s="295"/>
      <c r="V280" s="295"/>
      <c r="W280" s="295"/>
      <c r="X280" s="295"/>
      <c r="Y280" s="295"/>
      <c r="Z280" s="295"/>
      <c r="AA280" s="295"/>
      <c r="AB280" s="295"/>
      <c r="AC280" s="295"/>
      <c r="AD280" s="295"/>
      <c r="AE280" s="295"/>
      <c r="AF280" s="295"/>
      <c r="AG280" s="295"/>
    </row>
    <row r="281" spans="1:33" ht="24" customHeight="1">
      <c r="A281" s="295"/>
      <c r="B281" s="295"/>
      <c r="C281" s="295"/>
      <c r="D281" s="295"/>
      <c r="E281" s="295"/>
      <c r="F281" s="295"/>
      <c r="G281" s="295"/>
      <c r="H281" s="295"/>
      <c r="I281" s="295"/>
      <c r="J281" s="295"/>
      <c r="K281" s="295"/>
      <c r="L281" s="295"/>
      <c r="M281" s="295"/>
      <c r="N281" s="295"/>
      <c r="O281" s="295"/>
      <c r="P281" s="295"/>
      <c r="Q281" s="295"/>
      <c r="R281" s="295"/>
      <c r="S281" s="295"/>
      <c r="T281" s="295"/>
      <c r="U281" s="295"/>
      <c r="V281" s="295"/>
      <c r="W281" s="295"/>
      <c r="X281" s="295"/>
      <c r="Y281" s="295"/>
      <c r="Z281" s="295"/>
      <c r="AA281" s="295"/>
      <c r="AB281" s="295"/>
      <c r="AC281" s="295"/>
      <c r="AD281" s="295"/>
      <c r="AE281" s="295"/>
      <c r="AF281" s="295"/>
      <c r="AG281" s="295"/>
    </row>
    <row r="282" spans="1:33" ht="24" customHeight="1">
      <c r="A282" s="295"/>
      <c r="B282" s="295"/>
      <c r="C282" s="295"/>
      <c r="D282" s="295"/>
      <c r="E282" s="295"/>
      <c r="F282" s="295"/>
      <c r="G282" s="295"/>
      <c r="H282" s="295"/>
      <c r="I282" s="295"/>
      <c r="J282" s="295"/>
      <c r="K282" s="295"/>
      <c r="L282" s="295"/>
      <c r="M282" s="295"/>
      <c r="N282" s="295"/>
      <c r="O282" s="295"/>
      <c r="P282" s="295"/>
      <c r="Q282" s="295"/>
      <c r="R282" s="295"/>
      <c r="S282" s="295"/>
      <c r="T282" s="295"/>
      <c r="U282" s="295"/>
      <c r="V282" s="295"/>
      <c r="W282" s="295"/>
      <c r="X282" s="295"/>
      <c r="Y282" s="295"/>
      <c r="Z282" s="295"/>
      <c r="AA282" s="295"/>
      <c r="AB282" s="295"/>
      <c r="AC282" s="295"/>
      <c r="AD282" s="295"/>
      <c r="AE282" s="295"/>
      <c r="AF282" s="295"/>
      <c r="AG282" s="295"/>
    </row>
    <row r="283" spans="1:33" ht="24" customHeight="1">
      <c r="A283" s="295"/>
      <c r="B283" s="295"/>
      <c r="C283" s="295"/>
      <c r="D283" s="295"/>
      <c r="E283" s="295"/>
      <c r="F283" s="295"/>
      <c r="G283" s="295"/>
      <c r="H283" s="295"/>
      <c r="I283" s="295"/>
      <c r="J283" s="295"/>
      <c r="K283" s="295"/>
      <c r="L283" s="295"/>
      <c r="M283" s="295"/>
      <c r="N283" s="295"/>
      <c r="O283" s="295"/>
      <c r="P283" s="295"/>
      <c r="Q283" s="295"/>
      <c r="R283" s="295"/>
      <c r="S283" s="295"/>
      <c r="T283" s="295"/>
      <c r="U283" s="295"/>
      <c r="V283" s="295"/>
      <c r="W283" s="295"/>
      <c r="X283" s="295"/>
      <c r="Y283" s="295"/>
      <c r="Z283" s="295"/>
      <c r="AA283" s="295"/>
      <c r="AB283" s="295"/>
      <c r="AC283" s="295"/>
      <c r="AD283" s="295"/>
      <c r="AE283" s="295"/>
      <c r="AF283" s="295"/>
      <c r="AG283" s="295"/>
    </row>
    <row r="284" spans="1:33" ht="24" customHeight="1">
      <c r="A284" s="295"/>
      <c r="B284" s="295"/>
      <c r="C284" s="295"/>
      <c r="D284" s="295"/>
      <c r="E284" s="295"/>
      <c r="F284" s="295"/>
      <c r="G284" s="295"/>
      <c r="H284" s="295"/>
      <c r="I284" s="295"/>
      <c r="J284" s="295"/>
      <c r="K284" s="295"/>
      <c r="L284" s="295"/>
      <c r="M284" s="295"/>
      <c r="N284" s="295"/>
      <c r="O284" s="295"/>
      <c r="P284" s="295"/>
      <c r="Q284" s="295"/>
      <c r="R284" s="295"/>
      <c r="S284" s="295"/>
      <c r="T284" s="295"/>
      <c r="U284" s="295"/>
      <c r="V284" s="295"/>
      <c r="W284" s="295"/>
      <c r="X284" s="295"/>
      <c r="Y284" s="295"/>
      <c r="Z284" s="295"/>
      <c r="AA284" s="295"/>
      <c r="AB284" s="295"/>
      <c r="AC284" s="295"/>
      <c r="AD284" s="295"/>
      <c r="AE284" s="295"/>
      <c r="AF284" s="295"/>
      <c r="AG284" s="295"/>
    </row>
    <row r="285" spans="1:33" ht="24" customHeight="1">
      <c r="A285" s="295"/>
      <c r="B285" s="295"/>
      <c r="C285" s="295"/>
      <c r="D285" s="295"/>
      <c r="E285" s="295"/>
      <c r="F285" s="295"/>
      <c r="G285" s="295"/>
      <c r="H285" s="295"/>
      <c r="I285" s="295"/>
      <c r="J285" s="295"/>
      <c r="K285" s="295"/>
      <c r="L285" s="295"/>
      <c r="M285" s="295"/>
      <c r="N285" s="295"/>
      <c r="O285" s="295"/>
      <c r="P285" s="295"/>
      <c r="Q285" s="295"/>
      <c r="R285" s="295"/>
      <c r="S285" s="295"/>
      <c r="T285" s="295"/>
      <c r="U285" s="295"/>
      <c r="V285" s="295"/>
      <c r="W285" s="295"/>
      <c r="X285" s="295"/>
      <c r="Y285" s="295"/>
      <c r="Z285" s="295"/>
      <c r="AA285" s="295"/>
      <c r="AB285" s="295"/>
      <c r="AC285" s="295"/>
      <c r="AD285" s="295"/>
      <c r="AE285" s="295"/>
      <c r="AF285" s="295"/>
      <c r="AG285" s="295"/>
    </row>
    <row r="286" spans="1:33" ht="24" customHeight="1">
      <c r="A286" s="295"/>
      <c r="B286" s="295"/>
      <c r="C286" s="295"/>
      <c r="D286" s="295"/>
      <c r="E286" s="295"/>
      <c r="F286" s="295"/>
      <c r="G286" s="295"/>
      <c r="H286" s="295"/>
      <c r="I286" s="295"/>
      <c r="J286" s="295"/>
      <c r="K286" s="295"/>
      <c r="L286" s="295"/>
      <c r="M286" s="295"/>
      <c r="N286" s="295"/>
      <c r="O286" s="295"/>
      <c r="P286" s="295"/>
      <c r="Q286" s="295"/>
      <c r="R286" s="295"/>
      <c r="S286" s="295"/>
      <c r="T286" s="295"/>
      <c r="U286" s="295"/>
      <c r="V286" s="295"/>
      <c r="W286" s="295"/>
      <c r="X286" s="295"/>
      <c r="Y286" s="295"/>
      <c r="Z286" s="295"/>
      <c r="AA286" s="295"/>
      <c r="AB286" s="295"/>
      <c r="AC286" s="295"/>
      <c r="AD286" s="295"/>
      <c r="AE286" s="295"/>
      <c r="AF286" s="295"/>
      <c r="AG286" s="295"/>
    </row>
    <row r="287" spans="1:33" ht="24" customHeight="1">
      <c r="A287" s="295"/>
      <c r="B287" s="295"/>
      <c r="C287" s="295"/>
      <c r="D287" s="295"/>
      <c r="E287" s="295"/>
      <c r="F287" s="295"/>
      <c r="G287" s="295"/>
      <c r="H287" s="295"/>
      <c r="I287" s="295"/>
      <c r="J287" s="295"/>
      <c r="K287" s="295"/>
      <c r="L287" s="295"/>
      <c r="M287" s="295"/>
      <c r="N287" s="295"/>
      <c r="O287" s="295"/>
      <c r="P287" s="295"/>
      <c r="Q287" s="295"/>
      <c r="R287" s="295"/>
      <c r="S287" s="295"/>
      <c r="T287" s="295"/>
      <c r="U287" s="295"/>
      <c r="V287" s="295"/>
      <c r="W287" s="295"/>
      <c r="X287" s="295"/>
      <c r="Y287" s="295"/>
      <c r="Z287" s="295"/>
      <c r="AA287" s="295"/>
      <c r="AB287" s="295"/>
      <c r="AC287" s="295"/>
      <c r="AD287" s="295"/>
      <c r="AE287" s="295"/>
      <c r="AF287" s="295"/>
      <c r="AG287" s="295"/>
    </row>
    <row r="288" spans="1:33" ht="24" customHeight="1">
      <c r="A288" s="295"/>
      <c r="B288" s="295"/>
      <c r="C288" s="295"/>
      <c r="D288" s="295"/>
      <c r="E288" s="295"/>
      <c r="F288" s="295"/>
      <c r="G288" s="295"/>
      <c r="H288" s="295"/>
      <c r="I288" s="295"/>
      <c r="J288" s="295"/>
      <c r="K288" s="295"/>
      <c r="L288" s="295"/>
      <c r="M288" s="295"/>
      <c r="N288" s="295"/>
      <c r="O288" s="295"/>
      <c r="P288" s="295"/>
      <c r="Q288" s="295"/>
      <c r="R288" s="295"/>
      <c r="S288" s="295"/>
      <c r="T288" s="295"/>
      <c r="U288" s="295"/>
      <c r="V288" s="295"/>
      <c r="W288" s="295"/>
      <c r="X288" s="295"/>
      <c r="Y288" s="295"/>
      <c r="Z288" s="295"/>
      <c r="AA288" s="295"/>
      <c r="AB288" s="295"/>
      <c r="AC288" s="295"/>
      <c r="AD288" s="295"/>
      <c r="AE288" s="295"/>
      <c r="AF288" s="295"/>
      <c r="AG288" s="295"/>
    </row>
    <row r="289" spans="1:33" ht="24" customHeight="1">
      <c r="A289" s="295"/>
      <c r="B289" s="295"/>
      <c r="C289" s="295"/>
      <c r="D289" s="295"/>
      <c r="E289" s="295"/>
      <c r="F289" s="295"/>
      <c r="G289" s="295"/>
      <c r="H289" s="295"/>
      <c r="I289" s="295"/>
      <c r="J289" s="295"/>
      <c r="K289" s="295"/>
      <c r="L289" s="295"/>
      <c r="M289" s="295"/>
      <c r="N289" s="295"/>
      <c r="O289" s="295"/>
      <c r="P289" s="295"/>
      <c r="Q289" s="295"/>
      <c r="R289" s="295"/>
      <c r="S289" s="295"/>
      <c r="T289" s="295"/>
      <c r="U289" s="295"/>
      <c r="V289" s="295"/>
      <c r="W289" s="295"/>
      <c r="X289" s="295"/>
      <c r="Y289" s="295"/>
      <c r="Z289" s="295"/>
      <c r="AA289" s="295"/>
      <c r="AB289" s="295"/>
      <c r="AC289" s="295"/>
      <c r="AD289" s="295"/>
      <c r="AE289" s="295"/>
      <c r="AF289" s="295"/>
      <c r="AG289" s="295"/>
    </row>
    <row r="290" spans="1:33" ht="24" customHeight="1">
      <c r="A290" s="295"/>
      <c r="B290" s="295"/>
      <c r="C290" s="295"/>
      <c r="D290" s="295"/>
      <c r="E290" s="295"/>
      <c r="F290" s="295"/>
      <c r="G290" s="295"/>
      <c r="H290" s="295"/>
      <c r="I290" s="295"/>
      <c r="J290" s="295"/>
      <c r="K290" s="295"/>
      <c r="L290" s="295"/>
      <c r="M290" s="295"/>
      <c r="N290" s="295"/>
      <c r="O290" s="295"/>
      <c r="P290" s="295"/>
      <c r="Q290" s="295"/>
      <c r="R290" s="295"/>
      <c r="S290" s="295"/>
      <c r="T290" s="295"/>
      <c r="U290" s="295"/>
      <c r="V290" s="295"/>
      <c r="W290" s="295"/>
      <c r="X290" s="295"/>
      <c r="Y290" s="295"/>
      <c r="Z290" s="295"/>
      <c r="AA290" s="295"/>
      <c r="AB290" s="295"/>
      <c r="AC290" s="295"/>
      <c r="AD290" s="295"/>
      <c r="AE290" s="295"/>
      <c r="AF290" s="295"/>
      <c r="AG290" s="295"/>
    </row>
    <row r="291" spans="1:33" ht="24" customHeight="1">
      <c r="A291" s="295"/>
      <c r="B291" s="295"/>
      <c r="C291" s="295"/>
      <c r="D291" s="295"/>
      <c r="E291" s="295"/>
      <c r="F291" s="295"/>
      <c r="G291" s="295"/>
      <c r="H291" s="295"/>
      <c r="I291" s="295"/>
      <c r="J291" s="295"/>
      <c r="K291" s="295"/>
      <c r="L291" s="295"/>
      <c r="M291" s="295"/>
      <c r="N291" s="295"/>
      <c r="O291" s="295"/>
      <c r="P291" s="295"/>
      <c r="Q291" s="295"/>
      <c r="R291" s="295"/>
      <c r="S291" s="295"/>
      <c r="T291" s="295"/>
      <c r="U291" s="295"/>
      <c r="V291" s="295"/>
      <c r="W291" s="295"/>
      <c r="X291" s="295"/>
      <c r="Y291" s="295"/>
      <c r="Z291" s="295"/>
      <c r="AA291" s="295"/>
      <c r="AB291" s="295"/>
      <c r="AC291" s="295"/>
      <c r="AD291" s="295"/>
      <c r="AE291" s="295"/>
      <c r="AF291" s="295"/>
      <c r="AG291" s="295"/>
    </row>
    <row r="292" spans="1:33" ht="24" customHeight="1">
      <c r="A292" s="295"/>
      <c r="B292" s="295"/>
      <c r="C292" s="295"/>
      <c r="D292" s="295"/>
      <c r="E292" s="295"/>
      <c r="F292" s="295"/>
      <c r="G292" s="295"/>
      <c r="H292" s="295"/>
      <c r="I292" s="295"/>
      <c r="J292" s="295"/>
      <c r="K292" s="295"/>
      <c r="L292" s="295"/>
      <c r="M292" s="295"/>
      <c r="N292" s="295"/>
      <c r="O292" s="295"/>
      <c r="P292" s="295"/>
      <c r="Q292" s="295"/>
      <c r="R292" s="295"/>
      <c r="S292" s="295"/>
      <c r="T292" s="295"/>
      <c r="U292" s="295"/>
      <c r="V292" s="295"/>
      <c r="W292" s="295"/>
      <c r="X292" s="295"/>
      <c r="Y292" s="295"/>
      <c r="Z292" s="295"/>
      <c r="AA292" s="295"/>
      <c r="AB292" s="295"/>
      <c r="AC292" s="295"/>
      <c r="AD292" s="295"/>
      <c r="AE292" s="295"/>
      <c r="AF292" s="295"/>
      <c r="AG292" s="295"/>
    </row>
    <row r="293" spans="1:33" ht="24" customHeight="1">
      <c r="A293" s="295"/>
      <c r="B293" s="295"/>
      <c r="C293" s="295"/>
      <c r="D293" s="295"/>
      <c r="E293" s="295"/>
      <c r="F293" s="295"/>
      <c r="G293" s="295"/>
      <c r="H293" s="295"/>
      <c r="I293" s="295"/>
      <c r="J293" s="295"/>
      <c r="K293" s="295"/>
      <c r="L293" s="295"/>
      <c r="M293" s="295"/>
      <c r="N293" s="295"/>
      <c r="O293" s="295"/>
      <c r="P293" s="295"/>
      <c r="Q293" s="295"/>
      <c r="R293" s="295"/>
      <c r="S293" s="295"/>
      <c r="T293" s="295"/>
      <c r="U293" s="295"/>
      <c r="V293" s="295"/>
      <c r="W293" s="295"/>
      <c r="X293" s="295"/>
      <c r="Y293" s="295"/>
      <c r="Z293" s="295"/>
      <c r="AA293" s="295"/>
      <c r="AB293" s="295"/>
      <c r="AC293" s="295"/>
      <c r="AD293" s="295"/>
      <c r="AE293" s="295"/>
      <c r="AF293" s="295"/>
      <c r="AG293" s="295"/>
    </row>
    <row r="294" spans="1:33" ht="24" customHeight="1">
      <c r="A294" s="295"/>
      <c r="B294" s="295"/>
      <c r="C294" s="295"/>
      <c r="D294" s="295"/>
      <c r="E294" s="295"/>
      <c r="F294" s="295"/>
      <c r="G294" s="295"/>
      <c r="H294" s="295"/>
      <c r="I294" s="295"/>
      <c r="J294" s="295"/>
      <c r="K294" s="295"/>
      <c r="L294" s="295"/>
      <c r="M294" s="295"/>
      <c r="N294" s="295"/>
      <c r="O294" s="295"/>
      <c r="P294" s="295"/>
      <c r="Q294" s="295"/>
      <c r="R294" s="295"/>
      <c r="S294" s="295"/>
      <c r="T294" s="295"/>
      <c r="U294" s="295"/>
      <c r="V294" s="295"/>
      <c r="W294" s="295"/>
      <c r="X294" s="295"/>
      <c r="Y294" s="295"/>
      <c r="Z294" s="295"/>
      <c r="AA294" s="295"/>
      <c r="AB294" s="295"/>
      <c r="AC294" s="295"/>
      <c r="AD294" s="295"/>
      <c r="AE294" s="295"/>
      <c r="AF294" s="295"/>
      <c r="AG294" s="295"/>
    </row>
    <row r="295" spans="1:33" ht="24" customHeight="1">
      <c r="A295" s="295"/>
      <c r="B295" s="295"/>
      <c r="C295" s="295"/>
      <c r="D295" s="295"/>
      <c r="E295" s="295"/>
      <c r="F295" s="295"/>
      <c r="G295" s="295"/>
      <c r="H295" s="295"/>
      <c r="I295" s="295"/>
      <c r="J295" s="295"/>
      <c r="K295" s="295"/>
      <c r="L295" s="295"/>
      <c r="M295" s="295"/>
      <c r="N295" s="295"/>
      <c r="O295" s="295"/>
      <c r="P295" s="295"/>
      <c r="Q295" s="295"/>
      <c r="R295" s="295"/>
      <c r="S295" s="295"/>
      <c r="T295" s="295"/>
      <c r="U295" s="295"/>
      <c r="V295" s="295"/>
      <c r="W295" s="295"/>
      <c r="X295" s="295"/>
      <c r="Y295" s="295"/>
      <c r="Z295" s="295"/>
      <c r="AA295" s="295"/>
      <c r="AB295" s="295"/>
      <c r="AC295" s="295"/>
      <c r="AD295" s="295"/>
      <c r="AE295" s="295"/>
      <c r="AF295" s="295"/>
      <c r="AG295" s="295"/>
    </row>
    <row r="296" spans="1:33" ht="24" customHeight="1">
      <c r="A296" s="295"/>
      <c r="B296" s="295"/>
      <c r="C296" s="295"/>
      <c r="D296" s="295"/>
      <c r="E296" s="295"/>
      <c r="F296" s="295"/>
      <c r="G296" s="295"/>
      <c r="H296" s="295"/>
      <c r="I296" s="295"/>
      <c r="J296" s="295"/>
      <c r="K296" s="295"/>
      <c r="L296" s="295"/>
      <c r="M296" s="295"/>
      <c r="N296" s="295"/>
      <c r="O296" s="295"/>
      <c r="P296" s="295"/>
      <c r="Q296" s="295"/>
      <c r="R296" s="295"/>
      <c r="S296" s="295"/>
      <c r="T296" s="295"/>
      <c r="U296" s="295"/>
      <c r="V296" s="295"/>
      <c r="W296" s="295"/>
      <c r="X296" s="295"/>
      <c r="Y296" s="295"/>
      <c r="Z296" s="295"/>
      <c r="AA296" s="295"/>
      <c r="AB296" s="295"/>
      <c r="AC296" s="295"/>
      <c r="AD296" s="295"/>
      <c r="AE296" s="295"/>
      <c r="AF296" s="295"/>
      <c r="AG296" s="295"/>
    </row>
    <row r="297" spans="1:33" ht="24" customHeight="1">
      <c r="A297" s="295"/>
      <c r="B297" s="295"/>
      <c r="C297" s="295"/>
      <c r="D297" s="295"/>
      <c r="E297" s="295"/>
      <c r="F297" s="295"/>
      <c r="G297" s="295"/>
      <c r="H297" s="295"/>
      <c r="I297" s="295"/>
      <c r="J297" s="295"/>
      <c r="K297" s="295"/>
      <c r="L297" s="295"/>
      <c r="M297" s="295"/>
      <c r="N297" s="295"/>
      <c r="O297" s="295"/>
      <c r="P297" s="295"/>
      <c r="Q297" s="295"/>
      <c r="R297" s="295"/>
      <c r="S297" s="295"/>
      <c r="T297" s="295"/>
      <c r="U297" s="295"/>
      <c r="V297" s="295"/>
      <c r="W297" s="295"/>
      <c r="X297" s="295"/>
      <c r="Y297" s="295"/>
      <c r="Z297" s="295"/>
      <c r="AA297" s="295"/>
      <c r="AB297" s="295"/>
      <c r="AC297" s="295"/>
      <c r="AD297" s="295"/>
      <c r="AE297" s="295"/>
      <c r="AF297" s="295"/>
      <c r="AG297" s="295"/>
    </row>
    <row r="298" spans="1:33" ht="24" customHeight="1">
      <c r="A298" s="295"/>
      <c r="B298" s="295"/>
      <c r="C298" s="295"/>
      <c r="D298" s="295"/>
      <c r="E298" s="295"/>
      <c r="F298" s="295"/>
      <c r="G298" s="295"/>
      <c r="H298" s="295"/>
      <c r="I298" s="295"/>
      <c r="J298" s="295"/>
      <c r="K298" s="295"/>
      <c r="L298" s="295"/>
      <c r="M298" s="295"/>
      <c r="N298" s="295"/>
      <c r="O298" s="295"/>
      <c r="P298" s="295"/>
      <c r="Q298" s="295"/>
      <c r="R298" s="295"/>
      <c r="S298" s="295"/>
      <c r="T298" s="295"/>
      <c r="U298" s="295"/>
      <c r="V298" s="295"/>
      <c r="W298" s="295"/>
      <c r="X298" s="295"/>
      <c r="Y298" s="295"/>
      <c r="Z298" s="295"/>
      <c r="AA298" s="295"/>
      <c r="AB298" s="295"/>
      <c r="AC298" s="295"/>
      <c r="AD298" s="295"/>
      <c r="AE298" s="295"/>
      <c r="AF298" s="295"/>
      <c r="AG298" s="295"/>
    </row>
    <row r="299" spans="1:33" ht="24" customHeight="1">
      <c r="A299" s="295"/>
      <c r="B299" s="295"/>
      <c r="C299" s="295"/>
      <c r="D299" s="295"/>
      <c r="E299" s="295"/>
      <c r="F299" s="295"/>
      <c r="G299" s="295"/>
      <c r="H299" s="295"/>
      <c r="I299" s="295"/>
      <c r="J299" s="295"/>
      <c r="K299" s="295"/>
      <c r="L299" s="295"/>
      <c r="M299" s="295"/>
      <c r="N299" s="295"/>
      <c r="O299" s="295"/>
      <c r="P299" s="295"/>
      <c r="Q299" s="295"/>
      <c r="R299" s="295"/>
      <c r="S299" s="295"/>
      <c r="T299" s="295"/>
      <c r="U299" s="295"/>
      <c r="V299" s="295"/>
      <c r="W299" s="295"/>
      <c r="X299" s="295"/>
      <c r="Y299" s="295"/>
      <c r="Z299" s="295"/>
      <c r="AA299" s="295"/>
      <c r="AB299" s="295"/>
      <c r="AC299" s="295"/>
      <c r="AD299" s="295"/>
      <c r="AE299" s="295"/>
      <c r="AF299" s="295"/>
      <c r="AG299" s="295"/>
    </row>
    <row r="300" spans="1:33" ht="24" customHeight="1">
      <c r="A300" s="295"/>
      <c r="B300" s="295"/>
      <c r="C300" s="295"/>
      <c r="D300" s="295"/>
      <c r="E300" s="295"/>
      <c r="F300" s="295"/>
      <c r="G300" s="295"/>
      <c r="H300" s="295"/>
      <c r="I300" s="295"/>
      <c r="J300" s="295"/>
      <c r="K300" s="295"/>
      <c r="L300" s="295"/>
      <c r="M300" s="295"/>
      <c r="N300" s="295"/>
      <c r="O300" s="295"/>
      <c r="P300" s="295"/>
      <c r="Q300" s="295"/>
      <c r="R300" s="295"/>
      <c r="S300" s="295"/>
      <c r="T300" s="295"/>
      <c r="U300" s="295"/>
      <c r="V300" s="295"/>
      <c r="W300" s="295"/>
      <c r="X300" s="295"/>
      <c r="Y300" s="295"/>
      <c r="Z300" s="295"/>
      <c r="AA300" s="295"/>
      <c r="AB300" s="295"/>
      <c r="AC300" s="295"/>
      <c r="AD300" s="295"/>
      <c r="AE300" s="295"/>
      <c r="AF300" s="295"/>
      <c r="AG300" s="295"/>
    </row>
    <row r="301" spans="1:33" ht="24" customHeight="1">
      <c r="A301" s="295"/>
      <c r="B301" s="295"/>
      <c r="C301" s="295"/>
      <c r="D301" s="295"/>
      <c r="E301" s="295"/>
      <c r="F301" s="295"/>
      <c r="G301" s="295"/>
      <c r="H301" s="295"/>
      <c r="I301" s="295"/>
      <c r="J301" s="295"/>
      <c r="K301" s="295"/>
      <c r="L301" s="295"/>
      <c r="M301" s="295"/>
      <c r="N301" s="295"/>
      <c r="O301" s="295"/>
      <c r="P301" s="295"/>
      <c r="Q301" s="295"/>
      <c r="R301" s="295"/>
      <c r="S301" s="295"/>
      <c r="T301" s="295"/>
      <c r="U301" s="295"/>
      <c r="V301" s="295"/>
      <c r="W301" s="295"/>
      <c r="X301" s="295"/>
      <c r="Y301" s="295"/>
      <c r="Z301" s="295"/>
      <c r="AA301" s="295"/>
      <c r="AB301" s="295"/>
      <c r="AC301" s="295"/>
      <c r="AD301" s="295"/>
      <c r="AE301" s="295"/>
      <c r="AF301" s="295"/>
      <c r="AG301" s="295"/>
    </row>
    <row r="302" spans="1:33" ht="24" customHeight="1">
      <c r="A302" s="295"/>
      <c r="B302" s="295"/>
      <c r="C302" s="295"/>
      <c r="D302" s="295"/>
      <c r="E302" s="295"/>
      <c r="F302" s="295"/>
      <c r="G302" s="295"/>
      <c r="H302" s="295"/>
      <c r="I302" s="295"/>
      <c r="J302" s="295"/>
      <c r="K302" s="295"/>
      <c r="L302" s="295"/>
      <c r="M302" s="295"/>
      <c r="N302" s="295"/>
      <c r="O302" s="295"/>
      <c r="P302" s="295"/>
      <c r="Q302" s="295"/>
      <c r="R302" s="295"/>
      <c r="S302" s="295"/>
      <c r="T302" s="295"/>
      <c r="U302" s="295"/>
      <c r="V302" s="295"/>
      <c r="W302" s="295"/>
      <c r="X302" s="295"/>
      <c r="Y302" s="295"/>
      <c r="Z302" s="295"/>
      <c r="AA302" s="295"/>
      <c r="AB302" s="295"/>
      <c r="AC302" s="295"/>
      <c r="AD302" s="295"/>
      <c r="AE302" s="295"/>
      <c r="AF302" s="295"/>
      <c r="AG302" s="295"/>
    </row>
    <row r="303" spans="1:33" ht="24" customHeight="1">
      <c r="A303" s="295"/>
      <c r="B303" s="295"/>
      <c r="C303" s="295"/>
      <c r="D303" s="295"/>
      <c r="E303" s="295"/>
      <c r="F303" s="295"/>
      <c r="G303" s="295"/>
      <c r="H303" s="295"/>
      <c r="I303" s="295"/>
      <c r="J303" s="295"/>
      <c r="K303" s="295"/>
      <c r="L303" s="295"/>
      <c r="M303" s="295"/>
      <c r="N303" s="295"/>
      <c r="O303" s="295"/>
      <c r="P303" s="295"/>
      <c r="Q303" s="295"/>
      <c r="R303" s="295"/>
      <c r="S303" s="295"/>
      <c r="T303" s="295"/>
      <c r="U303" s="295"/>
      <c r="V303" s="295"/>
      <c r="W303" s="295"/>
      <c r="X303" s="295"/>
      <c r="Y303" s="295"/>
      <c r="Z303" s="295"/>
      <c r="AA303" s="295"/>
      <c r="AB303" s="295"/>
      <c r="AC303" s="295"/>
      <c r="AD303" s="295"/>
      <c r="AE303" s="295"/>
      <c r="AF303" s="295"/>
      <c r="AG303" s="295"/>
    </row>
    <row r="304" spans="1:33" ht="24" customHeight="1">
      <c r="A304" s="295"/>
      <c r="B304" s="295"/>
      <c r="C304" s="295"/>
      <c r="D304" s="295"/>
      <c r="E304" s="295"/>
      <c r="F304" s="295"/>
      <c r="G304" s="295"/>
      <c r="H304" s="295"/>
      <c r="I304" s="295"/>
      <c r="J304" s="295"/>
      <c r="K304" s="295"/>
      <c r="L304" s="295"/>
      <c r="M304" s="295"/>
      <c r="N304" s="295"/>
      <c r="O304" s="295"/>
      <c r="P304" s="295"/>
      <c r="Q304" s="295"/>
      <c r="R304" s="295"/>
      <c r="S304" s="295"/>
      <c r="T304" s="295"/>
      <c r="U304" s="295"/>
      <c r="V304" s="295"/>
      <c r="W304" s="295"/>
      <c r="X304" s="295"/>
      <c r="Y304" s="295"/>
      <c r="Z304" s="295"/>
      <c r="AA304" s="295"/>
      <c r="AB304" s="295"/>
      <c r="AC304" s="295"/>
      <c r="AD304" s="295"/>
      <c r="AE304" s="295"/>
      <c r="AF304" s="295"/>
      <c r="AG304" s="295"/>
    </row>
    <row r="305" spans="1:33" ht="24" customHeight="1">
      <c r="A305" s="295"/>
      <c r="B305" s="295"/>
      <c r="C305" s="295"/>
      <c r="D305" s="295"/>
      <c r="E305" s="295"/>
      <c r="F305" s="295"/>
      <c r="G305" s="295"/>
      <c r="H305" s="295"/>
      <c r="I305" s="295"/>
      <c r="J305" s="295"/>
      <c r="K305" s="295"/>
      <c r="L305" s="295"/>
      <c r="M305" s="295"/>
      <c r="N305" s="295"/>
      <c r="O305" s="295"/>
      <c r="P305" s="295"/>
      <c r="Q305" s="295"/>
      <c r="R305" s="295"/>
      <c r="S305" s="295"/>
      <c r="T305" s="295"/>
      <c r="U305" s="295"/>
      <c r="V305" s="295"/>
      <c r="W305" s="295"/>
      <c r="X305" s="295"/>
      <c r="Y305" s="295"/>
      <c r="Z305" s="295"/>
      <c r="AA305" s="295"/>
      <c r="AB305" s="295"/>
      <c r="AC305" s="295"/>
      <c r="AD305" s="295"/>
      <c r="AE305" s="295"/>
      <c r="AF305" s="295"/>
      <c r="AG305" s="295"/>
    </row>
    <row r="306" spans="1:33" ht="24" customHeight="1">
      <c r="A306" s="295"/>
      <c r="B306" s="295"/>
      <c r="C306" s="295"/>
      <c r="D306" s="295"/>
      <c r="E306" s="295"/>
      <c r="F306" s="295"/>
      <c r="G306" s="295"/>
      <c r="H306" s="295"/>
      <c r="I306" s="295"/>
      <c r="J306" s="295"/>
      <c r="K306" s="295"/>
      <c r="L306" s="295"/>
      <c r="M306" s="295"/>
      <c r="N306" s="295"/>
      <c r="O306" s="295"/>
      <c r="P306" s="295"/>
      <c r="Q306" s="295"/>
      <c r="R306" s="295"/>
      <c r="S306" s="295"/>
      <c r="T306" s="295"/>
      <c r="U306" s="295"/>
      <c r="V306" s="295"/>
      <c r="W306" s="295"/>
      <c r="X306" s="295"/>
      <c r="Y306" s="295"/>
      <c r="Z306" s="295"/>
      <c r="AA306" s="295"/>
      <c r="AB306" s="295"/>
      <c r="AC306" s="295"/>
      <c r="AD306" s="295"/>
      <c r="AE306" s="295"/>
      <c r="AF306" s="295"/>
      <c r="AG306" s="295"/>
    </row>
    <row r="307" spans="1:33" ht="24" customHeight="1">
      <c r="A307" s="295"/>
      <c r="B307" s="295"/>
      <c r="C307" s="295"/>
      <c r="D307" s="295"/>
      <c r="E307" s="295"/>
      <c r="F307" s="295"/>
      <c r="G307" s="295"/>
      <c r="H307" s="295"/>
      <c r="I307" s="295"/>
      <c r="J307" s="295"/>
      <c r="K307" s="295"/>
      <c r="L307" s="295"/>
      <c r="M307" s="295"/>
      <c r="N307" s="295"/>
      <c r="O307" s="295"/>
      <c r="P307" s="295"/>
      <c r="Q307" s="295"/>
      <c r="R307" s="295"/>
      <c r="S307" s="295"/>
      <c r="T307" s="295"/>
      <c r="U307" s="295"/>
      <c r="V307" s="295"/>
      <c r="W307" s="295"/>
      <c r="X307" s="295"/>
      <c r="Y307" s="295"/>
      <c r="Z307" s="295"/>
      <c r="AA307" s="295"/>
      <c r="AB307" s="295"/>
      <c r="AC307" s="295"/>
      <c r="AD307" s="295"/>
      <c r="AE307" s="295"/>
      <c r="AF307" s="295"/>
      <c r="AG307" s="295"/>
    </row>
    <row r="308" spans="1:33" ht="24" customHeight="1">
      <c r="A308" s="295"/>
      <c r="B308" s="295"/>
      <c r="C308" s="295"/>
      <c r="D308" s="295"/>
      <c r="E308" s="295"/>
      <c r="F308" s="295"/>
      <c r="G308" s="295"/>
      <c r="H308" s="295"/>
      <c r="I308" s="295"/>
      <c r="J308" s="295"/>
      <c r="K308" s="295"/>
      <c r="L308" s="295"/>
      <c r="M308" s="295"/>
      <c r="N308" s="295"/>
      <c r="O308" s="295"/>
      <c r="P308" s="295"/>
      <c r="Q308" s="295"/>
      <c r="R308" s="295"/>
      <c r="S308" s="295"/>
      <c r="T308" s="295"/>
      <c r="U308" s="295"/>
      <c r="V308" s="295"/>
      <c r="W308" s="295"/>
      <c r="X308" s="295"/>
      <c r="Y308" s="295"/>
      <c r="Z308" s="295"/>
      <c r="AA308" s="295"/>
      <c r="AB308" s="295"/>
      <c r="AC308" s="295"/>
      <c r="AD308" s="295"/>
      <c r="AE308" s="295"/>
      <c r="AF308" s="295"/>
      <c r="AG308" s="295"/>
    </row>
    <row r="309" spans="1:33" ht="24" customHeight="1">
      <c r="A309" s="295"/>
      <c r="B309" s="295"/>
      <c r="C309" s="295"/>
      <c r="D309" s="295"/>
      <c r="E309" s="295"/>
      <c r="F309" s="295"/>
      <c r="G309" s="295"/>
      <c r="H309" s="295"/>
      <c r="I309" s="295"/>
      <c r="J309" s="295"/>
      <c r="K309" s="295"/>
      <c r="L309" s="295"/>
      <c r="M309" s="295"/>
      <c r="N309" s="295"/>
      <c r="O309" s="295"/>
      <c r="P309" s="295"/>
      <c r="Q309" s="295"/>
      <c r="R309" s="295"/>
      <c r="S309" s="295"/>
      <c r="T309" s="295"/>
      <c r="U309" s="295"/>
      <c r="V309" s="295"/>
      <c r="W309" s="295"/>
      <c r="X309" s="295"/>
      <c r="Y309" s="295"/>
      <c r="Z309" s="295"/>
      <c r="AA309" s="295"/>
      <c r="AB309" s="295"/>
      <c r="AC309" s="295"/>
      <c r="AD309" s="295"/>
      <c r="AE309" s="295"/>
      <c r="AF309" s="295"/>
      <c r="AG309" s="295"/>
    </row>
    <row r="310" spans="1:33" ht="24" customHeight="1">
      <c r="A310" s="295"/>
      <c r="B310" s="295"/>
      <c r="C310" s="295"/>
      <c r="D310" s="295"/>
      <c r="E310" s="295"/>
      <c r="F310" s="295"/>
      <c r="G310" s="295"/>
      <c r="H310" s="295"/>
      <c r="I310" s="295"/>
      <c r="J310" s="295"/>
      <c r="K310" s="295"/>
      <c r="L310" s="295"/>
      <c r="M310" s="295"/>
      <c r="N310" s="295"/>
      <c r="O310" s="295"/>
      <c r="P310" s="295"/>
      <c r="Q310" s="295"/>
      <c r="R310" s="295"/>
      <c r="S310" s="295"/>
      <c r="T310" s="295"/>
      <c r="U310" s="295"/>
      <c r="V310" s="295"/>
      <c r="W310" s="295"/>
      <c r="X310" s="295"/>
      <c r="Y310" s="295"/>
      <c r="Z310" s="295"/>
      <c r="AA310" s="295"/>
      <c r="AB310" s="295"/>
      <c r="AC310" s="295"/>
      <c r="AD310" s="295"/>
      <c r="AE310" s="295"/>
      <c r="AF310" s="295"/>
      <c r="AG310" s="295"/>
    </row>
    <row r="311" spans="1:33" ht="24" customHeight="1">
      <c r="A311" s="295"/>
      <c r="B311" s="295"/>
      <c r="C311" s="295"/>
      <c r="D311" s="295"/>
      <c r="E311" s="295"/>
      <c r="F311" s="295"/>
      <c r="G311" s="295"/>
      <c r="H311" s="295"/>
      <c r="I311" s="295"/>
      <c r="J311" s="295"/>
      <c r="K311" s="295"/>
      <c r="L311" s="295"/>
      <c r="M311" s="295"/>
      <c r="N311" s="295"/>
      <c r="O311" s="295"/>
      <c r="P311" s="295"/>
      <c r="Q311" s="295"/>
      <c r="R311" s="295"/>
      <c r="S311" s="295"/>
      <c r="T311" s="295"/>
      <c r="U311" s="295"/>
      <c r="V311" s="295"/>
      <c r="W311" s="295"/>
      <c r="X311" s="295"/>
      <c r="Y311" s="295"/>
      <c r="Z311" s="295"/>
      <c r="AA311" s="295"/>
      <c r="AB311" s="295"/>
      <c r="AC311" s="295"/>
      <c r="AD311" s="295"/>
      <c r="AE311" s="295"/>
      <c r="AF311" s="295"/>
      <c r="AG311" s="295"/>
    </row>
    <row r="312" spans="1:33" ht="24" customHeight="1">
      <c r="A312" s="295"/>
      <c r="B312" s="295"/>
      <c r="C312" s="295"/>
      <c r="D312" s="295"/>
      <c r="E312" s="295"/>
      <c r="F312" s="295"/>
      <c r="G312" s="295"/>
      <c r="H312" s="295"/>
      <c r="I312" s="295"/>
      <c r="J312" s="295"/>
      <c r="K312" s="295"/>
      <c r="L312" s="295"/>
      <c r="M312" s="295"/>
      <c r="N312" s="295"/>
      <c r="O312" s="295"/>
      <c r="P312" s="295"/>
      <c r="Q312" s="295"/>
      <c r="R312" s="295"/>
      <c r="S312" s="295"/>
      <c r="T312" s="295"/>
      <c r="U312" s="295"/>
      <c r="V312" s="295"/>
      <c r="W312" s="295"/>
      <c r="X312" s="295"/>
      <c r="Y312" s="295"/>
      <c r="Z312" s="295"/>
      <c r="AA312" s="295"/>
      <c r="AB312" s="295"/>
      <c r="AC312" s="295"/>
      <c r="AD312" s="295"/>
      <c r="AE312" s="295"/>
      <c r="AF312" s="295"/>
      <c r="AG312" s="295"/>
    </row>
    <row r="313" spans="1:33" ht="24" customHeight="1">
      <c r="A313" s="295"/>
      <c r="B313" s="295"/>
      <c r="C313" s="295"/>
      <c r="D313" s="295"/>
      <c r="E313" s="295"/>
      <c r="F313" s="295"/>
      <c r="G313" s="295"/>
      <c r="H313" s="295"/>
      <c r="I313" s="295"/>
      <c r="J313" s="295"/>
      <c r="K313" s="295"/>
      <c r="L313" s="295"/>
      <c r="M313" s="295"/>
      <c r="N313" s="295"/>
      <c r="O313" s="295"/>
      <c r="P313" s="295"/>
      <c r="Q313" s="295"/>
      <c r="R313" s="295"/>
      <c r="S313" s="295"/>
      <c r="T313" s="295"/>
      <c r="U313" s="295"/>
      <c r="V313" s="295"/>
      <c r="W313" s="295"/>
      <c r="X313" s="295"/>
      <c r="Y313" s="295"/>
      <c r="Z313" s="295"/>
      <c r="AA313" s="295"/>
      <c r="AB313" s="295"/>
      <c r="AC313" s="295"/>
      <c r="AD313" s="295"/>
      <c r="AE313" s="295"/>
      <c r="AF313" s="295"/>
      <c r="AG313" s="295"/>
    </row>
    <row r="314" spans="1:33" ht="24" customHeight="1">
      <c r="A314" s="295"/>
      <c r="B314" s="295"/>
      <c r="C314" s="295"/>
      <c r="D314" s="295"/>
      <c r="E314" s="295"/>
      <c r="F314" s="295"/>
      <c r="G314" s="295"/>
      <c r="H314" s="295"/>
      <c r="I314" s="295"/>
      <c r="J314" s="295"/>
      <c r="K314" s="295"/>
      <c r="L314" s="295"/>
      <c r="M314" s="295"/>
      <c r="N314" s="295"/>
      <c r="O314" s="295"/>
      <c r="P314" s="295"/>
      <c r="Q314" s="295"/>
      <c r="R314" s="295"/>
      <c r="S314" s="295"/>
      <c r="T314" s="295"/>
      <c r="U314" s="295"/>
      <c r="V314" s="295"/>
      <c r="W314" s="295"/>
      <c r="X314" s="295"/>
      <c r="Y314" s="295"/>
      <c r="Z314" s="295"/>
      <c r="AA314" s="295"/>
      <c r="AB314" s="295"/>
      <c r="AC314" s="295"/>
      <c r="AD314" s="295"/>
      <c r="AE314" s="295"/>
      <c r="AF314" s="295"/>
      <c r="AG314" s="295"/>
    </row>
    <row r="315" spans="1:33" ht="24" customHeight="1">
      <c r="A315" s="295"/>
      <c r="B315" s="295"/>
      <c r="C315" s="295"/>
      <c r="D315" s="295"/>
      <c r="E315" s="295"/>
      <c r="F315" s="295"/>
      <c r="G315" s="295"/>
      <c r="H315" s="295"/>
      <c r="I315" s="295"/>
      <c r="J315" s="295"/>
      <c r="K315" s="295"/>
      <c r="L315" s="295"/>
      <c r="M315" s="295"/>
      <c r="N315" s="295"/>
      <c r="O315" s="295"/>
      <c r="P315" s="295"/>
      <c r="Q315" s="295"/>
      <c r="R315" s="295"/>
      <c r="S315" s="295"/>
      <c r="T315" s="295"/>
      <c r="U315" s="295"/>
      <c r="V315" s="295"/>
      <c r="W315" s="295"/>
      <c r="X315" s="295"/>
      <c r="Y315" s="295"/>
      <c r="Z315" s="295"/>
      <c r="AA315" s="295"/>
      <c r="AB315" s="295"/>
      <c r="AC315" s="295"/>
      <c r="AD315" s="295"/>
      <c r="AE315" s="295"/>
      <c r="AF315" s="295"/>
      <c r="AG315" s="295"/>
    </row>
    <row r="316" spans="1:33" ht="24" customHeight="1">
      <c r="A316" s="295"/>
      <c r="B316" s="295"/>
      <c r="C316" s="295"/>
      <c r="D316" s="295"/>
      <c r="E316" s="295"/>
      <c r="F316" s="295"/>
      <c r="G316" s="295"/>
      <c r="H316" s="295"/>
      <c r="I316" s="295"/>
      <c r="J316" s="295"/>
      <c r="K316" s="295"/>
      <c r="L316" s="295"/>
      <c r="M316" s="295"/>
      <c r="N316" s="295"/>
      <c r="O316" s="295"/>
      <c r="P316" s="295"/>
      <c r="Q316" s="295"/>
      <c r="R316" s="295"/>
      <c r="S316" s="295"/>
      <c r="T316" s="295"/>
      <c r="U316" s="295"/>
      <c r="V316" s="295"/>
      <c r="W316" s="295"/>
      <c r="X316" s="295"/>
      <c r="Y316" s="295"/>
      <c r="Z316" s="295"/>
      <c r="AA316" s="295"/>
      <c r="AB316" s="295"/>
      <c r="AC316" s="295"/>
      <c r="AD316" s="295"/>
      <c r="AE316" s="295"/>
      <c r="AF316" s="295"/>
      <c r="AG316" s="295"/>
    </row>
    <row r="317" spans="1:33" ht="24" customHeight="1">
      <c r="A317" s="295"/>
      <c r="B317" s="295"/>
      <c r="C317" s="295"/>
      <c r="D317" s="295"/>
      <c r="E317" s="295"/>
      <c r="F317" s="295"/>
      <c r="G317" s="295"/>
      <c r="H317" s="295"/>
      <c r="I317" s="295"/>
      <c r="J317" s="295"/>
      <c r="K317" s="295"/>
      <c r="L317" s="295"/>
      <c r="M317" s="295"/>
      <c r="N317" s="295"/>
      <c r="O317" s="295"/>
      <c r="P317" s="295"/>
      <c r="Q317" s="295"/>
      <c r="R317" s="295"/>
      <c r="S317" s="295"/>
      <c r="T317" s="295"/>
      <c r="U317" s="295"/>
      <c r="V317" s="295"/>
      <c r="W317" s="295"/>
      <c r="X317" s="295"/>
      <c r="Y317" s="295"/>
      <c r="Z317" s="295"/>
      <c r="AA317" s="295"/>
      <c r="AB317" s="295"/>
      <c r="AC317" s="295"/>
      <c r="AD317" s="295"/>
      <c r="AE317" s="295"/>
      <c r="AF317" s="295"/>
      <c r="AG317" s="295"/>
    </row>
    <row r="318" spans="1:33" ht="24" customHeight="1">
      <c r="A318" s="295"/>
      <c r="B318" s="295"/>
      <c r="C318" s="295"/>
      <c r="D318" s="295"/>
      <c r="E318" s="295"/>
      <c r="F318" s="295"/>
      <c r="G318" s="295"/>
      <c r="H318" s="295"/>
      <c r="I318" s="295"/>
      <c r="J318" s="295"/>
      <c r="K318" s="295"/>
      <c r="L318" s="295"/>
      <c r="M318" s="295"/>
      <c r="N318" s="295"/>
      <c r="O318" s="295"/>
      <c r="P318" s="295"/>
      <c r="Q318" s="295"/>
      <c r="R318" s="295"/>
      <c r="S318" s="295"/>
      <c r="T318" s="295"/>
      <c r="U318" s="295"/>
      <c r="V318" s="295"/>
      <c r="W318" s="295"/>
      <c r="X318" s="295"/>
      <c r="Y318" s="295"/>
      <c r="Z318" s="295"/>
      <c r="AA318" s="295"/>
      <c r="AB318" s="295"/>
      <c r="AC318" s="295"/>
      <c r="AD318" s="295"/>
      <c r="AE318" s="295"/>
      <c r="AF318" s="295"/>
      <c r="AG318" s="295"/>
    </row>
    <row r="319" spans="1:33" ht="24" customHeight="1">
      <c r="A319" s="295"/>
      <c r="B319" s="295"/>
      <c r="C319" s="295"/>
      <c r="D319" s="295"/>
      <c r="E319" s="295"/>
      <c r="F319" s="295"/>
      <c r="G319" s="295"/>
      <c r="H319" s="295"/>
      <c r="I319" s="295"/>
      <c r="J319" s="295"/>
      <c r="K319" s="295"/>
      <c r="L319" s="295"/>
      <c r="M319" s="295"/>
      <c r="N319" s="295"/>
      <c r="O319" s="295"/>
      <c r="P319" s="295"/>
      <c r="Q319" s="295"/>
      <c r="R319" s="295"/>
      <c r="S319" s="295"/>
      <c r="T319" s="295"/>
      <c r="U319" s="295"/>
      <c r="V319" s="295"/>
      <c r="W319" s="295"/>
      <c r="X319" s="295"/>
      <c r="Y319" s="295"/>
      <c r="Z319" s="295"/>
      <c r="AA319" s="295"/>
      <c r="AB319" s="295"/>
      <c r="AC319" s="295"/>
      <c r="AD319" s="295"/>
      <c r="AE319" s="295"/>
      <c r="AF319" s="295"/>
      <c r="AG319" s="295"/>
    </row>
    <row r="320" spans="1:33" ht="24" customHeight="1">
      <c r="A320" s="295"/>
      <c r="B320" s="295"/>
      <c r="C320" s="295"/>
      <c r="D320" s="295"/>
      <c r="E320" s="295"/>
      <c r="F320" s="295"/>
      <c r="G320" s="295"/>
      <c r="H320" s="295"/>
      <c r="I320" s="295"/>
      <c r="J320" s="295"/>
      <c r="K320" s="295"/>
      <c r="L320" s="295"/>
      <c r="M320" s="295"/>
      <c r="N320" s="295"/>
      <c r="O320" s="295"/>
      <c r="P320" s="295"/>
      <c r="Q320" s="295"/>
      <c r="R320" s="295"/>
      <c r="S320" s="295"/>
      <c r="T320" s="295"/>
      <c r="U320" s="295"/>
      <c r="V320" s="295"/>
      <c r="W320" s="295"/>
      <c r="X320" s="295"/>
      <c r="Y320" s="295"/>
      <c r="Z320" s="295"/>
      <c r="AA320" s="295"/>
      <c r="AB320" s="295"/>
      <c r="AC320" s="295"/>
      <c r="AD320" s="295"/>
      <c r="AE320" s="295"/>
      <c r="AF320" s="295"/>
      <c r="AG320" s="295"/>
    </row>
    <row r="321" spans="1:33" ht="24" customHeight="1">
      <c r="A321" s="295"/>
      <c r="B321" s="295"/>
      <c r="C321" s="295"/>
      <c r="D321" s="295"/>
      <c r="E321" s="295"/>
      <c r="F321" s="295"/>
      <c r="G321" s="295"/>
      <c r="H321" s="295"/>
      <c r="I321" s="295"/>
      <c r="J321" s="295"/>
      <c r="K321" s="295"/>
      <c r="L321" s="295"/>
      <c r="M321" s="295"/>
      <c r="N321" s="295"/>
      <c r="O321" s="295"/>
      <c r="P321" s="295"/>
      <c r="Q321" s="295"/>
      <c r="R321" s="295"/>
      <c r="S321" s="295"/>
      <c r="T321" s="295"/>
      <c r="U321" s="295"/>
      <c r="V321" s="295"/>
      <c r="W321" s="295"/>
      <c r="X321" s="295"/>
      <c r="Y321" s="295"/>
      <c r="Z321" s="295"/>
      <c r="AA321" s="295"/>
      <c r="AB321" s="295"/>
      <c r="AC321" s="295"/>
      <c r="AD321" s="295"/>
      <c r="AE321" s="295"/>
      <c r="AF321" s="295"/>
      <c r="AG321" s="295"/>
    </row>
    <row r="322" spans="1:33" ht="24" customHeight="1">
      <c r="A322" s="295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5"/>
      <c r="M322" s="295"/>
      <c r="N322" s="295"/>
      <c r="O322" s="295"/>
      <c r="P322" s="295"/>
      <c r="Q322" s="295"/>
      <c r="R322" s="295"/>
      <c r="S322" s="295"/>
      <c r="T322" s="295"/>
      <c r="U322" s="295"/>
      <c r="V322" s="295"/>
      <c r="W322" s="295"/>
      <c r="X322" s="295"/>
      <c r="Y322" s="295"/>
      <c r="Z322" s="295"/>
      <c r="AA322" s="295"/>
      <c r="AB322" s="295"/>
      <c r="AC322" s="295"/>
      <c r="AD322" s="295"/>
      <c r="AE322" s="295"/>
      <c r="AF322" s="295"/>
      <c r="AG322" s="295"/>
    </row>
    <row r="323" spans="1:33" ht="24" customHeight="1">
      <c r="A323" s="295"/>
      <c r="B323" s="295"/>
      <c r="C323" s="295"/>
      <c r="D323" s="295"/>
      <c r="E323" s="295"/>
      <c r="F323" s="295"/>
      <c r="G323" s="295"/>
      <c r="H323" s="295"/>
      <c r="I323" s="295"/>
      <c r="J323" s="295"/>
      <c r="K323" s="295"/>
      <c r="L323" s="295"/>
      <c r="M323" s="295"/>
      <c r="N323" s="295"/>
      <c r="O323" s="295"/>
      <c r="P323" s="295"/>
      <c r="Q323" s="295"/>
      <c r="R323" s="295"/>
      <c r="S323" s="295"/>
      <c r="T323" s="295"/>
      <c r="U323" s="295"/>
      <c r="V323" s="295"/>
      <c r="W323" s="295"/>
      <c r="X323" s="295"/>
      <c r="Y323" s="295"/>
      <c r="Z323" s="295"/>
      <c r="AA323" s="295"/>
      <c r="AB323" s="295"/>
      <c r="AC323" s="295"/>
      <c r="AD323" s="295"/>
      <c r="AE323" s="295"/>
      <c r="AF323" s="295"/>
      <c r="AG323" s="295"/>
    </row>
    <row r="324" spans="1:33" ht="24" customHeight="1">
      <c r="A324" s="295"/>
      <c r="B324" s="295"/>
      <c r="C324" s="295"/>
      <c r="D324" s="295"/>
      <c r="E324" s="295"/>
      <c r="F324" s="295"/>
      <c r="G324" s="295"/>
      <c r="H324" s="295"/>
      <c r="I324" s="295"/>
      <c r="J324" s="295"/>
      <c r="K324" s="295"/>
      <c r="L324" s="295"/>
      <c r="M324" s="295"/>
      <c r="N324" s="295"/>
      <c r="O324" s="295"/>
      <c r="P324" s="295"/>
      <c r="Q324" s="295"/>
      <c r="R324" s="295"/>
      <c r="S324" s="295"/>
      <c r="T324" s="295"/>
      <c r="U324" s="295"/>
      <c r="V324" s="295"/>
      <c r="W324" s="295"/>
      <c r="X324" s="295"/>
      <c r="Y324" s="295"/>
      <c r="Z324" s="295"/>
      <c r="AA324" s="295"/>
      <c r="AB324" s="295"/>
      <c r="AC324" s="295"/>
      <c r="AD324" s="295"/>
      <c r="AE324" s="295"/>
      <c r="AF324" s="295"/>
      <c r="AG324" s="295"/>
    </row>
    <row r="325" spans="1:33" ht="24" customHeight="1">
      <c r="A325" s="295"/>
      <c r="B325" s="295"/>
      <c r="C325" s="295"/>
      <c r="D325" s="295"/>
      <c r="E325" s="295"/>
      <c r="F325" s="295"/>
      <c r="G325" s="295"/>
      <c r="H325" s="295"/>
      <c r="I325" s="295"/>
      <c r="J325" s="295"/>
      <c r="K325" s="295"/>
      <c r="L325" s="295"/>
      <c r="M325" s="295"/>
      <c r="N325" s="295"/>
      <c r="O325" s="295"/>
      <c r="P325" s="295"/>
      <c r="Q325" s="295"/>
      <c r="R325" s="295"/>
      <c r="S325" s="295"/>
      <c r="T325" s="295"/>
      <c r="U325" s="295"/>
      <c r="V325" s="295"/>
      <c r="W325" s="295"/>
      <c r="X325" s="295"/>
      <c r="Y325" s="295"/>
      <c r="Z325" s="295"/>
      <c r="AA325" s="295"/>
      <c r="AB325" s="295"/>
      <c r="AC325" s="295"/>
      <c r="AD325" s="295"/>
      <c r="AE325" s="295"/>
      <c r="AF325" s="295"/>
      <c r="AG325" s="295"/>
    </row>
    <row r="326" spans="1:33" ht="24" customHeight="1">
      <c r="A326" s="295"/>
      <c r="B326" s="295"/>
      <c r="C326" s="295"/>
      <c r="D326" s="295"/>
      <c r="E326" s="295"/>
      <c r="F326" s="295"/>
      <c r="G326" s="295"/>
      <c r="H326" s="295"/>
      <c r="I326" s="295"/>
      <c r="J326" s="295"/>
      <c r="K326" s="295"/>
      <c r="L326" s="295"/>
      <c r="M326" s="295"/>
      <c r="N326" s="295"/>
      <c r="O326" s="295"/>
      <c r="P326" s="295"/>
      <c r="Q326" s="295"/>
      <c r="R326" s="295"/>
      <c r="S326" s="295"/>
      <c r="T326" s="295"/>
      <c r="U326" s="295"/>
      <c r="V326" s="295"/>
      <c r="W326" s="295"/>
      <c r="X326" s="295"/>
      <c r="Y326" s="295"/>
      <c r="Z326" s="295"/>
      <c r="AA326" s="295"/>
      <c r="AB326" s="295"/>
      <c r="AC326" s="295"/>
      <c r="AD326" s="295"/>
      <c r="AE326" s="295"/>
      <c r="AF326" s="295"/>
      <c r="AG326" s="295"/>
    </row>
    <row r="327" spans="1:33" ht="24" customHeight="1">
      <c r="A327" s="295"/>
      <c r="B327" s="295"/>
      <c r="C327" s="295"/>
      <c r="D327" s="295"/>
      <c r="E327" s="295"/>
      <c r="F327" s="295"/>
      <c r="G327" s="295"/>
      <c r="H327" s="295"/>
      <c r="I327" s="295"/>
      <c r="J327" s="295"/>
      <c r="K327" s="295"/>
      <c r="L327" s="295"/>
      <c r="M327" s="295"/>
      <c r="N327" s="295"/>
      <c r="O327" s="295"/>
      <c r="P327" s="295"/>
      <c r="Q327" s="295"/>
      <c r="R327" s="295"/>
      <c r="S327" s="295"/>
      <c r="T327" s="295"/>
      <c r="U327" s="295"/>
      <c r="V327" s="295"/>
      <c r="W327" s="295"/>
      <c r="X327" s="295"/>
      <c r="Y327" s="295"/>
      <c r="Z327" s="295"/>
      <c r="AA327" s="295"/>
      <c r="AB327" s="295"/>
      <c r="AC327" s="295"/>
      <c r="AD327" s="295"/>
      <c r="AE327" s="295"/>
      <c r="AF327" s="295"/>
      <c r="AG327" s="295"/>
    </row>
    <row r="328" spans="1:33" ht="24" customHeight="1">
      <c r="A328" s="295"/>
      <c r="B328" s="295"/>
      <c r="C328" s="295"/>
      <c r="D328" s="295"/>
      <c r="E328" s="295"/>
      <c r="F328" s="295"/>
      <c r="G328" s="295"/>
      <c r="H328" s="295"/>
      <c r="I328" s="295"/>
      <c r="J328" s="295"/>
      <c r="K328" s="295"/>
      <c r="L328" s="295"/>
      <c r="M328" s="295"/>
      <c r="N328" s="295"/>
      <c r="O328" s="295"/>
      <c r="P328" s="295"/>
      <c r="Q328" s="295"/>
      <c r="R328" s="295"/>
      <c r="S328" s="295"/>
      <c r="T328" s="295"/>
      <c r="U328" s="295"/>
      <c r="V328" s="295"/>
      <c r="W328" s="295"/>
      <c r="X328" s="295"/>
      <c r="Y328" s="295"/>
      <c r="Z328" s="295"/>
      <c r="AA328" s="295"/>
      <c r="AB328" s="295"/>
      <c r="AC328" s="295"/>
      <c r="AD328" s="295"/>
      <c r="AE328" s="295"/>
      <c r="AF328" s="295"/>
      <c r="AG328" s="295"/>
    </row>
    <row r="329" spans="1:33" ht="24" customHeight="1">
      <c r="A329" s="295"/>
      <c r="B329" s="295"/>
      <c r="C329" s="295"/>
      <c r="D329" s="295"/>
      <c r="E329" s="295"/>
      <c r="F329" s="295"/>
      <c r="G329" s="295"/>
      <c r="H329" s="295"/>
      <c r="I329" s="295"/>
      <c r="J329" s="295"/>
      <c r="K329" s="295"/>
      <c r="L329" s="295"/>
      <c r="M329" s="295"/>
      <c r="N329" s="295"/>
      <c r="O329" s="295"/>
      <c r="P329" s="295"/>
      <c r="Q329" s="295"/>
      <c r="R329" s="295"/>
      <c r="S329" s="295"/>
      <c r="T329" s="295"/>
      <c r="U329" s="295"/>
      <c r="V329" s="295"/>
      <c r="W329" s="295"/>
      <c r="X329" s="295"/>
      <c r="Y329" s="295"/>
      <c r="Z329" s="295"/>
      <c r="AA329" s="295"/>
      <c r="AB329" s="295"/>
      <c r="AC329" s="295"/>
      <c r="AD329" s="295"/>
      <c r="AE329" s="295"/>
      <c r="AF329" s="295"/>
      <c r="AG329" s="295"/>
    </row>
    <row r="330" spans="1:33" ht="24" customHeight="1">
      <c r="A330" s="295"/>
      <c r="B330" s="295"/>
      <c r="C330" s="295"/>
      <c r="D330" s="295"/>
      <c r="E330" s="295"/>
      <c r="F330" s="295"/>
      <c r="G330" s="295"/>
      <c r="H330" s="295"/>
      <c r="I330" s="295"/>
      <c r="J330" s="295"/>
      <c r="K330" s="295"/>
      <c r="L330" s="295"/>
      <c r="M330" s="295"/>
      <c r="N330" s="295"/>
      <c r="O330" s="295"/>
      <c r="P330" s="295"/>
      <c r="Q330" s="295"/>
      <c r="R330" s="295"/>
      <c r="S330" s="295"/>
      <c r="T330" s="295"/>
      <c r="U330" s="295"/>
      <c r="V330" s="295"/>
      <c r="W330" s="295"/>
      <c r="X330" s="295"/>
      <c r="Y330" s="295"/>
      <c r="Z330" s="295"/>
      <c r="AA330" s="295"/>
      <c r="AB330" s="295"/>
      <c r="AC330" s="295"/>
      <c r="AD330" s="295"/>
      <c r="AE330" s="295"/>
      <c r="AF330" s="295"/>
      <c r="AG330" s="295"/>
    </row>
    <row r="331" spans="1:33" ht="24" customHeight="1">
      <c r="A331" s="295"/>
      <c r="B331" s="295"/>
      <c r="C331" s="295"/>
      <c r="D331" s="295"/>
      <c r="E331" s="295"/>
      <c r="F331" s="295"/>
      <c r="G331" s="295"/>
      <c r="H331" s="295"/>
      <c r="I331" s="295"/>
      <c r="J331" s="295"/>
      <c r="K331" s="295"/>
      <c r="L331" s="295"/>
      <c r="M331" s="295"/>
      <c r="N331" s="295"/>
      <c r="O331" s="295"/>
      <c r="P331" s="295"/>
      <c r="Q331" s="295"/>
      <c r="R331" s="295"/>
      <c r="S331" s="295"/>
      <c r="T331" s="295"/>
      <c r="U331" s="295"/>
      <c r="V331" s="295"/>
      <c r="W331" s="295"/>
      <c r="X331" s="295"/>
      <c r="Y331" s="295"/>
      <c r="Z331" s="295"/>
      <c r="AA331" s="295"/>
      <c r="AB331" s="295"/>
      <c r="AC331" s="295"/>
      <c r="AD331" s="295"/>
      <c r="AE331" s="295"/>
      <c r="AF331" s="295"/>
      <c r="AG331" s="295"/>
    </row>
    <row r="332" spans="1:33" ht="24" customHeight="1">
      <c r="A332" s="295"/>
      <c r="B332" s="295"/>
      <c r="C332" s="295"/>
      <c r="D332" s="295"/>
      <c r="E332" s="295"/>
      <c r="F332" s="295"/>
      <c r="G332" s="295"/>
      <c r="H332" s="295"/>
      <c r="I332" s="295"/>
      <c r="J332" s="295"/>
      <c r="K332" s="295"/>
      <c r="L332" s="295"/>
      <c r="M332" s="295"/>
      <c r="N332" s="295"/>
      <c r="O332" s="295"/>
      <c r="P332" s="295"/>
      <c r="Q332" s="295"/>
      <c r="R332" s="295"/>
      <c r="S332" s="295"/>
      <c r="T332" s="295"/>
      <c r="U332" s="295"/>
      <c r="V332" s="295"/>
      <c r="W332" s="295"/>
      <c r="X332" s="295"/>
      <c r="Y332" s="295"/>
      <c r="Z332" s="295"/>
      <c r="AA332" s="295"/>
      <c r="AB332" s="295"/>
      <c r="AC332" s="295"/>
      <c r="AD332" s="295"/>
      <c r="AE332" s="295"/>
      <c r="AF332" s="295"/>
      <c r="AG332" s="295"/>
    </row>
    <row r="333" spans="1:33" ht="24" customHeight="1">
      <c r="A333" s="295"/>
      <c r="B333" s="295"/>
      <c r="C333" s="295"/>
      <c r="D333" s="295"/>
      <c r="E333" s="295"/>
      <c r="F333" s="295"/>
      <c r="G333" s="295"/>
      <c r="H333" s="295"/>
      <c r="I333" s="295"/>
      <c r="J333" s="295"/>
      <c r="K333" s="295"/>
      <c r="L333" s="295"/>
      <c r="M333" s="295"/>
      <c r="N333" s="295"/>
      <c r="O333" s="295"/>
      <c r="P333" s="295"/>
      <c r="Q333" s="295"/>
      <c r="R333" s="295"/>
      <c r="S333" s="295"/>
      <c r="T333" s="295"/>
      <c r="U333" s="295"/>
      <c r="V333" s="295"/>
      <c r="W333" s="295"/>
      <c r="X333" s="295"/>
      <c r="Y333" s="295"/>
      <c r="Z333" s="295"/>
      <c r="AA333" s="295"/>
      <c r="AB333" s="295"/>
      <c r="AC333" s="295"/>
      <c r="AD333" s="295"/>
      <c r="AE333" s="295"/>
      <c r="AF333" s="295"/>
      <c r="AG333" s="295"/>
    </row>
    <row r="334" spans="1:33" ht="24" customHeight="1">
      <c r="A334" s="295"/>
      <c r="B334" s="295"/>
      <c r="C334" s="295"/>
      <c r="D334" s="295"/>
      <c r="E334" s="295"/>
      <c r="F334" s="295"/>
      <c r="G334" s="295"/>
      <c r="H334" s="295"/>
      <c r="I334" s="295"/>
      <c r="J334" s="295"/>
      <c r="K334" s="295"/>
      <c r="L334" s="295"/>
      <c r="M334" s="295"/>
      <c r="N334" s="295"/>
      <c r="O334" s="295"/>
      <c r="P334" s="295"/>
      <c r="Q334" s="295"/>
      <c r="R334" s="295"/>
      <c r="S334" s="295"/>
      <c r="T334" s="295"/>
      <c r="U334" s="295"/>
      <c r="V334" s="295"/>
      <c r="W334" s="295"/>
      <c r="X334" s="295"/>
      <c r="Y334" s="295"/>
      <c r="Z334" s="295"/>
      <c r="AA334" s="295"/>
      <c r="AB334" s="295"/>
      <c r="AC334" s="295"/>
      <c r="AD334" s="295"/>
      <c r="AE334" s="295"/>
      <c r="AF334" s="295"/>
      <c r="AG334" s="295"/>
    </row>
    <row r="335" spans="1:33" ht="24" customHeight="1">
      <c r="A335" s="295"/>
      <c r="B335" s="295"/>
      <c r="C335" s="295"/>
      <c r="D335" s="295"/>
      <c r="E335" s="295"/>
      <c r="F335" s="295"/>
      <c r="G335" s="295"/>
      <c r="H335" s="295"/>
      <c r="I335" s="295"/>
      <c r="J335" s="295"/>
      <c r="K335" s="295"/>
      <c r="L335" s="295"/>
      <c r="M335" s="295"/>
      <c r="N335" s="295"/>
      <c r="O335" s="295"/>
      <c r="P335" s="295"/>
      <c r="Q335" s="295"/>
      <c r="R335" s="295"/>
      <c r="S335" s="295"/>
      <c r="T335" s="295"/>
      <c r="U335" s="295"/>
      <c r="V335" s="295"/>
      <c r="W335" s="295"/>
      <c r="X335" s="295"/>
      <c r="Y335" s="295"/>
      <c r="Z335" s="295"/>
      <c r="AA335" s="295"/>
      <c r="AB335" s="295"/>
      <c r="AC335" s="295"/>
      <c r="AD335" s="295"/>
      <c r="AE335" s="295"/>
      <c r="AF335" s="295"/>
      <c r="AG335" s="295"/>
    </row>
    <row r="336" spans="1:33" ht="24" customHeight="1">
      <c r="A336" s="295"/>
      <c r="B336" s="295"/>
      <c r="C336" s="295"/>
      <c r="D336" s="295"/>
      <c r="E336" s="295"/>
      <c r="F336" s="295"/>
      <c r="G336" s="295"/>
      <c r="H336" s="295"/>
      <c r="I336" s="295"/>
      <c r="J336" s="295"/>
      <c r="K336" s="295"/>
      <c r="L336" s="295"/>
      <c r="M336" s="295"/>
      <c r="N336" s="295"/>
      <c r="O336" s="295"/>
      <c r="P336" s="295"/>
      <c r="Q336" s="295"/>
      <c r="R336" s="295"/>
      <c r="S336" s="295"/>
      <c r="T336" s="295"/>
      <c r="U336" s="295"/>
      <c r="V336" s="295"/>
      <c r="W336" s="295"/>
      <c r="X336" s="295"/>
      <c r="Y336" s="295"/>
      <c r="Z336" s="295"/>
      <c r="AA336" s="295"/>
      <c r="AB336" s="295"/>
      <c r="AC336" s="295"/>
      <c r="AD336" s="295"/>
      <c r="AE336" s="295"/>
      <c r="AF336" s="295"/>
      <c r="AG336" s="295"/>
    </row>
    <row r="337" spans="1:33" ht="24" customHeight="1">
      <c r="A337" s="295"/>
      <c r="B337" s="295"/>
      <c r="C337" s="295"/>
      <c r="D337" s="295"/>
      <c r="E337" s="295"/>
      <c r="F337" s="295"/>
      <c r="G337" s="295"/>
      <c r="H337" s="295"/>
      <c r="I337" s="295"/>
      <c r="J337" s="295"/>
      <c r="K337" s="295"/>
      <c r="L337" s="295"/>
      <c r="M337" s="295"/>
      <c r="N337" s="295"/>
      <c r="O337" s="295"/>
      <c r="P337" s="295"/>
      <c r="Q337" s="295"/>
      <c r="R337" s="295"/>
      <c r="S337" s="295"/>
      <c r="T337" s="295"/>
      <c r="U337" s="295"/>
      <c r="V337" s="295"/>
      <c r="W337" s="295"/>
      <c r="X337" s="295"/>
      <c r="Y337" s="295"/>
      <c r="Z337" s="295"/>
      <c r="AA337" s="295"/>
      <c r="AB337" s="295"/>
      <c r="AC337" s="295"/>
      <c r="AD337" s="295"/>
      <c r="AE337" s="295"/>
      <c r="AF337" s="295"/>
      <c r="AG337" s="295"/>
    </row>
    <row r="338" spans="1:33" ht="24" customHeight="1">
      <c r="A338" s="295"/>
      <c r="B338" s="295"/>
      <c r="C338" s="295"/>
      <c r="D338" s="295"/>
      <c r="E338" s="295"/>
      <c r="F338" s="295"/>
      <c r="G338" s="295"/>
      <c r="H338" s="295"/>
      <c r="I338" s="295"/>
      <c r="J338" s="295"/>
      <c r="K338" s="295"/>
      <c r="L338" s="295"/>
      <c r="M338" s="295"/>
      <c r="N338" s="295"/>
      <c r="O338" s="295"/>
      <c r="P338" s="295"/>
      <c r="Q338" s="295"/>
      <c r="R338" s="295"/>
      <c r="S338" s="295"/>
      <c r="T338" s="295"/>
      <c r="U338" s="295"/>
      <c r="V338" s="295"/>
      <c r="W338" s="295"/>
      <c r="X338" s="295"/>
      <c r="Y338" s="295"/>
      <c r="Z338" s="295"/>
      <c r="AA338" s="295"/>
      <c r="AB338" s="295"/>
      <c r="AC338" s="295"/>
      <c r="AD338" s="295"/>
      <c r="AE338" s="295"/>
      <c r="AF338" s="295"/>
      <c r="AG338" s="295"/>
    </row>
    <row r="339" spans="1:33" ht="24" customHeight="1">
      <c r="A339" s="295"/>
      <c r="B339" s="295"/>
      <c r="C339" s="295"/>
      <c r="D339" s="295"/>
      <c r="E339" s="295"/>
      <c r="F339" s="295"/>
      <c r="G339" s="295"/>
      <c r="H339" s="295"/>
      <c r="I339" s="295"/>
      <c r="J339" s="295"/>
      <c r="K339" s="295"/>
      <c r="L339" s="295"/>
      <c r="M339" s="295"/>
      <c r="N339" s="295"/>
      <c r="O339" s="295"/>
      <c r="P339" s="295"/>
      <c r="Q339" s="295"/>
      <c r="R339" s="295"/>
      <c r="S339" s="295"/>
      <c r="T339" s="295"/>
      <c r="U339" s="295"/>
      <c r="V339" s="295"/>
      <c r="W339" s="295"/>
      <c r="X339" s="295"/>
      <c r="Y339" s="295"/>
      <c r="Z339" s="295"/>
      <c r="AA339" s="295"/>
      <c r="AB339" s="295"/>
      <c r="AC339" s="295"/>
      <c r="AD339" s="295"/>
      <c r="AE339" s="295"/>
      <c r="AF339" s="295"/>
      <c r="AG339" s="295"/>
    </row>
    <row r="340" spans="1:33" ht="24" customHeight="1">
      <c r="A340" s="295"/>
      <c r="B340" s="295"/>
      <c r="C340" s="295"/>
      <c r="D340" s="295"/>
      <c r="E340" s="295"/>
      <c r="F340" s="295"/>
      <c r="G340" s="295"/>
      <c r="H340" s="295"/>
      <c r="I340" s="295"/>
      <c r="J340" s="295"/>
      <c r="K340" s="295"/>
      <c r="L340" s="295"/>
      <c r="M340" s="295"/>
      <c r="N340" s="295"/>
      <c r="O340" s="295"/>
      <c r="P340" s="295"/>
      <c r="Q340" s="295"/>
      <c r="R340" s="295"/>
      <c r="S340" s="295"/>
      <c r="T340" s="295"/>
      <c r="U340" s="295"/>
      <c r="V340" s="295"/>
      <c r="W340" s="295"/>
      <c r="X340" s="295"/>
      <c r="Y340" s="295"/>
      <c r="Z340" s="295"/>
      <c r="AA340" s="295"/>
      <c r="AB340" s="295"/>
      <c r="AC340" s="295"/>
      <c r="AD340" s="295"/>
      <c r="AE340" s="295"/>
      <c r="AF340" s="295"/>
      <c r="AG340" s="295"/>
    </row>
    <row r="341" spans="1:33" ht="24" customHeight="1">
      <c r="A341" s="295"/>
      <c r="B341" s="295"/>
      <c r="C341" s="295"/>
      <c r="D341" s="295"/>
      <c r="E341" s="295"/>
      <c r="F341" s="295"/>
      <c r="G341" s="295"/>
      <c r="H341" s="295"/>
      <c r="I341" s="295"/>
      <c r="J341" s="295"/>
      <c r="K341" s="295"/>
      <c r="L341" s="295"/>
      <c r="M341" s="295"/>
      <c r="N341" s="295"/>
      <c r="O341" s="295"/>
      <c r="P341" s="295"/>
      <c r="Q341" s="295"/>
      <c r="R341" s="295"/>
      <c r="S341" s="295"/>
      <c r="T341" s="295"/>
      <c r="U341" s="295"/>
      <c r="V341" s="295"/>
      <c r="W341" s="295"/>
      <c r="X341" s="295"/>
      <c r="Y341" s="295"/>
      <c r="Z341" s="295"/>
      <c r="AA341" s="295"/>
      <c r="AB341" s="295"/>
      <c r="AC341" s="295"/>
      <c r="AD341" s="295"/>
      <c r="AE341" s="295"/>
      <c r="AF341" s="295"/>
      <c r="AG341" s="295"/>
    </row>
    <row r="342" spans="1:33" ht="24" customHeight="1">
      <c r="A342" s="295"/>
      <c r="B342" s="295"/>
      <c r="C342" s="295"/>
      <c r="D342" s="295"/>
      <c r="E342" s="295"/>
      <c r="F342" s="295"/>
      <c r="G342" s="295"/>
      <c r="H342" s="295"/>
      <c r="I342" s="295"/>
      <c r="J342" s="295"/>
      <c r="K342" s="295"/>
      <c r="L342" s="295"/>
      <c r="M342" s="295"/>
      <c r="N342" s="295"/>
      <c r="O342" s="295"/>
      <c r="P342" s="295"/>
      <c r="Q342" s="295"/>
      <c r="R342" s="295"/>
      <c r="S342" s="295"/>
      <c r="T342" s="295"/>
      <c r="U342" s="295"/>
      <c r="V342" s="295"/>
      <c r="W342" s="295"/>
      <c r="X342" s="295"/>
      <c r="Y342" s="295"/>
      <c r="Z342" s="295"/>
      <c r="AA342" s="295"/>
      <c r="AB342" s="295"/>
      <c r="AC342" s="295"/>
      <c r="AD342" s="295"/>
      <c r="AE342" s="295"/>
      <c r="AF342" s="295"/>
      <c r="AG342" s="295"/>
    </row>
    <row r="343" spans="1:33" ht="24" customHeight="1">
      <c r="A343" s="295"/>
      <c r="B343" s="295"/>
      <c r="C343" s="295"/>
      <c r="D343" s="295"/>
      <c r="E343" s="295"/>
      <c r="F343" s="295"/>
      <c r="G343" s="295"/>
      <c r="H343" s="295"/>
      <c r="I343" s="295"/>
      <c r="J343" s="295"/>
      <c r="K343" s="295"/>
      <c r="L343" s="295"/>
      <c r="M343" s="295"/>
      <c r="N343" s="295"/>
      <c r="O343" s="295"/>
      <c r="P343" s="295"/>
      <c r="Q343" s="295"/>
      <c r="R343" s="295"/>
      <c r="S343" s="295"/>
      <c r="T343" s="295"/>
      <c r="U343" s="295"/>
      <c r="V343" s="295"/>
      <c r="W343" s="295"/>
      <c r="X343" s="295"/>
      <c r="Y343" s="295"/>
      <c r="Z343" s="295"/>
      <c r="AA343" s="295"/>
      <c r="AB343" s="295"/>
      <c r="AC343" s="295"/>
      <c r="AD343" s="295"/>
      <c r="AE343" s="295"/>
      <c r="AF343" s="295"/>
      <c r="AG343" s="295"/>
    </row>
    <row r="344" spans="1:33" ht="24" customHeight="1">
      <c r="A344" s="295"/>
      <c r="B344" s="295"/>
      <c r="C344" s="295"/>
      <c r="D344" s="295"/>
      <c r="E344" s="295"/>
      <c r="F344" s="295"/>
      <c r="G344" s="295"/>
      <c r="H344" s="295"/>
      <c r="I344" s="295"/>
      <c r="J344" s="295"/>
      <c r="K344" s="295"/>
      <c r="L344" s="295"/>
      <c r="M344" s="295"/>
      <c r="N344" s="295"/>
      <c r="O344" s="295"/>
      <c r="P344" s="295"/>
      <c r="Q344" s="295"/>
      <c r="R344" s="295"/>
      <c r="S344" s="295"/>
      <c r="T344" s="295"/>
      <c r="U344" s="295"/>
      <c r="V344" s="295"/>
      <c r="W344" s="295"/>
      <c r="X344" s="295"/>
      <c r="Y344" s="295"/>
      <c r="Z344" s="295"/>
      <c r="AA344" s="295"/>
      <c r="AB344" s="295"/>
      <c r="AC344" s="295"/>
      <c r="AD344" s="295"/>
      <c r="AE344" s="295"/>
      <c r="AF344" s="295"/>
      <c r="AG344" s="295"/>
    </row>
    <row r="345" spans="1:33" ht="24" customHeight="1">
      <c r="A345" s="295"/>
      <c r="B345" s="295"/>
      <c r="C345" s="295"/>
      <c r="D345" s="295"/>
      <c r="E345" s="295"/>
      <c r="F345" s="295"/>
      <c r="G345" s="295"/>
      <c r="H345" s="295"/>
      <c r="I345" s="295"/>
      <c r="J345" s="295"/>
      <c r="K345" s="295"/>
      <c r="L345" s="295"/>
      <c r="M345" s="295"/>
      <c r="N345" s="295"/>
      <c r="O345" s="295"/>
      <c r="P345" s="295"/>
      <c r="Q345" s="295"/>
      <c r="R345" s="295"/>
      <c r="S345" s="295"/>
      <c r="T345" s="295"/>
      <c r="U345" s="295"/>
      <c r="V345" s="295"/>
      <c r="W345" s="295"/>
      <c r="X345" s="295"/>
      <c r="Y345" s="295"/>
      <c r="Z345" s="295"/>
      <c r="AA345" s="295"/>
      <c r="AB345" s="295"/>
      <c r="AC345" s="295"/>
      <c r="AD345" s="295"/>
      <c r="AE345" s="295"/>
      <c r="AF345" s="295"/>
      <c r="AG345" s="295"/>
    </row>
    <row r="346" spans="1:33" ht="24" customHeight="1">
      <c r="A346" s="295"/>
      <c r="B346" s="295"/>
      <c r="C346" s="295"/>
      <c r="D346" s="295"/>
      <c r="E346" s="295"/>
      <c r="F346" s="295"/>
      <c r="G346" s="295"/>
      <c r="H346" s="295"/>
      <c r="I346" s="295"/>
      <c r="J346" s="295"/>
      <c r="K346" s="295"/>
      <c r="L346" s="295"/>
      <c r="M346" s="295"/>
      <c r="N346" s="295"/>
      <c r="O346" s="295"/>
      <c r="P346" s="295"/>
      <c r="Q346" s="295"/>
      <c r="R346" s="295"/>
      <c r="S346" s="295"/>
      <c r="T346" s="295"/>
      <c r="U346" s="295"/>
      <c r="V346" s="295"/>
      <c r="W346" s="295"/>
      <c r="X346" s="295"/>
      <c r="Y346" s="295"/>
      <c r="Z346" s="295"/>
      <c r="AA346" s="295"/>
      <c r="AB346" s="295"/>
      <c r="AC346" s="295"/>
      <c r="AD346" s="295"/>
      <c r="AE346" s="295"/>
      <c r="AF346" s="295"/>
      <c r="AG346" s="295"/>
    </row>
    <row r="347" spans="1:33" ht="24" customHeight="1">
      <c r="A347" s="295"/>
      <c r="B347" s="295"/>
      <c r="C347" s="295"/>
      <c r="D347" s="295"/>
      <c r="E347" s="295"/>
      <c r="F347" s="295"/>
      <c r="G347" s="295"/>
      <c r="H347" s="295"/>
      <c r="I347" s="295"/>
      <c r="J347" s="295"/>
      <c r="K347" s="295"/>
      <c r="L347" s="295"/>
      <c r="M347" s="295"/>
      <c r="N347" s="295"/>
      <c r="O347" s="295"/>
      <c r="P347" s="295"/>
      <c r="Q347" s="295"/>
      <c r="R347" s="295"/>
      <c r="S347" s="295"/>
      <c r="T347" s="295"/>
      <c r="U347" s="295"/>
      <c r="V347" s="295"/>
      <c r="W347" s="295"/>
      <c r="X347" s="295"/>
      <c r="Y347" s="295"/>
      <c r="Z347" s="295"/>
      <c r="AA347" s="295"/>
      <c r="AB347" s="295"/>
      <c r="AC347" s="295"/>
      <c r="AD347" s="295"/>
      <c r="AE347" s="295"/>
      <c r="AF347" s="295"/>
      <c r="AG347" s="295"/>
    </row>
    <row r="348" spans="1:33" ht="24" customHeight="1">
      <c r="A348" s="295"/>
      <c r="B348" s="295"/>
      <c r="C348" s="295"/>
      <c r="D348" s="295"/>
      <c r="E348" s="295"/>
      <c r="F348" s="295"/>
      <c r="G348" s="295"/>
      <c r="H348" s="295"/>
      <c r="I348" s="295"/>
      <c r="J348" s="295"/>
      <c r="K348" s="295"/>
      <c r="L348" s="295"/>
      <c r="M348" s="295"/>
      <c r="N348" s="295"/>
      <c r="O348" s="295"/>
      <c r="P348" s="295"/>
      <c r="Q348" s="295"/>
      <c r="R348" s="295"/>
      <c r="S348" s="295"/>
      <c r="T348" s="295"/>
      <c r="U348" s="295"/>
      <c r="V348" s="295"/>
      <c r="W348" s="295"/>
      <c r="X348" s="295"/>
      <c r="Y348" s="295"/>
      <c r="Z348" s="295"/>
      <c r="AA348" s="295"/>
      <c r="AB348" s="295"/>
      <c r="AC348" s="295"/>
      <c r="AD348" s="295"/>
      <c r="AE348" s="295"/>
      <c r="AF348" s="295"/>
      <c r="AG348" s="295"/>
    </row>
    <row r="349" spans="1:33" ht="24" customHeight="1">
      <c r="A349" s="295"/>
      <c r="B349" s="295"/>
      <c r="C349" s="295"/>
      <c r="D349" s="295"/>
      <c r="E349" s="295"/>
      <c r="F349" s="295"/>
      <c r="G349" s="295"/>
      <c r="H349" s="295"/>
      <c r="I349" s="295"/>
      <c r="J349" s="295"/>
      <c r="K349" s="295"/>
      <c r="L349" s="295"/>
      <c r="M349" s="295"/>
      <c r="N349" s="295"/>
      <c r="O349" s="295"/>
      <c r="P349" s="295"/>
      <c r="Q349" s="295"/>
      <c r="R349" s="295"/>
      <c r="S349" s="295"/>
      <c r="T349" s="295"/>
      <c r="U349" s="295"/>
      <c r="V349" s="295"/>
      <c r="W349" s="295"/>
      <c r="X349" s="295"/>
      <c r="Y349" s="295"/>
      <c r="Z349" s="295"/>
      <c r="AA349" s="295"/>
      <c r="AB349" s="295"/>
      <c r="AC349" s="295"/>
      <c r="AD349" s="295"/>
      <c r="AE349" s="295"/>
      <c r="AF349" s="295"/>
      <c r="AG349" s="295"/>
    </row>
    <row r="350" spans="1:33" ht="24" customHeight="1">
      <c r="A350" s="295"/>
      <c r="B350" s="295"/>
      <c r="C350" s="295"/>
      <c r="D350" s="295"/>
      <c r="E350" s="295"/>
      <c r="F350" s="295"/>
      <c r="G350" s="295"/>
      <c r="H350" s="295"/>
      <c r="I350" s="295"/>
      <c r="J350" s="295"/>
      <c r="K350" s="295"/>
      <c r="L350" s="295"/>
      <c r="M350" s="295"/>
      <c r="N350" s="295"/>
      <c r="O350" s="295"/>
      <c r="P350" s="295"/>
      <c r="Q350" s="295"/>
      <c r="R350" s="295"/>
      <c r="S350" s="295"/>
      <c r="T350" s="295"/>
      <c r="U350" s="295"/>
      <c r="V350" s="295"/>
      <c r="W350" s="295"/>
      <c r="X350" s="295"/>
      <c r="Y350" s="295"/>
      <c r="Z350" s="295"/>
      <c r="AA350" s="295"/>
      <c r="AB350" s="295"/>
      <c r="AC350" s="295"/>
      <c r="AD350" s="295"/>
      <c r="AE350" s="295"/>
      <c r="AF350" s="295"/>
      <c r="AG350" s="295"/>
    </row>
    <row r="351" spans="1:33" ht="24" customHeight="1">
      <c r="A351" s="295"/>
      <c r="B351" s="295"/>
      <c r="C351" s="295"/>
      <c r="D351" s="295"/>
      <c r="E351" s="295"/>
      <c r="F351" s="295"/>
      <c r="G351" s="295"/>
      <c r="H351" s="295"/>
      <c r="I351" s="295"/>
      <c r="J351" s="295"/>
      <c r="K351" s="295"/>
      <c r="L351" s="295"/>
      <c r="M351" s="295"/>
      <c r="N351" s="295"/>
      <c r="O351" s="295"/>
      <c r="P351" s="295"/>
      <c r="Q351" s="295"/>
      <c r="R351" s="295"/>
      <c r="S351" s="295"/>
      <c r="T351" s="295"/>
      <c r="U351" s="295"/>
      <c r="V351" s="295"/>
      <c r="W351" s="295"/>
      <c r="X351" s="295"/>
      <c r="Y351" s="295"/>
      <c r="Z351" s="295"/>
      <c r="AA351" s="295"/>
      <c r="AB351" s="295"/>
      <c r="AC351" s="295"/>
      <c r="AD351" s="295"/>
      <c r="AE351" s="295"/>
      <c r="AF351" s="295"/>
      <c r="AG351" s="295"/>
    </row>
    <row r="352" spans="1:33" ht="24" customHeight="1">
      <c r="A352" s="295"/>
      <c r="B352" s="295"/>
      <c r="C352" s="295"/>
      <c r="D352" s="295"/>
      <c r="E352" s="295"/>
      <c r="F352" s="295"/>
      <c r="G352" s="295"/>
      <c r="H352" s="295"/>
      <c r="I352" s="295"/>
      <c r="J352" s="295"/>
      <c r="K352" s="295"/>
      <c r="L352" s="295"/>
      <c r="M352" s="295"/>
      <c r="N352" s="295"/>
      <c r="O352" s="295"/>
      <c r="P352" s="295"/>
      <c r="Q352" s="295"/>
      <c r="R352" s="295"/>
      <c r="S352" s="295"/>
      <c r="T352" s="295"/>
      <c r="U352" s="295"/>
      <c r="V352" s="295"/>
      <c r="W352" s="295"/>
      <c r="X352" s="295"/>
      <c r="Y352" s="295"/>
      <c r="Z352" s="295"/>
      <c r="AA352" s="295"/>
      <c r="AB352" s="295"/>
      <c r="AC352" s="295"/>
      <c r="AD352" s="295"/>
      <c r="AE352" s="295"/>
      <c r="AF352" s="295"/>
      <c r="AG352" s="295"/>
    </row>
    <row r="353" spans="1:33" ht="24" customHeight="1">
      <c r="A353" s="295"/>
      <c r="B353" s="295"/>
      <c r="C353" s="295"/>
      <c r="D353" s="295"/>
      <c r="E353" s="295"/>
      <c r="F353" s="295"/>
      <c r="G353" s="295"/>
      <c r="H353" s="295"/>
      <c r="I353" s="295"/>
      <c r="J353" s="295"/>
      <c r="K353" s="295"/>
      <c r="L353" s="295"/>
      <c r="M353" s="295"/>
      <c r="N353" s="295"/>
      <c r="O353" s="295"/>
      <c r="P353" s="295"/>
      <c r="Q353" s="295"/>
      <c r="R353" s="295"/>
      <c r="S353" s="295"/>
      <c r="T353" s="295"/>
      <c r="U353" s="295"/>
      <c r="V353" s="295"/>
      <c r="W353" s="295"/>
      <c r="X353" s="295"/>
      <c r="Y353" s="295"/>
      <c r="Z353" s="295"/>
      <c r="AA353" s="295"/>
      <c r="AB353" s="295"/>
      <c r="AC353" s="295"/>
      <c r="AD353" s="295"/>
      <c r="AE353" s="295"/>
      <c r="AF353" s="295"/>
      <c r="AG353" s="295"/>
    </row>
    <row r="354" spans="1:33" ht="24" customHeight="1">
      <c r="A354" s="295"/>
      <c r="B354" s="295"/>
      <c r="C354" s="295"/>
      <c r="D354" s="295"/>
      <c r="E354" s="295"/>
      <c r="F354" s="295"/>
      <c r="G354" s="295"/>
      <c r="H354" s="295"/>
      <c r="I354" s="295"/>
      <c r="J354" s="295"/>
      <c r="K354" s="295"/>
      <c r="L354" s="295"/>
      <c r="M354" s="295"/>
      <c r="N354" s="295"/>
      <c r="O354" s="295"/>
      <c r="P354" s="295"/>
      <c r="Q354" s="295"/>
      <c r="R354" s="295"/>
      <c r="S354" s="295"/>
      <c r="T354" s="295"/>
      <c r="U354" s="295"/>
      <c r="V354" s="295"/>
      <c r="W354" s="295"/>
      <c r="X354" s="295"/>
      <c r="Y354" s="295"/>
      <c r="Z354" s="295"/>
      <c r="AA354" s="295"/>
      <c r="AB354" s="295"/>
      <c r="AC354" s="295"/>
      <c r="AD354" s="295"/>
      <c r="AE354" s="295"/>
      <c r="AF354" s="295"/>
      <c r="AG354" s="295"/>
    </row>
    <row r="355" spans="1:33" ht="24" customHeight="1">
      <c r="A355" s="295"/>
      <c r="B355" s="295"/>
      <c r="C355" s="295"/>
      <c r="D355" s="295"/>
      <c r="E355" s="295"/>
      <c r="F355" s="295"/>
      <c r="G355" s="295"/>
      <c r="H355" s="295"/>
      <c r="I355" s="295"/>
      <c r="J355" s="295"/>
      <c r="K355" s="295"/>
      <c r="L355" s="295"/>
      <c r="M355" s="295"/>
      <c r="N355" s="295"/>
      <c r="O355" s="295"/>
      <c r="P355" s="295"/>
      <c r="Q355" s="295"/>
      <c r="R355" s="295"/>
      <c r="S355" s="295"/>
      <c r="T355" s="295"/>
      <c r="U355" s="295"/>
      <c r="V355" s="295"/>
      <c r="W355" s="295"/>
      <c r="X355" s="295"/>
      <c r="Y355" s="295"/>
      <c r="Z355" s="295"/>
      <c r="AA355" s="295"/>
      <c r="AB355" s="295"/>
      <c r="AC355" s="295"/>
      <c r="AD355" s="295"/>
      <c r="AE355" s="295"/>
      <c r="AF355" s="295"/>
      <c r="AG355" s="295"/>
    </row>
    <row r="356" spans="1:33" ht="24" customHeight="1">
      <c r="A356" s="295"/>
      <c r="B356" s="295"/>
      <c r="C356" s="295"/>
      <c r="D356" s="295"/>
      <c r="E356" s="295"/>
      <c r="F356" s="295"/>
      <c r="G356" s="295"/>
      <c r="H356" s="295"/>
      <c r="I356" s="295"/>
      <c r="J356" s="295"/>
      <c r="K356" s="295"/>
      <c r="L356" s="295"/>
      <c r="M356" s="295"/>
      <c r="N356" s="295"/>
      <c r="O356" s="295"/>
      <c r="P356" s="295"/>
      <c r="Q356" s="295"/>
      <c r="R356" s="295"/>
      <c r="S356" s="295"/>
      <c r="T356" s="295"/>
      <c r="U356" s="295"/>
      <c r="V356" s="295"/>
      <c r="W356" s="295"/>
      <c r="X356" s="295"/>
      <c r="Y356" s="295"/>
      <c r="Z356" s="295"/>
      <c r="AA356" s="295"/>
      <c r="AB356" s="295"/>
      <c r="AC356" s="295"/>
      <c r="AD356" s="295"/>
      <c r="AE356" s="295"/>
      <c r="AF356" s="295"/>
      <c r="AG356" s="295"/>
    </row>
    <row r="357" spans="1:33" ht="24" customHeight="1">
      <c r="A357" s="295"/>
      <c r="B357" s="295"/>
      <c r="C357" s="295"/>
      <c r="D357" s="295"/>
      <c r="E357" s="295"/>
      <c r="F357" s="295"/>
      <c r="G357" s="295"/>
      <c r="H357" s="295"/>
      <c r="I357" s="295"/>
      <c r="J357" s="295"/>
      <c r="K357" s="295"/>
      <c r="L357" s="295"/>
      <c r="M357" s="295"/>
      <c r="N357" s="295"/>
      <c r="O357" s="295"/>
      <c r="P357" s="295"/>
      <c r="Q357" s="295"/>
      <c r="R357" s="295"/>
      <c r="S357" s="295"/>
      <c r="T357" s="295"/>
      <c r="U357" s="295"/>
      <c r="V357" s="295"/>
      <c r="W357" s="295"/>
      <c r="X357" s="295"/>
      <c r="Y357" s="295"/>
      <c r="Z357" s="295"/>
      <c r="AA357" s="295"/>
      <c r="AB357" s="295"/>
      <c r="AC357" s="295"/>
      <c r="AD357" s="295"/>
      <c r="AE357" s="295"/>
      <c r="AF357" s="295"/>
      <c r="AG357" s="295"/>
    </row>
    <row r="358" spans="1:33" ht="24" customHeight="1">
      <c r="A358" s="295"/>
      <c r="B358" s="295"/>
      <c r="C358" s="295"/>
      <c r="D358" s="295"/>
      <c r="E358" s="295"/>
      <c r="F358" s="295"/>
      <c r="G358" s="295"/>
      <c r="H358" s="295"/>
      <c r="I358" s="295"/>
      <c r="J358" s="295"/>
      <c r="K358" s="295"/>
      <c r="L358" s="295"/>
      <c r="M358" s="295"/>
      <c r="N358" s="295"/>
      <c r="O358" s="295"/>
      <c r="P358" s="295"/>
      <c r="Q358" s="295"/>
      <c r="R358" s="295"/>
      <c r="S358" s="295"/>
      <c r="T358" s="295"/>
      <c r="U358" s="295"/>
      <c r="V358" s="295"/>
      <c r="W358" s="295"/>
      <c r="X358" s="295"/>
      <c r="Y358" s="295"/>
      <c r="Z358" s="295"/>
      <c r="AA358" s="295"/>
      <c r="AB358" s="295"/>
      <c r="AC358" s="295"/>
      <c r="AD358" s="295"/>
      <c r="AE358" s="295"/>
      <c r="AF358" s="295"/>
      <c r="AG358" s="295"/>
    </row>
    <row r="359" spans="1:33" ht="24" customHeight="1">
      <c r="A359" s="295"/>
      <c r="B359" s="295"/>
      <c r="C359" s="295"/>
      <c r="D359" s="295"/>
      <c r="E359" s="295"/>
      <c r="F359" s="295"/>
      <c r="G359" s="295"/>
      <c r="H359" s="295"/>
      <c r="I359" s="295"/>
      <c r="J359" s="295"/>
      <c r="K359" s="295"/>
      <c r="L359" s="295"/>
      <c r="M359" s="295"/>
      <c r="N359" s="295"/>
      <c r="O359" s="295"/>
      <c r="P359" s="295"/>
      <c r="Q359" s="295"/>
      <c r="R359" s="295"/>
      <c r="S359" s="295"/>
      <c r="T359" s="295"/>
      <c r="U359" s="295"/>
      <c r="V359" s="295"/>
      <c r="W359" s="295"/>
      <c r="X359" s="295"/>
      <c r="Y359" s="295"/>
      <c r="Z359" s="295"/>
      <c r="AA359" s="295"/>
      <c r="AB359" s="295"/>
      <c r="AC359" s="295"/>
      <c r="AD359" s="295"/>
      <c r="AE359" s="295"/>
      <c r="AF359" s="295"/>
      <c r="AG359" s="295"/>
    </row>
    <row r="360" spans="1:33" ht="24" customHeight="1">
      <c r="A360" s="295"/>
      <c r="B360" s="295"/>
      <c r="C360" s="295"/>
      <c r="D360" s="295"/>
      <c r="E360" s="295"/>
      <c r="F360" s="295"/>
      <c r="G360" s="295"/>
      <c r="H360" s="295"/>
      <c r="I360" s="295"/>
      <c r="J360" s="295"/>
      <c r="K360" s="295"/>
      <c r="L360" s="295"/>
      <c r="M360" s="295"/>
      <c r="N360" s="295"/>
      <c r="O360" s="295"/>
      <c r="P360" s="295"/>
      <c r="Q360" s="295"/>
      <c r="R360" s="295"/>
      <c r="S360" s="295"/>
      <c r="T360" s="295"/>
      <c r="U360" s="295"/>
      <c r="V360" s="295"/>
      <c r="W360" s="295"/>
      <c r="X360" s="295"/>
      <c r="Y360" s="295"/>
      <c r="Z360" s="295"/>
      <c r="AA360" s="295"/>
      <c r="AB360" s="295"/>
      <c r="AC360" s="295"/>
      <c r="AD360" s="295"/>
      <c r="AE360" s="295"/>
      <c r="AF360" s="295"/>
      <c r="AG360" s="295"/>
    </row>
    <row r="361" spans="1:33" ht="24" customHeight="1">
      <c r="A361" s="295"/>
      <c r="B361" s="295"/>
      <c r="C361" s="295"/>
      <c r="D361" s="295"/>
      <c r="E361" s="295"/>
      <c r="F361" s="295"/>
      <c r="G361" s="295"/>
      <c r="H361" s="295"/>
      <c r="I361" s="295"/>
      <c r="J361" s="295"/>
      <c r="K361" s="295"/>
      <c r="L361" s="295"/>
      <c r="M361" s="295"/>
      <c r="N361" s="295"/>
      <c r="O361" s="295"/>
      <c r="P361" s="295"/>
      <c r="Q361" s="295"/>
      <c r="R361" s="295"/>
      <c r="S361" s="295"/>
      <c r="T361" s="295"/>
      <c r="U361" s="295"/>
      <c r="V361" s="295"/>
      <c r="W361" s="295"/>
      <c r="X361" s="295"/>
      <c r="Y361" s="295"/>
      <c r="Z361" s="295"/>
      <c r="AA361" s="295"/>
      <c r="AB361" s="295"/>
      <c r="AC361" s="295"/>
      <c r="AD361" s="295"/>
      <c r="AE361" s="295"/>
      <c r="AF361" s="295"/>
      <c r="AG361" s="295"/>
    </row>
    <row r="362" spans="1:33" ht="24" customHeight="1">
      <c r="A362" s="295"/>
      <c r="B362" s="295"/>
      <c r="C362" s="295"/>
      <c r="D362" s="295"/>
      <c r="E362" s="295"/>
      <c r="F362" s="295"/>
      <c r="G362" s="295"/>
      <c r="H362" s="295"/>
      <c r="I362" s="295"/>
      <c r="J362" s="295"/>
      <c r="K362" s="295"/>
      <c r="L362" s="295"/>
      <c r="M362" s="295"/>
      <c r="N362" s="295"/>
      <c r="O362" s="295"/>
      <c r="P362" s="295"/>
      <c r="Q362" s="295"/>
      <c r="R362" s="295"/>
      <c r="S362" s="295"/>
      <c r="T362" s="295"/>
      <c r="U362" s="295"/>
      <c r="V362" s="295"/>
      <c r="W362" s="295"/>
      <c r="X362" s="295"/>
      <c r="Y362" s="295"/>
      <c r="Z362" s="295"/>
      <c r="AA362" s="295"/>
      <c r="AB362" s="295"/>
      <c r="AC362" s="295"/>
      <c r="AD362" s="295"/>
      <c r="AE362" s="295"/>
      <c r="AF362" s="295"/>
      <c r="AG362" s="295"/>
    </row>
    <row r="363" spans="1:33" ht="24" customHeight="1">
      <c r="A363" s="295"/>
      <c r="B363" s="295"/>
      <c r="C363" s="295"/>
      <c r="D363" s="295"/>
      <c r="E363" s="295"/>
      <c r="F363" s="295"/>
      <c r="G363" s="295"/>
      <c r="H363" s="295"/>
      <c r="I363" s="295"/>
      <c r="J363" s="295"/>
      <c r="K363" s="295"/>
      <c r="L363" s="295"/>
      <c r="M363" s="295"/>
      <c r="N363" s="295"/>
      <c r="O363" s="295"/>
      <c r="P363" s="295"/>
      <c r="Q363" s="295"/>
      <c r="R363" s="295"/>
      <c r="S363" s="295"/>
      <c r="T363" s="295"/>
      <c r="U363" s="295"/>
      <c r="V363" s="295"/>
      <c r="W363" s="295"/>
      <c r="X363" s="295"/>
      <c r="Y363" s="295"/>
      <c r="Z363" s="295"/>
      <c r="AA363" s="295"/>
      <c r="AB363" s="295"/>
      <c r="AC363" s="295"/>
      <c r="AD363" s="295"/>
      <c r="AE363" s="295"/>
      <c r="AF363" s="295"/>
      <c r="AG363" s="295"/>
    </row>
    <row r="364" spans="1:33" ht="24" customHeight="1">
      <c r="A364" s="295"/>
      <c r="B364" s="295"/>
      <c r="C364" s="295"/>
      <c r="D364" s="295"/>
      <c r="E364" s="295"/>
      <c r="F364" s="295"/>
      <c r="G364" s="295"/>
      <c r="H364" s="295"/>
      <c r="I364" s="295"/>
      <c r="J364" s="295"/>
      <c r="K364" s="295"/>
      <c r="L364" s="295"/>
      <c r="M364" s="295"/>
      <c r="N364" s="295"/>
      <c r="O364" s="295"/>
      <c r="P364" s="295"/>
      <c r="Q364" s="295"/>
      <c r="R364" s="295"/>
      <c r="S364" s="295"/>
      <c r="T364" s="295"/>
      <c r="U364" s="295"/>
      <c r="V364" s="295"/>
      <c r="W364" s="295"/>
      <c r="X364" s="295"/>
      <c r="Y364" s="295"/>
      <c r="Z364" s="295"/>
      <c r="AA364" s="295"/>
      <c r="AB364" s="295"/>
      <c r="AC364" s="295"/>
      <c r="AD364" s="295"/>
      <c r="AE364" s="295"/>
      <c r="AF364" s="295"/>
      <c r="AG364" s="295"/>
    </row>
    <row r="365" spans="1:33" ht="24" customHeight="1">
      <c r="A365" s="295"/>
      <c r="B365" s="295"/>
      <c r="C365" s="295"/>
      <c r="D365" s="295"/>
      <c r="E365" s="295"/>
      <c r="F365" s="295"/>
      <c r="G365" s="295"/>
      <c r="H365" s="295"/>
      <c r="I365" s="295"/>
      <c r="J365" s="295"/>
      <c r="K365" s="295"/>
      <c r="L365" s="295"/>
      <c r="M365" s="295"/>
      <c r="N365" s="295"/>
      <c r="O365" s="295"/>
      <c r="P365" s="295"/>
      <c r="Q365" s="295"/>
      <c r="R365" s="295"/>
      <c r="S365" s="295"/>
      <c r="T365" s="295"/>
      <c r="U365" s="295"/>
      <c r="V365" s="295"/>
      <c r="W365" s="295"/>
      <c r="X365" s="295"/>
      <c r="Y365" s="295"/>
      <c r="Z365" s="295"/>
      <c r="AA365" s="295"/>
      <c r="AB365" s="295"/>
      <c r="AC365" s="295"/>
      <c r="AD365" s="295"/>
      <c r="AE365" s="295"/>
      <c r="AF365" s="295"/>
      <c r="AG365" s="295"/>
    </row>
    <row r="366" spans="1:33" ht="24" customHeight="1">
      <c r="A366" s="295"/>
      <c r="B366" s="295"/>
      <c r="C366" s="295"/>
      <c r="D366" s="295"/>
      <c r="E366" s="295"/>
      <c r="F366" s="295"/>
      <c r="G366" s="295"/>
      <c r="H366" s="295"/>
      <c r="I366" s="295"/>
      <c r="J366" s="295"/>
      <c r="K366" s="295"/>
      <c r="L366" s="295"/>
      <c r="M366" s="295"/>
      <c r="N366" s="295"/>
      <c r="O366" s="295"/>
      <c r="P366" s="295"/>
      <c r="Q366" s="295"/>
      <c r="R366" s="295"/>
      <c r="S366" s="295"/>
      <c r="T366" s="295"/>
      <c r="U366" s="295"/>
      <c r="V366" s="295"/>
      <c r="W366" s="295"/>
      <c r="X366" s="295"/>
      <c r="Y366" s="295"/>
      <c r="Z366" s="295"/>
      <c r="AA366" s="295"/>
      <c r="AB366" s="295"/>
      <c r="AC366" s="295"/>
      <c r="AD366" s="295"/>
      <c r="AE366" s="295"/>
      <c r="AF366" s="295"/>
      <c r="AG366" s="295"/>
    </row>
    <row r="367" spans="1:33" ht="24" customHeight="1">
      <c r="A367" s="295"/>
      <c r="B367" s="295"/>
      <c r="C367" s="295"/>
      <c r="D367" s="295"/>
      <c r="E367" s="295"/>
      <c r="F367" s="295"/>
      <c r="G367" s="295"/>
      <c r="H367" s="295"/>
      <c r="I367" s="295"/>
      <c r="J367" s="295"/>
      <c r="K367" s="295"/>
      <c r="L367" s="295"/>
      <c r="M367" s="295"/>
      <c r="N367" s="295"/>
      <c r="O367" s="295"/>
      <c r="P367" s="295"/>
      <c r="Q367" s="295"/>
      <c r="R367" s="295"/>
      <c r="S367" s="295"/>
      <c r="T367" s="295"/>
      <c r="U367" s="295"/>
      <c r="V367" s="295"/>
      <c r="W367" s="295"/>
      <c r="X367" s="295"/>
      <c r="Y367" s="295"/>
      <c r="Z367" s="295"/>
      <c r="AA367" s="295"/>
      <c r="AB367" s="295"/>
      <c r="AC367" s="295"/>
      <c r="AD367" s="295"/>
      <c r="AE367" s="295"/>
      <c r="AF367" s="295"/>
      <c r="AG367" s="295"/>
    </row>
    <row r="368" spans="1:33" ht="24" customHeight="1">
      <c r="A368" s="295"/>
      <c r="B368" s="295"/>
      <c r="C368" s="295"/>
      <c r="D368" s="295"/>
      <c r="E368" s="295"/>
      <c r="F368" s="295"/>
      <c r="G368" s="295"/>
      <c r="H368" s="295"/>
      <c r="I368" s="295"/>
      <c r="J368" s="295"/>
      <c r="K368" s="295"/>
      <c r="L368" s="295"/>
      <c r="M368" s="295"/>
      <c r="N368" s="295"/>
      <c r="O368" s="295"/>
      <c r="P368" s="295"/>
      <c r="Q368" s="295"/>
      <c r="R368" s="295"/>
      <c r="S368" s="295"/>
      <c r="T368" s="295"/>
      <c r="U368" s="295"/>
      <c r="V368" s="295"/>
      <c r="W368" s="295"/>
      <c r="X368" s="295"/>
      <c r="Y368" s="295"/>
      <c r="Z368" s="295"/>
      <c r="AA368" s="295"/>
      <c r="AB368" s="295"/>
      <c r="AC368" s="295"/>
      <c r="AD368" s="295"/>
      <c r="AE368" s="295"/>
      <c r="AF368" s="295"/>
      <c r="AG368" s="295"/>
    </row>
    <row r="369" spans="1:33" ht="24" customHeight="1">
      <c r="A369" s="295"/>
      <c r="B369" s="295"/>
      <c r="C369" s="295"/>
      <c r="D369" s="295"/>
      <c r="E369" s="295"/>
      <c r="F369" s="295"/>
      <c r="G369" s="295"/>
      <c r="H369" s="295"/>
      <c r="I369" s="295"/>
      <c r="J369" s="295"/>
      <c r="K369" s="295"/>
      <c r="L369" s="295"/>
      <c r="M369" s="295"/>
      <c r="N369" s="295"/>
      <c r="O369" s="295"/>
      <c r="P369" s="295"/>
      <c r="Q369" s="295"/>
      <c r="R369" s="295"/>
      <c r="S369" s="295"/>
      <c r="T369" s="295"/>
      <c r="U369" s="295"/>
      <c r="V369" s="295"/>
      <c r="W369" s="295"/>
      <c r="X369" s="295"/>
      <c r="Y369" s="295"/>
      <c r="Z369" s="295"/>
      <c r="AA369" s="295"/>
      <c r="AB369" s="295"/>
      <c r="AC369" s="295"/>
      <c r="AD369" s="295"/>
      <c r="AE369" s="295"/>
      <c r="AF369" s="295"/>
      <c r="AG369" s="295"/>
    </row>
    <row r="370" spans="1:33" ht="24" customHeight="1">
      <c r="A370" s="295"/>
      <c r="B370" s="295"/>
      <c r="C370" s="295"/>
      <c r="D370" s="295"/>
      <c r="E370" s="295"/>
      <c r="F370" s="295"/>
      <c r="G370" s="295"/>
      <c r="H370" s="295"/>
      <c r="I370" s="295"/>
      <c r="J370" s="295"/>
      <c r="K370" s="295"/>
      <c r="L370" s="295"/>
      <c r="M370" s="295"/>
      <c r="N370" s="295"/>
      <c r="O370" s="295"/>
      <c r="P370" s="295"/>
      <c r="Q370" s="295"/>
      <c r="R370" s="295"/>
      <c r="S370" s="295"/>
      <c r="T370" s="295"/>
      <c r="U370" s="295"/>
      <c r="V370" s="295"/>
      <c r="W370" s="295"/>
      <c r="X370" s="295"/>
      <c r="Y370" s="295"/>
      <c r="Z370" s="295"/>
      <c r="AA370" s="295"/>
      <c r="AB370" s="295"/>
      <c r="AC370" s="295"/>
      <c r="AD370" s="295"/>
      <c r="AE370" s="295"/>
      <c r="AF370" s="295"/>
      <c r="AG370" s="295"/>
    </row>
    <row r="371" spans="1:33" ht="24" customHeight="1">
      <c r="A371" s="295"/>
      <c r="B371" s="295"/>
      <c r="C371" s="295"/>
      <c r="D371" s="295"/>
      <c r="E371" s="295"/>
      <c r="F371" s="295"/>
      <c r="G371" s="295"/>
      <c r="H371" s="295"/>
      <c r="I371" s="295"/>
      <c r="J371" s="295"/>
      <c r="K371" s="295"/>
      <c r="L371" s="295"/>
      <c r="M371" s="295"/>
      <c r="N371" s="295"/>
      <c r="O371" s="295"/>
      <c r="P371" s="295"/>
      <c r="Q371" s="295"/>
      <c r="R371" s="295"/>
      <c r="S371" s="295"/>
      <c r="T371" s="295"/>
      <c r="U371" s="295"/>
      <c r="V371" s="295"/>
      <c r="W371" s="295"/>
      <c r="X371" s="295"/>
      <c r="Y371" s="295"/>
      <c r="Z371" s="295"/>
      <c r="AA371" s="295"/>
      <c r="AB371" s="295"/>
      <c r="AC371" s="295"/>
      <c r="AD371" s="295"/>
      <c r="AE371" s="295"/>
      <c r="AF371" s="295"/>
      <c r="AG371" s="295"/>
    </row>
    <row r="372" spans="1:33" ht="24" customHeight="1">
      <c r="A372" s="295"/>
      <c r="B372" s="295"/>
      <c r="C372" s="295"/>
      <c r="D372" s="295"/>
      <c r="E372" s="295"/>
      <c r="F372" s="295"/>
      <c r="G372" s="295"/>
      <c r="H372" s="295"/>
      <c r="I372" s="295"/>
      <c r="J372" s="295"/>
      <c r="K372" s="295"/>
      <c r="L372" s="295"/>
      <c r="M372" s="295"/>
      <c r="N372" s="295"/>
      <c r="O372" s="295"/>
      <c r="P372" s="295"/>
      <c r="Q372" s="295"/>
      <c r="R372" s="295"/>
      <c r="S372" s="295"/>
      <c r="T372" s="295"/>
      <c r="U372" s="295"/>
      <c r="V372" s="295"/>
      <c r="W372" s="295"/>
      <c r="X372" s="295"/>
      <c r="Y372" s="295"/>
      <c r="Z372" s="295"/>
      <c r="AA372" s="295"/>
      <c r="AB372" s="295"/>
      <c r="AC372" s="295"/>
      <c r="AD372" s="295"/>
      <c r="AE372" s="295"/>
      <c r="AF372" s="295"/>
      <c r="AG372" s="295"/>
    </row>
    <row r="373" spans="1:33" ht="24" customHeight="1">
      <c r="A373" s="295"/>
      <c r="B373" s="295"/>
      <c r="C373" s="295"/>
      <c r="D373" s="295"/>
      <c r="E373" s="295"/>
      <c r="F373" s="295"/>
      <c r="G373" s="295"/>
      <c r="H373" s="295"/>
      <c r="I373" s="295"/>
      <c r="J373" s="295"/>
      <c r="K373" s="295"/>
      <c r="L373" s="295"/>
      <c r="M373" s="295"/>
      <c r="N373" s="295"/>
      <c r="O373" s="295"/>
      <c r="P373" s="295"/>
      <c r="Q373" s="295"/>
      <c r="R373" s="295"/>
      <c r="S373" s="295"/>
      <c r="T373" s="295"/>
      <c r="U373" s="295"/>
      <c r="V373" s="295"/>
      <c r="W373" s="295"/>
      <c r="X373" s="295"/>
      <c r="Y373" s="295"/>
      <c r="Z373" s="295"/>
      <c r="AA373" s="295"/>
      <c r="AB373" s="295"/>
      <c r="AC373" s="295"/>
      <c r="AD373" s="295"/>
      <c r="AE373" s="295"/>
      <c r="AF373" s="295"/>
      <c r="AG373" s="295"/>
    </row>
    <row r="374" spans="1:33" ht="24" customHeight="1">
      <c r="A374" s="295"/>
      <c r="B374" s="295"/>
      <c r="C374" s="295"/>
      <c r="D374" s="295"/>
      <c r="E374" s="295"/>
      <c r="F374" s="295"/>
      <c r="G374" s="295"/>
      <c r="H374" s="295"/>
      <c r="I374" s="295"/>
      <c r="J374" s="295"/>
      <c r="K374" s="295"/>
      <c r="L374" s="295"/>
      <c r="M374" s="295"/>
      <c r="N374" s="295"/>
      <c r="O374" s="295"/>
      <c r="P374" s="295"/>
      <c r="Q374" s="295"/>
      <c r="R374" s="295"/>
      <c r="S374" s="295"/>
      <c r="T374" s="295"/>
      <c r="U374" s="295"/>
      <c r="V374" s="295"/>
      <c r="W374" s="295"/>
      <c r="X374" s="295"/>
      <c r="Y374" s="295"/>
      <c r="Z374" s="295"/>
      <c r="AA374" s="295"/>
      <c r="AB374" s="295"/>
      <c r="AC374" s="295"/>
      <c r="AD374" s="295"/>
      <c r="AE374" s="295"/>
      <c r="AF374" s="295"/>
      <c r="AG374" s="295"/>
    </row>
    <row r="375" spans="1:33" ht="24" customHeight="1">
      <c r="A375" s="295"/>
      <c r="B375" s="295"/>
      <c r="C375" s="295"/>
      <c r="D375" s="295"/>
      <c r="E375" s="295"/>
      <c r="F375" s="295"/>
      <c r="G375" s="295"/>
      <c r="H375" s="295"/>
      <c r="I375" s="295"/>
      <c r="J375" s="295"/>
      <c r="K375" s="295"/>
      <c r="L375" s="295"/>
      <c r="M375" s="295"/>
      <c r="N375" s="295"/>
      <c r="O375" s="295"/>
      <c r="P375" s="295"/>
      <c r="Q375" s="295"/>
      <c r="R375" s="295"/>
      <c r="S375" s="295"/>
      <c r="T375" s="295"/>
      <c r="U375" s="295"/>
      <c r="V375" s="295"/>
      <c r="W375" s="295"/>
      <c r="X375" s="295"/>
      <c r="Y375" s="295"/>
      <c r="Z375" s="295"/>
      <c r="AA375" s="295"/>
      <c r="AB375" s="295"/>
      <c r="AC375" s="295"/>
      <c r="AD375" s="295"/>
      <c r="AE375" s="295"/>
      <c r="AF375" s="295"/>
      <c r="AG375" s="295"/>
    </row>
    <row r="376" spans="1:33" ht="24" customHeight="1">
      <c r="A376" s="295"/>
      <c r="B376" s="295"/>
      <c r="C376" s="295"/>
      <c r="D376" s="295"/>
      <c r="E376" s="295"/>
      <c r="F376" s="295"/>
      <c r="G376" s="295"/>
      <c r="H376" s="295"/>
      <c r="I376" s="295"/>
      <c r="J376" s="295"/>
      <c r="K376" s="295"/>
      <c r="L376" s="295"/>
      <c r="M376" s="295"/>
      <c r="N376" s="295"/>
      <c r="O376" s="295"/>
      <c r="P376" s="295"/>
      <c r="Q376" s="295"/>
      <c r="R376" s="295"/>
      <c r="S376" s="295"/>
      <c r="T376" s="295"/>
      <c r="U376" s="295"/>
      <c r="V376" s="295"/>
      <c r="W376" s="295"/>
      <c r="X376" s="295"/>
      <c r="Y376" s="295"/>
      <c r="Z376" s="295"/>
      <c r="AA376" s="295"/>
      <c r="AB376" s="295"/>
      <c r="AC376" s="295"/>
      <c r="AD376" s="295"/>
      <c r="AE376" s="295"/>
      <c r="AF376" s="295"/>
      <c r="AG376" s="295"/>
    </row>
    <row r="377" spans="1:33" ht="24" customHeight="1">
      <c r="A377" s="295"/>
      <c r="B377" s="295"/>
      <c r="C377" s="295"/>
      <c r="D377" s="295"/>
      <c r="E377" s="295"/>
      <c r="F377" s="295"/>
      <c r="G377" s="295"/>
      <c r="H377" s="295"/>
      <c r="I377" s="295"/>
      <c r="J377" s="295"/>
      <c r="K377" s="295"/>
      <c r="L377" s="295"/>
      <c r="M377" s="295"/>
      <c r="N377" s="295"/>
      <c r="O377" s="295"/>
      <c r="P377" s="295"/>
      <c r="Q377" s="295"/>
      <c r="R377" s="295"/>
      <c r="S377" s="295"/>
      <c r="T377" s="295"/>
      <c r="U377" s="295"/>
      <c r="V377" s="295"/>
      <c r="W377" s="295"/>
      <c r="X377" s="295"/>
      <c r="Y377" s="295"/>
      <c r="Z377" s="295"/>
      <c r="AA377" s="295"/>
      <c r="AB377" s="295"/>
      <c r="AC377" s="295"/>
      <c r="AD377" s="295"/>
      <c r="AE377" s="295"/>
      <c r="AF377" s="295"/>
      <c r="AG377" s="295"/>
    </row>
    <row r="378" spans="1:33" ht="24" customHeight="1">
      <c r="A378" s="295"/>
      <c r="B378" s="295"/>
      <c r="C378" s="295"/>
      <c r="D378" s="295"/>
      <c r="E378" s="295"/>
      <c r="F378" s="295"/>
      <c r="G378" s="295"/>
      <c r="H378" s="295"/>
      <c r="I378" s="295"/>
      <c r="J378" s="295"/>
      <c r="K378" s="295"/>
      <c r="L378" s="295"/>
      <c r="M378" s="295"/>
      <c r="N378" s="295"/>
      <c r="O378" s="295"/>
      <c r="P378" s="295"/>
      <c r="Q378" s="295"/>
      <c r="R378" s="295"/>
      <c r="S378" s="295"/>
      <c r="T378" s="295"/>
      <c r="U378" s="295"/>
      <c r="V378" s="295"/>
      <c r="W378" s="295"/>
      <c r="X378" s="295"/>
      <c r="Y378" s="295"/>
      <c r="Z378" s="295"/>
      <c r="AA378" s="295"/>
      <c r="AB378" s="295"/>
      <c r="AC378" s="295"/>
      <c r="AD378" s="295"/>
      <c r="AE378" s="295"/>
      <c r="AF378" s="295"/>
      <c r="AG378" s="295"/>
    </row>
    <row r="379" spans="1:33" ht="24" customHeight="1">
      <c r="A379" s="295"/>
      <c r="B379" s="295"/>
      <c r="C379" s="295"/>
      <c r="D379" s="295"/>
      <c r="E379" s="295"/>
      <c r="F379" s="295"/>
      <c r="G379" s="295"/>
      <c r="H379" s="295"/>
      <c r="I379" s="295"/>
      <c r="J379" s="295"/>
      <c r="K379" s="295"/>
      <c r="L379" s="295"/>
      <c r="M379" s="295"/>
      <c r="N379" s="295"/>
      <c r="O379" s="295"/>
      <c r="P379" s="295"/>
      <c r="Q379" s="295"/>
      <c r="R379" s="295"/>
      <c r="S379" s="295"/>
      <c r="T379" s="295"/>
      <c r="U379" s="295"/>
      <c r="V379" s="295"/>
      <c r="W379" s="295"/>
      <c r="X379" s="295"/>
      <c r="Y379" s="295"/>
      <c r="Z379" s="295"/>
      <c r="AA379" s="295"/>
      <c r="AB379" s="295"/>
      <c r="AC379" s="295"/>
      <c r="AD379" s="295"/>
      <c r="AE379" s="295"/>
      <c r="AF379" s="295"/>
      <c r="AG379" s="295"/>
    </row>
    <row r="380" spans="1:33" ht="24" customHeight="1">
      <c r="A380" s="295"/>
      <c r="B380" s="295"/>
      <c r="C380" s="295"/>
      <c r="D380" s="295"/>
      <c r="E380" s="295"/>
      <c r="F380" s="295"/>
      <c r="G380" s="295"/>
      <c r="H380" s="295"/>
      <c r="I380" s="295"/>
      <c r="J380" s="295"/>
      <c r="K380" s="295"/>
      <c r="L380" s="295"/>
      <c r="M380" s="295"/>
      <c r="N380" s="295"/>
      <c r="O380" s="295"/>
      <c r="P380" s="295"/>
      <c r="Q380" s="295"/>
      <c r="R380" s="295"/>
      <c r="S380" s="295"/>
      <c r="T380" s="295"/>
      <c r="U380" s="295"/>
      <c r="V380" s="295"/>
      <c r="W380" s="295"/>
      <c r="X380" s="295"/>
      <c r="Y380" s="295"/>
      <c r="Z380" s="295"/>
      <c r="AA380" s="295"/>
      <c r="AB380" s="295"/>
      <c r="AC380" s="295"/>
      <c r="AD380" s="295"/>
      <c r="AE380" s="295"/>
      <c r="AF380" s="295"/>
      <c r="AG380" s="295"/>
    </row>
    <row r="381" spans="1:33" ht="24" customHeight="1">
      <c r="A381" s="295"/>
      <c r="B381" s="295"/>
      <c r="C381" s="295"/>
      <c r="D381" s="295"/>
      <c r="E381" s="295"/>
      <c r="F381" s="295"/>
      <c r="G381" s="295"/>
      <c r="H381" s="295"/>
      <c r="I381" s="295"/>
      <c r="J381" s="295"/>
      <c r="K381" s="295"/>
      <c r="L381" s="295"/>
      <c r="M381" s="295"/>
      <c r="N381" s="295"/>
      <c r="O381" s="295"/>
      <c r="P381" s="295"/>
      <c r="Q381" s="295"/>
      <c r="R381" s="295"/>
      <c r="S381" s="295"/>
      <c r="T381" s="295"/>
      <c r="U381" s="295"/>
      <c r="V381" s="295"/>
      <c r="W381" s="295"/>
      <c r="X381" s="295"/>
      <c r="Y381" s="295"/>
      <c r="Z381" s="295"/>
      <c r="AA381" s="295"/>
      <c r="AB381" s="295"/>
      <c r="AC381" s="295"/>
      <c r="AD381" s="295"/>
      <c r="AE381" s="295"/>
      <c r="AF381" s="295"/>
      <c r="AG381" s="295"/>
    </row>
    <row r="382" spans="1:33" ht="24" customHeight="1">
      <c r="A382" s="295"/>
      <c r="B382" s="295"/>
      <c r="C382" s="295"/>
      <c r="D382" s="295"/>
      <c r="E382" s="295"/>
      <c r="F382" s="295"/>
      <c r="G382" s="295"/>
      <c r="H382" s="295"/>
      <c r="I382" s="295"/>
      <c r="J382" s="295"/>
      <c r="K382" s="295"/>
      <c r="L382" s="295"/>
      <c r="M382" s="295"/>
      <c r="N382" s="295"/>
      <c r="O382" s="295"/>
      <c r="P382" s="295"/>
      <c r="Q382" s="295"/>
      <c r="R382" s="295"/>
      <c r="S382" s="295"/>
      <c r="T382" s="295"/>
      <c r="U382" s="295"/>
      <c r="V382" s="295"/>
      <c r="W382" s="295"/>
      <c r="X382" s="295"/>
      <c r="Y382" s="295"/>
      <c r="Z382" s="295"/>
      <c r="AA382" s="295"/>
      <c r="AB382" s="295"/>
      <c r="AC382" s="295"/>
      <c r="AD382" s="295"/>
      <c r="AE382" s="295"/>
      <c r="AF382" s="295"/>
      <c r="AG382" s="295"/>
    </row>
    <row r="383" spans="1:33" ht="24" customHeight="1">
      <c r="A383" s="295"/>
      <c r="B383" s="295"/>
      <c r="C383" s="295"/>
      <c r="D383" s="295"/>
      <c r="E383" s="295"/>
      <c r="F383" s="295"/>
      <c r="G383" s="295"/>
      <c r="H383" s="295"/>
      <c r="I383" s="295"/>
      <c r="J383" s="295"/>
      <c r="K383" s="295"/>
      <c r="L383" s="295"/>
      <c r="M383" s="295"/>
      <c r="N383" s="295"/>
      <c r="O383" s="295"/>
      <c r="P383" s="295"/>
      <c r="Q383" s="295"/>
      <c r="R383" s="295"/>
      <c r="S383" s="295"/>
      <c r="T383" s="295"/>
      <c r="U383" s="295"/>
      <c r="V383" s="295"/>
      <c r="W383" s="295"/>
      <c r="X383" s="295"/>
      <c r="Y383" s="295"/>
      <c r="Z383" s="295"/>
      <c r="AA383" s="295"/>
      <c r="AB383" s="295"/>
      <c r="AC383" s="295"/>
      <c r="AD383" s="295"/>
      <c r="AE383" s="295"/>
      <c r="AF383" s="295"/>
      <c r="AG383" s="295"/>
    </row>
    <row r="384" spans="1:33" ht="24" customHeight="1">
      <c r="A384" s="295"/>
      <c r="B384" s="295"/>
      <c r="C384" s="295"/>
      <c r="D384" s="295"/>
      <c r="E384" s="295"/>
      <c r="F384" s="295"/>
      <c r="G384" s="295"/>
      <c r="H384" s="295"/>
      <c r="I384" s="295"/>
      <c r="J384" s="295"/>
      <c r="K384" s="295"/>
      <c r="L384" s="295"/>
      <c r="M384" s="295"/>
      <c r="N384" s="295"/>
      <c r="O384" s="295"/>
      <c r="P384" s="295"/>
      <c r="Q384" s="295"/>
      <c r="R384" s="295"/>
      <c r="S384" s="295"/>
      <c r="T384" s="295"/>
      <c r="U384" s="295"/>
      <c r="V384" s="295"/>
      <c r="W384" s="295"/>
      <c r="X384" s="295"/>
      <c r="Y384" s="295"/>
      <c r="Z384" s="295"/>
      <c r="AA384" s="295"/>
      <c r="AB384" s="295"/>
      <c r="AC384" s="295"/>
      <c r="AD384" s="295"/>
      <c r="AE384" s="295"/>
      <c r="AF384" s="295"/>
      <c r="AG384" s="295"/>
    </row>
    <row r="385" spans="1:33" ht="24" customHeight="1">
      <c r="A385" s="295"/>
      <c r="B385" s="295"/>
      <c r="C385" s="295"/>
      <c r="D385" s="295"/>
      <c r="E385" s="295"/>
      <c r="F385" s="295"/>
      <c r="G385" s="295"/>
      <c r="H385" s="295"/>
      <c r="I385" s="295"/>
      <c r="J385" s="295"/>
      <c r="K385" s="295"/>
      <c r="L385" s="295"/>
      <c r="M385" s="295"/>
      <c r="N385" s="295"/>
      <c r="O385" s="295"/>
      <c r="P385" s="295"/>
      <c r="Q385" s="295"/>
      <c r="R385" s="295"/>
      <c r="S385" s="295"/>
      <c r="T385" s="295"/>
      <c r="U385" s="295"/>
      <c r="V385" s="295"/>
      <c r="W385" s="295"/>
      <c r="X385" s="295"/>
      <c r="Y385" s="295"/>
      <c r="Z385" s="295"/>
      <c r="AA385" s="295"/>
      <c r="AB385" s="295"/>
      <c r="AC385" s="295"/>
      <c r="AD385" s="295"/>
      <c r="AE385" s="295"/>
      <c r="AF385" s="295"/>
      <c r="AG385" s="295"/>
    </row>
    <row r="386" spans="1:33" ht="24" customHeight="1">
      <c r="A386" s="295"/>
      <c r="B386" s="295"/>
      <c r="C386" s="295"/>
      <c r="D386" s="295"/>
      <c r="E386" s="295"/>
      <c r="F386" s="295"/>
      <c r="G386" s="295"/>
      <c r="H386" s="295"/>
      <c r="I386" s="295"/>
      <c r="J386" s="295"/>
      <c r="K386" s="295"/>
      <c r="L386" s="295"/>
      <c r="M386" s="295"/>
      <c r="N386" s="295"/>
      <c r="O386" s="295"/>
      <c r="P386" s="295"/>
      <c r="Q386" s="295"/>
      <c r="R386" s="295"/>
      <c r="S386" s="295"/>
      <c r="T386" s="295"/>
      <c r="U386" s="295"/>
      <c r="V386" s="295"/>
      <c r="W386" s="295"/>
      <c r="X386" s="295"/>
      <c r="Y386" s="295"/>
      <c r="Z386" s="295"/>
      <c r="AA386" s="295"/>
      <c r="AB386" s="295"/>
      <c r="AC386" s="295"/>
      <c r="AD386" s="295"/>
      <c r="AE386" s="295"/>
      <c r="AF386" s="295"/>
      <c r="AG386" s="295"/>
    </row>
    <row r="387" spans="1:33" ht="24" customHeight="1">
      <c r="A387" s="295"/>
      <c r="B387" s="295"/>
      <c r="C387" s="295"/>
      <c r="D387" s="295"/>
      <c r="E387" s="295"/>
      <c r="F387" s="295"/>
      <c r="G387" s="295"/>
      <c r="H387" s="295"/>
      <c r="I387" s="295"/>
      <c r="J387" s="295"/>
      <c r="K387" s="295"/>
      <c r="L387" s="295"/>
      <c r="M387" s="295"/>
      <c r="N387" s="295"/>
      <c r="O387" s="295"/>
      <c r="P387" s="295"/>
      <c r="Q387" s="295"/>
      <c r="R387" s="295"/>
      <c r="S387" s="295"/>
      <c r="T387" s="295"/>
      <c r="U387" s="295"/>
      <c r="V387" s="295"/>
      <c r="W387" s="295"/>
      <c r="X387" s="295"/>
      <c r="Y387" s="295"/>
      <c r="Z387" s="295"/>
      <c r="AA387" s="295"/>
      <c r="AB387" s="295"/>
      <c r="AC387" s="295"/>
      <c r="AD387" s="295"/>
      <c r="AE387" s="295"/>
      <c r="AF387" s="295"/>
      <c r="AG387" s="295"/>
    </row>
    <row r="388" spans="1:33" ht="24" customHeight="1">
      <c r="A388" s="295"/>
      <c r="B388" s="295"/>
      <c r="C388" s="295"/>
      <c r="D388" s="295"/>
      <c r="E388" s="295"/>
      <c r="F388" s="295"/>
      <c r="G388" s="295"/>
      <c r="H388" s="295"/>
      <c r="I388" s="295"/>
      <c r="J388" s="295"/>
      <c r="K388" s="295"/>
      <c r="L388" s="295"/>
      <c r="M388" s="295"/>
      <c r="N388" s="295"/>
      <c r="O388" s="295"/>
      <c r="P388" s="295"/>
      <c r="Q388" s="295"/>
      <c r="R388" s="295"/>
      <c r="S388" s="295"/>
      <c r="T388" s="295"/>
      <c r="U388" s="295"/>
      <c r="V388" s="295"/>
      <c r="W388" s="295"/>
      <c r="X388" s="295"/>
      <c r="Y388" s="295"/>
      <c r="Z388" s="295"/>
      <c r="AA388" s="295"/>
      <c r="AB388" s="295"/>
      <c r="AC388" s="295"/>
      <c r="AD388" s="295"/>
      <c r="AE388" s="295"/>
      <c r="AF388" s="295"/>
      <c r="AG388" s="295"/>
    </row>
    <row r="389" spans="1:33" ht="24" customHeight="1">
      <c r="A389" s="295"/>
      <c r="B389" s="295"/>
      <c r="C389" s="295"/>
      <c r="D389" s="295"/>
      <c r="E389" s="295"/>
      <c r="F389" s="295"/>
      <c r="G389" s="295"/>
      <c r="H389" s="295"/>
      <c r="I389" s="295"/>
      <c r="J389" s="295"/>
      <c r="K389" s="295"/>
      <c r="L389" s="295"/>
      <c r="M389" s="295"/>
      <c r="N389" s="295"/>
      <c r="O389" s="295"/>
      <c r="P389" s="295"/>
      <c r="Q389" s="295"/>
      <c r="R389" s="295"/>
      <c r="S389" s="295"/>
      <c r="T389" s="295"/>
      <c r="U389" s="295"/>
      <c r="V389" s="295"/>
      <c r="W389" s="295"/>
      <c r="X389" s="295"/>
      <c r="Y389" s="295"/>
      <c r="Z389" s="295"/>
      <c r="AA389" s="295"/>
      <c r="AB389" s="295"/>
      <c r="AC389" s="295"/>
      <c r="AD389" s="295"/>
      <c r="AE389" s="295"/>
      <c r="AF389" s="295"/>
      <c r="AG389" s="295"/>
    </row>
    <row r="390" spans="1:33" ht="24" customHeight="1">
      <c r="A390" s="295"/>
      <c r="B390" s="295"/>
      <c r="C390" s="295"/>
      <c r="D390" s="295"/>
      <c r="E390" s="295"/>
      <c r="F390" s="295"/>
      <c r="G390" s="295"/>
      <c r="H390" s="295"/>
      <c r="I390" s="295"/>
      <c r="J390" s="295"/>
      <c r="K390" s="295"/>
      <c r="L390" s="295"/>
      <c r="M390" s="295"/>
      <c r="N390" s="295"/>
      <c r="O390" s="295"/>
      <c r="P390" s="295"/>
      <c r="Q390" s="295"/>
      <c r="R390" s="295"/>
      <c r="S390" s="295"/>
      <c r="T390" s="295"/>
      <c r="U390" s="295"/>
      <c r="V390" s="295"/>
      <c r="W390" s="295"/>
      <c r="X390" s="295"/>
      <c r="Y390" s="295"/>
      <c r="Z390" s="295"/>
      <c r="AA390" s="295"/>
      <c r="AB390" s="295"/>
      <c r="AC390" s="295"/>
      <c r="AD390" s="295"/>
      <c r="AE390" s="295"/>
      <c r="AF390" s="295"/>
      <c r="AG390" s="295"/>
    </row>
    <row r="391" spans="1:33" ht="24" customHeight="1">
      <c r="A391" s="295"/>
      <c r="B391" s="295"/>
      <c r="C391" s="295"/>
      <c r="D391" s="295"/>
      <c r="E391" s="295"/>
      <c r="F391" s="295"/>
      <c r="G391" s="295"/>
      <c r="H391" s="295"/>
      <c r="I391" s="295"/>
      <c r="J391" s="295"/>
      <c r="K391" s="295"/>
      <c r="L391" s="295"/>
      <c r="M391" s="295"/>
      <c r="N391" s="295"/>
      <c r="O391" s="295"/>
      <c r="P391" s="295"/>
      <c r="Q391" s="295"/>
      <c r="R391" s="295"/>
      <c r="S391" s="295"/>
      <c r="T391" s="295"/>
      <c r="U391" s="295"/>
      <c r="V391" s="295"/>
      <c r="W391" s="295"/>
      <c r="X391" s="295"/>
      <c r="Y391" s="295"/>
      <c r="Z391" s="295"/>
      <c r="AA391" s="295"/>
      <c r="AB391" s="295"/>
      <c r="AC391" s="295"/>
      <c r="AD391" s="295"/>
      <c r="AE391" s="295"/>
      <c r="AF391" s="295"/>
      <c r="AG391" s="295"/>
    </row>
    <row r="392" spans="1:33" ht="24" customHeight="1">
      <c r="A392" s="295"/>
      <c r="B392" s="295"/>
      <c r="C392" s="295"/>
      <c r="D392" s="295"/>
      <c r="E392" s="295"/>
      <c r="F392" s="295"/>
      <c r="G392" s="295"/>
      <c r="H392" s="295"/>
      <c r="I392" s="295"/>
      <c r="J392" s="295"/>
      <c r="K392" s="295"/>
      <c r="L392" s="295"/>
      <c r="M392" s="295"/>
      <c r="N392" s="295"/>
      <c r="O392" s="295"/>
      <c r="P392" s="295"/>
      <c r="Q392" s="295"/>
      <c r="R392" s="295"/>
      <c r="S392" s="295"/>
      <c r="T392" s="295"/>
      <c r="U392" s="295"/>
      <c r="V392" s="295"/>
      <c r="W392" s="295"/>
      <c r="X392" s="295"/>
      <c r="Y392" s="295"/>
      <c r="Z392" s="295"/>
      <c r="AA392" s="295"/>
      <c r="AB392" s="295"/>
      <c r="AC392" s="295"/>
      <c r="AD392" s="295"/>
      <c r="AE392" s="295"/>
      <c r="AF392" s="295"/>
      <c r="AG392" s="295"/>
    </row>
    <row r="393" spans="1:33" ht="24" customHeight="1">
      <c r="A393" s="295"/>
      <c r="B393" s="295"/>
      <c r="C393" s="295"/>
      <c r="D393" s="295"/>
      <c r="E393" s="295"/>
      <c r="F393" s="295"/>
      <c r="G393" s="295"/>
      <c r="H393" s="295"/>
      <c r="I393" s="295"/>
      <c r="J393" s="295"/>
      <c r="K393" s="295"/>
      <c r="L393" s="295"/>
      <c r="M393" s="295"/>
      <c r="N393" s="295"/>
      <c r="O393" s="295"/>
      <c r="P393" s="295"/>
      <c r="Q393" s="295"/>
      <c r="R393" s="295"/>
      <c r="S393" s="295"/>
      <c r="T393" s="295"/>
      <c r="U393" s="295"/>
      <c r="V393" s="295"/>
      <c r="W393" s="295"/>
      <c r="X393" s="295"/>
      <c r="Y393" s="295"/>
      <c r="Z393" s="295"/>
      <c r="AA393" s="295"/>
      <c r="AB393" s="295"/>
      <c r="AC393" s="295"/>
      <c r="AD393" s="295"/>
      <c r="AE393" s="295"/>
      <c r="AF393" s="295"/>
      <c r="AG393" s="295"/>
    </row>
    <row r="394" spans="1:33" ht="24" customHeight="1">
      <c r="A394" s="295"/>
      <c r="B394" s="295"/>
      <c r="C394" s="295"/>
      <c r="D394" s="295"/>
      <c r="E394" s="295"/>
      <c r="F394" s="295"/>
      <c r="G394" s="295"/>
      <c r="H394" s="295"/>
      <c r="I394" s="295"/>
      <c r="J394" s="295"/>
      <c r="K394" s="295"/>
      <c r="L394" s="295"/>
      <c r="M394" s="295"/>
      <c r="N394" s="295"/>
      <c r="O394" s="295"/>
      <c r="P394" s="295"/>
      <c r="Q394" s="295"/>
      <c r="R394" s="295"/>
      <c r="S394" s="295"/>
      <c r="T394" s="295"/>
      <c r="U394" s="295"/>
      <c r="V394" s="295"/>
      <c r="W394" s="295"/>
      <c r="X394" s="295"/>
      <c r="Y394" s="295"/>
      <c r="Z394" s="295"/>
      <c r="AA394" s="295"/>
      <c r="AB394" s="295"/>
      <c r="AC394" s="295"/>
      <c r="AD394" s="295"/>
      <c r="AE394" s="295"/>
      <c r="AF394" s="295"/>
      <c r="AG394" s="295"/>
    </row>
    <row r="395" spans="1:33" ht="24" customHeight="1">
      <c r="A395" s="295"/>
      <c r="B395" s="295"/>
      <c r="C395" s="295"/>
      <c r="D395" s="295"/>
      <c r="E395" s="295"/>
      <c r="F395" s="295"/>
      <c r="G395" s="295"/>
      <c r="H395" s="295"/>
      <c r="I395" s="295"/>
      <c r="J395" s="295"/>
      <c r="K395" s="295"/>
      <c r="L395" s="295"/>
      <c r="M395" s="295"/>
      <c r="N395" s="295"/>
      <c r="O395" s="295"/>
      <c r="P395" s="295"/>
      <c r="Q395" s="295"/>
      <c r="R395" s="295"/>
      <c r="S395" s="295"/>
      <c r="T395" s="295"/>
      <c r="U395" s="295"/>
      <c r="V395" s="295"/>
      <c r="W395" s="295"/>
      <c r="X395" s="295"/>
      <c r="Y395" s="295"/>
      <c r="Z395" s="295"/>
      <c r="AA395" s="295"/>
      <c r="AB395" s="295"/>
      <c r="AC395" s="295"/>
      <c r="AD395" s="295"/>
      <c r="AE395" s="295"/>
      <c r="AF395" s="295"/>
      <c r="AG395" s="295"/>
    </row>
    <row r="396" spans="1:33" ht="24" customHeight="1">
      <c r="A396" s="295"/>
      <c r="B396" s="295"/>
      <c r="C396" s="295"/>
      <c r="D396" s="295"/>
      <c r="E396" s="295"/>
      <c r="F396" s="295"/>
      <c r="G396" s="295"/>
      <c r="H396" s="295"/>
      <c r="I396" s="295"/>
      <c r="J396" s="295"/>
      <c r="K396" s="295"/>
      <c r="L396" s="295"/>
      <c r="M396" s="295"/>
      <c r="N396" s="295"/>
      <c r="O396" s="295"/>
      <c r="P396" s="295"/>
      <c r="Q396" s="295"/>
      <c r="R396" s="295"/>
      <c r="S396" s="295"/>
      <c r="T396" s="295"/>
      <c r="U396" s="295"/>
      <c r="V396" s="295"/>
      <c r="W396" s="295"/>
      <c r="X396" s="295"/>
      <c r="Y396" s="295"/>
      <c r="Z396" s="295"/>
      <c r="AA396" s="295"/>
      <c r="AB396" s="295"/>
      <c r="AC396" s="295"/>
      <c r="AD396" s="295"/>
      <c r="AE396" s="295"/>
      <c r="AF396" s="295"/>
      <c r="AG396" s="295"/>
    </row>
    <row r="397" spans="1:33" ht="24" customHeight="1">
      <c r="A397" s="295"/>
      <c r="B397" s="295"/>
      <c r="C397" s="295"/>
      <c r="D397" s="295"/>
      <c r="E397" s="295"/>
      <c r="F397" s="295"/>
      <c r="G397" s="295"/>
      <c r="H397" s="295"/>
      <c r="I397" s="295"/>
      <c r="J397" s="295"/>
      <c r="K397" s="295"/>
      <c r="L397" s="295"/>
      <c r="M397" s="295"/>
      <c r="N397" s="295"/>
      <c r="O397" s="295"/>
      <c r="P397" s="295"/>
      <c r="Q397" s="295"/>
      <c r="R397" s="295"/>
      <c r="S397" s="295"/>
      <c r="T397" s="295"/>
      <c r="U397" s="295"/>
      <c r="V397" s="295"/>
      <c r="W397" s="295"/>
      <c r="X397" s="295"/>
      <c r="Y397" s="295"/>
      <c r="Z397" s="295"/>
      <c r="AA397" s="295"/>
      <c r="AB397" s="295"/>
      <c r="AC397" s="295"/>
      <c r="AD397" s="295"/>
      <c r="AE397" s="295"/>
      <c r="AF397" s="295"/>
      <c r="AG397" s="295"/>
    </row>
    <row r="398" spans="1:33" ht="24" customHeight="1">
      <c r="A398" s="295"/>
      <c r="B398" s="295"/>
      <c r="C398" s="295"/>
      <c r="D398" s="295"/>
      <c r="E398" s="295"/>
      <c r="F398" s="295"/>
      <c r="G398" s="295"/>
      <c r="H398" s="295"/>
      <c r="I398" s="295"/>
      <c r="J398" s="295"/>
      <c r="K398" s="295"/>
      <c r="L398" s="295"/>
      <c r="M398" s="295"/>
      <c r="N398" s="295"/>
      <c r="O398" s="295"/>
      <c r="P398" s="295"/>
      <c r="Q398" s="295"/>
      <c r="R398" s="295"/>
      <c r="S398" s="295"/>
      <c r="T398" s="295"/>
      <c r="U398" s="295"/>
      <c r="V398" s="295"/>
      <c r="W398" s="295"/>
      <c r="X398" s="295"/>
      <c r="Y398" s="295"/>
      <c r="Z398" s="295"/>
      <c r="AA398" s="295"/>
      <c r="AB398" s="295"/>
      <c r="AC398" s="295"/>
      <c r="AD398" s="295"/>
      <c r="AE398" s="295"/>
      <c r="AF398" s="295"/>
      <c r="AG398" s="295"/>
    </row>
    <row r="399" spans="1:33" ht="24" customHeight="1">
      <c r="A399" s="295"/>
      <c r="B399" s="295"/>
      <c r="C399" s="295"/>
      <c r="D399" s="295"/>
      <c r="E399" s="295"/>
      <c r="F399" s="295"/>
      <c r="G399" s="295"/>
      <c r="H399" s="295"/>
      <c r="I399" s="295"/>
      <c r="J399" s="295"/>
      <c r="K399" s="295"/>
      <c r="L399" s="295"/>
      <c r="M399" s="295"/>
      <c r="N399" s="295"/>
      <c r="O399" s="295"/>
      <c r="P399" s="295"/>
      <c r="Q399" s="295"/>
      <c r="R399" s="295"/>
      <c r="S399" s="295"/>
      <c r="T399" s="295"/>
      <c r="U399" s="295"/>
      <c r="V399" s="295"/>
      <c r="W399" s="295"/>
      <c r="X399" s="295"/>
      <c r="Y399" s="295"/>
      <c r="Z399" s="295"/>
      <c r="AA399" s="295"/>
      <c r="AB399" s="295"/>
      <c r="AC399" s="295"/>
      <c r="AD399" s="295"/>
      <c r="AE399" s="295"/>
      <c r="AF399" s="295"/>
      <c r="AG399" s="295"/>
    </row>
    <row r="400" spans="1:33" ht="24" customHeight="1">
      <c r="A400" s="295"/>
      <c r="B400" s="295"/>
      <c r="C400" s="295"/>
      <c r="D400" s="295"/>
      <c r="E400" s="295"/>
      <c r="F400" s="295"/>
      <c r="G400" s="295"/>
      <c r="H400" s="295"/>
      <c r="I400" s="295"/>
      <c r="J400" s="295"/>
      <c r="K400" s="295"/>
      <c r="L400" s="295"/>
      <c r="M400" s="295"/>
      <c r="N400" s="295"/>
      <c r="O400" s="295"/>
      <c r="P400" s="295"/>
      <c r="Q400" s="295"/>
      <c r="R400" s="295"/>
      <c r="S400" s="295"/>
      <c r="T400" s="295"/>
      <c r="U400" s="295"/>
      <c r="V400" s="295"/>
      <c r="W400" s="295"/>
      <c r="X400" s="295"/>
      <c r="Y400" s="295"/>
      <c r="Z400" s="295"/>
      <c r="AA400" s="295"/>
      <c r="AB400" s="295"/>
      <c r="AC400" s="295"/>
      <c r="AD400" s="295"/>
      <c r="AE400" s="295"/>
      <c r="AF400" s="295"/>
      <c r="AG400" s="295"/>
    </row>
    <row r="401" spans="1:33" ht="24" customHeight="1">
      <c r="A401" s="295"/>
      <c r="B401" s="295"/>
      <c r="C401" s="295"/>
      <c r="D401" s="295"/>
      <c r="E401" s="295"/>
      <c r="F401" s="295"/>
      <c r="G401" s="295"/>
      <c r="H401" s="295"/>
      <c r="I401" s="295"/>
      <c r="J401" s="295"/>
      <c r="K401" s="295"/>
      <c r="L401" s="295"/>
      <c r="M401" s="295"/>
      <c r="N401" s="295"/>
      <c r="O401" s="295"/>
      <c r="P401" s="295"/>
      <c r="Q401" s="295"/>
      <c r="R401" s="295"/>
      <c r="S401" s="295"/>
      <c r="T401" s="295"/>
      <c r="U401" s="295"/>
      <c r="V401" s="295"/>
      <c r="W401" s="295"/>
      <c r="X401" s="295"/>
      <c r="Y401" s="295"/>
      <c r="Z401" s="295"/>
      <c r="AA401" s="295"/>
      <c r="AB401" s="295"/>
      <c r="AC401" s="295"/>
      <c r="AD401" s="295"/>
      <c r="AE401" s="295"/>
      <c r="AF401" s="295"/>
      <c r="AG401" s="295"/>
    </row>
    <row r="402" spans="1:33" ht="24" customHeight="1">
      <c r="A402" s="295"/>
      <c r="B402" s="295"/>
      <c r="C402" s="295"/>
      <c r="D402" s="295"/>
      <c r="E402" s="295"/>
      <c r="F402" s="295"/>
      <c r="G402" s="295"/>
      <c r="H402" s="295"/>
      <c r="I402" s="295"/>
      <c r="J402" s="295"/>
      <c r="K402" s="295"/>
      <c r="L402" s="295"/>
      <c r="M402" s="295"/>
      <c r="N402" s="295"/>
      <c r="O402" s="295"/>
      <c r="P402" s="295"/>
      <c r="Q402" s="295"/>
      <c r="R402" s="295"/>
      <c r="S402" s="295"/>
      <c r="T402" s="295"/>
      <c r="U402" s="295"/>
      <c r="V402" s="295"/>
      <c r="W402" s="295"/>
      <c r="X402" s="295"/>
      <c r="Y402" s="295"/>
      <c r="Z402" s="295"/>
      <c r="AA402" s="295"/>
      <c r="AB402" s="295"/>
      <c r="AC402" s="295"/>
      <c r="AD402" s="295"/>
      <c r="AE402" s="295"/>
      <c r="AF402" s="295"/>
      <c r="AG402" s="295"/>
    </row>
    <row r="403" spans="1:33" ht="24" customHeight="1">
      <c r="A403" s="295"/>
      <c r="B403" s="295"/>
      <c r="C403" s="295"/>
      <c r="D403" s="295"/>
      <c r="E403" s="295"/>
      <c r="F403" s="295"/>
      <c r="G403" s="295"/>
      <c r="H403" s="295"/>
      <c r="I403" s="295"/>
      <c r="J403" s="295"/>
      <c r="K403" s="295"/>
      <c r="L403" s="295"/>
      <c r="M403" s="295"/>
      <c r="N403" s="295"/>
      <c r="O403" s="295"/>
      <c r="P403" s="295"/>
      <c r="Q403" s="295"/>
      <c r="R403" s="295"/>
      <c r="S403" s="295"/>
      <c r="T403" s="295"/>
      <c r="U403" s="295"/>
      <c r="V403" s="295"/>
      <c r="W403" s="295"/>
      <c r="X403" s="295"/>
      <c r="Y403" s="295"/>
      <c r="Z403" s="295"/>
      <c r="AA403" s="295"/>
      <c r="AB403" s="295"/>
      <c r="AC403" s="295"/>
      <c r="AD403" s="295"/>
      <c r="AE403" s="295"/>
      <c r="AF403" s="295"/>
      <c r="AG403" s="295"/>
    </row>
    <row r="404" spans="1:33" ht="24" customHeight="1">
      <c r="A404" s="295"/>
      <c r="B404" s="295"/>
      <c r="C404" s="295"/>
      <c r="D404" s="295"/>
      <c r="E404" s="295"/>
      <c r="F404" s="295"/>
      <c r="G404" s="295"/>
      <c r="H404" s="295"/>
      <c r="I404" s="295"/>
      <c r="J404" s="295"/>
      <c r="K404" s="295"/>
      <c r="L404" s="295"/>
      <c r="M404" s="295"/>
      <c r="N404" s="295"/>
      <c r="O404" s="295"/>
      <c r="P404" s="295"/>
      <c r="Q404" s="295"/>
      <c r="R404" s="295"/>
      <c r="S404" s="295"/>
      <c r="T404" s="295"/>
      <c r="U404" s="295"/>
      <c r="V404" s="295"/>
      <c r="W404" s="295"/>
      <c r="X404" s="295"/>
      <c r="Y404" s="295"/>
      <c r="Z404" s="295"/>
      <c r="AA404" s="295"/>
      <c r="AB404" s="295"/>
      <c r="AC404" s="295"/>
      <c r="AD404" s="295"/>
      <c r="AE404" s="295"/>
      <c r="AF404" s="295"/>
      <c r="AG404" s="295"/>
    </row>
    <row r="405" spans="1:33" ht="24" customHeight="1">
      <c r="A405" s="295"/>
      <c r="B405" s="295"/>
      <c r="C405" s="295"/>
      <c r="D405" s="295"/>
      <c r="E405" s="295"/>
      <c r="F405" s="295"/>
      <c r="G405" s="295"/>
      <c r="H405" s="295"/>
      <c r="I405" s="295"/>
      <c r="J405" s="295"/>
      <c r="K405" s="295"/>
      <c r="L405" s="295"/>
      <c r="M405" s="295"/>
      <c r="N405" s="295"/>
      <c r="O405" s="295"/>
      <c r="P405" s="295"/>
      <c r="Q405" s="295"/>
      <c r="R405" s="295"/>
      <c r="S405" s="295"/>
      <c r="T405" s="295"/>
      <c r="U405" s="295"/>
      <c r="V405" s="295"/>
      <c r="W405" s="295"/>
      <c r="X405" s="295"/>
      <c r="Y405" s="295"/>
      <c r="Z405" s="295"/>
      <c r="AA405" s="295"/>
      <c r="AB405" s="295"/>
      <c r="AC405" s="295"/>
      <c r="AD405" s="295"/>
      <c r="AE405" s="295"/>
      <c r="AF405" s="295"/>
      <c r="AG405" s="295"/>
    </row>
    <row r="406" spans="1:33" ht="24" customHeight="1">
      <c r="A406" s="295"/>
      <c r="B406" s="295"/>
      <c r="C406" s="295"/>
      <c r="D406" s="295"/>
      <c r="E406" s="295"/>
      <c r="F406" s="295"/>
      <c r="G406" s="295"/>
      <c r="H406" s="295"/>
      <c r="I406" s="295"/>
      <c r="J406" s="295"/>
      <c r="K406" s="295"/>
      <c r="L406" s="295"/>
      <c r="M406" s="295"/>
      <c r="N406" s="295"/>
      <c r="O406" s="295"/>
      <c r="P406" s="295"/>
      <c r="Q406" s="295"/>
      <c r="R406" s="295"/>
      <c r="S406" s="295"/>
      <c r="T406" s="295"/>
      <c r="U406" s="295"/>
      <c r="V406" s="295"/>
      <c r="W406" s="295"/>
      <c r="X406" s="295"/>
      <c r="Y406" s="295"/>
      <c r="Z406" s="295"/>
      <c r="AA406" s="295"/>
      <c r="AB406" s="295"/>
      <c r="AC406" s="295"/>
      <c r="AD406" s="295"/>
      <c r="AE406" s="295"/>
      <c r="AF406" s="295"/>
      <c r="AG406" s="295"/>
    </row>
    <row r="407" spans="1:33" ht="24" customHeight="1">
      <c r="A407" s="295"/>
      <c r="B407" s="295"/>
      <c r="C407" s="295"/>
      <c r="D407" s="295"/>
      <c r="E407" s="295"/>
      <c r="F407" s="295"/>
      <c r="G407" s="295"/>
      <c r="H407" s="295"/>
      <c r="I407" s="295"/>
      <c r="J407" s="295"/>
      <c r="K407" s="295"/>
      <c r="L407" s="295"/>
      <c r="M407" s="295"/>
      <c r="N407" s="295"/>
      <c r="O407" s="295"/>
      <c r="P407" s="295"/>
      <c r="Q407" s="295"/>
      <c r="R407" s="295"/>
      <c r="S407" s="295"/>
      <c r="T407" s="295"/>
      <c r="U407" s="295"/>
      <c r="V407" s="295"/>
      <c r="W407" s="295"/>
      <c r="X407" s="295"/>
      <c r="Y407" s="295"/>
      <c r="Z407" s="295"/>
      <c r="AA407" s="295"/>
      <c r="AB407" s="295"/>
      <c r="AC407" s="295"/>
      <c r="AD407" s="295"/>
      <c r="AE407" s="295"/>
      <c r="AF407" s="295"/>
      <c r="AG407" s="295"/>
    </row>
    <row r="408" spans="1:33" ht="24" customHeight="1">
      <c r="A408" s="295"/>
      <c r="B408" s="295"/>
      <c r="C408" s="295"/>
      <c r="D408" s="295"/>
      <c r="E408" s="295"/>
      <c r="F408" s="295"/>
      <c r="G408" s="295"/>
      <c r="H408" s="295"/>
      <c r="I408" s="295"/>
      <c r="J408" s="295"/>
      <c r="K408" s="295"/>
      <c r="L408" s="295"/>
      <c r="M408" s="295"/>
      <c r="N408" s="295"/>
      <c r="O408" s="295"/>
      <c r="P408" s="295"/>
      <c r="Q408" s="295"/>
      <c r="R408" s="295"/>
      <c r="S408" s="295"/>
      <c r="T408" s="295"/>
      <c r="U408" s="295"/>
      <c r="V408" s="295"/>
      <c r="W408" s="295"/>
      <c r="X408" s="295"/>
      <c r="Y408" s="295"/>
      <c r="Z408" s="295"/>
      <c r="AA408" s="295"/>
      <c r="AB408" s="295"/>
      <c r="AC408" s="295"/>
      <c r="AD408" s="295"/>
      <c r="AE408" s="295"/>
      <c r="AF408" s="295"/>
      <c r="AG408" s="295"/>
    </row>
    <row r="409" spans="1:33" ht="24" customHeight="1">
      <c r="A409" s="295"/>
      <c r="B409" s="295"/>
      <c r="C409" s="295"/>
      <c r="D409" s="295"/>
      <c r="E409" s="295"/>
      <c r="F409" s="295"/>
      <c r="G409" s="295"/>
      <c r="H409" s="295"/>
      <c r="I409" s="295"/>
      <c r="J409" s="295"/>
      <c r="K409" s="295"/>
      <c r="L409" s="295"/>
      <c r="M409" s="295"/>
      <c r="N409" s="295"/>
      <c r="O409" s="295"/>
      <c r="P409" s="295"/>
      <c r="Q409" s="295"/>
      <c r="R409" s="295"/>
      <c r="S409" s="295"/>
      <c r="T409" s="295"/>
      <c r="U409" s="295"/>
      <c r="V409" s="295"/>
      <c r="W409" s="295"/>
      <c r="X409" s="295"/>
      <c r="Y409" s="295"/>
      <c r="Z409" s="295"/>
      <c r="AA409" s="295"/>
      <c r="AB409" s="295"/>
      <c r="AC409" s="295"/>
      <c r="AD409" s="295"/>
      <c r="AE409" s="295"/>
      <c r="AF409" s="295"/>
      <c r="AG409" s="295"/>
    </row>
    <row r="410" spans="1:33" ht="24" customHeight="1">
      <c r="A410" s="295"/>
      <c r="B410" s="295"/>
      <c r="C410" s="295"/>
      <c r="D410" s="295"/>
      <c r="E410" s="295"/>
      <c r="F410" s="295"/>
      <c r="G410" s="295"/>
      <c r="H410" s="295"/>
      <c r="I410" s="295"/>
      <c r="J410" s="295"/>
      <c r="K410" s="295"/>
      <c r="L410" s="295"/>
      <c r="M410" s="295"/>
      <c r="N410" s="295"/>
      <c r="O410" s="295"/>
      <c r="P410" s="295"/>
      <c r="Q410" s="295"/>
      <c r="R410" s="295"/>
      <c r="S410" s="295"/>
      <c r="T410" s="295"/>
      <c r="U410" s="295"/>
      <c r="V410" s="295"/>
      <c r="W410" s="295"/>
      <c r="X410" s="295"/>
      <c r="Y410" s="295"/>
      <c r="Z410" s="295"/>
      <c r="AA410" s="295"/>
      <c r="AB410" s="295"/>
      <c r="AC410" s="295"/>
      <c r="AD410" s="295"/>
      <c r="AE410" s="295"/>
      <c r="AF410" s="295"/>
      <c r="AG410" s="295"/>
    </row>
    <row r="411" spans="1:33" ht="24" customHeight="1">
      <c r="A411" s="295"/>
      <c r="B411" s="295"/>
      <c r="C411" s="295"/>
      <c r="D411" s="295"/>
      <c r="E411" s="295"/>
      <c r="F411" s="295"/>
      <c r="G411" s="295"/>
      <c r="H411" s="295"/>
      <c r="I411" s="295"/>
      <c r="J411" s="295"/>
      <c r="K411" s="295"/>
      <c r="L411" s="295"/>
      <c r="M411" s="295"/>
      <c r="N411" s="295"/>
      <c r="O411" s="295"/>
      <c r="P411" s="295"/>
      <c r="Q411" s="295"/>
      <c r="R411" s="295"/>
      <c r="S411" s="295"/>
      <c r="T411" s="295"/>
      <c r="U411" s="295"/>
      <c r="V411" s="295"/>
      <c r="W411" s="295"/>
      <c r="X411" s="295"/>
      <c r="Y411" s="295"/>
      <c r="Z411" s="295"/>
      <c r="AA411" s="295"/>
      <c r="AB411" s="295"/>
      <c r="AC411" s="295"/>
      <c r="AD411" s="295"/>
      <c r="AE411" s="295"/>
      <c r="AF411" s="295"/>
      <c r="AG411" s="295"/>
    </row>
    <row r="412" spans="1:33" ht="24" customHeight="1">
      <c r="A412" s="295"/>
      <c r="B412" s="295"/>
      <c r="C412" s="295"/>
      <c r="D412" s="295"/>
      <c r="E412" s="295"/>
      <c r="F412" s="295"/>
      <c r="G412" s="295"/>
      <c r="H412" s="295"/>
      <c r="I412" s="295"/>
      <c r="J412" s="295"/>
      <c r="K412" s="295"/>
      <c r="L412" s="295"/>
      <c r="M412" s="295"/>
      <c r="N412" s="295"/>
      <c r="O412" s="295"/>
      <c r="P412" s="295"/>
      <c r="Q412" s="295"/>
      <c r="R412" s="295"/>
      <c r="S412" s="295"/>
      <c r="T412" s="295"/>
      <c r="U412" s="295"/>
      <c r="V412" s="295"/>
      <c r="W412" s="295"/>
      <c r="X412" s="295"/>
      <c r="Y412" s="295"/>
      <c r="Z412" s="295"/>
      <c r="AA412" s="295"/>
      <c r="AB412" s="295"/>
      <c r="AC412" s="295"/>
      <c r="AD412" s="295"/>
      <c r="AE412" s="295"/>
      <c r="AF412" s="295"/>
      <c r="AG412" s="295"/>
    </row>
    <row r="413" spans="1:33" ht="24" customHeight="1">
      <c r="A413" s="295"/>
      <c r="B413" s="295"/>
      <c r="C413" s="295"/>
      <c r="D413" s="295"/>
      <c r="E413" s="295"/>
      <c r="F413" s="295"/>
      <c r="G413" s="295"/>
      <c r="H413" s="295"/>
      <c r="I413" s="295"/>
      <c r="J413" s="295"/>
      <c r="K413" s="295"/>
      <c r="L413" s="295"/>
      <c r="M413" s="295"/>
      <c r="N413" s="295"/>
      <c r="O413" s="295"/>
      <c r="P413" s="295"/>
      <c r="Q413" s="295"/>
      <c r="R413" s="295"/>
      <c r="S413" s="295"/>
      <c r="T413" s="295"/>
      <c r="U413" s="295"/>
      <c r="V413" s="295"/>
      <c r="W413" s="295"/>
      <c r="X413" s="295"/>
      <c r="Y413" s="295"/>
      <c r="Z413" s="295"/>
      <c r="AA413" s="295"/>
      <c r="AB413" s="295"/>
      <c r="AC413" s="295"/>
      <c r="AD413" s="295"/>
      <c r="AE413" s="295"/>
      <c r="AF413" s="295"/>
      <c r="AG413" s="295"/>
    </row>
    <row r="414" spans="1:33" ht="24" customHeight="1">
      <c r="A414" s="295"/>
      <c r="B414" s="295"/>
      <c r="C414" s="295"/>
      <c r="D414" s="295"/>
      <c r="E414" s="295"/>
      <c r="F414" s="295"/>
      <c r="G414" s="295"/>
      <c r="H414" s="295"/>
      <c r="I414" s="295"/>
      <c r="J414" s="295"/>
      <c r="K414" s="295"/>
      <c r="L414" s="295"/>
      <c r="M414" s="295"/>
      <c r="N414" s="295"/>
      <c r="O414" s="295"/>
      <c r="P414" s="295"/>
      <c r="Q414" s="295"/>
      <c r="R414" s="295"/>
      <c r="S414" s="295"/>
      <c r="T414" s="295"/>
      <c r="U414" s="295"/>
      <c r="V414" s="295"/>
      <c r="W414" s="295"/>
      <c r="X414" s="295"/>
      <c r="Y414" s="295"/>
      <c r="Z414" s="295"/>
      <c r="AA414" s="295"/>
      <c r="AB414" s="295"/>
      <c r="AC414" s="295"/>
      <c r="AD414" s="295"/>
      <c r="AE414" s="295"/>
      <c r="AF414" s="295"/>
      <c r="AG414" s="295"/>
    </row>
    <row r="415" spans="1:33" ht="24" customHeight="1">
      <c r="A415" s="295"/>
      <c r="B415" s="295"/>
      <c r="C415" s="295"/>
      <c r="D415" s="295"/>
      <c r="E415" s="295"/>
      <c r="F415" s="295"/>
      <c r="G415" s="295"/>
      <c r="H415" s="295"/>
      <c r="I415" s="295"/>
      <c r="J415" s="295"/>
      <c r="K415" s="295"/>
      <c r="L415" s="295"/>
      <c r="M415" s="295"/>
      <c r="N415" s="295"/>
      <c r="O415" s="295"/>
      <c r="P415" s="295"/>
      <c r="Q415" s="295"/>
      <c r="R415" s="295"/>
      <c r="S415" s="295"/>
      <c r="T415" s="295"/>
      <c r="U415" s="295"/>
      <c r="V415" s="295"/>
      <c r="W415" s="295"/>
      <c r="X415" s="295"/>
      <c r="Y415" s="295"/>
      <c r="Z415" s="295"/>
      <c r="AA415" s="295"/>
      <c r="AB415" s="295"/>
      <c r="AC415" s="295"/>
      <c r="AD415" s="295"/>
      <c r="AE415" s="295"/>
      <c r="AF415" s="295"/>
      <c r="AG415" s="295"/>
    </row>
    <row r="416" spans="1:33" ht="24" customHeight="1">
      <c r="A416" s="295"/>
      <c r="B416" s="295"/>
      <c r="C416" s="295"/>
      <c r="D416" s="295"/>
      <c r="E416" s="295"/>
      <c r="F416" s="295"/>
      <c r="G416" s="295"/>
      <c r="H416" s="295"/>
      <c r="I416" s="295"/>
      <c r="J416" s="295"/>
      <c r="K416" s="295"/>
      <c r="L416" s="295"/>
      <c r="M416" s="295"/>
      <c r="N416" s="295"/>
      <c r="O416" s="295"/>
      <c r="P416" s="295"/>
      <c r="Q416" s="295"/>
      <c r="R416" s="295"/>
      <c r="S416" s="295"/>
      <c r="T416" s="295"/>
      <c r="U416" s="295"/>
      <c r="V416" s="295"/>
      <c r="W416" s="295"/>
      <c r="X416" s="295"/>
      <c r="Y416" s="295"/>
      <c r="Z416" s="295"/>
      <c r="AA416" s="295"/>
      <c r="AB416" s="295"/>
      <c r="AC416" s="295"/>
      <c r="AD416" s="295"/>
      <c r="AE416" s="295"/>
      <c r="AF416" s="295"/>
      <c r="AG416" s="295"/>
    </row>
    <row r="417" spans="1:33" ht="24" customHeight="1">
      <c r="A417" s="295"/>
      <c r="B417" s="295"/>
      <c r="C417" s="295"/>
      <c r="D417" s="295"/>
      <c r="E417" s="295"/>
      <c r="F417" s="295"/>
      <c r="G417" s="295"/>
      <c r="H417" s="295"/>
      <c r="I417" s="295"/>
      <c r="J417" s="295"/>
      <c r="K417" s="295"/>
      <c r="L417" s="295"/>
      <c r="M417" s="295"/>
      <c r="N417" s="295"/>
      <c r="O417" s="295"/>
      <c r="P417" s="295"/>
      <c r="Q417" s="295"/>
      <c r="R417" s="295"/>
      <c r="S417" s="295"/>
      <c r="T417" s="295"/>
      <c r="U417" s="295"/>
      <c r="V417" s="295"/>
      <c r="W417" s="295"/>
      <c r="X417" s="295"/>
      <c r="Y417" s="295"/>
      <c r="Z417" s="295"/>
      <c r="AA417" s="295"/>
      <c r="AB417" s="295"/>
      <c r="AC417" s="295"/>
      <c r="AD417" s="295"/>
      <c r="AE417" s="295"/>
      <c r="AF417" s="295"/>
      <c r="AG417" s="295"/>
    </row>
    <row r="418" spans="1:33" ht="24" customHeight="1">
      <c r="A418" s="295"/>
      <c r="B418" s="295"/>
      <c r="C418" s="295"/>
      <c r="D418" s="295"/>
      <c r="E418" s="295"/>
      <c r="F418" s="295"/>
      <c r="G418" s="295"/>
      <c r="H418" s="295"/>
      <c r="I418" s="295"/>
      <c r="J418" s="295"/>
      <c r="K418" s="295"/>
      <c r="L418" s="295"/>
      <c r="M418" s="295"/>
      <c r="N418" s="295"/>
      <c r="O418" s="295"/>
      <c r="P418" s="295"/>
      <c r="Q418" s="295"/>
      <c r="R418" s="295"/>
      <c r="S418" s="295"/>
      <c r="T418" s="295"/>
      <c r="U418" s="295"/>
      <c r="V418" s="295"/>
      <c r="W418" s="295"/>
      <c r="X418" s="295"/>
      <c r="Y418" s="295"/>
      <c r="Z418" s="295"/>
      <c r="AA418" s="295"/>
      <c r="AB418" s="295"/>
      <c r="AC418" s="295"/>
      <c r="AD418" s="295"/>
      <c r="AE418" s="295"/>
      <c r="AF418" s="295"/>
      <c r="AG418" s="295"/>
    </row>
    <row r="419" spans="1:33" ht="24" customHeight="1">
      <c r="A419" s="295"/>
      <c r="B419" s="295"/>
      <c r="C419" s="295"/>
      <c r="D419" s="295"/>
      <c r="E419" s="295"/>
      <c r="F419" s="295"/>
      <c r="G419" s="295"/>
      <c r="H419" s="295"/>
      <c r="I419" s="295"/>
      <c r="J419" s="295"/>
      <c r="K419" s="295"/>
      <c r="L419" s="295"/>
      <c r="M419" s="295"/>
      <c r="N419" s="295"/>
      <c r="O419" s="295"/>
      <c r="P419" s="295"/>
      <c r="Q419" s="295"/>
      <c r="R419" s="295"/>
      <c r="S419" s="295"/>
      <c r="T419" s="295"/>
      <c r="U419" s="295"/>
      <c r="V419" s="295"/>
      <c r="W419" s="295"/>
      <c r="X419" s="295"/>
      <c r="Y419" s="295"/>
      <c r="Z419" s="295"/>
      <c r="AA419" s="295"/>
      <c r="AB419" s="295"/>
      <c r="AC419" s="295"/>
      <c r="AD419" s="295"/>
      <c r="AE419" s="295"/>
      <c r="AF419" s="295"/>
      <c r="AG419" s="295"/>
    </row>
    <row r="420" spans="1:33" ht="24" customHeight="1">
      <c r="A420" s="295"/>
      <c r="B420" s="295"/>
      <c r="C420" s="295"/>
      <c r="D420" s="295"/>
      <c r="E420" s="295"/>
      <c r="F420" s="295"/>
      <c r="G420" s="295"/>
      <c r="H420" s="295"/>
      <c r="I420" s="295"/>
      <c r="J420" s="295"/>
      <c r="K420" s="295"/>
      <c r="L420" s="295"/>
      <c r="M420" s="295"/>
      <c r="N420" s="295"/>
      <c r="O420" s="295"/>
      <c r="P420" s="295"/>
      <c r="Q420" s="295"/>
      <c r="R420" s="295"/>
      <c r="S420" s="295"/>
      <c r="T420" s="295"/>
      <c r="U420" s="295"/>
      <c r="V420" s="295"/>
      <c r="W420" s="295"/>
      <c r="X420" s="295"/>
      <c r="Y420" s="295"/>
      <c r="Z420" s="295"/>
      <c r="AA420" s="295"/>
      <c r="AB420" s="295"/>
      <c r="AC420" s="295"/>
      <c r="AD420" s="295"/>
      <c r="AE420" s="295"/>
      <c r="AF420" s="295"/>
      <c r="AG420" s="295"/>
    </row>
    <row r="421" spans="1:33" ht="24" customHeight="1">
      <c r="A421" s="295"/>
      <c r="B421" s="295"/>
      <c r="C421" s="295"/>
      <c r="D421" s="295"/>
      <c r="E421" s="295"/>
      <c r="F421" s="295"/>
      <c r="G421" s="295"/>
      <c r="H421" s="295"/>
      <c r="I421" s="295"/>
      <c r="J421" s="295"/>
      <c r="K421" s="295"/>
      <c r="L421" s="295"/>
      <c r="M421" s="295"/>
      <c r="N421" s="295"/>
      <c r="O421" s="295"/>
      <c r="P421" s="295"/>
      <c r="Q421" s="295"/>
      <c r="R421" s="295"/>
      <c r="S421" s="295"/>
      <c r="T421" s="295"/>
      <c r="U421" s="295"/>
      <c r="V421" s="295"/>
      <c r="W421" s="295"/>
      <c r="X421" s="295"/>
      <c r="Y421" s="295"/>
      <c r="Z421" s="295"/>
      <c r="AA421" s="295"/>
      <c r="AB421" s="295"/>
      <c r="AC421" s="295"/>
      <c r="AD421" s="295"/>
      <c r="AE421" s="295"/>
      <c r="AF421" s="295"/>
      <c r="AG421" s="295"/>
    </row>
    <row r="422" spans="1:33" ht="24" customHeight="1">
      <c r="A422" s="295"/>
      <c r="B422" s="295"/>
      <c r="C422" s="295"/>
      <c r="D422" s="295"/>
      <c r="E422" s="295"/>
      <c r="F422" s="295"/>
      <c r="G422" s="295"/>
      <c r="H422" s="295"/>
      <c r="I422" s="295"/>
      <c r="J422" s="295"/>
      <c r="K422" s="295"/>
      <c r="L422" s="295"/>
      <c r="M422" s="295"/>
      <c r="N422" s="295"/>
      <c r="O422" s="295"/>
      <c r="P422" s="295"/>
      <c r="Q422" s="295"/>
      <c r="R422" s="295"/>
      <c r="S422" s="295"/>
      <c r="T422" s="295"/>
      <c r="U422" s="295"/>
      <c r="V422" s="295"/>
      <c r="W422" s="295"/>
      <c r="X422" s="295"/>
      <c r="Y422" s="295"/>
      <c r="Z422" s="295"/>
      <c r="AA422" s="295"/>
      <c r="AB422" s="295"/>
      <c r="AC422" s="295"/>
      <c r="AD422" s="295"/>
      <c r="AE422" s="295"/>
      <c r="AF422" s="295"/>
      <c r="AG422" s="295"/>
    </row>
    <row r="423" spans="1:33" ht="24" customHeight="1">
      <c r="A423" s="295"/>
      <c r="B423" s="295"/>
      <c r="C423" s="295"/>
      <c r="D423" s="295"/>
      <c r="E423" s="295"/>
      <c r="F423" s="295"/>
      <c r="G423" s="295"/>
      <c r="H423" s="295"/>
      <c r="I423" s="295"/>
      <c r="J423" s="295"/>
      <c r="K423" s="295"/>
      <c r="L423" s="295"/>
      <c r="M423" s="295"/>
      <c r="N423" s="295"/>
      <c r="O423" s="295"/>
      <c r="P423" s="295"/>
      <c r="Q423" s="295"/>
      <c r="R423" s="295"/>
      <c r="S423" s="295"/>
      <c r="T423" s="295"/>
      <c r="U423" s="295"/>
      <c r="V423" s="295"/>
      <c r="W423" s="295"/>
      <c r="X423" s="295"/>
      <c r="Y423" s="295"/>
      <c r="Z423" s="295"/>
      <c r="AA423" s="295"/>
      <c r="AB423" s="295"/>
      <c r="AC423" s="295"/>
      <c r="AD423" s="295"/>
      <c r="AE423" s="295"/>
      <c r="AF423" s="295"/>
      <c r="AG423" s="295"/>
    </row>
    <row r="424" spans="1:33" ht="24" customHeight="1">
      <c r="A424" s="295"/>
      <c r="B424" s="295"/>
      <c r="C424" s="295"/>
      <c r="D424" s="295"/>
      <c r="E424" s="295"/>
      <c r="F424" s="295"/>
      <c r="G424" s="295"/>
      <c r="H424" s="295"/>
      <c r="I424" s="295"/>
      <c r="J424" s="295"/>
      <c r="K424" s="295"/>
      <c r="L424" s="295"/>
      <c r="M424" s="295"/>
      <c r="N424" s="295"/>
      <c r="O424" s="295"/>
      <c r="P424" s="295"/>
      <c r="Q424" s="295"/>
      <c r="R424" s="295"/>
      <c r="S424" s="295"/>
      <c r="T424" s="295"/>
      <c r="U424" s="295"/>
      <c r="V424" s="295"/>
      <c r="W424" s="295"/>
      <c r="X424" s="295"/>
      <c r="Y424" s="295"/>
      <c r="Z424" s="295"/>
      <c r="AA424" s="295"/>
      <c r="AB424" s="295"/>
      <c r="AC424" s="295"/>
      <c r="AD424" s="295"/>
      <c r="AE424" s="295"/>
      <c r="AF424" s="295"/>
      <c r="AG424" s="295"/>
    </row>
    <row r="425" spans="1:33" ht="24" customHeight="1">
      <c r="A425" s="295"/>
      <c r="B425" s="295"/>
      <c r="C425" s="295"/>
      <c r="D425" s="295"/>
      <c r="E425" s="295"/>
      <c r="F425" s="295"/>
      <c r="G425" s="295"/>
      <c r="H425" s="295"/>
      <c r="I425" s="295"/>
      <c r="J425" s="295"/>
      <c r="K425" s="295"/>
      <c r="L425" s="295"/>
      <c r="M425" s="295"/>
      <c r="N425" s="295"/>
      <c r="O425" s="295"/>
      <c r="P425" s="295"/>
      <c r="Q425" s="295"/>
      <c r="R425" s="295"/>
      <c r="S425" s="295"/>
      <c r="T425" s="295"/>
      <c r="U425" s="295"/>
      <c r="V425" s="295"/>
      <c r="W425" s="295"/>
      <c r="X425" s="295"/>
      <c r="Y425" s="295"/>
      <c r="Z425" s="295"/>
      <c r="AA425" s="295"/>
      <c r="AB425" s="295"/>
      <c r="AC425" s="295"/>
      <c r="AD425" s="295"/>
      <c r="AE425" s="295"/>
      <c r="AF425" s="295"/>
      <c r="AG425" s="295"/>
    </row>
    <row r="426" spans="1:33" ht="24" customHeight="1">
      <c r="A426" s="295"/>
      <c r="B426" s="295"/>
      <c r="C426" s="295"/>
      <c r="D426" s="295"/>
      <c r="E426" s="295"/>
      <c r="F426" s="295"/>
      <c r="G426" s="295"/>
      <c r="H426" s="295"/>
      <c r="I426" s="295"/>
      <c r="J426" s="295"/>
      <c r="K426" s="295"/>
      <c r="L426" s="295"/>
      <c r="M426" s="295"/>
      <c r="N426" s="295"/>
      <c r="O426" s="295"/>
      <c r="P426" s="295"/>
      <c r="Q426" s="295"/>
      <c r="R426" s="295"/>
      <c r="S426" s="295"/>
      <c r="T426" s="295"/>
      <c r="U426" s="295"/>
      <c r="V426" s="295"/>
      <c r="W426" s="295"/>
      <c r="X426" s="295"/>
      <c r="Y426" s="295"/>
      <c r="Z426" s="295"/>
      <c r="AA426" s="295"/>
      <c r="AB426" s="295"/>
      <c r="AC426" s="295"/>
      <c r="AD426" s="295"/>
      <c r="AE426" s="295"/>
      <c r="AF426" s="295"/>
      <c r="AG426" s="295"/>
    </row>
    <row r="427" spans="1:33" ht="24" customHeight="1">
      <c r="A427" s="295"/>
      <c r="B427" s="295"/>
      <c r="C427" s="295"/>
      <c r="D427" s="295"/>
      <c r="E427" s="295"/>
      <c r="F427" s="295"/>
      <c r="G427" s="295"/>
      <c r="H427" s="295"/>
      <c r="I427" s="295"/>
      <c r="J427" s="295"/>
      <c r="K427" s="295"/>
      <c r="L427" s="295"/>
      <c r="M427" s="295"/>
      <c r="N427" s="295"/>
      <c r="O427" s="295"/>
      <c r="P427" s="295"/>
      <c r="Q427" s="295"/>
      <c r="R427" s="295"/>
      <c r="S427" s="295"/>
      <c r="T427" s="295"/>
      <c r="U427" s="295"/>
      <c r="V427" s="295"/>
      <c r="W427" s="295"/>
      <c r="X427" s="295"/>
      <c r="Y427" s="295"/>
      <c r="Z427" s="295"/>
      <c r="AA427" s="295"/>
      <c r="AB427" s="295"/>
      <c r="AC427" s="295"/>
      <c r="AD427" s="295"/>
      <c r="AE427" s="295"/>
      <c r="AF427" s="295"/>
      <c r="AG427" s="295"/>
    </row>
    <row r="428" spans="1:33" ht="24" customHeight="1">
      <c r="A428" s="295"/>
      <c r="B428" s="295"/>
      <c r="C428" s="295"/>
      <c r="D428" s="295"/>
      <c r="E428" s="295"/>
      <c r="F428" s="295"/>
      <c r="G428" s="295"/>
      <c r="H428" s="295"/>
      <c r="I428" s="295"/>
      <c r="J428" s="295"/>
      <c r="K428" s="295"/>
      <c r="L428" s="295"/>
      <c r="M428" s="295"/>
      <c r="N428" s="295"/>
      <c r="O428" s="295"/>
      <c r="P428" s="295"/>
      <c r="Q428" s="295"/>
      <c r="R428" s="295"/>
      <c r="S428" s="295"/>
      <c r="T428" s="295"/>
      <c r="U428" s="295"/>
      <c r="V428" s="295"/>
      <c r="W428" s="295"/>
      <c r="X428" s="295"/>
      <c r="Y428" s="295"/>
      <c r="Z428" s="295"/>
      <c r="AA428" s="295"/>
      <c r="AB428" s="295"/>
      <c r="AC428" s="295"/>
      <c r="AD428" s="295"/>
      <c r="AE428" s="295"/>
      <c r="AF428" s="295"/>
      <c r="AG428" s="295"/>
    </row>
    <row r="429" spans="1:33" ht="24" customHeight="1">
      <c r="A429" s="295"/>
      <c r="B429" s="295"/>
      <c r="C429" s="295"/>
      <c r="D429" s="295"/>
      <c r="E429" s="295"/>
      <c r="F429" s="295"/>
      <c r="G429" s="295"/>
      <c r="H429" s="295"/>
      <c r="I429" s="295"/>
      <c r="J429" s="295"/>
      <c r="K429" s="295"/>
      <c r="L429" s="295"/>
      <c r="M429" s="295"/>
      <c r="N429" s="295"/>
      <c r="O429" s="295"/>
      <c r="P429" s="295"/>
      <c r="Q429" s="295"/>
      <c r="R429" s="295"/>
      <c r="S429" s="295"/>
      <c r="T429" s="295"/>
      <c r="U429" s="295"/>
      <c r="V429" s="295"/>
      <c r="W429" s="295"/>
      <c r="X429" s="295"/>
      <c r="Y429" s="295"/>
      <c r="Z429" s="295"/>
      <c r="AA429" s="295"/>
      <c r="AB429" s="295"/>
      <c r="AC429" s="295"/>
      <c r="AD429" s="295"/>
      <c r="AE429" s="295"/>
      <c r="AF429" s="295"/>
      <c r="AG429" s="295"/>
    </row>
    <row r="430" spans="1:33" ht="24" customHeight="1">
      <c r="A430" s="295"/>
      <c r="B430" s="295"/>
      <c r="C430" s="295"/>
      <c r="D430" s="295"/>
      <c r="E430" s="295"/>
      <c r="F430" s="295"/>
      <c r="G430" s="295"/>
      <c r="H430" s="295"/>
      <c r="I430" s="295"/>
      <c r="J430" s="295"/>
      <c r="K430" s="295"/>
      <c r="L430" s="295"/>
      <c r="M430" s="295"/>
      <c r="N430" s="295"/>
      <c r="O430" s="295"/>
      <c r="P430" s="295"/>
      <c r="Q430" s="295"/>
      <c r="R430" s="295"/>
      <c r="S430" s="295"/>
      <c r="T430" s="295"/>
      <c r="U430" s="295"/>
      <c r="V430" s="295"/>
      <c r="W430" s="295"/>
      <c r="X430" s="295"/>
      <c r="Y430" s="295"/>
      <c r="Z430" s="295"/>
      <c r="AA430" s="295"/>
      <c r="AB430" s="295"/>
      <c r="AC430" s="295"/>
      <c r="AD430" s="295"/>
      <c r="AE430" s="295"/>
      <c r="AF430" s="295"/>
      <c r="AG430" s="295"/>
    </row>
    <row r="431" spans="1:33" ht="24" customHeight="1">
      <c r="A431" s="295"/>
      <c r="B431" s="295"/>
      <c r="C431" s="295"/>
      <c r="D431" s="295"/>
      <c r="E431" s="295"/>
      <c r="F431" s="295"/>
      <c r="G431" s="295"/>
      <c r="H431" s="295"/>
      <c r="I431" s="295"/>
      <c r="J431" s="295"/>
      <c r="K431" s="295"/>
      <c r="L431" s="295"/>
      <c r="M431" s="295"/>
      <c r="N431" s="295"/>
      <c r="O431" s="295"/>
      <c r="P431" s="295"/>
      <c r="Q431" s="295"/>
      <c r="R431" s="295"/>
      <c r="S431" s="295"/>
      <c r="T431" s="295"/>
      <c r="U431" s="295"/>
      <c r="V431" s="295"/>
      <c r="W431" s="295"/>
      <c r="X431" s="295"/>
      <c r="Y431" s="295"/>
      <c r="Z431" s="295"/>
      <c r="AA431" s="295"/>
      <c r="AB431" s="295"/>
      <c r="AC431" s="295"/>
      <c r="AD431" s="295"/>
      <c r="AE431" s="295"/>
      <c r="AF431" s="295"/>
      <c r="AG431" s="295"/>
    </row>
    <row r="432" spans="1:33" ht="24" customHeight="1">
      <c r="A432" s="295"/>
      <c r="B432" s="295"/>
      <c r="C432" s="295"/>
      <c r="D432" s="295"/>
      <c r="E432" s="295"/>
      <c r="F432" s="295"/>
      <c r="G432" s="295"/>
      <c r="H432" s="295"/>
      <c r="I432" s="295"/>
      <c r="J432" s="295"/>
      <c r="K432" s="295"/>
      <c r="L432" s="295"/>
      <c r="M432" s="295"/>
      <c r="N432" s="295"/>
      <c r="O432" s="295"/>
      <c r="P432" s="295"/>
      <c r="Q432" s="295"/>
      <c r="R432" s="295"/>
      <c r="S432" s="295"/>
      <c r="T432" s="295"/>
      <c r="U432" s="295"/>
      <c r="V432" s="295"/>
      <c r="W432" s="295"/>
      <c r="X432" s="295"/>
      <c r="Y432" s="295"/>
      <c r="Z432" s="295"/>
      <c r="AA432" s="295"/>
      <c r="AB432" s="295"/>
      <c r="AC432" s="295"/>
      <c r="AD432" s="295"/>
      <c r="AE432" s="295"/>
      <c r="AF432" s="295"/>
      <c r="AG432" s="295"/>
    </row>
    <row r="433" spans="1:33" ht="24" customHeight="1">
      <c r="A433" s="295"/>
      <c r="B433" s="295"/>
      <c r="C433" s="295"/>
      <c r="D433" s="295"/>
      <c r="E433" s="295"/>
      <c r="F433" s="295"/>
      <c r="G433" s="295"/>
      <c r="H433" s="295"/>
      <c r="I433" s="295"/>
      <c r="J433" s="295"/>
      <c r="K433" s="295"/>
      <c r="L433" s="295"/>
      <c r="M433" s="295"/>
      <c r="N433" s="295"/>
      <c r="O433" s="295"/>
      <c r="P433" s="295"/>
      <c r="Q433" s="295"/>
      <c r="R433" s="295"/>
      <c r="S433" s="295"/>
      <c r="T433" s="295"/>
      <c r="U433" s="295"/>
      <c r="V433" s="295"/>
      <c r="W433" s="295"/>
      <c r="X433" s="295"/>
      <c r="Y433" s="295"/>
      <c r="Z433" s="295"/>
      <c r="AA433" s="295"/>
      <c r="AB433" s="295"/>
      <c r="AC433" s="295"/>
      <c r="AD433" s="295"/>
      <c r="AE433" s="295"/>
      <c r="AF433" s="295"/>
      <c r="AG433" s="295"/>
    </row>
    <row r="434" spans="1:33" ht="24" customHeight="1">
      <c r="A434" s="295"/>
      <c r="B434" s="295"/>
      <c r="C434" s="295"/>
      <c r="D434" s="295"/>
      <c r="E434" s="295"/>
      <c r="F434" s="295"/>
      <c r="G434" s="295"/>
      <c r="H434" s="295"/>
      <c r="I434" s="295"/>
      <c r="J434" s="295"/>
      <c r="K434" s="295"/>
      <c r="L434" s="295"/>
      <c r="M434" s="295"/>
      <c r="N434" s="295"/>
      <c r="O434" s="295"/>
      <c r="P434" s="295"/>
      <c r="Q434" s="295"/>
      <c r="R434" s="295"/>
      <c r="S434" s="295"/>
      <c r="T434" s="295"/>
      <c r="U434" s="295"/>
      <c r="V434" s="295"/>
      <c r="W434" s="295"/>
      <c r="X434" s="295"/>
      <c r="Y434" s="295"/>
      <c r="Z434" s="295"/>
      <c r="AA434" s="295"/>
      <c r="AB434" s="295"/>
      <c r="AC434" s="295"/>
      <c r="AD434" s="295"/>
      <c r="AE434" s="295"/>
      <c r="AF434" s="295"/>
      <c r="AG434" s="295"/>
    </row>
    <row r="435" spans="1:33" ht="24" customHeight="1">
      <c r="A435" s="295"/>
      <c r="B435" s="295"/>
      <c r="C435" s="295"/>
      <c r="D435" s="295"/>
      <c r="E435" s="295"/>
      <c r="F435" s="295"/>
      <c r="G435" s="295"/>
      <c r="H435" s="295"/>
      <c r="I435" s="295"/>
      <c r="J435" s="295"/>
      <c r="K435" s="295"/>
      <c r="L435" s="295"/>
      <c r="M435" s="295"/>
      <c r="N435" s="295"/>
      <c r="O435" s="295"/>
      <c r="P435" s="295"/>
      <c r="Q435" s="295"/>
      <c r="R435" s="295"/>
      <c r="S435" s="295"/>
      <c r="T435" s="295"/>
      <c r="U435" s="295"/>
      <c r="V435" s="295"/>
      <c r="W435" s="295"/>
      <c r="X435" s="295"/>
      <c r="Y435" s="295"/>
      <c r="Z435" s="295"/>
      <c r="AA435" s="295"/>
      <c r="AB435" s="295"/>
      <c r="AC435" s="295"/>
      <c r="AD435" s="295"/>
      <c r="AE435" s="295"/>
      <c r="AF435" s="295"/>
      <c r="AG435" s="295"/>
    </row>
    <row r="436" spans="1:33" ht="24" customHeight="1">
      <c r="A436" s="295"/>
      <c r="B436" s="295"/>
      <c r="C436" s="295"/>
      <c r="D436" s="295"/>
      <c r="E436" s="295"/>
      <c r="F436" s="295"/>
      <c r="G436" s="295"/>
      <c r="H436" s="295"/>
      <c r="I436" s="295"/>
      <c r="J436" s="295"/>
      <c r="K436" s="295"/>
      <c r="L436" s="295"/>
      <c r="M436" s="295"/>
      <c r="N436" s="295"/>
      <c r="O436" s="295"/>
      <c r="P436" s="295"/>
      <c r="Q436" s="295"/>
      <c r="R436" s="295"/>
      <c r="S436" s="295"/>
      <c r="T436" s="295"/>
      <c r="U436" s="295"/>
      <c r="V436" s="295"/>
      <c r="W436" s="295"/>
      <c r="X436" s="295"/>
      <c r="Y436" s="295"/>
      <c r="Z436" s="295"/>
      <c r="AA436" s="295"/>
      <c r="AB436" s="295"/>
      <c r="AC436" s="295"/>
      <c r="AD436" s="295"/>
      <c r="AE436" s="295"/>
      <c r="AF436" s="295"/>
      <c r="AG436" s="295"/>
    </row>
    <row r="437" spans="1:33" ht="24" customHeight="1">
      <c r="A437" s="295"/>
      <c r="B437" s="295"/>
      <c r="C437" s="295"/>
      <c r="D437" s="295"/>
      <c r="E437" s="295"/>
      <c r="F437" s="295"/>
      <c r="G437" s="295"/>
      <c r="H437" s="295"/>
      <c r="I437" s="295"/>
      <c r="J437" s="295"/>
      <c r="K437" s="295"/>
      <c r="L437" s="295"/>
      <c r="M437" s="295"/>
      <c r="N437" s="295"/>
      <c r="O437" s="295"/>
      <c r="P437" s="295"/>
      <c r="Q437" s="295"/>
      <c r="R437" s="295"/>
      <c r="S437" s="295"/>
      <c r="T437" s="295"/>
      <c r="U437" s="295"/>
      <c r="V437" s="295"/>
      <c r="W437" s="295"/>
      <c r="X437" s="295"/>
      <c r="Y437" s="295"/>
      <c r="Z437" s="295"/>
      <c r="AA437" s="295"/>
      <c r="AB437" s="295"/>
      <c r="AC437" s="295"/>
      <c r="AD437" s="295"/>
      <c r="AE437" s="295"/>
      <c r="AF437" s="295"/>
      <c r="AG437" s="295"/>
    </row>
    <row r="438" spans="1:33" ht="24" customHeight="1">
      <c r="A438" s="295"/>
      <c r="B438" s="295"/>
      <c r="C438" s="295"/>
      <c r="D438" s="295"/>
      <c r="E438" s="295"/>
      <c r="F438" s="295"/>
      <c r="G438" s="295"/>
      <c r="H438" s="295"/>
      <c r="I438" s="295"/>
      <c r="J438" s="295"/>
      <c r="K438" s="295"/>
      <c r="L438" s="295"/>
      <c r="M438" s="295"/>
      <c r="N438" s="295"/>
      <c r="O438" s="295"/>
      <c r="P438" s="295"/>
      <c r="Q438" s="295"/>
      <c r="R438" s="295"/>
      <c r="S438" s="295"/>
      <c r="T438" s="295"/>
      <c r="U438" s="295"/>
      <c r="V438" s="295"/>
      <c r="W438" s="295"/>
      <c r="X438" s="295"/>
      <c r="Y438" s="295"/>
      <c r="Z438" s="295"/>
      <c r="AA438" s="295"/>
      <c r="AB438" s="295"/>
      <c r="AC438" s="295"/>
      <c r="AD438" s="295"/>
      <c r="AE438" s="295"/>
      <c r="AF438" s="295"/>
      <c r="AG438" s="295"/>
    </row>
    <row r="439" spans="1:33" ht="24" customHeight="1">
      <c r="A439" s="295"/>
      <c r="B439" s="295"/>
      <c r="C439" s="295"/>
      <c r="D439" s="295"/>
      <c r="E439" s="295"/>
      <c r="F439" s="295"/>
      <c r="G439" s="295"/>
      <c r="H439" s="295"/>
      <c r="I439" s="295"/>
      <c r="J439" s="295"/>
      <c r="K439" s="295"/>
      <c r="L439" s="295"/>
      <c r="M439" s="295"/>
      <c r="N439" s="295"/>
      <c r="O439" s="295"/>
      <c r="P439" s="295"/>
      <c r="Q439" s="295"/>
      <c r="R439" s="295"/>
      <c r="S439" s="295"/>
      <c r="T439" s="295"/>
      <c r="U439" s="295"/>
      <c r="V439" s="295"/>
      <c r="W439" s="295"/>
      <c r="X439" s="295"/>
      <c r="Y439" s="295"/>
      <c r="Z439" s="295"/>
      <c r="AA439" s="295"/>
      <c r="AB439" s="295"/>
      <c r="AC439" s="295"/>
      <c r="AD439" s="295"/>
      <c r="AE439" s="295"/>
      <c r="AF439" s="295"/>
      <c r="AG439" s="295"/>
    </row>
    <row r="440" spans="1:33" ht="24" customHeight="1">
      <c r="A440" s="295"/>
      <c r="B440" s="295"/>
      <c r="C440" s="295"/>
      <c r="D440" s="295"/>
      <c r="E440" s="295"/>
      <c r="F440" s="295"/>
      <c r="G440" s="295"/>
      <c r="H440" s="295"/>
      <c r="I440" s="295"/>
      <c r="J440" s="295"/>
      <c r="K440" s="295"/>
      <c r="L440" s="295"/>
      <c r="M440" s="295"/>
      <c r="N440" s="295"/>
      <c r="O440" s="295"/>
      <c r="P440" s="295"/>
      <c r="Q440" s="295"/>
      <c r="R440" s="295"/>
      <c r="S440" s="295"/>
      <c r="T440" s="295"/>
      <c r="U440" s="295"/>
      <c r="V440" s="295"/>
      <c r="W440" s="295"/>
      <c r="X440" s="295"/>
      <c r="Y440" s="295"/>
      <c r="Z440" s="295"/>
      <c r="AA440" s="295"/>
      <c r="AB440" s="295"/>
      <c r="AC440" s="295"/>
      <c r="AD440" s="295"/>
      <c r="AE440" s="295"/>
      <c r="AF440" s="295"/>
      <c r="AG440" s="295"/>
    </row>
    <row r="441" spans="1:33" ht="24" customHeight="1">
      <c r="A441" s="295"/>
      <c r="B441" s="295"/>
      <c r="C441" s="295"/>
      <c r="D441" s="295"/>
      <c r="E441" s="295"/>
      <c r="F441" s="295"/>
      <c r="G441" s="295"/>
      <c r="H441" s="295"/>
      <c r="I441" s="295"/>
      <c r="J441" s="295"/>
      <c r="K441" s="295"/>
      <c r="L441" s="295"/>
      <c r="M441" s="295"/>
      <c r="N441" s="295"/>
      <c r="O441" s="295"/>
      <c r="P441" s="295"/>
      <c r="Q441" s="295"/>
      <c r="R441" s="295"/>
      <c r="S441" s="295"/>
      <c r="T441" s="295"/>
      <c r="U441" s="295"/>
      <c r="V441" s="295"/>
      <c r="W441" s="295"/>
      <c r="X441" s="295"/>
      <c r="Y441" s="295"/>
      <c r="Z441" s="295"/>
      <c r="AA441" s="295"/>
      <c r="AB441" s="295"/>
      <c r="AC441" s="295"/>
      <c r="AD441" s="295"/>
      <c r="AE441" s="295"/>
      <c r="AF441" s="295"/>
      <c r="AG441" s="295"/>
    </row>
    <row r="442" spans="1:33" ht="24" customHeight="1">
      <c r="A442" s="295"/>
      <c r="B442" s="295"/>
      <c r="C442" s="295"/>
      <c r="D442" s="295"/>
      <c r="E442" s="295"/>
      <c r="F442" s="295"/>
      <c r="G442" s="295"/>
      <c r="H442" s="295"/>
      <c r="I442" s="295"/>
      <c r="J442" s="295"/>
      <c r="K442" s="295"/>
      <c r="L442" s="295"/>
      <c r="M442" s="295"/>
      <c r="N442" s="295"/>
      <c r="O442" s="295"/>
      <c r="P442" s="295"/>
      <c r="Q442" s="295"/>
      <c r="R442" s="295"/>
      <c r="S442" s="295"/>
      <c r="T442" s="295"/>
      <c r="U442" s="295"/>
      <c r="V442" s="295"/>
      <c r="W442" s="295"/>
      <c r="X442" s="295"/>
      <c r="Y442" s="295"/>
      <c r="Z442" s="295"/>
      <c r="AA442" s="295"/>
      <c r="AB442" s="295"/>
      <c r="AC442" s="295"/>
      <c r="AD442" s="295"/>
      <c r="AE442" s="295"/>
      <c r="AF442" s="295"/>
      <c r="AG442" s="295"/>
    </row>
    <row r="443" spans="1:33" ht="24" customHeight="1">
      <c r="A443" s="295"/>
      <c r="B443" s="295"/>
      <c r="C443" s="295"/>
      <c r="D443" s="295"/>
      <c r="E443" s="295"/>
      <c r="F443" s="295"/>
      <c r="G443" s="295"/>
      <c r="H443" s="295"/>
      <c r="I443" s="295"/>
      <c r="J443" s="295"/>
      <c r="K443" s="295"/>
      <c r="L443" s="295"/>
      <c r="M443" s="295"/>
      <c r="N443" s="295"/>
      <c r="O443" s="295"/>
      <c r="P443" s="295"/>
      <c r="Q443" s="295"/>
      <c r="R443" s="295"/>
      <c r="S443" s="295"/>
      <c r="T443" s="295"/>
      <c r="U443" s="295"/>
      <c r="V443" s="295"/>
      <c r="W443" s="295"/>
      <c r="X443" s="295"/>
      <c r="Y443" s="295"/>
      <c r="Z443" s="295"/>
      <c r="AA443" s="295"/>
      <c r="AB443" s="295"/>
      <c r="AC443" s="295"/>
      <c r="AD443" s="295"/>
      <c r="AE443" s="295"/>
      <c r="AF443" s="295"/>
      <c r="AG443" s="295"/>
    </row>
    <row r="444" spans="1:33" ht="24" customHeight="1">
      <c r="A444" s="295"/>
      <c r="B444" s="295"/>
      <c r="C444" s="295"/>
      <c r="D444" s="295"/>
      <c r="E444" s="295"/>
      <c r="F444" s="295"/>
      <c r="G444" s="295"/>
      <c r="H444" s="295"/>
      <c r="I444" s="295"/>
      <c r="J444" s="295"/>
      <c r="K444" s="295"/>
      <c r="L444" s="295"/>
      <c r="M444" s="295"/>
      <c r="N444" s="295"/>
      <c r="O444" s="295"/>
      <c r="P444" s="295"/>
      <c r="Q444" s="295"/>
      <c r="R444" s="295"/>
      <c r="S444" s="295"/>
      <c r="T444" s="295"/>
      <c r="U444" s="295"/>
      <c r="V444" s="295"/>
      <c r="W444" s="295"/>
      <c r="X444" s="295"/>
      <c r="Y444" s="295"/>
      <c r="Z444" s="295"/>
      <c r="AA444" s="295"/>
      <c r="AB444" s="295"/>
      <c r="AC444" s="295"/>
      <c r="AD444" s="295"/>
      <c r="AE444" s="295"/>
      <c r="AF444" s="295"/>
      <c r="AG444" s="295"/>
    </row>
    <row r="445" spans="1:33" ht="24" customHeight="1">
      <c r="A445" s="295"/>
      <c r="B445" s="295"/>
      <c r="C445" s="295"/>
      <c r="D445" s="295"/>
      <c r="E445" s="295"/>
      <c r="F445" s="295"/>
      <c r="G445" s="295"/>
      <c r="H445" s="295"/>
      <c r="I445" s="295"/>
      <c r="J445" s="295"/>
      <c r="K445" s="295"/>
      <c r="L445" s="295"/>
      <c r="M445" s="295"/>
      <c r="N445" s="295"/>
      <c r="O445" s="295"/>
      <c r="P445" s="295"/>
      <c r="Q445" s="295"/>
      <c r="R445" s="295"/>
      <c r="S445" s="295"/>
      <c r="T445" s="295"/>
      <c r="U445" s="295"/>
      <c r="V445" s="295"/>
      <c r="W445" s="295"/>
      <c r="X445" s="295"/>
      <c r="Y445" s="295"/>
      <c r="Z445" s="295"/>
      <c r="AA445" s="295"/>
      <c r="AB445" s="295"/>
      <c r="AC445" s="295"/>
      <c r="AD445" s="295"/>
      <c r="AE445" s="295"/>
      <c r="AF445" s="295"/>
      <c r="AG445" s="295"/>
    </row>
    <row r="446" spans="1:33" ht="24" customHeight="1">
      <c r="A446" s="295"/>
      <c r="B446" s="295"/>
      <c r="C446" s="295"/>
      <c r="D446" s="295"/>
      <c r="E446" s="295"/>
      <c r="F446" s="295"/>
      <c r="G446" s="295"/>
      <c r="H446" s="295"/>
      <c r="I446" s="295"/>
      <c r="J446" s="295"/>
      <c r="K446" s="295"/>
      <c r="L446" s="295"/>
      <c r="M446" s="295"/>
      <c r="N446" s="295"/>
      <c r="O446" s="295"/>
      <c r="P446" s="295"/>
      <c r="Q446" s="295"/>
      <c r="R446" s="295"/>
      <c r="S446" s="295"/>
      <c r="T446" s="295"/>
      <c r="U446" s="295"/>
      <c r="V446" s="295"/>
      <c r="W446" s="295"/>
      <c r="X446" s="295"/>
      <c r="Y446" s="295"/>
      <c r="Z446" s="295"/>
      <c r="AA446" s="295"/>
      <c r="AB446" s="295"/>
      <c r="AC446" s="295"/>
      <c r="AD446" s="295"/>
      <c r="AE446" s="295"/>
      <c r="AF446" s="295"/>
      <c r="AG446" s="295"/>
    </row>
    <row r="447" spans="1:33" ht="24" customHeight="1">
      <c r="A447" s="295"/>
      <c r="B447" s="295"/>
      <c r="C447" s="295"/>
      <c r="D447" s="295"/>
      <c r="E447" s="295"/>
      <c r="F447" s="295"/>
      <c r="G447" s="295"/>
      <c r="H447" s="295"/>
      <c r="I447" s="295"/>
      <c r="J447" s="295"/>
      <c r="K447" s="295"/>
      <c r="L447" s="295"/>
      <c r="M447" s="295"/>
      <c r="N447" s="295"/>
      <c r="O447" s="295"/>
      <c r="P447" s="295"/>
      <c r="Q447" s="295"/>
      <c r="R447" s="295"/>
      <c r="S447" s="295"/>
      <c r="T447" s="295"/>
      <c r="U447" s="295"/>
      <c r="V447" s="295"/>
      <c r="W447" s="295"/>
      <c r="X447" s="295"/>
      <c r="Y447" s="295"/>
      <c r="Z447" s="295"/>
      <c r="AA447" s="295"/>
      <c r="AB447" s="295"/>
      <c r="AC447" s="295"/>
      <c r="AD447" s="295"/>
      <c r="AE447" s="295"/>
      <c r="AF447" s="295"/>
      <c r="AG447" s="295"/>
    </row>
    <row r="448" spans="1:33" ht="24" customHeight="1">
      <c r="A448" s="295"/>
      <c r="B448" s="295"/>
      <c r="C448" s="295"/>
      <c r="D448" s="295"/>
      <c r="E448" s="295"/>
      <c r="F448" s="295"/>
      <c r="G448" s="295"/>
      <c r="H448" s="295"/>
      <c r="I448" s="295"/>
      <c r="J448" s="295"/>
      <c r="K448" s="295"/>
      <c r="L448" s="295"/>
      <c r="M448" s="295"/>
      <c r="N448" s="295"/>
      <c r="O448" s="295"/>
      <c r="P448" s="295"/>
      <c r="Q448" s="295"/>
      <c r="R448" s="295"/>
      <c r="S448" s="295"/>
      <c r="T448" s="295"/>
      <c r="U448" s="295"/>
      <c r="V448" s="295"/>
      <c r="W448" s="295"/>
      <c r="X448" s="295"/>
      <c r="Y448" s="295"/>
      <c r="Z448" s="295"/>
      <c r="AA448" s="295"/>
      <c r="AB448" s="295"/>
      <c r="AC448" s="295"/>
      <c r="AD448" s="295"/>
      <c r="AE448" s="295"/>
      <c r="AF448" s="295"/>
      <c r="AG448" s="295"/>
    </row>
    <row r="449" spans="1:33" ht="24" customHeight="1">
      <c r="A449" s="295"/>
      <c r="B449" s="295"/>
      <c r="C449" s="295"/>
      <c r="D449" s="295"/>
      <c r="E449" s="295"/>
      <c r="F449" s="295"/>
      <c r="G449" s="295"/>
      <c r="H449" s="295"/>
      <c r="I449" s="295"/>
      <c r="J449" s="295"/>
      <c r="K449" s="295"/>
      <c r="L449" s="295"/>
      <c r="M449" s="295"/>
      <c r="N449" s="295"/>
      <c r="O449" s="295"/>
      <c r="P449" s="295"/>
      <c r="Q449" s="295"/>
      <c r="R449" s="295"/>
      <c r="S449" s="295"/>
      <c r="T449" s="295"/>
      <c r="U449" s="295"/>
      <c r="V449" s="295"/>
      <c r="W449" s="295"/>
      <c r="X449" s="295"/>
      <c r="Y449" s="295"/>
      <c r="Z449" s="295"/>
      <c r="AA449" s="295"/>
      <c r="AB449" s="295"/>
      <c r="AC449" s="295"/>
      <c r="AD449" s="295"/>
      <c r="AE449" s="295"/>
      <c r="AF449" s="295"/>
      <c r="AG449" s="295"/>
    </row>
    <row r="450" spans="1:33" ht="24" customHeight="1">
      <c r="A450" s="295"/>
      <c r="B450" s="295"/>
      <c r="C450" s="295"/>
      <c r="D450" s="295"/>
      <c r="E450" s="295"/>
      <c r="F450" s="295"/>
      <c r="G450" s="295"/>
      <c r="H450" s="295"/>
      <c r="I450" s="295"/>
      <c r="J450" s="295"/>
      <c r="K450" s="295"/>
      <c r="L450" s="295"/>
      <c r="M450" s="295"/>
      <c r="N450" s="295"/>
      <c r="O450" s="295"/>
      <c r="P450" s="295"/>
      <c r="Q450" s="295"/>
      <c r="R450" s="295"/>
      <c r="S450" s="295"/>
      <c r="T450" s="295"/>
      <c r="U450" s="295"/>
      <c r="V450" s="295"/>
      <c r="W450" s="295"/>
      <c r="X450" s="295"/>
      <c r="Y450" s="295"/>
      <c r="Z450" s="295"/>
      <c r="AA450" s="295"/>
      <c r="AB450" s="295"/>
      <c r="AC450" s="295"/>
      <c r="AD450" s="295"/>
      <c r="AE450" s="295"/>
      <c r="AF450" s="295"/>
      <c r="AG450" s="295"/>
    </row>
    <row r="451" spans="1:33" ht="24" customHeight="1">
      <c r="A451" s="295"/>
      <c r="B451" s="295"/>
      <c r="C451" s="295"/>
      <c r="D451" s="295"/>
      <c r="E451" s="295"/>
      <c r="F451" s="295"/>
      <c r="G451" s="295"/>
      <c r="H451" s="295"/>
      <c r="I451" s="295"/>
      <c r="J451" s="295"/>
      <c r="K451" s="295"/>
      <c r="L451" s="295"/>
      <c r="M451" s="295"/>
      <c r="N451" s="295"/>
      <c r="O451" s="295"/>
      <c r="P451" s="295"/>
      <c r="Q451" s="295"/>
      <c r="R451" s="295"/>
      <c r="S451" s="295"/>
      <c r="T451" s="295"/>
      <c r="U451" s="295"/>
      <c r="V451" s="295"/>
      <c r="W451" s="295"/>
      <c r="X451" s="295"/>
      <c r="Y451" s="295"/>
      <c r="Z451" s="295"/>
      <c r="AA451" s="295"/>
      <c r="AB451" s="295"/>
      <c r="AC451" s="295"/>
      <c r="AD451" s="295"/>
      <c r="AE451" s="295"/>
      <c r="AF451" s="295"/>
      <c r="AG451" s="295"/>
    </row>
    <row r="452" spans="1:33" ht="24" customHeight="1">
      <c r="A452" s="295"/>
      <c r="B452" s="295"/>
      <c r="C452" s="295"/>
      <c r="D452" s="295"/>
      <c r="E452" s="295"/>
      <c r="F452" s="295"/>
      <c r="G452" s="295"/>
      <c r="H452" s="295"/>
      <c r="I452" s="295"/>
      <c r="J452" s="295"/>
      <c r="K452" s="295"/>
      <c r="L452" s="295"/>
      <c r="M452" s="295"/>
      <c r="N452" s="295"/>
      <c r="O452" s="295"/>
      <c r="P452" s="295"/>
      <c r="Q452" s="295"/>
      <c r="R452" s="295"/>
      <c r="S452" s="295"/>
      <c r="T452" s="295"/>
      <c r="U452" s="295"/>
      <c r="V452" s="295"/>
      <c r="W452" s="295"/>
      <c r="X452" s="295"/>
      <c r="Y452" s="295"/>
      <c r="Z452" s="295"/>
      <c r="AA452" s="295"/>
      <c r="AB452" s="295"/>
      <c r="AC452" s="295"/>
      <c r="AD452" s="295"/>
      <c r="AE452" s="295"/>
      <c r="AF452" s="295"/>
      <c r="AG452" s="295"/>
    </row>
    <row r="453" spans="1:33" ht="24" customHeight="1">
      <c r="A453" s="295"/>
      <c r="B453" s="295"/>
      <c r="C453" s="295"/>
      <c r="D453" s="295"/>
      <c r="E453" s="295"/>
      <c r="F453" s="295"/>
      <c r="G453" s="295"/>
      <c r="H453" s="295"/>
      <c r="I453" s="295"/>
      <c r="J453" s="295"/>
      <c r="K453" s="295"/>
      <c r="L453" s="295"/>
      <c r="M453" s="295"/>
      <c r="N453" s="295"/>
      <c r="O453" s="295"/>
      <c r="P453" s="295"/>
      <c r="Q453" s="295"/>
      <c r="R453" s="295"/>
      <c r="S453" s="295"/>
      <c r="T453" s="295"/>
      <c r="U453" s="295"/>
      <c r="V453" s="295"/>
      <c r="W453" s="295"/>
      <c r="X453" s="295"/>
      <c r="Y453" s="295"/>
      <c r="Z453" s="295"/>
      <c r="AA453" s="295"/>
      <c r="AB453" s="295"/>
      <c r="AC453" s="295"/>
      <c r="AD453" s="295"/>
      <c r="AE453" s="295"/>
      <c r="AF453" s="295"/>
      <c r="AG453" s="295"/>
    </row>
    <row r="454" spans="1:33" ht="24" customHeight="1">
      <c r="A454" s="295"/>
      <c r="B454" s="295"/>
      <c r="C454" s="295"/>
      <c r="D454" s="295"/>
      <c r="E454" s="295"/>
      <c r="F454" s="295"/>
      <c r="G454" s="295"/>
      <c r="H454" s="295"/>
      <c r="I454" s="295"/>
      <c r="J454" s="295"/>
      <c r="K454" s="295"/>
      <c r="L454" s="295"/>
      <c r="M454" s="295"/>
      <c r="N454" s="295"/>
      <c r="O454" s="295"/>
      <c r="P454" s="295"/>
      <c r="Q454" s="295"/>
      <c r="R454" s="295"/>
      <c r="S454" s="295"/>
      <c r="T454" s="295"/>
      <c r="U454" s="295"/>
      <c r="V454" s="295"/>
      <c r="W454" s="295"/>
      <c r="X454" s="295"/>
      <c r="Y454" s="295"/>
      <c r="Z454" s="295"/>
      <c r="AA454" s="295"/>
      <c r="AB454" s="295"/>
      <c r="AC454" s="295"/>
      <c r="AD454" s="295"/>
      <c r="AE454" s="295"/>
      <c r="AF454" s="295"/>
      <c r="AG454" s="295"/>
    </row>
    <row r="455" spans="1:33" ht="24" customHeight="1">
      <c r="A455" s="295"/>
      <c r="B455" s="295"/>
      <c r="C455" s="295"/>
      <c r="D455" s="295"/>
      <c r="E455" s="295"/>
      <c r="F455" s="295"/>
      <c r="G455" s="295"/>
      <c r="H455" s="295"/>
      <c r="I455" s="295"/>
      <c r="J455" s="295"/>
      <c r="K455" s="295"/>
      <c r="L455" s="295"/>
      <c r="M455" s="295"/>
      <c r="N455" s="295"/>
      <c r="O455" s="295"/>
      <c r="P455" s="295"/>
      <c r="Q455" s="295"/>
      <c r="R455" s="295"/>
      <c r="S455" s="295"/>
      <c r="T455" s="295"/>
      <c r="U455" s="295"/>
      <c r="V455" s="295"/>
      <c r="W455" s="295"/>
      <c r="X455" s="295"/>
      <c r="Y455" s="295"/>
      <c r="Z455" s="295"/>
      <c r="AA455" s="295"/>
      <c r="AB455" s="295"/>
      <c r="AC455" s="295"/>
      <c r="AD455" s="295"/>
      <c r="AE455" s="295"/>
      <c r="AF455" s="295"/>
      <c r="AG455" s="295"/>
    </row>
    <row r="456" spans="1:33" ht="24" customHeight="1">
      <c r="A456" s="295"/>
      <c r="B456" s="295"/>
      <c r="C456" s="295"/>
      <c r="D456" s="295"/>
      <c r="E456" s="295"/>
      <c r="F456" s="295"/>
      <c r="G456" s="295"/>
      <c r="H456" s="295"/>
      <c r="I456" s="295"/>
      <c r="J456" s="295"/>
      <c r="K456" s="295"/>
      <c r="L456" s="295"/>
      <c r="M456" s="295"/>
      <c r="N456" s="295"/>
      <c r="O456" s="295"/>
      <c r="P456" s="295"/>
      <c r="Q456" s="295"/>
      <c r="R456" s="295"/>
      <c r="S456" s="295"/>
      <c r="T456" s="295"/>
      <c r="U456" s="295"/>
      <c r="V456" s="295"/>
      <c r="W456" s="295"/>
      <c r="X456" s="295"/>
      <c r="Y456" s="295"/>
      <c r="Z456" s="295"/>
      <c r="AA456" s="295"/>
      <c r="AB456" s="295"/>
      <c r="AC456" s="295"/>
      <c r="AD456" s="295"/>
      <c r="AE456" s="295"/>
      <c r="AF456" s="295"/>
      <c r="AG456" s="295"/>
    </row>
    <row r="457" spans="1:33" ht="24" customHeight="1">
      <c r="A457" s="295"/>
      <c r="B457" s="295"/>
      <c r="C457" s="295"/>
      <c r="D457" s="295"/>
      <c r="E457" s="295"/>
      <c r="F457" s="295"/>
      <c r="G457" s="295"/>
      <c r="H457" s="295"/>
      <c r="I457" s="295"/>
      <c r="J457" s="295"/>
      <c r="K457" s="295"/>
      <c r="L457" s="295"/>
      <c r="M457" s="295"/>
      <c r="N457" s="295"/>
      <c r="O457" s="295"/>
      <c r="P457" s="295"/>
      <c r="Q457" s="295"/>
      <c r="R457" s="295"/>
      <c r="S457" s="295"/>
      <c r="T457" s="295"/>
      <c r="U457" s="295"/>
      <c r="V457" s="295"/>
      <c r="W457" s="295"/>
      <c r="X457" s="295"/>
      <c r="Y457" s="295"/>
      <c r="Z457" s="295"/>
      <c r="AA457" s="295"/>
      <c r="AB457" s="295"/>
      <c r="AC457" s="295"/>
      <c r="AD457" s="295"/>
      <c r="AE457" s="295"/>
      <c r="AF457" s="295"/>
      <c r="AG457" s="295"/>
    </row>
    <row r="458" spans="1:33" ht="24" customHeight="1">
      <c r="A458" s="295"/>
      <c r="B458" s="295"/>
      <c r="C458" s="295"/>
      <c r="D458" s="295"/>
      <c r="E458" s="295"/>
      <c r="F458" s="295"/>
      <c r="G458" s="295"/>
      <c r="H458" s="295"/>
      <c r="I458" s="295"/>
      <c r="J458" s="295"/>
      <c r="K458" s="295"/>
      <c r="L458" s="295"/>
      <c r="M458" s="295"/>
      <c r="N458" s="295"/>
      <c r="O458" s="295"/>
      <c r="P458" s="295"/>
      <c r="Q458" s="295"/>
      <c r="R458" s="295"/>
      <c r="S458" s="295"/>
      <c r="T458" s="295"/>
      <c r="U458" s="295"/>
      <c r="V458" s="295"/>
      <c r="W458" s="295"/>
      <c r="X458" s="295"/>
      <c r="Y458" s="295"/>
      <c r="Z458" s="295"/>
      <c r="AA458" s="295"/>
      <c r="AB458" s="295"/>
      <c r="AC458" s="295"/>
      <c r="AD458" s="295"/>
      <c r="AE458" s="295"/>
      <c r="AF458" s="295"/>
      <c r="AG458" s="295"/>
    </row>
    <row r="459" spans="1:33" ht="24" customHeight="1">
      <c r="A459" s="295"/>
      <c r="B459" s="295"/>
      <c r="C459" s="295"/>
      <c r="D459" s="295"/>
      <c r="E459" s="295"/>
      <c r="F459" s="295"/>
      <c r="G459" s="295"/>
      <c r="H459" s="295"/>
      <c r="I459" s="295"/>
      <c r="J459" s="295"/>
      <c r="K459" s="295"/>
      <c r="L459" s="295"/>
      <c r="M459" s="295"/>
      <c r="N459" s="295"/>
      <c r="O459" s="295"/>
      <c r="P459" s="295"/>
      <c r="Q459" s="295"/>
      <c r="R459" s="295"/>
      <c r="S459" s="295"/>
      <c r="T459" s="295"/>
      <c r="U459" s="295"/>
      <c r="V459" s="295"/>
      <c r="W459" s="295"/>
      <c r="X459" s="295"/>
      <c r="Y459" s="295"/>
      <c r="Z459" s="295"/>
      <c r="AA459" s="295"/>
      <c r="AB459" s="295"/>
      <c r="AC459" s="295"/>
      <c r="AD459" s="295"/>
      <c r="AE459" s="295"/>
      <c r="AF459" s="295"/>
      <c r="AG459" s="295"/>
    </row>
    <row r="460" spans="1:33" ht="24" customHeight="1">
      <c r="A460" s="295"/>
      <c r="B460" s="295"/>
      <c r="C460" s="295"/>
      <c r="D460" s="295"/>
      <c r="E460" s="295"/>
      <c r="F460" s="295"/>
      <c r="G460" s="295"/>
      <c r="H460" s="295"/>
      <c r="I460" s="295"/>
      <c r="J460" s="295"/>
      <c r="K460" s="295"/>
      <c r="L460" s="295"/>
      <c r="M460" s="295"/>
      <c r="N460" s="295"/>
      <c r="O460" s="295"/>
      <c r="P460" s="295"/>
      <c r="Q460" s="295"/>
      <c r="R460" s="295"/>
      <c r="S460" s="295"/>
      <c r="T460" s="295"/>
      <c r="U460" s="295"/>
      <c r="V460" s="295"/>
      <c r="W460" s="295"/>
      <c r="X460" s="295"/>
      <c r="Y460" s="295"/>
      <c r="Z460" s="295"/>
      <c r="AA460" s="295"/>
      <c r="AB460" s="295"/>
      <c r="AC460" s="295"/>
      <c r="AD460" s="295"/>
      <c r="AE460" s="295"/>
      <c r="AF460" s="295"/>
      <c r="AG460" s="295"/>
    </row>
    <row r="461" spans="1:33" ht="24" customHeight="1">
      <c r="A461" s="295"/>
      <c r="B461" s="295"/>
      <c r="C461" s="295"/>
      <c r="D461" s="295"/>
      <c r="E461" s="295"/>
      <c r="F461" s="295"/>
      <c r="G461" s="295"/>
      <c r="H461" s="295"/>
      <c r="I461" s="295"/>
      <c r="J461" s="295"/>
      <c r="K461" s="295"/>
      <c r="L461" s="295"/>
      <c r="M461" s="295"/>
      <c r="N461" s="295"/>
      <c r="O461" s="295"/>
      <c r="P461" s="295"/>
      <c r="Q461" s="295"/>
      <c r="R461" s="295"/>
      <c r="S461" s="295"/>
      <c r="T461" s="295"/>
      <c r="U461" s="295"/>
      <c r="V461" s="295"/>
      <c r="W461" s="295"/>
      <c r="X461" s="295"/>
      <c r="Y461" s="295"/>
      <c r="Z461" s="295"/>
      <c r="AA461" s="295"/>
      <c r="AB461" s="295"/>
      <c r="AC461" s="295"/>
      <c r="AD461" s="295"/>
      <c r="AE461" s="295"/>
      <c r="AF461" s="295"/>
      <c r="AG461" s="295"/>
    </row>
    <row r="462" spans="1:33" ht="24" customHeight="1">
      <c r="A462" s="295"/>
      <c r="B462" s="295"/>
      <c r="C462" s="295"/>
      <c r="D462" s="295"/>
      <c r="E462" s="295"/>
      <c r="F462" s="295"/>
      <c r="G462" s="295"/>
      <c r="H462" s="295"/>
      <c r="I462" s="295"/>
      <c r="J462" s="295"/>
      <c r="K462" s="295"/>
      <c r="L462" s="295"/>
      <c r="M462" s="295"/>
      <c r="N462" s="295"/>
      <c r="O462" s="295"/>
      <c r="P462" s="295"/>
      <c r="Q462" s="295"/>
      <c r="R462" s="295"/>
      <c r="S462" s="295"/>
      <c r="T462" s="295"/>
      <c r="U462" s="295"/>
      <c r="V462" s="295"/>
      <c r="W462" s="295"/>
      <c r="X462" s="295"/>
      <c r="Y462" s="295"/>
      <c r="Z462" s="295"/>
      <c r="AA462" s="295"/>
      <c r="AB462" s="295"/>
      <c r="AC462" s="295"/>
      <c r="AD462" s="295"/>
      <c r="AE462" s="295"/>
      <c r="AF462" s="295"/>
      <c r="AG462" s="295"/>
    </row>
    <row r="463" spans="1:33" ht="24" customHeight="1">
      <c r="A463" s="295"/>
      <c r="B463" s="295"/>
      <c r="C463" s="295"/>
      <c r="D463" s="295"/>
      <c r="E463" s="295"/>
      <c r="F463" s="295"/>
      <c r="G463" s="295"/>
      <c r="H463" s="295"/>
      <c r="I463" s="295"/>
      <c r="J463" s="295"/>
      <c r="K463" s="295"/>
      <c r="L463" s="295"/>
      <c r="M463" s="295"/>
      <c r="N463" s="295"/>
      <c r="O463" s="295"/>
      <c r="P463" s="295"/>
      <c r="Q463" s="295"/>
      <c r="R463" s="295"/>
      <c r="S463" s="295"/>
      <c r="T463" s="295"/>
      <c r="U463" s="295"/>
      <c r="V463" s="295"/>
      <c r="W463" s="295"/>
      <c r="X463" s="295"/>
      <c r="Y463" s="295"/>
      <c r="Z463" s="295"/>
      <c r="AA463" s="295"/>
      <c r="AB463" s="295"/>
      <c r="AC463" s="295"/>
      <c r="AD463" s="295"/>
      <c r="AE463" s="295"/>
      <c r="AF463" s="295"/>
      <c r="AG463" s="295"/>
    </row>
    <row r="464" spans="1:33" ht="24" customHeight="1">
      <c r="A464" s="295"/>
      <c r="B464" s="295"/>
      <c r="C464" s="295"/>
      <c r="D464" s="295"/>
      <c r="E464" s="295"/>
      <c r="F464" s="295"/>
      <c r="G464" s="295"/>
      <c r="H464" s="295"/>
      <c r="I464" s="295"/>
      <c r="J464" s="295"/>
      <c r="K464" s="295"/>
      <c r="L464" s="295"/>
      <c r="M464" s="295"/>
      <c r="N464" s="295"/>
      <c r="O464" s="295"/>
      <c r="P464" s="295"/>
      <c r="Q464" s="295"/>
      <c r="R464" s="295"/>
      <c r="S464" s="295"/>
      <c r="T464" s="295"/>
      <c r="U464" s="295"/>
      <c r="V464" s="295"/>
      <c r="W464" s="295"/>
      <c r="X464" s="295"/>
      <c r="Y464" s="295"/>
      <c r="Z464" s="295"/>
      <c r="AA464" s="295"/>
      <c r="AB464" s="295"/>
      <c r="AC464" s="295"/>
      <c r="AD464" s="295"/>
      <c r="AE464" s="295"/>
      <c r="AF464" s="295"/>
      <c r="AG464" s="295"/>
    </row>
    <row r="465" spans="1:33" ht="24" customHeight="1">
      <c r="A465" s="295"/>
      <c r="B465" s="295"/>
      <c r="C465" s="295"/>
      <c r="D465" s="295"/>
      <c r="E465" s="295"/>
      <c r="F465" s="295"/>
      <c r="G465" s="295"/>
      <c r="H465" s="295"/>
      <c r="I465" s="295"/>
      <c r="J465" s="295"/>
      <c r="K465" s="295"/>
      <c r="L465" s="295"/>
      <c r="M465" s="295"/>
      <c r="N465" s="295"/>
      <c r="O465" s="295"/>
      <c r="P465" s="295"/>
      <c r="Q465" s="295"/>
      <c r="R465" s="295"/>
      <c r="S465" s="295"/>
      <c r="T465" s="295"/>
      <c r="U465" s="295"/>
      <c r="V465" s="295"/>
      <c r="W465" s="295"/>
      <c r="X465" s="295"/>
      <c r="Y465" s="295"/>
      <c r="Z465" s="295"/>
      <c r="AA465" s="295"/>
      <c r="AB465" s="295"/>
      <c r="AC465" s="295"/>
      <c r="AD465" s="295"/>
      <c r="AE465" s="295"/>
      <c r="AF465" s="295"/>
      <c r="AG465" s="295"/>
    </row>
    <row r="466" spans="1:33" ht="24" customHeight="1">
      <c r="A466" s="295"/>
      <c r="B466" s="295"/>
      <c r="C466" s="295"/>
      <c r="D466" s="295"/>
      <c r="E466" s="295"/>
      <c r="F466" s="295"/>
      <c r="G466" s="295"/>
      <c r="H466" s="295"/>
      <c r="I466" s="295"/>
      <c r="J466" s="295"/>
      <c r="K466" s="295"/>
      <c r="L466" s="295"/>
      <c r="M466" s="295"/>
      <c r="N466" s="295"/>
      <c r="O466" s="295"/>
      <c r="P466" s="295"/>
      <c r="Q466" s="295"/>
      <c r="R466" s="295"/>
      <c r="S466" s="295"/>
      <c r="T466" s="295"/>
      <c r="U466" s="295"/>
      <c r="V466" s="295"/>
      <c r="W466" s="295"/>
      <c r="X466" s="295"/>
      <c r="Y466" s="295"/>
      <c r="Z466" s="295"/>
      <c r="AA466" s="295"/>
      <c r="AB466" s="295"/>
      <c r="AC466" s="295"/>
      <c r="AD466" s="295"/>
      <c r="AE466" s="295"/>
      <c r="AF466" s="295"/>
      <c r="AG466" s="295"/>
    </row>
    <row r="467" spans="1:33" ht="24" customHeight="1">
      <c r="A467" s="295"/>
      <c r="B467" s="295"/>
      <c r="C467" s="295"/>
      <c r="D467" s="295"/>
      <c r="E467" s="295"/>
      <c r="F467" s="295"/>
      <c r="G467" s="295"/>
      <c r="H467" s="295"/>
      <c r="I467" s="295"/>
      <c r="J467" s="295"/>
      <c r="K467" s="295"/>
      <c r="L467" s="295"/>
      <c r="M467" s="295"/>
      <c r="N467" s="295"/>
      <c r="O467" s="295"/>
      <c r="P467" s="295"/>
      <c r="Q467" s="295"/>
      <c r="R467" s="295"/>
      <c r="S467" s="295"/>
      <c r="T467" s="295"/>
      <c r="U467" s="295"/>
      <c r="V467" s="295"/>
      <c r="W467" s="295"/>
      <c r="X467" s="295"/>
      <c r="Y467" s="295"/>
      <c r="Z467" s="295"/>
      <c r="AA467" s="295"/>
      <c r="AB467" s="295"/>
      <c r="AC467" s="295"/>
      <c r="AD467" s="295"/>
      <c r="AE467" s="295"/>
      <c r="AF467" s="295"/>
      <c r="AG467" s="295"/>
    </row>
    <row r="468" spans="1:33" ht="24" customHeight="1">
      <c r="A468" s="295"/>
      <c r="B468" s="295"/>
      <c r="C468" s="295"/>
      <c r="D468" s="295"/>
      <c r="E468" s="295"/>
      <c r="F468" s="295"/>
      <c r="G468" s="295"/>
      <c r="H468" s="295"/>
      <c r="I468" s="295"/>
      <c r="J468" s="295"/>
      <c r="K468" s="295"/>
      <c r="L468" s="295"/>
      <c r="M468" s="295"/>
      <c r="N468" s="295"/>
      <c r="O468" s="295"/>
      <c r="P468" s="295"/>
      <c r="Q468" s="295"/>
      <c r="R468" s="295"/>
      <c r="S468" s="295"/>
      <c r="T468" s="295"/>
      <c r="U468" s="295"/>
      <c r="V468" s="295"/>
      <c r="W468" s="295"/>
      <c r="X468" s="295"/>
      <c r="Y468" s="295"/>
      <c r="Z468" s="295"/>
      <c r="AA468" s="295"/>
      <c r="AB468" s="295"/>
      <c r="AC468" s="295"/>
      <c r="AD468" s="295"/>
      <c r="AE468" s="295"/>
      <c r="AF468" s="295"/>
      <c r="AG468" s="295"/>
    </row>
    <row r="469" spans="1:33" ht="24" customHeight="1">
      <c r="A469" s="295"/>
      <c r="B469" s="295"/>
      <c r="C469" s="295"/>
      <c r="D469" s="295"/>
      <c r="E469" s="295"/>
      <c r="F469" s="295"/>
      <c r="G469" s="295"/>
      <c r="H469" s="295"/>
      <c r="I469" s="295"/>
      <c r="J469" s="295"/>
      <c r="K469" s="295"/>
      <c r="L469" s="295"/>
      <c r="M469" s="295"/>
      <c r="N469" s="295"/>
      <c r="O469" s="295"/>
      <c r="P469" s="295"/>
      <c r="Q469" s="295"/>
      <c r="R469" s="295"/>
      <c r="S469" s="295"/>
      <c r="T469" s="295"/>
      <c r="U469" s="295"/>
      <c r="V469" s="295"/>
      <c r="W469" s="295"/>
      <c r="X469" s="295"/>
      <c r="Y469" s="295"/>
      <c r="Z469" s="295"/>
      <c r="AA469" s="295"/>
      <c r="AB469" s="295"/>
      <c r="AC469" s="295"/>
      <c r="AD469" s="295"/>
      <c r="AE469" s="295"/>
      <c r="AF469" s="295"/>
      <c r="AG469" s="295"/>
    </row>
    <row r="470" spans="1:33" ht="24" customHeight="1">
      <c r="A470" s="295"/>
      <c r="B470" s="295"/>
      <c r="C470" s="295"/>
      <c r="D470" s="295"/>
      <c r="E470" s="295"/>
      <c r="F470" s="295"/>
      <c r="G470" s="295"/>
      <c r="H470" s="295"/>
      <c r="I470" s="295"/>
      <c r="J470" s="295"/>
      <c r="K470" s="295"/>
      <c r="L470" s="295"/>
      <c r="M470" s="295"/>
      <c r="N470" s="295"/>
      <c r="O470" s="295"/>
      <c r="P470" s="295"/>
      <c r="Q470" s="295"/>
      <c r="R470" s="295"/>
      <c r="S470" s="295"/>
      <c r="T470" s="295"/>
      <c r="U470" s="295"/>
      <c r="V470" s="295"/>
      <c r="W470" s="295"/>
      <c r="X470" s="295"/>
      <c r="Y470" s="295"/>
      <c r="Z470" s="295"/>
      <c r="AA470" s="295"/>
      <c r="AB470" s="295"/>
      <c r="AC470" s="295"/>
      <c r="AD470" s="295"/>
      <c r="AE470" s="295"/>
      <c r="AF470" s="295"/>
      <c r="AG470" s="295"/>
    </row>
    <row r="471" spans="1:33" ht="24" customHeight="1">
      <c r="A471" s="295"/>
      <c r="B471" s="295"/>
      <c r="C471" s="295"/>
      <c r="D471" s="295"/>
      <c r="E471" s="295"/>
      <c r="F471" s="295"/>
      <c r="G471" s="295"/>
      <c r="H471" s="295"/>
      <c r="I471" s="295"/>
      <c r="J471" s="295"/>
      <c r="K471" s="295"/>
      <c r="L471" s="295"/>
      <c r="M471" s="295"/>
      <c r="N471" s="295"/>
      <c r="O471" s="295"/>
      <c r="P471" s="295"/>
      <c r="Q471" s="295"/>
      <c r="R471" s="295"/>
      <c r="S471" s="295"/>
      <c r="T471" s="295"/>
      <c r="U471" s="295"/>
      <c r="V471" s="295"/>
      <c r="W471" s="295"/>
      <c r="X471" s="295"/>
      <c r="Y471" s="295"/>
      <c r="Z471" s="295"/>
      <c r="AA471" s="295"/>
      <c r="AB471" s="295"/>
      <c r="AC471" s="295"/>
      <c r="AD471" s="295"/>
      <c r="AE471" s="295"/>
      <c r="AF471" s="295"/>
      <c r="AG471" s="295"/>
    </row>
    <row r="472" spans="1:33" ht="24" customHeight="1">
      <c r="A472" s="295"/>
      <c r="B472" s="295"/>
      <c r="C472" s="295"/>
      <c r="D472" s="295"/>
      <c r="E472" s="295"/>
      <c r="F472" s="295"/>
      <c r="G472" s="295"/>
      <c r="H472" s="295"/>
      <c r="I472" s="295"/>
      <c r="J472" s="295"/>
      <c r="K472" s="295"/>
      <c r="L472" s="295"/>
      <c r="M472" s="295"/>
      <c r="N472" s="295"/>
      <c r="O472" s="295"/>
      <c r="P472" s="295"/>
      <c r="Q472" s="295"/>
      <c r="R472" s="295"/>
      <c r="S472" s="295"/>
      <c r="T472" s="295"/>
      <c r="U472" s="295"/>
      <c r="V472" s="295"/>
      <c r="W472" s="295"/>
      <c r="X472" s="295"/>
      <c r="Y472" s="295"/>
      <c r="Z472" s="295"/>
      <c r="AA472" s="295"/>
      <c r="AB472" s="295"/>
      <c r="AC472" s="295"/>
      <c r="AD472" s="295"/>
      <c r="AE472" s="295"/>
      <c r="AF472" s="295"/>
      <c r="AG472" s="295"/>
    </row>
    <row r="473" spans="1:33" ht="24" customHeight="1">
      <c r="A473" s="295"/>
      <c r="B473" s="295"/>
      <c r="C473" s="295"/>
      <c r="D473" s="295"/>
      <c r="E473" s="295"/>
      <c r="F473" s="295"/>
      <c r="G473" s="295"/>
      <c r="H473" s="295"/>
      <c r="I473" s="295"/>
      <c r="J473" s="295"/>
      <c r="K473" s="295"/>
      <c r="L473" s="295"/>
      <c r="M473" s="295"/>
      <c r="N473" s="295"/>
      <c r="O473" s="295"/>
      <c r="P473" s="295"/>
      <c r="Q473" s="295"/>
      <c r="R473" s="295"/>
      <c r="S473" s="295"/>
      <c r="T473" s="295"/>
      <c r="U473" s="295"/>
      <c r="V473" s="295"/>
      <c r="W473" s="295"/>
      <c r="X473" s="295"/>
      <c r="Y473" s="295"/>
      <c r="Z473" s="295"/>
      <c r="AA473" s="295"/>
      <c r="AB473" s="295"/>
      <c r="AC473" s="295"/>
      <c r="AD473" s="295"/>
      <c r="AE473" s="295"/>
      <c r="AF473" s="295"/>
      <c r="AG473" s="295"/>
    </row>
    <row r="474" spans="1:33" ht="24" customHeight="1">
      <c r="A474" s="295"/>
      <c r="B474" s="295"/>
      <c r="C474" s="295"/>
      <c r="D474" s="295"/>
      <c r="E474" s="295"/>
      <c r="F474" s="295"/>
      <c r="G474" s="295"/>
      <c r="H474" s="295"/>
      <c r="I474" s="295"/>
      <c r="J474" s="295"/>
      <c r="K474" s="295"/>
      <c r="L474" s="295"/>
      <c r="M474" s="295"/>
      <c r="N474" s="295"/>
      <c r="O474" s="295"/>
      <c r="P474" s="295"/>
      <c r="Q474" s="295"/>
      <c r="R474" s="295"/>
      <c r="S474" s="295"/>
      <c r="T474" s="295"/>
      <c r="U474" s="295"/>
      <c r="V474" s="295"/>
      <c r="W474" s="295"/>
      <c r="X474" s="295"/>
      <c r="Y474" s="295"/>
      <c r="Z474" s="295"/>
      <c r="AA474" s="295"/>
      <c r="AB474" s="295"/>
      <c r="AC474" s="295"/>
      <c r="AD474" s="295"/>
      <c r="AE474" s="295"/>
      <c r="AF474" s="295"/>
      <c r="AG474" s="295"/>
    </row>
    <row r="475" spans="1:33" ht="24" customHeight="1">
      <c r="A475" s="295"/>
      <c r="B475" s="295"/>
      <c r="C475" s="295"/>
      <c r="D475" s="295"/>
      <c r="E475" s="295"/>
      <c r="F475" s="295"/>
      <c r="G475" s="295"/>
      <c r="H475" s="295"/>
      <c r="I475" s="295"/>
      <c r="J475" s="295"/>
      <c r="K475" s="295"/>
      <c r="L475" s="295"/>
      <c r="M475" s="295"/>
      <c r="N475" s="295"/>
      <c r="O475" s="295"/>
      <c r="P475" s="295"/>
      <c r="Q475" s="295"/>
      <c r="R475" s="295"/>
      <c r="S475" s="295"/>
      <c r="T475" s="295"/>
      <c r="U475" s="295"/>
      <c r="V475" s="295"/>
      <c r="W475" s="295"/>
      <c r="X475" s="295"/>
      <c r="Y475" s="295"/>
      <c r="Z475" s="295"/>
      <c r="AA475" s="295"/>
      <c r="AB475" s="295"/>
      <c r="AC475" s="295"/>
      <c r="AD475" s="295"/>
      <c r="AE475" s="295"/>
      <c r="AF475" s="295"/>
      <c r="AG475" s="295"/>
    </row>
    <row r="476" spans="1:33" ht="24" customHeight="1">
      <c r="A476" s="295"/>
      <c r="B476" s="295"/>
      <c r="C476" s="295"/>
      <c r="D476" s="295"/>
      <c r="E476" s="295"/>
      <c r="F476" s="295"/>
      <c r="G476" s="295"/>
      <c r="H476" s="295"/>
      <c r="I476" s="295"/>
      <c r="J476" s="295"/>
      <c r="K476" s="295"/>
      <c r="L476" s="295"/>
      <c r="M476" s="295"/>
      <c r="N476" s="295"/>
      <c r="O476" s="295"/>
      <c r="P476" s="295"/>
      <c r="Q476" s="295"/>
      <c r="R476" s="295"/>
      <c r="S476" s="295"/>
      <c r="T476" s="295"/>
      <c r="U476" s="295"/>
      <c r="V476" s="295"/>
      <c r="W476" s="295"/>
      <c r="X476" s="295"/>
      <c r="Y476" s="295"/>
      <c r="Z476" s="295"/>
      <c r="AA476" s="295"/>
      <c r="AB476" s="295"/>
      <c r="AC476" s="295"/>
      <c r="AD476" s="295"/>
      <c r="AE476" s="295"/>
      <c r="AF476" s="295"/>
      <c r="AG476" s="295"/>
    </row>
    <row r="477" spans="1:33" ht="24" customHeight="1">
      <c r="A477" s="295"/>
      <c r="B477" s="295"/>
      <c r="C477" s="295"/>
      <c r="D477" s="295"/>
      <c r="E477" s="295"/>
      <c r="F477" s="295"/>
      <c r="G477" s="295"/>
      <c r="H477" s="295"/>
      <c r="I477" s="295"/>
      <c r="J477" s="295"/>
      <c r="K477" s="295"/>
      <c r="L477" s="295"/>
      <c r="M477" s="295"/>
      <c r="N477" s="295"/>
      <c r="O477" s="295"/>
      <c r="P477" s="295"/>
      <c r="Q477" s="295"/>
      <c r="R477" s="295"/>
      <c r="S477" s="295"/>
      <c r="T477" s="295"/>
      <c r="U477" s="295"/>
      <c r="V477" s="295"/>
      <c r="W477" s="295"/>
      <c r="X477" s="295"/>
      <c r="Y477" s="295"/>
      <c r="Z477" s="295"/>
      <c r="AA477" s="295"/>
      <c r="AB477" s="295"/>
      <c r="AC477" s="295"/>
      <c r="AD477" s="295"/>
      <c r="AE477" s="295"/>
      <c r="AF477" s="295"/>
      <c r="AG477" s="295"/>
    </row>
    <row r="478" spans="1:33" ht="24" customHeight="1">
      <c r="A478" s="295"/>
      <c r="B478" s="295"/>
      <c r="C478" s="295"/>
      <c r="D478" s="295"/>
      <c r="E478" s="295"/>
      <c r="F478" s="295"/>
      <c r="G478" s="295"/>
      <c r="H478" s="295"/>
      <c r="I478" s="295"/>
      <c r="J478" s="295"/>
      <c r="K478" s="295"/>
      <c r="L478" s="295"/>
      <c r="M478" s="295"/>
      <c r="N478" s="295"/>
      <c r="O478" s="295"/>
      <c r="P478" s="295"/>
      <c r="Q478" s="295"/>
      <c r="R478" s="295"/>
      <c r="S478" s="295"/>
      <c r="T478" s="295"/>
      <c r="U478" s="295"/>
      <c r="V478" s="295"/>
      <c r="W478" s="295"/>
      <c r="X478" s="295"/>
      <c r="Y478" s="295"/>
      <c r="Z478" s="295"/>
      <c r="AA478" s="295"/>
      <c r="AB478" s="295"/>
      <c r="AC478" s="295"/>
      <c r="AD478" s="295"/>
      <c r="AE478" s="295"/>
      <c r="AF478" s="295"/>
      <c r="AG478" s="295"/>
    </row>
    <row r="479" spans="1:33" ht="24" customHeight="1">
      <c r="A479" s="295"/>
      <c r="B479" s="295"/>
      <c r="C479" s="295"/>
      <c r="D479" s="295"/>
      <c r="E479" s="295"/>
      <c r="F479" s="295"/>
      <c r="G479" s="295"/>
      <c r="H479" s="295"/>
      <c r="I479" s="295"/>
      <c r="J479" s="295"/>
      <c r="K479" s="295"/>
      <c r="L479" s="295"/>
      <c r="M479" s="295"/>
      <c r="N479" s="295"/>
      <c r="O479" s="295"/>
      <c r="P479" s="295"/>
      <c r="Q479" s="295"/>
      <c r="R479" s="295"/>
      <c r="S479" s="295"/>
      <c r="T479" s="295"/>
      <c r="U479" s="295"/>
      <c r="V479" s="295"/>
      <c r="W479" s="295"/>
      <c r="X479" s="295"/>
      <c r="Y479" s="295"/>
      <c r="Z479" s="295"/>
      <c r="AA479" s="295"/>
      <c r="AB479" s="295"/>
      <c r="AC479" s="295"/>
      <c r="AD479" s="295"/>
      <c r="AE479" s="295"/>
      <c r="AF479" s="295"/>
      <c r="AG479" s="295"/>
    </row>
    <row r="480" spans="1:33" ht="24" customHeight="1">
      <c r="A480" s="295"/>
      <c r="B480" s="295"/>
      <c r="C480" s="295"/>
      <c r="D480" s="295"/>
      <c r="E480" s="295"/>
      <c r="F480" s="295"/>
      <c r="G480" s="295"/>
      <c r="H480" s="295"/>
      <c r="I480" s="295"/>
      <c r="J480" s="295"/>
      <c r="K480" s="295"/>
      <c r="L480" s="295"/>
      <c r="M480" s="295"/>
      <c r="N480" s="295"/>
      <c r="O480" s="295"/>
      <c r="P480" s="295"/>
      <c r="Q480" s="295"/>
      <c r="R480" s="295"/>
      <c r="S480" s="295"/>
      <c r="T480" s="295"/>
      <c r="U480" s="295"/>
      <c r="V480" s="295"/>
      <c r="W480" s="295"/>
      <c r="X480" s="295"/>
      <c r="Y480" s="295"/>
      <c r="Z480" s="295"/>
      <c r="AA480" s="295"/>
      <c r="AB480" s="295"/>
      <c r="AC480" s="295"/>
      <c r="AD480" s="295"/>
      <c r="AE480" s="295"/>
      <c r="AF480" s="295"/>
      <c r="AG480" s="295"/>
    </row>
    <row r="481" spans="1:33" ht="24" customHeight="1">
      <c r="A481" s="295"/>
      <c r="B481" s="295"/>
      <c r="C481" s="295"/>
      <c r="D481" s="295"/>
      <c r="E481" s="295"/>
      <c r="F481" s="295"/>
      <c r="G481" s="295"/>
      <c r="H481" s="295"/>
      <c r="I481" s="295"/>
      <c r="J481" s="295"/>
      <c r="K481" s="295"/>
      <c r="L481" s="295"/>
      <c r="M481" s="295"/>
      <c r="N481" s="295"/>
      <c r="O481" s="295"/>
      <c r="P481" s="295"/>
      <c r="Q481" s="295"/>
      <c r="R481" s="295"/>
      <c r="S481" s="295"/>
      <c r="T481" s="295"/>
      <c r="U481" s="295"/>
      <c r="V481" s="295"/>
      <c r="W481" s="295"/>
      <c r="X481" s="295"/>
      <c r="Y481" s="295"/>
      <c r="Z481" s="295"/>
      <c r="AA481" s="295"/>
      <c r="AB481" s="295"/>
      <c r="AC481" s="295"/>
      <c r="AD481" s="295"/>
      <c r="AE481" s="295"/>
      <c r="AF481" s="295"/>
      <c r="AG481" s="295"/>
    </row>
    <row r="482" spans="1:33" ht="24" customHeight="1">
      <c r="A482" s="295"/>
      <c r="B482" s="295"/>
      <c r="C482" s="295"/>
      <c r="D482" s="295"/>
      <c r="E482" s="295"/>
      <c r="F482" s="295"/>
      <c r="G482" s="295"/>
      <c r="H482" s="295"/>
      <c r="I482" s="295"/>
      <c r="J482" s="295"/>
      <c r="K482" s="295"/>
      <c r="L482" s="295"/>
      <c r="M482" s="295"/>
      <c r="N482" s="295"/>
      <c r="O482" s="295"/>
      <c r="P482" s="295"/>
      <c r="Q482" s="295"/>
      <c r="R482" s="295"/>
      <c r="S482" s="295"/>
      <c r="T482" s="295"/>
      <c r="U482" s="295"/>
      <c r="V482" s="295"/>
      <c r="W482" s="295"/>
      <c r="X482" s="295"/>
      <c r="Y482" s="295"/>
      <c r="Z482" s="295"/>
      <c r="AA482" s="295"/>
      <c r="AB482" s="295"/>
      <c r="AC482" s="295"/>
      <c r="AD482" s="295"/>
      <c r="AE482" s="295"/>
      <c r="AF482" s="295"/>
      <c r="AG482" s="295"/>
    </row>
    <row r="483" spans="1:33" ht="24" customHeight="1">
      <c r="A483" s="295"/>
      <c r="B483" s="295"/>
      <c r="C483" s="295"/>
      <c r="D483" s="295"/>
      <c r="E483" s="295"/>
      <c r="F483" s="295"/>
      <c r="G483" s="295"/>
      <c r="H483" s="295"/>
      <c r="I483" s="295"/>
      <c r="J483" s="295"/>
      <c r="K483" s="295"/>
      <c r="L483" s="295"/>
      <c r="M483" s="295"/>
      <c r="N483" s="295"/>
      <c r="O483" s="295"/>
      <c r="P483" s="295"/>
      <c r="Q483" s="295"/>
      <c r="R483" s="295"/>
      <c r="S483" s="295"/>
      <c r="T483" s="295"/>
      <c r="U483" s="295"/>
      <c r="V483" s="295"/>
      <c r="W483" s="295"/>
      <c r="X483" s="295"/>
      <c r="Y483" s="295"/>
      <c r="Z483" s="295"/>
      <c r="AA483" s="295"/>
      <c r="AB483" s="295"/>
      <c r="AC483" s="295"/>
      <c r="AD483" s="295"/>
      <c r="AE483" s="295"/>
      <c r="AF483" s="295"/>
      <c r="AG483" s="295"/>
    </row>
    <row r="484" spans="1:33" ht="24" customHeight="1">
      <c r="A484" s="295"/>
      <c r="B484" s="295"/>
      <c r="C484" s="295"/>
      <c r="D484" s="295"/>
      <c r="E484" s="295"/>
      <c r="F484" s="295"/>
      <c r="G484" s="295"/>
      <c r="H484" s="295"/>
      <c r="I484" s="295"/>
      <c r="J484" s="295"/>
      <c r="K484" s="295"/>
      <c r="L484" s="295"/>
      <c r="M484" s="295"/>
      <c r="N484" s="295"/>
      <c r="O484" s="295"/>
      <c r="P484" s="295"/>
      <c r="Q484" s="295"/>
      <c r="R484" s="295"/>
      <c r="S484" s="295"/>
      <c r="T484" s="295"/>
      <c r="U484" s="295"/>
      <c r="V484" s="295"/>
      <c r="W484" s="295"/>
      <c r="X484" s="295"/>
      <c r="Y484" s="295"/>
      <c r="Z484" s="295"/>
      <c r="AA484" s="295"/>
      <c r="AB484" s="295"/>
      <c r="AC484" s="295"/>
      <c r="AD484" s="295"/>
      <c r="AE484" s="295"/>
      <c r="AF484" s="295"/>
      <c r="AG484" s="295"/>
    </row>
    <row r="485" spans="1:33" ht="24" customHeight="1">
      <c r="A485" s="295"/>
      <c r="B485" s="295"/>
      <c r="C485" s="295"/>
      <c r="D485" s="295"/>
      <c r="E485" s="295"/>
      <c r="F485" s="295"/>
      <c r="G485" s="295"/>
      <c r="H485" s="295"/>
      <c r="I485" s="295"/>
      <c r="J485" s="295"/>
      <c r="K485" s="295"/>
      <c r="L485" s="295"/>
      <c r="M485" s="295"/>
      <c r="N485" s="295"/>
      <c r="O485" s="295"/>
      <c r="P485" s="295"/>
      <c r="Q485" s="295"/>
      <c r="R485" s="295"/>
      <c r="S485" s="295"/>
      <c r="T485" s="295"/>
      <c r="U485" s="295"/>
      <c r="V485" s="295"/>
      <c r="W485" s="295"/>
      <c r="X485" s="295"/>
      <c r="Y485" s="295"/>
      <c r="Z485" s="295"/>
      <c r="AA485" s="295"/>
      <c r="AB485" s="295"/>
      <c r="AC485" s="295"/>
      <c r="AD485" s="295"/>
      <c r="AE485" s="295"/>
      <c r="AF485" s="295"/>
      <c r="AG485" s="295"/>
    </row>
    <row r="486" spans="1:33" ht="24" customHeight="1">
      <c r="A486" s="295"/>
      <c r="B486" s="295"/>
      <c r="C486" s="295"/>
      <c r="D486" s="295"/>
      <c r="E486" s="295"/>
      <c r="F486" s="295"/>
      <c r="G486" s="295"/>
      <c r="H486" s="295"/>
      <c r="I486" s="295"/>
      <c r="J486" s="295"/>
      <c r="K486" s="295"/>
      <c r="L486" s="295"/>
      <c r="M486" s="295"/>
      <c r="N486" s="295"/>
      <c r="O486" s="295"/>
      <c r="P486" s="295"/>
      <c r="Q486" s="295"/>
      <c r="R486" s="295"/>
      <c r="S486" s="295"/>
      <c r="T486" s="295"/>
      <c r="U486" s="295"/>
      <c r="V486" s="295"/>
      <c r="W486" s="295"/>
      <c r="X486" s="295"/>
      <c r="Y486" s="295"/>
      <c r="Z486" s="295"/>
      <c r="AA486" s="295"/>
      <c r="AB486" s="295"/>
      <c r="AC486" s="295"/>
      <c r="AD486" s="295"/>
      <c r="AE486" s="295"/>
      <c r="AF486" s="295"/>
      <c r="AG486" s="295"/>
    </row>
    <row r="487" spans="1:33" ht="24" customHeight="1">
      <c r="A487" s="295"/>
      <c r="B487" s="295"/>
      <c r="C487" s="295"/>
      <c r="D487" s="295"/>
      <c r="E487" s="295"/>
      <c r="F487" s="295"/>
      <c r="G487" s="295"/>
      <c r="H487" s="295"/>
      <c r="I487" s="295"/>
      <c r="J487" s="295"/>
      <c r="K487" s="295"/>
      <c r="L487" s="295"/>
      <c r="M487" s="295"/>
      <c r="N487" s="295"/>
      <c r="O487" s="295"/>
      <c r="P487" s="295"/>
      <c r="Q487" s="295"/>
      <c r="R487" s="295"/>
      <c r="S487" s="295"/>
      <c r="T487" s="295"/>
      <c r="U487" s="295"/>
      <c r="V487" s="295"/>
      <c r="W487" s="295"/>
      <c r="X487" s="295"/>
      <c r="Y487" s="295"/>
      <c r="Z487" s="295"/>
      <c r="AA487" s="295"/>
      <c r="AB487" s="295"/>
      <c r="AC487" s="295"/>
      <c r="AD487" s="295"/>
      <c r="AE487" s="295"/>
      <c r="AF487" s="295"/>
      <c r="AG487" s="295"/>
    </row>
    <row r="488" spans="1:33" ht="24" customHeight="1">
      <c r="A488" s="295"/>
      <c r="B488" s="295"/>
      <c r="C488" s="295"/>
      <c r="D488" s="295"/>
      <c r="E488" s="295"/>
      <c r="F488" s="295"/>
      <c r="G488" s="295"/>
      <c r="H488" s="295"/>
      <c r="I488" s="295"/>
      <c r="J488" s="295"/>
      <c r="K488" s="295"/>
      <c r="L488" s="295"/>
      <c r="M488" s="295"/>
      <c r="N488" s="295"/>
      <c r="O488" s="295"/>
      <c r="P488" s="295"/>
      <c r="Q488" s="295"/>
      <c r="R488" s="295"/>
      <c r="S488" s="295"/>
      <c r="T488" s="295"/>
      <c r="U488" s="295"/>
      <c r="V488" s="295"/>
      <c r="W488" s="295"/>
      <c r="X488" s="295"/>
      <c r="Y488" s="295"/>
      <c r="Z488" s="295"/>
      <c r="AA488" s="295"/>
      <c r="AB488" s="295"/>
      <c r="AC488" s="295"/>
      <c r="AD488" s="295"/>
      <c r="AE488" s="295"/>
      <c r="AF488" s="295"/>
      <c r="AG488" s="295"/>
    </row>
    <row r="489" spans="1:33" ht="24" customHeight="1">
      <c r="A489" s="295"/>
      <c r="B489" s="295"/>
      <c r="C489" s="295"/>
      <c r="D489" s="295"/>
      <c r="E489" s="295"/>
      <c r="F489" s="295"/>
      <c r="G489" s="295"/>
      <c r="H489" s="295"/>
      <c r="I489" s="295"/>
      <c r="J489" s="295"/>
      <c r="K489" s="295"/>
      <c r="L489" s="295"/>
      <c r="M489" s="295"/>
      <c r="N489" s="295"/>
      <c r="O489" s="295"/>
      <c r="P489" s="295"/>
      <c r="Q489" s="295"/>
      <c r="R489" s="295"/>
      <c r="S489" s="295"/>
      <c r="T489" s="295"/>
      <c r="U489" s="295"/>
      <c r="V489" s="295"/>
      <c r="W489" s="295"/>
      <c r="X489" s="295"/>
      <c r="Y489" s="295"/>
      <c r="Z489" s="295"/>
      <c r="AA489" s="295"/>
      <c r="AB489" s="295"/>
      <c r="AC489" s="295"/>
      <c r="AD489" s="295"/>
      <c r="AE489" s="295"/>
      <c r="AF489" s="295"/>
      <c r="AG489" s="295"/>
    </row>
    <row r="490" spans="1:33" ht="24" customHeight="1">
      <c r="A490" s="295"/>
      <c r="B490" s="295"/>
      <c r="C490" s="295"/>
      <c r="D490" s="295"/>
      <c r="E490" s="295"/>
      <c r="F490" s="295"/>
      <c r="G490" s="295"/>
      <c r="H490" s="295"/>
      <c r="I490" s="295"/>
      <c r="J490" s="295"/>
      <c r="K490" s="295"/>
      <c r="L490" s="295"/>
      <c r="M490" s="295"/>
      <c r="N490" s="295"/>
      <c r="O490" s="295"/>
      <c r="P490" s="295"/>
      <c r="Q490" s="295"/>
      <c r="R490" s="295"/>
      <c r="S490" s="295"/>
      <c r="T490" s="295"/>
      <c r="U490" s="295"/>
      <c r="V490" s="295"/>
      <c r="W490" s="295"/>
      <c r="X490" s="295"/>
      <c r="Y490" s="295"/>
      <c r="Z490" s="295"/>
      <c r="AA490" s="295"/>
      <c r="AB490" s="295"/>
      <c r="AC490" s="295"/>
      <c r="AD490" s="295"/>
      <c r="AE490" s="295"/>
      <c r="AF490" s="295"/>
      <c r="AG490" s="295"/>
    </row>
    <row r="491" spans="1:33" ht="24" customHeight="1">
      <c r="A491" s="295"/>
      <c r="B491" s="295"/>
      <c r="C491" s="295"/>
      <c r="D491" s="295"/>
      <c r="E491" s="295"/>
      <c r="F491" s="295"/>
      <c r="G491" s="295"/>
      <c r="H491" s="295"/>
      <c r="I491" s="295"/>
      <c r="J491" s="295"/>
      <c r="K491" s="295"/>
      <c r="L491" s="295"/>
      <c r="M491" s="295"/>
      <c r="N491" s="295"/>
      <c r="O491" s="295"/>
      <c r="P491" s="295"/>
      <c r="Q491" s="295"/>
      <c r="R491" s="295"/>
      <c r="S491" s="295"/>
      <c r="T491" s="295"/>
      <c r="U491" s="295"/>
      <c r="V491" s="295"/>
      <c r="W491" s="295"/>
      <c r="X491" s="295"/>
      <c r="Y491" s="295"/>
      <c r="Z491" s="295"/>
      <c r="AA491" s="295"/>
      <c r="AB491" s="295"/>
      <c r="AC491" s="295"/>
      <c r="AD491" s="295"/>
      <c r="AE491" s="295"/>
      <c r="AF491" s="295"/>
      <c r="AG491" s="295"/>
    </row>
    <row r="492" spans="1:33" ht="24" customHeight="1">
      <c r="A492" s="295"/>
      <c r="B492" s="295"/>
      <c r="C492" s="295"/>
      <c r="D492" s="295"/>
      <c r="E492" s="295"/>
      <c r="F492" s="295"/>
      <c r="G492" s="295"/>
      <c r="H492" s="295"/>
      <c r="I492" s="295"/>
      <c r="J492" s="295"/>
      <c r="K492" s="295"/>
      <c r="L492" s="295"/>
      <c r="M492" s="295"/>
      <c r="N492" s="295"/>
      <c r="O492" s="295"/>
      <c r="P492" s="295"/>
      <c r="Q492" s="295"/>
      <c r="R492" s="295"/>
      <c r="S492" s="295"/>
      <c r="T492" s="295"/>
      <c r="U492" s="295"/>
      <c r="V492" s="295"/>
      <c r="W492" s="295"/>
      <c r="X492" s="295"/>
      <c r="Y492" s="295"/>
      <c r="Z492" s="295"/>
      <c r="AA492" s="295"/>
      <c r="AB492" s="295"/>
      <c r="AC492" s="295"/>
      <c r="AD492" s="295"/>
      <c r="AE492" s="295"/>
      <c r="AF492" s="295"/>
      <c r="AG492" s="295"/>
    </row>
    <row r="493" spans="1:33" ht="24" customHeight="1">
      <c r="A493" s="295"/>
      <c r="B493" s="295"/>
      <c r="C493" s="295"/>
      <c r="D493" s="295"/>
      <c r="E493" s="295"/>
      <c r="F493" s="295"/>
      <c r="G493" s="295"/>
      <c r="H493" s="295"/>
      <c r="I493" s="295"/>
      <c r="J493" s="295"/>
      <c r="K493" s="295"/>
      <c r="L493" s="295"/>
      <c r="M493" s="295"/>
      <c r="N493" s="295"/>
      <c r="O493" s="295"/>
      <c r="P493" s="295"/>
      <c r="Q493" s="295"/>
      <c r="R493" s="295"/>
      <c r="S493" s="295"/>
      <c r="T493" s="295"/>
      <c r="U493" s="295"/>
      <c r="V493" s="295"/>
      <c r="W493" s="295"/>
      <c r="X493" s="295"/>
      <c r="Y493" s="295"/>
      <c r="Z493" s="295"/>
      <c r="AA493" s="295"/>
      <c r="AB493" s="295"/>
      <c r="AC493" s="295"/>
      <c r="AD493" s="295"/>
      <c r="AE493" s="295"/>
      <c r="AF493" s="295"/>
      <c r="AG493" s="295"/>
    </row>
    <row r="494" spans="1:33" ht="24" customHeight="1">
      <c r="A494" s="295"/>
      <c r="B494" s="295"/>
      <c r="C494" s="295"/>
      <c r="D494" s="295"/>
      <c r="E494" s="295"/>
      <c r="F494" s="295"/>
      <c r="G494" s="295"/>
      <c r="H494" s="295"/>
      <c r="I494" s="295"/>
      <c r="J494" s="295"/>
      <c r="K494" s="295"/>
      <c r="L494" s="295"/>
      <c r="M494" s="295"/>
      <c r="N494" s="295"/>
      <c r="O494" s="295"/>
      <c r="P494" s="295"/>
      <c r="Q494" s="295"/>
      <c r="R494" s="295"/>
      <c r="S494" s="295"/>
      <c r="T494" s="295"/>
      <c r="U494" s="295"/>
      <c r="V494" s="295"/>
      <c r="W494" s="295"/>
      <c r="X494" s="295"/>
      <c r="Y494" s="295"/>
      <c r="Z494" s="295"/>
      <c r="AA494" s="295"/>
      <c r="AB494" s="295"/>
      <c r="AC494" s="295"/>
      <c r="AD494" s="295"/>
      <c r="AE494" s="295"/>
      <c r="AF494" s="295"/>
      <c r="AG494" s="295"/>
    </row>
    <row r="495" spans="1:33" ht="24" customHeight="1">
      <c r="A495" s="295"/>
      <c r="B495" s="295"/>
      <c r="C495" s="295"/>
      <c r="D495" s="295"/>
      <c r="E495" s="295"/>
      <c r="F495" s="295"/>
      <c r="G495" s="295"/>
      <c r="H495" s="295"/>
      <c r="I495" s="295"/>
      <c r="J495" s="295"/>
      <c r="K495" s="295"/>
      <c r="L495" s="295"/>
      <c r="M495" s="295"/>
      <c r="N495" s="295"/>
      <c r="O495" s="295"/>
      <c r="P495" s="295"/>
      <c r="Q495" s="295"/>
      <c r="R495" s="295"/>
      <c r="S495" s="295"/>
      <c r="T495" s="295"/>
      <c r="U495" s="295"/>
      <c r="V495" s="295"/>
      <c r="W495" s="295"/>
      <c r="X495" s="295"/>
      <c r="Y495" s="295"/>
      <c r="Z495" s="295"/>
      <c r="AA495" s="295"/>
      <c r="AB495" s="295"/>
      <c r="AC495" s="295"/>
      <c r="AD495" s="295"/>
      <c r="AE495" s="295"/>
      <c r="AF495" s="295"/>
      <c r="AG495" s="295"/>
    </row>
    <row r="496" spans="1:33" ht="24" customHeight="1">
      <c r="A496" s="295"/>
      <c r="B496" s="295"/>
      <c r="C496" s="295"/>
      <c r="D496" s="295"/>
      <c r="E496" s="295"/>
      <c r="F496" s="295"/>
      <c r="G496" s="295"/>
      <c r="H496" s="295"/>
      <c r="I496" s="295"/>
      <c r="J496" s="295"/>
      <c r="K496" s="295"/>
      <c r="L496" s="295"/>
      <c r="M496" s="295"/>
      <c r="N496" s="295"/>
      <c r="O496" s="295"/>
      <c r="P496" s="295"/>
      <c r="Q496" s="295"/>
      <c r="R496" s="295"/>
      <c r="S496" s="295"/>
      <c r="T496" s="295"/>
      <c r="U496" s="295"/>
      <c r="V496" s="295"/>
      <c r="W496" s="295"/>
      <c r="X496" s="295"/>
      <c r="Y496" s="295"/>
      <c r="Z496" s="295"/>
      <c r="AA496" s="295"/>
      <c r="AB496" s="295"/>
      <c r="AC496" s="295"/>
      <c r="AD496" s="295"/>
      <c r="AE496" s="295"/>
      <c r="AF496" s="295"/>
      <c r="AG496" s="295"/>
    </row>
    <row r="497" spans="1:33" ht="24" customHeight="1">
      <c r="A497" s="295"/>
      <c r="B497" s="295"/>
      <c r="C497" s="295"/>
      <c r="D497" s="295"/>
      <c r="E497" s="295"/>
      <c r="F497" s="295"/>
      <c r="G497" s="295"/>
      <c r="H497" s="295"/>
      <c r="I497" s="295"/>
      <c r="J497" s="295"/>
      <c r="K497" s="295"/>
      <c r="L497" s="295"/>
      <c r="M497" s="295"/>
      <c r="N497" s="295"/>
      <c r="O497" s="295"/>
      <c r="P497" s="295"/>
      <c r="Q497" s="295"/>
      <c r="R497" s="295"/>
      <c r="S497" s="295"/>
      <c r="T497" s="295"/>
      <c r="U497" s="295"/>
      <c r="V497" s="295"/>
      <c r="W497" s="295"/>
      <c r="X497" s="295"/>
      <c r="Y497" s="295"/>
      <c r="Z497" s="295"/>
      <c r="AA497" s="295"/>
      <c r="AB497" s="295"/>
      <c r="AC497" s="295"/>
      <c r="AD497" s="295"/>
      <c r="AE497" s="295"/>
      <c r="AF497" s="295"/>
      <c r="AG497" s="295"/>
    </row>
    <row r="498" spans="1:33" ht="24" customHeight="1">
      <c r="A498" s="295"/>
      <c r="B498" s="295"/>
      <c r="C498" s="295"/>
      <c r="D498" s="295"/>
      <c r="E498" s="295"/>
      <c r="F498" s="295"/>
      <c r="G498" s="295"/>
      <c r="H498" s="295"/>
      <c r="I498" s="295"/>
      <c r="J498" s="295"/>
      <c r="K498" s="295"/>
      <c r="L498" s="295"/>
      <c r="M498" s="295"/>
      <c r="N498" s="295"/>
      <c r="O498" s="295"/>
      <c r="P498" s="295"/>
      <c r="Q498" s="295"/>
      <c r="R498" s="295"/>
      <c r="S498" s="295"/>
      <c r="T498" s="295"/>
      <c r="U498" s="295"/>
      <c r="V498" s="295"/>
      <c r="W498" s="295"/>
      <c r="X498" s="295"/>
      <c r="Y498" s="295"/>
      <c r="Z498" s="295"/>
      <c r="AA498" s="295"/>
      <c r="AB498" s="295"/>
      <c r="AC498" s="295"/>
      <c r="AD498" s="295"/>
      <c r="AE498" s="295"/>
      <c r="AF498" s="295"/>
      <c r="AG498" s="295"/>
    </row>
    <row r="499" spans="1:33" ht="24" customHeight="1">
      <c r="A499" s="295"/>
      <c r="B499" s="295"/>
      <c r="C499" s="295"/>
      <c r="D499" s="295"/>
      <c r="E499" s="295"/>
      <c r="F499" s="295"/>
      <c r="G499" s="295"/>
      <c r="H499" s="295"/>
      <c r="I499" s="295"/>
      <c r="J499" s="295"/>
      <c r="K499" s="295"/>
      <c r="L499" s="295"/>
      <c r="M499" s="295"/>
      <c r="N499" s="295"/>
      <c r="O499" s="295"/>
      <c r="P499" s="295"/>
      <c r="Q499" s="295"/>
      <c r="R499" s="295"/>
      <c r="S499" s="295"/>
      <c r="T499" s="295"/>
      <c r="U499" s="295"/>
      <c r="V499" s="295"/>
      <c r="W499" s="295"/>
      <c r="X499" s="295"/>
      <c r="Y499" s="295"/>
      <c r="Z499" s="295"/>
      <c r="AA499" s="295"/>
      <c r="AB499" s="295"/>
      <c r="AC499" s="295"/>
      <c r="AD499" s="295"/>
      <c r="AE499" s="295"/>
      <c r="AF499" s="295"/>
      <c r="AG499" s="295"/>
    </row>
    <row r="500" spans="1:33" ht="24" customHeight="1">
      <c r="A500" s="295"/>
      <c r="B500" s="295"/>
      <c r="C500" s="295"/>
      <c r="D500" s="295"/>
      <c r="E500" s="295"/>
      <c r="F500" s="295"/>
      <c r="G500" s="295"/>
      <c r="H500" s="295"/>
      <c r="I500" s="295"/>
      <c r="J500" s="295"/>
      <c r="K500" s="295"/>
      <c r="L500" s="295"/>
      <c r="M500" s="295"/>
      <c r="N500" s="295"/>
      <c r="O500" s="295"/>
      <c r="P500" s="295"/>
      <c r="Q500" s="295"/>
      <c r="R500" s="295"/>
      <c r="S500" s="295"/>
      <c r="T500" s="295"/>
      <c r="U500" s="295"/>
      <c r="V500" s="295"/>
      <c r="W500" s="295"/>
      <c r="X500" s="295"/>
      <c r="Y500" s="295"/>
      <c r="Z500" s="295"/>
      <c r="AA500" s="295"/>
      <c r="AB500" s="295"/>
      <c r="AC500" s="295"/>
      <c r="AD500" s="295"/>
      <c r="AE500" s="295"/>
      <c r="AF500" s="295"/>
      <c r="AG500" s="295"/>
    </row>
    <row r="501" spans="1:33" ht="24" customHeight="1">
      <c r="A501" s="295"/>
      <c r="B501" s="295"/>
      <c r="C501" s="295"/>
      <c r="D501" s="295"/>
      <c r="E501" s="295"/>
      <c r="F501" s="295"/>
      <c r="G501" s="295"/>
      <c r="H501" s="295"/>
      <c r="I501" s="295"/>
      <c r="J501" s="295"/>
      <c r="K501" s="295"/>
      <c r="L501" s="295"/>
      <c r="M501" s="295"/>
      <c r="N501" s="295"/>
      <c r="O501" s="295"/>
      <c r="P501" s="295"/>
      <c r="Q501" s="295"/>
      <c r="R501" s="295"/>
      <c r="S501" s="295"/>
      <c r="T501" s="295"/>
      <c r="U501" s="295"/>
      <c r="V501" s="295"/>
      <c r="W501" s="295"/>
      <c r="X501" s="295"/>
      <c r="Y501" s="295"/>
      <c r="Z501" s="295"/>
      <c r="AA501" s="295"/>
      <c r="AB501" s="295"/>
      <c r="AC501" s="295"/>
      <c r="AD501" s="295"/>
      <c r="AE501" s="295"/>
      <c r="AF501" s="295"/>
      <c r="AG501" s="295"/>
    </row>
    <row r="502" spans="1:33" ht="24" customHeight="1">
      <c r="A502" s="295"/>
      <c r="B502" s="295"/>
      <c r="C502" s="295"/>
      <c r="D502" s="295"/>
      <c r="E502" s="295"/>
      <c r="F502" s="295"/>
      <c r="G502" s="295"/>
      <c r="H502" s="295"/>
      <c r="I502" s="295"/>
      <c r="J502" s="295"/>
      <c r="K502" s="295"/>
      <c r="L502" s="295"/>
      <c r="M502" s="295"/>
      <c r="N502" s="295"/>
      <c r="O502" s="295"/>
      <c r="P502" s="295"/>
      <c r="Q502" s="295"/>
      <c r="R502" s="295"/>
      <c r="S502" s="295"/>
      <c r="T502" s="295"/>
      <c r="U502" s="295"/>
      <c r="V502" s="295"/>
      <c r="W502" s="295"/>
      <c r="X502" s="295"/>
      <c r="Y502" s="295"/>
      <c r="Z502" s="295"/>
      <c r="AA502" s="295"/>
      <c r="AB502" s="295"/>
      <c r="AC502" s="295"/>
      <c r="AD502" s="295"/>
      <c r="AE502" s="295"/>
      <c r="AF502" s="295"/>
      <c r="AG502" s="295"/>
    </row>
    <row r="503" spans="1:33" ht="24" customHeight="1">
      <c r="A503" s="295"/>
      <c r="B503" s="295"/>
      <c r="C503" s="295"/>
      <c r="D503" s="295"/>
      <c r="E503" s="295"/>
      <c r="F503" s="295"/>
      <c r="G503" s="295"/>
      <c r="H503" s="295"/>
      <c r="I503" s="295"/>
      <c r="J503" s="295"/>
      <c r="K503" s="295"/>
      <c r="L503" s="295"/>
      <c r="M503" s="295"/>
      <c r="N503" s="295"/>
      <c r="O503" s="295"/>
      <c r="P503" s="295"/>
      <c r="Q503" s="295"/>
      <c r="R503" s="295"/>
      <c r="S503" s="295"/>
      <c r="T503" s="295"/>
      <c r="U503" s="295"/>
      <c r="V503" s="295"/>
      <c r="W503" s="295"/>
      <c r="X503" s="295"/>
      <c r="Y503" s="295"/>
      <c r="Z503" s="295"/>
      <c r="AA503" s="295"/>
      <c r="AB503" s="295"/>
      <c r="AC503" s="295"/>
      <c r="AD503" s="295"/>
      <c r="AE503" s="295"/>
      <c r="AF503" s="295"/>
      <c r="AG503" s="295"/>
    </row>
    <row r="504" spans="1:33" ht="24" customHeight="1">
      <c r="A504" s="295"/>
      <c r="B504" s="295"/>
      <c r="C504" s="295"/>
      <c r="D504" s="295"/>
      <c r="E504" s="295"/>
      <c r="F504" s="295"/>
      <c r="G504" s="295"/>
      <c r="H504" s="295"/>
      <c r="I504" s="295"/>
      <c r="J504" s="295"/>
      <c r="K504" s="295"/>
      <c r="L504" s="295"/>
      <c r="M504" s="295"/>
      <c r="N504" s="295"/>
      <c r="O504" s="295"/>
      <c r="P504" s="295"/>
      <c r="Q504" s="295"/>
      <c r="R504" s="295"/>
      <c r="S504" s="295"/>
      <c r="T504" s="295"/>
      <c r="U504" s="295"/>
      <c r="V504" s="295"/>
      <c r="W504" s="295"/>
      <c r="X504" s="295"/>
      <c r="Y504" s="295"/>
      <c r="Z504" s="295"/>
      <c r="AA504" s="295"/>
      <c r="AB504" s="295"/>
      <c r="AC504" s="295"/>
      <c r="AD504" s="295"/>
      <c r="AE504" s="295"/>
      <c r="AF504" s="295"/>
      <c r="AG504" s="295"/>
    </row>
    <row r="505" spans="1:33" ht="24" customHeight="1">
      <c r="A505" s="295"/>
      <c r="B505" s="295"/>
      <c r="C505" s="295"/>
      <c r="D505" s="295"/>
      <c r="E505" s="295"/>
      <c r="F505" s="295"/>
      <c r="G505" s="295"/>
      <c r="H505" s="295"/>
      <c r="I505" s="295"/>
      <c r="J505" s="295"/>
      <c r="K505" s="295"/>
      <c r="L505" s="295"/>
      <c r="M505" s="295"/>
      <c r="N505" s="295"/>
      <c r="O505" s="295"/>
      <c r="P505" s="295"/>
      <c r="Q505" s="295"/>
      <c r="R505" s="295"/>
      <c r="S505" s="295"/>
      <c r="T505" s="295"/>
      <c r="U505" s="295"/>
      <c r="V505" s="295"/>
      <c r="W505" s="295"/>
      <c r="X505" s="295"/>
      <c r="Y505" s="295"/>
      <c r="Z505" s="295"/>
      <c r="AA505" s="295"/>
      <c r="AB505" s="295"/>
      <c r="AC505" s="295"/>
      <c r="AD505" s="295"/>
      <c r="AE505" s="295"/>
      <c r="AF505" s="295"/>
      <c r="AG505" s="295"/>
    </row>
    <row r="506" spans="1:33" ht="24" customHeight="1">
      <c r="A506" s="295"/>
      <c r="B506" s="295"/>
      <c r="C506" s="295"/>
      <c r="D506" s="295"/>
      <c r="E506" s="295"/>
      <c r="F506" s="295"/>
      <c r="G506" s="295"/>
      <c r="H506" s="295"/>
      <c r="I506" s="295"/>
      <c r="J506" s="295"/>
      <c r="K506" s="295"/>
      <c r="L506" s="295"/>
      <c r="M506" s="295"/>
      <c r="N506" s="295"/>
      <c r="O506" s="295"/>
      <c r="P506" s="295"/>
      <c r="Q506" s="295"/>
      <c r="R506" s="295"/>
      <c r="S506" s="295"/>
      <c r="T506" s="295"/>
      <c r="U506" s="295"/>
      <c r="V506" s="295"/>
      <c r="W506" s="295"/>
      <c r="X506" s="295"/>
      <c r="Y506" s="295"/>
      <c r="Z506" s="295"/>
      <c r="AA506" s="295"/>
      <c r="AB506" s="295"/>
      <c r="AC506" s="295"/>
      <c r="AD506" s="295"/>
      <c r="AE506" s="295"/>
      <c r="AF506" s="295"/>
      <c r="AG506" s="295"/>
    </row>
    <row r="507" spans="1:33" ht="24" customHeight="1">
      <c r="A507" s="295"/>
      <c r="B507" s="295"/>
      <c r="C507" s="295"/>
      <c r="D507" s="295"/>
      <c r="E507" s="295"/>
      <c r="F507" s="295"/>
      <c r="G507" s="295"/>
      <c r="H507" s="295"/>
      <c r="I507" s="295"/>
      <c r="J507" s="295"/>
      <c r="K507" s="295"/>
      <c r="L507" s="295"/>
      <c r="M507" s="295"/>
      <c r="N507" s="295"/>
      <c r="O507" s="295"/>
      <c r="P507" s="295"/>
      <c r="Q507" s="295"/>
      <c r="R507" s="295"/>
      <c r="S507" s="295"/>
      <c r="T507" s="295"/>
      <c r="U507" s="295"/>
      <c r="V507" s="295"/>
      <c r="W507" s="295"/>
      <c r="X507" s="295"/>
      <c r="Y507" s="295"/>
      <c r="Z507" s="295"/>
      <c r="AA507" s="295"/>
      <c r="AB507" s="295"/>
      <c r="AC507" s="295"/>
      <c r="AD507" s="295"/>
      <c r="AE507" s="295"/>
      <c r="AF507" s="295"/>
      <c r="AG507" s="295"/>
    </row>
    <row r="508" spans="1:33" ht="24" customHeight="1">
      <c r="A508" s="295"/>
      <c r="B508" s="295"/>
      <c r="C508" s="295"/>
      <c r="D508" s="295"/>
      <c r="E508" s="295"/>
      <c r="F508" s="295"/>
      <c r="G508" s="295"/>
      <c r="H508" s="295"/>
      <c r="I508" s="295"/>
      <c r="J508" s="295"/>
      <c r="K508" s="295"/>
      <c r="L508" s="295"/>
      <c r="M508" s="295"/>
      <c r="N508" s="295"/>
      <c r="O508" s="295"/>
      <c r="P508" s="295"/>
      <c r="Q508" s="295"/>
      <c r="R508" s="295"/>
      <c r="S508" s="295"/>
      <c r="T508" s="295"/>
      <c r="U508" s="295"/>
      <c r="V508" s="295"/>
      <c r="W508" s="295"/>
      <c r="X508" s="295"/>
      <c r="Y508" s="295"/>
      <c r="Z508" s="295"/>
      <c r="AA508" s="295"/>
      <c r="AB508" s="295"/>
      <c r="AC508" s="295"/>
      <c r="AD508" s="295"/>
      <c r="AE508" s="295"/>
      <c r="AF508" s="295"/>
      <c r="AG508" s="295"/>
    </row>
    <row r="509" spans="1:33" ht="24" customHeight="1">
      <c r="A509" s="295"/>
      <c r="B509" s="295"/>
      <c r="C509" s="295"/>
      <c r="D509" s="295"/>
      <c r="E509" s="295"/>
      <c r="F509" s="295"/>
      <c r="G509" s="295"/>
      <c r="H509" s="295"/>
      <c r="I509" s="295"/>
      <c r="J509" s="295"/>
      <c r="K509" s="295"/>
      <c r="L509" s="295"/>
      <c r="M509" s="295"/>
      <c r="N509" s="295"/>
      <c r="O509" s="295"/>
      <c r="P509" s="295"/>
      <c r="Q509" s="295"/>
      <c r="R509" s="295"/>
      <c r="S509" s="295"/>
      <c r="T509" s="295"/>
      <c r="U509" s="295"/>
      <c r="V509" s="295"/>
      <c r="W509" s="295"/>
      <c r="X509" s="295"/>
      <c r="Y509" s="295"/>
      <c r="Z509" s="295"/>
      <c r="AA509" s="295"/>
      <c r="AB509" s="295"/>
      <c r="AC509" s="295"/>
      <c r="AD509" s="295"/>
      <c r="AE509" s="295"/>
      <c r="AF509" s="295"/>
      <c r="AG509" s="295"/>
    </row>
    <row r="510" spans="1:33" ht="24" customHeight="1">
      <c r="A510" s="295"/>
      <c r="B510" s="295"/>
      <c r="C510" s="295"/>
      <c r="D510" s="295"/>
      <c r="E510" s="295"/>
      <c r="F510" s="295"/>
      <c r="G510" s="295"/>
      <c r="H510" s="295"/>
      <c r="I510" s="295"/>
      <c r="J510" s="295"/>
      <c r="K510" s="295"/>
      <c r="L510" s="295"/>
      <c r="M510" s="295"/>
      <c r="N510" s="295"/>
      <c r="O510" s="295"/>
      <c r="P510" s="295"/>
      <c r="Q510" s="295"/>
      <c r="R510" s="295"/>
      <c r="S510" s="295"/>
      <c r="T510" s="295"/>
      <c r="U510" s="295"/>
      <c r="V510" s="295"/>
      <c r="W510" s="295"/>
      <c r="X510" s="295"/>
      <c r="Y510" s="295"/>
      <c r="Z510" s="295"/>
      <c r="AA510" s="295"/>
      <c r="AB510" s="295"/>
      <c r="AC510" s="295"/>
      <c r="AD510" s="295"/>
      <c r="AE510" s="295"/>
      <c r="AF510" s="295"/>
      <c r="AG510" s="295"/>
    </row>
    <row r="511" spans="1:33" ht="24" customHeight="1">
      <c r="A511" s="295"/>
      <c r="B511" s="295"/>
      <c r="C511" s="295"/>
      <c r="D511" s="295"/>
      <c r="E511" s="295"/>
      <c r="F511" s="295"/>
      <c r="G511" s="295"/>
      <c r="H511" s="295"/>
      <c r="I511" s="295"/>
      <c r="J511" s="295"/>
      <c r="K511" s="295"/>
      <c r="L511" s="295"/>
      <c r="M511" s="295"/>
      <c r="N511" s="295"/>
      <c r="O511" s="295"/>
      <c r="P511" s="295"/>
      <c r="Q511" s="295"/>
      <c r="R511" s="295"/>
      <c r="S511" s="295"/>
      <c r="T511" s="295"/>
      <c r="U511" s="295"/>
      <c r="V511" s="295"/>
      <c r="W511" s="295"/>
      <c r="X511" s="295"/>
      <c r="Y511" s="295"/>
      <c r="Z511" s="295"/>
      <c r="AA511" s="295"/>
      <c r="AB511" s="295"/>
      <c r="AC511" s="295"/>
      <c r="AD511" s="295"/>
      <c r="AE511" s="295"/>
      <c r="AF511" s="295"/>
      <c r="AG511" s="295"/>
    </row>
    <row r="512" spans="1:33" ht="24" customHeight="1">
      <c r="A512" s="295"/>
      <c r="B512" s="295"/>
      <c r="C512" s="295"/>
      <c r="D512" s="295"/>
      <c r="E512" s="295"/>
      <c r="F512" s="295"/>
      <c r="G512" s="295"/>
      <c r="H512" s="295"/>
      <c r="I512" s="295"/>
      <c r="J512" s="295"/>
      <c r="K512" s="295"/>
      <c r="L512" s="295"/>
      <c r="M512" s="295"/>
      <c r="N512" s="295"/>
      <c r="O512" s="295"/>
      <c r="P512" s="295"/>
      <c r="Q512" s="295"/>
      <c r="R512" s="295"/>
      <c r="S512" s="295"/>
      <c r="T512" s="295"/>
      <c r="U512" s="295"/>
      <c r="V512" s="295"/>
      <c r="W512" s="295"/>
      <c r="X512" s="295"/>
      <c r="Y512" s="295"/>
      <c r="Z512" s="295"/>
      <c r="AA512" s="295"/>
      <c r="AB512" s="295"/>
      <c r="AC512" s="295"/>
      <c r="AD512" s="295"/>
      <c r="AE512" s="295"/>
      <c r="AF512" s="295"/>
      <c r="AG512" s="295"/>
    </row>
    <row r="513" spans="1:33" ht="24" customHeight="1">
      <c r="A513" s="295"/>
      <c r="B513" s="295"/>
      <c r="C513" s="295"/>
      <c r="D513" s="295"/>
      <c r="E513" s="295"/>
      <c r="F513" s="295"/>
      <c r="G513" s="295"/>
      <c r="H513" s="295"/>
      <c r="I513" s="295"/>
      <c r="J513" s="295"/>
      <c r="K513" s="295"/>
      <c r="L513" s="295"/>
      <c r="M513" s="295"/>
      <c r="N513" s="295"/>
      <c r="O513" s="295"/>
      <c r="P513" s="295"/>
      <c r="Q513" s="295"/>
      <c r="R513" s="295"/>
      <c r="S513" s="295"/>
      <c r="T513" s="295"/>
      <c r="U513" s="295"/>
      <c r="V513" s="295"/>
      <c r="W513" s="295"/>
      <c r="X513" s="295"/>
      <c r="Y513" s="295"/>
      <c r="Z513" s="295"/>
      <c r="AA513" s="295"/>
      <c r="AB513" s="295"/>
      <c r="AC513" s="295"/>
      <c r="AD513" s="295"/>
      <c r="AE513" s="295"/>
      <c r="AF513" s="295"/>
      <c r="AG513" s="295"/>
    </row>
    <row r="514" spans="1:33" ht="24" customHeight="1">
      <c r="A514" s="295"/>
      <c r="B514" s="295"/>
      <c r="C514" s="295"/>
      <c r="D514" s="295"/>
      <c r="E514" s="295"/>
      <c r="F514" s="295"/>
      <c r="G514" s="295"/>
      <c r="H514" s="295"/>
      <c r="I514" s="295"/>
      <c r="J514" s="295"/>
      <c r="K514" s="295"/>
      <c r="L514" s="295"/>
      <c r="M514" s="295"/>
      <c r="N514" s="295"/>
      <c r="O514" s="295"/>
      <c r="P514" s="295"/>
      <c r="Q514" s="295"/>
      <c r="R514" s="295"/>
      <c r="S514" s="295"/>
      <c r="T514" s="295"/>
      <c r="U514" s="295"/>
      <c r="V514" s="295"/>
      <c r="W514" s="295"/>
      <c r="X514" s="295"/>
      <c r="Y514" s="295"/>
      <c r="Z514" s="295"/>
      <c r="AA514" s="295"/>
      <c r="AB514" s="295"/>
      <c r="AC514" s="295"/>
      <c r="AD514" s="295"/>
      <c r="AE514" s="295"/>
      <c r="AF514" s="295"/>
      <c r="AG514" s="295"/>
    </row>
    <row r="515" spans="1:33" ht="24" customHeight="1">
      <c r="A515" s="295"/>
      <c r="B515" s="295"/>
      <c r="C515" s="295"/>
      <c r="D515" s="295"/>
      <c r="E515" s="295"/>
      <c r="F515" s="295"/>
      <c r="G515" s="295"/>
      <c r="H515" s="295"/>
      <c r="I515" s="295"/>
      <c r="J515" s="295"/>
      <c r="K515" s="295"/>
      <c r="L515" s="295"/>
      <c r="M515" s="295"/>
      <c r="N515" s="295"/>
      <c r="O515" s="295"/>
      <c r="P515" s="295"/>
      <c r="Q515" s="295"/>
      <c r="R515" s="295"/>
      <c r="S515" s="295"/>
      <c r="T515" s="295"/>
      <c r="U515" s="295"/>
      <c r="V515" s="295"/>
      <c r="W515" s="295"/>
      <c r="X515" s="295"/>
      <c r="Y515" s="295"/>
      <c r="Z515" s="295"/>
      <c r="AA515" s="295"/>
      <c r="AB515" s="295"/>
      <c r="AC515" s="295"/>
      <c r="AD515" s="295"/>
      <c r="AE515" s="295"/>
      <c r="AF515" s="295"/>
      <c r="AG515" s="295"/>
    </row>
    <row r="516" spans="1:33" ht="24" customHeight="1">
      <c r="A516" s="295"/>
      <c r="B516" s="295"/>
      <c r="C516" s="295"/>
      <c r="D516" s="295"/>
      <c r="E516" s="295"/>
      <c r="F516" s="295"/>
      <c r="G516" s="295"/>
      <c r="H516" s="295"/>
      <c r="I516" s="295"/>
      <c r="J516" s="295"/>
      <c r="K516" s="295"/>
      <c r="L516" s="295"/>
      <c r="M516" s="295"/>
      <c r="N516" s="295"/>
      <c r="O516" s="295"/>
      <c r="P516" s="295"/>
      <c r="Q516" s="295"/>
      <c r="R516" s="295"/>
      <c r="S516" s="295"/>
      <c r="T516" s="295"/>
      <c r="U516" s="295"/>
      <c r="V516" s="295"/>
      <c r="W516" s="295"/>
      <c r="X516" s="295"/>
      <c r="Y516" s="295"/>
      <c r="Z516" s="295"/>
      <c r="AA516" s="295"/>
      <c r="AB516" s="295"/>
      <c r="AC516" s="295"/>
      <c r="AD516" s="295"/>
      <c r="AE516" s="295"/>
      <c r="AF516" s="295"/>
      <c r="AG516" s="295"/>
    </row>
    <row r="517" spans="1:33" ht="24" customHeight="1">
      <c r="A517" s="295"/>
      <c r="B517" s="295"/>
      <c r="C517" s="295"/>
      <c r="D517" s="295"/>
      <c r="E517" s="295"/>
      <c r="F517" s="295"/>
      <c r="G517" s="295"/>
      <c r="H517" s="295"/>
      <c r="I517" s="295"/>
      <c r="J517" s="295"/>
      <c r="K517" s="295"/>
      <c r="L517" s="295"/>
      <c r="M517" s="295"/>
      <c r="N517" s="295"/>
      <c r="O517" s="295"/>
      <c r="P517" s="295"/>
      <c r="Q517" s="295"/>
      <c r="R517" s="295"/>
      <c r="S517" s="295"/>
      <c r="T517" s="295"/>
      <c r="U517" s="295"/>
      <c r="V517" s="295"/>
      <c r="W517" s="295"/>
      <c r="X517" s="295"/>
      <c r="Y517" s="295"/>
      <c r="Z517" s="295"/>
      <c r="AA517" s="295"/>
      <c r="AB517" s="295"/>
      <c r="AC517" s="295"/>
      <c r="AD517" s="295"/>
      <c r="AE517" s="295"/>
      <c r="AF517" s="295"/>
      <c r="AG517" s="295"/>
    </row>
    <row r="518" spans="1:33" ht="24" customHeight="1">
      <c r="A518" s="295"/>
      <c r="B518" s="295"/>
      <c r="C518" s="295"/>
      <c r="D518" s="295"/>
      <c r="E518" s="295"/>
      <c r="F518" s="295"/>
      <c r="G518" s="295"/>
      <c r="H518" s="295"/>
      <c r="I518" s="295"/>
      <c r="J518" s="295"/>
      <c r="K518" s="295"/>
      <c r="L518" s="295"/>
      <c r="M518" s="295"/>
      <c r="N518" s="295"/>
      <c r="O518" s="295"/>
      <c r="P518" s="295"/>
      <c r="Q518" s="295"/>
      <c r="R518" s="295"/>
      <c r="S518" s="295"/>
      <c r="T518" s="295"/>
      <c r="U518" s="295"/>
      <c r="V518" s="295"/>
      <c r="W518" s="295"/>
      <c r="X518" s="295"/>
      <c r="Y518" s="295"/>
      <c r="Z518" s="295"/>
      <c r="AA518" s="295"/>
      <c r="AB518" s="295"/>
      <c r="AC518" s="295"/>
      <c r="AD518" s="295"/>
      <c r="AE518" s="295"/>
      <c r="AF518" s="295"/>
      <c r="AG518" s="295"/>
    </row>
    <row r="519" spans="1:33" ht="24" customHeight="1">
      <c r="A519" s="295"/>
      <c r="B519" s="295"/>
      <c r="C519" s="295"/>
      <c r="D519" s="295"/>
      <c r="E519" s="295"/>
      <c r="F519" s="295"/>
      <c r="G519" s="295"/>
      <c r="H519" s="295"/>
      <c r="I519" s="295"/>
      <c r="J519" s="295"/>
      <c r="K519" s="295"/>
      <c r="L519" s="295"/>
      <c r="M519" s="295"/>
      <c r="N519" s="295"/>
      <c r="O519" s="295"/>
      <c r="P519" s="295"/>
      <c r="Q519" s="295"/>
      <c r="R519" s="295"/>
      <c r="S519" s="295"/>
      <c r="T519" s="295"/>
      <c r="U519" s="295"/>
      <c r="V519" s="295"/>
      <c r="W519" s="295"/>
      <c r="X519" s="295"/>
      <c r="Y519" s="295"/>
      <c r="Z519" s="295"/>
      <c r="AA519" s="295"/>
      <c r="AB519" s="295"/>
      <c r="AC519" s="295"/>
      <c r="AD519" s="295"/>
      <c r="AE519" s="295"/>
      <c r="AF519" s="295"/>
      <c r="AG519" s="295"/>
    </row>
    <row r="520" spans="1:33" ht="24" customHeight="1">
      <c r="A520" s="295"/>
      <c r="B520" s="295"/>
      <c r="C520" s="295"/>
      <c r="D520" s="295"/>
      <c r="E520" s="295"/>
      <c r="F520" s="295"/>
      <c r="G520" s="295"/>
      <c r="H520" s="295"/>
      <c r="I520" s="295"/>
      <c r="J520" s="295"/>
      <c r="K520" s="295"/>
      <c r="L520" s="295"/>
      <c r="M520" s="295"/>
      <c r="N520" s="295"/>
      <c r="O520" s="295"/>
      <c r="P520" s="295"/>
      <c r="Q520" s="295"/>
      <c r="R520" s="295"/>
      <c r="S520" s="295"/>
      <c r="T520" s="295"/>
      <c r="U520" s="295"/>
      <c r="V520" s="295"/>
      <c r="W520" s="295"/>
      <c r="X520" s="295"/>
      <c r="Y520" s="295"/>
      <c r="Z520" s="295"/>
      <c r="AA520" s="295"/>
      <c r="AB520" s="295"/>
      <c r="AC520" s="295"/>
      <c r="AD520" s="295"/>
      <c r="AE520" s="295"/>
      <c r="AF520" s="295"/>
      <c r="AG520" s="295"/>
    </row>
    <row r="521" spans="1:33" ht="24" customHeight="1">
      <c r="A521" s="295"/>
      <c r="B521" s="295"/>
      <c r="C521" s="295"/>
      <c r="D521" s="295"/>
      <c r="E521" s="295"/>
      <c r="F521" s="295"/>
      <c r="G521" s="295"/>
      <c r="H521" s="295"/>
      <c r="I521" s="295"/>
      <c r="J521" s="295"/>
      <c r="K521" s="295"/>
      <c r="L521" s="295"/>
      <c r="M521" s="295"/>
      <c r="N521" s="295"/>
      <c r="O521" s="295"/>
      <c r="P521" s="295"/>
      <c r="Q521" s="295"/>
      <c r="R521" s="295"/>
      <c r="S521" s="295"/>
      <c r="T521" s="295"/>
      <c r="U521" s="295"/>
      <c r="V521" s="295"/>
      <c r="W521" s="295"/>
      <c r="X521" s="295"/>
      <c r="Y521" s="295"/>
      <c r="Z521" s="295"/>
      <c r="AA521" s="295"/>
      <c r="AB521" s="295"/>
      <c r="AC521" s="295"/>
      <c r="AD521" s="295"/>
      <c r="AE521" s="295"/>
      <c r="AF521" s="295"/>
      <c r="AG521" s="295"/>
    </row>
    <row r="522" spans="1:33" ht="24" customHeight="1">
      <c r="A522" s="295"/>
      <c r="B522" s="295"/>
      <c r="C522" s="295"/>
      <c r="D522" s="295"/>
      <c r="E522" s="295"/>
      <c r="F522" s="295"/>
      <c r="G522" s="295"/>
      <c r="H522" s="295"/>
      <c r="I522" s="295"/>
      <c r="J522" s="295"/>
      <c r="K522" s="295"/>
      <c r="L522" s="295"/>
      <c r="M522" s="295"/>
      <c r="N522" s="295"/>
      <c r="O522" s="295"/>
      <c r="P522" s="295"/>
      <c r="Q522" s="295"/>
      <c r="R522" s="295"/>
      <c r="S522" s="295"/>
      <c r="T522" s="295"/>
      <c r="U522" s="295"/>
      <c r="V522" s="295"/>
      <c r="W522" s="295"/>
      <c r="X522" s="295"/>
      <c r="Y522" s="295"/>
      <c r="Z522" s="295"/>
      <c r="AA522" s="295"/>
      <c r="AB522" s="295"/>
      <c r="AC522" s="295"/>
      <c r="AD522" s="295"/>
      <c r="AE522" s="295"/>
      <c r="AF522" s="295"/>
      <c r="AG522" s="295"/>
    </row>
    <row r="523" spans="1:33" ht="24" customHeight="1">
      <c r="A523" s="295"/>
      <c r="B523" s="295"/>
      <c r="C523" s="295"/>
      <c r="D523" s="295"/>
      <c r="E523" s="295"/>
      <c r="F523" s="295"/>
      <c r="G523" s="295"/>
      <c r="H523" s="295"/>
      <c r="I523" s="295"/>
      <c r="J523" s="295"/>
      <c r="K523" s="295"/>
      <c r="L523" s="295"/>
      <c r="M523" s="295"/>
      <c r="N523" s="295"/>
      <c r="O523" s="295"/>
      <c r="P523" s="295"/>
      <c r="Q523" s="295"/>
      <c r="R523" s="295"/>
      <c r="S523" s="295"/>
      <c r="T523" s="295"/>
      <c r="U523" s="295"/>
      <c r="V523" s="295"/>
      <c r="W523" s="295"/>
      <c r="X523" s="295"/>
      <c r="Y523" s="295"/>
      <c r="Z523" s="295"/>
      <c r="AA523" s="295"/>
      <c r="AB523" s="295"/>
      <c r="AC523" s="295"/>
      <c r="AD523" s="295"/>
      <c r="AE523" s="295"/>
      <c r="AF523" s="295"/>
      <c r="AG523" s="295"/>
    </row>
    <row r="524" spans="1:33" ht="24" customHeight="1">
      <c r="A524" s="295"/>
      <c r="B524" s="295"/>
      <c r="C524" s="295"/>
      <c r="D524" s="295"/>
      <c r="E524" s="295"/>
      <c r="F524" s="295"/>
      <c r="G524" s="295"/>
      <c r="H524" s="295"/>
      <c r="I524" s="295"/>
      <c r="J524" s="295"/>
      <c r="K524" s="295"/>
      <c r="L524" s="295"/>
      <c r="M524" s="295"/>
      <c r="N524" s="295"/>
      <c r="O524" s="295"/>
      <c r="P524" s="295"/>
      <c r="Q524" s="295"/>
      <c r="R524" s="295"/>
      <c r="S524" s="295"/>
      <c r="T524" s="295"/>
      <c r="U524" s="295"/>
      <c r="V524" s="295"/>
      <c r="W524" s="295"/>
      <c r="X524" s="295"/>
      <c r="Y524" s="295"/>
      <c r="Z524" s="295"/>
      <c r="AA524" s="295"/>
      <c r="AB524" s="295"/>
      <c r="AC524" s="295"/>
      <c r="AD524" s="295"/>
      <c r="AE524" s="295"/>
      <c r="AF524" s="295"/>
      <c r="AG524" s="295"/>
    </row>
    <row r="525" spans="1:33" ht="24" customHeight="1">
      <c r="A525" s="295"/>
      <c r="B525" s="295"/>
      <c r="C525" s="295"/>
      <c r="D525" s="295"/>
      <c r="E525" s="295"/>
      <c r="F525" s="295"/>
      <c r="G525" s="295"/>
      <c r="H525" s="295"/>
      <c r="I525" s="295"/>
      <c r="J525" s="295"/>
      <c r="K525" s="295"/>
      <c r="L525" s="295"/>
      <c r="M525" s="295"/>
      <c r="N525" s="295"/>
      <c r="O525" s="295"/>
      <c r="P525" s="295"/>
      <c r="Q525" s="295"/>
      <c r="R525" s="295"/>
      <c r="S525" s="295"/>
      <c r="T525" s="295"/>
      <c r="U525" s="295"/>
      <c r="V525" s="295"/>
      <c r="W525" s="295"/>
      <c r="X525" s="295"/>
      <c r="Y525" s="295"/>
      <c r="Z525" s="295"/>
      <c r="AA525" s="295"/>
      <c r="AB525" s="295"/>
      <c r="AC525" s="295"/>
      <c r="AD525" s="295"/>
      <c r="AE525" s="295"/>
      <c r="AF525" s="295"/>
      <c r="AG525" s="295"/>
    </row>
    <row r="526" spans="1:33" ht="24" customHeight="1">
      <c r="A526" s="295"/>
      <c r="B526" s="295"/>
      <c r="C526" s="295"/>
      <c r="D526" s="295"/>
      <c r="E526" s="295"/>
      <c r="F526" s="295"/>
      <c r="G526" s="295"/>
      <c r="H526" s="295"/>
      <c r="I526" s="295"/>
      <c r="J526" s="295"/>
      <c r="K526" s="295"/>
      <c r="L526" s="295"/>
      <c r="M526" s="295"/>
      <c r="N526" s="295"/>
      <c r="O526" s="295"/>
      <c r="P526" s="295"/>
      <c r="Q526" s="295"/>
      <c r="R526" s="295"/>
      <c r="S526" s="295"/>
      <c r="T526" s="295"/>
      <c r="U526" s="295"/>
      <c r="V526" s="295"/>
      <c r="W526" s="295"/>
      <c r="X526" s="295"/>
      <c r="Y526" s="295"/>
      <c r="Z526" s="295"/>
      <c r="AA526" s="295"/>
      <c r="AB526" s="295"/>
      <c r="AC526" s="295"/>
      <c r="AD526" s="295"/>
      <c r="AE526" s="295"/>
      <c r="AF526" s="295"/>
      <c r="AG526" s="295"/>
    </row>
    <row r="527" spans="1:33" ht="24" customHeight="1">
      <c r="A527" s="295"/>
      <c r="B527" s="295"/>
      <c r="C527" s="295"/>
      <c r="D527" s="295"/>
      <c r="E527" s="295"/>
      <c r="F527" s="295"/>
      <c r="G527" s="295"/>
      <c r="H527" s="295"/>
      <c r="I527" s="295"/>
      <c r="J527" s="295"/>
      <c r="K527" s="295"/>
      <c r="L527" s="295"/>
      <c r="M527" s="295"/>
      <c r="N527" s="295"/>
      <c r="O527" s="295"/>
      <c r="P527" s="295"/>
      <c r="Q527" s="295"/>
      <c r="R527" s="295"/>
      <c r="S527" s="295"/>
      <c r="T527" s="295"/>
      <c r="U527" s="295"/>
      <c r="V527" s="295"/>
      <c r="W527" s="295"/>
      <c r="X527" s="295"/>
      <c r="Y527" s="295"/>
      <c r="Z527" s="295"/>
      <c r="AA527" s="295"/>
      <c r="AB527" s="295"/>
      <c r="AC527" s="295"/>
      <c r="AD527" s="295"/>
      <c r="AE527" s="295"/>
      <c r="AF527" s="295"/>
      <c r="AG527" s="295"/>
    </row>
    <row r="528" spans="1:33" ht="24" customHeight="1">
      <c r="A528" s="295"/>
      <c r="B528" s="295"/>
      <c r="C528" s="295"/>
      <c r="D528" s="295"/>
      <c r="E528" s="295"/>
      <c r="F528" s="295"/>
      <c r="G528" s="295"/>
      <c r="H528" s="295"/>
      <c r="I528" s="295"/>
      <c r="J528" s="295"/>
      <c r="K528" s="295"/>
      <c r="L528" s="295"/>
      <c r="M528" s="295"/>
      <c r="N528" s="295"/>
      <c r="O528" s="295"/>
      <c r="P528" s="295"/>
      <c r="Q528" s="295"/>
      <c r="R528" s="295"/>
      <c r="S528" s="295"/>
      <c r="T528" s="295"/>
      <c r="U528" s="295"/>
      <c r="V528" s="295"/>
      <c r="W528" s="295"/>
      <c r="X528" s="295"/>
      <c r="Y528" s="295"/>
      <c r="Z528" s="295"/>
      <c r="AA528" s="295"/>
      <c r="AB528" s="295"/>
      <c r="AC528" s="295"/>
      <c r="AD528" s="295"/>
      <c r="AE528" s="295"/>
      <c r="AF528" s="295"/>
      <c r="AG528" s="295"/>
    </row>
    <row r="529" spans="1:33" ht="24" customHeight="1">
      <c r="A529" s="295"/>
      <c r="B529" s="295"/>
      <c r="C529" s="295"/>
      <c r="D529" s="295"/>
      <c r="E529" s="295"/>
      <c r="F529" s="295"/>
      <c r="G529" s="295"/>
      <c r="H529" s="295"/>
      <c r="I529" s="295"/>
      <c r="J529" s="295"/>
      <c r="K529" s="295"/>
      <c r="L529" s="295"/>
      <c r="M529" s="295"/>
      <c r="N529" s="295"/>
      <c r="O529" s="295"/>
      <c r="P529" s="295"/>
      <c r="Q529" s="295"/>
      <c r="R529" s="295"/>
      <c r="S529" s="295"/>
      <c r="T529" s="295"/>
      <c r="U529" s="295"/>
      <c r="V529" s="295"/>
      <c r="W529" s="295"/>
      <c r="X529" s="295"/>
      <c r="Y529" s="295"/>
      <c r="Z529" s="295"/>
      <c r="AA529" s="295"/>
      <c r="AB529" s="295"/>
      <c r="AC529" s="295"/>
      <c r="AD529" s="295"/>
      <c r="AE529" s="295"/>
      <c r="AF529" s="295"/>
      <c r="AG529" s="295"/>
    </row>
    <row r="530" spans="1:33" ht="24" customHeight="1">
      <c r="A530" s="295"/>
      <c r="B530" s="295"/>
      <c r="C530" s="295"/>
      <c r="D530" s="295"/>
      <c r="E530" s="295"/>
      <c r="F530" s="295"/>
      <c r="G530" s="295"/>
      <c r="H530" s="295"/>
      <c r="I530" s="295"/>
      <c r="J530" s="295"/>
      <c r="K530" s="295"/>
      <c r="L530" s="295"/>
      <c r="M530" s="295"/>
      <c r="N530" s="295"/>
      <c r="O530" s="295"/>
      <c r="P530" s="295"/>
      <c r="Q530" s="295"/>
      <c r="R530" s="295"/>
      <c r="S530" s="295"/>
      <c r="T530" s="295"/>
      <c r="U530" s="295"/>
      <c r="V530" s="295"/>
      <c r="W530" s="295"/>
      <c r="X530" s="295"/>
      <c r="Y530" s="295"/>
      <c r="Z530" s="295"/>
      <c r="AA530" s="295"/>
      <c r="AB530" s="295"/>
      <c r="AC530" s="295"/>
      <c r="AD530" s="295"/>
      <c r="AE530" s="295"/>
      <c r="AF530" s="295"/>
      <c r="AG530" s="295"/>
    </row>
    <row r="531" spans="1:33" ht="24" customHeight="1">
      <c r="A531" s="295"/>
      <c r="B531" s="295"/>
      <c r="C531" s="295"/>
      <c r="D531" s="295"/>
      <c r="E531" s="295"/>
      <c r="F531" s="295"/>
      <c r="G531" s="295"/>
      <c r="H531" s="295"/>
      <c r="I531" s="295"/>
      <c r="J531" s="295"/>
      <c r="K531" s="295"/>
      <c r="L531" s="295"/>
      <c r="M531" s="295"/>
      <c r="N531" s="295"/>
      <c r="O531" s="295"/>
      <c r="P531" s="295"/>
      <c r="Q531" s="295"/>
      <c r="R531" s="295"/>
      <c r="S531" s="295"/>
      <c r="T531" s="295"/>
      <c r="U531" s="295"/>
      <c r="V531" s="295"/>
      <c r="W531" s="295"/>
      <c r="X531" s="295"/>
      <c r="Y531" s="295"/>
      <c r="Z531" s="295"/>
      <c r="AA531" s="295"/>
      <c r="AB531" s="295"/>
      <c r="AC531" s="295"/>
      <c r="AD531" s="295"/>
      <c r="AE531" s="295"/>
      <c r="AF531" s="295"/>
      <c r="AG531" s="295"/>
    </row>
    <row r="532" spans="1:33" ht="24" customHeight="1">
      <c r="A532" s="295"/>
      <c r="B532" s="295"/>
      <c r="C532" s="295"/>
      <c r="D532" s="295"/>
      <c r="E532" s="295"/>
      <c r="F532" s="295"/>
      <c r="G532" s="295"/>
      <c r="H532" s="295"/>
      <c r="I532" s="295"/>
      <c r="J532" s="295"/>
      <c r="K532" s="295"/>
      <c r="L532" s="295"/>
      <c r="M532" s="295"/>
      <c r="N532" s="295"/>
      <c r="O532" s="295"/>
      <c r="P532" s="295"/>
      <c r="Q532" s="295"/>
      <c r="R532" s="295"/>
      <c r="S532" s="295"/>
      <c r="T532" s="295"/>
      <c r="U532" s="295"/>
      <c r="V532" s="295"/>
      <c r="W532" s="295"/>
      <c r="X532" s="295"/>
      <c r="Y532" s="295"/>
      <c r="Z532" s="295"/>
      <c r="AA532" s="295"/>
      <c r="AB532" s="295"/>
      <c r="AC532" s="295"/>
      <c r="AD532" s="295"/>
      <c r="AE532" s="295"/>
      <c r="AF532" s="295"/>
      <c r="AG532" s="295"/>
    </row>
    <row r="533" spans="1:33" ht="24" customHeight="1">
      <c r="A533" s="295"/>
      <c r="B533" s="295"/>
      <c r="C533" s="295"/>
      <c r="D533" s="295"/>
      <c r="E533" s="295"/>
      <c r="F533" s="295"/>
      <c r="G533" s="295"/>
      <c r="H533" s="295"/>
      <c r="I533" s="295"/>
      <c r="J533" s="295"/>
      <c r="K533" s="295"/>
      <c r="L533" s="295"/>
      <c r="M533" s="295"/>
      <c r="N533" s="295"/>
      <c r="O533" s="295"/>
      <c r="P533" s="295"/>
      <c r="Q533" s="295"/>
      <c r="R533" s="295"/>
      <c r="S533" s="295"/>
      <c r="T533" s="295"/>
      <c r="U533" s="295"/>
      <c r="V533" s="295"/>
      <c r="W533" s="295"/>
      <c r="X533" s="295"/>
      <c r="Y533" s="295"/>
      <c r="Z533" s="295"/>
      <c r="AA533" s="295"/>
      <c r="AB533" s="295"/>
      <c r="AC533" s="295"/>
      <c r="AD533" s="295"/>
      <c r="AE533" s="295"/>
      <c r="AF533" s="295"/>
      <c r="AG533" s="295"/>
    </row>
    <row r="534" spans="1:33" ht="24" customHeight="1">
      <c r="A534" s="295"/>
      <c r="B534" s="295"/>
      <c r="C534" s="295"/>
      <c r="D534" s="295"/>
      <c r="E534" s="295"/>
      <c r="F534" s="295"/>
      <c r="G534" s="295"/>
      <c r="H534" s="295"/>
      <c r="I534" s="295"/>
      <c r="J534" s="295"/>
      <c r="K534" s="295"/>
      <c r="L534" s="295"/>
      <c r="M534" s="295"/>
      <c r="N534" s="295"/>
      <c r="O534" s="295"/>
      <c r="P534" s="295"/>
      <c r="Q534" s="295"/>
      <c r="R534" s="295"/>
      <c r="S534" s="295"/>
      <c r="T534" s="295"/>
      <c r="U534" s="295"/>
      <c r="V534" s="295"/>
      <c r="W534" s="295"/>
      <c r="X534" s="295"/>
      <c r="Y534" s="295"/>
      <c r="Z534" s="295"/>
      <c r="AA534" s="295"/>
      <c r="AB534" s="295"/>
      <c r="AC534" s="295"/>
      <c r="AD534" s="295"/>
      <c r="AE534" s="295"/>
      <c r="AF534" s="295"/>
      <c r="AG534" s="295"/>
    </row>
    <row r="535" spans="1:33" ht="24" customHeight="1">
      <c r="A535" s="295"/>
      <c r="B535" s="295"/>
      <c r="C535" s="295"/>
      <c r="D535" s="295"/>
      <c r="E535" s="295"/>
      <c r="F535" s="295"/>
      <c r="G535" s="295"/>
      <c r="H535" s="295"/>
      <c r="I535" s="295"/>
      <c r="J535" s="295"/>
      <c r="K535" s="295"/>
      <c r="L535" s="295"/>
      <c r="M535" s="295"/>
      <c r="N535" s="295"/>
      <c r="O535" s="295"/>
      <c r="P535" s="295"/>
      <c r="Q535" s="295"/>
      <c r="R535" s="295"/>
      <c r="S535" s="295"/>
      <c r="T535" s="295"/>
      <c r="U535" s="295"/>
      <c r="V535" s="295"/>
      <c r="W535" s="295"/>
      <c r="X535" s="295"/>
      <c r="Y535" s="295"/>
      <c r="Z535" s="295"/>
      <c r="AA535" s="295"/>
      <c r="AB535" s="295"/>
      <c r="AC535" s="295"/>
      <c r="AD535" s="295"/>
      <c r="AE535" s="295"/>
      <c r="AF535" s="295"/>
      <c r="AG535" s="295"/>
    </row>
    <row r="536" spans="1:33" ht="24" customHeight="1">
      <c r="A536" s="295"/>
      <c r="B536" s="295"/>
      <c r="C536" s="295"/>
      <c r="D536" s="295"/>
      <c r="E536" s="295"/>
      <c r="F536" s="295"/>
      <c r="G536" s="295"/>
      <c r="H536" s="295"/>
      <c r="I536" s="295"/>
      <c r="J536" s="295"/>
      <c r="K536" s="295"/>
      <c r="L536" s="295"/>
      <c r="M536" s="295"/>
      <c r="N536" s="295"/>
      <c r="O536" s="295"/>
      <c r="P536" s="295"/>
      <c r="Q536" s="295"/>
      <c r="R536" s="295"/>
      <c r="S536" s="295"/>
      <c r="T536" s="295"/>
      <c r="U536" s="295"/>
      <c r="V536" s="295"/>
      <c r="W536" s="295"/>
      <c r="X536" s="295"/>
      <c r="Y536" s="295"/>
      <c r="Z536" s="295"/>
      <c r="AA536" s="295"/>
      <c r="AB536" s="295"/>
      <c r="AC536" s="295"/>
      <c r="AD536" s="295"/>
      <c r="AE536" s="295"/>
      <c r="AF536" s="295"/>
      <c r="AG536" s="295"/>
    </row>
    <row r="537" spans="1:33" ht="24" customHeight="1">
      <c r="A537" s="295"/>
      <c r="B537" s="295"/>
      <c r="C537" s="295"/>
      <c r="D537" s="295"/>
      <c r="E537" s="295"/>
      <c r="F537" s="295"/>
      <c r="G537" s="295"/>
      <c r="H537" s="295"/>
      <c r="I537" s="295"/>
      <c r="J537" s="295"/>
      <c r="K537" s="295"/>
      <c r="L537" s="295"/>
      <c r="M537" s="295"/>
      <c r="N537" s="295"/>
      <c r="O537" s="295"/>
      <c r="P537" s="295"/>
      <c r="Q537" s="295"/>
      <c r="R537" s="295"/>
      <c r="S537" s="295"/>
      <c r="T537" s="295"/>
      <c r="U537" s="295"/>
      <c r="V537" s="295"/>
      <c r="W537" s="295"/>
      <c r="X537" s="295"/>
      <c r="Y537" s="295"/>
      <c r="Z537" s="295"/>
      <c r="AA537" s="295"/>
      <c r="AB537" s="295"/>
      <c r="AC537" s="295"/>
      <c r="AD537" s="295"/>
      <c r="AE537" s="295"/>
      <c r="AF537" s="295"/>
      <c r="AG537" s="295"/>
    </row>
    <row r="538" spans="1:33" ht="24" customHeight="1">
      <c r="A538" s="295"/>
      <c r="B538" s="295"/>
      <c r="C538" s="295"/>
      <c r="D538" s="295"/>
      <c r="E538" s="295"/>
      <c r="F538" s="295"/>
      <c r="G538" s="295"/>
      <c r="H538" s="295"/>
      <c r="I538" s="295"/>
      <c r="J538" s="295"/>
      <c r="K538" s="295"/>
      <c r="L538" s="295"/>
      <c r="M538" s="295"/>
      <c r="N538" s="295"/>
      <c r="O538" s="295"/>
      <c r="P538" s="295"/>
      <c r="Q538" s="295"/>
      <c r="R538" s="295"/>
      <c r="S538" s="295"/>
      <c r="T538" s="295"/>
      <c r="U538" s="295"/>
      <c r="V538" s="295"/>
      <c r="W538" s="295"/>
      <c r="X538" s="295"/>
      <c r="Y538" s="295"/>
      <c r="Z538" s="295"/>
      <c r="AA538" s="295"/>
      <c r="AB538" s="295"/>
      <c r="AC538" s="295"/>
      <c r="AD538" s="295"/>
      <c r="AE538" s="295"/>
      <c r="AF538" s="295"/>
      <c r="AG538" s="295"/>
    </row>
    <row r="539" spans="1:33" ht="24" customHeight="1">
      <c r="A539" s="295"/>
      <c r="B539" s="295"/>
      <c r="C539" s="295"/>
      <c r="D539" s="295"/>
      <c r="E539" s="295"/>
      <c r="F539" s="295"/>
      <c r="G539" s="295"/>
      <c r="H539" s="295"/>
      <c r="I539" s="295"/>
      <c r="J539" s="295"/>
      <c r="K539" s="295"/>
      <c r="L539" s="295"/>
      <c r="M539" s="295"/>
      <c r="N539" s="295"/>
      <c r="O539" s="295"/>
      <c r="P539" s="295"/>
      <c r="Q539" s="295"/>
      <c r="R539" s="295"/>
      <c r="S539" s="295"/>
      <c r="T539" s="295"/>
      <c r="U539" s="295"/>
      <c r="V539" s="295"/>
      <c r="W539" s="295"/>
      <c r="X539" s="295"/>
      <c r="Y539" s="295"/>
      <c r="Z539" s="295"/>
      <c r="AA539" s="295"/>
      <c r="AB539" s="295"/>
      <c r="AC539" s="295"/>
      <c r="AD539" s="295"/>
      <c r="AE539" s="295"/>
      <c r="AF539" s="295"/>
      <c r="AG539" s="295"/>
    </row>
    <row r="540" spans="1:33" ht="24" customHeight="1">
      <c r="A540" s="295"/>
      <c r="B540" s="295"/>
      <c r="C540" s="295"/>
      <c r="D540" s="295"/>
      <c r="E540" s="295"/>
      <c r="F540" s="295"/>
      <c r="G540" s="295"/>
      <c r="H540" s="295"/>
      <c r="I540" s="295"/>
      <c r="J540" s="295"/>
      <c r="K540" s="295"/>
      <c r="L540" s="295"/>
      <c r="M540" s="295"/>
      <c r="N540" s="295"/>
      <c r="O540" s="295"/>
      <c r="P540" s="295"/>
      <c r="Q540" s="295"/>
      <c r="R540" s="295"/>
      <c r="S540" s="295"/>
      <c r="T540" s="295"/>
      <c r="U540" s="295"/>
      <c r="V540" s="295"/>
      <c r="W540" s="295"/>
      <c r="X540" s="295"/>
      <c r="Y540" s="295"/>
      <c r="Z540" s="295"/>
      <c r="AA540" s="295"/>
      <c r="AB540" s="295"/>
      <c r="AC540" s="295"/>
      <c r="AD540" s="295"/>
      <c r="AE540" s="295"/>
      <c r="AF540" s="295"/>
      <c r="AG540" s="295"/>
    </row>
    <row r="541" spans="1:33" ht="24" customHeight="1">
      <c r="A541" s="295"/>
      <c r="B541" s="295"/>
      <c r="C541" s="295"/>
      <c r="D541" s="295"/>
      <c r="E541" s="295"/>
      <c r="F541" s="295"/>
      <c r="G541" s="295"/>
      <c r="H541" s="295"/>
      <c r="I541" s="295"/>
      <c r="J541" s="295"/>
      <c r="K541" s="295"/>
      <c r="L541" s="295"/>
      <c r="M541" s="295"/>
      <c r="N541" s="295"/>
      <c r="O541" s="295"/>
      <c r="P541" s="295"/>
      <c r="Q541" s="295"/>
      <c r="R541" s="295"/>
      <c r="S541" s="295"/>
      <c r="T541" s="295"/>
      <c r="U541" s="295"/>
      <c r="V541" s="295"/>
      <c r="W541" s="295"/>
      <c r="X541" s="295"/>
      <c r="Y541" s="295"/>
      <c r="Z541" s="295"/>
      <c r="AA541" s="295"/>
      <c r="AB541" s="295"/>
      <c r="AC541" s="295"/>
      <c r="AD541" s="295"/>
      <c r="AE541" s="295"/>
      <c r="AF541" s="295"/>
      <c r="AG541" s="295"/>
    </row>
    <row r="542" spans="1:33" ht="24" customHeight="1">
      <c r="A542" s="295"/>
      <c r="B542" s="295"/>
      <c r="C542" s="295"/>
      <c r="D542" s="295"/>
      <c r="E542" s="295"/>
      <c r="F542" s="295"/>
      <c r="G542" s="295"/>
      <c r="H542" s="295"/>
      <c r="I542" s="295"/>
      <c r="J542" s="295"/>
      <c r="K542" s="295"/>
      <c r="L542" s="295"/>
      <c r="M542" s="295"/>
      <c r="N542" s="295"/>
      <c r="O542" s="295"/>
      <c r="P542" s="295"/>
      <c r="Q542" s="295"/>
      <c r="R542" s="295"/>
      <c r="S542" s="295"/>
      <c r="T542" s="295"/>
      <c r="U542" s="295"/>
      <c r="V542" s="295"/>
      <c r="W542" s="295"/>
      <c r="X542" s="295"/>
      <c r="Y542" s="295"/>
      <c r="Z542" s="295"/>
      <c r="AA542" s="295"/>
      <c r="AB542" s="295"/>
      <c r="AC542" s="295"/>
      <c r="AD542" s="295"/>
      <c r="AE542" s="295"/>
      <c r="AF542" s="295"/>
      <c r="AG542" s="295"/>
    </row>
    <row r="543" spans="1:33" ht="24" customHeight="1">
      <c r="A543" s="295"/>
      <c r="B543" s="295"/>
      <c r="C543" s="295"/>
      <c r="D543" s="295"/>
      <c r="E543" s="295"/>
      <c r="F543" s="295"/>
      <c r="G543" s="295"/>
      <c r="H543" s="295"/>
      <c r="I543" s="295"/>
      <c r="J543" s="295"/>
      <c r="K543" s="295"/>
      <c r="L543" s="295"/>
      <c r="M543" s="295"/>
      <c r="N543" s="295"/>
      <c r="O543" s="295"/>
      <c r="P543" s="295"/>
      <c r="Q543" s="295"/>
      <c r="R543" s="295"/>
      <c r="S543" s="295"/>
      <c r="T543" s="295"/>
      <c r="U543" s="295"/>
      <c r="V543" s="295"/>
      <c r="W543" s="295"/>
      <c r="X543" s="295"/>
      <c r="Y543" s="295"/>
      <c r="Z543" s="295"/>
      <c r="AA543" s="295"/>
      <c r="AB543" s="295"/>
      <c r="AC543" s="295"/>
      <c r="AD543" s="295"/>
      <c r="AE543" s="295"/>
      <c r="AF543" s="295"/>
      <c r="AG543" s="295"/>
    </row>
    <row r="544" spans="1:33" ht="24" customHeight="1">
      <c r="A544" s="295"/>
      <c r="B544" s="295"/>
      <c r="C544" s="295"/>
      <c r="D544" s="295"/>
      <c r="E544" s="295"/>
      <c r="F544" s="295"/>
      <c r="G544" s="295"/>
      <c r="H544" s="295"/>
      <c r="I544" s="295"/>
      <c r="J544" s="295"/>
      <c r="K544" s="295"/>
      <c r="L544" s="295"/>
      <c r="M544" s="295"/>
      <c r="N544" s="295"/>
      <c r="O544" s="295"/>
      <c r="P544" s="295"/>
      <c r="Q544" s="295"/>
      <c r="R544" s="295"/>
      <c r="S544" s="295"/>
      <c r="T544" s="295"/>
      <c r="U544" s="295"/>
      <c r="V544" s="295"/>
      <c r="W544" s="295"/>
      <c r="X544" s="295"/>
      <c r="Y544" s="295"/>
      <c r="Z544" s="295"/>
      <c r="AA544" s="295"/>
      <c r="AB544" s="295"/>
      <c r="AC544" s="295"/>
      <c r="AD544" s="295"/>
      <c r="AE544" s="295"/>
      <c r="AF544" s="295"/>
      <c r="AG544" s="295"/>
    </row>
    <row r="545" spans="1:33" ht="24" customHeight="1">
      <c r="A545" s="295"/>
      <c r="B545" s="295"/>
      <c r="C545" s="295"/>
      <c r="D545" s="295"/>
      <c r="E545" s="295"/>
      <c r="F545" s="295"/>
      <c r="G545" s="295"/>
      <c r="H545" s="295"/>
      <c r="I545" s="295"/>
      <c r="J545" s="295"/>
      <c r="K545" s="295"/>
      <c r="L545" s="295"/>
      <c r="M545" s="295"/>
      <c r="N545" s="295"/>
      <c r="O545" s="295"/>
      <c r="P545" s="295"/>
      <c r="Q545" s="295"/>
      <c r="R545" s="295"/>
      <c r="S545" s="295"/>
      <c r="T545" s="295"/>
      <c r="U545" s="295"/>
      <c r="V545" s="295"/>
      <c r="W545" s="295"/>
      <c r="X545" s="295"/>
      <c r="Y545" s="295"/>
      <c r="Z545" s="295"/>
      <c r="AA545" s="295"/>
      <c r="AB545" s="295"/>
      <c r="AC545" s="295"/>
      <c r="AD545" s="295"/>
      <c r="AE545" s="295"/>
      <c r="AF545" s="295"/>
      <c r="AG545" s="295"/>
    </row>
    <row r="546" spans="1:33" ht="24" customHeight="1">
      <c r="A546" s="295"/>
      <c r="B546" s="295"/>
      <c r="C546" s="295"/>
      <c r="D546" s="295"/>
      <c r="E546" s="295"/>
      <c r="F546" s="295"/>
      <c r="G546" s="295"/>
      <c r="H546" s="295"/>
      <c r="I546" s="295"/>
      <c r="J546" s="295"/>
      <c r="K546" s="295"/>
      <c r="L546" s="295"/>
      <c r="M546" s="295"/>
      <c r="N546" s="295"/>
      <c r="O546" s="295"/>
      <c r="P546" s="295"/>
      <c r="Q546" s="295"/>
      <c r="R546" s="295"/>
      <c r="S546" s="295"/>
      <c r="T546" s="295"/>
      <c r="U546" s="295"/>
      <c r="V546" s="295"/>
      <c r="W546" s="295"/>
      <c r="X546" s="295"/>
      <c r="Y546" s="295"/>
      <c r="Z546" s="295"/>
      <c r="AA546" s="295"/>
      <c r="AB546" s="295"/>
      <c r="AC546" s="295"/>
      <c r="AD546" s="295"/>
      <c r="AE546" s="295"/>
      <c r="AF546" s="295"/>
      <c r="AG546" s="295"/>
    </row>
    <row r="547" spans="1:33" ht="24" customHeight="1">
      <c r="A547" s="295"/>
      <c r="B547" s="295"/>
      <c r="C547" s="295"/>
      <c r="D547" s="295"/>
      <c r="E547" s="295"/>
      <c r="F547" s="295"/>
      <c r="G547" s="295"/>
      <c r="H547" s="295"/>
      <c r="I547" s="295"/>
      <c r="J547" s="295"/>
      <c r="K547" s="295"/>
      <c r="L547" s="295"/>
      <c r="M547" s="295"/>
      <c r="N547" s="295"/>
      <c r="O547" s="295"/>
      <c r="P547" s="295"/>
      <c r="Q547" s="295"/>
      <c r="R547" s="295"/>
      <c r="S547" s="295"/>
      <c r="T547" s="295"/>
      <c r="U547" s="295"/>
      <c r="V547" s="295"/>
      <c r="W547" s="295"/>
      <c r="X547" s="295"/>
      <c r="Y547" s="295"/>
      <c r="Z547" s="295"/>
      <c r="AA547" s="295"/>
      <c r="AB547" s="295"/>
      <c r="AC547" s="295"/>
      <c r="AD547" s="295"/>
      <c r="AE547" s="295"/>
      <c r="AF547" s="295"/>
      <c r="AG547" s="295"/>
    </row>
    <row r="548" spans="1:33" ht="24" customHeight="1">
      <c r="A548" s="295"/>
      <c r="B548" s="295"/>
      <c r="C548" s="295"/>
      <c r="D548" s="295"/>
      <c r="E548" s="295"/>
      <c r="F548" s="295"/>
      <c r="G548" s="295"/>
      <c r="H548" s="295"/>
      <c r="I548" s="295"/>
      <c r="J548" s="295"/>
      <c r="K548" s="295"/>
      <c r="L548" s="295"/>
      <c r="M548" s="295"/>
      <c r="N548" s="295"/>
      <c r="O548" s="295"/>
      <c r="P548" s="295"/>
      <c r="Q548" s="295"/>
      <c r="R548" s="295"/>
      <c r="S548" s="295"/>
      <c r="T548" s="295"/>
      <c r="U548" s="295"/>
      <c r="V548" s="295"/>
      <c r="W548" s="295"/>
      <c r="X548" s="295"/>
      <c r="Y548" s="295"/>
      <c r="Z548" s="295"/>
      <c r="AA548" s="295"/>
      <c r="AB548" s="295"/>
      <c r="AC548" s="295"/>
      <c r="AD548" s="295"/>
      <c r="AE548" s="295"/>
      <c r="AF548" s="295"/>
      <c r="AG548" s="295"/>
    </row>
    <row r="549" spans="1:33" ht="24" customHeight="1">
      <c r="A549" s="295"/>
      <c r="B549" s="295"/>
      <c r="C549" s="295"/>
      <c r="D549" s="295"/>
      <c r="E549" s="295"/>
      <c r="F549" s="295"/>
      <c r="G549" s="295"/>
      <c r="H549" s="295"/>
      <c r="I549" s="295"/>
      <c r="J549" s="295"/>
      <c r="K549" s="295"/>
      <c r="L549" s="295"/>
      <c r="M549" s="295"/>
      <c r="N549" s="295"/>
      <c r="O549" s="295"/>
      <c r="P549" s="295"/>
      <c r="Q549" s="295"/>
      <c r="R549" s="295"/>
      <c r="S549" s="295"/>
      <c r="T549" s="295"/>
      <c r="U549" s="295"/>
      <c r="V549" s="295"/>
      <c r="W549" s="295"/>
      <c r="X549" s="295"/>
      <c r="Y549" s="295"/>
      <c r="Z549" s="295"/>
      <c r="AA549" s="295"/>
      <c r="AB549" s="295"/>
      <c r="AC549" s="295"/>
      <c r="AD549" s="295"/>
      <c r="AE549" s="295"/>
      <c r="AF549" s="295"/>
      <c r="AG549" s="295"/>
    </row>
    <row r="550" spans="1:33" ht="24" customHeight="1">
      <c r="A550" s="295"/>
      <c r="B550" s="295"/>
      <c r="C550" s="295"/>
      <c r="D550" s="295"/>
      <c r="E550" s="295"/>
      <c r="F550" s="295"/>
      <c r="G550" s="295"/>
      <c r="H550" s="295"/>
      <c r="I550" s="295"/>
      <c r="J550" s="295"/>
      <c r="K550" s="295"/>
      <c r="L550" s="295"/>
      <c r="M550" s="295"/>
      <c r="N550" s="295"/>
      <c r="O550" s="295"/>
      <c r="P550" s="295"/>
      <c r="Q550" s="295"/>
      <c r="R550" s="295"/>
      <c r="S550" s="295"/>
      <c r="T550" s="295"/>
      <c r="U550" s="295"/>
      <c r="V550" s="295"/>
      <c r="W550" s="295"/>
      <c r="X550" s="295"/>
      <c r="Y550" s="295"/>
      <c r="Z550" s="295"/>
      <c r="AA550" s="295"/>
      <c r="AB550" s="295"/>
      <c r="AC550" s="295"/>
      <c r="AD550" s="295"/>
      <c r="AE550" s="295"/>
      <c r="AF550" s="295"/>
      <c r="AG550" s="295"/>
    </row>
    <row r="551" spans="1:33" ht="24" customHeight="1">
      <c r="A551" s="295"/>
      <c r="B551" s="295"/>
      <c r="C551" s="295"/>
      <c r="D551" s="295"/>
      <c r="E551" s="295"/>
      <c r="F551" s="295"/>
      <c r="G551" s="295"/>
      <c r="H551" s="295"/>
      <c r="I551" s="295"/>
      <c r="J551" s="295"/>
      <c r="K551" s="295"/>
      <c r="L551" s="295"/>
      <c r="M551" s="295"/>
      <c r="N551" s="295"/>
      <c r="O551" s="295"/>
      <c r="P551" s="295"/>
      <c r="Q551" s="295"/>
      <c r="R551" s="295"/>
      <c r="S551" s="295"/>
      <c r="T551" s="295"/>
      <c r="U551" s="295"/>
      <c r="V551" s="295"/>
      <c r="W551" s="295"/>
      <c r="X551" s="295"/>
      <c r="Y551" s="295"/>
      <c r="Z551" s="295"/>
      <c r="AA551" s="295"/>
      <c r="AB551" s="295"/>
      <c r="AC551" s="295"/>
      <c r="AD551" s="295"/>
      <c r="AE551" s="295"/>
      <c r="AF551" s="295"/>
      <c r="AG551" s="295"/>
    </row>
    <row r="552" spans="1:33" ht="24" customHeight="1">
      <c r="A552" s="295"/>
      <c r="B552" s="295"/>
      <c r="C552" s="295"/>
      <c r="D552" s="295"/>
      <c r="E552" s="295"/>
      <c r="F552" s="295"/>
      <c r="G552" s="295"/>
      <c r="H552" s="295"/>
      <c r="I552" s="295"/>
      <c r="J552" s="295"/>
      <c r="K552" s="295"/>
      <c r="L552" s="295"/>
      <c r="M552" s="295"/>
      <c r="N552" s="295"/>
      <c r="O552" s="295"/>
      <c r="P552" s="295"/>
      <c r="Q552" s="295"/>
      <c r="R552" s="295"/>
      <c r="S552" s="295"/>
      <c r="T552" s="295"/>
      <c r="U552" s="295"/>
      <c r="V552" s="295"/>
      <c r="W552" s="295"/>
      <c r="X552" s="295"/>
      <c r="Y552" s="295"/>
      <c r="Z552" s="295"/>
      <c r="AA552" s="295"/>
      <c r="AB552" s="295"/>
      <c r="AC552" s="295"/>
      <c r="AD552" s="295"/>
      <c r="AE552" s="295"/>
      <c r="AF552" s="295"/>
      <c r="AG552" s="295"/>
    </row>
    <row r="553" spans="1:33" ht="24" customHeight="1">
      <c r="A553" s="295"/>
      <c r="B553" s="295"/>
      <c r="C553" s="295"/>
      <c r="D553" s="295"/>
      <c r="E553" s="295"/>
      <c r="F553" s="295"/>
      <c r="G553" s="295"/>
      <c r="H553" s="295"/>
      <c r="I553" s="295"/>
      <c r="J553" s="295"/>
      <c r="K553" s="295"/>
      <c r="L553" s="295"/>
      <c r="M553" s="295"/>
      <c r="N553" s="295"/>
      <c r="O553" s="295"/>
      <c r="P553" s="295"/>
      <c r="Q553" s="295"/>
      <c r="R553" s="295"/>
      <c r="S553" s="295"/>
      <c r="T553" s="295"/>
      <c r="U553" s="295"/>
      <c r="V553" s="295"/>
      <c r="W553" s="295"/>
      <c r="X553" s="295"/>
      <c r="Y553" s="295"/>
      <c r="Z553" s="295"/>
      <c r="AA553" s="295"/>
      <c r="AB553" s="295"/>
      <c r="AC553" s="295"/>
      <c r="AD553" s="295"/>
      <c r="AE553" s="295"/>
      <c r="AF553" s="295"/>
      <c r="AG553" s="295"/>
    </row>
    <row r="554" spans="1:33" ht="24" customHeight="1">
      <c r="A554" s="295"/>
      <c r="B554" s="295"/>
      <c r="C554" s="295"/>
      <c r="D554" s="295"/>
      <c r="E554" s="295"/>
      <c r="F554" s="295"/>
      <c r="G554" s="295"/>
      <c r="H554" s="295"/>
      <c r="I554" s="295"/>
      <c r="J554" s="295"/>
      <c r="K554" s="295"/>
      <c r="L554" s="295"/>
      <c r="M554" s="295"/>
      <c r="N554" s="295"/>
      <c r="O554" s="295"/>
      <c r="P554" s="295"/>
      <c r="Q554" s="295"/>
      <c r="R554" s="295"/>
      <c r="S554" s="295"/>
      <c r="T554" s="295"/>
      <c r="U554" s="295"/>
      <c r="V554" s="295"/>
      <c r="W554" s="295"/>
      <c r="X554" s="295"/>
      <c r="Y554" s="295"/>
      <c r="Z554" s="295"/>
      <c r="AA554" s="295"/>
      <c r="AB554" s="295"/>
      <c r="AC554" s="295"/>
      <c r="AD554" s="295"/>
      <c r="AE554" s="295"/>
      <c r="AF554" s="295"/>
      <c r="AG554" s="295"/>
    </row>
    <row r="555" spans="1:33" ht="24" customHeight="1">
      <c r="A555" s="295"/>
      <c r="B555" s="295"/>
      <c r="C555" s="295"/>
      <c r="D555" s="295"/>
      <c r="E555" s="295"/>
      <c r="F555" s="295"/>
      <c r="G555" s="295"/>
      <c r="H555" s="295"/>
      <c r="I555" s="295"/>
      <c r="J555" s="295"/>
      <c r="K555" s="295"/>
      <c r="L555" s="295"/>
      <c r="M555" s="295"/>
      <c r="N555" s="295"/>
      <c r="O555" s="295"/>
      <c r="P555" s="295"/>
      <c r="Q555" s="295"/>
      <c r="R555" s="295"/>
      <c r="S555" s="295"/>
      <c r="T555" s="295"/>
      <c r="U555" s="295"/>
      <c r="V555" s="295"/>
      <c r="W555" s="295"/>
      <c r="X555" s="295"/>
      <c r="Y555" s="295"/>
      <c r="Z555" s="295"/>
      <c r="AA555" s="295"/>
      <c r="AB555" s="295"/>
      <c r="AC555" s="295"/>
      <c r="AD555" s="295"/>
      <c r="AE555" s="295"/>
      <c r="AF555" s="295"/>
      <c r="AG555" s="295"/>
    </row>
    <row r="556" spans="1:33" ht="24" customHeight="1">
      <c r="A556" s="295"/>
      <c r="B556" s="295"/>
      <c r="C556" s="295"/>
      <c r="D556" s="295"/>
      <c r="E556" s="295"/>
      <c r="F556" s="295"/>
      <c r="G556" s="295"/>
      <c r="H556" s="295"/>
      <c r="I556" s="295"/>
      <c r="J556" s="295"/>
      <c r="K556" s="295"/>
      <c r="L556" s="295"/>
      <c r="M556" s="295"/>
      <c r="N556" s="295"/>
      <c r="O556" s="295"/>
      <c r="P556" s="295"/>
      <c r="Q556" s="295"/>
      <c r="R556" s="295"/>
      <c r="S556" s="295"/>
      <c r="T556" s="295"/>
      <c r="U556" s="295"/>
      <c r="V556" s="295"/>
      <c r="W556" s="295"/>
      <c r="X556" s="295"/>
      <c r="Y556" s="295"/>
      <c r="Z556" s="295"/>
      <c r="AA556" s="295"/>
      <c r="AB556" s="295"/>
      <c r="AC556" s="295"/>
      <c r="AD556" s="295"/>
      <c r="AE556" s="295"/>
      <c r="AF556" s="295"/>
      <c r="AG556" s="295"/>
    </row>
    <row r="557" spans="1:33" ht="24" customHeight="1">
      <c r="A557" s="295"/>
      <c r="B557" s="295"/>
      <c r="C557" s="295"/>
      <c r="D557" s="295"/>
      <c r="E557" s="295"/>
      <c r="F557" s="295"/>
      <c r="G557" s="295"/>
      <c r="H557" s="295"/>
      <c r="I557" s="295"/>
      <c r="J557" s="295"/>
      <c r="K557" s="295"/>
      <c r="L557" s="295"/>
      <c r="M557" s="295"/>
      <c r="N557" s="295"/>
      <c r="O557" s="295"/>
      <c r="P557" s="295"/>
      <c r="Q557" s="295"/>
      <c r="R557" s="295"/>
      <c r="S557" s="295"/>
      <c r="T557" s="295"/>
      <c r="U557" s="295"/>
      <c r="V557" s="295"/>
      <c r="W557" s="295"/>
      <c r="X557" s="295"/>
      <c r="Y557" s="295"/>
      <c r="Z557" s="295"/>
      <c r="AA557" s="295"/>
      <c r="AB557" s="295"/>
      <c r="AC557" s="295"/>
      <c r="AD557" s="295"/>
      <c r="AE557" s="295"/>
      <c r="AF557" s="295"/>
      <c r="AG557" s="295"/>
    </row>
    <row r="558" spans="1:33" ht="24" customHeight="1">
      <c r="A558" s="295"/>
      <c r="B558" s="295"/>
      <c r="C558" s="295"/>
      <c r="D558" s="295"/>
      <c r="E558" s="295"/>
      <c r="F558" s="295"/>
      <c r="G558" s="295"/>
      <c r="H558" s="295"/>
      <c r="I558" s="295"/>
      <c r="J558" s="295"/>
      <c r="K558" s="295"/>
      <c r="L558" s="295"/>
      <c r="M558" s="295"/>
      <c r="N558" s="295"/>
      <c r="O558" s="295"/>
      <c r="P558" s="295"/>
      <c r="Q558" s="295"/>
      <c r="R558" s="295"/>
      <c r="S558" s="295"/>
      <c r="T558" s="295"/>
      <c r="U558" s="295"/>
      <c r="V558" s="295"/>
      <c r="W558" s="295"/>
      <c r="X558" s="295"/>
      <c r="Y558" s="295"/>
      <c r="Z558" s="295"/>
      <c r="AA558" s="295"/>
      <c r="AB558" s="295"/>
      <c r="AC558" s="295"/>
      <c r="AD558" s="295"/>
      <c r="AE558" s="295"/>
      <c r="AF558" s="295"/>
      <c r="AG558" s="295"/>
    </row>
    <row r="559" spans="1:33" ht="24" customHeight="1">
      <c r="A559" s="295"/>
      <c r="B559" s="295"/>
      <c r="C559" s="295"/>
      <c r="D559" s="295"/>
      <c r="E559" s="295"/>
      <c r="F559" s="295"/>
      <c r="G559" s="295"/>
      <c r="H559" s="295"/>
      <c r="I559" s="295"/>
      <c r="J559" s="295"/>
      <c r="K559" s="295"/>
      <c r="L559" s="295"/>
      <c r="M559" s="295"/>
      <c r="N559" s="295"/>
      <c r="O559" s="295"/>
      <c r="P559" s="295"/>
      <c r="Q559" s="295"/>
      <c r="R559" s="295"/>
      <c r="S559" s="295"/>
      <c r="T559" s="295"/>
      <c r="U559" s="295"/>
      <c r="V559" s="295"/>
      <c r="W559" s="295"/>
      <c r="X559" s="295"/>
      <c r="Y559" s="295"/>
      <c r="Z559" s="295"/>
      <c r="AA559" s="295"/>
      <c r="AB559" s="295"/>
      <c r="AC559" s="295"/>
      <c r="AD559" s="295"/>
      <c r="AE559" s="295"/>
      <c r="AF559" s="295"/>
      <c r="AG559" s="295"/>
    </row>
    <row r="560" spans="1:33" ht="24" customHeight="1">
      <c r="A560" s="295"/>
      <c r="B560" s="295"/>
      <c r="C560" s="295"/>
      <c r="D560" s="295"/>
      <c r="E560" s="295"/>
      <c r="F560" s="295"/>
      <c r="G560" s="295"/>
      <c r="H560" s="295"/>
      <c r="I560" s="295"/>
      <c r="J560" s="295"/>
      <c r="K560" s="295"/>
      <c r="L560" s="295"/>
      <c r="M560" s="295"/>
      <c r="N560" s="295"/>
      <c r="O560" s="295"/>
      <c r="P560" s="295"/>
      <c r="Q560" s="295"/>
      <c r="R560" s="295"/>
      <c r="S560" s="295"/>
      <c r="T560" s="295"/>
      <c r="U560" s="295"/>
      <c r="V560" s="295"/>
      <c r="W560" s="295"/>
      <c r="X560" s="295"/>
      <c r="Y560" s="295"/>
      <c r="Z560" s="295"/>
      <c r="AA560" s="295"/>
      <c r="AB560" s="295"/>
      <c r="AC560" s="295"/>
      <c r="AD560" s="295"/>
      <c r="AE560" s="295"/>
      <c r="AF560" s="295"/>
      <c r="AG560" s="295"/>
    </row>
    <row r="561" spans="1:33" ht="24" customHeight="1">
      <c r="A561" s="295"/>
      <c r="B561" s="295"/>
      <c r="C561" s="295"/>
      <c r="D561" s="295"/>
      <c r="E561" s="295"/>
      <c r="F561" s="295"/>
      <c r="G561" s="295"/>
      <c r="H561" s="295"/>
      <c r="I561" s="295"/>
      <c r="J561" s="295"/>
      <c r="K561" s="295"/>
      <c r="L561" s="295"/>
      <c r="M561" s="295"/>
      <c r="N561" s="295"/>
      <c r="O561" s="295"/>
      <c r="P561" s="295"/>
      <c r="Q561" s="295"/>
      <c r="R561" s="295"/>
      <c r="S561" s="295"/>
      <c r="T561" s="295"/>
      <c r="U561" s="295"/>
      <c r="V561" s="295"/>
      <c r="W561" s="295"/>
      <c r="X561" s="295"/>
      <c r="Y561" s="295"/>
      <c r="Z561" s="295"/>
      <c r="AA561" s="295"/>
      <c r="AB561" s="295"/>
      <c r="AC561" s="295"/>
      <c r="AD561" s="295"/>
      <c r="AE561" s="295"/>
      <c r="AF561" s="295"/>
      <c r="AG561" s="295"/>
    </row>
    <row r="562" spans="1:33" ht="24" customHeight="1">
      <c r="A562" s="295"/>
      <c r="B562" s="295"/>
      <c r="C562" s="295"/>
      <c r="D562" s="295"/>
      <c r="E562" s="295"/>
      <c r="F562" s="295"/>
      <c r="G562" s="295"/>
      <c r="H562" s="295"/>
      <c r="I562" s="295"/>
      <c r="J562" s="295"/>
      <c r="K562" s="295"/>
      <c r="L562" s="295"/>
      <c r="M562" s="295"/>
      <c r="N562" s="295"/>
      <c r="O562" s="295"/>
      <c r="P562" s="295"/>
      <c r="Q562" s="295"/>
      <c r="R562" s="295"/>
      <c r="S562" s="295"/>
      <c r="T562" s="295"/>
      <c r="U562" s="295"/>
      <c r="V562" s="295"/>
      <c r="W562" s="295"/>
      <c r="X562" s="295"/>
      <c r="Y562" s="295"/>
      <c r="Z562" s="295"/>
      <c r="AA562" s="295"/>
      <c r="AB562" s="295"/>
      <c r="AC562" s="295"/>
      <c r="AD562" s="295"/>
      <c r="AE562" s="295"/>
      <c r="AF562" s="295"/>
      <c r="AG562" s="295"/>
    </row>
    <row r="563" spans="1:33" ht="24" customHeight="1">
      <c r="A563" s="295"/>
      <c r="B563" s="295"/>
      <c r="C563" s="295"/>
      <c r="D563" s="295"/>
      <c r="E563" s="295"/>
      <c r="F563" s="295"/>
      <c r="G563" s="295"/>
      <c r="H563" s="295"/>
      <c r="I563" s="295"/>
      <c r="J563" s="295"/>
      <c r="K563" s="295"/>
      <c r="L563" s="295"/>
      <c r="M563" s="295"/>
      <c r="N563" s="295"/>
      <c r="O563" s="295"/>
      <c r="P563" s="295"/>
      <c r="Q563" s="295"/>
      <c r="R563" s="295"/>
      <c r="S563" s="295"/>
      <c r="T563" s="295"/>
      <c r="U563" s="295"/>
      <c r="V563" s="295"/>
      <c r="W563" s="295"/>
      <c r="X563" s="295"/>
      <c r="Y563" s="295"/>
      <c r="Z563" s="295"/>
      <c r="AA563" s="295"/>
      <c r="AB563" s="295"/>
      <c r="AC563" s="295"/>
      <c r="AD563" s="295"/>
      <c r="AE563" s="295"/>
      <c r="AF563" s="295"/>
      <c r="AG563" s="295"/>
    </row>
    <row r="564" spans="1:33" ht="24" customHeight="1">
      <c r="A564" s="295"/>
      <c r="B564" s="295"/>
      <c r="C564" s="295"/>
      <c r="D564" s="295"/>
      <c r="E564" s="295"/>
      <c r="F564" s="295"/>
      <c r="G564" s="295"/>
      <c r="H564" s="295"/>
      <c r="I564" s="295"/>
      <c r="J564" s="295"/>
      <c r="K564" s="295"/>
      <c r="L564" s="295"/>
      <c r="M564" s="295"/>
      <c r="N564" s="295"/>
      <c r="O564" s="295"/>
      <c r="P564" s="295"/>
      <c r="Q564" s="295"/>
      <c r="R564" s="295"/>
      <c r="S564" s="295"/>
      <c r="T564" s="295"/>
      <c r="U564" s="295"/>
      <c r="V564" s="295"/>
      <c r="W564" s="295"/>
      <c r="X564" s="295"/>
      <c r="Y564" s="295"/>
      <c r="Z564" s="295"/>
      <c r="AA564" s="295"/>
      <c r="AB564" s="295"/>
      <c r="AC564" s="295"/>
      <c r="AD564" s="295"/>
      <c r="AE564" s="295"/>
      <c r="AF564" s="295"/>
      <c r="AG564" s="295"/>
    </row>
    <row r="565" spans="1:33" ht="24" customHeight="1">
      <c r="A565" s="295"/>
      <c r="B565" s="295"/>
      <c r="C565" s="295"/>
      <c r="D565" s="295"/>
      <c r="E565" s="295"/>
      <c r="F565" s="295"/>
      <c r="G565" s="295"/>
      <c r="H565" s="295"/>
      <c r="I565" s="295"/>
      <c r="J565" s="295"/>
      <c r="K565" s="295"/>
      <c r="L565" s="295"/>
      <c r="M565" s="295"/>
      <c r="N565" s="295"/>
      <c r="O565" s="295"/>
      <c r="P565" s="295"/>
      <c r="Q565" s="295"/>
      <c r="R565" s="295"/>
      <c r="S565" s="295"/>
      <c r="T565" s="295"/>
      <c r="U565" s="295"/>
      <c r="V565" s="295"/>
      <c r="W565" s="295"/>
      <c r="X565" s="295"/>
      <c r="Y565" s="295"/>
      <c r="Z565" s="295"/>
      <c r="AA565" s="295"/>
      <c r="AB565" s="295"/>
      <c r="AC565" s="295"/>
      <c r="AD565" s="295"/>
      <c r="AE565" s="295"/>
      <c r="AF565" s="295"/>
      <c r="AG565" s="295"/>
    </row>
    <row r="566" spans="1:33" ht="24" customHeight="1">
      <c r="A566" s="295"/>
      <c r="B566" s="295"/>
      <c r="C566" s="295"/>
      <c r="D566" s="295"/>
      <c r="E566" s="295"/>
      <c r="F566" s="295"/>
      <c r="G566" s="295"/>
      <c r="H566" s="295"/>
      <c r="I566" s="295"/>
      <c r="J566" s="295"/>
      <c r="K566" s="295"/>
      <c r="L566" s="295"/>
      <c r="M566" s="295"/>
      <c r="N566" s="295"/>
      <c r="O566" s="295"/>
      <c r="P566" s="295"/>
      <c r="Q566" s="295"/>
      <c r="R566" s="295"/>
      <c r="S566" s="295"/>
      <c r="T566" s="295"/>
      <c r="U566" s="295"/>
      <c r="V566" s="295"/>
      <c r="W566" s="295"/>
      <c r="X566" s="295"/>
      <c r="Y566" s="295"/>
      <c r="Z566" s="295"/>
      <c r="AA566" s="295"/>
      <c r="AB566" s="295"/>
      <c r="AC566" s="295"/>
      <c r="AD566" s="295"/>
      <c r="AE566" s="295"/>
      <c r="AF566" s="295"/>
      <c r="AG566" s="295"/>
    </row>
    <row r="567" spans="1:33" ht="24" customHeight="1">
      <c r="A567" s="295"/>
      <c r="B567" s="295"/>
      <c r="C567" s="295"/>
      <c r="D567" s="295"/>
      <c r="E567" s="295"/>
      <c r="F567" s="295"/>
      <c r="G567" s="295"/>
      <c r="H567" s="295"/>
      <c r="I567" s="295"/>
      <c r="J567" s="295"/>
      <c r="K567" s="295"/>
      <c r="L567" s="295"/>
      <c r="M567" s="295"/>
      <c r="N567" s="295"/>
      <c r="O567" s="295"/>
      <c r="P567" s="295"/>
      <c r="Q567" s="295"/>
      <c r="R567" s="295"/>
      <c r="S567" s="295"/>
      <c r="T567" s="295"/>
      <c r="U567" s="295"/>
      <c r="V567" s="295"/>
      <c r="W567" s="295"/>
      <c r="X567" s="295"/>
      <c r="Y567" s="295"/>
      <c r="Z567" s="295"/>
      <c r="AA567" s="295"/>
      <c r="AB567" s="295"/>
      <c r="AC567" s="295"/>
      <c r="AD567" s="295"/>
      <c r="AE567" s="295"/>
      <c r="AF567" s="295"/>
      <c r="AG567" s="295"/>
    </row>
    <row r="568" spans="1:33" ht="24" customHeight="1">
      <c r="A568" s="295"/>
      <c r="B568" s="295"/>
      <c r="C568" s="295"/>
      <c r="D568" s="295"/>
      <c r="E568" s="295"/>
      <c r="F568" s="295"/>
      <c r="G568" s="295"/>
      <c r="H568" s="295"/>
      <c r="I568" s="295"/>
      <c r="J568" s="295"/>
      <c r="K568" s="295"/>
      <c r="L568" s="295"/>
      <c r="M568" s="295"/>
      <c r="N568" s="295"/>
      <c r="O568" s="295"/>
      <c r="P568" s="295"/>
      <c r="Q568" s="295"/>
      <c r="R568" s="295"/>
      <c r="S568" s="295"/>
      <c r="T568" s="295"/>
      <c r="U568" s="295"/>
      <c r="V568" s="295"/>
      <c r="W568" s="295"/>
      <c r="X568" s="295"/>
      <c r="Y568" s="295"/>
      <c r="Z568" s="295"/>
      <c r="AA568" s="295"/>
      <c r="AB568" s="295"/>
      <c r="AC568" s="295"/>
      <c r="AD568" s="295"/>
      <c r="AE568" s="295"/>
      <c r="AF568" s="295"/>
      <c r="AG568" s="295"/>
    </row>
    <row r="569" spans="1:33" ht="24" customHeight="1">
      <c r="A569" s="295"/>
      <c r="B569" s="295"/>
      <c r="C569" s="295"/>
      <c r="D569" s="295"/>
      <c r="E569" s="295"/>
      <c r="F569" s="295"/>
      <c r="G569" s="295"/>
      <c r="H569" s="295"/>
      <c r="I569" s="295"/>
      <c r="J569" s="295"/>
      <c r="K569" s="295"/>
      <c r="L569" s="295"/>
      <c r="M569" s="295"/>
      <c r="N569" s="295"/>
      <c r="O569" s="295"/>
      <c r="P569" s="295"/>
      <c r="Q569" s="295"/>
      <c r="R569" s="295"/>
      <c r="S569" s="295"/>
      <c r="T569" s="295"/>
      <c r="U569" s="295"/>
      <c r="V569" s="295"/>
      <c r="W569" s="295"/>
      <c r="X569" s="295"/>
      <c r="Y569" s="295"/>
      <c r="Z569" s="295"/>
      <c r="AA569" s="295"/>
      <c r="AB569" s="295"/>
      <c r="AC569" s="295"/>
      <c r="AD569" s="295"/>
      <c r="AE569" s="295"/>
      <c r="AF569" s="295"/>
      <c r="AG569" s="295"/>
    </row>
    <row r="570" spans="1:33" ht="24" customHeight="1">
      <c r="A570" s="295"/>
      <c r="B570" s="295"/>
      <c r="C570" s="295"/>
      <c r="D570" s="295"/>
      <c r="E570" s="295"/>
      <c r="F570" s="295"/>
      <c r="G570" s="295"/>
      <c r="H570" s="295"/>
      <c r="I570" s="295"/>
      <c r="J570" s="295"/>
      <c r="K570" s="295"/>
      <c r="L570" s="295"/>
      <c r="M570" s="295"/>
      <c r="N570" s="295"/>
      <c r="O570" s="295"/>
      <c r="P570" s="295"/>
      <c r="Q570" s="295"/>
      <c r="R570" s="295"/>
      <c r="S570" s="295"/>
      <c r="T570" s="295"/>
      <c r="U570" s="295"/>
      <c r="V570" s="295"/>
      <c r="W570" s="295"/>
      <c r="X570" s="295"/>
      <c r="Y570" s="295"/>
      <c r="Z570" s="295"/>
      <c r="AA570" s="295"/>
      <c r="AB570" s="295"/>
      <c r="AC570" s="295"/>
      <c r="AD570" s="295"/>
      <c r="AE570" s="295"/>
      <c r="AF570" s="295"/>
      <c r="AG570" s="295"/>
    </row>
    <row r="571" spans="1:33" ht="24" customHeight="1">
      <c r="A571" s="295"/>
      <c r="B571" s="295"/>
      <c r="C571" s="295"/>
      <c r="D571" s="295"/>
      <c r="E571" s="295"/>
      <c r="F571" s="295"/>
      <c r="G571" s="295"/>
      <c r="H571" s="295"/>
      <c r="I571" s="295"/>
      <c r="J571" s="295"/>
      <c r="K571" s="295"/>
      <c r="L571" s="295"/>
      <c r="M571" s="295"/>
      <c r="N571" s="295"/>
      <c r="O571" s="295"/>
      <c r="P571" s="295"/>
      <c r="Q571" s="295"/>
      <c r="R571" s="295"/>
      <c r="S571" s="295"/>
      <c r="T571" s="295"/>
      <c r="U571" s="295"/>
      <c r="V571" s="295"/>
      <c r="W571" s="295"/>
      <c r="X571" s="295"/>
      <c r="Y571" s="295"/>
      <c r="Z571" s="295"/>
      <c r="AA571" s="295"/>
      <c r="AB571" s="295"/>
      <c r="AC571" s="295"/>
      <c r="AD571" s="295"/>
      <c r="AE571" s="295"/>
      <c r="AF571" s="295"/>
      <c r="AG571" s="295"/>
    </row>
    <row r="572" spans="1:33" ht="24" customHeight="1">
      <c r="A572" s="295"/>
      <c r="B572" s="295"/>
      <c r="C572" s="295"/>
      <c r="D572" s="295"/>
      <c r="E572" s="295"/>
      <c r="F572" s="295"/>
      <c r="G572" s="295"/>
      <c r="H572" s="295"/>
      <c r="I572" s="295"/>
      <c r="J572" s="295"/>
      <c r="K572" s="295"/>
      <c r="L572" s="295"/>
      <c r="M572" s="295"/>
      <c r="N572" s="295"/>
      <c r="O572" s="295"/>
      <c r="P572" s="295"/>
      <c r="Q572" s="295"/>
      <c r="R572" s="295"/>
      <c r="S572" s="295"/>
      <c r="T572" s="295"/>
      <c r="U572" s="295"/>
      <c r="V572" s="295"/>
      <c r="W572" s="295"/>
      <c r="X572" s="295"/>
      <c r="Y572" s="295"/>
      <c r="Z572" s="295"/>
      <c r="AA572" s="295"/>
      <c r="AB572" s="295"/>
      <c r="AC572" s="295"/>
      <c r="AD572" s="295"/>
      <c r="AE572" s="295"/>
      <c r="AF572" s="295"/>
      <c r="AG572" s="295"/>
    </row>
    <row r="573" spans="1:33" ht="24" customHeight="1">
      <c r="A573" s="295"/>
      <c r="B573" s="295"/>
      <c r="C573" s="295"/>
      <c r="D573" s="295"/>
      <c r="E573" s="295"/>
      <c r="F573" s="295"/>
      <c r="G573" s="295"/>
      <c r="H573" s="295"/>
      <c r="I573" s="295"/>
      <c r="J573" s="295"/>
      <c r="K573" s="295"/>
      <c r="L573" s="295"/>
      <c r="M573" s="295"/>
      <c r="N573" s="295"/>
      <c r="O573" s="295"/>
      <c r="P573" s="295"/>
      <c r="Q573" s="295"/>
      <c r="R573" s="295"/>
      <c r="S573" s="295"/>
      <c r="T573" s="295"/>
      <c r="U573" s="295"/>
      <c r="V573" s="295"/>
      <c r="W573" s="295"/>
      <c r="X573" s="295"/>
      <c r="Y573" s="295"/>
      <c r="Z573" s="295"/>
      <c r="AA573" s="295"/>
      <c r="AB573" s="295"/>
      <c r="AC573" s="295"/>
      <c r="AD573" s="295"/>
      <c r="AE573" s="295"/>
      <c r="AF573" s="295"/>
      <c r="AG573" s="295"/>
    </row>
    <row r="574" spans="1:33" ht="24" customHeight="1">
      <c r="A574" s="295"/>
      <c r="B574" s="295"/>
      <c r="C574" s="295"/>
      <c r="D574" s="295"/>
      <c r="E574" s="295"/>
      <c r="F574" s="295"/>
      <c r="G574" s="295"/>
      <c r="H574" s="295"/>
      <c r="I574" s="295"/>
      <c r="J574" s="295"/>
      <c r="K574" s="295"/>
      <c r="L574" s="295"/>
      <c r="M574" s="295"/>
      <c r="N574" s="295"/>
      <c r="O574" s="295"/>
      <c r="P574" s="295"/>
      <c r="Q574" s="295"/>
      <c r="R574" s="295"/>
      <c r="S574" s="295"/>
      <c r="T574" s="295"/>
      <c r="U574" s="295"/>
      <c r="V574" s="295"/>
      <c r="W574" s="295"/>
      <c r="X574" s="295"/>
      <c r="Y574" s="295"/>
      <c r="Z574" s="295"/>
      <c r="AA574" s="295"/>
      <c r="AB574" s="295"/>
      <c r="AC574" s="295"/>
      <c r="AD574" s="295"/>
      <c r="AE574" s="295"/>
      <c r="AF574" s="295"/>
      <c r="AG574" s="295"/>
    </row>
    <row r="575" spans="1:33" ht="24" customHeight="1">
      <c r="A575" s="295"/>
      <c r="B575" s="295"/>
      <c r="C575" s="295"/>
      <c r="D575" s="295"/>
      <c r="E575" s="295"/>
      <c r="F575" s="295"/>
      <c r="G575" s="295"/>
      <c r="H575" s="295"/>
      <c r="I575" s="295"/>
      <c r="J575" s="295"/>
      <c r="K575" s="295"/>
      <c r="L575" s="295"/>
      <c r="M575" s="295"/>
      <c r="N575" s="295"/>
      <c r="O575" s="295"/>
      <c r="P575" s="295"/>
      <c r="Q575" s="295"/>
      <c r="R575" s="295"/>
      <c r="S575" s="295"/>
      <c r="T575" s="295"/>
      <c r="U575" s="295"/>
      <c r="V575" s="295"/>
      <c r="W575" s="295"/>
      <c r="X575" s="295"/>
      <c r="Y575" s="295"/>
      <c r="Z575" s="295"/>
      <c r="AA575" s="295"/>
      <c r="AB575" s="295"/>
      <c r="AC575" s="295"/>
      <c r="AD575" s="295"/>
      <c r="AE575" s="295"/>
      <c r="AF575" s="295"/>
      <c r="AG575" s="295"/>
    </row>
    <row r="576" spans="1:33" ht="24" customHeight="1">
      <c r="A576" s="295"/>
      <c r="B576" s="295"/>
      <c r="C576" s="295"/>
      <c r="D576" s="295"/>
      <c r="E576" s="295"/>
      <c r="F576" s="295"/>
      <c r="G576" s="295"/>
      <c r="H576" s="295"/>
      <c r="I576" s="295"/>
      <c r="J576" s="295"/>
      <c r="K576" s="295"/>
      <c r="L576" s="295"/>
      <c r="M576" s="295"/>
      <c r="N576" s="295"/>
      <c r="O576" s="295"/>
      <c r="P576" s="295"/>
      <c r="Q576" s="295"/>
      <c r="R576" s="295"/>
      <c r="S576" s="295"/>
      <c r="T576" s="295"/>
      <c r="U576" s="295"/>
      <c r="V576" s="295"/>
      <c r="W576" s="295"/>
      <c r="X576" s="295"/>
      <c r="Y576" s="295"/>
      <c r="Z576" s="295"/>
      <c r="AA576" s="295"/>
      <c r="AB576" s="295"/>
      <c r="AC576" s="295"/>
      <c r="AD576" s="295"/>
      <c r="AE576" s="295"/>
      <c r="AF576" s="295"/>
      <c r="AG576" s="295"/>
    </row>
    <row r="577" spans="1:33" ht="24" customHeight="1">
      <c r="A577" s="295"/>
      <c r="B577" s="295"/>
      <c r="C577" s="295"/>
      <c r="D577" s="295"/>
      <c r="E577" s="295"/>
      <c r="F577" s="295"/>
      <c r="G577" s="295"/>
      <c r="H577" s="295"/>
      <c r="I577" s="295"/>
      <c r="J577" s="295"/>
      <c r="K577" s="295"/>
      <c r="L577" s="295"/>
      <c r="M577" s="295"/>
      <c r="N577" s="295"/>
      <c r="O577" s="295"/>
      <c r="P577" s="295"/>
      <c r="Q577" s="295"/>
      <c r="R577" s="295"/>
      <c r="S577" s="295"/>
      <c r="T577" s="295"/>
      <c r="U577" s="295"/>
      <c r="V577" s="295"/>
      <c r="W577" s="295"/>
      <c r="X577" s="295"/>
      <c r="Y577" s="295"/>
      <c r="Z577" s="295"/>
      <c r="AA577" s="295"/>
      <c r="AB577" s="295"/>
      <c r="AC577" s="295"/>
      <c r="AD577" s="295"/>
      <c r="AE577" s="295"/>
      <c r="AF577" s="295"/>
      <c r="AG577" s="295"/>
    </row>
    <row r="578" spans="1:33" ht="24" customHeight="1">
      <c r="A578" s="295"/>
      <c r="B578" s="295"/>
      <c r="C578" s="295"/>
      <c r="D578" s="295"/>
      <c r="E578" s="295"/>
      <c r="F578" s="295"/>
      <c r="G578" s="295"/>
      <c r="H578" s="295"/>
      <c r="I578" s="295"/>
      <c r="J578" s="295"/>
      <c r="K578" s="295"/>
      <c r="L578" s="295"/>
      <c r="M578" s="295"/>
      <c r="N578" s="295"/>
      <c r="O578" s="295"/>
      <c r="P578" s="295"/>
      <c r="Q578" s="295"/>
      <c r="R578" s="295"/>
      <c r="S578" s="295"/>
      <c r="T578" s="295"/>
      <c r="U578" s="295"/>
      <c r="V578" s="295"/>
      <c r="W578" s="295"/>
      <c r="X578" s="295"/>
      <c r="Y578" s="295"/>
      <c r="Z578" s="295"/>
      <c r="AA578" s="295"/>
      <c r="AB578" s="295"/>
      <c r="AC578" s="295"/>
      <c r="AD578" s="295"/>
      <c r="AE578" s="295"/>
      <c r="AF578" s="295"/>
      <c r="AG578" s="295"/>
    </row>
    <row r="579" spans="1:33" ht="24" customHeight="1">
      <c r="A579" s="295"/>
      <c r="B579" s="295"/>
      <c r="C579" s="295"/>
      <c r="D579" s="295"/>
      <c r="E579" s="295"/>
      <c r="F579" s="295"/>
      <c r="G579" s="295"/>
      <c r="H579" s="295"/>
      <c r="I579" s="295"/>
      <c r="J579" s="295"/>
      <c r="K579" s="295"/>
      <c r="L579" s="295"/>
      <c r="M579" s="295"/>
      <c r="N579" s="295"/>
      <c r="O579" s="295"/>
      <c r="P579" s="295"/>
      <c r="Q579" s="295"/>
      <c r="R579" s="295"/>
      <c r="S579" s="295"/>
      <c r="T579" s="295"/>
      <c r="U579" s="295"/>
      <c r="V579" s="295"/>
      <c r="W579" s="295"/>
      <c r="X579" s="295"/>
      <c r="Y579" s="295"/>
      <c r="Z579" s="295"/>
      <c r="AA579" s="295"/>
      <c r="AB579" s="295"/>
      <c r="AC579" s="295"/>
      <c r="AD579" s="295"/>
      <c r="AE579" s="295"/>
      <c r="AF579" s="295"/>
      <c r="AG579" s="295"/>
    </row>
    <row r="580" spans="1:33" ht="24" customHeight="1">
      <c r="A580" s="295"/>
      <c r="B580" s="295"/>
      <c r="C580" s="295"/>
      <c r="D580" s="295"/>
      <c r="E580" s="295"/>
      <c r="F580" s="295"/>
      <c r="G580" s="295"/>
      <c r="H580" s="295"/>
      <c r="I580" s="295"/>
      <c r="J580" s="295"/>
      <c r="K580" s="295"/>
      <c r="L580" s="295"/>
      <c r="M580" s="295"/>
      <c r="N580" s="295"/>
      <c r="O580" s="295"/>
      <c r="P580" s="295"/>
      <c r="Q580" s="295"/>
      <c r="R580" s="295"/>
      <c r="S580" s="295"/>
      <c r="T580" s="295"/>
      <c r="U580" s="295"/>
      <c r="V580" s="295"/>
      <c r="W580" s="295"/>
      <c r="X580" s="295"/>
      <c r="Y580" s="295"/>
      <c r="Z580" s="295"/>
      <c r="AA580" s="295"/>
      <c r="AB580" s="295"/>
      <c r="AC580" s="295"/>
      <c r="AD580" s="295"/>
      <c r="AE580" s="295"/>
      <c r="AF580" s="295"/>
      <c r="AG580" s="295"/>
    </row>
    <row r="581" spans="1:33" ht="24" customHeight="1">
      <c r="A581" s="295"/>
      <c r="B581" s="295"/>
      <c r="C581" s="295"/>
      <c r="D581" s="295"/>
      <c r="E581" s="295"/>
      <c r="F581" s="295"/>
      <c r="G581" s="295"/>
      <c r="H581" s="295"/>
      <c r="I581" s="295"/>
      <c r="J581" s="295"/>
      <c r="K581" s="295"/>
      <c r="L581" s="295"/>
      <c r="M581" s="295"/>
      <c r="N581" s="295"/>
      <c r="O581" s="295"/>
      <c r="P581" s="295"/>
      <c r="Q581" s="295"/>
      <c r="R581" s="295"/>
      <c r="S581" s="295"/>
      <c r="T581" s="295"/>
      <c r="U581" s="295"/>
      <c r="V581" s="295"/>
      <c r="W581" s="295"/>
      <c r="X581" s="295"/>
      <c r="Y581" s="295"/>
      <c r="Z581" s="295"/>
      <c r="AA581" s="295"/>
      <c r="AB581" s="295"/>
      <c r="AC581" s="295"/>
      <c r="AD581" s="295"/>
      <c r="AE581" s="295"/>
      <c r="AF581" s="295"/>
      <c r="AG581" s="295"/>
    </row>
    <row r="582" spans="1:33" ht="24" customHeight="1">
      <c r="A582" s="295"/>
      <c r="B582" s="295"/>
      <c r="C582" s="295"/>
      <c r="D582" s="295"/>
      <c r="E582" s="295"/>
      <c r="F582" s="295"/>
      <c r="G582" s="295"/>
      <c r="H582" s="295"/>
      <c r="I582" s="295"/>
      <c r="J582" s="295"/>
      <c r="K582" s="295"/>
      <c r="L582" s="295"/>
      <c r="M582" s="295"/>
      <c r="N582" s="295"/>
      <c r="O582" s="295"/>
      <c r="P582" s="295"/>
      <c r="Q582" s="295"/>
      <c r="R582" s="295"/>
      <c r="S582" s="295"/>
      <c r="T582" s="295"/>
      <c r="U582" s="295"/>
      <c r="V582" s="295"/>
      <c r="W582" s="295"/>
      <c r="X582" s="295"/>
      <c r="Y582" s="295"/>
      <c r="Z582" s="295"/>
      <c r="AA582" s="295"/>
      <c r="AB582" s="295"/>
      <c r="AC582" s="295"/>
      <c r="AD582" s="295"/>
      <c r="AE582" s="295"/>
      <c r="AF582" s="295"/>
      <c r="AG582" s="295"/>
    </row>
    <row r="583" spans="1:33" ht="24" customHeight="1">
      <c r="A583" s="295"/>
      <c r="B583" s="295"/>
      <c r="C583" s="295"/>
      <c r="D583" s="295"/>
      <c r="E583" s="295"/>
      <c r="F583" s="295"/>
      <c r="G583" s="295"/>
      <c r="H583" s="295"/>
      <c r="I583" s="295"/>
      <c r="J583" s="295"/>
      <c r="K583" s="295"/>
      <c r="L583" s="295"/>
      <c r="M583" s="295"/>
      <c r="N583" s="295"/>
      <c r="O583" s="295"/>
      <c r="P583" s="295"/>
      <c r="Q583" s="295"/>
      <c r="R583" s="295"/>
      <c r="S583" s="295"/>
      <c r="T583" s="295"/>
      <c r="U583" s="295"/>
      <c r="V583" s="295"/>
      <c r="W583" s="295"/>
      <c r="X583" s="295"/>
      <c r="Y583" s="295"/>
      <c r="Z583" s="295"/>
      <c r="AA583" s="295"/>
      <c r="AB583" s="295"/>
      <c r="AC583" s="295"/>
      <c r="AD583" s="295"/>
      <c r="AE583" s="295"/>
      <c r="AF583" s="295"/>
      <c r="AG583" s="295"/>
    </row>
    <row r="584" spans="1:33" ht="24" customHeight="1">
      <c r="A584" s="295"/>
      <c r="B584" s="295"/>
      <c r="C584" s="295"/>
      <c r="D584" s="295"/>
      <c r="E584" s="295"/>
      <c r="F584" s="295"/>
      <c r="G584" s="295"/>
      <c r="H584" s="295"/>
      <c r="I584" s="295"/>
      <c r="J584" s="295"/>
      <c r="K584" s="295"/>
      <c r="L584" s="295"/>
      <c r="M584" s="295"/>
      <c r="N584" s="295"/>
      <c r="O584" s="295"/>
      <c r="P584" s="295"/>
      <c r="Q584" s="295"/>
      <c r="R584" s="295"/>
      <c r="S584" s="295"/>
      <c r="T584" s="295"/>
      <c r="U584" s="295"/>
      <c r="V584" s="295"/>
      <c r="W584" s="295"/>
      <c r="X584" s="295"/>
      <c r="Y584" s="295"/>
      <c r="Z584" s="295"/>
      <c r="AA584" s="295"/>
      <c r="AB584" s="295"/>
      <c r="AC584" s="295"/>
      <c r="AD584" s="295"/>
      <c r="AE584" s="295"/>
      <c r="AF584" s="295"/>
      <c r="AG584" s="295"/>
    </row>
    <row r="585" spans="1:33" ht="24" customHeight="1">
      <c r="A585" s="295"/>
      <c r="B585" s="295"/>
      <c r="C585" s="295"/>
      <c r="D585" s="295"/>
      <c r="E585" s="295"/>
      <c r="F585" s="295"/>
      <c r="G585" s="295"/>
      <c r="H585" s="295"/>
      <c r="I585" s="295"/>
      <c r="J585" s="295"/>
      <c r="K585" s="295"/>
      <c r="L585" s="295"/>
      <c r="M585" s="295"/>
      <c r="N585" s="295"/>
      <c r="O585" s="295"/>
      <c r="P585" s="295"/>
      <c r="Q585" s="295"/>
      <c r="R585" s="295"/>
      <c r="S585" s="295"/>
      <c r="T585" s="295"/>
      <c r="U585" s="295"/>
      <c r="V585" s="295"/>
      <c r="W585" s="295"/>
      <c r="X585" s="295"/>
      <c r="Y585" s="295"/>
      <c r="Z585" s="295"/>
      <c r="AA585" s="295"/>
      <c r="AB585" s="295"/>
      <c r="AC585" s="295"/>
      <c r="AD585" s="295"/>
      <c r="AE585" s="295"/>
      <c r="AF585" s="295"/>
      <c r="AG585" s="295"/>
    </row>
    <row r="586" spans="1:33" ht="24" customHeight="1">
      <c r="A586" s="295"/>
      <c r="B586" s="295"/>
      <c r="C586" s="295"/>
      <c r="D586" s="295"/>
      <c r="E586" s="295"/>
      <c r="F586" s="295"/>
      <c r="G586" s="295"/>
      <c r="H586" s="295"/>
      <c r="I586" s="295"/>
      <c r="J586" s="295"/>
      <c r="K586" s="295"/>
      <c r="L586" s="295"/>
      <c r="M586" s="295"/>
      <c r="N586" s="295"/>
      <c r="O586" s="295"/>
      <c r="P586" s="295"/>
      <c r="Q586" s="295"/>
      <c r="R586" s="295"/>
      <c r="S586" s="295"/>
      <c r="T586" s="295"/>
      <c r="U586" s="295"/>
      <c r="V586" s="295"/>
      <c r="W586" s="295"/>
      <c r="X586" s="295"/>
      <c r="Y586" s="295"/>
      <c r="Z586" s="295"/>
      <c r="AA586" s="295"/>
      <c r="AB586" s="295"/>
      <c r="AC586" s="295"/>
      <c r="AD586" s="295"/>
      <c r="AE586" s="295"/>
      <c r="AF586" s="295"/>
      <c r="AG586" s="295"/>
    </row>
    <row r="587" spans="1:33" ht="24" customHeight="1">
      <c r="A587" s="295"/>
      <c r="B587" s="295"/>
      <c r="C587" s="295"/>
      <c r="D587" s="295"/>
      <c r="E587" s="295"/>
      <c r="F587" s="295"/>
      <c r="G587" s="295"/>
      <c r="H587" s="295"/>
      <c r="I587" s="295"/>
      <c r="J587" s="295"/>
      <c r="K587" s="295"/>
      <c r="L587" s="295"/>
      <c r="M587" s="295"/>
      <c r="N587" s="295"/>
      <c r="O587" s="295"/>
      <c r="P587" s="295"/>
      <c r="Q587" s="295"/>
      <c r="R587" s="295"/>
      <c r="S587" s="295"/>
      <c r="T587" s="295"/>
      <c r="U587" s="295"/>
      <c r="V587" s="295"/>
      <c r="W587" s="295"/>
      <c r="X587" s="295"/>
      <c r="Y587" s="295"/>
      <c r="Z587" s="295"/>
      <c r="AA587" s="295"/>
      <c r="AB587" s="295"/>
      <c r="AC587" s="295"/>
      <c r="AD587" s="295"/>
      <c r="AE587" s="295"/>
      <c r="AF587" s="295"/>
      <c r="AG587" s="295"/>
    </row>
    <row r="588" spans="1:33" ht="24" customHeight="1">
      <c r="A588" s="295"/>
      <c r="B588" s="295"/>
      <c r="C588" s="295"/>
      <c r="D588" s="295"/>
      <c r="E588" s="295"/>
      <c r="F588" s="295"/>
      <c r="G588" s="295"/>
      <c r="H588" s="295"/>
      <c r="I588" s="295"/>
      <c r="J588" s="295"/>
      <c r="K588" s="295"/>
      <c r="L588" s="295"/>
      <c r="M588" s="295"/>
      <c r="N588" s="295"/>
      <c r="O588" s="295"/>
      <c r="P588" s="295"/>
      <c r="Q588" s="295"/>
      <c r="R588" s="295"/>
      <c r="S588" s="295"/>
      <c r="T588" s="295"/>
      <c r="U588" s="295"/>
      <c r="V588" s="295"/>
      <c r="W588" s="295"/>
      <c r="X588" s="295"/>
      <c r="Y588" s="295"/>
      <c r="Z588" s="295"/>
      <c r="AA588" s="295"/>
      <c r="AB588" s="295"/>
      <c r="AC588" s="295"/>
      <c r="AD588" s="295"/>
      <c r="AE588" s="295"/>
      <c r="AF588" s="295"/>
      <c r="AG588" s="295"/>
    </row>
    <row r="589" spans="1:33" ht="24" customHeight="1">
      <c r="A589" s="295"/>
      <c r="B589" s="295"/>
      <c r="C589" s="295"/>
      <c r="D589" s="295"/>
      <c r="E589" s="295"/>
      <c r="F589" s="295"/>
      <c r="G589" s="295"/>
      <c r="H589" s="295"/>
      <c r="I589" s="295"/>
      <c r="J589" s="295"/>
      <c r="K589" s="295"/>
      <c r="L589" s="295"/>
      <c r="M589" s="295"/>
      <c r="N589" s="295"/>
      <c r="O589" s="295"/>
      <c r="P589" s="295"/>
      <c r="Q589" s="295"/>
      <c r="R589" s="295"/>
      <c r="S589" s="295"/>
      <c r="T589" s="295"/>
      <c r="U589" s="295"/>
      <c r="V589" s="295"/>
      <c r="W589" s="295"/>
      <c r="X589" s="295"/>
      <c r="Y589" s="295"/>
      <c r="Z589" s="295"/>
      <c r="AA589" s="295"/>
      <c r="AB589" s="295"/>
      <c r="AC589" s="295"/>
      <c r="AD589" s="295"/>
      <c r="AE589" s="295"/>
      <c r="AF589" s="295"/>
      <c r="AG589" s="295"/>
    </row>
    <row r="590" spans="1:33" ht="24" customHeight="1">
      <c r="A590" s="295"/>
      <c r="B590" s="295"/>
      <c r="C590" s="295"/>
      <c r="D590" s="295"/>
      <c r="E590" s="295"/>
      <c r="F590" s="295"/>
      <c r="G590" s="295"/>
      <c r="H590" s="295"/>
      <c r="I590" s="295"/>
      <c r="J590" s="295"/>
      <c r="K590" s="295"/>
      <c r="L590" s="295"/>
      <c r="M590" s="295"/>
      <c r="N590" s="295"/>
      <c r="O590" s="295"/>
      <c r="P590" s="295"/>
      <c r="Q590" s="295"/>
      <c r="R590" s="295"/>
      <c r="S590" s="295"/>
      <c r="T590" s="295"/>
      <c r="U590" s="295"/>
      <c r="V590" s="295"/>
      <c r="W590" s="295"/>
      <c r="X590" s="295"/>
      <c r="Y590" s="295"/>
      <c r="Z590" s="295"/>
      <c r="AA590" s="295"/>
      <c r="AB590" s="295"/>
      <c r="AC590" s="295"/>
      <c r="AD590" s="295"/>
      <c r="AE590" s="295"/>
      <c r="AF590" s="295"/>
      <c r="AG590" s="295"/>
    </row>
    <row r="591" spans="1:33" ht="24" customHeight="1">
      <c r="A591" s="295"/>
      <c r="B591" s="295"/>
      <c r="C591" s="295"/>
      <c r="D591" s="295"/>
      <c r="E591" s="295"/>
      <c r="F591" s="295"/>
      <c r="G591" s="295"/>
      <c r="H591" s="295"/>
      <c r="I591" s="295"/>
      <c r="J591" s="295"/>
      <c r="K591" s="295"/>
      <c r="L591" s="295"/>
      <c r="M591" s="295"/>
      <c r="N591" s="295"/>
      <c r="O591" s="295"/>
      <c r="P591" s="295"/>
      <c r="Q591" s="295"/>
      <c r="R591" s="295"/>
      <c r="S591" s="295"/>
      <c r="T591" s="295"/>
      <c r="U591" s="295"/>
      <c r="V591" s="295"/>
      <c r="W591" s="295"/>
      <c r="X591" s="295"/>
      <c r="Y591" s="295"/>
      <c r="Z591" s="295"/>
      <c r="AA591" s="295"/>
      <c r="AB591" s="295"/>
      <c r="AC591" s="295"/>
      <c r="AD591" s="295"/>
      <c r="AE591" s="295"/>
      <c r="AF591" s="295"/>
      <c r="AG591" s="295"/>
    </row>
    <row r="592" spans="1:33" ht="24" customHeight="1">
      <c r="A592" s="295"/>
      <c r="B592" s="295"/>
      <c r="C592" s="295"/>
      <c r="D592" s="295"/>
      <c r="E592" s="295"/>
      <c r="F592" s="295"/>
      <c r="G592" s="295"/>
      <c r="H592" s="295"/>
      <c r="I592" s="295"/>
      <c r="J592" s="295"/>
      <c r="K592" s="295"/>
      <c r="L592" s="295"/>
      <c r="M592" s="295"/>
      <c r="N592" s="295"/>
      <c r="O592" s="295"/>
      <c r="P592" s="295"/>
      <c r="Q592" s="295"/>
      <c r="R592" s="295"/>
      <c r="S592" s="295"/>
      <c r="T592" s="295"/>
      <c r="U592" s="295"/>
      <c r="V592" s="295"/>
      <c r="W592" s="295"/>
      <c r="X592" s="295"/>
      <c r="Y592" s="295"/>
      <c r="Z592" s="295"/>
      <c r="AA592" s="295"/>
      <c r="AB592" s="295"/>
      <c r="AC592" s="295"/>
      <c r="AD592" s="295"/>
      <c r="AE592" s="295"/>
      <c r="AF592" s="295"/>
      <c r="AG592" s="295"/>
    </row>
    <row r="593" spans="1:33" ht="24" customHeight="1">
      <c r="A593" s="295"/>
      <c r="B593" s="295"/>
      <c r="C593" s="295"/>
      <c r="D593" s="295"/>
      <c r="E593" s="295"/>
      <c r="F593" s="295"/>
      <c r="G593" s="295"/>
      <c r="H593" s="295"/>
      <c r="I593" s="295"/>
      <c r="J593" s="295"/>
      <c r="K593" s="295"/>
      <c r="L593" s="295"/>
      <c r="M593" s="295"/>
      <c r="N593" s="295"/>
      <c r="O593" s="295"/>
      <c r="P593" s="295"/>
      <c r="Q593" s="295"/>
      <c r="R593" s="295"/>
      <c r="S593" s="295"/>
      <c r="T593" s="295"/>
      <c r="U593" s="295"/>
      <c r="V593" s="295"/>
      <c r="W593" s="295"/>
      <c r="X593" s="295"/>
      <c r="Y593" s="295"/>
      <c r="Z593" s="295"/>
      <c r="AA593" s="295"/>
      <c r="AB593" s="295"/>
      <c r="AC593" s="295"/>
      <c r="AD593" s="295"/>
      <c r="AE593" s="295"/>
      <c r="AF593" s="295"/>
      <c r="AG593" s="295"/>
    </row>
    <row r="594" spans="1:33" ht="24" customHeight="1">
      <c r="A594" s="295"/>
      <c r="B594" s="295"/>
      <c r="C594" s="295"/>
      <c r="D594" s="295"/>
      <c r="E594" s="295"/>
      <c r="F594" s="295"/>
      <c r="G594" s="295"/>
      <c r="H594" s="295"/>
      <c r="I594" s="295"/>
      <c r="J594" s="295"/>
      <c r="K594" s="295"/>
      <c r="L594" s="295"/>
      <c r="M594" s="295"/>
      <c r="N594" s="295"/>
      <c r="O594" s="295"/>
      <c r="P594" s="295"/>
      <c r="Q594" s="295"/>
      <c r="R594" s="295"/>
      <c r="S594" s="295"/>
      <c r="T594" s="295"/>
      <c r="U594" s="295"/>
      <c r="V594" s="295"/>
      <c r="W594" s="295"/>
      <c r="X594" s="295"/>
      <c r="Y594" s="295"/>
      <c r="Z594" s="295"/>
      <c r="AA594" s="295"/>
      <c r="AB594" s="295"/>
      <c r="AC594" s="295"/>
      <c r="AD594" s="295"/>
      <c r="AE594" s="295"/>
      <c r="AF594" s="295"/>
      <c r="AG594" s="295"/>
    </row>
    <row r="595" spans="1:33" ht="24" customHeight="1">
      <c r="A595" s="295"/>
      <c r="B595" s="295"/>
      <c r="C595" s="295"/>
      <c r="D595" s="295"/>
      <c r="E595" s="295"/>
      <c r="F595" s="295"/>
      <c r="G595" s="295"/>
      <c r="H595" s="295"/>
      <c r="I595" s="295"/>
      <c r="J595" s="295"/>
      <c r="K595" s="295"/>
      <c r="L595" s="295"/>
      <c r="M595" s="295"/>
      <c r="N595" s="295"/>
      <c r="O595" s="295"/>
      <c r="P595" s="295"/>
      <c r="Q595" s="295"/>
      <c r="R595" s="295"/>
      <c r="S595" s="295"/>
      <c r="T595" s="295"/>
      <c r="U595" s="295"/>
      <c r="V595" s="295"/>
      <c r="W595" s="295"/>
      <c r="X595" s="295"/>
      <c r="Y595" s="295"/>
      <c r="Z595" s="295"/>
      <c r="AA595" s="295"/>
      <c r="AB595" s="295"/>
      <c r="AC595" s="295"/>
      <c r="AD595" s="295"/>
      <c r="AE595" s="295"/>
      <c r="AF595" s="295"/>
      <c r="AG595" s="295"/>
    </row>
    <row r="596" spans="1:33" ht="24" customHeight="1">
      <c r="A596" s="295"/>
      <c r="B596" s="295"/>
      <c r="C596" s="295"/>
      <c r="D596" s="295"/>
      <c r="E596" s="295"/>
      <c r="F596" s="295"/>
      <c r="G596" s="295"/>
      <c r="H596" s="295"/>
      <c r="I596" s="295"/>
      <c r="J596" s="295"/>
      <c r="K596" s="295"/>
      <c r="L596" s="295"/>
      <c r="M596" s="295"/>
      <c r="N596" s="295"/>
      <c r="O596" s="295"/>
      <c r="P596" s="295"/>
      <c r="Q596" s="295"/>
      <c r="R596" s="295"/>
      <c r="S596" s="295"/>
      <c r="T596" s="295"/>
      <c r="U596" s="295"/>
      <c r="V596" s="295"/>
      <c r="W596" s="295"/>
      <c r="X596" s="295"/>
      <c r="Y596" s="295"/>
      <c r="Z596" s="295"/>
      <c r="AA596" s="295"/>
      <c r="AB596" s="295"/>
      <c r="AC596" s="295"/>
      <c r="AD596" s="295"/>
      <c r="AE596" s="295"/>
      <c r="AF596" s="295"/>
      <c r="AG596" s="295"/>
    </row>
    <row r="597" spans="1:33" ht="24" customHeight="1">
      <c r="A597" s="295"/>
      <c r="B597" s="295"/>
      <c r="C597" s="295"/>
      <c r="D597" s="295"/>
      <c r="E597" s="295"/>
      <c r="F597" s="295"/>
      <c r="G597" s="295"/>
      <c r="H597" s="295"/>
      <c r="I597" s="295"/>
      <c r="J597" s="295"/>
      <c r="K597" s="295"/>
      <c r="L597" s="295"/>
      <c r="M597" s="295"/>
      <c r="N597" s="295"/>
      <c r="O597" s="295"/>
      <c r="P597" s="295"/>
      <c r="Q597" s="295"/>
      <c r="R597" s="295"/>
      <c r="S597" s="295"/>
      <c r="T597" s="295"/>
      <c r="U597" s="295"/>
      <c r="V597" s="295"/>
      <c r="W597" s="295"/>
      <c r="X597" s="295"/>
      <c r="Y597" s="295"/>
      <c r="Z597" s="295"/>
      <c r="AA597" s="295"/>
      <c r="AB597" s="295"/>
      <c r="AC597" s="295"/>
      <c r="AD597" s="295"/>
      <c r="AE597" s="295"/>
      <c r="AF597" s="295"/>
      <c r="AG597" s="295"/>
    </row>
    <row r="598" spans="1:33" ht="24" customHeight="1">
      <c r="A598" s="295"/>
      <c r="B598" s="295"/>
      <c r="C598" s="295"/>
      <c r="D598" s="295"/>
      <c r="E598" s="295"/>
      <c r="F598" s="295"/>
      <c r="G598" s="295"/>
      <c r="H598" s="295"/>
      <c r="I598" s="295"/>
      <c r="J598" s="295"/>
      <c r="K598" s="295"/>
      <c r="L598" s="295"/>
      <c r="M598" s="295"/>
      <c r="N598" s="295"/>
      <c r="O598" s="295"/>
      <c r="P598" s="295"/>
      <c r="Q598" s="295"/>
      <c r="R598" s="295"/>
      <c r="S598" s="295"/>
      <c r="T598" s="295"/>
      <c r="U598" s="295"/>
      <c r="V598" s="295"/>
      <c r="W598" s="295"/>
      <c r="X598" s="295"/>
      <c r="Y598" s="295"/>
      <c r="Z598" s="295"/>
      <c r="AA598" s="295"/>
      <c r="AB598" s="295"/>
      <c r="AC598" s="295"/>
      <c r="AD598" s="295"/>
      <c r="AE598" s="295"/>
      <c r="AF598" s="295"/>
      <c r="AG598" s="295"/>
    </row>
    <row r="599" spans="1:33" ht="24" customHeight="1">
      <c r="A599" s="295"/>
      <c r="B599" s="295"/>
      <c r="C599" s="295"/>
      <c r="D599" s="295"/>
      <c r="E599" s="295"/>
      <c r="F599" s="295"/>
      <c r="G599" s="295"/>
      <c r="H599" s="295"/>
      <c r="I599" s="295"/>
      <c r="J599" s="295"/>
      <c r="K599" s="295"/>
      <c r="L599" s="295"/>
      <c r="M599" s="295"/>
      <c r="N599" s="295"/>
      <c r="O599" s="295"/>
      <c r="P599" s="295"/>
      <c r="Q599" s="295"/>
      <c r="R599" s="295"/>
      <c r="S599" s="295"/>
      <c r="T599" s="295"/>
      <c r="U599" s="295"/>
      <c r="V599" s="295"/>
      <c r="W599" s="295"/>
      <c r="X599" s="295"/>
      <c r="Y599" s="295"/>
      <c r="Z599" s="295"/>
      <c r="AA599" s="295"/>
      <c r="AB599" s="295"/>
      <c r="AC599" s="295"/>
      <c r="AD599" s="295"/>
      <c r="AE599" s="295"/>
      <c r="AF599" s="295"/>
      <c r="AG599" s="295"/>
    </row>
    <row r="600" spans="1:33" ht="24" customHeight="1">
      <c r="A600" s="295"/>
      <c r="B600" s="295"/>
      <c r="C600" s="295"/>
      <c r="D600" s="295"/>
      <c r="E600" s="295"/>
      <c r="F600" s="295"/>
      <c r="G600" s="295"/>
      <c r="H600" s="295"/>
      <c r="I600" s="295"/>
      <c r="J600" s="295"/>
      <c r="K600" s="295"/>
      <c r="L600" s="295"/>
      <c r="M600" s="295"/>
      <c r="N600" s="295"/>
      <c r="O600" s="295"/>
      <c r="P600" s="295"/>
      <c r="Q600" s="295"/>
      <c r="R600" s="295"/>
      <c r="S600" s="295"/>
      <c r="T600" s="295"/>
      <c r="U600" s="295"/>
      <c r="V600" s="295"/>
      <c r="W600" s="295"/>
      <c r="X600" s="295"/>
      <c r="Y600" s="295"/>
      <c r="Z600" s="295"/>
      <c r="AA600" s="295"/>
      <c r="AB600" s="295"/>
      <c r="AC600" s="295"/>
      <c r="AD600" s="295"/>
      <c r="AE600" s="295"/>
      <c r="AF600" s="295"/>
      <c r="AG600" s="295"/>
    </row>
    <row r="601" spans="1:33" ht="24" customHeight="1">
      <c r="A601" s="295"/>
      <c r="B601" s="295"/>
      <c r="C601" s="295"/>
      <c r="D601" s="295"/>
      <c r="E601" s="295"/>
      <c r="F601" s="295"/>
      <c r="G601" s="295"/>
      <c r="H601" s="295"/>
      <c r="I601" s="295"/>
      <c r="J601" s="295"/>
      <c r="K601" s="295"/>
      <c r="L601" s="295"/>
      <c r="M601" s="295"/>
      <c r="N601" s="295"/>
      <c r="O601" s="295"/>
      <c r="P601" s="295"/>
      <c r="Q601" s="295"/>
      <c r="R601" s="295"/>
      <c r="S601" s="295"/>
      <c r="T601" s="295"/>
      <c r="U601" s="295"/>
      <c r="V601" s="295"/>
      <c r="W601" s="295"/>
      <c r="X601" s="295"/>
      <c r="Y601" s="295"/>
      <c r="Z601" s="295"/>
      <c r="AA601" s="295"/>
      <c r="AB601" s="295"/>
      <c r="AC601" s="295"/>
      <c r="AD601" s="295"/>
      <c r="AE601" s="295"/>
      <c r="AF601" s="295"/>
      <c r="AG601" s="295"/>
    </row>
    <row r="602" spans="1:33" ht="24" customHeight="1">
      <c r="A602" s="295"/>
      <c r="B602" s="295"/>
      <c r="C602" s="295"/>
      <c r="D602" s="295"/>
      <c r="E602" s="295"/>
      <c r="F602" s="295"/>
      <c r="G602" s="295"/>
      <c r="H602" s="295"/>
      <c r="I602" s="295"/>
      <c r="J602" s="295"/>
      <c r="K602" s="295"/>
      <c r="L602" s="295"/>
      <c r="M602" s="295"/>
      <c r="N602" s="295"/>
      <c r="O602" s="295"/>
      <c r="P602" s="295"/>
      <c r="Q602" s="295"/>
      <c r="R602" s="295"/>
      <c r="S602" s="295"/>
      <c r="T602" s="295"/>
      <c r="U602" s="295"/>
      <c r="V602" s="295"/>
      <c r="W602" s="295"/>
      <c r="X602" s="295"/>
      <c r="Y602" s="295"/>
      <c r="Z602" s="295"/>
      <c r="AA602" s="295"/>
      <c r="AB602" s="295"/>
      <c r="AC602" s="295"/>
      <c r="AD602" s="295"/>
      <c r="AE602" s="295"/>
      <c r="AF602" s="295"/>
      <c r="AG602" s="295"/>
    </row>
    <row r="603" spans="1:33" ht="24" customHeight="1">
      <c r="A603" s="295"/>
      <c r="B603" s="295"/>
      <c r="C603" s="295"/>
      <c r="D603" s="295"/>
      <c r="E603" s="295"/>
      <c r="F603" s="295"/>
      <c r="G603" s="295"/>
      <c r="H603" s="295"/>
      <c r="I603" s="295"/>
      <c r="J603" s="295"/>
      <c r="K603" s="295"/>
      <c r="L603" s="295"/>
      <c r="M603" s="295"/>
      <c r="N603" s="295"/>
      <c r="O603" s="295"/>
      <c r="P603" s="295"/>
      <c r="Q603" s="295"/>
      <c r="R603" s="295"/>
      <c r="S603" s="295"/>
      <c r="T603" s="295"/>
      <c r="U603" s="295"/>
      <c r="V603" s="295"/>
      <c r="W603" s="295"/>
      <c r="X603" s="295"/>
      <c r="Y603" s="295"/>
      <c r="Z603" s="295"/>
      <c r="AA603" s="295"/>
      <c r="AB603" s="295"/>
      <c r="AC603" s="295"/>
      <c r="AD603" s="295"/>
      <c r="AE603" s="295"/>
      <c r="AF603" s="295"/>
      <c r="AG603" s="295"/>
    </row>
    <row r="604" spans="1:33" ht="24" customHeight="1">
      <c r="A604" s="295"/>
      <c r="B604" s="295"/>
      <c r="C604" s="295"/>
      <c r="D604" s="295"/>
      <c r="E604" s="295"/>
      <c r="F604" s="295"/>
      <c r="G604" s="295"/>
      <c r="H604" s="295"/>
      <c r="I604" s="295"/>
      <c r="J604" s="295"/>
      <c r="K604" s="295"/>
      <c r="L604" s="295"/>
      <c r="M604" s="295"/>
      <c r="N604" s="295"/>
      <c r="O604" s="295"/>
      <c r="P604" s="295"/>
      <c r="Q604" s="295"/>
      <c r="R604" s="295"/>
      <c r="S604" s="295"/>
      <c r="T604" s="295"/>
      <c r="U604" s="295"/>
      <c r="V604" s="295"/>
      <c r="W604" s="295"/>
      <c r="X604" s="295"/>
      <c r="Y604" s="295"/>
      <c r="Z604" s="295"/>
      <c r="AA604" s="295"/>
      <c r="AB604" s="295"/>
      <c r="AC604" s="295"/>
      <c r="AD604" s="295"/>
      <c r="AE604" s="295"/>
      <c r="AF604" s="295"/>
      <c r="AG604" s="295"/>
    </row>
    <row r="605" spans="1:33" ht="24" customHeight="1">
      <c r="A605" s="295"/>
      <c r="B605" s="295"/>
      <c r="C605" s="295"/>
      <c r="D605" s="295"/>
      <c r="E605" s="295"/>
      <c r="F605" s="295"/>
      <c r="G605" s="295"/>
      <c r="H605" s="295"/>
      <c r="I605" s="295"/>
      <c r="J605" s="295"/>
      <c r="K605" s="295"/>
      <c r="L605" s="295"/>
      <c r="M605" s="295"/>
      <c r="N605" s="295"/>
      <c r="O605" s="295"/>
      <c r="P605" s="295"/>
      <c r="Q605" s="295"/>
      <c r="R605" s="295"/>
      <c r="S605" s="295"/>
      <c r="T605" s="295"/>
      <c r="U605" s="295"/>
      <c r="V605" s="295"/>
      <c r="W605" s="295"/>
      <c r="X605" s="295"/>
      <c r="Y605" s="295"/>
      <c r="Z605" s="295"/>
      <c r="AA605" s="295"/>
      <c r="AB605" s="295"/>
      <c r="AC605" s="295"/>
      <c r="AD605" s="295"/>
      <c r="AE605" s="295"/>
      <c r="AF605" s="295"/>
      <c r="AG605" s="295"/>
    </row>
    <row r="606" spans="1:33" ht="24" customHeight="1">
      <c r="A606" s="295"/>
      <c r="B606" s="295"/>
      <c r="C606" s="295"/>
      <c r="D606" s="295"/>
      <c r="E606" s="295"/>
      <c r="F606" s="295"/>
      <c r="G606" s="295"/>
      <c r="H606" s="295"/>
      <c r="I606" s="295"/>
      <c r="J606" s="295"/>
      <c r="K606" s="295"/>
      <c r="L606" s="295"/>
      <c r="M606" s="295"/>
      <c r="N606" s="295"/>
      <c r="O606" s="295"/>
      <c r="P606" s="295"/>
      <c r="Q606" s="295"/>
      <c r="R606" s="295"/>
      <c r="S606" s="295"/>
      <c r="T606" s="295"/>
      <c r="U606" s="295"/>
      <c r="V606" s="295"/>
      <c r="W606" s="295"/>
      <c r="X606" s="295"/>
      <c r="Y606" s="295"/>
      <c r="Z606" s="295"/>
      <c r="AA606" s="295"/>
      <c r="AB606" s="295"/>
      <c r="AC606" s="295"/>
      <c r="AD606" s="295"/>
      <c r="AE606" s="295"/>
      <c r="AF606" s="295"/>
      <c r="AG606" s="295"/>
    </row>
    <row r="607" spans="1:33" ht="24" customHeight="1">
      <c r="A607" s="295"/>
      <c r="B607" s="295"/>
      <c r="C607" s="295"/>
      <c r="D607" s="295"/>
      <c r="E607" s="295"/>
      <c r="F607" s="295"/>
      <c r="G607" s="295"/>
      <c r="H607" s="295"/>
      <c r="I607" s="295"/>
      <c r="J607" s="295"/>
      <c r="K607" s="295"/>
      <c r="L607" s="295"/>
      <c r="M607" s="295"/>
      <c r="N607" s="295"/>
      <c r="O607" s="295"/>
      <c r="P607" s="295"/>
      <c r="Q607" s="295"/>
      <c r="R607" s="295"/>
      <c r="S607" s="295"/>
      <c r="T607" s="295"/>
      <c r="U607" s="295"/>
      <c r="V607" s="295"/>
      <c r="W607" s="295"/>
      <c r="X607" s="295"/>
      <c r="Y607" s="295"/>
      <c r="Z607" s="295"/>
      <c r="AA607" s="295"/>
      <c r="AB607" s="295"/>
      <c r="AC607" s="295"/>
      <c r="AD607" s="295"/>
      <c r="AE607" s="295"/>
      <c r="AF607" s="295"/>
      <c r="AG607" s="295"/>
    </row>
    <row r="608" spans="1:33" ht="24" customHeight="1">
      <c r="A608" s="295"/>
      <c r="B608" s="295"/>
      <c r="C608" s="295"/>
      <c r="D608" s="295"/>
      <c r="E608" s="295"/>
      <c r="F608" s="295"/>
      <c r="G608" s="295"/>
      <c r="H608" s="295"/>
      <c r="I608" s="295"/>
      <c r="J608" s="295"/>
      <c r="K608" s="295"/>
      <c r="L608" s="295"/>
      <c r="M608" s="295"/>
      <c r="N608" s="295"/>
      <c r="O608" s="295"/>
      <c r="P608" s="295"/>
      <c r="Q608" s="295"/>
      <c r="R608" s="295"/>
      <c r="S608" s="295"/>
      <c r="T608" s="295"/>
      <c r="U608" s="295"/>
      <c r="V608" s="295"/>
      <c r="W608" s="295"/>
      <c r="X608" s="295"/>
      <c r="Y608" s="295"/>
      <c r="Z608" s="295"/>
      <c r="AA608" s="295"/>
      <c r="AB608" s="295"/>
      <c r="AC608" s="295"/>
      <c r="AD608" s="295"/>
      <c r="AE608" s="295"/>
      <c r="AF608" s="295"/>
      <c r="AG608" s="295"/>
    </row>
    <row r="609" spans="1:33" ht="24" customHeight="1">
      <c r="A609" s="295"/>
      <c r="B609" s="295"/>
      <c r="C609" s="295"/>
      <c r="D609" s="295"/>
      <c r="E609" s="295"/>
      <c r="F609" s="295"/>
      <c r="G609" s="295"/>
      <c r="H609" s="295"/>
      <c r="I609" s="295"/>
      <c r="J609" s="295"/>
      <c r="K609" s="295"/>
      <c r="L609" s="295"/>
      <c r="M609" s="295"/>
      <c r="N609" s="295"/>
      <c r="O609" s="295"/>
      <c r="P609" s="295"/>
      <c r="Q609" s="295"/>
      <c r="R609" s="295"/>
      <c r="S609" s="295"/>
      <c r="T609" s="295"/>
      <c r="U609" s="295"/>
      <c r="V609" s="295"/>
      <c r="W609" s="295"/>
      <c r="X609" s="295"/>
      <c r="Y609" s="295"/>
      <c r="Z609" s="295"/>
      <c r="AA609" s="295"/>
      <c r="AB609" s="295"/>
      <c r="AC609" s="295"/>
      <c r="AD609" s="295"/>
      <c r="AE609" s="295"/>
      <c r="AF609" s="295"/>
      <c r="AG609" s="295"/>
    </row>
    <row r="610" spans="1:33" ht="24" customHeight="1">
      <c r="A610" s="295"/>
      <c r="B610" s="295"/>
      <c r="C610" s="295"/>
      <c r="D610" s="295"/>
      <c r="E610" s="295"/>
      <c r="F610" s="295"/>
      <c r="G610" s="295"/>
      <c r="H610" s="295"/>
      <c r="I610" s="295"/>
      <c r="J610" s="295"/>
      <c r="K610" s="295"/>
      <c r="L610" s="295"/>
      <c r="M610" s="295"/>
      <c r="N610" s="295"/>
      <c r="O610" s="295"/>
      <c r="P610" s="295"/>
      <c r="Q610" s="295"/>
      <c r="R610" s="295"/>
      <c r="S610" s="295"/>
      <c r="T610" s="295"/>
      <c r="U610" s="295"/>
      <c r="V610" s="295"/>
      <c r="W610" s="295"/>
      <c r="X610" s="295"/>
      <c r="Y610" s="295"/>
      <c r="Z610" s="295"/>
      <c r="AA610" s="295"/>
      <c r="AB610" s="295"/>
      <c r="AC610" s="295"/>
      <c r="AD610" s="295"/>
      <c r="AE610" s="295"/>
      <c r="AF610" s="295"/>
      <c r="AG610" s="295"/>
    </row>
    <row r="611" spans="1:33" ht="24" customHeight="1">
      <c r="A611" s="295"/>
      <c r="B611" s="295"/>
      <c r="C611" s="295"/>
      <c r="D611" s="295"/>
      <c r="E611" s="295"/>
      <c r="F611" s="295"/>
      <c r="G611" s="295"/>
      <c r="H611" s="295"/>
      <c r="I611" s="295"/>
      <c r="J611" s="295"/>
      <c r="K611" s="295"/>
      <c r="L611" s="295"/>
      <c r="M611" s="295"/>
      <c r="N611" s="295"/>
      <c r="O611" s="295"/>
      <c r="P611" s="295"/>
      <c r="Q611" s="295"/>
      <c r="R611" s="295"/>
      <c r="S611" s="295"/>
      <c r="T611" s="295"/>
      <c r="U611" s="295"/>
      <c r="V611" s="295"/>
      <c r="W611" s="295"/>
      <c r="X611" s="295"/>
      <c r="Y611" s="295"/>
      <c r="Z611" s="295"/>
      <c r="AA611" s="295"/>
      <c r="AB611" s="295"/>
      <c r="AC611" s="295"/>
      <c r="AD611" s="295"/>
      <c r="AE611" s="295"/>
      <c r="AF611" s="295"/>
      <c r="AG611" s="295"/>
    </row>
    <row r="612" spans="1:33" ht="24" customHeight="1">
      <c r="A612" s="295"/>
      <c r="B612" s="295"/>
      <c r="C612" s="295"/>
      <c r="D612" s="295"/>
      <c r="E612" s="295"/>
      <c r="F612" s="295"/>
      <c r="G612" s="295"/>
      <c r="H612" s="295"/>
      <c r="I612" s="295"/>
      <c r="J612" s="295"/>
      <c r="K612" s="295"/>
      <c r="L612" s="295"/>
      <c r="M612" s="295"/>
      <c r="N612" s="295"/>
      <c r="O612" s="295"/>
      <c r="P612" s="295"/>
      <c r="Q612" s="295"/>
      <c r="R612" s="295"/>
      <c r="S612" s="295"/>
      <c r="T612" s="295"/>
      <c r="U612" s="295"/>
      <c r="V612" s="295"/>
      <c r="W612" s="295"/>
      <c r="X612" s="295"/>
      <c r="Y612" s="295"/>
      <c r="Z612" s="295"/>
      <c r="AA612" s="295"/>
      <c r="AB612" s="295"/>
      <c r="AC612" s="295"/>
      <c r="AD612" s="295"/>
      <c r="AE612" s="295"/>
      <c r="AF612" s="295"/>
      <c r="AG612" s="295"/>
    </row>
    <row r="613" spans="1:33" ht="24" customHeight="1">
      <c r="A613" s="295"/>
      <c r="B613" s="295"/>
      <c r="C613" s="295"/>
      <c r="D613" s="295"/>
      <c r="E613" s="295"/>
      <c r="F613" s="295"/>
      <c r="G613" s="295"/>
      <c r="H613" s="295"/>
      <c r="I613" s="295"/>
      <c r="J613" s="295"/>
      <c r="K613" s="295"/>
      <c r="L613" s="295"/>
      <c r="M613" s="295"/>
      <c r="N613" s="295"/>
      <c r="O613" s="295"/>
      <c r="P613" s="295"/>
      <c r="Q613" s="295"/>
      <c r="R613" s="295"/>
      <c r="S613" s="295"/>
      <c r="T613" s="295"/>
      <c r="U613" s="295"/>
      <c r="V613" s="295"/>
      <c r="W613" s="295"/>
      <c r="X613" s="295"/>
      <c r="Y613" s="295"/>
      <c r="Z613" s="295"/>
      <c r="AA613" s="295"/>
      <c r="AB613" s="295"/>
      <c r="AC613" s="295"/>
      <c r="AD613" s="295"/>
      <c r="AE613" s="295"/>
      <c r="AF613" s="295"/>
      <c r="AG613" s="295"/>
    </row>
    <row r="614" spans="1:33" ht="24" customHeight="1">
      <c r="A614" s="295"/>
      <c r="B614" s="295"/>
      <c r="C614" s="295"/>
      <c r="D614" s="295"/>
      <c r="E614" s="295"/>
      <c r="F614" s="295"/>
      <c r="G614" s="295"/>
      <c r="H614" s="295"/>
      <c r="I614" s="295"/>
      <c r="J614" s="295"/>
      <c r="K614" s="295"/>
      <c r="L614" s="295"/>
      <c r="M614" s="295"/>
      <c r="N614" s="295"/>
      <c r="O614" s="295"/>
      <c r="P614" s="295"/>
      <c r="Q614" s="295"/>
      <c r="R614" s="295"/>
      <c r="S614" s="295"/>
      <c r="T614" s="295"/>
      <c r="U614" s="295"/>
      <c r="V614" s="295"/>
      <c r="W614" s="295"/>
      <c r="X614" s="295"/>
      <c r="Y614" s="295"/>
      <c r="Z614" s="295"/>
      <c r="AA614" s="295"/>
      <c r="AB614" s="295"/>
      <c r="AC614" s="295"/>
      <c r="AD614" s="295"/>
      <c r="AE614" s="295"/>
      <c r="AF614" s="295"/>
      <c r="AG614" s="295"/>
    </row>
    <row r="615" spans="1:33" ht="24" customHeight="1">
      <c r="A615" s="295"/>
      <c r="B615" s="295"/>
      <c r="C615" s="295"/>
      <c r="D615" s="295"/>
      <c r="E615" s="295"/>
      <c r="F615" s="295"/>
      <c r="G615" s="295"/>
      <c r="H615" s="295"/>
      <c r="I615" s="295"/>
      <c r="J615" s="295"/>
      <c r="K615" s="295"/>
      <c r="L615" s="295"/>
      <c r="M615" s="295"/>
      <c r="N615" s="295"/>
      <c r="O615" s="295"/>
      <c r="P615" s="295"/>
      <c r="Q615" s="295"/>
      <c r="R615" s="295"/>
      <c r="S615" s="295"/>
      <c r="T615" s="295"/>
      <c r="U615" s="295"/>
      <c r="V615" s="295"/>
      <c r="W615" s="295"/>
      <c r="X615" s="295"/>
      <c r="Y615" s="295"/>
      <c r="Z615" s="295"/>
      <c r="AA615" s="295"/>
      <c r="AB615" s="295"/>
      <c r="AC615" s="295"/>
      <c r="AD615" s="295"/>
      <c r="AE615" s="295"/>
      <c r="AF615" s="295"/>
      <c r="AG615" s="295"/>
    </row>
    <row r="616" spans="1:33" ht="24" customHeight="1">
      <c r="A616" s="295"/>
      <c r="B616" s="295"/>
      <c r="C616" s="295"/>
      <c r="D616" s="295"/>
      <c r="E616" s="295"/>
      <c r="F616" s="295"/>
      <c r="G616" s="295"/>
      <c r="H616" s="295"/>
      <c r="I616" s="295"/>
      <c r="J616" s="295"/>
      <c r="K616" s="295"/>
      <c r="L616" s="295"/>
      <c r="M616" s="295"/>
      <c r="N616" s="295"/>
      <c r="O616" s="295"/>
      <c r="P616" s="295"/>
      <c r="Q616" s="295"/>
      <c r="R616" s="295"/>
      <c r="S616" s="295"/>
      <c r="T616" s="295"/>
      <c r="U616" s="295"/>
      <c r="V616" s="295"/>
      <c r="W616" s="295"/>
      <c r="X616" s="295"/>
      <c r="Y616" s="295"/>
      <c r="Z616" s="295"/>
      <c r="AA616" s="295"/>
      <c r="AB616" s="295"/>
      <c r="AC616" s="295"/>
      <c r="AD616" s="295"/>
      <c r="AE616" s="295"/>
      <c r="AF616" s="295"/>
      <c r="AG616" s="295"/>
    </row>
    <row r="617" spans="1:33" ht="24" customHeight="1">
      <c r="A617" s="295"/>
      <c r="B617" s="295"/>
      <c r="C617" s="295"/>
      <c r="D617" s="295"/>
      <c r="E617" s="295"/>
      <c r="F617" s="295"/>
      <c r="G617" s="295"/>
      <c r="H617" s="295"/>
      <c r="I617" s="295"/>
      <c r="J617" s="295"/>
      <c r="K617" s="295"/>
      <c r="L617" s="295"/>
      <c r="M617" s="295"/>
      <c r="N617" s="295"/>
      <c r="O617" s="295"/>
      <c r="P617" s="295"/>
      <c r="Q617" s="295"/>
      <c r="R617" s="295"/>
      <c r="S617" s="295"/>
      <c r="T617" s="295"/>
      <c r="U617" s="295"/>
      <c r="V617" s="295"/>
      <c r="W617" s="295"/>
      <c r="X617" s="295"/>
      <c r="Y617" s="295"/>
      <c r="Z617" s="295"/>
      <c r="AA617" s="295"/>
      <c r="AB617" s="295"/>
      <c r="AC617" s="295"/>
      <c r="AD617" s="295"/>
      <c r="AE617" s="295"/>
      <c r="AF617" s="295"/>
      <c r="AG617" s="295"/>
    </row>
    <row r="618" spans="1:33" ht="24" customHeight="1">
      <c r="A618" s="295"/>
      <c r="B618" s="295"/>
      <c r="C618" s="295"/>
      <c r="D618" s="295"/>
      <c r="E618" s="295"/>
      <c r="F618" s="295"/>
      <c r="G618" s="295"/>
      <c r="H618" s="295"/>
      <c r="I618" s="295"/>
      <c r="J618" s="295"/>
      <c r="K618" s="295"/>
      <c r="L618" s="295"/>
      <c r="M618" s="295"/>
      <c r="N618" s="295"/>
      <c r="O618" s="295"/>
      <c r="P618" s="295"/>
      <c r="Q618" s="295"/>
      <c r="R618" s="295"/>
      <c r="S618" s="295"/>
      <c r="T618" s="295"/>
      <c r="U618" s="295"/>
      <c r="V618" s="295"/>
      <c r="W618" s="295"/>
      <c r="X618" s="295"/>
      <c r="Y618" s="295"/>
      <c r="Z618" s="295"/>
      <c r="AA618" s="295"/>
      <c r="AB618" s="295"/>
      <c r="AC618" s="295"/>
      <c r="AD618" s="295"/>
      <c r="AE618" s="295"/>
      <c r="AF618" s="295"/>
      <c r="AG618" s="295"/>
    </row>
    <row r="619" spans="1:33" ht="24" customHeight="1">
      <c r="A619" s="295"/>
      <c r="B619" s="295"/>
      <c r="C619" s="295"/>
      <c r="D619" s="295"/>
      <c r="E619" s="295"/>
      <c r="F619" s="295"/>
      <c r="G619" s="295"/>
      <c r="H619" s="295"/>
      <c r="I619" s="295"/>
      <c r="J619" s="295"/>
      <c r="K619" s="295"/>
      <c r="L619" s="295"/>
      <c r="M619" s="295"/>
      <c r="N619" s="295"/>
      <c r="O619" s="295"/>
      <c r="P619" s="295"/>
      <c r="Q619" s="295"/>
      <c r="R619" s="295"/>
      <c r="S619" s="295"/>
      <c r="T619" s="295"/>
      <c r="U619" s="295"/>
      <c r="V619" s="295"/>
      <c r="W619" s="295"/>
      <c r="X619" s="295"/>
      <c r="Y619" s="295"/>
      <c r="Z619" s="295"/>
      <c r="AA619" s="295"/>
      <c r="AB619" s="295"/>
      <c r="AC619" s="295"/>
      <c r="AD619" s="295"/>
      <c r="AE619" s="295"/>
      <c r="AF619" s="295"/>
      <c r="AG619" s="295"/>
    </row>
    <row r="620" spans="1:33" ht="24" customHeight="1">
      <c r="A620" s="295"/>
      <c r="B620" s="295"/>
      <c r="C620" s="295"/>
      <c r="D620" s="295"/>
      <c r="E620" s="295"/>
      <c r="F620" s="295"/>
      <c r="G620" s="295"/>
      <c r="H620" s="295"/>
      <c r="I620" s="295"/>
      <c r="J620" s="295"/>
      <c r="K620" s="295"/>
      <c r="L620" s="295"/>
      <c r="M620" s="295"/>
      <c r="N620" s="295"/>
      <c r="O620" s="295"/>
      <c r="P620" s="295"/>
      <c r="Q620" s="295"/>
      <c r="R620" s="295"/>
      <c r="S620" s="295"/>
      <c r="T620" s="295"/>
      <c r="U620" s="295"/>
      <c r="V620" s="295"/>
      <c r="W620" s="295"/>
      <c r="X620" s="295"/>
      <c r="Y620" s="295"/>
      <c r="Z620" s="295"/>
      <c r="AA620" s="295"/>
      <c r="AB620" s="295"/>
      <c r="AC620" s="295"/>
      <c r="AD620" s="295"/>
      <c r="AE620" s="295"/>
      <c r="AF620" s="295"/>
      <c r="AG620" s="295"/>
    </row>
    <row r="621" spans="1:33" ht="24" customHeight="1">
      <c r="A621" s="295"/>
      <c r="B621" s="295"/>
      <c r="C621" s="295"/>
      <c r="D621" s="295"/>
      <c r="E621" s="295"/>
      <c r="F621" s="295"/>
      <c r="G621" s="295"/>
      <c r="H621" s="295"/>
      <c r="I621" s="295"/>
      <c r="J621" s="295"/>
      <c r="K621" s="295"/>
      <c r="L621" s="295"/>
      <c r="M621" s="295"/>
      <c r="N621" s="295"/>
      <c r="O621" s="295"/>
      <c r="P621" s="295"/>
      <c r="Q621" s="295"/>
      <c r="R621" s="295"/>
      <c r="S621" s="295"/>
      <c r="T621" s="295"/>
      <c r="U621" s="295"/>
      <c r="V621" s="295"/>
      <c r="W621" s="295"/>
      <c r="X621" s="295"/>
      <c r="Y621" s="295"/>
      <c r="Z621" s="295"/>
      <c r="AA621" s="295"/>
      <c r="AB621" s="295"/>
      <c r="AC621" s="295"/>
      <c r="AD621" s="295"/>
      <c r="AE621" s="295"/>
      <c r="AF621" s="295"/>
      <c r="AG621" s="295"/>
    </row>
    <row r="622" spans="1:33" ht="24" customHeight="1">
      <c r="A622" s="295"/>
      <c r="B622" s="295"/>
      <c r="C622" s="295"/>
      <c r="D622" s="295"/>
      <c r="E622" s="295"/>
      <c r="F622" s="295"/>
      <c r="G622" s="295"/>
      <c r="H622" s="295"/>
      <c r="I622" s="295"/>
      <c r="J622" s="295"/>
      <c r="K622" s="295"/>
      <c r="L622" s="295"/>
      <c r="M622" s="295"/>
      <c r="N622" s="295"/>
      <c r="O622" s="295"/>
      <c r="P622" s="295"/>
      <c r="Q622" s="295"/>
      <c r="R622" s="295"/>
      <c r="S622" s="295"/>
      <c r="T622" s="295"/>
      <c r="U622" s="295"/>
      <c r="V622" s="295"/>
      <c r="W622" s="295"/>
      <c r="X622" s="295"/>
      <c r="Y622" s="295"/>
      <c r="Z622" s="295"/>
      <c r="AA622" s="295"/>
      <c r="AB622" s="295"/>
      <c r="AC622" s="295"/>
      <c r="AD622" s="295"/>
      <c r="AE622" s="295"/>
      <c r="AF622" s="295"/>
      <c r="AG622" s="295"/>
    </row>
    <row r="623" spans="1:33" ht="24" customHeight="1">
      <c r="A623" s="295"/>
      <c r="B623" s="295"/>
      <c r="C623" s="295"/>
      <c r="D623" s="295"/>
      <c r="E623" s="295"/>
      <c r="F623" s="295"/>
      <c r="G623" s="295"/>
      <c r="H623" s="295"/>
      <c r="I623" s="295"/>
      <c r="J623" s="295"/>
      <c r="K623" s="295"/>
      <c r="L623" s="295"/>
      <c r="M623" s="295"/>
      <c r="N623" s="295"/>
      <c r="O623" s="295"/>
      <c r="P623" s="295"/>
      <c r="Q623" s="295"/>
      <c r="R623" s="295"/>
      <c r="S623" s="295"/>
      <c r="T623" s="295"/>
      <c r="U623" s="295"/>
      <c r="V623" s="295"/>
      <c r="W623" s="295"/>
      <c r="X623" s="295"/>
      <c r="Y623" s="295"/>
      <c r="Z623" s="295"/>
      <c r="AA623" s="295"/>
      <c r="AB623" s="295"/>
      <c r="AC623" s="295"/>
      <c r="AD623" s="295"/>
      <c r="AE623" s="295"/>
      <c r="AF623" s="295"/>
      <c r="AG623" s="295"/>
    </row>
    <row r="624" spans="1:33" ht="24" customHeight="1">
      <c r="A624" s="295"/>
      <c r="B624" s="295"/>
      <c r="C624" s="295"/>
      <c r="D624" s="295"/>
      <c r="E624" s="295"/>
      <c r="F624" s="295"/>
      <c r="G624" s="295"/>
      <c r="H624" s="295"/>
      <c r="I624" s="295"/>
      <c r="J624" s="295"/>
      <c r="K624" s="295"/>
      <c r="L624" s="295"/>
      <c r="M624" s="295"/>
      <c r="N624" s="295"/>
      <c r="O624" s="295"/>
      <c r="P624" s="295"/>
      <c r="Q624" s="295"/>
      <c r="R624" s="295"/>
      <c r="S624" s="295"/>
      <c r="T624" s="295"/>
      <c r="U624" s="295"/>
      <c r="V624" s="295"/>
      <c r="W624" s="295"/>
      <c r="X624" s="295"/>
      <c r="Y624" s="295"/>
      <c r="Z624" s="295"/>
      <c r="AA624" s="295"/>
      <c r="AB624" s="295"/>
      <c r="AC624" s="295"/>
      <c r="AD624" s="295"/>
      <c r="AE624" s="295"/>
      <c r="AF624" s="295"/>
      <c r="AG624" s="295"/>
    </row>
    <row r="625" spans="1:33" ht="24" customHeight="1">
      <c r="A625" s="295"/>
      <c r="B625" s="295"/>
      <c r="C625" s="295"/>
      <c r="D625" s="295"/>
      <c r="E625" s="295"/>
      <c r="F625" s="295"/>
      <c r="G625" s="295"/>
      <c r="H625" s="295"/>
      <c r="I625" s="295"/>
      <c r="J625" s="295"/>
      <c r="K625" s="295"/>
      <c r="L625" s="295"/>
      <c r="M625" s="295"/>
      <c r="N625" s="295"/>
      <c r="O625" s="295"/>
      <c r="P625" s="295"/>
      <c r="Q625" s="295"/>
      <c r="R625" s="295"/>
      <c r="S625" s="295"/>
      <c r="T625" s="295"/>
      <c r="U625" s="295"/>
      <c r="V625" s="295"/>
      <c r="W625" s="295"/>
      <c r="X625" s="295"/>
      <c r="Y625" s="295"/>
      <c r="Z625" s="295"/>
      <c r="AA625" s="295"/>
      <c r="AB625" s="295"/>
      <c r="AC625" s="295"/>
      <c r="AD625" s="295"/>
      <c r="AE625" s="295"/>
      <c r="AF625" s="295"/>
      <c r="AG625" s="295"/>
    </row>
    <row r="626" spans="1:33" ht="24" customHeight="1">
      <c r="A626" s="295"/>
      <c r="B626" s="295"/>
      <c r="C626" s="295"/>
      <c r="D626" s="295"/>
      <c r="E626" s="295"/>
      <c r="F626" s="295"/>
      <c r="G626" s="295"/>
      <c r="H626" s="295"/>
      <c r="I626" s="295"/>
      <c r="J626" s="295"/>
      <c r="K626" s="295"/>
      <c r="L626" s="295"/>
      <c r="M626" s="295"/>
      <c r="N626" s="295"/>
      <c r="O626" s="295"/>
      <c r="P626" s="295"/>
      <c r="Q626" s="295"/>
      <c r="R626" s="295"/>
      <c r="S626" s="295"/>
      <c r="T626" s="295"/>
      <c r="U626" s="295"/>
      <c r="V626" s="295"/>
      <c r="W626" s="295"/>
      <c r="X626" s="295"/>
      <c r="Y626" s="295"/>
      <c r="Z626" s="295"/>
      <c r="AA626" s="295"/>
      <c r="AB626" s="295"/>
      <c r="AC626" s="295"/>
      <c r="AD626" s="295"/>
      <c r="AE626" s="295"/>
      <c r="AF626" s="295"/>
      <c r="AG626" s="295"/>
    </row>
    <row r="627" spans="1:33" ht="24" customHeight="1">
      <c r="A627" s="295"/>
      <c r="B627" s="295"/>
      <c r="C627" s="295"/>
      <c r="D627" s="295"/>
      <c r="E627" s="295"/>
      <c r="F627" s="295"/>
      <c r="G627" s="295"/>
      <c r="H627" s="295"/>
      <c r="I627" s="295"/>
      <c r="J627" s="295"/>
      <c r="K627" s="295"/>
      <c r="L627" s="295"/>
      <c r="M627" s="295"/>
      <c r="N627" s="295"/>
      <c r="O627" s="295"/>
      <c r="P627" s="295"/>
      <c r="Q627" s="295"/>
      <c r="R627" s="295"/>
      <c r="S627" s="295"/>
      <c r="T627" s="295"/>
      <c r="U627" s="295"/>
      <c r="V627" s="295"/>
      <c r="W627" s="295"/>
      <c r="X627" s="295"/>
      <c r="Y627" s="295"/>
      <c r="Z627" s="295"/>
      <c r="AA627" s="295"/>
      <c r="AB627" s="295"/>
      <c r="AC627" s="295"/>
      <c r="AD627" s="295"/>
      <c r="AE627" s="295"/>
      <c r="AF627" s="295"/>
      <c r="AG627" s="295"/>
    </row>
    <row r="628" spans="1:33" ht="24" customHeight="1">
      <c r="A628" s="295"/>
      <c r="B628" s="295"/>
      <c r="C628" s="295"/>
      <c r="D628" s="295"/>
      <c r="E628" s="295"/>
      <c r="F628" s="295"/>
      <c r="G628" s="295"/>
      <c r="H628" s="295"/>
      <c r="I628" s="295"/>
      <c r="J628" s="295"/>
      <c r="K628" s="295"/>
      <c r="L628" s="295"/>
      <c r="M628" s="295"/>
      <c r="N628" s="295"/>
      <c r="O628" s="295"/>
      <c r="P628" s="295"/>
      <c r="Q628" s="295"/>
      <c r="R628" s="295"/>
      <c r="S628" s="295"/>
      <c r="T628" s="295"/>
      <c r="U628" s="295"/>
      <c r="V628" s="295"/>
      <c r="W628" s="295"/>
      <c r="X628" s="295"/>
      <c r="Y628" s="295"/>
      <c r="Z628" s="295"/>
      <c r="AA628" s="295"/>
      <c r="AB628" s="295"/>
      <c r="AC628" s="295"/>
      <c r="AD628" s="295"/>
      <c r="AE628" s="295"/>
      <c r="AF628" s="295"/>
      <c r="AG628" s="295"/>
    </row>
    <row r="629" spans="1:33" ht="24" customHeight="1">
      <c r="A629" s="295"/>
      <c r="B629" s="295"/>
      <c r="C629" s="295"/>
      <c r="D629" s="295"/>
      <c r="E629" s="295"/>
      <c r="F629" s="295"/>
      <c r="G629" s="295"/>
      <c r="H629" s="295"/>
      <c r="I629" s="295"/>
      <c r="J629" s="295"/>
      <c r="K629" s="295"/>
      <c r="L629" s="295"/>
      <c r="M629" s="295"/>
      <c r="N629" s="295"/>
      <c r="O629" s="295"/>
      <c r="P629" s="295"/>
      <c r="Q629" s="295"/>
      <c r="R629" s="295"/>
      <c r="S629" s="295"/>
      <c r="T629" s="295"/>
      <c r="U629" s="295"/>
      <c r="V629" s="295"/>
      <c r="W629" s="295"/>
      <c r="X629" s="295"/>
      <c r="Y629" s="295"/>
      <c r="Z629" s="295"/>
      <c r="AA629" s="295"/>
      <c r="AB629" s="295"/>
      <c r="AC629" s="295"/>
      <c r="AD629" s="295"/>
      <c r="AE629" s="295"/>
      <c r="AF629" s="295"/>
      <c r="AG629" s="295"/>
    </row>
    <row r="630" spans="1:33" ht="24" customHeight="1">
      <c r="A630" s="295"/>
      <c r="B630" s="295"/>
      <c r="C630" s="295"/>
      <c r="D630" s="295"/>
      <c r="E630" s="295"/>
      <c r="F630" s="295"/>
      <c r="G630" s="295"/>
      <c r="H630" s="295"/>
      <c r="I630" s="295"/>
      <c r="J630" s="295"/>
      <c r="K630" s="295"/>
      <c r="L630" s="295"/>
      <c r="M630" s="295"/>
      <c r="N630" s="295"/>
      <c r="O630" s="295"/>
      <c r="P630" s="295"/>
      <c r="Q630" s="295"/>
      <c r="R630" s="295"/>
      <c r="S630" s="295"/>
      <c r="T630" s="295"/>
      <c r="U630" s="295"/>
      <c r="V630" s="295"/>
      <c r="W630" s="295"/>
      <c r="X630" s="295"/>
      <c r="Y630" s="295"/>
      <c r="Z630" s="295"/>
      <c r="AA630" s="295"/>
      <c r="AB630" s="295"/>
      <c r="AC630" s="295"/>
      <c r="AD630" s="295"/>
      <c r="AE630" s="295"/>
      <c r="AF630" s="295"/>
      <c r="AG630" s="295"/>
    </row>
    <row r="631" spans="1:33" ht="24" customHeight="1">
      <c r="A631" s="295"/>
      <c r="B631" s="295"/>
      <c r="C631" s="295"/>
      <c r="D631" s="295"/>
      <c r="E631" s="295"/>
      <c r="F631" s="295"/>
      <c r="G631" s="295"/>
      <c r="H631" s="295"/>
      <c r="I631" s="295"/>
      <c r="J631" s="295"/>
      <c r="K631" s="295"/>
      <c r="L631" s="295"/>
      <c r="M631" s="295"/>
      <c r="N631" s="295"/>
      <c r="O631" s="295"/>
      <c r="P631" s="295"/>
      <c r="Q631" s="295"/>
      <c r="R631" s="295"/>
      <c r="S631" s="295"/>
      <c r="T631" s="295"/>
      <c r="U631" s="295"/>
      <c r="V631" s="295"/>
      <c r="W631" s="295"/>
      <c r="X631" s="295"/>
      <c r="Y631" s="295"/>
      <c r="Z631" s="295"/>
      <c r="AA631" s="295"/>
      <c r="AB631" s="295"/>
      <c r="AC631" s="295"/>
      <c r="AD631" s="295"/>
      <c r="AE631" s="295"/>
      <c r="AF631" s="295"/>
      <c r="AG631" s="295"/>
    </row>
    <row r="632" spans="1:33" ht="24" customHeight="1">
      <c r="A632" s="295"/>
      <c r="B632" s="295"/>
      <c r="C632" s="295"/>
      <c r="D632" s="295"/>
      <c r="E632" s="295"/>
      <c r="F632" s="295"/>
      <c r="G632" s="295"/>
      <c r="H632" s="295"/>
      <c r="I632" s="295"/>
      <c r="J632" s="295"/>
      <c r="K632" s="295"/>
      <c r="L632" s="295"/>
      <c r="M632" s="295"/>
      <c r="N632" s="295"/>
      <c r="O632" s="295"/>
      <c r="P632" s="295"/>
      <c r="Q632" s="295"/>
      <c r="R632" s="295"/>
      <c r="S632" s="295"/>
      <c r="T632" s="295"/>
      <c r="U632" s="295"/>
      <c r="V632" s="295"/>
      <c r="W632" s="295"/>
      <c r="X632" s="295"/>
      <c r="Y632" s="295"/>
      <c r="Z632" s="295"/>
      <c r="AA632" s="295"/>
      <c r="AB632" s="295"/>
      <c r="AC632" s="295"/>
      <c r="AD632" s="295"/>
      <c r="AE632" s="295"/>
      <c r="AF632" s="295"/>
      <c r="AG632" s="295"/>
    </row>
    <row r="633" spans="1:33" ht="24" customHeight="1">
      <c r="A633" s="295"/>
      <c r="B633" s="295"/>
      <c r="C633" s="295"/>
      <c r="D633" s="295"/>
      <c r="E633" s="295"/>
      <c r="F633" s="295"/>
      <c r="G633" s="295"/>
      <c r="H633" s="295"/>
      <c r="I633" s="295"/>
      <c r="J633" s="295"/>
      <c r="K633" s="295"/>
      <c r="L633" s="295"/>
      <c r="M633" s="295"/>
      <c r="N633" s="295"/>
      <c r="O633" s="295"/>
      <c r="P633" s="295"/>
      <c r="Q633" s="295"/>
      <c r="R633" s="295"/>
      <c r="S633" s="295"/>
      <c r="T633" s="295"/>
      <c r="U633" s="295"/>
      <c r="V633" s="295"/>
      <c r="W633" s="295"/>
      <c r="X633" s="295"/>
      <c r="Y633" s="295"/>
      <c r="Z633" s="295"/>
      <c r="AA633" s="295"/>
      <c r="AB633" s="295"/>
      <c r="AC633" s="295"/>
      <c r="AD633" s="295"/>
      <c r="AE633" s="295"/>
      <c r="AF633" s="295"/>
      <c r="AG633" s="295"/>
    </row>
    <row r="634" spans="1:33" ht="24" customHeight="1">
      <c r="A634" s="295"/>
      <c r="B634" s="295"/>
      <c r="C634" s="295"/>
      <c r="D634" s="295"/>
      <c r="E634" s="295"/>
      <c r="F634" s="295"/>
      <c r="G634" s="295"/>
      <c r="H634" s="295"/>
      <c r="I634" s="295"/>
      <c r="J634" s="295"/>
      <c r="K634" s="295"/>
      <c r="L634" s="295"/>
      <c r="M634" s="295"/>
      <c r="N634" s="295"/>
      <c r="O634" s="295"/>
      <c r="P634" s="295"/>
      <c r="Q634" s="295"/>
      <c r="R634" s="295"/>
      <c r="S634" s="295"/>
      <c r="T634" s="295"/>
      <c r="U634" s="295"/>
      <c r="V634" s="295"/>
      <c r="W634" s="295"/>
      <c r="X634" s="295"/>
      <c r="Y634" s="295"/>
      <c r="Z634" s="295"/>
      <c r="AA634" s="295"/>
      <c r="AB634" s="295"/>
      <c r="AC634" s="295"/>
      <c r="AD634" s="295"/>
      <c r="AE634" s="295"/>
      <c r="AF634" s="295"/>
      <c r="AG634" s="295"/>
    </row>
    <row r="635" spans="1:33" ht="24" customHeight="1">
      <c r="A635" s="295"/>
      <c r="B635" s="295"/>
      <c r="C635" s="295"/>
      <c r="D635" s="295"/>
      <c r="E635" s="295"/>
      <c r="F635" s="295"/>
      <c r="G635" s="295"/>
      <c r="H635" s="295"/>
      <c r="I635" s="295"/>
      <c r="J635" s="295"/>
      <c r="K635" s="295"/>
      <c r="L635" s="295"/>
      <c r="M635" s="295"/>
      <c r="N635" s="295"/>
      <c r="O635" s="295"/>
      <c r="P635" s="295"/>
      <c r="Q635" s="295"/>
      <c r="R635" s="295"/>
      <c r="S635" s="295"/>
      <c r="T635" s="295"/>
      <c r="U635" s="295"/>
      <c r="V635" s="295"/>
      <c r="W635" s="295"/>
      <c r="X635" s="295"/>
      <c r="Y635" s="295"/>
      <c r="Z635" s="295"/>
      <c r="AA635" s="295"/>
      <c r="AB635" s="295"/>
      <c r="AC635" s="295"/>
      <c r="AD635" s="295"/>
      <c r="AE635" s="295"/>
      <c r="AF635" s="295"/>
      <c r="AG635" s="295"/>
    </row>
    <row r="636" spans="1:33" ht="24" customHeight="1">
      <c r="A636" s="295"/>
      <c r="B636" s="295"/>
      <c r="C636" s="295"/>
      <c r="D636" s="295"/>
      <c r="E636" s="295"/>
      <c r="F636" s="295"/>
      <c r="G636" s="295"/>
      <c r="H636" s="295"/>
      <c r="I636" s="295"/>
      <c r="J636" s="295"/>
      <c r="K636" s="295"/>
      <c r="L636" s="295"/>
      <c r="M636" s="295"/>
      <c r="N636" s="295"/>
      <c r="O636" s="295"/>
      <c r="P636" s="295"/>
      <c r="Q636" s="295"/>
      <c r="R636" s="295"/>
      <c r="S636" s="295"/>
      <c r="T636" s="295"/>
      <c r="U636" s="295"/>
      <c r="V636" s="295"/>
      <c r="W636" s="295"/>
      <c r="X636" s="295"/>
      <c r="Y636" s="295"/>
      <c r="Z636" s="295"/>
      <c r="AA636" s="295"/>
      <c r="AB636" s="295"/>
      <c r="AC636" s="295"/>
      <c r="AD636" s="295"/>
      <c r="AE636" s="295"/>
      <c r="AF636" s="295"/>
      <c r="AG636" s="295"/>
    </row>
    <row r="637" spans="1:33" ht="24" customHeight="1">
      <c r="A637" s="295"/>
      <c r="B637" s="295"/>
      <c r="C637" s="295"/>
      <c r="D637" s="295"/>
      <c r="E637" s="295"/>
      <c r="F637" s="295"/>
      <c r="G637" s="295"/>
      <c r="H637" s="295"/>
      <c r="I637" s="295"/>
      <c r="J637" s="295"/>
      <c r="K637" s="295"/>
      <c r="L637" s="295"/>
      <c r="M637" s="295"/>
      <c r="N637" s="295"/>
      <c r="O637" s="295"/>
      <c r="P637" s="295"/>
      <c r="Q637" s="295"/>
      <c r="R637" s="295"/>
      <c r="S637" s="295"/>
      <c r="T637" s="295"/>
      <c r="U637" s="295"/>
      <c r="V637" s="295"/>
      <c r="W637" s="295"/>
      <c r="X637" s="295"/>
      <c r="Y637" s="295"/>
      <c r="Z637" s="295"/>
      <c r="AA637" s="295"/>
      <c r="AB637" s="295"/>
      <c r="AC637" s="295"/>
      <c r="AD637" s="295"/>
      <c r="AE637" s="295"/>
      <c r="AF637" s="295"/>
      <c r="AG637" s="295"/>
    </row>
    <row r="638" spans="1:33" ht="24" customHeight="1">
      <c r="A638" s="295"/>
      <c r="B638" s="295"/>
      <c r="C638" s="295"/>
      <c r="D638" s="295"/>
      <c r="E638" s="295"/>
      <c r="F638" s="295"/>
      <c r="G638" s="295"/>
      <c r="H638" s="295"/>
      <c r="I638" s="295"/>
      <c r="J638" s="295"/>
      <c r="K638" s="295"/>
      <c r="L638" s="295"/>
      <c r="M638" s="295"/>
      <c r="N638" s="295"/>
      <c r="O638" s="295"/>
      <c r="P638" s="295"/>
      <c r="Q638" s="295"/>
      <c r="R638" s="295"/>
      <c r="S638" s="295"/>
      <c r="T638" s="295"/>
      <c r="U638" s="295"/>
      <c r="V638" s="295"/>
      <c r="W638" s="295"/>
      <c r="X638" s="295"/>
      <c r="Y638" s="295"/>
      <c r="Z638" s="295"/>
      <c r="AA638" s="295"/>
      <c r="AB638" s="295"/>
      <c r="AC638" s="295"/>
      <c r="AD638" s="295"/>
      <c r="AE638" s="295"/>
      <c r="AF638" s="295"/>
      <c r="AG638" s="295"/>
    </row>
    <row r="639" spans="1:33" ht="24" customHeight="1">
      <c r="A639" s="295"/>
      <c r="B639" s="295"/>
      <c r="C639" s="295"/>
      <c r="D639" s="295"/>
      <c r="E639" s="295"/>
      <c r="F639" s="295"/>
      <c r="G639" s="295"/>
      <c r="H639" s="295"/>
      <c r="I639" s="295"/>
      <c r="J639" s="295"/>
      <c r="K639" s="295"/>
      <c r="L639" s="295"/>
      <c r="M639" s="295"/>
      <c r="N639" s="295"/>
      <c r="O639" s="295"/>
      <c r="P639" s="295"/>
      <c r="Q639" s="295"/>
      <c r="R639" s="295"/>
      <c r="S639" s="295"/>
      <c r="T639" s="295"/>
      <c r="U639" s="295"/>
      <c r="V639" s="295"/>
      <c r="W639" s="295"/>
      <c r="X639" s="295"/>
      <c r="Y639" s="295"/>
      <c r="Z639" s="295"/>
      <c r="AA639" s="295"/>
      <c r="AB639" s="295"/>
      <c r="AC639" s="295"/>
      <c r="AD639" s="295"/>
      <c r="AE639" s="295"/>
      <c r="AF639" s="295"/>
      <c r="AG639" s="295"/>
    </row>
    <row r="640" spans="1:33" ht="24" customHeight="1">
      <c r="A640" s="295"/>
      <c r="B640" s="295"/>
      <c r="C640" s="295"/>
      <c r="D640" s="295"/>
      <c r="E640" s="295"/>
      <c r="F640" s="295"/>
      <c r="G640" s="295"/>
      <c r="H640" s="295"/>
      <c r="I640" s="295"/>
      <c r="J640" s="295"/>
      <c r="K640" s="295"/>
      <c r="L640" s="295"/>
      <c r="M640" s="295"/>
      <c r="N640" s="295"/>
      <c r="O640" s="295"/>
      <c r="P640" s="295"/>
      <c r="Q640" s="295"/>
      <c r="R640" s="295"/>
      <c r="S640" s="295"/>
      <c r="T640" s="295"/>
      <c r="U640" s="295"/>
      <c r="V640" s="295"/>
      <c r="W640" s="295"/>
      <c r="X640" s="295"/>
      <c r="Y640" s="295"/>
      <c r="Z640" s="295"/>
      <c r="AA640" s="295"/>
      <c r="AB640" s="295"/>
      <c r="AC640" s="295"/>
      <c r="AD640" s="295"/>
      <c r="AE640" s="295"/>
      <c r="AF640" s="295"/>
      <c r="AG640" s="295"/>
    </row>
    <row r="641" spans="1:33" ht="24" customHeight="1">
      <c r="A641" s="295"/>
      <c r="B641" s="295"/>
      <c r="C641" s="295"/>
      <c r="D641" s="295"/>
      <c r="E641" s="295"/>
      <c r="F641" s="295"/>
      <c r="G641" s="295"/>
      <c r="H641" s="295"/>
      <c r="I641" s="295"/>
      <c r="J641" s="295"/>
      <c r="K641" s="295"/>
      <c r="L641" s="295"/>
      <c r="M641" s="295"/>
      <c r="N641" s="295"/>
      <c r="O641" s="295"/>
      <c r="P641" s="295"/>
      <c r="Q641" s="295"/>
      <c r="R641" s="295"/>
      <c r="S641" s="295"/>
      <c r="T641" s="295"/>
      <c r="U641" s="295"/>
      <c r="V641" s="295"/>
      <c r="W641" s="295"/>
      <c r="X641" s="295"/>
      <c r="Y641" s="295"/>
      <c r="Z641" s="295"/>
      <c r="AA641" s="295"/>
      <c r="AB641" s="295"/>
      <c r="AC641" s="295"/>
      <c r="AD641" s="295"/>
      <c r="AE641" s="295"/>
      <c r="AF641" s="295"/>
      <c r="AG641" s="295"/>
    </row>
    <row r="642" spans="1:33" ht="24" customHeight="1">
      <c r="A642" s="295"/>
      <c r="B642" s="295"/>
      <c r="C642" s="295"/>
      <c r="D642" s="295"/>
      <c r="E642" s="295"/>
      <c r="F642" s="295"/>
      <c r="G642" s="295"/>
      <c r="H642" s="295"/>
      <c r="I642" s="295"/>
      <c r="J642" s="295"/>
      <c r="K642" s="295"/>
      <c r="L642" s="295"/>
      <c r="M642" s="295"/>
      <c r="N642" s="295"/>
      <c r="O642" s="295"/>
      <c r="P642" s="295"/>
      <c r="Q642" s="295"/>
      <c r="R642" s="295"/>
      <c r="S642" s="295"/>
      <c r="T642" s="295"/>
      <c r="U642" s="295"/>
      <c r="V642" s="295"/>
      <c r="W642" s="295"/>
      <c r="X642" s="295"/>
      <c r="Y642" s="295"/>
      <c r="Z642" s="295"/>
      <c r="AA642" s="295"/>
      <c r="AB642" s="295"/>
      <c r="AC642" s="295"/>
      <c r="AD642" s="295"/>
      <c r="AE642" s="295"/>
      <c r="AF642" s="295"/>
      <c r="AG642" s="295"/>
    </row>
    <row r="643" spans="1:33" ht="24" customHeight="1">
      <c r="A643" s="295"/>
      <c r="B643" s="295"/>
      <c r="C643" s="295"/>
      <c r="D643" s="295"/>
      <c r="E643" s="295"/>
      <c r="F643" s="295"/>
      <c r="G643" s="295"/>
      <c r="H643" s="295"/>
      <c r="I643" s="295"/>
      <c r="J643" s="295"/>
      <c r="K643" s="295"/>
      <c r="L643" s="295"/>
      <c r="M643" s="295"/>
      <c r="N643" s="295"/>
      <c r="O643" s="295"/>
      <c r="P643" s="295"/>
      <c r="Q643" s="295"/>
      <c r="R643" s="295"/>
      <c r="S643" s="295"/>
      <c r="T643" s="295"/>
      <c r="U643" s="295"/>
      <c r="V643" s="295"/>
      <c r="W643" s="295"/>
      <c r="X643" s="295"/>
      <c r="Y643" s="295"/>
      <c r="Z643" s="295"/>
      <c r="AA643" s="295"/>
      <c r="AB643" s="295"/>
      <c r="AC643" s="295"/>
      <c r="AD643" s="295"/>
      <c r="AE643" s="295"/>
      <c r="AF643" s="295"/>
      <c r="AG643" s="295"/>
    </row>
    <row r="644" spans="1:33" ht="24" customHeight="1">
      <c r="A644" s="295"/>
      <c r="B644" s="295"/>
      <c r="C644" s="295"/>
      <c r="D644" s="295"/>
      <c r="E644" s="295"/>
      <c r="F644" s="295"/>
      <c r="G644" s="295"/>
      <c r="H644" s="295"/>
      <c r="I644" s="295"/>
      <c r="J644" s="295"/>
      <c r="K644" s="295"/>
      <c r="L644" s="295"/>
      <c r="M644" s="295"/>
      <c r="N644" s="295"/>
      <c r="O644" s="295"/>
      <c r="P644" s="295"/>
      <c r="Q644" s="295"/>
      <c r="R644" s="295"/>
      <c r="S644" s="295"/>
      <c r="T644" s="295"/>
      <c r="U644" s="295"/>
      <c r="V644" s="295"/>
      <c r="W644" s="295"/>
      <c r="X644" s="295"/>
      <c r="Y644" s="295"/>
      <c r="Z644" s="295"/>
      <c r="AA644" s="295"/>
      <c r="AB644" s="295"/>
      <c r="AC644" s="295"/>
      <c r="AD644" s="295"/>
      <c r="AE644" s="295"/>
      <c r="AF644" s="295"/>
      <c r="AG644" s="295"/>
    </row>
    <row r="645" spans="1:33" ht="24" customHeight="1">
      <c r="A645" s="295"/>
      <c r="B645" s="295"/>
      <c r="C645" s="295"/>
      <c r="D645" s="295"/>
      <c r="E645" s="295"/>
      <c r="F645" s="295"/>
      <c r="G645" s="295"/>
      <c r="H645" s="295"/>
      <c r="I645" s="295"/>
      <c r="J645" s="295"/>
      <c r="K645" s="295"/>
      <c r="L645" s="295"/>
      <c r="M645" s="295"/>
      <c r="N645" s="295"/>
      <c r="O645" s="295"/>
      <c r="P645" s="295"/>
      <c r="Q645" s="295"/>
      <c r="R645" s="295"/>
      <c r="S645" s="295"/>
      <c r="T645" s="295"/>
      <c r="U645" s="295"/>
      <c r="V645" s="295"/>
      <c r="W645" s="295"/>
      <c r="X645" s="295"/>
      <c r="Y645" s="295"/>
      <c r="Z645" s="295"/>
      <c r="AA645" s="295"/>
      <c r="AB645" s="295"/>
      <c r="AC645" s="295"/>
      <c r="AD645" s="295"/>
      <c r="AE645" s="295"/>
      <c r="AF645" s="295"/>
      <c r="AG645" s="295"/>
    </row>
    <row r="646" spans="1:33" ht="24" customHeight="1">
      <c r="A646" s="295"/>
      <c r="B646" s="295"/>
      <c r="C646" s="295"/>
      <c r="D646" s="295"/>
      <c r="E646" s="295"/>
      <c r="F646" s="295"/>
      <c r="G646" s="295"/>
      <c r="H646" s="295"/>
      <c r="I646" s="295"/>
      <c r="J646" s="295"/>
      <c r="K646" s="295"/>
      <c r="L646" s="295"/>
      <c r="M646" s="295"/>
      <c r="N646" s="295"/>
      <c r="O646" s="295"/>
      <c r="P646" s="295"/>
      <c r="Q646" s="295"/>
      <c r="R646" s="295"/>
      <c r="S646" s="295"/>
      <c r="T646" s="295"/>
      <c r="U646" s="295"/>
      <c r="V646" s="295"/>
      <c r="W646" s="295"/>
      <c r="X646" s="295"/>
      <c r="Y646" s="295"/>
      <c r="Z646" s="295"/>
      <c r="AA646" s="295"/>
      <c r="AB646" s="295"/>
      <c r="AC646" s="295"/>
      <c r="AD646" s="295"/>
      <c r="AE646" s="295"/>
      <c r="AF646" s="295"/>
      <c r="AG646" s="295"/>
    </row>
    <row r="647" spans="1:33" ht="24" customHeight="1">
      <c r="A647" s="295"/>
      <c r="B647" s="295"/>
      <c r="C647" s="295"/>
      <c r="D647" s="295"/>
      <c r="E647" s="295"/>
      <c r="F647" s="295"/>
      <c r="G647" s="295"/>
      <c r="H647" s="295"/>
      <c r="I647" s="295"/>
      <c r="J647" s="295"/>
      <c r="K647" s="295"/>
      <c r="L647" s="295"/>
      <c r="M647" s="295"/>
      <c r="N647" s="295"/>
      <c r="O647" s="295"/>
      <c r="P647" s="295"/>
      <c r="Q647" s="295"/>
      <c r="R647" s="295"/>
      <c r="S647" s="295"/>
      <c r="T647" s="295"/>
      <c r="U647" s="295"/>
      <c r="V647" s="295"/>
      <c r="W647" s="295"/>
      <c r="X647" s="295"/>
      <c r="Y647" s="295"/>
      <c r="Z647" s="295"/>
      <c r="AA647" s="295"/>
      <c r="AB647" s="295"/>
      <c r="AC647" s="295"/>
      <c r="AD647" s="295"/>
      <c r="AE647" s="295"/>
      <c r="AF647" s="295"/>
      <c r="AG647" s="295"/>
    </row>
    <row r="648" spans="1:33" ht="24" customHeight="1">
      <c r="A648" s="295"/>
      <c r="B648" s="295"/>
      <c r="C648" s="295"/>
      <c r="D648" s="295"/>
      <c r="E648" s="295"/>
      <c r="F648" s="295"/>
      <c r="G648" s="295"/>
      <c r="H648" s="295"/>
      <c r="I648" s="295"/>
      <c r="J648" s="295"/>
      <c r="K648" s="295"/>
      <c r="L648" s="295"/>
      <c r="M648" s="295"/>
      <c r="N648" s="295"/>
      <c r="O648" s="295"/>
      <c r="P648" s="295"/>
      <c r="Q648" s="295"/>
      <c r="R648" s="295"/>
      <c r="S648" s="295"/>
      <c r="T648" s="295"/>
      <c r="U648" s="295"/>
      <c r="V648" s="295"/>
      <c r="W648" s="295"/>
      <c r="X648" s="295"/>
      <c r="Y648" s="295"/>
      <c r="Z648" s="295"/>
      <c r="AA648" s="295"/>
      <c r="AB648" s="295"/>
      <c r="AC648" s="295"/>
      <c r="AD648" s="295"/>
      <c r="AE648" s="295"/>
      <c r="AF648" s="295"/>
      <c r="AG648" s="295"/>
    </row>
    <row r="649" spans="1:33" ht="24" customHeight="1">
      <c r="A649" s="295"/>
      <c r="B649" s="295"/>
      <c r="C649" s="295"/>
      <c r="D649" s="295"/>
      <c r="E649" s="295"/>
      <c r="F649" s="295"/>
      <c r="G649" s="295"/>
      <c r="H649" s="295"/>
      <c r="I649" s="295"/>
      <c r="J649" s="295"/>
      <c r="K649" s="295"/>
      <c r="L649" s="295"/>
      <c r="M649" s="295"/>
      <c r="N649" s="295"/>
      <c r="O649" s="295"/>
      <c r="P649" s="295"/>
      <c r="Q649" s="295"/>
      <c r="R649" s="295"/>
      <c r="S649" s="295"/>
      <c r="T649" s="295"/>
      <c r="U649" s="295"/>
      <c r="V649" s="295"/>
      <c r="W649" s="295"/>
      <c r="X649" s="295"/>
      <c r="Y649" s="295"/>
      <c r="Z649" s="295"/>
      <c r="AA649" s="295"/>
      <c r="AB649" s="295"/>
      <c r="AC649" s="295"/>
      <c r="AD649" s="295"/>
      <c r="AE649" s="295"/>
      <c r="AF649" s="295"/>
      <c r="AG649" s="295"/>
    </row>
    <row r="650" spans="1:33" ht="24" customHeight="1">
      <c r="A650" s="295"/>
      <c r="B650" s="295"/>
      <c r="C650" s="295"/>
      <c r="D650" s="295"/>
      <c r="E650" s="295"/>
      <c r="F650" s="295"/>
      <c r="G650" s="295"/>
      <c r="H650" s="295"/>
      <c r="I650" s="295"/>
      <c r="J650" s="295"/>
      <c r="K650" s="295"/>
      <c r="L650" s="295"/>
      <c r="M650" s="295"/>
      <c r="N650" s="295"/>
      <c r="O650" s="295"/>
      <c r="P650" s="295"/>
      <c r="Q650" s="295"/>
      <c r="R650" s="295"/>
      <c r="S650" s="295"/>
      <c r="T650" s="295"/>
      <c r="U650" s="295"/>
      <c r="V650" s="295"/>
      <c r="W650" s="295"/>
      <c r="X650" s="295"/>
      <c r="Y650" s="295"/>
      <c r="Z650" s="295"/>
      <c r="AA650" s="295"/>
      <c r="AB650" s="295"/>
      <c r="AC650" s="295"/>
      <c r="AD650" s="295"/>
      <c r="AE650" s="295"/>
      <c r="AF650" s="295"/>
      <c r="AG650" s="295"/>
    </row>
    <row r="651" spans="1:33" ht="24" customHeight="1">
      <c r="A651" s="295"/>
      <c r="B651" s="295"/>
      <c r="C651" s="295"/>
      <c r="D651" s="295"/>
      <c r="E651" s="295"/>
      <c r="F651" s="295"/>
      <c r="G651" s="295"/>
      <c r="H651" s="295"/>
      <c r="I651" s="295"/>
      <c r="J651" s="295"/>
      <c r="K651" s="295"/>
      <c r="L651" s="295"/>
      <c r="M651" s="295"/>
      <c r="N651" s="295"/>
      <c r="O651" s="295"/>
      <c r="P651" s="295"/>
      <c r="Q651" s="295"/>
      <c r="R651" s="295"/>
      <c r="S651" s="295"/>
      <c r="T651" s="295"/>
      <c r="U651" s="295"/>
      <c r="V651" s="295"/>
      <c r="W651" s="295"/>
      <c r="X651" s="295"/>
      <c r="Y651" s="295"/>
      <c r="Z651" s="295"/>
      <c r="AA651" s="295"/>
      <c r="AB651" s="295"/>
      <c r="AC651" s="295"/>
      <c r="AD651" s="295"/>
      <c r="AE651" s="295"/>
      <c r="AF651" s="295"/>
      <c r="AG651" s="295"/>
    </row>
    <row r="652" spans="1:33" ht="24" customHeight="1">
      <c r="A652" s="295"/>
      <c r="B652" s="295"/>
      <c r="C652" s="295"/>
      <c r="D652" s="295"/>
      <c r="E652" s="295"/>
      <c r="F652" s="295"/>
      <c r="G652" s="295"/>
      <c r="H652" s="295"/>
      <c r="I652" s="295"/>
      <c r="J652" s="295"/>
      <c r="K652" s="295"/>
      <c r="L652" s="295"/>
      <c r="M652" s="295"/>
      <c r="N652" s="295"/>
      <c r="O652" s="295"/>
      <c r="P652" s="295"/>
      <c r="Q652" s="295"/>
      <c r="R652" s="295"/>
      <c r="S652" s="295"/>
      <c r="T652" s="295"/>
      <c r="U652" s="295"/>
      <c r="V652" s="295"/>
      <c r="W652" s="295"/>
      <c r="X652" s="295"/>
      <c r="Y652" s="295"/>
      <c r="Z652" s="295"/>
      <c r="AA652" s="295"/>
      <c r="AB652" s="295"/>
      <c r="AC652" s="295"/>
      <c r="AD652" s="295"/>
      <c r="AE652" s="295"/>
      <c r="AF652" s="295"/>
      <c r="AG652" s="295"/>
    </row>
    <row r="653" spans="1:33" ht="24" customHeight="1">
      <c r="A653" s="295"/>
      <c r="B653" s="295"/>
      <c r="C653" s="295"/>
      <c r="D653" s="295"/>
      <c r="E653" s="295"/>
      <c r="F653" s="295"/>
      <c r="G653" s="295"/>
      <c r="H653" s="295"/>
      <c r="I653" s="295"/>
      <c r="J653" s="295"/>
      <c r="K653" s="295"/>
      <c r="L653" s="295"/>
      <c r="M653" s="295"/>
      <c r="N653" s="295"/>
      <c r="O653" s="295"/>
      <c r="P653" s="295"/>
      <c r="Q653" s="295"/>
      <c r="R653" s="295"/>
      <c r="S653" s="295"/>
      <c r="T653" s="295"/>
      <c r="U653" s="295"/>
      <c r="V653" s="295"/>
      <c r="W653" s="295"/>
      <c r="X653" s="295"/>
      <c r="Y653" s="295"/>
      <c r="Z653" s="295"/>
      <c r="AA653" s="295"/>
      <c r="AB653" s="295"/>
      <c r="AC653" s="295"/>
      <c r="AD653" s="295"/>
      <c r="AE653" s="295"/>
      <c r="AF653" s="295"/>
      <c r="AG653" s="295"/>
    </row>
    <row r="654" spans="1:33" ht="24" customHeight="1">
      <c r="A654" s="295"/>
      <c r="B654" s="295"/>
      <c r="C654" s="295"/>
      <c r="D654" s="295"/>
      <c r="E654" s="295"/>
      <c r="F654" s="295"/>
      <c r="G654" s="295"/>
      <c r="H654" s="295"/>
      <c r="I654" s="295"/>
      <c r="J654" s="295"/>
      <c r="K654" s="295"/>
      <c r="L654" s="295"/>
      <c r="M654" s="295"/>
      <c r="N654" s="295"/>
      <c r="O654" s="295"/>
      <c r="P654" s="295"/>
      <c r="Q654" s="295"/>
      <c r="R654" s="295"/>
      <c r="S654" s="295"/>
      <c r="T654" s="295"/>
      <c r="U654" s="295"/>
      <c r="V654" s="295"/>
      <c r="W654" s="295"/>
      <c r="X654" s="295"/>
      <c r="Y654" s="295"/>
      <c r="Z654" s="295"/>
      <c r="AA654" s="295"/>
      <c r="AB654" s="295"/>
      <c r="AC654" s="295"/>
      <c r="AD654" s="295"/>
      <c r="AE654" s="295"/>
      <c r="AF654" s="295"/>
      <c r="AG654" s="295"/>
    </row>
    <row r="655" spans="1:33" ht="24" customHeight="1">
      <c r="A655" s="295"/>
      <c r="B655" s="295"/>
      <c r="C655" s="295"/>
      <c r="D655" s="295"/>
      <c r="E655" s="295"/>
      <c r="F655" s="295"/>
      <c r="G655" s="295"/>
      <c r="H655" s="295"/>
      <c r="I655" s="295"/>
      <c r="J655" s="295"/>
      <c r="K655" s="295"/>
      <c r="L655" s="295"/>
      <c r="M655" s="295"/>
      <c r="N655" s="295"/>
      <c r="O655" s="295"/>
      <c r="P655" s="295"/>
      <c r="Q655" s="295"/>
      <c r="R655" s="295"/>
      <c r="S655" s="295"/>
      <c r="T655" s="295"/>
      <c r="U655" s="295"/>
      <c r="V655" s="295"/>
      <c r="W655" s="295"/>
      <c r="X655" s="295"/>
      <c r="Y655" s="295"/>
      <c r="Z655" s="295"/>
      <c r="AA655" s="295"/>
      <c r="AB655" s="295"/>
      <c r="AC655" s="295"/>
      <c r="AD655" s="295"/>
      <c r="AE655" s="295"/>
      <c r="AF655" s="295"/>
      <c r="AG655" s="295"/>
    </row>
    <row r="656" spans="1:33" ht="24" customHeight="1">
      <c r="A656" s="295"/>
      <c r="B656" s="295"/>
      <c r="C656" s="295"/>
      <c r="D656" s="295"/>
      <c r="E656" s="295"/>
      <c r="F656" s="295"/>
      <c r="G656" s="295"/>
      <c r="H656" s="295"/>
      <c r="I656" s="295"/>
      <c r="J656" s="295"/>
      <c r="K656" s="295"/>
      <c r="L656" s="295"/>
      <c r="M656" s="295"/>
      <c r="N656" s="295"/>
      <c r="O656" s="295"/>
      <c r="P656" s="295"/>
      <c r="Q656" s="295"/>
      <c r="R656" s="295"/>
      <c r="S656" s="295"/>
      <c r="T656" s="295"/>
      <c r="U656" s="295"/>
      <c r="V656" s="295"/>
      <c r="W656" s="295"/>
      <c r="X656" s="295"/>
      <c r="Y656" s="295"/>
      <c r="Z656" s="295"/>
      <c r="AA656" s="295"/>
      <c r="AB656" s="295"/>
      <c r="AC656" s="295"/>
      <c r="AD656" s="295"/>
      <c r="AE656" s="295"/>
      <c r="AF656" s="295"/>
      <c r="AG656" s="295"/>
    </row>
    <row r="657" spans="1:33" ht="24" customHeight="1">
      <c r="A657" s="295"/>
      <c r="B657" s="295"/>
      <c r="C657" s="295"/>
      <c r="D657" s="295"/>
      <c r="E657" s="295"/>
      <c r="F657" s="295"/>
      <c r="G657" s="295"/>
      <c r="H657" s="295"/>
      <c r="I657" s="295"/>
      <c r="J657" s="295"/>
      <c r="K657" s="295"/>
      <c r="L657" s="295"/>
      <c r="M657" s="295"/>
      <c r="N657" s="295"/>
      <c r="O657" s="295"/>
      <c r="P657" s="295"/>
      <c r="Q657" s="295"/>
      <c r="R657" s="295"/>
      <c r="S657" s="295"/>
      <c r="T657" s="295"/>
      <c r="U657" s="295"/>
      <c r="V657" s="295"/>
      <c r="W657" s="295"/>
      <c r="X657" s="295"/>
      <c r="Y657" s="295"/>
      <c r="Z657" s="295"/>
      <c r="AA657" s="295"/>
      <c r="AB657" s="295"/>
      <c r="AC657" s="295"/>
      <c r="AD657" s="295"/>
      <c r="AE657" s="295"/>
      <c r="AF657" s="295"/>
      <c r="AG657" s="295"/>
    </row>
    <row r="658" spans="1:33" ht="24" customHeight="1">
      <c r="A658" s="295"/>
      <c r="B658" s="295"/>
      <c r="C658" s="295"/>
      <c r="D658" s="295"/>
      <c r="E658" s="295"/>
      <c r="F658" s="295"/>
      <c r="G658" s="295"/>
      <c r="H658" s="295"/>
      <c r="I658" s="295"/>
      <c r="J658" s="295"/>
      <c r="K658" s="295"/>
      <c r="L658" s="295"/>
      <c r="M658" s="295"/>
      <c r="N658" s="295"/>
      <c r="O658" s="295"/>
      <c r="P658" s="295"/>
      <c r="Q658" s="295"/>
      <c r="R658" s="295"/>
      <c r="S658" s="295"/>
      <c r="T658" s="295"/>
      <c r="U658" s="295"/>
      <c r="V658" s="295"/>
      <c r="W658" s="295"/>
      <c r="X658" s="295"/>
      <c r="Y658" s="295"/>
      <c r="Z658" s="295"/>
      <c r="AA658" s="295"/>
      <c r="AB658" s="295"/>
      <c r="AC658" s="295"/>
      <c r="AD658" s="295"/>
      <c r="AE658" s="295"/>
      <c r="AF658" s="295"/>
      <c r="AG658" s="295"/>
    </row>
    <row r="659" spans="1:33" ht="24" customHeight="1">
      <c r="A659" s="295"/>
      <c r="B659" s="295"/>
      <c r="C659" s="295"/>
      <c r="D659" s="295"/>
      <c r="E659" s="295"/>
      <c r="F659" s="295"/>
      <c r="G659" s="295"/>
      <c r="H659" s="295"/>
      <c r="I659" s="295"/>
      <c r="J659" s="295"/>
      <c r="K659" s="295"/>
      <c r="L659" s="295"/>
      <c r="M659" s="295"/>
      <c r="N659" s="295"/>
      <c r="O659" s="295"/>
      <c r="P659" s="295"/>
      <c r="Q659" s="295"/>
      <c r="R659" s="295"/>
      <c r="S659" s="295"/>
      <c r="T659" s="295"/>
      <c r="U659" s="295"/>
      <c r="V659" s="295"/>
      <c r="W659" s="295"/>
      <c r="X659" s="295"/>
      <c r="Y659" s="295"/>
      <c r="Z659" s="295"/>
      <c r="AA659" s="295"/>
      <c r="AB659" s="295"/>
      <c r="AC659" s="295"/>
      <c r="AD659" s="295"/>
      <c r="AE659" s="295"/>
      <c r="AF659" s="295"/>
      <c r="AG659" s="295"/>
    </row>
    <row r="660" spans="1:33" ht="24" customHeight="1">
      <c r="A660" s="295"/>
      <c r="B660" s="295"/>
      <c r="C660" s="295"/>
      <c r="D660" s="295"/>
      <c r="E660" s="295"/>
      <c r="F660" s="295"/>
      <c r="G660" s="295"/>
      <c r="H660" s="295"/>
      <c r="I660" s="295"/>
      <c r="J660" s="295"/>
      <c r="K660" s="295"/>
      <c r="L660" s="295"/>
      <c r="M660" s="295"/>
      <c r="N660" s="295"/>
      <c r="O660" s="295"/>
      <c r="P660" s="295"/>
      <c r="Q660" s="295"/>
      <c r="R660" s="295"/>
      <c r="S660" s="295"/>
      <c r="T660" s="295"/>
      <c r="U660" s="295"/>
      <c r="V660" s="295"/>
      <c r="W660" s="295"/>
      <c r="X660" s="295"/>
      <c r="Y660" s="295"/>
      <c r="Z660" s="295"/>
      <c r="AA660" s="295"/>
      <c r="AB660" s="295"/>
      <c r="AC660" s="295"/>
      <c r="AD660" s="295"/>
      <c r="AE660" s="295"/>
      <c r="AF660" s="295"/>
      <c r="AG660" s="295"/>
    </row>
    <row r="661" spans="1:33" ht="24" customHeight="1">
      <c r="A661" s="295"/>
      <c r="B661" s="295"/>
      <c r="C661" s="295"/>
      <c r="D661" s="295"/>
      <c r="E661" s="295"/>
      <c r="F661" s="295"/>
      <c r="G661" s="295"/>
      <c r="H661" s="295"/>
      <c r="I661" s="295"/>
      <c r="J661" s="295"/>
      <c r="K661" s="295"/>
      <c r="L661" s="295"/>
      <c r="M661" s="295"/>
      <c r="N661" s="295"/>
      <c r="O661" s="295"/>
      <c r="P661" s="295"/>
      <c r="Q661" s="295"/>
      <c r="R661" s="295"/>
      <c r="S661" s="295"/>
      <c r="T661" s="295"/>
      <c r="U661" s="295"/>
      <c r="V661" s="295"/>
      <c r="W661" s="295"/>
      <c r="X661" s="295"/>
      <c r="Y661" s="295"/>
      <c r="Z661" s="295"/>
      <c r="AA661" s="295"/>
      <c r="AB661" s="295"/>
      <c r="AC661" s="295"/>
      <c r="AD661" s="295"/>
      <c r="AE661" s="295"/>
      <c r="AF661" s="295"/>
      <c r="AG661" s="295"/>
    </row>
    <row r="662" spans="1:33" ht="24" customHeight="1">
      <c r="A662" s="295"/>
      <c r="B662" s="295"/>
      <c r="C662" s="295"/>
      <c r="D662" s="295"/>
      <c r="E662" s="295"/>
      <c r="F662" s="295"/>
      <c r="G662" s="295"/>
      <c r="H662" s="295"/>
      <c r="I662" s="295"/>
      <c r="J662" s="295"/>
      <c r="K662" s="295"/>
      <c r="L662" s="295"/>
      <c r="M662" s="295"/>
      <c r="N662" s="295"/>
      <c r="O662" s="295"/>
      <c r="P662" s="295"/>
      <c r="Q662" s="295"/>
      <c r="R662" s="295"/>
      <c r="S662" s="295"/>
      <c r="T662" s="295"/>
      <c r="U662" s="295"/>
      <c r="V662" s="295"/>
      <c r="W662" s="295"/>
      <c r="X662" s="295"/>
      <c r="Y662" s="295"/>
      <c r="Z662" s="295"/>
      <c r="AA662" s="295"/>
      <c r="AB662" s="295"/>
      <c r="AC662" s="295"/>
      <c r="AD662" s="295"/>
      <c r="AE662" s="295"/>
      <c r="AF662" s="295"/>
      <c r="AG662" s="295"/>
    </row>
    <row r="663" spans="1:33" ht="24" customHeight="1">
      <c r="A663" s="295"/>
      <c r="B663" s="295"/>
      <c r="C663" s="295"/>
      <c r="D663" s="295"/>
      <c r="E663" s="295"/>
      <c r="F663" s="295"/>
      <c r="G663" s="295"/>
      <c r="H663" s="295"/>
      <c r="I663" s="295"/>
      <c r="J663" s="295"/>
      <c r="K663" s="295"/>
      <c r="L663" s="295"/>
      <c r="M663" s="295"/>
      <c r="N663" s="295"/>
      <c r="O663" s="295"/>
      <c r="P663" s="295"/>
      <c r="Q663" s="295"/>
      <c r="R663" s="295"/>
      <c r="S663" s="295"/>
      <c r="T663" s="295"/>
      <c r="U663" s="295"/>
      <c r="V663" s="295"/>
      <c r="W663" s="295"/>
      <c r="X663" s="295"/>
      <c r="Y663" s="295"/>
      <c r="Z663" s="295"/>
      <c r="AA663" s="295"/>
      <c r="AB663" s="295"/>
      <c r="AC663" s="295"/>
      <c r="AD663" s="295"/>
      <c r="AE663" s="295"/>
      <c r="AF663" s="295"/>
      <c r="AG663" s="295"/>
    </row>
    <row r="664" spans="1:33" ht="24" customHeight="1">
      <c r="A664" s="295"/>
      <c r="B664" s="295"/>
      <c r="C664" s="295"/>
      <c r="D664" s="295"/>
      <c r="E664" s="295"/>
      <c r="F664" s="295"/>
      <c r="G664" s="295"/>
      <c r="H664" s="295"/>
      <c r="I664" s="295"/>
      <c r="J664" s="295"/>
      <c r="K664" s="295"/>
      <c r="L664" s="295"/>
      <c r="M664" s="295"/>
      <c r="N664" s="295"/>
      <c r="O664" s="295"/>
      <c r="P664" s="295"/>
      <c r="Q664" s="295"/>
      <c r="R664" s="295"/>
      <c r="S664" s="295"/>
      <c r="T664" s="295"/>
      <c r="U664" s="295"/>
      <c r="V664" s="295"/>
      <c r="W664" s="295"/>
      <c r="X664" s="295"/>
      <c r="Y664" s="295"/>
      <c r="Z664" s="295"/>
      <c r="AA664" s="295"/>
      <c r="AB664" s="295"/>
      <c r="AC664" s="295"/>
      <c r="AD664" s="295"/>
      <c r="AE664" s="295"/>
      <c r="AF664" s="295"/>
      <c r="AG664" s="295"/>
    </row>
    <row r="665" spans="1:33" ht="24" customHeight="1">
      <c r="A665" s="295"/>
      <c r="B665" s="295"/>
      <c r="C665" s="295"/>
      <c r="D665" s="295"/>
      <c r="E665" s="295"/>
      <c r="F665" s="295"/>
      <c r="G665" s="295"/>
      <c r="H665" s="295"/>
      <c r="I665" s="295"/>
      <c r="J665" s="295"/>
      <c r="K665" s="295"/>
      <c r="L665" s="295"/>
      <c r="M665" s="295"/>
      <c r="N665" s="295"/>
      <c r="O665" s="295"/>
      <c r="P665" s="295"/>
      <c r="Q665" s="295"/>
      <c r="R665" s="295"/>
      <c r="S665" s="295"/>
      <c r="T665" s="295"/>
      <c r="U665" s="295"/>
      <c r="V665" s="295"/>
      <c r="W665" s="295"/>
      <c r="X665" s="295"/>
      <c r="Y665" s="295"/>
      <c r="Z665" s="295"/>
      <c r="AA665" s="295"/>
      <c r="AB665" s="295"/>
      <c r="AC665" s="295"/>
      <c r="AD665" s="295"/>
      <c r="AE665" s="295"/>
      <c r="AF665" s="295"/>
      <c r="AG665" s="295"/>
    </row>
    <row r="666" spans="1:33" ht="24" customHeight="1">
      <c r="A666" s="295"/>
      <c r="B666" s="295"/>
      <c r="C666" s="295"/>
      <c r="D666" s="295"/>
      <c r="E666" s="295"/>
      <c r="F666" s="295"/>
      <c r="G666" s="295"/>
      <c r="H666" s="295"/>
      <c r="I666" s="295"/>
      <c r="J666" s="295"/>
      <c r="K666" s="295"/>
      <c r="L666" s="295"/>
      <c r="M666" s="295"/>
      <c r="N666" s="295"/>
      <c r="O666" s="295"/>
      <c r="P666" s="295"/>
      <c r="Q666" s="295"/>
      <c r="R666" s="295"/>
      <c r="S666" s="295"/>
      <c r="T666" s="295"/>
      <c r="U666" s="295"/>
      <c r="V666" s="295"/>
      <c r="W666" s="295"/>
      <c r="X666" s="295"/>
      <c r="Y666" s="295"/>
      <c r="Z666" s="295"/>
      <c r="AA666" s="295"/>
      <c r="AB666" s="295"/>
      <c r="AC666" s="295"/>
      <c r="AD666" s="295"/>
      <c r="AE666" s="295"/>
      <c r="AF666" s="295"/>
      <c r="AG666" s="295"/>
    </row>
    <row r="667" spans="1:33" ht="24" customHeight="1">
      <c r="A667" s="295"/>
      <c r="B667" s="295"/>
      <c r="C667" s="295"/>
      <c r="D667" s="295"/>
      <c r="E667" s="295"/>
      <c r="F667" s="295"/>
      <c r="G667" s="295"/>
      <c r="H667" s="295"/>
      <c r="I667" s="295"/>
      <c r="J667" s="295"/>
      <c r="K667" s="295"/>
      <c r="L667" s="295"/>
      <c r="M667" s="295"/>
      <c r="N667" s="295"/>
      <c r="O667" s="295"/>
      <c r="P667" s="295"/>
      <c r="Q667" s="295"/>
      <c r="R667" s="295"/>
      <c r="S667" s="295"/>
      <c r="T667" s="295"/>
      <c r="U667" s="295"/>
      <c r="V667" s="295"/>
      <c r="W667" s="295"/>
      <c r="X667" s="295"/>
      <c r="Y667" s="295"/>
      <c r="Z667" s="295"/>
      <c r="AA667" s="295"/>
      <c r="AB667" s="295"/>
      <c r="AC667" s="295"/>
      <c r="AD667" s="295"/>
      <c r="AE667" s="295"/>
      <c r="AF667" s="295"/>
      <c r="AG667" s="295"/>
    </row>
    <row r="668" spans="1:33" ht="24" customHeight="1">
      <c r="A668" s="295"/>
      <c r="B668" s="295"/>
      <c r="C668" s="295"/>
      <c r="D668" s="295"/>
      <c r="E668" s="295"/>
      <c r="F668" s="295"/>
      <c r="G668" s="295"/>
      <c r="H668" s="295"/>
      <c r="I668" s="295"/>
      <c r="J668" s="295"/>
      <c r="K668" s="295"/>
      <c r="L668" s="295"/>
      <c r="M668" s="295"/>
      <c r="N668" s="295"/>
      <c r="O668" s="295"/>
      <c r="P668" s="295"/>
      <c r="Q668" s="295"/>
      <c r="R668" s="295"/>
      <c r="S668" s="295"/>
      <c r="T668" s="295"/>
      <c r="U668" s="295"/>
      <c r="V668" s="295"/>
      <c r="W668" s="295"/>
      <c r="X668" s="295"/>
      <c r="Y668" s="295"/>
      <c r="Z668" s="295"/>
      <c r="AA668" s="295"/>
      <c r="AB668" s="295"/>
      <c r="AC668" s="295"/>
      <c r="AD668" s="295"/>
      <c r="AE668" s="295"/>
      <c r="AF668" s="295"/>
      <c r="AG668" s="295"/>
    </row>
    <row r="669" spans="1:33" ht="24" customHeight="1">
      <c r="A669" s="295"/>
      <c r="B669" s="295"/>
      <c r="C669" s="295"/>
      <c r="D669" s="295"/>
      <c r="E669" s="295"/>
      <c r="F669" s="295"/>
      <c r="G669" s="295"/>
      <c r="H669" s="295"/>
      <c r="I669" s="295"/>
      <c r="J669" s="295"/>
      <c r="K669" s="295"/>
      <c r="L669" s="295"/>
      <c r="M669" s="295"/>
      <c r="N669" s="295"/>
      <c r="O669" s="295"/>
      <c r="P669" s="295"/>
      <c r="Q669" s="295"/>
      <c r="R669" s="295"/>
      <c r="S669" s="295"/>
      <c r="T669" s="295"/>
      <c r="U669" s="295"/>
      <c r="V669" s="295"/>
      <c r="W669" s="295"/>
      <c r="X669" s="295"/>
      <c r="Y669" s="295"/>
      <c r="Z669" s="295"/>
      <c r="AA669" s="295"/>
      <c r="AB669" s="295"/>
      <c r="AC669" s="295"/>
      <c r="AD669" s="295"/>
      <c r="AE669" s="295"/>
      <c r="AF669" s="295"/>
      <c r="AG669" s="295"/>
    </row>
    <row r="670" spans="1:33" ht="24" customHeight="1">
      <c r="A670" s="295"/>
      <c r="B670" s="295"/>
      <c r="C670" s="295"/>
      <c r="D670" s="295"/>
      <c r="E670" s="295"/>
      <c r="F670" s="295"/>
      <c r="G670" s="295"/>
      <c r="H670" s="295"/>
      <c r="I670" s="295"/>
      <c r="J670" s="295"/>
      <c r="K670" s="295"/>
      <c r="L670" s="295"/>
      <c r="M670" s="295"/>
      <c r="N670" s="295"/>
      <c r="O670" s="295"/>
      <c r="P670" s="295"/>
      <c r="Q670" s="295"/>
      <c r="R670" s="295"/>
      <c r="S670" s="295"/>
      <c r="T670" s="295"/>
      <c r="U670" s="295"/>
      <c r="V670" s="295"/>
      <c r="W670" s="295"/>
      <c r="X670" s="295"/>
      <c r="Y670" s="295"/>
      <c r="Z670" s="295"/>
      <c r="AA670" s="295"/>
      <c r="AB670" s="295"/>
      <c r="AC670" s="295"/>
      <c r="AD670" s="295"/>
      <c r="AE670" s="295"/>
      <c r="AF670" s="295"/>
      <c r="AG670" s="295"/>
    </row>
    <row r="671" spans="1:33" ht="24" customHeight="1">
      <c r="A671" s="295"/>
      <c r="B671" s="295"/>
      <c r="C671" s="295"/>
      <c r="D671" s="295"/>
      <c r="E671" s="295"/>
      <c r="F671" s="295"/>
      <c r="G671" s="295"/>
      <c r="H671" s="295"/>
      <c r="I671" s="295"/>
      <c r="J671" s="295"/>
      <c r="K671" s="295"/>
      <c r="L671" s="295"/>
      <c r="M671" s="295"/>
      <c r="N671" s="295"/>
      <c r="O671" s="295"/>
      <c r="P671" s="295"/>
      <c r="Q671" s="295"/>
      <c r="R671" s="295"/>
      <c r="S671" s="295"/>
      <c r="T671" s="295"/>
      <c r="U671" s="295"/>
      <c r="V671" s="295"/>
      <c r="W671" s="295"/>
      <c r="X671" s="295"/>
      <c r="Y671" s="295"/>
      <c r="Z671" s="295"/>
      <c r="AA671" s="295"/>
      <c r="AB671" s="295"/>
      <c r="AC671" s="295"/>
      <c r="AD671" s="295"/>
      <c r="AE671" s="295"/>
      <c r="AF671" s="295"/>
      <c r="AG671" s="295"/>
    </row>
    <row r="672" spans="1:33" ht="24" customHeight="1">
      <c r="A672" s="295"/>
      <c r="B672" s="295"/>
      <c r="C672" s="295"/>
      <c r="D672" s="295"/>
      <c r="E672" s="295"/>
      <c r="F672" s="295"/>
      <c r="G672" s="295"/>
      <c r="H672" s="295"/>
      <c r="I672" s="295"/>
      <c r="J672" s="295"/>
      <c r="K672" s="295"/>
      <c r="L672" s="295"/>
      <c r="M672" s="295"/>
      <c r="N672" s="295"/>
      <c r="O672" s="295"/>
      <c r="P672" s="295"/>
      <c r="Q672" s="295"/>
      <c r="R672" s="295"/>
      <c r="S672" s="295"/>
      <c r="T672" s="295"/>
      <c r="U672" s="295"/>
      <c r="V672" s="295"/>
      <c r="W672" s="295"/>
      <c r="X672" s="295"/>
      <c r="Y672" s="295"/>
      <c r="Z672" s="295"/>
      <c r="AA672" s="295"/>
      <c r="AB672" s="295"/>
      <c r="AC672" s="295"/>
      <c r="AD672" s="295"/>
      <c r="AE672" s="295"/>
      <c r="AF672" s="295"/>
      <c r="AG672" s="295"/>
    </row>
    <row r="673" spans="1:33" ht="24" customHeight="1">
      <c r="A673" s="295"/>
      <c r="B673" s="295"/>
      <c r="C673" s="295"/>
      <c r="D673" s="295"/>
      <c r="E673" s="295"/>
      <c r="F673" s="295"/>
      <c r="G673" s="295"/>
      <c r="H673" s="295"/>
      <c r="I673" s="295"/>
      <c r="J673" s="295"/>
      <c r="K673" s="295"/>
      <c r="L673" s="295"/>
      <c r="M673" s="295"/>
      <c r="N673" s="295"/>
      <c r="O673" s="295"/>
      <c r="P673" s="295"/>
      <c r="Q673" s="295"/>
      <c r="R673" s="295"/>
      <c r="S673" s="295"/>
      <c r="T673" s="295"/>
      <c r="U673" s="295"/>
      <c r="V673" s="295"/>
      <c r="W673" s="295"/>
      <c r="X673" s="295"/>
      <c r="Y673" s="295"/>
      <c r="Z673" s="295"/>
      <c r="AA673" s="295"/>
      <c r="AB673" s="295"/>
      <c r="AC673" s="295"/>
      <c r="AD673" s="295"/>
      <c r="AE673" s="295"/>
      <c r="AF673" s="295"/>
      <c r="AG673" s="295"/>
    </row>
    <row r="674" spans="1:33" ht="24" customHeight="1">
      <c r="A674" s="295"/>
      <c r="B674" s="295"/>
      <c r="C674" s="295"/>
      <c r="D674" s="295"/>
      <c r="E674" s="295"/>
      <c r="F674" s="295"/>
      <c r="G674" s="295"/>
      <c r="H674" s="295"/>
      <c r="I674" s="295"/>
      <c r="J674" s="295"/>
      <c r="K674" s="295"/>
      <c r="L674" s="295"/>
      <c r="M674" s="295"/>
      <c r="N674" s="295"/>
      <c r="O674" s="295"/>
      <c r="P674" s="295"/>
      <c r="Q674" s="295"/>
      <c r="R674" s="295"/>
      <c r="S674" s="295"/>
      <c r="T674" s="295"/>
      <c r="U674" s="295"/>
      <c r="V674" s="295"/>
      <c r="W674" s="295"/>
      <c r="X674" s="295"/>
      <c r="Y674" s="295"/>
      <c r="Z674" s="295"/>
      <c r="AA674" s="295"/>
      <c r="AB674" s="295"/>
      <c r="AC674" s="295"/>
      <c r="AD674" s="295"/>
      <c r="AE674" s="295"/>
      <c r="AF674" s="295"/>
      <c r="AG674" s="295"/>
    </row>
    <row r="675" spans="1:33" ht="24" customHeight="1">
      <c r="A675" s="295"/>
      <c r="B675" s="295"/>
      <c r="C675" s="295"/>
      <c r="D675" s="295"/>
      <c r="E675" s="295"/>
      <c r="F675" s="295"/>
      <c r="G675" s="295"/>
      <c r="H675" s="295"/>
      <c r="I675" s="295"/>
      <c r="J675" s="295"/>
      <c r="K675" s="295"/>
      <c r="L675" s="295"/>
      <c r="M675" s="295"/>
      <c r="N675" s="295"/>
      <c r="O675" s="295"/>
      <c r="P675" s="295"/>
      <c r="Q675" s="295"/>
      <c r="R675" s="295"/>
      <c r="S675" s="295"/>
      <c r="T675" s="295"/>
      <c r="U675" s="295"/>
      <c r="V675" s="295"/>
      <c r="W675" s="295"/>
      <c r="X675" s="295"/>
      <c r="Y675" s="295"/>
      <c r="Z675" s="295"/>
      <c r="AA675" s="295"/>
      <c r="AB675" s="295"/>
      <c r="AC675" s="295"/>
      <c r="AD675" s="295"/>
      <c r="AE675" s="295"/>
      <c r="AF675" s="295"/>
      <c r="AG675" s="295"/>
    </row>
    <row r="676" spans="1:33" ht="24" customHeight="1">
      <c r="A676" s="295"/>
      <c r="B676" s="295"/>
      <c r="C676" s="295"/>
      <c r="D676" s="295"/>
      <c r="E676" s="295"/>
      <c r="F676" s="295"/>
      <c r="G676" s="295"/>
      <c r="H676" s="295"/>
      <c r="I676" s="295"/>
      <c r="J676" s="295"/>
      <c r="K676" s="295"/>
      <c r="L676" s="295"/>
      <c r="M676" s="295"/>
      <c r="N676" s="295"/>
      <c r="O676" s="295"/>
      <c r="P676" s="295"/>
      <c r="Q676" s="295"/>
      <c r="R676" s="295"/>
      <c r="S676" s="295"/>
      <c r="T676" s="295"/>
      <c r="U676" s="295"/>
      <c r="V676" s="295"/>
      <c r="W676" s="295"/>
      <c r="X676" s="295"/>
      <c r="Y676" s="295"/>
      <c r="Z676" s="295"/>
      <c r="AA676" s="295"/>
      <c r="AB676" s="295"/>
      <c r="AC676" s="295"/>
      <c r="AD676" s="295"/>
      <c r="AE676" s="295"/>
      <c r="AF676" s="295"/>
      <c r="AG676" s="295"/>
    </row>
    <row r="677" spans="1:33" ht="24" customHeight="1">
      <c r="A677" s="295"/>
      <c r="B677" s="295"/>
      <c r="C677" s="295"/>
      <c r="D677" s="295"/>
      <c r="E677" s="295"/>
      <c r="F677" s="295"/>
      <c r="G677" s="295"/>
      <c r="H677" s="295"/>
      <c r="I677" s="295"/>
      <c r="J677" s="295"/>
      <c r="K677" s="295"/>
      <c r="L677" s="295"/>
      <c r="M677" s="295"/>
      <c r="N677" s="295"/>
      <c r="O677" s="295"/>
      <c r="P677" s="295"/>
      <c r="Q677" s="295"/>
      <c r="R677" s="295"/>
      <c r="S677" s="295"/>
      <c r="T677" s="295"/>
      <c r="U677" s="295"/>
      <c r="V677" s="295"/>
      <c r="W677" s="295"/>
      <c r="X677" s="295"/>
      <c r="Y677" s="295"/>
      <c r="Z677" s="295"/>
      <c r="AA677" s="295"/>
      <c r="AB677" s="295"/>
      <c r="AC677" s="295"/>
      <c r="AD677" s="295"/>
      <c r="AE677" s="295"/>
      <c r="AF677" s="295"/>
      <c r="AG677" s="295"/>
    </row>
    <row r="678" spans="1:33" ht="24" customHeight="1">
      <c r="A678" s="295"/>
      <c r="B678" s="295"/>
      <c r="C678" s="295"/>
      <c r="D678" s="295"/>
      <c r="E678" s="295"/>
      <c r="F678" s="295"/>
      <c r="G678" s="295"/>
      <c r="H678" s="295"/>
      <c r="I678" s="295"/>
      <c r="J678" s="295"/>
      <c r="K678" s="295"/>
      <c r="L678" s="295"/>
      <c r="M678" s="295"/>
      <c r="N678" s="295"/>
      <c r="O678" s="295"/>
      <c r="P678" s="295"/>
      <c r="Q678" s="295"/>
      <c r="R678" s="295"/>
      <c r="S678" s="295"/>
      <c r="T678" s="295"/>
      <c r="U678" s="295"/>
      <c r="V678" s="295"/>
      <c r="W678" s="295"/>
      <c r="X678" s="295"/>
      <c r="Y678" s="295"/>
      <c r="Z678" s="295"/>
      <c r="AA678" s="295"/>
      <c r="AB678" s="295"/>
      <c r="AC678" s="295"/>
      <c r="AD678" s="295"/>
      <c r="AE678" s="295"/>
      <c r="AF678" s="295"/>
      <c r="AG678" s="295"/>
    </row>
    <row r="679" spans="1:33" ht="24" customHeight="1">
      <c r="A679" s="295"/>
      <c r="B679" s="295"/>
      <c r="C679" s="295"/>
      <c r="D679" s="295"/>
      <c r="E679" s="295"/>
      <c r="F679" s="295"/>
      <c r="G679" s="295"/>
      <c r="H679" s="295"/>
      <c r="I679" s="295"/>
      <c r="J679" s="295"/>
      <c r="K679" s="295"/>
      <c r="L679" s="295"/>
      <c r="M679" s="295"/>
      <c r="N679" s="295"/>
      <c r="O679" s="295"/>
      <c r="P679" s="295"/>
      <c r="Q679" s="295"/>
      <c r="R679" s="295"/>
      <c r="S679" s="295"/>
      <c r="T679" s="295"/>
      <c r="U679" s="295"/>
      <c r="V679" s="295"/>
      <c r="W679" s="295"/>
      <c r="X679" s="295"/>
      <c r="Y679" s="295"/>
      <c r="Z679" s="295"/>
      <c r="AA679" s="295"/>
      <c r="AB679" s="295"/>
      <c r="AC679" s="295"/>
      <c r="AD679" s="295"/>
      <c r="AE679" s="295"/>
      <c r="AF679" s="295"/>
      <c r="AG679" s="295"/>
    </row>
    <row r="680" spans="1:33" ht="24" customHeight="1">
      <c r="A680" s="295"/>
      <c r="B680" s="295"/>
      <c r="C680" s="295"/>
      <c r="D680" s="295"/>
      <c r="E680" s="295"/>
      <c r="F680" s="295"/>
      <c r="G680" s="295"/>
      <c r="H680" s="295"/>
      <c r="I680" s="295"/>
      <c r="J680" s="295"/>
      <c r="K680" s="295"/>
      <c r="L680" s="295"/>
      <c r="M680" s="295"/>
      <c r="N680" s="295"/>
      <c r="O680" s="295"/>
      <c r="P680" s="295"/>
      <c r="Q680" s="295"/>
      <c r="R680" s="295"/>
      <c r="S680" s="295"/>
      <c r="T680" s="295"/>
      <c r="U680" s="295"/>
      <c r="V680" s="295"/>
      <c r="W680" s="295"/>
      <c r="X680" s="295"/>
      <c r="Y680" s="295"/>
      <c r="Z680" s="295"/>
      <c r="AA680" s="295"/>
      <c r="AB680" s="295"/>
      <c r="AC680" s="295"/>
      <c r="AD680" s="295"/>
      <c r="AE680" s="295"/>
      <c r="AF680" s="295"/>
      <c r="AG680" s="295"/>
    </row>
    <row r="681" spans="1:33" ht="24" customHeight="1">
      <c r="A681" s="295"/>
      <c r="B681" s="295"/>
      <c r="C681" s="295"/>
      <c r="D681" s="295"/>
      <c r="E681" s="295"/>
      <c r="F681" s="295"/>
      <c r="G681" s="295"/>
      <c r="H681" s="295"/>
      <c r="I681" s="295"/>
      <c r="J681" s="295"/>
      <c r="K681" s="295"/>
      <c r="L681" s="295"/>
      <c r="M681" s="295"/>
      <c r="N681" s="295"/>
      <c r="O681" s="295"/>
      <c r="P681" s="295"/>
      <c r="Q681" s="295"/>
      <c r="R681" s="295"/>
      <c r="S681" s="295"/>
      <c r="T681" s="295"/>
      <c r="U681" s="295"/>
      <c r="V681" s="295"/>
      <c r="W681" s="295"/>
      <c r="X681" s="295"/>
      <c r="Y681" s="295"/>
      <c r="Z681" s="295"/>
      <c r="AA681" s="295"/>
      <c r="AB681" s="295"/>
      <c r="AC681" s="295"/>
      <c r="AD681" s="295"/>
      <c r="AE681" s="295"/>
      <c r="AF681" s="295"/>
      <c r="AG681" s="295"/>
    </row>
    <row r="682" spans="1:33" ht="24" customHeight="1">
      <c r="A682" s="295"/>
      <c r="B682" s="295"/>
      <c r="C682" s="295"/>
      <c r="D682" s="295"/>
      <c r="E682" s="295"/>
      <c r="F682" s="295"/>
      <c r="G682" s="295"/>
      <c r="H682" s="295"/>
      <c r="I682" s="295"/>
      <c r="J682" s="295"/>
      <c r="K682" s="295"/>
      <c r="L682" s="295"/>
      <c r="M682" s="295"/>
      <c r="N682" s="295"/>
      <c r="O682" s="295"/>
      <c r="P682" s="295"/>
      <c r="Q682" s="295"/>
      <c r="R682" s="295"/>
      <c r="S682" s="295"/>
      <c r="T682" s="295"/>
      <c r="U682" s="295"/>
      <c r="V682" s="295"/>
      <c r="W682" s="295"/>
      <c r="X682" s="295"/>
      <c r="Y682" s="295"/>
      <c r="Z682" s="295"/>
      <c r="AA682" s="295"/>
      <c r="AB682" s="295"/>
      <c r="AC682" s="295"/>
      <c r="AD682" s="295"/>
      <c r="AE682" s="295"/>
      <c r="AF682" s="295"/>
      <c r="AG682" s="295"/>
    </row>
    <row r="683" spans="1:33" ht="24" customHeight="1">
      <c r="A683" s="295"/>
      <c r="B683" s="295"/>
      <c r="C683" s="295"/>
      <c r="D683" s="295"/>
      <c r="E683" s="295"/>
      <c r="F683" s="295"/>
      <c r="G683" s="295"/>
      <c r="H683" s="295"/>
      <c r="I683" s="295"/>
      <c r="J683" s="295"/>
      <c r="K683" s="295"/>
      <c r="L683" s="295"/>
      <c r="M683" s="295"/>
      <c r="N683" s="295"/>
      <c r="O683" s="295"/>
      <c r="P683" s="295"/>
      <c r="Q683" s="295"/>
      <c r="R683" s="295"/>
      <c r="S683" s="295"/>
      <c r="T683" s="295"/>
      <c r="U683" s="295"/>
      <c r="V683" s="295"/>
      <c r="W683" s="295"/>
      <c r="X683" s="295"/>
      <c r="Y683" s="295"/>
      <c r="Z683" s="295"/>
      <c r="AA683" s="295"/>
      <c r="AB683" s="295"/>
      <c r="AC683" s="295"/>
      <c r="AD683" s="295"/>
      <c r="AE683" s="295"/>
      <c r="AF683" s="295"/>
      <c r="AG683" s="295"/>
    </row>
    <row r="684" spans="1:33" ht="24" customHeight="1">
      <c r="A684" s="295"/>
      <c r="B684" s="295"/>
      <c r="C684" s="295"/>
      <c r="D684" s="295"/>
      <c r="E684" s="295"/>
      <c r="F684" s="295"/>
      <c r="G684" s="295"/>
      <c r="H684" s="295"/>
      <c r="I684" s="295"/>
      <c r="J684" s="295"/>
      <c r="K684" s="295"/>
      <c r="L684" s="295"/>
      <c r="M684" s="295"/>
      <c r="N684" s="295"/>
      <c r="O684" s="295"/>
      <c r="P684" s="295"/>
      <c r="Q684" s="295"/>
      <c r="R684" s="295"/>
      <c r="S684" s="295"/>
      <c r="T684" s="295"/>
      <c r="U684" s="295"/>
      <c r="V684" s="295"/>
      <c r="W684" s="295"/>
      <c r="X684" s="295"/>
      <c r="Y684" s="295"/>
      <c r="Z684" s="295"/>
      <c r="AA684" s="295"/>
      <c r="AB684" s="295"/>
      <c r="AC684" s="295"/>
      <c r="AD684" s="295"/>
      <c r="AE684" s="295"/>
      <c r="AF684" s="295"/>
      <c r="AG684" s="295"/>
    </row>
    <row r="685" spans="1:33" ht="24" customHeight="1">
      <c r="A685" s="295"/>
      <c r="B685" s="295"/>
      <c r="C685" s="295"/>
      <c r="D685" s="295"/>
      <c r="E685" s="295"/>
      <c r="F685" s="295"/>
      <c r="G685" s="295"/>
      <c r="H685" s="295"/>
      <c r="I685" s="295"/>
      <c r="J685" s="295"/>
      <c r="K685" s="295"/>
      <c r="L685" s="295"/>
      <c r="M685" s="295"/>
      <c r="N685" s="295"/>
      <c r="O685" s="295"/>
      <c r="P685" s="295"/>
      <c r="Q685" s="295"/>
      <c r="R685" s="295"/>
      <c r="S685" s="295"/>
      <c r="T685" s="295"/>
      <c r="U685" s="295"/>
      <c r="V685" s="295"/>
      <c r="W685" s="295"/>
      <c r="X685" s="295"/>
      <c r="Y685" s="295"/>
      <c r="Z685" s="295"/>
      <c r="AA685" s="295"/>
      <c r="AB685" s="295"/>
      <c r="AC685" s="295"/>
      <c r="AD685" s="295"/>
      <c r="AE685" s="295"/>
      <c r="AF685" s="295"/>
      <c r="AG685" s="295"/>
    </row>
    <row r="686" spans="1:33" ht="24" customHeight="1">
      <c r="A686" s="295"/>
      <c r="B686" s="295"/>
      <c r="C686" s="295"/>
      <c r="D686" s="295"/>
      <c r="E686" s="295"/>
      <c r="F686" s="295"/>
      <c r="G686" s="295"/>
      <c r="H686" s="295"/>
      <c r="I686" s="295"/>
      <c r="J686" s="295"/>
      <c r="K686" s="295"/>
      <c r="L686" s="295"/>
      <c r="M686" s="295"/>
      <c r="N686" s="295"/>
      <c r="O686" s="295"/>
      <c r="P686" s="295"/>
      <c r="Q686" s="295"/>
      <c r="R686" s="295"/>
      <c r="S686" s="295"/>
      <c r="T686" s="295"/>
      <c r="U686" s="295"/>
      <c r="V686" s="295"/>
      <c r="W686" s="295"/>
      <c r="X686" s="295"/>
      <c r="Y686" s="295"/>
      <c r="Z686" s="295"/>
      <c r="AA686" s="295"/>
      <c r="AB686" s="295"/>
      <c r="AC686" s="295"/>
      <c r="AD686" s="295"/>
      <c r="AE686" s="295"/>
      <c r="AF686" s="295"/>
      <c r="AG686" s="295"/>
    </row>
    <row r="687" spans="1:33" ht="24" customHeight="1">
      <c r="A687" s="295"/>
      <c r="B687" s="295"/>
      <c r="C687" s="295"/>
      <c r="D687" s="295"/>
      <c r="E687" s="295"/>
      <c r="F687" s="295"/>
      <c r="G687" s="295"/>
      <c r="H687" s="295"/>
      <c r="I687" s="295"/>
      <c r="J687" s="295"/>
      <c r="K687" s="295"/>
      <c r="L687" s="295"/>
      <c r="M687" s="295"/>
      <c r="N687" s="295"/>
      <c r="O687" s="295"/>
      <c r="P687" s="295"/>
      <c r="Q687" s="295"/>
      <c r="R687" s="295"/>
      <c r="S687" s="295"/>
      <c r="T687" s="295"/>
      <c r="U687" s="295"/>
      <c r="V687" s="295"/>
      <c r="W687" s="295"/>
      <c r="X687" s="295"/>
      <c r="Y687" s="295"/>
      <c r="Z687" s="295"/>
      <c r="AA687" s="295"/>
      <c r="AB687" s="295"/>
      <c r="AC687" s="295"/>
      <c r="AD687" s="295"/>
      <c r="AE687" s="295"/>
      <c r="AF687" s="295"/>
      <c r="AG687" s="295"/>
    </row>
    <row r="688" spans="1:33" ht="24" customHeight="1">
      <c r="A688" s="295"/>
      <c r="B688" s="295"/>
      <c r="C688" s="295"/>
      <c r="D688" s="295"/>
      <c r="E688" s="295"/>
      <c r="F688" s="295"/>
      <c r="G688" s="295"/>
      <c r="H688" s="295"/>
      <c r="I688" s="295"/>
      <c r="J688" s="295"/>
      <c r="K688" s="295"/>
      <c r="L688" s="295"/>
      <c r="M688" s="295"/>
      <c r="N688" s="295"/>
      <c r="O688" s="295"/>
      <c r="P688" s="295"/>
      <c r="Q688" s="295"/>
      <c r="R688" s="295"/>
      <c r="S688" s="295"/>
      <c r="T688" s="295"/>
      <c r="U688" s="295"/>
      <c r="V688" s="295"/>
      <c r="W688" s="295"/>
      <c r="X688" s="295"/>
      <c r="Y688" s="295"/>
      <c r="Z688" s="295"/>
      <c r="AA688" s="295"/>
      <c r="AB688" s="295"/>
      <c r="AC688" s="295"/>
      <c r="AD688" s="295"/>
      <c r="AE688" s="295"/>
      <c r="AF688" s="295"/>
      <c r="AG688" s="295"/>
    </row>
    <row r="689" spans="1:33" ht="24" customHeight="1">
      <c r="A689" s="295"/>
      <c r="B689" s="295"/>
      <c r="C689" s="295"/>
      <c r="D689" s="295"/>
      <c r="E689" s="295"/>
      <c r="F689" s="295"/>
      <c r="G689" s="295"/>
      <c r="H689" s="295"/>
      <c r="I689" s="295"/>
      <c r="J689" s="295"/>
      <c r="K689" s="295"/>
      <c r="L689" s="295"/>
      <c r="M689" s="295"/>
      <c r="N689" s="295"/>
      <c r="O689" s="295"/>
      <c r="P689" s="295"/>
      <c r="Q689" s="295"/>
      <c r="R689" s="295"/>
      <c r="S689" s="295"/>
      <c r="T689" s="295"/>
      <c r="U689" s="295"/>
      <c r="V689" s="295"/>
      <c r="W689" s="295"/>
      <c r="X689" s="295"/>
      <c r="Y689" s="295"/>
      <c r="Z689" s="295"/>
      <c r="AA689" s="295"/>
      <c r="AB689" s="295"/>
      <c r="AC689" s="295"/>
      <c r="AD689" s="295"/>
      <c r="AE689" s="295"/>
      <c r="AF689" s="295"/>
      <c r="AG689" s="295"/>
    </row>
    <row r="690" spans="1:33" ht="24" customHeight="1">
      <c r="A690" s="295"/>
      <c r="B690" s="295"/>
      <c r="C690" s="295"/>
      <c r="D690" s="295"/>
      <c r="E690" s="295"/>
      <c r="F690" s="295"/>
      <c r="G690" s="295"/>
      <c r="H690" s="295"/>
      <c r="I690" s="295"/>
      <c r="J690" s="295"/>
      <c r="K690" s="295"/>
      <c r="L690" s="295"/>
      <c r="M690" s="295"/>
      <c r="N690" s="295"/>
      <c r="O690" s="295"/>
      <c r="P690" s="295"/>
      <c r="Q690" s="295"/>
      <c r="R690" s="295"/>
      <c r="S690" s="295"/>
      <c r="T690" s="295"/>
      <c r="U690" s="295"/>
      <c r="V690" s="295"/>
      <c r="W690" s="295"/>
      <c r="X690" s="295"/>
      <c r="Y690" s="295"/>
      <c r="Z690" s="295"/>
      <c r="AA690" s="295"/>
      <c r="AB690" s="295"/>
      <c r="AC690" s="295"/>
      <c r="AD690" s="295"/>
      <c r="AE690" s="295"/>
      <c r="AF690" s="295"/>
      <c r="AG690" s="295"/>
    </row>
    <row r="691" spans="1:33" ht="24" customHeight="1">
      <c r="A691" s="295"/>
      <c r="B691" s="295"/>
      <c r="C691" s="295"/>
      <c r="D691" s="295"/>
      <c r="E691" s="295"/>
      <c r="F691" s="295"/>
      <c r="G691" s="295"/>
      <c r="H691" s="295"/>
      <c r="I691" s="295"/>
      <c r="J691" s="295"/>
      <c r="K691" s="295"/>
      <c r="L691" s="295"/>
      <c r="M691" s="295"/>
      <c r="N691" s="295"/>
      <c r="O691" s="295"/>
      <c r="P691" s="295"/>
      <c r="Q691" s="295"/>
      <c r="R691" s="295"/>
      <c r="S691" s="295"/>
      <c r="T691" s="295"/>
      <c r="U691" s="295"/>
      <c r="V691" s="295"/>
      <c r="W691" s="295"/>
      <c r="X691" s="295"/>
      <c r="Y691" s="295"/>
      <c r="Z691" s="295"/>
      <c r="AA691" s="295"/>
      <c r="AB691" s="295"/>
      <c r="AC691" s="295"/>
      <c r="AD691" s="295"/>
      <c r="AE691" s="295"/>
      <c r="AF691" s="295"/>
      <c r="AG691" s="295"/>
    </row>
    <row r="692" spans="1:33" ht="24" customHeight="1">
      <c r="A692" s="295"/>
      <c r="B692" s="295"/>
      <c r="C692" s="295"/>
      <c r="D692" s="295"/>
      <c r="E692" s="295"/>
      <c r="F692" s="295"/>
      <c r="G692" s="295"/>
      <c r="H692" s="295"/>
      <c r="I692" s="295"/>
      <c r="J692" s="295"/>
      <c r="K692" s="295"/>
      <c r="L692" s="295"/>
      <c r="M692" s="295"/>
      <c r="N692" s="295"/>
      <c r="O692" s="295"/>
      <c r="P692" s="295"/>
      <c r="Q692" s="295"/>
      <c r="R692" s="295"/>
      <c r="S692" s="295"/>
      <c r="T692" s="295"/>
      <c r="U692" s="295"/>
      <c r="V692" s="295"/>
      <c r="W692" s="295"/>
      <c r="X692" s="295"/>
      <c r="Y692" s="295"/>
      <c r="Z692" s="295"/>
      <c r="AA692" s="295"/>
      <c r="AB692" s="295"/>
      <c r="AC692" s="295"/>
      <c r="AD692" s="295"/>
      <c r="AE692" s="295"/>
      <c r="AF692" s="295"/>
      <c r="AG692" s="295"/>
    </row>
    <row r="693" spans="1:33" ht="24" customHeight="1">
      <c r="A693" s="295"/>
      <c r="B693" s="295"/>
      <c r="C693" s="295"/>
      <c r="D693" s="295"/>
      <c r="E693" s="295"/>
      <c r="F693" s="295"/>
      <c r="G693" s="295"/>
      <c r="H693" s="295"/>
      <c r="I693" s="295"/>
      <c r="J693" s="295"/>
      <c r="K693" s="295"/>
      <c r="L693" s="295"/>
      <c r="M693" s="295"/>
      <c r="N693" s="295"/>
      <c r="O693" s="295"/>
      <c r="P693" s="295"/>
      <c r="Q693" s="295"/>
      <c r="R693" s="295"/>
      <c r="S693" s="295"/>
      <c r="T693" s="295"/>
      <c r="U693" s="295"/>
      <c r="V693" s="295"/>
      <c r="W693" s="295"/>
      <c r="X693" s="295"/>
      <c r="Y693" s="295"/>
      <c r="Z693" s="295"/>
      <c r="AA693" s="295"/>
      <c r="AB693" s="295"/>
      <c r="AC693" s="295"/>
      <c r="AD693" s="295"/>
      <c r="AE693" s="295"/>
      <c r="AF693" s="295"/>
      <c r="AG693" s="295"/>
    </row>
    <row r="694" spans="1:33" ht="24" customHeight="1">
      <c r="A694" s="295"/>
      <c r="B694" s="295"/>
      <c r="C694" s="295"/>
      <c r="D694" s="295"/>
      <c r="E694" s="295"/>
      <c r="F694" s="295"/>
      <c r="G694" s="295"/>
      <c r="H694" s="295"/>
      <c r="I694" s="295"/>
      <c r="J694" s="295"/>
      <c r="K694" s="295"/>
      <c r="L694" s="295"/>
      <c r="M694" s="295"/>
      <c r="N694" s="295"/>
      <c r="O694" s="295"/>
      <c r="P694" s="295"/>
      <c r="Q694" s="295"/>
      <c r="R694" s="295"/>
      <c r="S694" s="295"/>
      <c r="T694" s="295"/>
      <c r="U694" s="295"/>
      <c r="V694" s="295"/>
      <c r="W694" s="295"/>
      <c r="X694" s="295"/>
      <c r="Y694" s="295"/>
      <c r="Z694" s="295"/>
      <c r="AA694" s="295"/>
      <c r="AB694" s="295"/>
      <c r="AC694" s="295"/>
      <c r="AD694" s="295"/>
      <c r="AE694" s="295"/>
      <c r="AF694" s="295"/>
      <c r="AG694" s="295"/>
    </row>
    <row r="695" spans="1:33" ht="24" customHeight="1">
      <c r="A695" s="295"/>
      <c r="B695" s="295"/>
      <c r="C695" s="295"/>
      <c r="D695" s="295"/>
      <c r="E695" s="295"/>
      <c r="F695" s="295"/>
      <c r="G695" s="295"/>
      <c r="H695" s="295"/>
      <c r="I695" s="295"/>
      <c r="J695" s="295"/>
      <c r="K695" s="295"/>
      <c r="L695" s="295"/>
      <c r="M695" s="295"/>
      <c r="N695" s="295"/>
      <c r="O695" s="295"/>
      <c r="P695" s="295"/>
      <c r="Q695" s="295"/>
      <c r="R695" s="295"/>
      <c r="S695" s="295"/>
      <c r="T695" s="295"/>
      <c r="U695" s="295"/>
      <c r="V695" s="295"/>
      <c r="W695" s="295"/>
      <c r="X695" s="295"/>
      <c r="Y695" s="295"/>
      <c r="Z695" s="295"/>
      <c r="AA695" s="295"/>
      <c r="AB695" s="295"/>
      <c r="AC695" s="295"/>
      <c r="AD695" s="295"/>
      <c r="AE695" s="295"/>
      <c r="AF695" s="295"/>
      <c r="AG695" s="295"/>
    </row>
    <row r="696" spans="1:33" ht="24" customHeight="1">
      <c r="A696" s="295"/>
      <c r="B696" s="295"/>
      <c r="C696" s="295"/>
      <c r="D696" s="295"/>
      <c r="E696" s="295"/>
      <c r="F696" s="295"/>
      <c r="G696" s="295"/>
      <c r="H696" s="295"/>
      <c r="I696" s="295"/>
      <c r="J696" s="295"/>
      <c r="K696" s="295"/>
      <c r="L696" s="295"/>
      <c r="M696" s="295"/>
      <c r="N696" s="295"/>
      <c r="O696" s="295"/>
      <c r="P696" s="295"/>
      <c r="Q696" s="295"/>
      <c r="R696" s="295"/>
      <c r="S696" s="295"/>
      <c r="T696" s="295"/>
      <c r="U696" s="295"/>
      <c r="V696" s="295"/>
      <c r="W696" s="295"/>
      <c r="X696" s="295"/>
      <c r="Y696" s="295"/>
      <c r="Z696" s="295"/>
      <c r="AA696" s="295"/>
      <c r="AB696" s="295"/>
      <c r="AC696" s="295"/>
      <c r="AD696" s="295"/>
      <c r="AE696" s="295"/>
      <c r="AF696" s="295"/>
      <c r="AG696" s="295"/>
    </row>
    <row r="697" spans="1:33" ht="24" customHeight="1">
      <c r="A697" s="295"/>
      <c r="B697" s="295"/>
      <c r="C697" s="295"/>
      <c r="D697" s="295"/>
      <c r="E697" s="295"/>
      <c r="F697" s="295"/>
      <c r="G697" s="295"/>
      <c r="H697" s="295"/>
      <c r="I697" s="295"/>
      <c r="J697" s="295"/>
      <c r="K697" s="295"/>
      <c r="L697" s="295"/>
      <c r="M697" s="295"/>
      <c r="N697" s="295"/>
      <c r="O697" s="295"/>
      <c r="P697" s="295"/>
      <c r="Q697" s="295"/>
      <c r="R697" s="295"/>
      <c r="S697" s="295"/>
      <c r="T697" s="295"/>
      <c r="U697" s="295"/>
      <c r="V697" s="295"/>
      <c r="W697" s="295"/>
      <c r="X697" s="295"/>
      <c r="Y697" s="295"/>
      <c r="Z697" s="295"/>
      <c r="AA697" s="295"/>
      <c r="AB697" s="295"/>
      <c r="AC697" s="295"/>
      <c r="AD697" s="295"/>
      <c r="AE697" s="295"/>
      <c r="AF697" s="295"/>
      <c r="AG697" s="295"/>
    </row>
    <row r="698" spans="1:33" ht="24" customHeight="1">
      <c r="A698" s="295"/>
      <c r="B698" s="295"/>
      <c r="C698" s="295"/>
      <c r="D698" s="295"/>
      <c r="E698" s="295"/>
      <c r="F698" s="295"/>
      <c r="G698" s="295"/>
      <c r="H698" s="295"/>
      <c r="I698" s="295"/>
      <c r="J698" s="295"/>
      <c r="K698" s="295"/>
      <c r="L698" s="295"/>
      <c r="M698" s="295"/>
      <c r="N698" s="295"/>
      <c r="O698" s="295"/>
      <c r="P698" s="295"/>
      <c r="Q698" s="295"/>
      <c r="R698" s="295"/>
      <c r="S698" s="295"/>
      <c r="T698" s="295"/>
      <c r="U698" s="295"/>
      <c r="V698" s="295"/>
      <c r="W698" s="295"/>
      <c r="X698" s="295"/>
      <c r="Y698" s="295"/>
      <c r="Z698" s="295"/>
      <c r="AA698" s="295"/>
      <c r="AB698" s="295"/>
      <c r="AC698" s="295"/>
      <c r="AD698" s="295"/>
      <c r="AE698" s="295"/>
      <c r="AF698" s="295"/>
      <c r="AG698" s="295"/>
    </row>
    <row r="699" spans="1:33" ht="24" customHeight="1">
      <c r="A699" s="295"/>
      <c r="B699" s="295"/>
      <c r="C699" s="295"/>
      <c r="D699" s="295"/>
      <c r="E699" s="295"/>
      <c r="F699" s="295"/>
      <c r="G699" s="295"/>
      <c r="H699" s="295"/>
      <c r="I699" s="295"/>
      <c r="J699" s="295"/>
      <c r="K699" s="295"/>
      <c r="L699" s="295"/>
      <c r="M699" s="295"/>
      <c r="N699" s="295"/>
      <c r="O699" s="295"/>
      <c r="P699" s="295"/>
      <c r="Q699" s="295"/>
      <c r="R699" s="295"/>
      <c r="S699" s="295"/>
      <c r="T699" s="295"/>
      <c r="U699" s="295"/>
      <c r="V699" s="295"/>
      <c r="W699" s="295"/>
      <c r="X699" s="295"/>
      <c r="Y699" s="295"/>
      <c r="Z699" s="295"/>
      <c r="AA699" s="295"/>
      <c r="AB699" s="295"/>
      <c r="AC699" s="295"/>
      <c r="AD699" s="295"/>
      <c r="AE699" s="295"/>
      <c r="AF699" s="295"/>
      <c r="AG699" s="295"/>
    </row>
    <row r="700" spans="1:33" ht="24" customHeight="1">
      <c r="A700" s="295"/>
      <c r="B700" s="295"/>
      <c r="C700" s="295"/>
      <c r="D700" s="295"/>
      <c r="E700" s="295"/>
      <c r="F700" s="295"/>
      <c r="G700" s="295"/>
      <c r="H700" s="295"/>
      <c r="I700" s="295"/>
      <c r="J700" s="295"/>
      <c r="K700" s="295"/>
      <c r="L700" s="295"/>
      <c r="M700" s="295"/>
      <c r="N700" s="295"/>
      <c r="O700" s="295"/>
      <c r="P700" s="295"/>
      <c r="Q700" s="295"/>
      <c r="R700" s="295"/>
      <c r="S700" s="295"/>
      <c r="T700" s="295"/>
      <c r="U700" s="295"/>
      <c r="V700" s="295"/>
      <c r="W700" s="295"/>
      <c r="X700" s="295"/>
      <c r="Y700" s="295"/>
      <c r="Z700" s="295"/>
      <c r="AA700" s="295"/>
      <c r="AB700" s="295"/>
      <c r="AC700" s="295"/>
      <c r="AD700" s="295"/>
      <c r="AE700" s="295"/>
      <c r="AF700" s="295"/>
      <c r="AG700" s="295"/>
    </row>
    <row r="701" spans="1:33" ht="24" customHeight="1">
      <c r="A701" s="295"/>
      <c r="B701" s="295"/>
      <c r="C701" s="295"/>
      <c r="D701" s="295"/>
      <c r="E701" s="295"/>
      <c r="F701" s="295"/>
      <c r="G701" s="295"/>
      <c r="H701" s="295"/>
      <c r="I701" s="295"/>
      <c r="J701" s="295"/>
      <c r="K701" s="295"/>
      <c r="L701" s="295"/>
      <c r="M701" s="295"/>
      <c r="N701" s="295"/>
      <c r="O701" s="295"/>
      <c r="P701" s="295"/>
      <c r="Q701" s="295"/>
      <c r="R701" s="295"/>
      <c r="S701" s="295"/>
      <c r="T701" s="295"/>
      <c r="U701" s="295"/>
      <c r="V701" s="295"/>
      <c r="W701" s="295"/>
      <c r="X701" s="295"/>
      <c r="Y701" s="295"/>
      <c r="Z701" s="295"/>
      <c r="AA701" s="295"/>
      <c r="AB701" s="295"/>
      <c r="AC701" s="295"/>
      <c r="AD701" s="295"/>
      <c r="AE701" s="295"/>
      <c r="AF701" s="295"/>
      <c r="AG701" s="295"/>
    </row>
    <row r="702" spans="1:33" ht="24" customHeight="1">
      <c r="A702" s="295"/>
      <c r="B702" s="295"/>
      <c r="C702" s="295"/>
      <c r="D702" s="295"/>
      <c r="E702" s="295"/>
      <c r="F702" s="295"/>
      <c r="G702" s="295"/>
      <c r="H702" s="295"/>
      <c r="I702" s="295"/>
      <c r="J702" s="295"/>
      <c r="K702" s="295"/>
      <c r="L702" s="295"/>
      <c r="M702" s="295"/>
      <c r="N702" s="295"/>
      <c r="O702" s="295"/>
      <c r="P702" s="295"/>
      <c r="Q702" s="295"/>
      <c r="R702" s="295"/>
      <c r="S702" s="295"/>
      <c r="T702" s="295"/>
      <c r="U702" s="295"/>
      <c r="V702" s="295"/>
      <c r="W702" s="295"/>
      <c r="X702" s="295"/>
      <c r="Y702" s="295"/>
      <c r="Z702" s="295"/>
      <c r="AA702" s="295"/>
      <c r="AB702" s="295"/>
      <c r="AC702" s="295"/>
      <c r="AD702" s="295"/>
      <c r="AE702" s="295"/>
      <c r="AF702" s="295"/>
      <c r="AG702" s="295"/>
    </row>
    <row r="703" spans="1:33" ht="24" customHeight="1">
      <c r="A703" s="295"/>
      <c r="B703" s="295"/>
      <c r="C703" s="295"/>
      <c r="D703" s="295"/>
      <c r="E703" s="295"/>
      <c r="F703" s="295"/>
      <c r="G703" s="295"/>
      <c r="H703" s="295"/>
      <c r="I703" s="295"/>
      <c r="J703" s="295"/>
      <c r="K703" s="295"/>
      <c r="L703" s="295"/>
      <c r="M703" s="295"/>
      <c r="N703" s="295"/>
      <c r="O703" s="295"/>
      <c r="P703" s="295"/>
      <c r="Q703" s="295"/>
      <c r="R703" s="295"/>
      <c r="S703" s="295"/>
      <c r="T703" s="295"/>
      <c r="U703" s="295"/>
      <c r="V703" s="295"/>
      <c r="W703" s="295"/>
      <c r="X703" s="295"/>
      <c r="Y703" s="295"/>
      <c r="Z703" s="295"/>
      <c r="AA703" s="295"/>
      <c r="AB703" s="295"/>
      <c r="AC703" s="295"/>
      <c r="AD703" s="295"/>
      <c r="AE703" s="295"/>
      <c r="AF703" s="295"/>
      <c r="AG703" s="295"/>
    </row>
    <row r="704" spans="1:33" ht="24" customHeight="1">
      <c r="A704" s="295"/>
      <c r="B704" s="295"/>
      <c r="C704" s="295"/>
      <c r="D704" s="295"/>
      <c r="E704" s="295"/>
      <c r="F704" s="295"/>
      <c r="G704" s="295"/>
      <c r="H704" s="295"/>
      <c r="I704" s="295"/>
      <c r="J704" s="295"/>
      <c r="K704" s="295"/>
      <c r="L704" s="295"/>
      <c r="M704" s="295"/>
      <c r="N704" s="295"/>
      <c r="O704" s="295"/>
      <c r="P704" s="295"/>
      <c r="Q704" s="295"/>
      <c r="R704" s="295"/>
      <c r="S704" s="295"/>
      <c r="T704" s="295"/>
      <c r="U704" s="295"/>
      <c r="V704" s="295"/>
      <c r="W704" s="295"/>
      <c r="X704" s="295"/>
      <c r="Y704" s="295"/>
      <c r="Z704" s="295"/>
      <c r="AA704" s="295"/>
      <c r="AB704" s="295"/>
      <c r="AC704" s="295"/>
      <c r="AD704" s="295"/>
      <c r="AE704" s="295"/>
      <c r="AF704" s="295"/>
      <c r="AG704" s="295"/>
    </row>
    <row r="705" spans="1:33" ht="24" customHeight="1">
      <c r="A705" s="295"/>
      <c r="B705" s="295"/>
      <c r="C705" s="295"/>
      <c r="D705" s="295"/>
      <c r="E705" s="295"/>
      <c r="F705" s="295"/>
      <c r="G705" s="295"/>
      <c r="H705" s="295"/>
      <c r="I705" s="295"/>
      <c r="J705" s="295"/>
      <c r="K705" s="295"/>
      <c r="L705" s="295"/>
      <c r="M705" s="295"/>
      <c r="N705" s="295"/>
      <c r="O705" s="295"/>
      <c r="P705" s="295"/>
      <c r="Q705" s="295"/>
      <c r="R705" s="295"/>
      <c r="S705" s="295"/>
      <c r="T705" s="295"/>
      <c r="U705" s="295"/>
      <c r="V705" s="295"/>
      <c r="W705" s="295"/>
      <c r="X705" s="295"/>
      <c r="Y705" s="295"/>
      <c r="Z705" s="295"/>
      <c r="AA705" s="295"/>
      <c r="AB705" s="295"/>
      <c r="AC705" s="295"/>
      <c r="AD705" s="295"/>
      <c r="AE705" s="295"/>
      <c r="AF705" s="295"/>
      <c r="AG705" s="295"/>
    </row>
    <row r="706" spans="1:33" ht="24" customHeight="1">
      <c r="A706" s="295"/>
      <c r="B706" s="295"/>
      <c r="C706" s="295"/>
      <c r="D706" s="295"/>
      <c r="E706" s="295"/>
      <c r="F706" s="295"/>
      <c r="G706" s="295"/>
      <c r="H706" s="295"/>
      <c r="I706" s="295"/>
      <c r="J706" s="295"/>
      <c r="K706" s="295"/>
      <c r="L706" s="295"/>
      <c r="M706" s="295"/>
      <c r="N706" s="295"/>
      <c r="O706" s="295"/>
      <c r="P706" s="295"/>
      <c r="Q706" s="295"/>
      <c r="R706" s="295"/>
      <c r="S706" s="295"/>
      <c r="T706" s="295"/>
      <c r="U706" s="295"/>
      <c r="V706" s="295"/>
      <c r="W706" s="295"/>
      <c r="X706" s="295"/>
      <c r="Y706" s="295"/>
      <c r="Z706" s="295"/>
      <c r="AA706" s="295"/>
      <c r="AB706" s="295"/>
      <c r="AC706" s="295"/>
      <c r="AD706" s="295"/>
      <c r="AE706" s="295"/>
      <c r="AF706" s="295"/>
      <c r="AG706" s="295"/>
    </row>
    <row r="707" spans="1:33" ht="24" customHeight="1">
      <c r="A707" s="295"/>
      <c r="B707" s="295"/>
      <c r="C707" s="295"/>
      <c r="D707" s="295"/>
      <c r="E707" s="295"/>
      <c r="F707" s="295"/>
      <c r="G707" s="295"/>
      <c r="H707" s="295"/>
      <c r="I707" s="295"/>
      <c r="J707" s="295"/>
      <c r="K707" s="295"/>
      <c r="L707" s="295"/>
      <c r="M707" s="295"/>
      <c r="N707" s="295"/>
      <c r="O707" s="295"/>
      <c r="P707" s="295"/>
      <c r="Q707" s="295"/>
      <c r="R707" s="295"/>
      <c r="S707" s="295"/>
      <c r="T707" s="295"/>
      <c r="U707" s="295"/>
      <c r="V707" s="295"/>
      <c r="W707" s="295"/>
      <c r="X707" s="295"/>
      <c r="Y707" s="295"/>
      <c r="Z707" s="295"/>
      <c r="AA707" s="295"/>
      <c r="AB707" s="295"/>
      <c r="AC707" s="295"/>
      <c r="AD707" s="295"/>
      <c r="AE707" s="295"/>
      <c r="AF707" s="295"/>
      <c r="AG707" s="295"/>
    </row>
    <row r="708" spans="1:33" ht="24" customHeight="1">
      <c r="A708" s="295"/>
      <c r="B708" s="295"/>
      <c r="C708" s="295"/>
      <c r="D708" s="295"/>
      <c r="E708" s="295"/>
      <c r="F708" s="295"/>
      <c r="G708" s="295"/>
      <c r="H708" s="295"/>
      <c r="I708" s="295"/>
      <c r="J708" s="295"/>
      <c r="K708" s="295"/>
      <c r="L708" s="295"/>
      <c r="M708" s="295"/>
      <c r="N708" s="295"/>
      <c r="O708" s="295"/>
      <c r="P708" s="295"/>
      <c r="Q708" s="295"/>
      <c r="R708" s="295"/>
      <c r="S708" s="295"/>
      <c r="T708" s="295"/>
      <c r="U708" s="295"/>
      <c r="V708" s="295"/>
      <c r="W708" s="295"/>
      <c r="X708" s="295"/>
      <c r="Y708" s="295"/>
      <c r="Z708" s="295"/>
      <c r="AA708" s="295"/>
      <c r="AB708" s="295"/>
      <c r="AC708" s="295"/>
      <c r="AD708" s="295"/>
      <c r="AE708" s="295"/>
      <c r="AF708" s="295"/>
      <c r="AG708" s="295"/>
    </row>
    <row r="709" spans="1:33" ht="24" customHeight="1">
      <c r="A709" s="295"/>
      <c r="B709" s="295"/>
      <c r="C709" s="295"/>
      <c r="D709" s="295"/>
      <c r="E709" s="295"/>
      <c r="F709" s="295"/>
      <c r="G709" s="295"/>
      <c r="H709" s="295"/>
      <c r="I709" s="295"/>
      <c r="J709" s="295"/>
      <c r="K709" s="295"/>
      <c r="L709" s="295"/>
      <c r="M709" s="295"/>
      <c r="N709" s="295"/>
      <c r="O709" s="295"/>
      <c r="P709" s="295"/>
      <c r="Q709" s="295"/>
      <c r="R709" s="295"/>
      <c r="S709" s="295"/>
      <c r="T709" s="295"/>
      <c r="U709" s="295"/>
      <c r="V709" s="295"/>
      <c r="W709" s="295"/>
      <c r="X709" s="295"/>
      <c r="Y709" s="295"/>
      <c r="Z709" s="295"/>
      <c r="AA709" s="295"/>
      <c r="AB709" s="295"/>
      <c r="AC709" s="295"/>
      <c r="AD709" s="295"/>
      <c r="AE709" s="295"/>
      <c r="AF709" s="295"/>
      <c r="AG709" s="295"/>
    </row>
    <row r="710" spans="1:33" ht="24" customHeight="1">
      <c r="A710" s="295"/>
      <c r="B710" s="295"/>
      <c r="C710" s="295"/>
      <c r="D710" s="295"/>
      <c r="E710" s="295"/>
      <c r="F710" s="295"/>
      <c r="G710" s="295"/>
      <c r="H710" s="295"/>
      <c r="I710" s="295"/>
      <c r="J710" s="295"/>
      <c r="K710" s="295"/>
      <c r="L710" s="295"/>
      <c r="M710" s="295"/>
      <c r="N710" s="295"/>
      <c r="O710" s="295"/>
      <c r="P710" s="295"/>
      <c r="Q710" s="295"/>
      <c r="R710" s="295"/>
      <c r="S710" s="295"/>
      <c r="T710" s="295"/>
      <c r="U710" s="295"/>
      <c r="V710" s="295"/>
      <c r="W710" s="295"/>
      <c r="X710" s="295"/>
      <c r="Y710" s="295"/>
      <c r="Z710" s="295"/>
      <c r="AA710" s="295"/>
      <c r="AB710" s="295"/>
      <c r="AC710" s="295"/>
      <c r="AD710" s="295"/>
      <c r="AE710" s="295"/>
      <c r="AF710" s="295"/>
      <c r="AG710" s="295"/>
    </row>
    <row r="711" spans="1:33" ht="24" customHeight="1">
      <c r="A711" s="295"/>
      <c r="B711" s="295"/>
      <c r="C711" s="295"/>
      <c r="D711" s="295"/>
      <c r="E711" s="295"/>
      <c r="F711" s="295"/>
      <c r="G711" s="295"/>
      <c r="H711" s="295"/>
      <c r="I711" s="295"/>
      <c r="J711" s="295"/>
      <c r="K711" s="295"/>
      <c r="L711" s="295"/>
      <c r="M711" s="295"/>
      <c r="N711" s="295"/>
      <c r="O711" s="295"/>
      <c r="P711" s="295"/>
      <c r="Q711" s="295"/>
      <c r="R711" s="295"/>
      <c r="S711" s="295"/>
      <c r="T711" s="295"/>
      <c r="U711" s="295"/>
      <c r="V711" s="295"/>
      <c r="W711" s="295"/>
      <c r="X711" s="295"/>
      <c r="Y711" s="295"/>
      <c r="Z711" s="295"/>
      <c r="AA711" s="295"/>
      <c r="AB711" s="295"/>
      <c r="AC711" s="295"/>
      <c r="AD711" s="295"/>
      <c r="AE711" s="295"/>
      <c r="AF711" s="295"/>
      <c r="AG711" s="295"/>
    </row>
    <row r="712" spans="1:33" ht="24" customHeight="1">
      <c r="A712" s="295"/>
      <c r="B712" s="295"/>
      <c r="C712" s="295"/>
      <c r="D712" s="295"/>
      <c r="E712" s="295"/>
      <c r="F712" s="295"/>
      <c r="G712" s="295"/>
      <c r="H712" s="295"/>
      <c r="I712" s="295"/>
      <c r="J712" s="295"/>
      <c r="K712" s="295"/>
      <c r="L712" s="295"/>
      <c r="M712" s="295"/>
      <c r="N712" s="295"/>
      <c r="O712" s="295"/>
      <c r="P712" s="295"/>
      <c r="Q712" s="295"/>
      <c r="R712" s="295"/>
      <c r="S712" s="295"/>
      <c r="T712" s="295"/>
      <c r="U712" s="295"/>
      <c r="V712" s="295"/>
      <c r="W712" s="295"/>
      <c r="X712" s="295"/>
      <c r="Y712" s="295"/>
      <c r="Z712" s="295"/>
      <c r="AA712" s="295"/>
      <c r="AB712" s="295"/>
      <c r="AC712" s="295"/>
      <c r="AD712" s="295"/>
      <c r="AE712" s="295"/>
      <c r="AF712" s="295"/>
      <c r="AG712" s="295"/>
    </row>
    <row r="713" spans="1:33" ht="24" customHeight="1">
      <c r="A713" s="295"/>
      <c r="B713" s="295"/>
      <c r="C713" s="295"/>
      <c r="D713" s="295"/>
      <c r="E713" s="295"/>
      <c r="F713" s="295"/>
      <c r="G713" s="295"/>
      <c r="H713" s="295"/>
      <c r="I713" s="295"/>
      <c r="J713" s="295"/>
      <c r="K713" s="295"/>
      <c r="L713" s="295"/>
      <c r="M713" s="295"/>
      <c r="N713" s="295"/>
      <c r="O713" s="295"/>
      <c r="P713" s="295"/>
      <c r="Q713" s="295"/>
      <c r="R713" s="295"/>
      <c r="S713" s="295"/>
      <c r="T713" s="295"/>
      <c r="U713" s="295"/>
      <c r="V713" s="295"/>
      <c r="W713" s="295"/>
      <c r="X713" s="295"/>
      <c r="Y713" s="295"/>
      <c r="Z713" s="295"/>
      <c r="AA713" s="295"/>
      <c r="AB713" s="295"/>
      <c r="AC713" s="295"/>
      <c r="AD713" s="295"/>
      <c r="AE713" s="295"/>
      <c r="AF713" s="295"/>
      <c r="AG713" s="295"/>
    </row>
    <row r="714" spans="1:33" ht="24" customHeight="1">
      <c r="A714" s="295"/>
      <c r="B714" s="295"/>
      <c r="C714" s="295"/>
      <c r="D714" s="295"/>
      <c r="E714" s="295"/>
      <c r="F714" s="295"/>
      <c r="G714" s="295"/>
      <c r="H714" s="295"/>
      <c r="I714" s="295"/>
      <c r="J714" s="295"/>
      <c r="K714" s="295"/>
      <c r="L714" s="295"/>
      <c r="M714" s="295"/>
      <c r="N714" s="295"/>
      <c r="O714" s="295"/>
      <c r="P714" s="295"/>
      <c r="Q714" s="295"/>
      <c r="R714" s="295"/>
      <c r="S714" s="295"/>
      <c r="T714" s="295"/>
      <c r="U714" s="295"/>
      <c r="V714" s="295"/>
      <c r="W714" s="295"/>
      <c r="X714" s="295"/>
      <c r="Y714" s="295"/>
      <c r="Z714" s="295"/>
      <c r="AA714" s="295"/>
      <c r="AB714" s="295"/>
      <c r="AC714" s="295"/>
      <c r="AD714" s="295"/>
      <c r="AE714" s="295"/>
      <c r="AF714" s="295"/>
      <c r="AG714" s="295"/>
    </row>
    <row r="715" spans="1:33" ht="24" customHeight="1">
      <c r="A715" s="295"/>
      <c r="B715" s="295"/>
      <c r="C715" s="295"/>
      <c r="D715" s="295"/>
      <c r="E715" s="295"/>
      <c r="F715" s="295"/>
      <c r="G715" s="295"/>
      <c r="H715" s="295"/>
      <c r="I715" s="295"/>
      <c r="J715" s="295"/>
      <c r="K715" s="295"/>
      <c r="L715" s="295"/>
      <c r="M715" s="295"/>
      <c r="N715" s="295"/>
      <c r="O715" s="295"/>
      <c r="P715" s="295"/>
      <c r="Q715" s="295"/>
      <c r="R715" s="295"/>
      <c r="S715" s="295"/>
      <c r="T715" s="295"/>
      <c r="U715" s="295"/>
      <c r="V715" s="295"/>
      <c r="W715" s="295"/>
      <c r="X715" s="295"/>
      <c r="Y715" s="295"/>
      <c r="Z715" s="295"/>
      <c r="AA715" s="295"/>
      <c r="AB715" s="295"/>
      <c r="AC715" s="295"/>
      <c r="AD715" s="295"/>
      <c r="AE715" s="295"/>
      <c r="AF715" s="295"/>
      <c r="AG715" s="295"/>
    </row>
    <row r="716" spans="1:33" ht="24" customHeight="1">
      <c r="A716" s="295"/>
      <c r="B716" s="295"/>
      <c r="C716" s="295"/>
      <c r="D716" s="295"/>
      <c r="E716" s="295"/>
      <c r="F716" s="295"/>
      <c r="G716" s="295"/>
      <c r="H716" s="295"/>
      <c r="I716" s="295"/>
      <c r="J716" s="295"/>
      <c r="K716" s="295"/>
      <c r="L716" s="295"/>
      <c r="M716" s="295"/>
      <c r="N716" s="295"/>
      <c r="O716" s="295"/>
      <c r="P716" s="295"/>
      <c r="Q716" s="295"/>
      <c r="R716" s="295"/>
      <c r="S716" s="295"/>
      <c r="T716" s="295"/>
      <c r="U716" s="295"/>
      <c r="V716" s="295"/>
      <c r="W716" s="295"/>
      <c r="X716" s="295"/>
      <c r="Y716" s="295"/>
      <c r="Z716" s="295"/>
      <c r="AA716" s="295"/>
      <c r="AB716" s="295"/>
      <c r="AC716" s="295"/>
      <c r="AD716" s="295"/>
      <c r="AE716" s="295"/>
      <c r="AF716" s="295"/>
      <c r="AG716" s="295"/>
    </row>
    <row r="717" spans="1:33" ht="24" customHeight="1">
      <c r="A717" s="295"/>
      <c r="B717" s="295"/>
      <c r="C717" s="295"/>
      <c r="D717" s="295"/>
      <c r="E717" s="295"/>
      <c r="F717" s="295"/>
      <c r="G717" s="295"/>
      <c r="H717" s="295"/>
      <c r="I717" s="295"/>
      <c r="J717" s="295"/>
      <c r="K717" s="295"/>
      <c r="L717" s="295"/>
      <c r="M717" s="295"/>
      <c r="N717" s="295"/>
      <c r="O717" s="295"/>
      <c r="P717" s="295"/>
      <c r="Q717" s="295"/>
      <c r="R717" s="295"/>
      <c r="S717" s="295"/>
      <c r="T717" s="295"/>
      <c r="U717" s="295"/>
      <c r="V717" s="295"/>
      <c r="W717" s="295"/>
      <c r="X717" s="295"/>
      <c r="Y717" s="295"/>
      <c r="Z717" s="295"/>
      <c r="AA717" s="295"/>
      <c r="AB717" s="295"/>
      <c r="AC717" s="295"/>
      <c r="AD717" s="295"/>
      <c r="AE717" s="295"/>
      <c r="AF717" s="295"/>
      <c r="AG717" s="295"/>
    </row>
    <row r="718" spans="1:33" ht="24" customHeight="1">
      <c r="A718" s="295"/>
      <c r="B718" s="295"/>
      <c r="C718" s="295"/>
      <c r="D718" s="295"/>
      <c r="E718" s="295"/>
      <c r="F718" s="295"/>
      <c r="G718" s="295"/>
      <c r="H718" s="295"/>
      <c r="I718" s="295"/>
      <c r="J718" s="295"/>
      <c r="K718" s="295"/>
      <c r="L718" s="295"/>
      <c r="M718" s="295"/>
      <c r="N718" s="295"/>
      <c r="O718" s="295"/>
      <c r="P718" s="295"/>
      <c r="Q718" s="295"/>
      <c r="R718" s="295"/>
      <c r="S718" s="295"/>
      <c r="T718" s="295"/>
      <c r="U718" s="295"/>
      <c r="V718" s="295"/>
      <c r="W718" s="295"/>
      <c r="X718" s="295"/>
      <c r="Y718" s="295"/>
      <c r="Z718" s="295"/>
      <c r="AA718" s="295"/>
      <c r="AB718" s="295"/>
      <c r="AC718" s="295"/>
      <c r="AD718" s="295"/>
      <c r="AE718" s="295"/>
      <c r="AF718" s="295"/>
      <c r="AG718" s="295"/>
    </row>
    <row r="719" spans="1:33" ht="24" customHeight="1">
      <c r="A719" s="295"/>
      <c r="B719" s="295"/>
      <c r="C719" s="295"/>
      <c r="D719" s="295"/>
      <c r="E719" s="295"/>
      <c r="F719" s="295"/>
      <c r="G719" s="295"/>
      <c r="H719" s="295"/>
      <c r="I719" s="295"/>
      <c r="J719" s="295"/>
      <c r="K719" s="295"/>
      <c r="L719" s="295"/>
      <c r="M719" s="295"/>
      <c r="N719" s="295"/>
      <c r="O719" s="295"/>
      <c r="P719" s="295"/>
      <c r="Q719" s="295"/>
      <c r="R719" s="295"/>
      <c r="S719" s="295"/>
      <c r="T719" s="295"/>
      <c r="U719" s="295"/>
      <c r="V719" s="295"/>
      <c r="W719" s="295"/>
      <c r="X719" s="295"/>
      <c r="Y719" s="295"/>
      <c r="Z719" s="295"/>
      <c r="AA719" s="295"/>
      <c r="AB719" s="295"/>
      <c r="AC719" s="295"/>
      <c r="AD719" s="295"/>
      <c r="AE719" s="295"/>
      <c r="AF719" s="295"/>
      <c r="AG719" s="295"/>
    </row>
    <row r="720" spans="1:33" ht="24" customHeight="1">
      <c r="A720" s="295"/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  <c r="AB720" s="295"/>
      <c r="AC720" s="295"/>
      <c r="AD720" s="295"/>
      <c r="AE720" s="295"/>
      <c r="AF720" s="295"/>
      <c r="AG720" s="295"/>
    </row>
    <row r="721" spans="1:33" ht="24" customHeight="1">
      <c r="A721" s="295"/>
      <c r="B721" s="295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  <c r="AA721" s="295"/>
      <c r="AB721" s="295"/>
      <c r="AC721" s="295"/>
      <c r="AD721" s="295"/>
      <c r="AE721" s="295"/>
      <c r="AF721" s="295"/>
      <c r="AG721" s="295"/>
    </row>
    <row r="722" spans="1:33" ht="24" customHeight="1">
      <c r="A722" s="295"/>
      <c r="B722" s="295"/>
      <c r="C722" s="295"/>
      <c r="D722" s="295"/>
      <c r="E722" s="295"/>
      <c r="F722" s="295"/>
      <c r="G722" s="295"/>
      <c r="H722" s="295"/>
      <c r="I722" s="295"/>
      <c r="J722" s="295"/>
      <c r="K722" s="295"/>
      <c r="L722" s="295"/>
      <c r="M722" s="295"/>
      <c r="N722" s="295"/>
      <c r="O722" s="295"/>
      <c r="P722" s="295"/>
      <c r="Q722" s="295"/>
      <c r="R722" s="295"/>
      <c r="S722" s="295"/>
      <c r="T722" s="295"/>
      <c r="U722" s="295"/>
      <c r="V722" s="295"/>
      <c r="W722" s="295"/>
      <c r="X722" s="295"/>
      <c r="Y722" s="295"/>
      <c r="Z722" s="295"/>
      <c r="AA722" s="295"/>
      <c r="AB722" s="295"/>
      <c r="AC722" s="295"/>
      <c r="AD722" s="295"/>
      <c r="AE722" s="295"/>
      <c r="AF722" s="295"/>
      <c r="AG722" s="295"/>
    </row>
    <row r="723" spans="1:33" ht="24" customHeight="1">
      <c r="A723" s="295"/>
      <c r="B723" s="295"/>
      <c r="C723" s="295"/>
      <c r="D723" s="295"/>
      <c r="E723" s="295"/>
      <c r="F723" s="295"/>
      <c r="G723" s="295"/>
      <c r="H723" s="295"/>
      <c r="I723" s="295"/>
      <c r="J723" s="295"/>
      <c r="K723" s="295"/>
      <c r="L723" s="295"/>
      <c r="M723" s="295"/>
      <c r="N723" s="295"/>
      <c r="O723" s="295"/>
      <c r="P723" s="295"/>
      <c r="Q723" s="295"/>
      <c r="R723" s="295"/>
      <c r="S723" s="295"/>
      <c r="T723" s="295"/>
      <c r="U723" s="295"/>
      <c r="V723" s="295"/>
      <c r="W723" s="295"/>
      <c r="X723" s="295"/>
      <c r="Y723" s="295"/>
      <c r="Z723" s="295"/>
      <c r="AA723" s="295"/>
      <c r="AB723" s="295"/>
      <c r="AC723" s="295"/>
      <c r="AD723" s="295"/>
      <c r="AE723" s="295"/>
      <c r="AF723" s="295"/>
      <c r="AG723" s="295"/>
    </row>
    <row r="724" spans="1:33" ht="24" customHeight="1">
      <c r="A724" s="295"/>
      <c r="B724" s="295"/>
      <c r="C724" s="295"/>
      <c r="D724" s="295"/>
      <c r="E724" s="295"/>
      <c r="F724" s="295"/>
      <c r="G724" s="295"/>
      <c r="H724" s="295"/>
      <c r="I724" s="295"/>
      <c r="J724" s="295"/>
      <c r="K724" s="295"/>
      <c r="L724" s="295"/>
      <c r="M724" s="295"/>
      <c r="N724" s="295"/>
      <c r="O724" s="295"/>
      <c r="P724" s="295"/>
      <c r="Q724" s="295"/>
      <c r="R724" s="295"/>
      <c r="S724" s="295"/>
      <c r="T724" s="295"/>
      <c r="U724" s="295"/>
      <c r="V724" s="295"/>
      <c r="W724" s="295"/>
      <c r="X724" s="295"/>
      <c r="Y724" s="295"/>
      <c r="Z724" s="295"/>
      <c r="AA724" s="295"/>
      <c r="AB724" s="295"/>
      <c r="AC724" s="295"/>
      <c r="AD724" s="295"/>
      <c r="AE724" s="295"/>
      <c r="AF724" s="295"/>
      <c r="AG724" s="295"/>
    </row>
    <row r="725" spans="1:33" ht="24" customHeight="1">
      <c r="A725" s="295"/>
      <c r="B725" s="295"/>
      <c r="C725" s="295"/>
      <c r="D725" s="295"/>
      <c r="E725" s="295"/>
      <c r="F725" s="295"/>
      <c r="G725" s="295"/>
      <c r="H725" s="295"/>
      <c r="I725" s="295"/>
      <c r="J725" s="295"/>
      <c r="K725" s="295"/>
      <c r="L725" s="295"/>
      <c r="M725" s="295"/>
      <c r="N725" s="295"/>
      <c r="O725" s="295"/>
      <c r="P725" s="295"/>
      <c r="Q725" s="295"/>
      <c r="R725" s="295"/>
      <c r="S725" s="295"/>
      <c r="T725" s="295"/>
      <c r="U725" s="295"/>
      <c r="V725" s="295"/>
      <c r="W725" s="295"/>
      <c r="X725" s="295"/>
      <c r="Y725" s="295"/>
      <c r="Z725" s="295"/>
      <c r="AA725" s="295"/>
      <c r="AB725" s="295"/>
      <c r="AC725" s="295"/>
      <c r="AD725" s="295"/>
      <c r="AE725" s="295"/>
      <c r="AF725" s="295"/>
      <c r="AG725" s="295"/>
    </row>
    <row r="726" spans="1:33" ht="24" customHeight="1">
      <c r="A726" s="295"/>
      <c r="B726" s="295"/>
      <c r="C726" s="295"/>
      <c r="D726" s="295"/>
      <c r="E726" s="295"/>
      <c r="F726" s="295"/>
      <c r="G726" s="295"/>
      <c r="H726" s="295"/>
      <c r="I726" s="295"/>
      <c r="J726" s="295"/>
      <c r="K726" s="295"/>
      <c r="L726" s="295"/>
      <c r="M726" s="295"/>
      <c r="N726" s="295"/>
      <c r="O726" s="295"/>
      <c r="P726" s="295"/>
      <c r="Q726" s="295"/>
      <c r="R726" s="295"/>
      <c r="S726" s="295"/>
      <c r="T726" s="295"/>
      <c r="U726" s="295"/>
      <c r="V726" s="295"/>
      <c r="W726" s="295"/>
      <c r="X726" s="295"/>
      <c r="Y726" s="295"/>
      <c r="Z726" s="295"/>
      <c r="AA726" s="295"/>
      <c r="AB726" s="295"/>
      <c r="AC726" s="295"/>
      <c r="AD726" s="295"/>
      <c r="AE726" s="295"/>
      <c r="AF726" s="295"/>
      <c r="AG726" s="295"/>
    </row>
    <row r="727" spans="1:33" ht="24" customHeight="1">
      <c r="A727" s="295"/>
      <c r="B727" s="295"/>
      <c r="C727" s="295"/>
      <c r="D727" s="295"/>
      <c r="E727" s="295"/>
      <c r="F727" s="295"/>
      <c r="G727" s="295"/>
      <c r="H727" s="295"/>
      <c r="I727" s="295"/>
      <c r="J727" s="295"/>
      <c r="K727" s="295"/>
      <c r="L727" s="295"/>
      <c r="M727" s="295"/>
      <c r="N727" s="295"/>
      <c r="O727" s="295"/>
      <c r="P727" s="295"/>
      <c r="Q727" s="295"/>
      <c r="R727" s="295"/>
      <c r="S727" s="295"/>
      <c r="T727" s="295"/>
      <c r="U727" s="295"/>
      <c r="V727" s="295"/>
      <c r="W727" s="295"/>
      <c r="X727" s="295"/>
      <c r="Y727" s="295"/>
      <c r="Z727" s="295"/>
      <c r="AA727" s="295"/>
      <c r="AB727" s="295"/>
      <c r="AC727" s="295"/>
      <c r="AD727" s="295"/>
      <c r="AE727" s="295"/>
      <c r="AF727" s="295"/>
      <c r="AG727" s="295"/>
    </row>
    <row r="728" spans="1:33" ht="24" customHeight="1">
      <c r="A728" s="295"/>
      <c r="B728" s="295"/>
      <c r="C728" s="295"/>
      <c r="D728" s="295"/>
      <c r="E728" s="295"/>
      <c r="F728" s="295"/>
      <c r="G728" s="295"/>
      <c r="H728" s="295"/>
      <c r="I728" s="295"/>
      <c r="J728" s="295"/>
      <c r="K728" s="295"/>
      <c r="L728" s="295"/>
      <c r="M728" s="295"/>
      <c r="N728" s="295"/>
      <c r="O728" s="295"/>
      <c r="P728" s="295"/>
      <c r="Q728" s="295"/>
      <c r="R728" s="295"/>
      <c r="S728" s="295"/>
      <c r="T728" s="295"/>
      <c r="U728" s="295"/>
      <c r="V728" s="295"/>
      <c r="W728" s="295"/>
      <c r="X728" s="295"/>
      <c r="Y728" s="295"/>
      <c r="Z728" s="295"/>
      <c r="AA728" s="295"/>
      <c r="AB728" s="295"/>
      <c r="AC728" s="295"/>
      <c r="AD728" s="295"/>
      <c r="AE728" s="295"/>
      <c r="AF728" s="295"/>
      <c r="AG728" s="295"/>
    </row>
    <row r="729" spans="1:33" ht="24" customHeight="1">
      <c r="A729" s="295"/>
      <c r="B729" s="295"/>
      <c r="C729" s="295"/>
      <c r="D729" s="295"/>
      <c r="E729" s="295"/>
      <c r="F729" s="295"/>
      <c r="G729" s="295"/>
      <c r="H729" s="295"/>
      <c r="I729" s="295"/>
      <c r="J729" s="295"/>
      <c r="K729" s="295"/>
      <c r="L729" s="295"/>
      <c r="M729" s="295"/>
      <c r="N729" s="295"/>
      <c r="O729" s="295"/>
      <c r="P729" s="295"/>
      <c r="Q729" s="295"/>
      <c r="R729" s="295"/>
      <c r="S729" s="295"/>
      <c r="T729" s="295"/>
      <c r="U729" s="295"/>
      <c r="V729" s="295"/>
      <c r="W729" s="295"/>
      <c r="X729" s="295"/>
      <c r="Y729" s="295"/>
      <c r="Z729" s="295"/>
      <c r="AA729" s="295"/>
      <c r="AB729" s="295"/>
      <c r="AC729" s="295"/>
      <c r="AD729" s="295"/>
      <c r="AE729" s="295"/>
      <c r="AF729" s="295"/>
      <c r="AG729" s="295"/>
    </row>
    <row r="730" spans="1:33" ht="24" customHeight="1">
      <c r="A730" s="295"/>
      <c r="B730" s="295"/>
      <c r="C730" s="295"/>
      <c r="D730" s="295"/>
      <c r="E730" s="295"/>
      <c r="F730" s="295"/>
      <c r="G730" s="295"/>
      <c r="H730" s="295"/>
      <c r="I730" s="295"/>
      <c r="J730" s="295"/>
      <c r="K730" s="295"/>
      <c r="L730" s="295"/>
      <c r="M730" s="295"/>
      <c r="N730" s="295"/>
      <c r="O730" s="295"/>
      <c r="P730" s="295"/>
      <c r="Q730" s="295"/>
      <c r="R730" s="295"/>
      <c r="S730" s="295"/>
      <c r="T730" s="295"/>
      <c r="U730" s="295"/>
      <c r="V730" s="295"/>
      <c r="W730" s="295"/>
      <c r="X730" s="295"/>
      <c r="Y730" s="295"/>
      <c r="Z730" s="295"/>
      <c r="AA730" s="295"/>
      <c r="AB730" s="295"/>
      <c r="AC730" s="295"/>
      <c r="AD730" s="295"/>
      <c r="AE730" s="295"/>
      <c r="AF730" s="295"/>
      <c r="AG730" s="295"/>
    </row>
    <row r="731" spans="1:33" ht="24" customHeight="1">
      <c r="A731" s="295"/>
      <c r="B731" s="295"/>
      <c r="C731" s="295"/>
      <c r="D731" s="295"/>
      <c r="E731" s="295"/>
      <c r="F731" s="295"/>
      <c r="G731" s="295"/>
      <c r="H731" s="295"/>
      <c r="I731" s="295"/>
      <c r="J731" s="295"/>
      <c r="K731" s="295"/>
      <c r="L731" s="295"/>
      <c r="M731" s="295"/>
      <c r="N731" s="295"/>
      <c r="O731" s="295"/>
      <c r="P731" s="295"/>
      <c r="Q731" s="295"/>
      <c r="R731" s="295"/>
      <c r="S731" s="295"/>
      <c r="T731" s="295"/>
      <c r="U731" s="295"/>
      <c r="V731" s="295"/>
      <c r="W731" s="295"/>
      <c r="X731" s="295"/>
      <c r="Y731" s="295"/>
      <c r="Z731" s="295"/>
      <c r="AA731" s="295"/>
      <c r="AB731" s="295"/>
      <c r="AC731" s="295"/>
      <c r="AD731" s="295"/>
      <c r="AE731" s="295"/>
      <c r="AF731" s="295"/>
      <c r="AG731" s="295"/>
    </row>
    <row r="732" spans="1:33" ht="24" customHeight="1">
      <c r="A732" s="295"/>
      <c r="B732" s="295"/>
      <c r="C732" s="295"/>
      <c r="D732" s="295"/>
      <c r="E732" s="295"/>
      <c r="F732" s="295"/>
      <c r="G732" s="295"/>
      <c r="H732" s="295"/>
      <c r="I732" s="295"/>
      <c r="J732" s="295"/>
      <c r="K732" s="295"/>
      <c r="L732" s="295"/>
      <c r="M732" s="295"/>
      <c r="N732" s="295"/>
      <c r="O732" s="295"/>
      <c r="P732" s="295"/>
      <c r="Q732" s="295"/>
      <c r="R732" s="295"/>
      <c r="S732" s="295"/>
      <c r="T732" s="295"/>
      <c r="U732" s="295"/>
      <c r="V732" s="295"/>
      <c r="W732" s="295"/>
      <c r="X732" s="295"/>
      <c r="Y732" s="295"/>
      <c r="Z732" s="295"/>
      <c r="AA732" s="295"/>
      <c r="AB732" s="295"/>
      <c r="AC732" s="295"/>
      <c r="AD732" s="295"/>
      <c r="AE732" s="295"/>
      <c r="AF732" s="295"/>
      <c r="AG732" s="295"/>
    </row>
    <row r="733" spans="1:33" ht="24" customHeight="1">
      <c r="A733" s="295"/>
      <c r="B733" s="295"/>
      <c r="C733" s="295"/>
      <c r="D733" s="295"/>
      <c r="E733" s="295"/>
      <c r="F733" s="295"/>
      <c r="G733" s="295"/>
      <c r="H733" s="295"/>
      <c r="I733" s="295"/>
      <c r="J733" s="295"/>
      <c r="K733" s="295"/>
      <c r="L733" s="295"/>
      <c r="M733" s="295"/>
      <c r="N733" s="295"/>
      <c r="O733" s="295"/>
      <c r="P733" s="295"/>
      <c r="Q733" s="295"/>
      <c r="R733" s="295"/>
      <c r="S733" s="295"/>
      <c r="T733" s="295"/>
      <c r="U733" s="295"/>
      <c r="V733" s="295"/>
      <c r="W733" s="295"/>
      <c r="X733" s="295"/>
      <c r="Y733" s="295"/>
      <c r="Z733" s="295"/>
      <c r="AA733" s="295"/>
      <c r="AB733" s="295"/>
      <c r="AC733" s="295"/>
      <c r="AD733" s="295"/>
      <c r="AE733" s="295"/>
      <c r="AF733" s="295"/>
      <c r="AG733" s="295"/>
    </row>
    <row r="734" spans="1:33" ht="24" customHeight="1">
      <c r="A734" s="295"/>
      <c r="B734" s="295"/>
      <c r="C734" s="295"/>
      <c r="D734" s="295"/>
      <c r="E734" s="295"/>
      <c r="F734" s="295"/>
      <c r="G734" s="295"/>
      <c r="H734" s="295"/>
      <c r="I734" s="295"/>
      <c r="J734" s="295"/>
      <c r="K734" s="295"/>
      <c r="L734" s="295"/>
      <c r="M734" s="295"/>
      <c r="N734" s="295"/>
      <c r="O734" s="295"/>
      <c r="P734" s="295"/>
      <c r="Q734" s="295"/>
      <c r="R734" s="295"/>
      <c r="S734" s="295"/>
      <c r="T734" s="295"/>
      <c r="U734" s="295"/>
      <c r="V734" s="295"/>
      <c r="W734" s="295"/>
      <c r="X734" s="295"/>
      <c r="Y734" s="295"/>
      <c r="Z734" s="295"/>
      <c r="AA734" s="295"/>
      <c r="AB734" s="295"/>
      <c r="AC734" s="295"/>
      <c r="AD734" s="295"/>
      <c r="AE734" s="295"/>
      <c r="AF734" s="295"/>
      <c r="AG734" s="295"/>
    </row>
    <row r="735" spans="1:33" ht="24" customHeight="1">
      <c r="A735" s="295"/>
      <c r="B735" s="295"/>
      <c r="C735" s="295"/>
      <c r="D735" s="295"/>
      <c r="E735" s="295"/>
      <c r="F735" s="295"/>
      <c r="G735" s="295"/>
      <c r="H735" s="295"/>
      <c r="I735" s="295"/>
      <c r="J735" s="295"/>
      <c r="K735" s="295"/>
      <c r="L735" s="295"/>
      <c r="M735" s="295"/>
      <c r="N735" s="295"/>
      <c r="O735" s="295"/>
      <c r="P735" s="295"/>
      <c r="Q735" s="295"/>
      <c r="R735" s="295"/>
      <c r="S735" s="295"/>
      <c r="T735" s="295"/>
      <c r="U735" s="295"/>
      <c r="V735" s="295"/>
      <c r="W735" s="295"/>
      <c r="X735" s="295"/>
      <c r="Y735" s="295"/>
      <c r="Z735" s="295"/>
      <c r="AA735" s="295"/>
      <c r="AB735" s="295"/>
      <c r="AC735" s="295"/>
      <c r="AD735" s="295"/>
      <c r="AE735" s="295"/>
      <c r="AF735" s="295"/>
      <c r="AG735" s="295"/>
    </row>
    <row r="736" spans="1:33" ht="24" customHeight="1">
      <c r="A736" s="295"/>
      <c r="B736" s="295"/>
      <c r="C736" s="295"/>
      <c r="D736" s="295"/>
      <c r="E736" s="295"/>
      <c r="F736" s="295"/>
      <c r="G736" s="295"/>
      <c r="H736" s="295"/>
      <c r="I736" s="295"/>
      <c r="J736" s="295"/>
      <c r="K736" s="295"/>
      <c r="L736" s="295"/>
      <c r="M736" s="295"/>
      <c r="N736" s="295"/>
      <c r="O736" s="295"/>
      <c r="P736" s="295"/>
      <c r="Q736" s="295"/>
      <c r="R736" s="295"/>
      <c r="S736" s="295"/>
      <c r="T736" s="295"/>
      <c r="U736" s="295"/>
      <c r="V736" s="295"/>
      <c r="W736" s="295"/>
      <c r="X736" s="295"/>
      <c r="Y736" s="295"/>
      <c r="Z736" s="295"/>
      <c r="AA736" s="295"/>
      <c r="AB736" s="295"/>
      <c r="AC736" s="295"/>
      <c r="AD736" s="295"/>
      <c r="AE736" s="295"/>
      <c r="AF736" s="295"/>
      <c r="AG736" s="295"/>
    </row>
    <row r="737" spans="1:33" ht="24" customHeight="1">
      <c r="A737" s="295"/>
      <c r="B737" s="295"/>
      <c r="C737" s="295"/>
      <c r="D737" s="295"/>
      <c r="E737" s="295"/>
      <c r="F737" s="295"/>
      <c r="G737" s="295"/>
      <c r="H737" s="295"/>
      <c r="I737" s="295"/>
      <c r="J737" s="295"/>
      <c r="K737" s="295"/>
      <c r="L737" s="295"/>
      <c r="M737" s="295"/>
      <c r="N737" s="295"/>
      <c r="O737" s="295"/>
      <c r="P737" s="295"/>
      <c r="Q737" s="295"/>
      <c r="R737" s="295"/>
      <c r="S737" s="295"/>
      <c r="T737" s="295"/>
      <c r="U737" s="295"/>
      <c r="V737" s="295"/>
      <c r="W737" s="295"/>
      <c r="X737" s="295"/>
      <c r="Y737" s="295"/>
      <c r="Z737" s="295"/>
      <c r="AA737" s="295"/>
      <c r="AB737" s="295"/>
      <c r="AC737" s="295"/>
      <c r="AD737" s="295"/>
      <c r="AE737" s="295"/>
      <c r="AF737" s="295"/>
      <c r="AG737" s="295"/>
    </row>
    <row r="738" spans="1:33" ht="24" customHeight="1">
      <c r="A738" s="295"/>
      <c r="B738" s="295"/>
      <c r="C738" s="295"/>
      <c r="D738" s="295"/>
      <c r="E738" s="295"/>
      <c r="F738" s="295"/>
      <c r="G738" s="295"/>
      <c r="H738" s="295"/>
      <c r="I738" s="295"/>
      <c r="J738" s="295"/>
      <c r="K738" s="295"/>
      <c r="L738" s="295"/>
      <c r="M738" s="295"/>
      <c r="N738" s="295"/>
      <c r="O738" s="295"/>
      <c r="P738" s="295"/>
      <c r="Q738" s="295"/>
      <c r="R738" s="295"/>
      <c r="S738" s="295"/>
      <c r="T738" s="295"/>
      <c r="U738" s="295"/>
      <c r="V738" s="295"/>
      <c r="W738" s="295"/>
      <c r="X738" s="295"/>
      <c r="Y738" s="295"/>
      <c r="Z738" s="295"/>
      <c r="AA738" s="295"/>
      <c r="AB738" s="295"/>
      <c r="AC738" s="295"/>
      <c r="AD738" s="295"/>
      <c r="AE738" s="295"/>
      <c r="AF738" s="295"/>
      <c r="AG738" s="295"/>
    </row>
    <row r="739" spans="1:33" ht="24" customHeight="1">
      <c r="A739" s="295"/>
      <c r="B739" s="295"/>
      <c r="C739" s="295"/>
      <c r="D739" s="295"/>
      <c r="E739" s="295"/>
      <c r="F739" s="295"/>
      <c r="G739" s="295"/>
      <c r="H739" s="295"/>
      <c r="I739" s="295"/>
      <c r="J739" s="295"/>
      <c r="K739" s="295"/>
      <c r="L739" s="295"/>
      <c r="M739" s="295"/>
      <c r="N739" s="295"/>
      <c r="O739" s="295"/>
      <c r="P739" s="295"/>
      <c r="Q739" s="295"/>
      <c r="R739" s="295"/>
      <c r="S739" s="295"/>
      <c r="T739" s="295"/>
      <c r="U739" s="295"/>
      <c r="V739" s="295"/>
      <c r="W739" s="295"/>
      <c r="X739" s="295"/>
      <c r="Y739" s="295"/>
      <c r="Z739" s="295"/>
      <c r="AA739" s="295"/>
      <c r="AB739" s="295"/>
      <c r="AC739" s="295"/>
      <c r="AD739" s="295"/>
      <c r="AE739" s="295"/>
      <c r="AF739" s="295"/>
      <c r="AG739" s="295"/>
    </row>
    <row r="740" spans="1:33" ht="24" customHeight="1">
      <c r="A740" s="295"/>
      <c r="B740" s="295"/>
      <c r="C740" s="295"/>
      <c r="D740" s="295"/>
      <c r="E740" s="295"/>
      <c r="F740" s="295"/>
      <c r="G740" s="295"/>
      <c r="H740" s="295"/>
      <c r="I740" s="295"/>
      <c r="J740" s="295"/>
      <c r="K740" s="295"/>
      <c r="L740" s="295"/>
      <c r="M740" s="295"/>
      <c r="N740" s="295"/>
      <c r="O740" s="295"/>
      <c r="P740" s="295"/>
      <c r="Q740" s="295"/>
      <c r="R740" s="295"/>
      <c r="S740" s="295"/>
      <c r="T740" s="295"/>
      <c r="U740" s="295"/>
      <c r="V740" s="295"/>
      <c r="W740" s="295"/>
      <c r="X740" s="295"/>
      <c r="Y740" s="295"/>
      <c r="Z740" s="295"/>
      <c r="AA740" s="295"/>
      <c r="AB740" s="295"/>
      <c r="AC740" s="295"/>
      <c r="AD740" s="295"/>
      <c r="AE740" s="295"/>
      <c r="AF740" s="295"/>
      <c r="AG740" s="295"/>
    </row>
    <row r="741" spans="1:33" ht="24" customHeight="1">
      <c r="A741" s="295"/>
      <c r="B741" s="295"/>
      <c r="C741" s="295"/>
      <c r="D741" s="295"/>
      <c r="E741" s="295"/>
      <c r="F741" s="295"/>
      <c r="G741" s="295"/>
      <c r="H741" s="295"/>
      <c r="I741" s="295"/>
      <c r="J741" s="295"/>
      <c r="K741" s="295"/>
      <c r="L741" s="295"/>
      <c r="M741" s="295"/>
      <c r="N741" s="295"/>
      <c r="O741" s="295"/>
      <c r="P741" s="295"/>
      <c r="Q741" s="295"/>
      <c r="R741" s="295"/>
      <c r="S741" s="295"/>
      <c r="T741" s="295"/>
      <c r="U741" s="295"/>
      <c r="V741" s="295"/>
      <c r="W741" s="295"/>
      <c r="X741" s="295"/>
      <c r="Y741" s="295"/>
      <c r="Z741" s="295"/>
      <c r="AA741" s="295"/>
      <c r="AB741" s="295"/>
      <c r="AC741" s="295"/>
      <c r="AD741" s="295"/>
      <c r="AE741" s="295"/>
      <c r="AF741" s="295"/>
      <c r="AG741" s="295"/>
    </row>
    <row r="742" spans="1:33" ht="24" customHeight="1">
      <c r="A742" s="295"/>
      <c r="B742" s="295"/>
      <c r="C742" s="295"/>
      <c r="D742" s="295"/>
      <c r="E742" s="295"/>
      <c r="F742" s="295"/>
      <c r="G742" s="295"/>
      <c r="H742" s="295"/>
      <c r="I742" s="295"/>
      <c r="J742" s="295"/>
      <c r="K742" s="295"/>
      <c r="L742" s="295"/>
      <c r="M742" s="295"/>
      <c r="N742" s="295"/>
      <c r="O742" s="295"/>
      <c r="P742" s="295"/>
      <c r="Q742" s="295"/>
      <c r="R742" s="295"/>
      <c r="S742" s="295"/>
      <c r="T742" s="295"/>
      <c r="U742" s="295"/>
      <c r="V742" s="295"/>
      <c r="W742" s="295"/>
      <c r="X742" s="295"/>
      <c r="Y742" s="295"/>
      <c r="Z742" s="295"/>
      <c r="AA742" s="295"/>
      <c r="AB742" s="295"/>
      <c r="AC742" s="295"/>
      <c r="AD742" s="295"/>
      <c r="AE742" s="295"/>
      <c r="AF742" s="295"/>
      <c r="AG742" s="295"/>
    </row>
    <row r="743" spans="1:33" ht="24" customHeight="1">
      <c r="A743" s="295"/>
      <c r="B743" s="295"/>
      <c r="C743" s="295"/>
      <c r="D743" s="295"/>
      <c r="E743" s="295"/>
      <c r="F743" s="295"/>
      <c r="G743" s="295"/>
      <c r="H743" s="295"/>
      <c r="I743" s="295"/>
      <c r="J743" s="295"/>
      <c r="K743" s="295"/>
      <c r="L743" s="295"/>
      <c r="M743" s="295"/>
      <c r="N743" s="295"/>
      <c r="O743" s="295"/>
      <c r="P743" s="295"/>
      <c r="Q743" s="295"/>
      <c r="R743" s="295"/>
      <c r="S743" s="295"/>
      <c r="T743" s="295"/>
      <c r="U743" s="295"/>
      <c r="V743" s="295"/>
      <c r="W743" s="295"/>
      <c r="X743" s="295"/>
      <c r="Y743" s="295"/>
      <c r="Z743" s="295"/>
      <c r="AA743" s="295"/>
      <c r="AB743" s="295"/>
      <c r="AC743" s="295"/>
      <c r="AD743" s="295"/>
      <c r="AE743" s="295"/>
      <c r="AF743" s="295"/>
      <c r="AG743" s="295"/>
    </row>
    <row r="744" spans="1:33" ht="24" customHeight="1">
      <c r="A744" s="295"/>
      <c r="B744" s="295"/>
      <c r="C744" s="295"/>
      <c r="D744" s="295"/>
      <c r="E744" s="295"/>
      <c r="F744" s="295"/>
      <c r="G744" s="295"/>
      <c r="H744" s="295"/>
      <c r="I744" s="295"/>
      <c r="J744" s="295"/>
      <c r="K744" s="295"/>
      <c r="L744" s="295"/>
      <c r="M744" s="295"/>
      <c r="N744" s="295"/>
      <c r="O744" s="295"/>
      <c r="P744" s="295"/>
      <c r="Q744" s="295"/>
      <c r="R744" s="295"/>
      <c r="S744" s="295"/>
      <c r="T744" s="295"/>
      <c r="U744" s="295"/>
      <c r="V744" s="295"/>
      <c r="W744" s="295"/>
      <c r="X744" s="295"/>
      <c r="Y744" s="295"/>
      <c r="Z744" s="295"/>
      <c r="AA744" s="295"/>
      <c r="AB744" s="295"/>
      <c r="AC744" s="295"/>
      <c r="AD744" s="295"/>
      <c r="AE744" s="295"/>
      <c r="AF744" s="295"/>
      <c r="AG744" s="295"/>
    </row>
    <row r="745" spans="1:33" ht="24" customHeight="1">
      <c r="A745" s="295"/>
      <c r="B745" s="295"/>
      <c r="C745" s="295"/>
      <c r="D745" s="295"/>
      <c r="E745" s="295"/>
      <c r="F745" s="295"/>
      <c r="G745" s="295"/>
      <c r="H745" s="295"/>
      <c r="I745" s="295"/>
      <c r="J745" s="295"/>
      <c r="K745" s="295"/>
      <c r="L745" s="295"/>
      <c r="M745" s="295"/>
      <c r="N745" s="295"/>
      <c r="O745" s="295"/>
      <c r="P745" s="295"/>
      <c r="Q745" s="295"/>
      <c r="R745" s="295"/>
      <c r="S745" s="295"/>
      <c r="T745" s="295"/>
      <c r="U745" s="295"/>
      <c r="V745" s="295"/>
      <c r="W745" s="295"/>
      <c r="X745" s="295"/>
      <c r="Y745" s="295"/>
      <c r="Z745" s="295"/>
      <c r="AA745" s="295"/>
      <c r="AB745" s="295"/>
      <c r="AC745" s="295"/>
      <c r="AD745" s="295"/>
      <c r="AE745" s="295"/>
      <c r="AF745" s="295"/>
      <c r="AG745" s="295"/>
    </row>
    <row r="746" spans="1:33" ht="24" customHeight="1">
      <c r="A746" s="295"/>
      <c r="B746" s="295"/>
      <c r="C746" s="295"/>
      <c r="D746" s="295"/>
      <c r="E746" s="295"/>
      <c r="F746" s="295"/>
      <c r="G746" s="295"/>
      <c r="H746" s="295"/>
      <c r="I746" s="295"/>
      <c r="J746" s="295"/>
      <c r="K746" s="295"/>
      <c r="L746" s="295"/>
      <c r="M746" s="295"/>
      <c r="N746" s="295"/>
      <c r="O746" s="295"/>
      <c r="P746" s="295"/>
      <c r="Q746" s="295"/>
      <c r="R746" s="295"/>
      <c r="S746" s="295"/>
      <c r="T746" s="295"/>
      <c r="U746" s="295"/>
      <c r="V746" s="295"/>
      <c r="W746" s="295"/>
      <c r="X746" s="295"/>
      <c r="Y746" s="295"/>
      <c r="Z746" s="295"/>
      <c r="AA746" s="295"/>
      <c r="AB746" s="295"/>
      <c r="AC746" s="295"/>
      <c r="AD746" s="295"/>
      <c r="AE746" s="295"/>
      <c r="AF746" s="295"/>
      <c r="AG746" s="295"/>
    </row>
    <row r="747" spans="1:33" ht="24" customHeight="1">
      <c r="A747" s="295"/>
      <c r="B747" s="295"/>
      <c r="C747" s="295"/>
      <c r="D747" s="295"/>
      <c r="E747" s="295"/>
      <c r="F747" s="295"/>
      <c r="G747" s="295"/>
      <c r="H747" s="295"/>
      <c r="I747" s="295"/>
      <c r="J747" s="295"/>
      <c r="K747" s="295"/>
      <c r="L747" s="295"/>
      <c r="M747" s="295"/>
      <c r="N747" s="295"/>
      <c r="O747" s="295"/>
      <c r="P747" s="295"/>
      <c r="Q747" s="295"/>
      <c r="R747" s="295"/>
      <c r="S747" s="295"/>
      <c r="T747" s="295"/>
      <c r="U747" s="295"/>
      <c r="V747" s="295"/>
      <c r="W747" s="295"/>
      <c r="X747" s="295"/>
      <c r="Y747" s="295"/>
      <c r="Z747" s="295"/>
      <c r="AA747" s="295"/>
      <c r="AB747" s="295"/>
      <c r="AC747" s="295"/>
      <c r="AD747" s="295"/>
      <c r="AE747" s="295"/>
      <c r="AF747" s="295"/>
      <c r="AG747" s="295"/>
    </row>
    <row r="748" spans="1:33" ht="24" customHeight="1">
      <c r="A748" s="295"/>
      <c r="B748" s="295"/>
      <c r="C748" s="295"/>
      <c r="D748" s="295"/>
      <c r="E748" s="295"/>
      <c r="F748" s="295"/>
      <c r="G748" s="295"/>
      <c r="H748" s="295"/>
      <c r="I748" s="295"/>
      <c r="J748" s="295"/>
      <c r="K748" s="295"/>
      <c r="L748" s="295"/>
      <c r="M748" s="295"/>
      <c r="N748" s="295"/>
      <c r="O748" s="295"/>
      <c r="P748" s="295"/>
      <c r="Q748" s="295"/>
      <c r="R748" s="295"/>
      <c r="S748" s="295"/>
      <c r="T748" s="295"/>
      <c r="U748" s="295"/>
      <c r="V748" s="295"/>
      <c r="W748" s="295"/>
      <c r="X748" s="295"/>
      <c r="Y748" s="295"/>
      <c r="Z748" s="295"/>
      <c r="AA748" s="295"/>
      <c r="AB748" s="295"/>
      <c r="AC748" s="295"/>
      <c r="AD748" s="295"/>
      <c r="AE748" s="295"/>
      <c r="AF748" s="295"/>
      <c r="AG748" s="295"/>
    </row>
    <row r="749" spans="1:33" ht="24" customHeight="1">
      <c r="A749" s="295"/>
      <c r="B749" s="295"/>
      <c r="C749" s="295"/>
      <c r="D749" s="295"/>
      <c r="E749" s="295"/>
      <c r="F749" s="295"/>
      <c r="G749" s="295"/>
      <c r="H749" s="295"/>
      <c r="I749" s="295"/>
      <c r="J749" s="295"/>
      <c r="K749" s="295"/>
      <c r="L749" s="295"/>
      <c r="M749" s="295"/>
      <c r="N749" s="295"/>
      <c r="O749" s="295"/>
      <c r="P749" s="295"/>
      <c r="Q749" s="295"/>
      <c r="R749" s="295"/>
      <c r="S749" s="295"/>
      <c r="T749" s="295"/>
      <c r="U749" s="295"/>
      <c r="V749" s="295"/>
      <c r="W749" s="295"/>
      <c r="X749" s="295"/>
      <c r="Y749" s="295"/>
      <c r="Z749" s="295"/>
      <c r="AA749" s="295"/>
      <c r="AB749" s="295"/>
      <c r="AC749" s="295"/>
      <c r="AD749" s="295"/>
      <c r="AE749" s="295"/>
      <c r="AF749" s="295"/>
      <c r="AG749" s="295"/>
    </row>
    <row r="750" spans="1:33" ht="24" customHeight="1">
      <c r="A750" s="295"/>
      <c r="B750" s="295"/>
      <c r="C750" s="295"/>
      <c r="D750" s="295"/>
      <c r="E750" s="295"/>
      <c r="F750" s="295"/>
      <c r="G750" s="295"/>
      <c r="H750" s="295"/>
      <c r="I750" s="295"/>
      <c r="J750" s="295"/>
      <c r="K750" s="295"/>
      <c r="L750" s="295"/>
      <c r="M750" s="295"/>
      <c r="N750" s="295"/>
      <c r="O750" s="295"/>
      <c r="P750" s="295"/>
      <c r="Q750" s="295"/>
      <c r="R750" s="295"/>
      <c r="S750" s="295"/>
      <c r="T750" s="295"/>
      <c r="U750" s="295"/>
      <c r="V750" s="295"/>
      <c r="W750" s="295"/>
      <c r="X750" s="295"/>
      <c r="Y750" s="295"/>
      <c r="Z750" s="295"/>
      <c r="AA750" s="295"/>
      <c r="AB750" s="295"/>
      <c r="AC750" s="295"/>
      <c r="AD750" s="295"/>
      <c r="AE750" s="295"/>
      <c r="AF750" s="295"/>
      <c r="AG750" s="295"/>
    </row>
    <row r="751" spans="1:33" ht="24" customHeight="1">
      <c r="A751" s="295"/>
      <c r="B751" s="295"/>
      <c r="C751" s="295"/>
      <c r="D751" s="295"/>
      <c r="E751" s="295"/>
      <c r="F751" s="295"/>
      <c r="G751" s="295"/>
      <c r="H751" s="295"/>
      <c r="I751" s="295"/>
      <c r="J751" s="295"/>
      <c r="K751" s="295"/>
      <c r="L751" s="295"/>
      <c r="M751" s="295"/>
      <c r="N751" s="295"/>
      <c r="O751" s="295"/>
      <c r="P751" s="295"/>
      <c r="Q751" s="295"/>
      <c r="R751" s="295"/>
      <c r="S751" s="295"/>
      <c r="T751" s="295"/>
      <c r="U751" s="295"/>
      <c r="V751" s="295"/>
      <c r="W751" s="295"/>
      <c r="X751" s="295"/>
      <c r="Y751" s="295"/>
      <c r="Z751" s="295"/>
      <c r="AA751" s="295"/>
      <c r="AB751" s="295"/>
      <c r="AC751" s="295"/>
      <c r="AD751" s="295"/>
      <c r="AE751" s="295"/>
      <c r="AF751" s="295"/>
      <c r="AG751" s="295"/>
    </row>
    <row r="752" spans="1:33" ht="24" customHeight="1">
      <c r="A752" s="295"/>
      <c r="B752" s="295"/>
      <c r="C752" s="295"/>
      <c r="D752" s="295"/>
      <c r="E752" s="295"/>
      <c r="F752" s="295"/>
      <c r="G752" s="295"/>
      <c r="H752" s="295"/>
      <c r="I752" s="295"/>
      <c r="J752" s="295"/>
      <c r="K752" s="295"/>
      <c r="L752" s="295"/>
      <c r="M752" s="295"/>
      <c r="N752" s="295"/>
      <c r="O752" s="295"/>
      <c r="P752" s="295"/>
      <c r="Q752" s="295"/>
      <c r="R752" s="295"/>
      <c r="S752" s="295"/>
      <c r="T752" s="295"/>
      <c r="U752" s="295"/>
      <c r="V752" s="295"/>
      <c r="W752" s="295"/>
      <c r="X752" s="295"/>
      <c r="Y752" s="295"/>
      <c r="Z752" s="295"/>
      <c r="AA752" s="295"/>
      <c r="AB752" s="295"/>
      <c r="AC752" s="295"/>
      <c r="AD752" s="295"/>
      <c r="AE752" s="295"/>
      <c r="AF752" s="295"/>
      <c r="AG752" s="295"/>
    </row>
    <row r="753" spans="1:33" ht="24" customHeight="1">
      <c r="A753" s="295"/>
      <c r="B753" s="295"/>
      <c r="C753" s="295"/>
      <c r="D753" s="295"/>
      <c r="E753" s="295"/>
      <c r="F753" s="295"/>
      <c r="G753" s="295"/>
      <c r="H753" s="295"/>
      <c r="I753" s="295"/>
      <c r="J753" s="295"/>
      <c r="K753" s="295"/>
      <c r="L753" s="295"/>
      <c r="M753" s="295"/>
      <c r="N753" s="295"/>
      <c r="O753" s="295"/>
      <c r="P753" s="295"/>
      <c r="Q753" s="295"/>
      <c r="R753" s="295"/>
      <c r="S753" s="295"/>
      <c r="T753" s="295"/>
      <c r="U753" s="295"/>
      <c r="V753" s="295"/>
      <c r="W753" s="295"/>
      <c r="X753" s="295"/>
      <c r="Y753" s="295"/>
      <c r="Z753" s="295"/>
      <c r="AA753" s="295"/>
      <c r="AB753" s="295"/>
      <c r="AC753" s="295"/>
      <c r="AD753" s="295"/>
      <c r="AE753" s="295"/>
      <c r="AF753" s="295"/>
      <c r="AG753" s="295"/>
    </row>
    <row r="754" spans="1:33" ht="24" customHeight="1">
      <c r="A754" s="295"/>
      <c r="B754" s="295"/>
      <c r="C754" s="295"/>
      <c r="D754" s="295"/>
      <c r="E754" s="295"/>
      <c r="F754" s="295"/>
      <c r="G754" s="295"/>
      <c r="H754" s="295"/>
      <c r="I754" s="295"/>
      <c r="J754" s="295"/>
      <c r="K754" s="295"/>
      <c r="L754" s="295"/>
      <c r="M754" s="295"/>
      <c r="N754" s="295"/>
      <c r="O754" s="295"/>
      <c r="P754" s="295"/>
      <c r="Q754" s="295"/>
      <c r="R754" s="295"/>
      <c r="S754" s="295"/>
      <c r="T754" s="295"/>
      <c r="U754" s="295"/>
      <c r="V754" s="295"/>
      <c r="W754" s="295"/>
      <c r="X754" s="295"/>
      <c r="Y754" s="295"/>
      <c r="Z754" s="295"/>
      <c r="AA754" s="295"/>
      <c r="AB754" s="295"/>
      <c r="AC754" s="295"/>
      <c r="AD754" s="295"/>
      <c r="AE754" s="295"/>
      <c r="AF754" s="295"/>
      <c r="AG754" s="295"/>
    </row>
    <row r="755" spans="1:33" ht="24" customHeight="1">
      <c r="A755" s="295"/>
      <c r="B755" s="295"/>
      <c r="C755" s="295"/>
      <c r="D755" s="295"/>
      <c r="E755" s="295"/>
      <c r="F755" s="295"/>
      <c r="G755" s="295"/>
      <c r="H755" s="295"/>
      <c r="I755" s="295"/>
      <c r="J755" s="295"/>
      <c r="K755" s="295"/>
      <c r="L755" s="295"/>
      <c r="M755" s="295"/>
      <c r="N755" s="295"/>
      <c r="O755" s="295"/>
      <c r="P755" s="295"/>
      <c r="Q755" s="295"/>
      <c r="R755" s="295"/>
      <c r="S755" s="295"/>
      <c r="T755" s="295"/>
      <c r="U755" s="295"/>
      <c r="V755" s="295"/>
      <c r="W755" s="295"/>
      <c r="X755" s="295"/>
      <c r="Y755" s="295"/>
      <c r="Z755" s="295"/>
      <c r="AA755" s="295"/>
      <c r="AB755" s="295"/>
      <c r="AC755" s="295"/>
      <c r="AD755" s="295"/>
      <c r="AE755" s="295"/>
      <c r="AF755" s="295"/>
      <c r="AG755" s="295"/>
    </row>
    <row r="756" spans="1:33" ht="24" customHeight="1">
      <c r="A756" s="295"/>
      <c r="B756" s="295"/>
      <c r="C756" s="295"/>
      <c r="D756" s="295"/>
      <c r="E756" s="295"/>
      <c r="F756" s="295"/>
      <c r="G756" s="295"/>
      <c r="H756" s="295"/>
      <c r="I756" s="295"/>
      <c r="J756" s="295"/>
      <c r="K756" s="295"/>
      <c r="L756" s="295"/>
      <c r="M756" s="295"/>
      <c r="N756" s="295"/>
      <c r="O756" s="295"/>
      <c r="P756" s="295"/>
      <c r="Q756" s="295"/>
      <c r="R756" s="295"/>
      <c r="S756" s="295"/>
      <c r="T756" s="295"/>
      <c r="U756" s="295"/>
      <c r="V756" s="295"/>
      <c r="W756" s="295"/>
      <c r="X756" s="295"/>
      <c r="Y756" s="295"/>
      <c r="Z756" s="295"/>
      <c r="AA756" s="295"/>
      <c r="AB756" s="295"/>
      <c r="AC756" s="295"/>
      <c r="AD756" s="295"/>
      <c r="AE756" s="295"/>
      <c r="AF756" s="295"/>
      <c r="AG756" s="295"/>
    </row>
    <row r="757" spans="1:33" ht="24" customHeight="1">
      <c r="A757" s="295"/>
      <c r="B757" s="295"/>
      <c r="C757" s="295"/>
      <c r="D757" s="295"/>
      <c r="E757" s="295"/>
      <c r="F757" s="295"/>
      <c r="G757" s="295"/>
      <c r="H757" s="295"/>
      <c r="I757" s="295"/>
      <c r="J757" s="295"/>
      <c r="K757" s="295"/>
      <c r="L757" s="295"/>
      <c r="M757" s="295"/>
      <c r="N757" s="295"/>
      <c r="O757" s="295"/>
      <c r="P757" s="295"/>
      <c r="Q757" s="295"/>
      <c r="R757" s="295"/>
      <c r="S757" s="295"/>
      <c r="T757" s="295"/>
      <c r="U757" s="295"/>
      <c r="V757" s="295"/>
      <c r="W757" s="295"/>
      <c r="X757" s="295"/>
      <c r="Y757" s="295"/>
      <c r="Z757" s="295"/>
      <c r="AA757" s="295"/>
      <c r="AB757" s="295"/>
      <c r="AC757" s="295"/>
      <c r="AD757" s="295"/>
      <c r="AE757" s="295"/>
      <c r="AF757" s="295"/>
      <c r="AG757" s="295"/>
    </row>
    <row r="758" spans="1:33" ht="24" customHeight="1">
      <c r="A758" s="295"/>
      <c r="B758" s="295"/>
      <c r="C758" s="295"/>
      <c r="D758" s="295"/>
      <c r="E758" s="295"/>
      <c r="F758" s="295"/>
      <c r="G758" s="295"/>
      <c r="H758" s="295"/>
      <c r="I758" s="295"/>
      <c r="J758" s="295"/>
      <c r="K758" s="295"/>
      <c r="L758" s="295"/>
      <c r="M758" s="295"/>
      <c r="N758" s="295"/>
      <c r="O758" s="295"/>
      <c r="P758" s="295"/>
      <c r="Q758" s="295"/>
      <c r="R758" s="295"/>
      <c r="S758" s="295"/>
      <c r="T758" s="295"/>
      <c r="U758" s="295"/>
      <c r="V758" s="295"/>
      <c r="W758" s="295"/>
      <c r="X758" s="295"/>
      <c r="Y758" s="295"/>
      <c r="Z758" s="295"/>
      <c r="AA758" s="295"/>
      <c r="AB758" s="295"/>
      <c r="AC758" s="295"/>
      <c r="AD758" s="295"/>
      <c r="AE758" s="295"/>
      <c r="AF758" s="295"/>
      <c r="AG758" s="295"/>
    </row>
    <row r="759" spans="1:33" ht="24" customHeight="1">
      <c r="A759" s="295"/>
      <c r="B759" s="295"/>
      <c r="C759" s="295"/>
      <c r="D759" s="295"/>
      <c r="E759" s="295"/>
      <c r="F759" s="295"/>
      <c r="G759" s="295"/>
      <c r="H759" s="295"/>
      <c r="I759" s="295"/>
      <c r="J759" s="295"/>
      <c r="K759" s="295"/>
      <c r="L759" s="295"/>
      <c r="M759" s="295"/>
      <c r="N759" s="295"/>
      <c r="O759" s="295"/>
      <c r="P759" s="295"/>
      <c r="Q759" s="295"/>
      <c r="R759" s="295"/>
      <c r="S759" s="295"/>
      <c r="T759" s="295"/>
      <c r="U759" s="295"/>
      <c r="V759" s="295"/>
      <c r="W759" s="295"/>
      <c r="X759" s="295"/>
      <c r="Y759" s="295"/>
      <c r="Z759" s="295"/>
      <c r="AA759" s="295"/>
      <c r="AB759" s="295"/>
      <c r="AC759" s="295"/>
      <c r="AD759" s="295"/>
      <c r="AE759" s="295"/>
      <c r="AF759" s="295"/>
      <c r="AG759" s="295"/>
    </row>
    <row r="760" spans="1:33" ht="24" customHeight="1">
      <c r="A760" s="295"/>
      <c r="B760" s="295"/>
      <c r="C760" s="295"/>
      <c r="D760" s="295"/>
      <c r="E760" s="295"/>
      <c r="F760" s="295"/>
      <c r="G760" s="295"/>
      <c r="H760" s="295"/>
      <c r="I760" s="295"/>
      <c r="J760" s="295"/>
      <c r="K760" s="295"/>
      <c r="L760" s="295"/>
      <c r="M760" s="295"/>
      <c r="N760" s="295"/>
      <c r="O760" s="295"/>
      <c r="P760" s="295"/>
      <c r="Q760" s="295"/>
      <c r="R760" s="295"/>
      <c r="S760" s="295"/>
      <c r="T760" s="295"/>
      <c r="U760" s="295"/>
      <c r="V760" s="295"/>
      <c r="W760" s="295"/>
      <c r="X760" s="295"/>
      <c r="Y760" s="295"/>
      <c r="Z760" s="295"/>
      <c r="AA760" s="295"/>
      <c r="AB760" s="295"/>
      <c r="AC760" s="295"/>
      <c r="AD760" s="295"/>
      <c r="AE760" s="295"/>
      <c r="AF760" s="295"/>
      <c r="AG760" s="295"/>
    </row>
    <row r="761" spans="1:33" ht="24" customHeight="1">
      <c r="A761" s="295"/>
      <c r="B761" s="295"/>
      <c r="C761" s="295"/>
      <c r="D761" s="295"/>
      <c r="E761" s="295"/>
      <c r="F761" s="295"/>
      <c r="G761" s="295"/>
      <c r="H761" s="295"/>
      <c r="I761" s="295"/>
      <c r="J761" s="295"/>
      <c r="K761" s="295"/>
      <c r="L761" s="295"/>
      <c r="M761" s="295"/>
      <c r="N761" s="295"/>
      <c r="O761" s="295"/>
      <c r="P761" s="295"/>
      <c r="Q761" s="295"/>
      <c r="R761" s="295"/>
      <c r="S761" s="295"/>
      <c r="T761" s="295"/>
      <c r="U761" s="295"/>
      <c r="V761" s="295"/>
      <c r="W761" s="295"/>
      <c r="X761" s="295"/>
      <c r="Y761" s="295"/>
      <c r="Z761" s="295"/>
      <c r="AA761" s="295"/>
      <c r="AB761" s="295"/>
      <c r="AC761" s="295"/>
      <c r="AD761" s="295"/>
      <c r="AE761" s="295"/>
      <c r="AF761" s="295"/>
      <c r="AG761" s="295"/>
    </row>
    <row r="762" spans="1:33" ht="24" customHeight="1">
      <c r="A762" s="295"/>
      <c r="B762" s="295"/>
      <c r="C762" s="295"/>
      <c r="D762" s="295"/>
      <c r="E762" s="295"/>
      <c r="F762" s="295"/>
      <c r="G762" s="295"/>
      <c r="H762" s="295"/>
      <c r="I762" s="295"/>
      <c r="J762" s="295"/>
      <c r="K762" s="295"/>
      <c r="L762" s="295"/>
      <c r="M762" s="295"/>
      <c r="N762" s="295"/>
      <c r="O762" s="295"/>
      <c r="P762" s="295"/>
      <c r="Q762" s="295"/>
      <c r="R762" s="295"/>
      <c r="S762" s="295"/>
      <c r="T762" s="295"/>
      <c r="U762" s="295"/>
      <c r="V762" s="295"/>
      <c r="W762" s="295"/>
      <c r="X762" s="295"/>
      <c r="Y762" s="295"/>
      <c r="Z762" s="295"/>
      <c r="AA762" s="295"/>
      <c r="AB762" s="295"/>
      <c r="AC762" s="295"/>
      <c r="AD762" s="295"/>
      <c r="AE762" s="295"/>
      <c r="AF762" s="295"/>
      <c r="AG762" s="295"/>
    </row>
    <row r="763" spans="1:33" ht="24" customHeight="1">
      <c r="A763" s="295"/>
      <c r="B763" s="295"/>
      <c r="C763" s="295"/>
      <c r="D763" s="295"/>
      <c r="E763" s="295"/>
      <c r="F763" s="295"/>
      <c r="G763" s="295"/>
      <c r="H763" s="295"/>
      <c r="I763" s="295"/>
      <c r="J763" s="295"/>
      <c r="K763" s="295"/>
      <c r="L763" s="295"/>
      <c r="M763" s="295"/>
      <c r="N763" s="295"/>
      <c r="O763" s="295"/>
      <c r="P763" s="295"/>
      <c r="Q763" s="295"/>
      <c r="R763" s="295"/>
      <c r="S763" s="295"/>
      <c r="T763" s="295"/>
      <c r="U763" s="295"/>
      <c r="V763" s="295"/>
      <c r="W763" s="295"/>
      <c r="X763" s="295"/>
      <c r="Y763" s="295"/>
      <c r="Z763" s="295"/>
      <c r="AA763" s="295"/>
      <c r="AB763" s="295"/>
      <c r="AC763" s="295"/>
      <c r="AD763" s="295"/>
      <c r="AE763" s="295"/>
      <c r="AF763" s="295"/>
      <c r="AG763" s="295"/>
    </row>
    <row r="764" spans="1:33" ht="24" customHeight="1">
      <c r="A764" s="295"/>
      <c r="B764" s="295"/>
      <c r="C764" s="295"/>
      <c r="D764" s="295"/>
      <c r="E764" s="295"/>
      <c r="F764" s="295"/>
      <c r="G764" s="295"/>
      <c r="H764" s="295"/>
      <c r="I764" s="295"/>
      <c r="J764" s="295"/>
      <c r="K764" s="295"/>
      <c r="L764" s="295"/>
      <c r="M764" s="295"/>
      <c r="N764" s="295"/>
      <c r="O764" s="295"/>
      <c r="P764" s="295"/>
      <c r="Q764" s="295"/>
      <c r="R764" s="295"/>
      <c r="S764" s="295"/>
      <c r="T764" s="295"/>
      <c r="U764" s="295"/>
      <c r="V764" s="295"/>
      <c r="W764" s="295"/>
      <c r="X764" s="295"/>
      <c r="Y764" s="295"/>
      <c r="Z764" s="295"/>
      <c r="AA764" s="295"/>
      <c r="AB764" s="295"/>
      <c r="AC764" s="295"/>
      <c r="AD764" s="295"/>
      <c r="AE764" s="295"/>
      <c r="AF764" s="295"/>
      <c r="AG764" s="295"/>
    </row>
    <row r="765" spans="1:33" ht="24" customHeight="1">
      <c r="A765" s="295"/>
      <c r="B765" s="295"/>
      <c r="C765" s="295"/>
      <c r="D765" s="295"/>
      <c r="E765" s="295"/>
      <c r="F765" s="295"/>
      <c r="G765" s="295"/>
      <c r="H765" s="295"/>
      <c r="I765" s="295"/>
      <c r="J765" s="295"/>
      <c r="K765" s="295"/>
      <c r="L765" s="295"/>
      <c r="M765" s="295"/>
      <c r="N765" s="295"/>
      <c r="O765" s="295"/>
      <c r="P765" s="295"/>
      <c r="Q765" s="295"/>
      <c r="R765" s="295"/>
      <c r="S765" s="295"/>
      <c r="T765" s="295"/>
      <c r="U765" s="295"/>
      <c r="V765" s="295"/>
      <c r="W765" s="295"/>
      <c r="X765" s="295"/>
      <c r="Y765" s="295"/>
      <c r="Z765" s="295"/>
      <c r="AA765" s="295"/>
      <c r="AB765" s="295"/>
      <c r="AC765" s="295"/>
      <c r="AD765" s="295"/>
      <c r="AE765" s="295"/>
      <c r="AF765" s="295"/>
      <c r="AG765" s="295"/>
    </row>
    <row r="766" spans="1:33" ht="24" customHeight="1">
      <c r="A766" s="295"/>
      <c r="B766" s="295"/>
      <c r="C766" s="295"/>
      <c r="D766" s="295"/>
      <c r="E766" s="295"/>
      <c r="F766" s="295"/>
      <c r="G766" s="295"/>
      <c r="H766" s="295"/>
      <c r="I766" s="295"/>
      <c r="J766" s="295"/>
      <c r="K766" s="295"/>
      <c r="L766" s="295"/>
      <c r="M766" s="295"/>
      <c r="N766" s="295"/>
      <c r="O766" s="295"/>
      <c r="P766" s="295"/>
      <c r="Q766" s="295"/>
      <c r="R766" s="295"/>
      <c r="S766" s="295"/>
      <c r="T766" s="295"/>
      <c r="U766" s="295"/>
      <c r="V766" s="295"/>
      <c r="W766" s="295"/>
      <c r="X766" s="295"/>
      <c r="Y766" s="295"/>
      <c r="Z766" s="295"/>
      <c r="AA766" s="295"/>
      <c r="AB766" s="295"/>
      <c r="AC766" s="295"/>
      <c r="AD766" s="295"/>
      <c r="AE766" s="295"/>
      <c r="AF766" s="295"/>
      <c r="AG766" s="295"/>
    </row>
    <row r="767" spans="1:33" ht="24" customHeight="1">
      <c r="A767" s="295"/>
      <c r="B767" s="295"/>
      <c r="C767" s="295"/>
      <c r="D767" s="295"/>
      <c r="E767" s="295"/>
      <c r="F767" s="295"/>
      <c r="G767" s="295"/>
      <c r="H767" s="295"/>
      <c r="I767" s="295"/>
      <c r="J767" s="295"/>
      <c r="K767" s="295"/>
      <c r="L767" s="295"/>
      <c r="M767" s="295"/>
      <c r="N767" s="295"/>
      <c r="O767" s="295"/>
      <c r="P767" s="295"/>
      <c r="Q767" s="295"/>
      <c r="R767" s="295"/>
      <c r="S767" s="295"/>
      <c r="T767" s="295"/>
      <c r="U767" s="295"/>
      <c r="V767" s="295"/>
      <c r="W767" s="295"/>
      <c r="X767" s="295"/>
      <c r="Y767" s="295"/>
      <c r="Z767" s="295"/>
      <c r="AA767" s="295"/>
      <c r="AB767" s="295"/>
      <c r="AC767" s="295"/>
      <c r="AD767" s="295"/>
      <c r="AE767" s="295"/>
      <c r="AF767" s="295"/>
      <c r="AG767" s="295"/>
    </row>
    <row r="768" spans="1:33" ht="24" customHeight="1">
      <c r="A768" s="295"/>
      <c r="B768" s="295"/>
      <c r="C768" s="295"/>
      <c r="D768" s="295"/>
      <c r="E768" s="295"/>
      <c r="F768" s="295"/>
      <c r="G768" s="295"/>
      <c r="H768" s="295"/>
      <c r="I768" s="295"/>
      <c r="J768" s="295"/>
      <c r="K768" s="295"/>
      <c r="L768" s="295"/>
      <c r="M768" s="295"/>
      <c r="N768" s="295"/>
      <c r="O768" s="295"/>
      <c r="P768" s="295"/>
      <c r="Q768" s="295"/>
      <c r="R768" s="295"/>
      <c r="S768" s="295"/>
      <c r="T768" s="295"/>
      <c r="U768" s="295"/>
      <c r="V768" s="295"/>
      <c r="W768" s="295"/>
      <c r="X768" s="295"/>
      <c r="Y768" s="295"/>
      <c r="Z768" s="295"/>
      <c r="AA768" s="295"/>
      <c r="AB768" s="295"/>
      <c r="AC768" s="295"/>
      <c r="AD768" s="295"/>
      <c r="AE768" s="295"/>
      <c r="AF768" s="295"/>
      <c r="AG768" s="295"/>
    </row>
    <row r="769" spans="1:33" ht="24" customHeight="1">
      <c r="A769" s="295"/>
      <c r="B769" s="295"/>
      <c r="C769" s="295"/>
      <c r="D769" s="295"/>
      <c r="E769" s="295"/>
      <c r="F769" s="295"/>
      <c r="G769" s="295"/>
      <c r="H769" s="295"/>
      <c r="I769" s="295"/>
      <c r="J769" s="295"/>
      <c r="K769" s="295"/>
      <c r="L769" s="295"/>
      <c r="M769" s="295"/>
      <c r="N769" s="295"/>
      <c r="O769" s="295"/>
      <c r="P769" s="295"/>
      <c r="Q769" s="295"/>
      <c r="R769" s="295"/>
      <c r="S769" s="295"/>
      <c r="T769" s="295"/>
      <c r="U769" s="295"/>
      <c r="V769" s="295"/>
      <c r="W769" s="295"/>
      <c r="X769" s="295"/>
      <c r="Y769" s="295"/>
      <c r="Z769" s="295"/>
      <c r="AA769" s="295"/>
      <c r="AB769" s="295"/>
      <c r="AC769" s="295"/>
      <c r="AD769" s="295"/>
      <c r="AE769" s="295"/>
      <c r="AF769" s="295"/>
      <c r="AG769" s="295"/>
    </row>
    <row r="770" spans="1:33" ht="24" customHeight="1">
      <c r="A770" s="295"/>
      <c r="B770" s="295"/>
      <c r="C770" s="295"/>
      <c r="D770" s="295"/>
      <c r="E770" s="295"/>
      <c r="F770" s="295"/>
      <c r="G770" s="295"/>
      <c r="H770" s="295"/>
      <c r="I770" s="295"/>
      <c r="J770" s="295"/>
      <c r="K770" s="295"/>
      <c r="L770" s="295"/>
      <c r="M770" s="295"/>
      <c r="N770" s="295"/>
      <c r="O770" s="295"/>
      <c r="P770" s="295"/>
      <c r="Q770" s="295"/>
      <c r="R770" s="295"/>
      <c r="S770" s="295"/>
      <c r="T770" s="295"/>
      <c r="U770" s="295"/>
      <c r="V770" s="295"/>
      <c r="W770" s="295"/>
      <c r="X770" s="295"/>
      <c r="Y770" s="295"/>
      <c r="Z770" s="295"/>
      <c r="AA770" s="295"/>
      <c r="AB770" s="295"/>
      <c r="AC770" s="295"/>
      <c r="AD770" s="295"/>
      <c r="AE770" s="295"/>
      <c r="AF770" s="295"/>
      <c r="AG770" s="295"/>
    </row>
    <row r="771" spans="1:33" ht="24" customHeight="1">
      <c r="A771" s="295"/>
      <c r="B771" s="295"/>
      <c r="C771" s="295"/>
      <c r="D771" s="295"/>
      <c r="E771" s="295"/>
      <c r="F771" s="295"/>
      <c r="G771" s="295"/>
      <c r="H771" s="295"/>
      <c r="I771" s="295"/>
      <c r="J771" s="295"/>
      <c r="K771" s="295"/>
      <c r="L771" s="295"/>
      <c r="M771" s="295"/>
      <c r="N771" s="295"/>
      <c r="O771" s="295"/>
      <c r="P771" s="295"/>
      <c r="Q771" s="295"/>
      <c r="R771" s="295"/>
      <c r="S771" s="295"/>
      <c r="T771" s="295"/>
      <c r="U771" s="295"/>
      <c r="V771" s="295"/>
      <c r="W771" s="295"/>
      <c r="X771" s="295"/>
      <c r="Y771" s="295"/>
      <c r="Z771" s="295"/>
      <c r="AA771" s="295"/>
      <c r="AB771" s="295"/>
      <c r="AC771" s="295"/>
      <c r="AD771" s="295"/>
      <c r="AE771" s="295"/>
      <c r="AF771" s="295"/>
      <c r="AG771" s="295"/>
    </row>
    <row r="772" spans="1:33" ht="24" customHeight="1">
      <c r="A772" s="295"/>
      <c r="B772" s="295"/>
      <c r="C772" s="295"/>
      <c r="D772" s="295"/>
      <c r="E772" s="295"/>
      <c r="F772" s="295"/>
      <c r="G772" s="295"/>
      <c r="H772" s="295"/>
      <c r="I772" s="295"/>
      <c r="J772" s="295"/>
      <c r="K772" s="295"/>
      <c r="L772" s="295"/>
      <c r="M772" s="295"/>
      <c r="N772" s="295"/>
      <c r="O772" s="295"/>
      <c r="P772" s="295"/>
      <c r="Q772" s="295"/>
      <c r="R772" s="295"/>
      <c r="S772" s="295"/>
      <c r="T772" s="295"/>
      <c r="U772" s="295"/>
      <c r="V772" s="295"/>
      <c r="W772" s="295"/>
      <c r="X772" s="295"/>
      <c r="Y772" s="295"/>
      <c r="Z772" s="295"/>
      <c r="AA772" s="295"/>
      <c r="AB772" s="295"/>
      <c r="AC772" s="295"/>
      <c r="AD772" s="295"/>
      <c r="AE772" s="295"/>
      <c r="AF772" s="295"/>
      <c r="AG772" s="295"/>
    </row>
    <row r="773" spans="1:33" ht="24" customHeight="1">
      <c r="A773" s="295"/>
      <c r="B773" s="295"/>
      <c r="C773" s="295"/>
      <c r="D773" s="295"/>
      <c r="E773" s="295"/>
      <c r="F773" s="295"/>
      <c r="G773" s="295"/>
      <c r="H773" s="295"/>
      <c r="I773" s="295"/>
      <c r="J773" s="295"/>
      <c r="K773" s="295"/>
      <c r="L773" s="295"/>
      <c r="M773" s="295"/>
      <c r="N773" s="295"/>
      <c r="O773" s="295"/>
      <c r="P773" s="295"/>
      <c r="Q773" s="295"/>
      <c r="R773" s="295"/>
      <c r="S773" s="295"/>
      <c r="T773" s="295"/>
      <c r="U773" s="295"/>
      <c r="V773" s="295"/>
      <c r="W773" s="295"/>
      <c r="X773" s="295"/>
      <c r="Y773" s="295"/>
      <c r="Z773" s="295"/>
      <c r="AA773" s="295"/>
      <c r="AB773" s="295"/>
      <c r="AC773" s="295"/>
      <c r="AD773" s="295"/>
      <c r="AE773" s="295"/>
      <c r="AF773" s="295"/>
      <c r="AG773" s="295"/>
    </row>
    <row r="774" spans="1:33" ht="24" customHeight="1">
      <c r="A774" s="295"/>
      <c r="B774" s="295"/>
      <c r="C774" s="295"/>
      <c r="D774" s="295"/>
      <c r="E774" s="295"/>
      <c r="F774" s="295"/>
      <c r="G774" s="295"/>
      <c r="H774" s="295"/>
      <c r="I774" s="295"/>
      <c r="J774" s="295"/>
      <c r="K774" s="295"/>
      <c r="L774" s="295"/>
      <c r="M774" s="295"/>
      <c r="N774" s="295"/>
      <c r="O774" s="295"/>
      <c r="P774" s="295"/>
      <c r="Q774" s="295"/>
      <c r="R774" s="295"/>
      <c r="S774" s="295"/>
      <c r="T774" s="295"/>
      <c r="U774" s="295"/>
      <c r="V774" s="295"/>
      <c r="W774" s="295"/>
      <c r="X774" s="295"/>
      <c r="Y774" s="295"/>
      <c r="Z774" s="295"/>
      <c r="AA774" s="295"/>
      <c r="AB774" s="295"/>
      <c r="AC774" s="295"/>
      <c r="AD774" s="295"/>
      <c r="AE774" s="295"/>
      <c r="AF774" s="295"/>
      <c r="AG774" s="295"/>
    </row>
    <row r="775" spans="1:33" ht="24" customHeight="1">
      <c r="A775" s="295"/>
      <c r="B775" s="295"/>
      <c r="C775" s="295"/>
      <c r="D775" s="295"/>
      <c r="E775" s="295"/>
      <c r="F775" s="295"/>
      <c r="G775" s="295"/>
      <c r="H775" s="295"/>
      <c r="I775" s="295"/>
      <c r="J775" s="295"/>
      <c r="K775" s="295"/>
      <c r="L775" s="295"/>
      <c r="M775" s="295"/>
      <c r="N775" s="295"/>
      <c r="O775" s="295"/>
      <c r="P775" s="295"/>
      <c r="Q775" s="295"/>
      <c r="R775" s="295"/>
      <c r="S775" s="295"/>
      <c r="T775" s="295"/>
      <c r="U775" s="295"/>
      <c r="V775" s="295"/>
      <c r="W775" s="295"/>
      <c r="X775" s="295"/>
      <c r="Y775" s="295"/>
      <c r="Z775" s="295"/>
      <c r="AA775" s="295"/>
      <c r="AB775" s="295"/>
      <c r="AC775" s="295"/>
      <c r="AD775" s="295"/>
      <c r="AE775" s="295"/>
      <c r="AF775" s="295"/>
      <c r="AG775" s="295"/>
    </row>
    <row r="776" spans="1:33" ht="24" customHeight="1">
      <c r="A776" s="295"/>
      <c r="B776" s="295"/>
      <c r="C776" s="295"/>
      <c r="D776" s="295"/>
      <c r="E776" s="295"/>
      <c r="F776" s="295"/>
      <c r="G776" s="295"/>
      <c r="H776" s="295"/>
      <c r="I776" s="295"/>
      <c r="J776" s="295"/>
      <c r="K776" s="295"/>
      <c r="L776" s="295"/>
      <c r="M776" s="295"/>
      <c r="N776" s="295"/>
      <c r="O776" s="295"/>
      <c r="P776" s="295"/>
      <c r="Q776" s="295"/>
      <c r="R776" s="295"/>
      <c r="S776" s="295"/>
      <c r="T776" s="295"/>
      <c r="U776" s="295"/>
      <c r="V776" s="295"/>
      <c r="W776" s="295"/>
      <c r="X776" s="295"/>
      <c r="Y776" s="295"/>
      <c r="Z776" s="295"/>
      <c r="AA776" s="295"/>
      <c r="AB776" s="295"/>
      <c r="AC776" s="295"/>
      <c r="AD776" s="295"/>
      <c r="AE776" s="295"/>
      <c r="AF776" s="295"/>
      <c r="AG776" s="295"/>
    </row>
    <row r="777" spans="1:33" ht="24" customHeight="1">
      <c r="A777" s="295"/>
      <c r="B777" s="295"/>
      <c r="C777" s="295"/>
      <c r="D777" s="295"/>
      <c r="E777" s="295"/>
      <c r="F777" s="295"/>
      <c r="G777" s="295"/>
      <c r="H777" s="295"/>
      <c r="I777" s="295"/>
      <c r="J777" s="295"/>
      <c r="K777" s="295"/>
      <c r="L777" s="295"/>
      <c r="M777" s="295"/>
      <c r="N777" s="295"/>
      <c r="O777" s="295"/>
      <c r="P777" s="295"/>
      <c r="Q777" s="295"/>
      <c r="R777" s="295"/>
      <c r="S777" s="295"/>
      <c r="T777" s="295"/>
      <c r="U777" s="295"/>
      <c r="V777" s="295"/>
      <c r="W777" s="295"/>
      <c r="X777" s="295"/>
      <c r="Y777" s="295"/>
      <c r="Z777" s="295"/>
      <c r="AA777" s="295"/>
      <c r="AB777" s="295"/>
      <c r="AC777" s="295"/>
      <c r="AD777" s="295"/>
      <c r="AE777" s="295"/>
      <c r="AF777" s="295"/>
      <c r="AG777" s="295"/>
    </row>
    <row r="778" spans="1:33" ht="24" customHeight="1">
      <c r="A778" s="295"/>
      <c r="B778" s="295"/>
      <c r="C778" s="295"/>
      <c r="D778" s="295"/>
      <c r="E778" s="295"/>
      <c r="F778" s="295"/>
      <c r="G778" s="295"/>
      <c r="H778" s="295"/>
      <c r="I778" s="295"/>
      <c r="J778" s="295"/>
      <c r="K778" s="295"/>
      <c r="L778" s="295"/>
      <c r="M778" s="295"/>
      <c r="N778" s="295"/>
      <c r="O778" s="295"/>
      <c r="P778" s="295"/>
      <c r="Q778" s="295"/>
      <c r="R778" s="295"/>
      <c r="S778" s="295"/>
      <c r="T778" s="295"/>
      <c r="U778" s="295"/>
      <c r="V778" s="295"/>
      <c r="W778" s="295"/>
      <c r="X778" s="295"/>
      <c r="Y778" s="295"/>
      <c r="Z778" s="295"/>
      <c r="AA778" s="295"/>
      <c r="AB778" s="295"/>
      <c r="AC778" s="295"/>
      <c r="AD778" s="295"/>
      <c r="AE778" s="295"/>
      <c r="AF778" s="295"/>
      <c r="AG778" s="295"/>
    </row>
    <row r="779" spans="1:33" ht="24" customHeight="1">
      <c r="A779" s="295"/>
      <c r="B779" s="295"/>
      <c r="C779" s="295"/>
      <c r="D779" s="295"/>
      <c r="E779" s="295"/>
      <c r="F779" s="295"/>
      <c r="G779" s="295"/>
      <c r="H779" s="295"/>
      <c r="I779" s="295"/>
      <c r="J779" s="295"/>
      <c r="K779" s="295"/>
      <c r="L779" s="295"/>
      <c r="M779" s="295"/>
      <c r="N779" s="295"/>
      <c r="O779" s="295"/>
      <c r="P779" s="295"/>
      <c r="Q779" s="295"/>
      <c r="R779" s="295"/>
      <c r="S779" s="295"/>
      <c r="T779" s="295"/>
      <c r="U779" s="295"/>
      <c r="V779" s="295"/>
      <c r="W779" s="295"/>
      <c r="X779" s="295"/>
      <c r="Y779" s="295"/>
      <c r="Z779" s="295"/>
      <c r="AA779" s="295"/>
      <c r="AB779" s="295"/>
      <c r="AC779" s="295"/>
      <c r="AD779" s="295"/>
      <c r="AE779" s="295"/>
      <c r="AF779" s="295"/>
      <c r="AG779" s="295"/>
    </row>
    <row r="780" spans="1:33" ht="24" customHeight="1">
      <c r="A780" s="295"/>
      <c r="B780" s="295"/>
      <c r="C780" s="295"/>
      <c r="D780" s="295"/>
      <c r="E780" s="295"/>
      <c r="F780" s="295"/>
      <c r="G780" s="295"/>
      <c r="H780" s="295"/>
      <c r="I780" s="295"/>
      <c r="J780" s="295"/>
      <c r="K780" s="295"/>
      <c r="L780" s="295"/>
      <c r="M780" s="295"/>
      <c r="N780" s="295"/>
      <c r="O780" s="295"/>
      <c r="P780" s="295"/>
      <c r="Q780" s="295"/>
      <c r="R780" s="295"/>
      <c r="S780" s="295"/>
      <c r="T780" s="295"/>
      <c r="U780" s="295"/>
      <c r="V780" s="295"/>
      <c r="W780" s="295"/>
      <c r="X780" s="295"/>
      <c r="Y780" s="295"/>
      <c r="Z780" s="295"/>
      <c r="AA780" s="295"/>
      <c r="AB780" s="295"/>
      <c r="AC780" s="295"/>
      <c r="AD780" s="295"/>
      <c r="AE780" s="295"/>
      <c r="AF780" s="295"/>
      <c r="AG780" s="295"/>
    </row>
    <row r="781" spans="1:33" ht="24" customHeight="1">
      <c r="A781" s="295"/>
      <c r="B781" s="295"/>
      <c r="C781" s="295"/>
      <c r="D781" s="295"/>
      <c r="E781" s="295"/>
      <c r="F781" s="295"/>
      <c r="G781" s="295"/>
      <c r="H781" s="295"/>
      <c r="I781" s="295"/>
      <c r="J781" s="295"/>
      <c r="K781" s="295"/>
      <c r="L781" s="295"/>
      <c r="M781" s="295"/>
      <c r="N781" s="295"/>
      <c r="O781" s="295"/>
      <c r="P781" s="295"/>
      <c r="Q781" s="295"/>
      <c r="R781" s="295"/>
      <c r="S781" s="295"/>
      <c r="T781" s="295"/>
      <c r="U781" s="295"/>
      <c r="V781" s="295"/>
      <c r="W781" s="295"/>
      <c r="X781" s="295"/>
      <c r="Y781" s="295"/>
      <c r="Z781" s="295"/>
      <c r="AA781" s="295"/>
      <c r="AB781" s="295"/>
      <c r="AC781" s="295"/>
      <c r="AD781" s="295"/>
      <c r="AE781" s="295"/>
      <c r="AF781" s="295"/>
      <c r="AG781" s="295"/>
    </row>
    <row r="782" spans="1:33" ht="24" customHeight="1">
      <c r="A782" s="295"/>
      <c r="B782" s="295"/>
      <c r="C782" s="295"/>
      <c r="D782" s="295"/>
      <c r="E782" s="295"/>
      <c r="F782" s="295"/>
      <c r="G782" s="295"/>
      <c r="H782" s="295"/>
      <c r="I782" s="295"/>
      <c r="J782" s="295"/>
      <c r="K782" s="295"/>
      <c r="L782" s="295"/>
      <c r="M782" s="295"/>
      <c r="N782" s="295"/>
      <c r="O782" s="295"/>
      <c r="P782" s="295"/>
      <c r="Q782" s="295"/>
      <c r="R782" s="295"/>
      <c r="S782" s="295"/>
      <c r="T782" s="295"/>
      <c r="U782" s="295"/>
      <c r="V782" s="295"/>
      <c r="W782" s="295"/>
      <c r="X782" s="295"/>
      <c r="Y782" s="295"/>
      <c r="Z782" s="295"/>
      <c r="AA782" s="295"/>
      <c r="AB782" s="295"/>
      <c r="AC782" s="295"/>
      <c r="AD782" s="295"/>
      <c r="AE782" s="295"/>
      <c r="AF782" s="295"/>
      <c r="AG782" s="295"/>
    </row>
    <row r="783" spans="1:33" ht="24" customHeight="1">
      <c r="A783" s="295"/>
      <c r="B783" s="295"/>
      <c r="C783" s="295"/>
      <c r="D783" s="295"/>
      <c r="E783" s="295"/>
      <c r="F783" s="295"/>
      <c r="G783" s="295"/>
      <c r="H783" s="295"/>
      <c r="I783" s="295"/>
      <c r="J783" s="295"/>
      <c r="K783" s="295"/>
      <c r="L783" s="295"/>
      <c r="M783" s="295"/>
      <c r="N783" s="295"/>
      <c r="O783" s="295"/>
      <c r="P783" s="295"/>
      <c r="Q783" s="295"/>
      <c r="R783" s="295"/>
      <c r="S783" s="295"/>
      <c r="T783" s="295"/>
      <c r="U783" s="295"/>
      <c r="V783" s="295"/>
      <c r="W783" s="295"/>
      <c r="X783" s="295"/>
      <c r="Y783" s="295"/>
      <c r="Z783" s="295"/>
      <c r="AA783" s="295"/>
      <c r="AB783" s="295"/>
      <c r="AC783" s="295"/>
      <c r="AD783" s="295"/>
      <c r="AE783" s="295"/>
      <c r="AF783" s="295"/>
      <c r="AG783" s="295"/>
    </row>
    <row r="784" spans="1:33" ht="24" customHeight="1">
      <c r="A784" s="295"/>
      <c r="B784" s="295"/>
      <c r="C784" s="295"/>
      <c r="D784" s="295"/>
      <c r="E784" s="295"/>
      <c r="F784" s="295"/>
      <c r="G784" s="295"/>
      <c r="H784" s="295"/>
      <c r="I784" s="295"/>
      <c r="J784" s="295"/>
      <c r="K784" s="295"/>
      <c r="L784" s="295"/>
      <c r="M784" s="295"/>
      <c r="N784" s="295"/>
      <c r="O784" s="295"/>
      <c r="P784" s="295"/>
      <c r="Q784" s="295"/>
      <c r="R784" s="295"/>
      <c r="S784" s="295"/>
      <c r="T784" s="295"/>
      <c r="U784" s="295"/>
      <c r="V784" s="295"/>
      <c r="W784" s="295"/>
      <c r="X784" s="295"/>
      <c r="Y784" s="295"/>
      <c r="Z784" s="295"/>
      <c r="AA784" s="295"/>
      <c r="AB784" s="295"/>
      <c r="AC784" s="295"/>
      <c r="AD784" s="295"/>
      <c r="AE784" s="295"/>
      <c r="AF784" s="295"/>
      <c r="AG784" s="295"/>
    </row>
    <row r="785" spans="1:33" ht="24" customHeight="1">
      <c r="A785" s="295"/>
      <c r="B785" s="295"/>
      <c r="C785" s="295"/>
      <c r="D785" s="295"/>
      <c r="E785" s="295"/>
      <c r="F785" s="295"/>
      <c r="G785" s="295"/>
      <c r="H785" s="295"/>
      <c r="I785" s="295"/>
      <c r="J785" s="295"/>
      <c r="K785" s="295"/>
      <c r="L785" s="295"/>
      <c r="M785" s="295"/>
      <c r="N785" s="295"/>
      <c r="O785" s="295"/>
      <c r="P785" s="295"/>
      <c r="Q785" s="295"/>
      <c r="R785" s="295"/>
      <c r="S785" s="295"/>
      <c r="T785" s="295"/>
      <c r="U785" s="295"/>
      <c r="V785" s="295"/>
      <c r="W785" s="295"/>
      <c r="X785" s="295"/>
      <c r="Y785" s="295"/>
      <c r="Z785" s="295"/>
      <c r="AA785" s="295"/>
      <c r="AB785" s="295"/>
      <c r="AC785" s="295"/>
      <c r="AD785" s="295"/>
      <c r="AE785" s="295"/>
      <c r="AF785" s="295"/>
      <c r="AG785" s="295"/>
    </row>
    <row r="786" spans="1:33" ht="24" customHeight="1">
      <c r="A786" s="295"/>
      <c r="B786" s="295"/>
      <c r="C786" s="295"/>
      <c r="D786" s="295"/>
      <c r="E786" s="295"/>
      <c r="F786" s="295"/>
      <c r="G786" s="295"/>
      <c r="H786" s="295"/>
      <c r="I786" s="295"/>
      <c r="J786" s="295"/>
      <c r="K786" s="295"/>
      <c r="L786" s="295"/>
      <c r="M786" s="295"/>
      <c r="N786" s="295"/>
      <c r="O786" s="295"/>
      <c r="P786" s="295"/>
      <c r="Q786" s="295"/>
      <c r="R786" s="295"/>
      <c r="S786" s="295"/>
      <c r="T786" s="295"/>
      <c r="U786" s="295"/>
      <c r="V786" s="295"/>
      <c r="W786" s="295"/>
      <c r="X786" s="295"/>
      <c r="Y786" s="295"/>
      <c r="Z786" s="295"/>
      <c r="AA786" s="295"/>
      <c r="AB786" s="295"/>
      <c r="AC786" s="295"/>
      <c r="AD786" s="295"/>
      <c r="AE786" s="295"/>
      <c r="AF786" s="295"/>
      <c r="AG786" s="295"/>
    </row>
    <row r="787" spans="1:33" ht="24" customHeight="1">
      <c r="A787" s="295"/>
      <c r="B787" s="295"/>
      <c r="C787" s="295"/>
      <c r="D787" s="295"/>
      <c r="E787" s="295"/>
      <c r="F787" s="295"/>
      <c r="G787" s="295"/>
      <c r="H787" s="295"/>
      <c r="I787" s="295"/>
      <c r="J787" s="295"/>
      <c r="K787" s="295"/>
      <c r="L787" s="295"/>
      <c r="M787" s="295"/>
      <c r="N787" s="295"/>
      <c r="O787" s="295"/>
      <c r="P787" s="295"/>
      <c r="Q787" s="295"/>
      <c r="R787" s="295"/>
      <c r="S787" s="295"/>
      <c r="T787" s="295"/>
      <c r="U787" s="295"/>
      <c r="V787" s="295"/>
      <c r="W787" s="295"/>
      <c r="X787" s="295"/>
      <c r="Y787" s="295"/>
      <c r="Z787" s="295"/>
      <c r="AA787" s="295"/>
      <c r="AB787" s="295"/>
      <c r="AC787" s="295"/>
      <c r="AD787" s="295"/>
      <c r="AE787" s="295"/>
      <c r="AF787" s="295"/>
      <c r="AG787" s="295"/>
    </row>
    <row r="788" spans="1:33" ht="24" customHeight="1">
      <c r="A788" s="295"/>
      <c r="B788" s="295"/>
      <c r="C788" s="295"/>
      <c r="D788" s="295"/>
      <c r="E788" s="295"/>
      <c r="F788" s="295"/>
      <c r="G788" s="295"/>
      <c r="H788" s="295"/>
      <c r="I788" s="295"/>
      <c r="J788" s="295"/>
      <c r="K788" s="295"/>
      <c r="L788" s="295"/>
      <c r="M788" s="295"/>
      <c r="N788" s="295"/>
      <c r="O788" s="295"/>
      <c r="P788" s="295"/>
      <c r="Q788" s="295"/>
      <c r="R788" s="295"/>
      <c r="S788" s="295"/>
      <c r="T788" s="295"/>
      <c r="U788" s="295"/>
      <c r="V788" s="295"/>
      <c r="W788" s="295"/>
      <c r="X788" s="295"/>
      <c r="Y788" s="295"/>
      <c r="Z788" s="295"/>
      <c r="AA788" s="295"/>
      <c r="AB788" s="295"/>
      <c r="AC788" s="295"/>
      <c r="AD788" s="295"/>
      <c r="AE788" s="295"/>
      <c r="AF788" s="295"/>
      <c r="AG788" s="295"/>
    </row>
    <row r="789" spans="1:33" ht="24" customHeight="1">
      <c r="A789" s="295"/>
      <c r="B789" s="295"/>
      <c r="C789" s="295"/>
      <c r="D789" s="295"/>
      <c r="E789" s="295"/>
      <c r="F789" s="295"/>
      <c r="G789" s="295"/>
      <c r="H789" s="295"/>
      <c r="I789" s="295"/>
      <c r="J789" s="295"/>
      <c r="K789" s="295"/>
      <c r="L789" s="295"/>
      <c r="M789" s="295"/>
      <c r="N789" s="295"/>
      <c r="O789" s="295"/>
      <c r="P789" s="295"/>
      <c r="Q789" s="295"/>
      <c r="R789" s="295"/>
      <c r="S789" s="295"/>
      <c r="T789" s="295"/>
      <c r="U789" s="295"/>
      <c r="V789" s="295"/>
      <c r="W789" s="295"/>
      <c r="X789" s="295"/>
      <c r="Y789" s="295"/>
      <c r="Z789" s="295"/>
      <c r="AA789" s="295"/>
      <c r="AB789" s="295"/>
      <c r="AC789" s="295"/>
      <c r="AD789" s="295"/>
      <c r="AE789" s="295"/>
      <c r="AF789" s="295"/>
      <c r="AG789" s="295"/>
    </row>
    <row r="790" spans="1:33" ht="24" customHeight="1">
      <c r="A790" s="295"/>
      <c r="B790" s="295"/>
      <c r="C790" s="295"/>
      <c r="D790" s="295"/>
      <c r="E790" s="295"/>
      <c r="F790" s="295"/>
      <c r="G790" s="295"/>
      <c r="H790" s="295"/>
      <c r="I790" s="295"/>
      <c r="J790" s="295"/>
      <c r="K790" s="295"/>
      <c r="L790" s="295"/>
      <c r="M790" s="295"/>
      <c r="N790" s="295"/>
      <c r="O790" s="295"/>
      <c r="P790" s="295"/>
      <c r="Q790" s="295"/>
      <c r="R790" s="295"/>
      <c r="S790" s="295"/>
      <c r="T790" s="295"/>
      <c r="U790" s="295"/>
      <c r="V790" s="295"/>
      <c r="W790" s="295"/>
      <c r="X790" s="295"/>
      <c r="Y790" s="295"/>
      <c r="Z790" s="295"/>
      <c r="AA790" s="295"/>
      <c r="AB790" s="295"/>
      <c r="AC790" s="295"/>
      <c r="AD790" s="295"/>
      <c r="AE790" s="295"/>
      <c r="AF790" s="295"/>
      <c r="AG790" s="295"/>
    </row>
    <row r="791" spans="1:33" ht="24" customHeight="1">
      <c r="A791" s="295"/>
      <c r="B791" s="295"/>
      <c r="C791" s="295"/>
      <c r="D791" s="295"/>
      <c r="E791" s="295"/>
      <c r="F791" s="295"/>
      <c r="G791" s="295"/>
      <c r="H791" s="295"/>
      <c r="I791" s="295"/>
      <c r="J791" s="295"/>
      <c r="K791" s="295"/>
      <c r="L791" s="295"/>
      <c r="M791" s="295"/>
      <c r="N791" s="295"/>
      <c r="O791" s="295"/>
      <c r="P791" s="295"/>
      <c r="Q791" s="295"/>
      <c r="R791" s="295"/>
      <c r="S791" s="295"/>
      <c r="T791" s="295"/>
      <c r="U791" s="295"/>
      <c r="V791" s="295"/>
      <c r="W791" s="295"/>
      <c r="X791" s="295"/>
      <c r="Y791" s="295"/>
      <c r="Z791" s="295"/>
      <c r="AA791" s="295"/>
      <c r="AB791" s="295"/>
      <c r="AC791" s="295"/>
      <c r="AD791" s="295"/>
      <c r="AE791" s="295"/>
      <c r="AF791" s="295"/>
      <c r="AG791" s="295"/>
    </row>
    <row r="792" spans="1:33" ht="24" customHeight="1">
      <c r="A792" s="295"/>
      <c r="B792" s="295"/>
      <c r="C792" s="295"/>
      <c r="D792" s="295"/>
      <c r="E792" s="295"/>
      <c r="F792" s="295"/>
      <c r="G792" s="295"/>
      <c r="H792" s="295"/>
      <c r="I792" s="295"/>
      <c r="J792" s="295"/>
      <c r="K792" s="295"/>
      <c r="L792" s="295"/>
      <c r="M792" s="295"/>
      <c r="N792" s="295"/>
      <c r="O792" s="295"/>
      <c r="P792" s="295"/>
      <c r="Q792" s="295"/>
      <c r="R792" s="295"/>
      <c r="S792" s="295"/>
      <c r="T792" s="295"/>
      <c r="U792" s="295"/>
      <c r="V792" s="295"/>
      <c r="W792" s="295"/>
      <c r="X792" s="295"/>
      <c r="Y792" s="295"/>
      <c r="Z792" s="295"/>
      <c r="AA792" s="295"/>
      <c r="AB792" s="295"/>
      <c r="AC792" s="295"/>
      <c r="AD792" s="295"/>
      <c r="AE792" s="295"/>
      <c r="AF792" s="295"/>
      <c r="AG792" s="295"/>
    </row>
    <row r="793" spans="1:33" ht="24" customHeight="1">
      <c r="A793" s="295"/>
      <c r="B793" s="295"/>
      <c r="C793" s="295"/>
      <c r="D793" s="295"/>
      <c r="E793" s="295"/>
      <c r="F793" s="295"/>
      <c r="G793" s="295"/>
      <c r="H793" s="295"/>
      <c r="I793" s="295"/>
      <c r="J793" s="295"/>
      <c r="K793" s="295"/>
      <c r="L793" s="295"/>
      <c r="M793" s="295"/>
      <c r="N793" s="295"/>
      <c r="O793" s="295"/>
      <c r="P793" s="295"/>
      <c r="Q793" s="295"/>
      <c r="R793" s="295"/>
      <c r="S793" s="295"/>
      <c r="T793" s="295"/>
      <c r="U793" s="295"/>
      <c r="V793" s="295"/>
      <c r="W793" s="295"/>
      <c r="X793" s="295"/>
      <c r="Y793" s="295"/>
      <c r="Z793" s="295"/>
      <c r="AA793" s="295"/>
      <c r="AB793" s="295"/>
      <c r="AC793" s="295"/>
      <c r="AD793" s="295"/>
      <c r="AE793" s="295"/>
      <c r="AF793" s="295"/>
      <c r="AG793" s="295"/>
    </row>
    <row r="794" spans="1:33" ht="24" customHeight="1">
      <c r="A794" s="295"/>
      <c r="B794" s="295"/>
      <c r="C794" s="295"/>
      <c r="D794" s="295"/>
      <c r="E794" s="295"/>
      <c r="F794" s="295"/>
      <c r="G794" s="295"/>
      <c r="H794" s="295"/>
      <c r="I794" s="295"/>
      <c r="J794" s="295"/>
      <c r="K794" s="295"/>
      <c r="L794" s="295"/>
      <c r="M794" s="295"/>
      <c r="N794" s="295"/>
      <c r="O794" s="295"/>
      <c r="P794" s="295"/>
      <c r="Q794" s="295"/>
      <c r="R794" s="295"/>
      <c r="S794" s="295"/>
      <c r="T794" s="295"/>
      <c r="U794" s="295"/>
      <c r="V794" s="295"/>
      <c r="W794" s="295"/>
      <c r="X794" s="295"/>
      <c r="Y794" s="295"/>
      <c r="Z794" s="295"/>
      <c r="AA794" s="295"/>
      <c r="AB794" s="295"/>
      <c r="AC794" s="295"/>
      <c r="AD794" s="295"/>
      <c r="AE794" s="295"/>
      <c r="AF794" s="295"/>
      <c r="AG794" s="295"/>
    </row>
    <row r="795" spans="1:33" ht="24" customHeight="1">
      <c r="A795" s="295"/>
      <c r="B795" s="295"/>
      <c r="C795" s="295"/>
      <c r="D795" s="295"/>
      <c r="E795" s="295"/>
      <c r="F795" s="295"/>
      <c r="G795" s="295"/>
      <c r="H795" s="295"/>
      <c r="I795" s="295"/>
      <c r="J795" s="295"/>
      <c r="K795" s="295"/>
      <c r="L795" s="295"/>
      <c r="M795" s="295"/>
      <c r="N795" s="295"/>
      <c r="O795" s="295"/>
      <c r="P795" s="295"/>
      <c r="Q795" s="295"/>
      <c r="R795" s="295"/>
      <c r="S795" s="295"/>
      <c r="T795" s="295"/>
      <c r="U795" s="295"/>
      <c r="V795" s="295"/>
      <c r="W795" s="295"/>
      <c r="X795" s="295"/>
      <c r="Y795" s="295"/>
      <c r="Z795" s="295"/>
      <c r="AA795" s="295"/>
      <c r="AB795" s="295"/>
      <c r="AC795" s="295"/>
      <c r="AD795" s="295"/>
      <c r="AE795" s="295"/>
      <c r="AF795" s="295"/>
      <c r="AG795" s="295"/>
    </row>
    <row r="796" spans="1:33" ht="24" customHeight="1">
      <c r="A796" s="295"/>
      <c r="B796" s="295"/>
      <c r="C796" s="295"/>
      <c r="D796" s="295"/>
      <c r="E796" s="295"/>
      <c r="F796" s="295"/>
      <c r="G796" s="295"/>
      <c r="H796" s="295"/>
      <c r="I796" s="295"/>
      <c r="J796" s="295"/>
      <c r="K796" s="295"/>
      <c r="L796" s="295"/>
      <c r="M796" s="295"/>
      <c r="N796" s="295"/>
      <c r="O796" s="295"/>
      <c r="P796" s="295"/>
      <c r="Q796" s="295"/>
      <c r="R796" s="295"/>
      <c r="S796" s="295"/>
      <c r="T796" s="295"/>
      <c r="U796" s="295"/>
      <c r="V796" s="295"/>
      <c r="W796" s="295"/>
      <c r="X796" s="295"/>
      <c r="Y796" s="295"/>
      <c r="Z796" s="295"/>
      <c r="AA796" s="295"/>
      <c r="AB796" s="295"/>
      <c r="AC796" s="295"/>
      <c r="AD796" s="295"/>
      <c r="AE796" s="295"/>
      <c r="AF796" s="295"/>
      <c r="AG796" s="295"/>
    </row>
    <row r="797" spans="1:33" ht="24" customHeight="1">
      <c r="A797" s="295"/>
      <c r="B797" s="295"/>
      <c r="C797" s="295"/>
      <c r="D797" s="295"/>
      <c r="E797" s="295"/>
      <c r="F797" s="295"/>
      <c r="G797" s="295"/>
      <c r="H797" s="295"/>
      <c r="I797" s="295"/>
      <c r="J797" s="295"/>
      <c r="K797" s="295"/>
      <c r="L797" s="295"/>
      <c r="M797" s="295"/>
      <c r="N797" s="295"/>
      <c r="O797" s="295"/>
      <c r="P797" s="295"/>
      <c r="Q797" s="295"/>
      <c r="R797" s="295"/>
      <c r="S797" s="295"/>
      <c r="T797" s="295"/>
      <c r="U797" s="295"/>
      <c r="V797" s="295"/>
      <c r="W797" s="295"/>
      <c r="X797" s="295"/>
      <c r="Y797" s="295"/>
      <c r="Z797" s="295"/>
      <c r="AA797" s="295"/>
      <c r="AB797" s="295"/>
      <c r="AC797" s="295"/>
      <c r="AD797" s="295"/>
      <c r="AE797" s="295"/>
      <c r="AF797" s="295"/>
      <c r="AG797" s="295"/>
    </row>
    <row r="798" spans="1:33" ht="24" customHeight="1">
      <c r="A798" s="295"/>
      <c r="B798" s="295"/>
      <c r="C798" s="295"/>
      <c r="D798" s="295"/>
      <c r="E798" s="295"/>
      <c r="F798" s="295"/>
      <c r="G798" s="295"/>
      <c r="H798" s="295"/>
      <c r="I798" s="295"/>
      <c r="J798" s="295"/>
      <c r="K798" s="295"/>
      <c r="L798" s="295"/>
      <c r="M798" s="295"/>
      <c r="N798" s="295"/>
      <c r="O798" s="295"/>
      <c r="P798" s="295"/>
      <c r="Q798" s="295"/>
      <c r="R798" s="295"/>
      <c r="S798" s="295"/>
      <c r="T798" s="295"/>
      <c r="U798" s="295"/>
      <c r="V798" s="295"/>
      <c r="W798" s="295"/>
      <c r="X798" s="295"/>
      <c r="Y798" s="295"/>
      <c r="Z798" s="295"/>
      <c r="AA798" s="295"/>
      <c r="AB798" s="295"/>
      <c r="AC798" s="295"/>
      <c r="AD798" s="295"/>
      <c r="AE798" s="295"/>
      <c r="AF798" s="295"/>
      <c r="AG798" s="295"/>
    </row>
    <row r="799" spans="1:33" ht="24" customHeight="1">
      <c r="A799" s="295"/>
      <c r="B799" s="295"/>
      <c r="C799" s="295"/>
      <c r="D799" s="295"/>
      <c r="E799" s="295"/>
      <c r="F799" s="295"/>
      <c r="G799" s="295"/>
      <c r="H799" s="295"/>
      <c r="I799" s="295"/>
      <c r="J799" s="295"/>
      <c r="K799" s="295"/>
      <c r="L799" s="295"/>
      <c r="M799" s="295"/>
      <c r="N799" s="295"/>
      <c r="O799" s="295"/>
      <c r="P799" s="295"/>
      <c r="Q799" s="295"/>
      <c r="R799" s="295"/>
      <c r="S799" s="295"/>
      <c r="T799" s="295"/>
      <c r="U799" s="295"/>
      <c r="V799" s="295"/>
      <c r="W799" s="295"/>
      <c r="X799" s="295"/>
      <c r="Y799" s="295"/>
      <c r="Z799" s="295"/>
      <c r="AA799" s="295"/>
      <c r="AB799" s="295"/>
      <c r="AC799" s="295"/>
      <c r="AD799" s="295"/>
      <c r="AE799" s="295"/>
      <c r="AF799" s="295"/>
      <c r="AG799" s="295"/>
    </row>
    <row r="800" spans="1:33" ht="24" customHeight="1">
      <c r="A800" s="295"/>
      <c r="B800" s="295"/>
      <c r="C800" s="295"/>
      <c r="D800" s="295"/>
      <c r="E800" s="295"/>
      <c r="F800" s="295"/>
      <c r="G800" s="295"/>
      <c r="H800" s="295"/>
      <c r="I800" s="295"/>
      <c r="J800" s="295"/>
      <c r="K800" s="295"/>
      <c r="L800" s="295"/>
      <c r="M800" s="295"/>
      <c r="N800" s="295"/>
      <c r="O800" s="295"/>
      <c r="P800" s="295"/>
      <c r="Q800" s="295"/>
      <c r="R800" s="295"/>
      <c r="S800" s="295"/>
      <c r="T800" s="295"/>
      <c r="U800" s="295"/>
      <c r="V800" s="295"/>
      <c r="W800" s="295"/>
      <c r="X800" s="295"/>
      <c r="Y800" s="295"/>
      <c r="Z800" s="295"/>
      <c r="AA800" s="295"/>
      <c r="AB800" s="295"/>
      <c r="AC800" s="295"/>
      <c r="AD800" s="295"/>
      <c r="AE800" s="295"/>
      <c r="AF800" s="295"/>
      <c r="AG800" s="295"/>
    </row>
    <row r="801" spans="1:33" ht="24" customHeight="1">
      <c r="A801" s="295"/>
      <c r="B801" s="295"/>
      <c r="C801" s="295"/>
      <c r="D801" s="295"/>
      <c r="E801" s="295"/>
      <c r="F801" s="295"/>
      <c r="G801" s="295"/>
      <c r="H801" s="295"/>
      <c r="I801" s="295"/>
      <c r="J801" s="295"/>
      <c r="K801" s="295"/>
      <c r="L801" s="295"/>
      <c r="M801" s="295"/>
      <c r="N801" s="295"/>
      <c r="O801" s="295"/>
      <c r="P801" s="295"/>
      <c r="Q801" s="295"/>
      <c r="R801" s="295"/>
      <c r="S801" s="295"/>
      <c r="T801" s="295"/>
      <c r="U801" s="295"/>
      <c r="V801" s="295"/>
      <c r="W801" s="295"/>
      <c r="X801" s="295"/>
      <c r="Y801" s="295"/>
      <c r="Z801" s="295"/>
      <c r="AA801" s="295"/>
      <c r="AB801" s="295"/>
      <c r="AC801" s="295"/>
      <c r="AD801" s="295"/>
      <c r="AE801" s="295"/>
      <c r="AF801" s="295"/>
      <c r="AG801" s="295"/>
    </row>
    <row r="802" spans="1:33" ht="24" customHeight="1">
      <c r="A802" s="295"/>
      <c r="B802" s="295"/>
      <c r="C802" s="295"/>
      <c r="D802" s="295"/>
      <c r="E802" s="295"/>
      <c r="F802" s="295"/>
      <c r="G802" s="295"/>
      <c r="H802" s="295"/>
      <c r="I802" s="295"/>
      <c r="J802" s="295"/>
      <c r="K802" s="295"/>
      <c r="L802" s="295"/>
      <c r="M802" s="295"/>
      <c r="N802" s="295"/>
      <c r="O802" s="295"/>
      <c r="P802" s="295"/>
      <c r="Q802" s="295"/>
      <c r="R802" s="295"/>
      <c r="S802" s="295"/>
      <c r="T802" s="295"/>
      <c r="U802" s="295"/>
      <c r="V802" s="295"/>
      <c r="W802" s="295"/>
      <c r="X802" s="295"/>
      <c r="Y802" s="295"/>
      <c r="Z802" s="295"/>
      <c r="AA802" s="295"/>
      <c r="AB802" s="295"/>
      <c r="AC802" s="295"/>
      <c r="AD802" s="295"/>
      <c r="AE802" s="295"/>
      <c r="AF802" s="295"/>
      <c r="AG802" s="295"/>
    </row>
    <row r="803" spans="1:33" ht="24" customHeight="1">
      <c r="A803" s="295"/>
      <c r="B803" s="295"/>
      <c r="C803" s="295"/>
      <c r="D803" s="295"/>
      <c r="E803" s="295"/>
      <c r="F803" s="295"/>
      <c r="G803" s="295"/>
      <c r="H803" s="295"/>
      <c r="I803" s="295"/>
      <c r="J803" s="295"/>
      <c r="K803" s="295"/>
      <c r="L803" s="295"/>
      <c r="M803" s="295"/>
      <c r="N803" s="295"/>
      <c r="O803" s="295"/>
      <c r="P803" s="295"/>
      <c r="Q803" s="295"/>
      <c r="R803" s="295"/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  <c r="AD803" s="295"/>
      <c r="AE803" s="295"/>
      <c r="AF803" s="295"/>
      <c r="AG803" s="295"/>
    </row>
    <row r="804" spans="1:33" ht="24" customHeight="1">
      <c r="A804" s="295"/>
      <c r="B804" s="295"/>
      <c r="C804" s="295"/>
      <c r="D804" s="295"/>
      <c r="E804" s="295"/>
      <c r="F804" s="295"/>
      <c r="G804" s="295"/>
      <c r="H804" s="295"/>
      <c r="I804" s="295"/>
      <c r="J804" s="295"/>
      <c r="K804" s="295"/>
      <c r="L804" s="295"/>
      <c r="M804" s="295"/>
      <c r="N804" s="295"/>
      <c r="O804" s="295"/>
      <c r="P804" s="295"/>
      <c r="Q804" s="295"/>
      <c r="R804" s="295"/>
      <c r="S804" s="295"/>
      <c r="T804" s="295"/>
      <c r="U804" s="295"/>
      <c r="V804" s="295"/>
      <c r="W804" s="295"/>
      <c r="X804" s="295"/>
      <c r="Y804" s="295"/>
      <c r="Z804" s="295"/>
      <c r="AA804" s="295"/>
      <c r="AB804" s="295"/>
      <c r="AC804" s="295"/>
      <c r="AD804" s="295"/>
      <c r="AE804" s="295"/>
      <c r="AF804" s="295"/>
      <c r="AG804" s="295"/>
    </row>
    <row r="805" spans="1:33" ht="24" customHeight="1">
      <c r="A805" s="295"/>
      <c r="B805" s="295"/>
      <c r="C805" s="295"/>
      <c r="D805" s="295"/>
      <c r="E805" s="295"/>
      <c r="F805" s="295"/>
      <c r="G805" s="295"/>
      <c r="H805" s="295"/>
      <c r="I805" s="295"/>
      <c r="J805" s="295"/>
      <c r="K805" s="295"/>
      <c r="L805" s="295"/>
      <c r="M805" s="295"/>
      <c r="N805" s="295"/>
      <c r="O805" s="295"/>
      <c r="P805" s="295"/>
      <c r="Q805" s="295"/>
      <c r="R805" s="295"/>
      <c r="S805" s="295"/>
      <c r="T805" s="295"/>
      <c r="U805" s="295"/>
      <c r="V805" s="295"/>
      <c r="W805" s="295"/>
      <c r="X805" s="295"/>
      <c r="Y805" s="295"/>
      <c r="Z805" s="295"/>
      <c r="AA805" s="295"/>
      <c r="AB805" s="295"/>
      <c r="AC805" s="295"/>
      <c r="AD805" s="295"/>
      <c r="AE805" s="295"/>
      <c r="AF805" s="295"/>
      <c r="AG805" s="295"/>
    </row>
    <row r="806" spans="1:33" ht="24" customHeight="1">
      <c r="A806" s="295"/>
      <c r="B806" s="295"/>
      <c r="C806" s="295"/>
      <c r="D806" s="295"/>
      <c r="E806" s="295"/>
      <c r="F806" s="295"/>
      <c r="G806" s="295"/>
      <c r="H806" s="295"/>
      <c r="I806" s="295"/>
      <c r="J806" s="295"/>
      <c r="K806" s="295"/>
      <c r="L806" s="295"/>
      <c r="M806" s="295"/>
      <c r="N806" s="295"/>
      <c r="O806" s="295"/>
      <c r="P806" s="295"/>
      <c r="Q806" s="295"/>
      <c r="R806" s="295"/>
      <c r="S806" s="295"/>
      <c r="T806" s="295"/>
      <c r="U806" s="295"/>
      <c r="V806" s="295"/>
      <c r="W806" s="295"/>
      <c r="X806" s="295"/>
      <c r="Y806" s="295"/>
      <c r="Z806" s="295"/>
      <c r="AA806" s="295"/>
      <c r="AB806" s="295"/>
      <c r="AC806" s="295"/>
      <c r="AD806" s="295"/>
      <c r="AE806" s="295"/>
      <c r="AF806" s="295"/>
      <c r="AG806" s="295"/>
    </row>
    <row r="807" spans="1:33" ht="24" customHeight="1">
      <c r="A807" s="295"/>
      <c r="B807" s="295"/>
      <c r="C807" s="295"/>
      <c r="D807" s="295"/>
      <c r="E807" s="295"/>
      <c r="F807" s="295"/>
      <c r="G807" s="295"/>
      <c r="H807" s="295"/>
      <c r="I807" s="295"/>
      <c r="J807" s="295"/>
      <c r="K807" s="295"/>
      <c r="L807" s="295"/>
      <c r="M807" s="295"/>
      <c r="N807" s="295"/>
      <c r="O807" s="295"/>
      <c r="P807" s="295"/>
      <c r="Q807" s="295"/>
      <c r="R807" s="295"/>
      <c r="S807" s="295"/>
      <c r="T807" s="295"/>
      <c r="U807" s="295"/>
      <c r="V807" s="295"/>
      <c r="W807" s="295"/>
      <c r="X807" s="295"/>
      <c r="Y807" s="295"/>
      <c r="Z807" s="295"/>
      <c r="AA807" s="295"/>
      <c r="AB807" s="295"/>
      <c r="AC807" s="295"/>
      <c r="AD807" s="295"/>
      <c r="AE807" s="295"/>
      <c r="AF807" s="295"/>
      <c r="AG807" s="295"/>
    </row>
    <row r="808" spans="1:33" ht="24" customHeight="1">
      <c r="A808" s="295"/>
      <c r="B808" s="295"/>
      <c r="C808" s="295"/>
      <c r="D808" s="295"/>
      <c r="E808" s="295"/>
      <c r="F808" s="295"/>
      <c r="G808" s="295"/>
      <c r="H808" s="295"/>
      <c r="I808" s="295"/>
      <c r="J808" s="295"/>
      <c r="K808" s="295"/>
      <c r="L808" s="295"/>
      <c r="M808" s="295"/>
      <c r="N808" s="295"/>
      <c r="O808" s="295"/>
      <c r="P808" s="295"/>
      <c r="Q808" s="295"/>
      <c r="R808" s="295"/>
      <c r="S808" s="295"/>
      <c r="T808" s="295"/>
      <c r="U808" s="295"/>
      <c r="V808" s="295"/>
      <c r="W808" s="295"/>
      <c r="X808" s="295"/>
      <c r="Y808" s="295"/>
      <c r="Z808" s="295"/>
      <c r="AA808" s="295"/>
      <c r="AB808" s="295"/>
      <c r="AC808" s="295"/>
      <c r="AD808" s="295"/>
      <c r="AE808" s="295"/>
      <c r="AF808" s="295"/>
      <c r="AG808" s="295"/>
    </row>
    <row r="809" spans="1:33" ht="24" customHeight="1">
      <c r="A809" s="295"/>
      <c r="B809" s="295"/>
      <c r="C809" s="295"/>
      <c r="D809" s="295"/>
      <c r="E809" s="295"/>
      <c r="F809" s="295"/>
      <c r="G809" s="295"/>
      <c r="H809" s="295"/>
      <c r="I809" s="295"/>
      <c r="J809" s="295"/>
      <c r="K809" s="295"/>
      <c r="L809" s="295"/>
      <c r="M809" s="295"/>
      <c r="N809" s="295"/>
      <c r="O809" s="295"/>
      <c r="P809" s="295"/>
      <c r="Q809" s="295"/>
      <c r="R809" s="295"/>
      <c r="S809" s="295"/>
      <c r="T809" s="295"/>
      <c r="U809" s="295"/>
      <c r="V809" s="295"/>
      <c r="W809" s="295"/>
      <c r="X809" s="295"/>
      <c r="Y809" s="295"/>
      <c r="Z809" s="295"/>
      <c r="AA809" s="295"/>
      <c r="AB809" s="295"/>
      <c r="AC809" s="295"/>
      <c r="AD809" s="295"/>
      <c r="AE809" s="295"/>
      <c r="AF809" s="295"/>
      <c r="AG809" s="295"/>
    </row>
    <row r="810" spans="1:33" ht="24" customHeight="1">
      <c r="A810" s="295"/>
      <c r="B810" s="295"/>
      <c r="C810" s="295"/>
      <c r="D810" s="295"/>
      <c r="E810" s="295"/>
      <c r="F810" s="295"/>
      <c r="G810" s="295"/>
      <c r="H810" s="295"/>
      <c r="I810" s="295"/>
      <c r="J810" s="295"/>
      <c r="K810" s="295"/>
      <c r="L810" s="295"/>
      <c r="M810" s="295"/>
      <c r="N810" s="295"/>
      <c r="O810" s="295"/>
      <c r="P810" s="295"/>
      <c r="Q810" s="295"/>
      <c r="R810" s="295"/>
      <c r="S810" s="295"/>
      <c r="T810" s="295"/>
      <c r="U810" s="295"/>
      <c r="V810" s="295"/>
      <c r="W810" s="295"/>
      <c r="X810" s="295"/>
      <c r="Y810" s="295"/>
      <c r="Z810" s="295"/>
      <c r="AA810" s="295"/>
      <c r="AB810" s="295"/>
      <c r="AC810" s="295"/>
      <c r="AD810" s="295"/>
      <c r="AE810" s="295"/>
      <c r="AF810" s="295"/>
      <c r="AG810" s="295"/>
    </row>
    <row r="811" spans="1:33" ht="24" customHeight="1">
      <c r="A811" s="295"/>
      <c r="B811" s="295"/>
      <c r="C811" s="295"/>
      <c r="D811" s="295"/>
      <c r="E811" s="295"/>
      <c r="F811" s="295"/>
      <c r="G811" s="295"/>
      <c r="H811" s="295"/>
      <c r="I811" s="295"/>
      <c r="J811" s="295"/>
      <c r="K811" s="295"/>
      <c r="L811" s="295"/>
      <c r="M811" s="295"/>
      <c r="N811" s="295"/>
      <c r="O811" s="295"/>
      <c r="P811" s="295"/>
      <c r="Q811" s="295"/>
      <c r="R811" s="295"/>
      <c r="S811" s="295"/>
      <c r="T811" s="295"/>
      <c r="U811" s="295"/>
      <c r="V811" s="295"/>
      <c r="W811" s="295"/>
      <c r="X811" s="295"/>
      <c r="Y811" s="295"/>
      <c r="Z811" s="295"/>
      <c r="AA811" s="295"/>
      <c r="AB811" s="295"/>
      <c r="AC811" s="295"/>
      <c r="AD811" s="295"/>
      <c r="AE811" s="295"/>
      <c r="AF811" s="295"/>
      <c r="AG811" s="295"/>
    </row>
    <row r="812" spans="1:33" ht="24" customHeight="1">
      <c r="A812" s="295"/>
      <c r="B812" s="295"/>
      <c r="C812" s="295"/>
      <c r="D812" s="295"/>
      <c r="E812" s="295"/>
      <c r="F812" s="295"/>
      <c r="G812" s="295"/>
      <c r="H812" s="295"/>
      <c r="I812" s="295"/>
      <c r="J812" s="295"/>
      <c r="K812" s="295"/>
      <c r="L812" s="295"/>
      <c r="M812" s="295"/>
      <c r="N812" s="295"/>
      <c r="O812" s="295"/>
      <c r="P812" s="295"/>
      <c r="Q812" s="295"/>
      <c r="R812" s="295"/>
      <c r="S812" s="295"/>
      <c r="T812" s="295"/>
      <c r="U812" s="295"/>
      <c r="V812" s="295"/>
      <c r="W812" s="295"/>
      <c r="X812" s="295"/>
      <c r="Y812" s="295"/>
      <c r="Z812" s="295"/>
      <c r="AA812" s="295"/>
      <c r="AB812" s="295"/>
      <c r="AC812" s="295"/>
      <c r="AD812" s="295"/>
      <c r="AE812" s="295"/>
      <c r="AF812" s="295"/>
      <c r="AG812" s="295"/>
    </row>
    <row r="813" spans="1:33" ht="24" customHeight="1">
      <c r="A813" s="295"/>
      <c r="B813" s="295"/>
      <c r="C813" s="295"/>
      <c r="D813" s="295"/>
      <c r="E813" s="295"/>
      <c r="F813" s="295"/>
      <c r="G813" s="295"/>
      <c r="H813" s="295"/>
      <c r="I813" s="295"/>
      <c r="J813" s="295"/>
      <c r="K813" s="295"/>
      <c r="L813" s="295"/>
      <c r="M813" s="295"/>
      <c r="N813" s="295"/>
      <c r="O813" s="295"/>
      <c r="P813" s="295"/>
      <c r="Q813" s="295"/>
      <c r="R813" s="295"/>
      <c r="S813" s="295"/>
      <c r="T813" s="295"/>
      <c r="U813" s="295"/>
      <c r="V813" s="295"/>
      <c r="W813" s="295"/>
      <c r="X813" s="295"/>
      <c r="Y813" s="295"/>
      <c r="Z813" s="295"/>
      <c r="AA813" s="295"/>
      <c r="AB813" s="295"/>
      <c r="AC813" s="295"/>
      <c r="AD813" s="295"/>
      <c r="AE813" s="295"/>
      <c r="AF813" s="295"/>
      <c r="AG813" s="295"/>
    </row>
    <row r="814" spans="1:33" ht="24" customHeight="1">
      <c r="A814" s="295"/>
      <c r="B814" s="295"/>
      <c r="C814" s="295"/>
      <c r="D814" s="295"/>
      <c r="E814" s="295"/>
      <c r="F814" s="295"/>
      <c r="G814" s="295"/>
      <c r="H814" s="295"/>
      <c r="I814" s="295"/>
      <c r="J814" s="295"/>
      <c r="K814" s="295"/>
      <c r="L814" s="295"/>
      <c r="M814" s="295"/>
      <c r="N814" s="295"/>
      <c r="O814" s="295"/>
      <c r="P814" s="295"/>
      <c r="Q814" s="295"/>
      <c r="R814" s="295"/>
      <c r="S814" s="295"/>
      <c r="T814" s="295"/>
      <c r="U814" s="295"/>
      <c r="V814" s="295"/>
      <c r="W814" s="295"/>
      <c r="X814" s="295"/>
      <c r="Y814" s="295"/>
      <c r="Z814" s="295"/>
      <c r="AA814" s="295"/>
      <c r="AB814" s="295"/>
      <c r="AC814" s="295"/>
      <c r="AD814" s="295"/>
      <c r="AE814" s="295"/>
      <c r="AF814" s="295"/>
      <c r="AG814" s="295"/>
    </row>
    <row r="815" spans="1:33" ht="24" customHeight="1">
      <c r="A815" s="295"/>
      <c r="B815" s="295"/>
      <c r="C815" s="295"/>
      <c r="D815" s="295"/>
      <c r="E815" s="295"/>
      <c r="F815" s="295"/>
      <c r="G815" s="295"/>
      <c r="H815" s="295"/>
      <c r="I815" s="295"/>
      <c r="J815" s="295"/>
      <c r="K815" s="295"/>
      <c r="L815" s="295"/>
      <c r="M815" s="295"/>
      <c r="N815" s="295"/>
      <c r="O815" s="295"/>
      <c r="P815" s="295"/>
      <c r="Q815" s="295"/>
      <c r="R815" s="295"/>
      <c r="S815" s="295"/>
      <c r="T815" s="295"/>
      <c r="U815" s="295"/>
      <c r="V815" s="295"/>
      <c r="W815" s="295"/>
      <c r="X815" s="295"/>
      <c r="Y815" s="295"/>
      <c r="Z815" s="295"/>
      <c r="AA815" s="295"/>
      <c r="AB815" s="295"/>
      <c r="AC815" s="295"/>
      <c r="AD815" s="295"/>
      <c r="AE815" s="295"/>
      <c r="AF815" s="295"/>
      <c r="AG815" s="295"/>
    </row>
    <row r="816" spans="1:33" ht="24" customHeight="1">
      <c r="A816" s="295"/>
      <c r="B816" s="295"/>
      <c r="C816" s="295"/>
      <c r="D816" s="295"/>
      <c r="E816" s="295"/>
      <c r="F816" s="295"/>
      <c r="G816" s="295"/>
      <c r="H816" s="295"/>
      <c r="I816" s="295"/>
      <c r="J816" s="295"/>
      <c r="K816" s="295"/>
      <c r="L816" s="295"/>
      <c r="M816" s="295"/>
      <c r="N816" s="295"/>
      <c r="O816" s="295"/>
      <c r="P816" s="295"/>
      <c r="Q816" s="295"/>
      <c r="R816" s="295"/>
      <c r="S816" s="295"/>
      <c r="T816" s="295"/>
      <c r="U816" s="295"/>
      <c r="V816" s="295"/>
      <c r="W816" s="295"/>
      <c r="X816" s="295"/>
      <c r="Y816" s="295"/>
      <c r="Z816" s="295"/>
      <c r="AA816" s="295"/>
      <c r="AB816" s="295"/>
      <c r="AC816" s="295"/>
      <c r="AD816" s="295"/>
      <c r="AE816" s="295"/>
      <c r="AF816" s="295"/>
      <c r="AG816" s="295"/>
    </row>
    <row r="817" spans="1:33" ht="24" customHeight="1">
      <c r="A817" s="295"/>
      <c r="B817" s="295"/>
      <c r="C817" s="295"/>
      <c r="D817" s="295"/>
      <c r="E817" s="295"/>
      <c r="F817" s="295"/>
      <c r="G817" s="295"/>
      <c r="H817" s="295"/>
      <c r="I817" s="295"/>
      <c r="J817" s="295"/>
      <c r="K817" s="295"/>
      <c r="L817" s="295"/>
      <c r="M817" s="295"/>
      <c r="N817" s="295"/>
      <c r="O817" s="295"/>
      <c r="P817" s="295"/>
      <c r="Q817" s="295"/>
      <c r="R817" s="295"/>
      <c r="S817" s="295"/>
      <c r="T817" s="295"/>
      <c r="U817" s="295"/>
      <c r="V817" s="295"/>
      <c r="W817" s="295"/>
      <c r="X817" s="295"/>
      <c r="Y817" s="295"/>
      <c r="Z817" s="295"/>
      <c r="AA817" s="295"/>
      <c r="AB817" s="295"/>
      <c r="AC817" s="295"/>
      <c r="AD817" s="295"/>
      <c r="AE817" s="295"/>
      <c r="AF817" s="295"/>
      <c r="AG817" s="295"/>
    </row>
    <row r="818" spans="1:33" ht="24" customHeight="1">
      <c r="A818" s="295"/>
      <c r="B818" s="295"/>
      <c r="C818" s="295"/>
      <c r="D818" s="295"/>
      <c r="E818" s="295"/>
      <c r="F818" s="295"/>
      <c r="G818" s="295"/>
      <c r="H818" s="295"/>
      <c r="I818" s="295"/>
      <c r="J818" s="295"/>
      <c r="K818" s="295"/>
      <c r="L818" s="295"/>
      <c r="M818" s="295"/>
      <c r="N818" s="295"/>
      <c r="O818" s="295"/>
      <c r="P818" s="295"/>
      <c r="Q818" s="295"/>
      <c r="R818" s="295"/>
      <c r="S818" s="295"/>
      <c r="T818" s="295"/>
      <c r="U818" s="295"/>
      <c r="V818" s="295"/>
      <c r="W818" s="295"/>
      <c r="X818" s="295"/>
      <c r="Y818" s="295"/>
      <c r="Z818" s="295"/>
      <c r="AA818" s="295"/>
      <c r="AB818" s="295"/>
      <c r="AC818" s="295"/>
      <c r="AD818" s="295"/>
      <c r="AE818" s="295"/>
      <c r="AF818" s="295"/>
      <c r="AG818" s="295"/>
    </row>
    <row r="819" spans="1:33" ht="24" customHeight="1">
      <c r="A819" s="295"/>
      <c r="B819" s="295"/>
      <c r="C819" s="295"/>
      <c r="D819" s="295"/>
      <c r="E819" s="295"/>
      <c r="F819" s="295"/>
      <c r="G819" s="295"/>
      <c r="H819" s="295"/>
      <c r="I819" s="295"/>
      <c r="J819" s="295"/>
      <c r="K819" s="295"/>
      <c r="L819" s="295"/>
      <c r="M819" s="295"/>
      <c r="N819" s="295"/>
      <c r="O819" s="295"/>
      <c r="P819" s="295"/>
      <c r="Q819" s="295"/>
      <c r="R819" s="295"/>
      <c r="S819" s="295"/>
      <c r="T819" s="295"/>
      <c r="U819" s="295"/>
      <c r="V819" s="295"/>
      <c r="W819" s="295"/>
      <c r="X819" s="295"/>
      <c r="Y819" s="295"/>
      <c r="Z819" s="295"/>
      <c r="AA819" s="295"/>
      <c r="AB819" s="295"/>
      <c r="AC819" s="295"/>
      <c r="AD819" s="295"/>
      <c r="AE819" s="295"/>
      <c r="AF819" s="295"/>
      <c r="AG819" s="295"/>
    </row>
    <row r="820" spans="1:33" ht="24" customHeight="1">
      <c r="A820" s="295"/>
      <c r="B820" s="295"/>
      <c r="C820" s="295"/>
      <c r="D820" s="295"/>
      <c r="E820" s="295"/>
      <c r="F820" s="295"/>
      <c r="G820" s="295"/>
      <c r="H820" s="295"/>
      <c r="I820" s="295"/>
      <c r="J820" s="295"/>
      <c r="K820" s="295"/>
      <c r="L820" s="295"/>
      <c r="M820" s="295"/>
      <c r="N820" s="295"/>
      <c r="O820" s="295"/>
      <c r="P820" s="295"/>
      <c r="Q820" s="295"/>
      <c r="R820" s="295"/>
      <c r="S820" s="295"/>
      <c r="T820" s="295"/>
      <c r="U820" s="295"/>
      <c r="V820" s="295"/>
      <c r="W820" s="295"/>
      <c r="X820" s="295"/>
      <c r="Y820" s="295"/>
      <c r="Z820" s="295"/>
      <c r="AA820" s="295"/>
      <c r="AB820" s="295"/>
      <c r="AC820" s="295"/>
      <c r="AD820" s="295"/>
      <c r="AE820" s="295"/>
      <c r="AF820" s="295"/>
      <c r="AG820" s="295"/>
    </row>
    <row r="821" spans="1:33" ht="24" customHeight="1">
      <c r="A821" s="295"/>
      <c r="B821" s="295"/>
      <c r="C821" s="295"/>
      <c r="D821" s="295"/>
      <c r="E821" s="295"/>
      <c r="F821" s="295"/>
      <c r="G821" s="295"/>
      <c r="H821" s="295"/>
      <c r="I821" s="295"/>
      <c r="J821" s="295"/>
      <c r="K821" s="295"/>
      <c r="L821" s="295"/>
      <c r="M821" s="295"/>
      <c r="N821" s="295"/>
      <c r="O821" s="295"/>
      <c r="P821" s="295"/>
      <c r="Q821" s="295"/>
      <c r="R821" s="295"/>
      <c r="S821" s="295"/>
      <c r="T821" s="295"/>
      <c r="U821" s="295"/>
      <c r="V821" s="295"/>
      <c r="W821" s="295"/>
      <c r="X821" s="295"/>
      <c r="Y821" s="295"/>
      <c r="Z821" s="295"/>
      <c r="AA821" s="295"/>
      <c r="AB821" s="295"/>
      <c r="AC821" s="295"/>
      <c r="AD821" s="295"/>
      <c r="AE821" s="295"/>
      <c r="AF821" s="295"/>
      <c r="AG821" s="295"/>
    </row>
    <row r="822" spans="1:33" ht="24" customHeight="1">
      <c r="A822" s="295"/>
      <c r="B822" s="295"/>
      <c r="C822" s="295"/>
      <c r="D822" s="295"/>
      <c r="E822" s="295"/>
      <c r="F822" s="295"/>
      <c r="G822" s="295"/>
      <c r="H822" s="295"/>
      <c r="I822" s="295"/>
      <c r="J822" s="295"/>
      <c r="K822" s="295"/>
      <c r="L822" s="295"/>
      <c r="M822" s="295"/>
      <c r="N822" s="295"/>
      <c r="O822" s="295"/>
      <c r="P822" s="295"/>
      <c r="Q822" s="295"/>
      <c r="R822" s="295"/>
      <c r="S822" s="295"/>
      <c r="T822" s="295"/>
      <c r="U822" s="295"/>
      <c r="V822" s="295"/>
      <c r="W822" s="295"/>
      <c r="X822" s="295"/>
      <c r="Y822" s="295"/>
      <c r="Z822" s="295"/>
      <c r="AA822" s="295"/>
      <c r="AB822" s="295"/>
      <c r="AC822" s="295"/>
      <c r="AD822" s="295"/>
      <c r="AE822" s="295"/>
      <c r="AF822" s="295"/>
      <c r="AG822" s="295"/>
    </row>
    <row r="823" spans="1:33" ht="24" customHeight="1">
      <c r="A823" s="295"/>
      <c r="B823" s="295"/>
      <c r="C823" s="295"/>
      <c r="D823" s="295"/>
      <c r="E823" s="295"/>
      <c r="F823" s="295"/>
      <c r="G823" s="295"/>
      <c r="H823" s="295"/>
      <c r="I823" s="295"/>
      <c r="J823" s="295"/>
      <c r="K823" s="295"/>
      <c r="L823" s="295"/>
      <c r="M823" s="295"/>
      <c r="N823" s="295"/>
      <c r="O823" s="295"/>
      <c r="P823" s="295"/>
      <c r="Q823" s="295"/>
      <c r="R823" s="295"/>
      <c r="S823" s="295"/>
      <c r="T823" s="295"/>
      <c r="U823" s="295"/>
      <c r="V823" s="295"/>
      <c r="W823" s="295"/>
      <c r="X823" s="295"/>
      <c r="Y823" s="295"/>
      <c r="Z823" s="295"/>
      <c r="AA823" s="295"/>
      <c r="AB823" s="295"/>
      <c r="AC823" s="295"/>
      <c r="AD823" s="295"/>
      <c r="AE823" s="295"/>
      <c r="AF823" s="295"/>
      <c r="AG823" s="295"/>
    </row>
    <row r="824" spans="1:33" ht="24" customHeight="1">
      <c r="A824" s="295"/>
      <c r="B824" s="295"/>
      <c r="C824" s="295"/>
      <c r="D824" s="295"/>
      <c r="E824" s="295"/>
      <c r="F824" s="295"/>
      <c r="G824" s="295"/>
      <c r="H824" s="295"/>
      <c r="I824" s="295"/>
      <c r="J824" s="295"/>
      <c r="K824" s="295"/>
      <c r="L824" s="295"/>
      <c r="M824" s="295"/>
      <c r="N824" s="295"/>
      <c r="O824" s="295"/>
      <c r="P824" s="295"/>
      <c r="Q824" s="295"/>
      <c r="R824" s="295"/>
      <c r="S824" s="295"/>
      <c r="T824" s="295"/>
      <c r="U824" s="295"/>
      <c r="V824" s="295"/>
      <c r="W824" s="295"/>
      <c r="X824" s="295"/>
      <c r="Y824" s="295"/>
      <c r="Z824" s="295"/>
      <c r="AA824" s="295"/>
      <c r="AB824" s="295"/>
      <c r="AC824" s="295"/>
      <c r="AD824" s="295"/>
      <c r="AE824" s="295"/>
      <c r="AF824" s="295"/>
      <c r="AG824" s="295"/>
    </row>
    <row r="825" spans="1:33" ht="24" customHeight="1">
      <c r="A825" s="295"/>
      <c r="B825" s="295"/>
      <c r="C825" s="295"/>
      <c r="D825" s="295"/>
      <c r="E825" s="295"/>
      <c r="F825" s="295"/>
      <c r="G825" s="295"/>
      <c r="H825" s="295"/>
      <c r="I825" s="295"/>
      <c r="J825" s="295"/>
      <c r="K825" s="295"/>
      <c r="L825" s="295"/>
      <c r="M825" s="295"/>
      <c r="N825" s="295"/>
      <c r="O825" s="295"/>
      <c r="P825" s="295"/>
      <c r="Q825" s="295"/>
      <c r="R825" s="295"/>
      <c r="S825" s="295"/>
      <c r="T825" s="295"/>
      <c r="U825" s="295"/>
      <c r="V825" s="295"/>
      <c r="W825" s="295"/>
      <c r="X825" s="295"/>
      <c r="Y825" s="295"/>
      <c r="Z825" s="295"/>
      <c r="AA825" s="295"/>
      <c r="AB825" s="295"/>
      <c r="AC825" s="295"/>
      <c r="AD825" s="295"/>
      <c r="AE825" s="295"/>
      <c r="AF825" s="295"/>
      <c r="AG825" s="295"/>
    </row>
    <row r="826" spans="1:33" ht="24" customHeight="1">
      <c r="A826" s="295"/>
      <c r="B826" s="295"/>
      <c r="C826" s="295"/>
      <c r="D826" s="295"/>
      <c r="E826" s="295"/>
      <c r="F826" s="295"/>
      <c r="G826" s="295"/>
      <c r="H826" s="295"/>
      <c r="I826" s="295"/>
      <c r="J826" s="295"/>
      <c r="K826" s="295"/>
      <c r="L826" s="295"/>
      <c r="M826" s="295"/>
      <c r="N826" s="295"/>
      <c r="O826" s="295"/>
      <c r="P826" s="295"/>
      <c r="Q826" s="295"/>
      <c r="R826" s="295"/>
      <c r="S826" s="295"/>
      <c r="T826" s="295"/>
      <c r="U826" s="295"/>
      <c r="V826" s="295"/>
      <c r="W826" s="295"/>
      <c r="X826" s="295"/>
      <c r="Y826" s="295"/>
      <c r="Z826" s="295"/>
      <c r="AA826" s="295"/>
      <c r="AB826" s="295"/>
      <c r="AC826" s="295"/>
      <c r="AD826" s="295"/>
      <c r="AE826" s="295"/>
      <c r="AF826" s="295"/>
      <c r="AG826" s="295"/>
    </row>
    <row r="827" spans="1:33" ht="24" customHeight="1">
      <c r="A827" s="295"/>
      <c r="B827" s="295"/>
      <c r="C827" s="295"/>
      <c r="D827" s="295"/>
      <c r="E827" s="295"/>
      <c r="F827" s="295"/>
      <c r="G827" s="295"/>
      <c r="H827" s="295"/>
      <c r="I827" s="295"/>
      <c r="J827" s="295"/>
      <c r="K827" s="295"/>
      <c r="L827" s="295"/>
      <c r="M827" s="295"/>
      <c r="N827" s="295"/>
      <c r="O827" s="295"/>
      <c r="P827" s="295"/>
      <c r="Q827" s="295"/>
      <c r="R827" s="295"/>
      <c r="S827" s="295"/>
      <c r="T827" s="295"/>
      <c r="U827" s="295"/>
      <c r="V827" s="295"/>
      <c r="W827" s="295"/>
      <c r="X827" s="295"/>
      <c r="Y827" s="295"/>
      <c r="Z827" s="295"/>
      <c r="AA827" s="295"/>
      <c r="AB827" s="295"/>
      <c r="AC827" s="295"/>
      <c r="AD827" s="295"/>
      <c r="AE827" s="295"/>
      <c r="AF827" s="295"/>
      <c r="AG827" s="295"/>
    </row>
    <row r="828" spans="1:33" ht="24" customHeight="1">
      <c r="A828" s="295"/>
      <c r="B828" s="295"/>
      <c r="C828" s="295"/>
      <c r="D828" s="295"/>
      <c r="E828" s="295"/>
      <c r="F828" s="295"/>
      <c r="G828" s="295"/>
      <c r="H828" s="295"/>
      <c r="I828" s="295"/>
      <c r="J828" s="295"/>
      <c r="K828" s="295"/>
      <c r="L828" s="295"/>
      <c r="M828" s="295"/>
      <c r="N828" s="295"/>
      <c r="O828" s="295"/>
      <c r="P828" s="295"/>
      <c r="Q828" s="295"/>
      <c r="R828" s="295"/>
      <c r="S828" s="295"/>
      <c r="T828" s="295"/>
      <c r="U828" s="295"/>
      <c r="V828" s="295"/>
      <c r="W828" s="295"/>
      <c r="X828" s="295"/>
      <c r="Y828" s="295"/>
      <c r="Z828" s="295"/>
      <c r="AA828" s="295"/>
      <c r="AB828" s="295"/>
      <c r="AC828" s="295"/>
      <c r="AD828" s="295"/>
      <c r="AE828" s="295"/>
      <c r="AF828" s="295"/>
      <c r="AG828" s="295"/>
    </row>
    <row r="829" spans="1:33" ht="24" customHeight="1">
      <c r="A829" s="295"/>
      <c r="B829" s="295"/>
      <c r="C829" s="295"/>
      <c r="D829" s="295"/>
      <c r="E829" s="295"/>
      <c r="F829" s="295"/>
      <c r="G829" s="295"/>
      <c r="H829" s="295"/>
      <c r="I829" s="295"/>
      <c r="J829" s="295"/>
      <c r="K829" s="295"/>
      <c r="L829" s="295"/>
      <c r="M829" s="295"/>
      <c r="N829" s="295"/>
      <c r="O829" s="295"/>
      <c r="P829" s="295"/>
      <c r="Q829" s="295"/>
      <c r="R829" s="295"/>
      <c r="S829" s="295"/>
      <c r="T829" s="295"/>
      <c r="U829" s="295"/>
      <c r="V829" s="295"/>
      <c r="W829" s="295"/>
      <c r="X829" s="295"/>
      <c r="Y829" s="295"/>
      <c r="Z829" s="295"/>
      <c r="AA829" s="295"/>
      <c r="AB829" s="295"/>
      <c r="AC829" s="295"/>
      <c r="AD829" s="295"/>
      <c r="AE829" s="295"/>
      <c r="AF829" s="295"/>
      <c r="AG829" s="295"/>
    </row>
    <row r="830" spans="1:33" ht="24" customHeight="1">
      <c r="A830" s="295"/>
      <c r="B830" s="295"/>
      <c r="C830" s="295"/>
      <c r="D830" s="295"/>
      <c r="E830" s="295"/>
      <c r="F830" s="295"/>
      <c r="G830" s="295"/>
      <c r="H830" s="295"/>
      <c r="I830" s="295"/>
      <c r="J830" s="295"/>
      <c r="K830" s="295"/>
      <c r="L830" s="295"/>
      <c r="M830" s="295"/>
      <c r="N830" s="295"/>
      <c r="O830" s="295"/>
      <c r="P830" s="295"/>
      <c r="Q830" s="295"/>
      <c r="R830" s="295"/>
      <c r="S830" s="295"/>
      <c r="T830" s="295"/>
      <c r="U830" s="295"/>
      <c r="V830" s="295"/>
      <c r="W830" s="295"/>
      <c r="X830" s="295"/>
      <c r="Y830" s="295"/>
      <c r="Z830" s="295"/>
      <c r="AA830" s="295"/>
      <c r="AB830" s="295"/>
      <c r="AC830" s="295"/>
      <c r="AD830" s="295"/>
      <c r="AE830" s="295"/>
      <c r="AF830" s="295"/>
      <c r="AG830" s="295"/>
    </row>
    <row r="831" spans="1:33" ht="24" customHeight="1">
      <c r="A831" s="295"/>
      <c r="B831" s="295"/>
      <c r="C831" s="295"/>
      <c r="D831" s="295"/>
      <c r="E831" s="295"/>
      <c r="F831" s="295"/>
      <c r="G831" s="295"/>
      <c r="H831" s="295"/>
      <c r="I831" s="295"/>
      <c r="J831" s="295"/>
      <c r="K831" s="295"/>
      <c r="L831" s="295"/>
      <c r="M831" s="295"/>
      <c r="N831" s="295"/>
      <c r="O831" s="295"/>
      <c r="P831" s="295"/>
      <c r="Q831" s="295"/>
      <c r="R831" s="295"/>
      <c r="S831" s="295"/>
      <c r="T831" s="295"/>
      <c r="U831" s="295"/>
      <c r="V831" s="295"/>
      <c r="W831" s="295"/>
      <c r="X831" s="295"/>
      <c r="Y831" s="295"/>
      <c r="Z831" s="295"/>
      <c r="AA831" s="295"/>
      <c r="AB831" s="295"/>
      <c r="AC831" s="295"/>
      <c r="AD831" s="295"/>
      <c r="AE831" s="295"/>
      <c r="AF831" s="295"/>
      <c r="AG831" s="295"/>
    </row>
    <row r="832" spans="1:33" ht="24" customHeight="1">
      <c r="A832" s="295"/>
      <c r="B832" s="295"/>
      <c r="C832" s="295"/>
      <c r="D832" s="295"/>
      <c r="E832" s="295"/>
      <c r="F832" s="295"/>
      <c r="G832" s="295"/>
      <c r="H832" s="295"/>
      <c r="I832" s="295"/>
      <c r="J832" s="295"/>
      <c r="K832" s="295"/>
      <c r="L832" s="295"/>
      <c r="M832" s="295"/>
      <c r="N832" s="295"/>
      <c r="O832" s="295"/>
      <c r="P832" s="295"/>
      <c r="Q832" s="295"/>
      <c r="R832" s="295"/>
      <c r="S832" s="295"/>
      <c r="T832" s="295"/>
      <c r="U832" s="295"/>
      <c r="V832" s="295"/>
      <c r="W832" s="295"/>
      <c r="X832" s="295"/>
      <c r="Y832" s="295"/>
      <c r="Z832" s="295"/>
      <c r="AA832" s="295"/>
      <c r="AB832" s="295"/>
      <c r="AC832" s="295"/>
      <c r="AD832" s="295"/>
      <c r="AE832" s="295"/>
      <c r="AF832" s="295"/>
      <c r="AG832" s="295"/>
    </row>
    <row r="833" spans="1:33" ht="24" customHeight="1">
      <c r="A833" s="295"/>
      <c r="B833" s="295"/>
      <c r="C833" s="295"/>
      <c r="D833" s="295"/>
      <c r="E833" s="295"/>
      <c r="F833" s="295"/>
      <c r="G833" s="295"/>
      <c r="H833" s="295"/>
      <c r="I833" s="295"/>
      <c r="J833" s="295"/>
      <c r="K833" s="295"/>
      <c r="L833" s="295"/>
      <c r="M833" s="295"/>
      <c r="N833" s="295"/>
      <c r="O833" s="295"/>
      <c r="P833" s="295"/>
      <c r="Q833" s="295"/>
      <c r="R833" s="295"/>
      <c r="S833" s="295"/>
      <c r="T833" s="295"/>
      <c r="U833" s="295"/>
      <c r="V833" s="295"/>
      <c r="W833" s="295"/>
      <c r="X833" s="295"/>
      <c r="Y833" s="295"/>
      <c r="Z833" s="295"/>
      <c r="AA833" s="295"/>
      <c r="AB833" s="295"/>
      <c r="AC833" s="295"/>
      <c r="AD833" s="295"/>
      <c r="AE833" s="295"/>
      <c r="AF833" s="295"/>
      <c r="AG833" s="295"/>
    </row>
    <row r="834" spans="1:33" ht="24" customHeight="1">
      <c r="A834" s="295"/>
      <c r="B834" s="295"/>
      <c r="C834" s="295"/>
      <c r="D834" s="295"/>
      <c r="E834" s="295"/>
      <c r="F834" s="295"/>
      <c r="G834" s="295"/>
      <c r="H834" s="295"/>
      <c r="I834" s="295"/>
      <c r="J834" s="295"/>
      <c r="K834" s="295"/>
      <c r="L834" s="295"/>
      <c r="M834" s="295"/>
      <c r="N834" s="295"/>
      <c r="O834" s="295"/>
      <c r="P834" s="295"/>
      <c r="Q834" s="295"/>
      <c r="R834" s="295"/>
      <c r="S834" s="295"/>
      <c r="T834" s="295"/>
      <c r="U834" s="295"/>
      <c r="V834" s="295"/>
      <c r="W834" s="295"/>
      <c r="X834" s="295"/>
      <c r="Y834" s="295"/>
      <c r="Z834" s="295"/>
      <c r="AA834" s="295"/>
      <c r="AB834" s="295"/>
      <c r="AC834" s="295"/>
      <c r="AD834" s="295"/>
      <c r="AE834" s="295"/>
      <c r="AF834" s="295"/>
      <c r="AG834" s="295"/>
    </row>
    <row r="835" spans="1:33" ht="24" customHeight="1">
      <c r="A835" s="295"/>
      <c r="B835" s="295"/>
      <c r="C835" s="295"/>
      <c r="D835" s="295"/>
      <c r="E835" s="295"/>
      <c r="F835" s="295"/>
      <c r="G835" s="295"/>
      <c r="H835" s="295"/>
      <c r="I835" s="295"/>
      <c r="J835" s="295"/>
      <c r="K835" s="295"/>
      <c r="L835" s="295"/>
      <c r="M835" s="295"/>
      <c r="N835" s="295"/>
      <c r="O835" s="295"/>
      <c r="P835" s="295"/>
      <c r="Q835" s="295"/>
      <c r="R835" s="295"/>
      <c r="S835" s="295"/>
      <c r="T835" s="295"/>
      <c r="U835" s="295"/>
      <c r="V835" s="295"/>
      <c r="W835" s="295"/>
      <c r="X835" s="295"/>
      <c r="Y835" s="295"/>
      <c r="Z835" s="295"/>
      <c r="AA835" s="295"/>
      <c r="AB835" s="295"/>
      <c r="AC835" s="295"/>
      <c r="AD835" s="295"/>
      <c r="AE835" s="295"/>
      <c r="AF835" s="295"/>
      <c r="AG835" s="295"/>
    </row>
    <row r="836" spans="1:33" ht="24" customHeight="1">
      <c r="A836" s="295"/>
      <c r="B836" s="295"/>
      <c r="C836" s="295"/>
      <c r="D836" s="295"/>
      <c r="E836" s="295"/>
      <c r="F836" s="295"/>
      <c r="G836" s="295"/>
      <c r="H836" s="295"/>
      <c r="I836" s="295"/>
      <c r="J836" s="295"/>
      <c r="K836" s="295"/>
      <c r="L836" s="295"/>
      <c r="M836" s="295"/>
      <c r="N836" s="295"/>
      <c r="O836" s="295"/>
      <c r="P836" s="295"/>
      <c r="Q836" s="295"/>
      <c r="R836" s="295"/>
      <c r="S836" s="295"/>
      <c r="T836" s="295"/>
      <c r="U836" s="295"/>
      <c r="V836" s="295"/>
      <c r="W836" s="295"/>
      <c r="X836" s="295"/>
      <c r="Y836" s="295"/>
      <c r="Z836" s="295"/>
      <c r="AA836" s="295"/>
      <c r="AB836" s="295"/>
      <c r="AC836" s="295"/>
      <c r="AD836" s="295"/>
      <c r="AE836" s="295"/>
      <c r="AF836" s="295"/>
      <c r="AG836" s="295"/>
    </row>
    <row r="837" spans="1:33" ht="24" customHeight="1">
      <c r="A837" s="295"/>
      <c r="B837" s="295"/>
      <c r="C837" s="295"/>
      <c r="D837" s="295"/>
      <c r="E837" s="295"/>
      <c r="F837" s="295"/>
      <c r="G837" s="295"/>
      <c r="H837" s="295"/>
      <c r="I837" s="295"/>
      <c r="J837" s="295"/>
      <c r="K837" s="295"/>
      <c r="L837" s="295"/>
      <c r="M837" s="295"/>
      <c r="N837" s="295"/>
      <c r="O837" s="295"/>
      <c r="P837" s="295"/>
      <c r="Q837" s="295"/>
      <c r="R837" s="295"/>
      <c r="S837" s="295"/>
      <c r="T837" s="295"/>
      <c r="U837" s="295"/>
      <c r="V837" s="295"/>
      <c r="W837" s="295"/>
      <c r="X837" s="295"/>
      <c r="Y837" s="295"/>
      <c r="Z837" s="295"/>
      <c r="AA837" s="295"/>
      <c r="AB837" s="295"/>
      <c r="AC837" s="295"/>
      <c r="AD837" s="295"/>
      <c r="AE837" s="295"/>
      <c r="AF837" s="295"/>
      <c r="AG837" s="295"/>
    </row>
    <row r="838" spans="1:33" ht="24" customHeight="1">
      <c r="A838" s="295"/>
      <c r="B838" s="295"/>
      <c r="C838" s="295"/>
      <c r="D838" s="295"/>
      <c r="E838" s="295"/>
      <c r="F838" s="295"/>
      <c r="G838" s="295"/>
      <c r="H838" s="295"/>
      <c r="I838" s="295"/>
      <c r="J838" s="295"/>
      <c r="K838" s="295"/>
      <c r="L838" s="295"/>
      <c r="M838" s="295"/>
      <c r="N838" s="295"/>
      <c r="O838" s="295"/>
      <c r="P838" s="295"/>
      <c r="Q838" s="295"/>
      <c r="R838" s="295"/>
      <c r="S838" s="295"/>
      <c r="T838" s="295"/>
      <c r="U838" s="295"/>
      <c r="V838" s="295"/>
      <c r="W838" s="295"/>
      <c r="X838" s="295"/>
      <c r="Y838" s="295"/>
      <c r="Z838" s="295"/>
      <c r="AA838" s="295"/>
      <c r="AB838" s="295"/>
      <c r="AC838" s="295"/>
      <c r="AD838" s="295"/>
      <c r="AE838" s="295"/>
      <c r="AF838" s="295"/>
      <c r="AG838" s="295"/>
    </row>
    <row r="839" spans="1:33" ht="24" customHeight="1">
      <c r="A839" s="295"/>
      <c r="B839" s="295"/>
      <c r="C839" s="295"/>
      <c r="D839" s="295"/>
      <c r="E839" s="295"/>
      <c r="F839" s="295"/>
      <c r="G839" s="295"/>
      <c r="H839" s="295"/>
      <c r="I839" s="295"/>
      <c r="J839" s="295"/>
      <c r="K839" s="295"/>
      <c r="L839" s="295"/>
      <c r="M839" s="295"/>
      <c r="N839" s="295"/>
      <c r="O839" s="295"/>
      <c r="P839" s="295"/>
      <c r="Q839" s="295"/>
      <c r="R839" s="295"/>
      <c r="S839" s="295"/>
      <c r="T839" s="295"/>
      <c r="U839" s="295"/>
      <c r="V839" s="295"/>
      <c r="W839" s="295"/>
      <c r="X839" s="295"/>
      <c r="Y839" s="295"/>
      <c r="Z839" s="295"/>
      <c r="AA839" s="295"/>
      <c r="AB839" s="295"/>
      <c r="AC839" s="295"/>
      <c r="AD839" s="295"/>
      <c r="AE839" s="295"/>
      <c r="AF839" s="295"/>
      <c r="AG839" s="295"/>
    </row>
    <row r="840" spans="1:33" ht="24" customHeight="1">
      <c r="A840" s="295"/>
      <c r="B840" s="295"/>
      <c r="C840" s="295"/>
      <c r="D840" s="295"/>
      <c r="E840" s="295"/>
      <c r="F840" s="295"/>
      <c r="G840" s="295"/>
      <c r="H840" s="295"/>
      <c r="I840" s="295"/>
      <c r="J840" s="295"/>
      <c r="K840" s="295"/>
      <c r="L840" s="295"/>
      <c r="M840" s="295"/>
      <c r="N840" s="295"/>
      <c r="O840" s="295"/>
      <c r="P840" s="295"/>
      <c r="Q840" s="295"/>
      <c r="R840" s="295"/>
      <c r="S840" s="295"/>
      <c r="T840" s="295"/>
      <c r="U840" s="295"/>
      <c r="V840" s="295"/>
      <c r="W840" s="295"/>
      <c r="X840" s="295"/>
      <c r="Y840" s="295"/>
      <c r="Z840" s="295"/>
      <c r="AA840" s="295"/>
      <c r="AB840" s="295"/>
      <c r="AC840" s="295"/>
      <c r="AD840" s="295"/>
      <c r="AE840" s="295"/>
      <c r="AF840" s="295"/>
      <c r="AG840" s="295"/>
    </row>
    <row r="841" spans="1:33" ht="24" customHeight="1">
      <c r="A841" s="295"/>
      <c r="B841" s="295"/>
      <c r="C841" s="295"/>
      <c r="D841" s="295"/>
      <c r="E841" s="295"/>
      <c r="F841" s="295"/>
      <c r="G841" s="295"/>
      <c r="H841" s="295"/>
      <c r="I841" s="295"/>
      <c r="J841" s="295"/>
      <c r="K841" s="295"/>
      <c r="L841" s="295"/>
      <c r="M841" s="295"/>
      <c r="N841" s="295"/>
      <c r="O841" s="295"/>
      <c r="P841" s="295"/>
      <c r="Q841" s="295"/>
      <c r="R841" s="295"/>
      <c r="S841" s="295"/>
      <c r="T841" s="295"/>
      <c r="U841" s="295"/>
      <c r="V841" s="295"/>
      <c r="W841" s="295"/>
      <c r="X841" s="295"/>
      <c r="Y841" s="295"/>
      <c r="Z841" s="295"/>
      <c r="AA841" s="295"/>
      <c r="AB841" s="295"/>
      <c r="AC841" s="295"/>
      <c r="AD841" s="295"/>
      <c r="AE841" s="295"/>
      <c r="AF841" s="295"/>
      <c r="AG841" s="295"/>
    </row>
    <row r="842" spans="1:33" ht="24" customHeight="1">
      <c r="A842" s="295"/>
      <c r="B842" s="295"/>
      <c r="C842" s="295"/>
      <c r="D842" s="295"/>
      <c r="E842" s="295"/>
      <c r="F842" s="295"/>
      <c r="G842" s="295"/>
      <c r="H842" s="295"/>
      <c r="I842" s="295"/>
      <c r="J842" s="295"/>
      <c r="K842" s="295"/>
      <c r="L842" s="295"/>
      <c r="M842" s="295"/>
      <c r="N842" s="295"/>
      <c r="O842" s="295"/>
      <c r="P842" s="295"/>
      <c r="Q842" s="295"/>
      <c r="R842" s="295"/>
      <c r="S842" s="295"/>
      <c r="T842" s="295"/>
      <c r="U842" s="295"/>
      <c r="V842" s="295"/>
      <c r="W842" s="295"/>
      <c r="X842" s="295"/>
      <c r="Y842" s="295"/>
      <c r="Z842" s="295"/>
      <c r="AA842" s="295"/>
      <c r="AB842" s="295"/>
      <c r="AC842" s="295"/>
      <c r="AD842" s="295"/>
      <c r="AE842" s="295"/>
      <c r="AF842" s="295"/>
      <c r="AG842" s="295"/>
    </row>
    <row r="843" spans="1:33" ht="24" customHeight="1">
      <c r="A843" s="295"/>
      <c r="B843" s="295"/>
      <c r="C843" s="295"/>
      <c r="D843" s="295"/>
      <c r="E843" s="295"/>
      <c r="F843" s="295"/>
      <c r="G843" s="295"/>
      <c r="H843" s="295"/>
      <c r="I843" s="295"/>
      <c r="J843" s="295"/>
      <c r="K843" s="295"/>
      <c r="L843" s="295"/>
      <c r="M843" s="295"/>
      <c r="N843" s="295"/>
      <c r="O843" s="295"/>
      <c r="P843" s="295"/>
      <c r="Q843" s="295"/>
      <c r="R843" s="295"/>
      <c r="S843" s="295"/>
      <c r="T843" s="295"/>
      <c r="U843" s="295"/>
      <c r="V843" s="295"/>
      <c r="W843" s="295"/>
      <c r="X843" s="295"/>
      <c r="Y843" s="295"/>
      <c r="Z843" s="295"/>
      <c r="AA843" s="295"/>
      <c r="AB843" s="295"/>
      <c r="AC843" s="295"/>
      <c r="AD843" s="295"/>
      <c r="AE843" s="295"/>
      <c r="AF843" s="295"/>
      <c r="AG843" s="295"/>
    </row>
    <row r="844" spans="1:33" ht="24" customHeight="1">
      <c r="A844" s="295"/>
      <c r="B844" s="295"/>
      <c r="C844" s="295"/>
      <c r="D844" s="295"/>
      <c r="E844" s="295"/>
      <c r="F844" s="295"/>
      <c r="G844" s="295"/>
      <c r="H844" s="295"/>
      <c r="I844" s="295"/>
      <c r="J844" s="295"/>
      <c r="K844" s="295"/>
      <c r="L844" s="295"/>
      <c r="M844" s="295"/>
      <c r="N844" s="295"/>
      <c r="O844" s="295"/>
      <c r="P844" s="295"/>
      <c r="Q844" s="295"/>
      <c r="R844" s="295"/>
      <c r="S844" s="295"/>
      <c r="T844" s="295"/>
      <c r="U844" s="295"/>
      <c r="V844" s="295"/>
      <c r="W844" s="295"/>
      <c r="X844" s="295"/>
      <c r="Y844" s="295"/>
      <c r="Z844" s="295"/>
      <c r="AA844" s="295"/>
      <c r="AB844" s="295"/>
      <c r="AC844" s="295"/>
      <c r="AD844" s="295"/>
      <c r="AE844" s="295"/>
      <c r="AF844" s="295"/>
      <c r="AG844" s="295"/>
    </row>
    <row r="845" spans="1:33" ht="24" customHeight="1">
      <c r="A845" s="295"/>
      <c r="B845" s="295"/>
      <c r="C845" s="295"/>
      <c r="D845" s="295"/>
      <c r="E845" s="295"/>
      <c r="F845" s="295"/>
      <c r="G845" s="295"/>
      <c r="H845" s="295"/>
      <c r="I845" s="295"/>
      <c r="J845" s="295"/>
      <c r="K845" s="295"/>
      <c r="L845" s="295"/>
      <c r="M845" s="295"/>
      <c r="N845" s="295"/>
      <c r="O845" s="295"/>
      <c r="P845" s="295"/>
      <c r="Q845" s="295"/>
      <c r="R845" s="295"/>
      <c r="S845" s="295"/>
      <c r="T845" s="295"/>
      <c r="U845" s="295"/>
      <c r="V845" s="295"/>
      <c r="W845" s="295"/>
      <c r="X845" s="295"/>
      <c r="Y845" s="295"/>
      <c r="Z845" s="295"/>
      <c r="AA845" s="295"/>
      <c r="AB845" s="295"/>
      <c r="AC845" s="295"/>
      <c r="AD845" s="295"/>
      <c r="AE845" s="295"/>
      <c r="AF845" s="295"/>
      <c r="AG845" s="295"/>
    </row>
    <row r="846" spans="1:33" ht="24" customHeight="1">
      <c r="A846" s="295"/>
      <c r="B846" s="295"/>
      <c r="C846" s="295"/>
      <c r="D846" s="295"/>
      <c r="E846" s="295"/>
      <c r="F846" s="295"/>
      <c r="G846" s="295"/>
      <c r="H846" s="295"/>
      <c r="I846" s="295"/>
      <c r="J846" s="295"/>
      <c r="K846" s="295"/>
      <c r="L846" s="295"/>
      <c r="M846" s="295"/>
      <c r="N846" s="295"/>
      <c r="O846" s="295"/>
      <c r="P846" s="295"/>
      <c r="Q846" s="295"/>
      <c r="R846" s="295"/>
      <c r="S846" s="295"/>
      <c r="T846" s="295"/>
      <c r="U846" s="295"/>
      <c r="V846" s="295"/>
      <c r="W846" s="295"/>
      <c r="X846" s="295"/>
      <c r="Y846" s="295"/>
      <c r="Z846" s="295"/>
      <c r="AA846" s="295"/>
      <c r="AB846" s="295"/>
      <c r="AC846" s="295"/>
      <c r="AD846" s="295"/>
      <c r="AE846" s="295"/>
      <c r="AF846" s="295"/>
      <c r="AG846" s="295"/>
    </row>
    <row r="847" spans="1:33" ht="24" customHeight="1">
      <c r="A847" s="295"/>
      <c r="B847" s="295"/>
      <c r="C847" s="295"/>
      <c r="D847" s="295"/>
      <c r="E847" s="295"/>
      <c r="F847" s="295"/>
      <c r="G847" s="295"/>
      <c r="H847" s="295"/>
      <c r="I847" s="295"/>
      <c r="J847" s="295"/>
      <c r="K847" s="295"/>
      <c r="L847" s="295"/>
      <c r="M847" s="295"/>
      <c r="N847" s="295"/>
      <c r="O847" s="295"/>
      <c r="P847" s="295"/>
      <c r="Q847" s="295"/>
      <c r="R847" s="295"/>
      <c r="S847" s="295"/>
      <c r="T847" s="295"/>
      <c r="U847" s="295"/>
      <c r="V847" s="295"/>
      <c r="W847" s="295"/>
      <c r="X847" s="295"/>
      <c r="Y847" s="295"/>
      <c r="Z847" s="295"/>
      <c r="AA847" s="295"/>
      <c r="AB847" s="295"/>
      <c r="AC847" s="295"/>
      <c r="AD847" s="295"/>
      <c r="AE847" s="295"/>
      <c r="AF847" s="295"/>
      <c r="AG847" s="295"/>
    </row>
    <row r="848" spans="1:33" ht="24" customHeight="1">
      <c r="A848" s="295"/>
      <c r="B848" s="295"/>
      <c r="C848" s="295"/>
      <c r="D848" s="295"/>
      <c r="E848" s="295"/>
      <c r="F848" s="295"/>
      <c r="G848" s="295"/>
      <c r="H848" s="295"/>
      <c r="I848" s="295"/>
      <c r="J848" s="295"/>
      <c r="K848" s="295"/>
      <c r="L848" s="295"/>
      <c r="M848" s="295"/>
      <c r="N848" s="295"/>
      <c r="O848" s="295"/>
      <c r="P848" s="295"/>
      <c r="Q848" s="295"/>
      <c r="R848" s="295"/>
      <c r="S848" s="295"/>
      <c r="T848" s="295"/>
      <c r="U848" s="295"/>
      <c r="V848" s="295"/>
      <c r="W848" s="295"/>
      <c r="X848" s="295"/>
      <c r="Y848" s="295"/>
      <c r="Z848" s="295"/>
      <c r="AA848" s="295"/>
      <c r="AB848" s="295"/>
      <c r="AC848" s="295"/>
      <c r="AD848" s="295"/>
      <c r="AE848" s="295"/>
      <c r="AF848" s="295"/>
      <c r="AG848" s="295"/>
    </row>
    <row r="849" spans="1:33" ht="24" customHeight="1">
      <c r="A849" s="295"/>
      <c r="B849" s="295"/>
      <c r="C849" s="295"/>
      <c r="D849" s="295"/>
      <c r="E849" s="295"/>
      <c r="F849" s="295"/>
      <c r="G849" s="295"/>
      <c r="H849" s="295"/>
      <c r="I849" s="295"/>
      <c r="J849" s="295"/>
      <c r="K849" s="295"/>
      <c r="L849" s="295"/>
      <c r="M849" s="295"/>
      <c r="N849" s="295"/>
      <c r="O849" s="295"/>
      <c r="P849" s="295"/>
      <c r="Q849" s="295"/>
      <c r="R849" s="295"/>
      <c r="S849" s="295"/>
      <c r="T849" s="295"/>
      <c r="U849" s="295"/>
      <c r="V849" s="295"/>
      <c r="W849" s="295"/>
      <c r="X849" s="295"/>
      <c r="Y849" s="295"/>
      <c r="Z849" s="295"/>
      <c r="AA849" s="295"/>
      <c r="AB849" s="295"/>
      <c r="AC849" s="295"/>
      <c r="AD849" s="295"/>
      <c r="AE849" s="295"/>
      <c r="AF849" s="295"/>
      <c r="AG849" s="295"/>
    </row>
    <row r="850" spans="1:33" ht="24" customHeight="1">
      <c r="A850" s="295"/>
      <c r="B850" s="295"/>
      <c r="C850" s="295"/>
      <c r="D850" s="295"/>
      <c r="E850" s="295"/>
      <c r="F850" s="295"/>
      <c r="G850" s="295"/>
      <c r="H850" s="295"/>
      <c r="I850" s="295"/>
      <c r="J850" s="295"/>
      <c r="K850" s="295"/>
      <c r="L850" s="295"/>
      <c r="M850" s="295"/>
      <c r="N850" s="295"/>
      <c r="O850" s="295"/>
      <c r="P850" s="295"/>
      <c r="Q850" s="295"/>
      <c r="R850" s="295"/>
      <c r="S850" s="295"/>
      <c r="T850" s="295"/>
      <c r="U850" s="295"/>
      <c r="V850" s="295"/>
      <c r="W850" s="295"/>
      <c r="X850" s="295"/>
      <c r="Y850" s="295"/>
      <c r="Z850" s="295"/>
      <c r="AA850" s="295"/>
      <c r="AB850" s="295"/>
      <c r="AC850" s="295"/>
      <c r="AD850" s="295"/>
      <c r="AE850" s="295"/>
      <c r="AF850" s="295"/>
      <c r="AG850" s="295"/>
    </row>
    <row r="851" spans="1:33" ht="24" customHeight="1">
      <c r="A851" s="295"/>
      <c r="B851" s="295"/>
      <c r="C851" s="295"/>
      <c r="D851" s="295"/>
      <c r="E851" s="295"/>
      <c r="F851" s="295"/>
      <c r="G851" s="295"/>
      <c r="H851" s="295"/>
      <c r="I851" s="295"/>
      <c r="J851" s="295"/>
      <c r="K851" s="295"/>
      <c r="L851" s="295"/>
      <c r="M851" s="295"/>
      <c r="N851" s="295"/>
      <c r="O851" s="295"/>
      <c r="P851" s="295"/>
      <c r="Q851" s="295"/>
      <c r="R851" s="295"/>
      <c r="S851" s="295"/>
      <c r="T851" s="295"/>
      <c r="U851" s="295"/>
      <c r="V851" s="295"/>
      <c r="W851" s="295"/>
      <c r="X851" s="295"/>
      <c r="Y851" s="295"/>
      <c r="Z851" s="295"/>
      <c r="AA851" s="295"/>
      <c r="AB851" s="295"/>
      <c r="AC851" s="295"/>
      <c r="AD851" s="295"/>
      <c r="AE851" s="295"/>
      <c r="AF851" s="295"/>
      <c r="AG851" s="295"/>
    </row>
    <row r="852" spans="1:33" ht="24" customHeight="1">
      <c r="A852" s="295"/>
      <c r="B852" s="295"/>
      <c r="C852" s="295"/>
      <c r="D852" s="295"/>
      <c r="E852" s="295"/>
      <c r="F852" s="295"/>
      <c r="G852" s="295"/>
      <c r="H852" s="295"/>
      <c r="I852" s="295"/>
      <c r="J852" s="295"/>
      <c r="K852" s="295"/>
      <c r="L852" s="295"/>
      <c r="M852" s="295"/>
      <c r="N852" s="295"/>
      <c r="O852" s="295"/>
      <c r="P852" s="295"/>
      <c r="Q852" s="295"/>
      <c r="R852" s="295"/>
      <c r="S852" s="295"/>
      <c r="T852" s="295"/>
      <c r="U852" s="295"/>
      <c r="V852" s="295"/>
      <c r="W852" s="295"/>
      <c r="X852" s="295"/>
      <c r="Y852" s="295"/>
      <c r="Z852" s="295"/>
      <c r="AA852" s="295"/>
      <c r="AB852" s="295"/>
      <c r="AC852" s="295"/>
      <c r="AD852" s="295"/>
      <c r="AE852" s="295"/>
      <c r="AF852" s="295"/>
      <c r="AG852" s="295"/>
    </row>
    <row r="853" spans="1:33" ht="24" customHeight="1">
      <c r="A853" s="295"/>
      <c r="B853" s="295"/>
      <c r="C853" s="295"/>
      <c r="D853" s="295"/>
      <c r="E853" s="295"/>
      <c r="F853" s="295"/>
      <c r="G853" s="295"/>
      <c r="H853" s="295"/>
      <c r="I853" s="295"/>
      <c r="J853" s="295"/>
      <c r="K853" s="295"/>
      <c r="L853" s="295"/>
      <c r="M853" s="295"/>
      <c r="N853" s="295"/>
      <c r="O853" s="295"/>
      <c r="P853" s="295"/>
      <c r="Q853" s="295"/>
      <c r="R853" s="295"/>
      <c r="S853" s="295"/>
      <c r="T853" s="295"/>
      <c r="U853" s="295"/>
      <c r="V853" s="295"/>
      <c r="W853" s="295"/>
      <c r="X853" s="295"/>
      <c r="Y853" s="295"/>
      <c r="Z853" s="295"/>
      <c r="AA853" s="295"/>
      <c r="AB853" s="295"/>
      <c r="AC853" s="295"/>
      <c r="AD853" s="295"/>
      <c r="AE853" s="295"/>
      <c r="AF853" s="295"/>
      <c r="AG853" s="295"/>
    </row>
    <row r="854" spans="1:33" ht="24" customHeight="1">
      <c r="A854" s="295"/>
      <c r="B854" s="295"/>
      <c r="C854" s="295"/>
      <c r="D854" s="295"/>
      <c r="E854" s="295"/>
      <c r="F854" s="295"/>
      <c r="G854" s="295"/>
      <c r="H854" s="295"/>
      <c r="I854" s="295"/>
      <c r="J854" s="295"/>
      <c r="K854" s="295"/>
      <c r="L854" s="295"/>
      <c r="M854" s="295"/>
      <c r="N854" s="295"/>
      <c r="O854" s="295"/>
      <c r="P854" s="295"/>
      <c r="Q854" s="295"/>
      <c r="R854" s="295"/>
      <c r="S854" s="295"/>
      <c r="T854" s="295"/>
      <c r="U854" s="295"/>
      <c r="V854" s="295"/>
      <c r="W854" s="295"/>
      <c r="X854" s="295"/>
      <c r="Y854" s="295"/>
      <c r="Z854" s="295"/>
      <c r="AA854" s="295"/>
      <c r="AB854" s="295"/>
      <c r="AC854" s="295"/>
      <c r="AD854" s="295"/>
      <c r="AE854" s="295"/>
      <c r="AF854" s="295"/>
      <c r="AG854" s="295"/>
    </row>
    <row r="855" spans="1:33" ht="24" customHeight="1">
      <c r="A855" s="295"/>
      <c r="B855" s="295"/>
      <c r="C855" s="295"/>
      <c r="D855" s="295"/>
      <c r="E855" s="295"/>
      <c r="F855" s="295"/>
      <c r="G855" s="295"/>
      <c r="H855" s="295"/>
      <c r="I855" s="295"/>
      <c r="J855" s="295"/>
      <c r="K855" s="295"/>
      <c r="L855" s="295"/>
      <c r="M855" s="295"/>
      <c r="N855" s="295"/>
      <c r="O855" s="295"/>
      <c r="P855" s="295"/>
      <c r="Q855" s="295"/>
      <c r="R855" s="295"/>
      <c r="S855" s="295"/>
      <c r="T855" s="295"/>
      <c r="U855" s="295"/>
      <c r="V855" s="295"/>
      <c r="W855" s="295"/>
      <c r="X855" s="295"/>
      <c r="Y855" s="295"/>
      <c r="Z855" s="295"/>
      <c r="AA855" s="295"/>
      <c r="AB855" s="295"/>
      <c r="AC855" s="295"/>
      <c r="AD855" s="295"/>
      <c r="AE855" s="295"/>
      <c r="AF855" s="295"/>
      <c r="AG855" s="295"/>
    </row>
    <row r="856" spans="1:33" ht="24" customHeight="1">
      <c r="A856" s="295"/>
      <c r="B856" s="295"/>
      <c r="C856" s="295"/>
      <c r="D856" s="295"/>
      <c r="E856" s="295"/>
      <c r="F856" s="295"/>
      <c r="G856" s="295"/>
      <c r="H856" s="295"/>
      <c r="I856" s="295"/>
      <c r="J856" s="295"/>
      <c r="K856" s="295"/>
      <c r="L856" s="295"/>
      <c r="M856" s="295"/>
      <c r="N856" s="295"/>
      <c r="O856" s="295"/>
      <c r="P856" s="295"/>
      <c r="Q856" s="295"/>
      <c r="R856" s="295"/>
      <c r="S856" s="295"/>
      <c r="T856" s="295"/>
      <c r="U856" s="295"/>
      <c r="V856" s="295"/>
      <c r="W856" s="295"/>
      <c r="X856" s="295"/>
      <c r="Y856" s="295"/>
      <c r="Z856" s="295"/>
      <c r="AA856" s="295"/>
      <c r="AB856" s="295"/>
      <c r="AC856" s="295"/>
      <c r="AD856" s="295"/>
      <c r="AE856" s="295"/>
      <c r="AF856" s="295"/>
      <c r="AG856" s="295"/>
    </row>
    <row r="857" spans="1:33" ht="24" customHeight="1">
      <c r="A857" s="295"/>
      <c r="B857" s="295"/>
      <c r="C857" s="295"/>
      <c r="D857" s="295"/>
      <c r="E857" s="295"/>
      <c r="F857" s="295"/>
      <c r="G857" s="295"/>
      <c r="H857" s="295"/>
      <c r="I857" s="295"/>
      <c r="J857" s="295"/>
      <c r="K857" s="295"/>
      <c r="L857" s="295"/>
      <c r="M857" s="295"/>
      <c r="N857" s="295"/>
      <c r="O857" s="295"/>
      <c r="P857" s="295"/>
      <c r="Q857" s="295"/>
      <c r="R857" s="295"/>
      <c r="S857" s="295"/>
      <c r="T857" s="295"/>
      <c r="U857" s="295"/>
      <c r="V857" s="295"/>
      <c r="W857" s="295"/>
      <c r="X857" s="295"/>
      <c r="Y857" s="295"/>
      <c r="Z857" s="295"/>
      <c r="AA857" s="295"/>
      <c r="AB857" s="295"/>
      <c r="AC857" s="295"/>
      <c r="AD857" s="295"/>
      <c r="AE857" s="295"/>
      <c r="AF857" s="295"/>
      <c r="AG857" s="295"/>
    </row>
    <row r="858" spans="1:33" ht="24" customHeight="1">
      <c r="A858" s="295"/>
      <c r="B858" s="295"/>
      <c r="C858" s="295"/>
      <c r="D858" s="295"/>
      <c r="E858" s="295"/>
      <c r="F858" s="295"/>
      <c r="G858" s="295"/>
      <c r="H858" s="295"/>
      <c r="I858" s="295"/>
      <c r="J858" s="295"/>
      <c r="K858" s="295"/>
      <c r="L858" s="295"/>
      <c r="M858" s="295"/>
      <c r="N858" s="295"/>
      <c r="O858" s="295"/>
      <c r="P858" s="295"/>
      <c r="Q858" s="295"/>
      <c r="R858" s="295"/>
      <c r="S858" s="295"/>
      <c r="T858" s="295"/>
      <c r="U858" s="295"/>
      <c r="V858" s="295"/>
      <c r="W858" s="295"/>
      <c r="X858" s="295"/>
      <c r="Y858" s="295"/>
      <c r="Z858" s="295"/>
      <c r="AA858" s="295"/>
      <c r="AB858" s="295"/>
      <c r="AC858" s="295"/>
      <c r="AD858" s="295"/>
      <c r="AE858" s="295"/>
      <c r="AF858" s="295"/>
      <c r="AG858" s="295"/>
    </row>
    <row r="859" spans="1:33" ht="24" customHeight="1">
      <c r="A859" s="295"/>
      <c r="B859" s="295"/>
      <c r="C859" s="295"/>
      <c r="D859" s="295"/>
      <c r="E859" s="295"/>
      <c r="F859" s="295"/>
      <c r="G859" s="295"/>
      <c r="H859" s="295"/>
      <c r="I859" s="295"/>
      <c r="J859" s="295"/>
      <c r="K859" s="295"/>
      <c r="L859" s="295"/>
      <c r="M859" s="295"/>
      <c r="N859" s="295"/>
      <c r="O859" s="295"/>
      <c r="P859" s="295"/>
      <c r="Q859" s="295"/>
      <c r="R859" s="295"/>
      <c r="S859" s="295"/>
      <c r="T859" s="295"/>
      <c r="U859" s="295"/>
      <c r="V859" s="295"/>
      <c r="W859" s="295"/>
      <c r="X859" s="295"/>
      <c r="Y859" s="295"/>
      <c r="Z859" s="295"/>
      <c r="AA859" s="295"/>
      <c r="AB859" s="295"/>
      <c r="AC859" s="295"/>
      <c r="AD859" s="295"/>
      <c r="AE859" s="295"/>
      <c r="AF859" s="295"/>
      <c r="AG859" s="295"/>
    </row>
    <row r="860" spans="1:33" ht="24" customHeight="1">
      <c r="A860" s="295"/>
      <c r="B860" s="295"/>
      <c r="C860" s="295"/>
      <c r="D860" s="295"/>
      <c r="E860" s="295"/>
      <c r="F860" s="295"/>
      <c r="G860" s="295"/>
      <c r="H860" s="295"/>
      <c r="I860" s="295"/>
      <c r="J860" s="295"/>
      <c r="K860" s="295"/>
      <c r="L860" s="295"/>
      <c r="M860" s="295"/>
      <c r="N860" s="295"/>
      <c r="O860" s="295"/>
      <c r="P860" s="295"/>
      <c r="Q860" s="295"/>
      <c r="R860" s="295"/>
      <c r="S860" s="295"/>
      <c r="T860" s="295"/>
      <c r="U860" s="295"/>
      <c r="V860" s="295"/>
      <c r="W860" s="295"/>
      <c r="X860" s="295"/>
      <c r="Y860" s="295"/>
      <c r="Z860" s="295"/>
      <c r="AA860" s="295"/>
      <c r="AB860" s="295"/>
      <c r="AC860" s="295"/>
      <c r="AD860" s="295"/>
      <c r="AE860" s="295"/>
      <c r="AF860" s="295"/>
      <c r="AG860" s="295"/>
    </row>
    <row r="861" spans="1:33" ht="24" customHeight="1">
      <c r="A861" s="295"/>
      <c r="B861" s="295"/>
      <c r="C861" s="295"/>
      <c r="D861" s="295"/>
      <c r="E861" s="295"/>
      <c r="F861" s="295"/>
      <c r="G861" s="295"/>
      <c r="H861" s="295"/>
      <c r="I861" s="295"/>
      <c r="J861" s="295"/>
      <c r="K861" s="295"/>
      <c r="L861" s="295"/>
      <c r="M861" s="295"/>
      <c r="N861" s="295"/>
      <c r="O861" s="295"/>
      <c r="P861" s="295"/>
      <c r="Q861" s="295"/>
      <c r="R861" s="295"/>
      <c r="S861" s="295"/>
      <c r="T861" s="295"/>
      <c r="U861" s="295"/>
      <c r="V861" s="295"/>
      <c r="W861" s="295"/>
      <c r="X861" s="295"/>
      <c r="Y861" s="295"/>
      <c r="Z861" s="295"/>
      <c r="AA861" s="295"/>
      <c r="AB861" s="295"/>
      <c r="AC861" s="295"/>
      <c r="AD861" s="295"/>
      <c r="AE861" s="295"/>
      <c r="AF861" s="295"/>
      <c r="AG861" s="295"/>
    </row>
    <row r="862" spans="1:33" ht="24" customHeight="1">
      <c r="A862" s="295"/>
      <c r="B862" s="295"/>
      <c r="C862" s="295"/>
      <c r="D862" s="295"/>
      <c r="E862" s="295"/>
      <c r="F862" s="295"/>
      <c r="G862" s="295"/>
      <c r="H862" s="295"/>
      <c r="I862" s="295"/>
      <c r="J862" s="295"/>
      <c r="K862" s="295"/>
      <c r="L862" s="295"/>
      <c r="M862" s="295"/>
      <c r="N862" s="295"/>
      <c r="O862" s="295"/>
      <c r="P862" s="295"/>
      <c r="Q862" s="295"/>
      <c r="R862" s="295"/>
      <c r="S862" s="295"/>
      <c r="T862" s="295"/>
      <c r="U862" s="295"/>
      <c r="V862" s="295"/>
      <c r="W862" s="295"/>
      <c r="X862" s="295"/>
      <c r="Y862" s="295"/>
      <c r="Z862" s="295"/>
      <c r="AA862" s="295"/>
      <c r="AB862" s="295"/>
      <c r="AC862" s="295"/>
      <c r="AD862" s="295"/>
      <c r="AE862" s="295"/>
      <c r="AF862" s="295"/>
      <c r="AG862" s="295"/>
    </row>
    <row r="863" spans="1:33" ht="24" customHeight="1">
      <c r="A863" s="295"/>
      <c r="B863" s="295"/>
      <c r="C863" s="295"/>
      <c r="D863" s="295"/>
      <c r="E863" s="295"/>
      <c r="F863" s="295"/>
      <c r="G863" s="295"/>
      <c r="H863" s="295"/>
      <c r="I863" s="295"/>
      <c r="J863" s="295"/>
      <c r="K863" s="295"/>
      <c r="L863" s="295"/>
      <c r="M863" s="295"/>
      <c r="N863" s="295"/>
      <c r="O863" s="295"/>
      <c r="P863" s="295"/>
      <c r="Q863" s="295"/>
      <c r="R863" s="295"/>
      <c r="S863" s="295"/>
      <c r="T863" s="295"/>
      <c r="U863" s="295"/>
      <c r="V863" s="295"/>
      <c r="W863" s="295"/>
      <c r="X863" s="295"/>
      <c r="Y863" s="295"/>
      <c r="Z863" s="295"/>
      <c r="AA863" s="295"/>
      <c r="AB863" s="295"/>
      <c r="AC863" s="295"/>
      <c r="AD863" s="295"/>
      <c r="AE863" s="295"/>
      <c r="AF863" s="295"/>
      <c r="AG863" s="295"/>
    </row>
    <row r="864" spans="1:33" ht="24" customHeight="1">
      <c r="A864" s="295"/>
      <c r="B864" s="295"/>
      <c r="C864" s="295"/>
      <c r="D864" s="295"/>
      <c r="E864" s="295"/>
      <c r="F864" s="295"/>
      <c r="G864" s="295"/>
      <c r="H864" s="295"/>
      <c r="I864" s="295"/>
      <c r="J864" s="295"/>
      <c r="K864" s="295"/>
      <c r="L864" s="295"/>
      <c r="M864" s="295"/>
      <c r="N864" s="295"/>
      <c r="O864" s="295"/>
      <c r="P864" s="295"/>
      <c r="Q864" s="295"/>
      <c r="R864" s="295"/>
      <c r="S864" s="295"/>
      <c r="T864" s="295"/>
      <c r="U864" s="295"/>
      <c r="V864" s="295"/>
      <c r="W864" s="295"/>
      <c r="X864" s="295"/>
      <c r="Y864" s="295"/>
      <c r="Z864" s="295"/>
      <c r="AA864" s="295"/>
      <c r="AB864" s="295"/>
      <c r="AC864" s="295"/>
      <c r="AD864" s="295"/>
      <c r="AE864" s="295"/>
      <c r="AF864" s="295"/>
      <c r="AG864" s="295"/>
    </row>
    <row r="865" spans="1:33" ht="24" customHeight="1">
      <c r="A865" s="295"/>
      <c r="B865" s="295"/>
      <c r="C865" s="295"/>
      <c r="D865" s="295"/>
      <c r="E865" s="295"/>
      <c r="F865" s="295"/>
      <c r="G865" s="295"/>
      <c r="H865" s="295"/>
      <c r="I865" s="295"/>
      <c r="J865" s="295"/>
      <c r="K865" s="295"/>
      <c r="L865" s="295"/>
      <c r="M865" s="295"/>
      <c r="N865" s="295"/>
      <c r="O865" s="295"/>
      <c r="P865" s="295"/>
      <c r="Q865" s="295"/>
      <c r="R865" s="295"/>
      <c r="S865" s="295"/>
      <c r="T865" s="295"/>
      <c r="U865" s="295"/>
      <c r="V865" s="295"/>
      <c r="W865" s="295"/>
      <c r="X865" s="295"/>
      <c r="Y865" s="295"/>
      <c r="Z865" s="295"/>
      <c r="AA865" s="295"/>
      <c r="AB865" s="295"/>
      <c r="AC865" s="295"/>
      <c r="AD865" s="295"/>
      <c r="AE865" s="295"/>
      <c r="AF865" s="295"/>
      <c r="AG865" s="295"/>
    </row>
    <row r="866" spans="1:33" ht="24" customHeight="1">
      <c r="A866" s="295"/>
      <c r="B866" s="295"/>
      <c r="C866" s="295"/>
      <c r="D866" s="295"/>
      <c r="E866" s="295"/>
      <c r="F866" s="295"/>
      <c r="G866" s="295"/>
      <c r="H866" s="295"/>
      <c r="I866" s="295"/>
      <c r="J866" s="295"/>
      <c r="K866" s="295"/>
      <c r="L866" s="295"/>
      <c r="M866" s="295"/>
      <c r="N866" s="295"/>
      <c r="O866" s="295"/>
      <c r="P866" s="295"/>
      <c r="Q866" s="295"/>
      <c r="R866" s="295"/>
      <c r="S866" s="295"/>
      <c r="T866" s="295"/>
      <c r="U866" s="295"/>
      <c r="V866" s="295"/>
      <c r="W866" s="295"/>
      <c r="X866" s="295"/>
      <c r="Y866" s="295"/>
      <c r="Z866" s="295"/>
      <c r="AA866" s="295"/>
      <c r="AB866" s="295"/>
      <c r="AC866" s="295"/>
      <c r="AD866" s="295"/>
      <c r="AE866" s="295"/>
      <c r="AF866" s="295"/>
      <c r="AG866" s="295"/>
    </row>
    <row r="867" spans="1:33" ht="24" customHeight="1">
      <c r="A867" s="295"/>
      <c r="B867" s="295"/>
      <c r="C867" s="295"/>
      <c r="D867" s="295"/>
      <c r="E867" s="295"/>
      <c r="F867" s="295"/>
      <c r="G867" s="295"/>
      <c r="H867" s="295"/>
      <c r="I867" s="295"/>
      <c r="J867" s="295"/>
      <c r="K867" s="295"/>
      <c r="L867" s="295"/>
      <c r="M867" s="295"/>
      <c r="N867" s="295"/>
      <c r="O867" s="295"/>
      <c r="P867" s="295"/>
      <c r="Q867" s="295"/>
      <c r="R867" s="295"/>
      <c r="S867" s="295"/>
      <c r="T867" s="295"/>
      <c r="U867" s="295"/>
      <c r="V867" s="295"/>
      <c r="W867" s="295"/>
      <c r="X867" s="295"/>
      <c r="Y867" s="295"/>
      <c r="Z867" s="295"/>
      <c r="AA867" s="295"/>
      <c r="AB867" s="295"/>
      <c r="AC867" s="295"/>
      <c r="AD867" s="295"/>
      <c r="AE867" s="295"/>
      <c r="AF867" s="295"/>
      <c r="AG867" s="295"/>
    </row>
    <row r="868" spans="1:33" ht="24" customHeight="1">
      <c r="A868" s="295"/>
      <c r="B868" s="295"/>
      <c r="C868" s="295"/>
      <c r="D868" s="295"/>
      <c r="E868" s="295"/>
      <c r="F868" s="295"/>
      <c r="G868" s="295"/>
      <c r="H868" s="295"/>
      <c r="I868" s="295"/>
      <c r="J868" s="295"/>
      <c r="K868" s="295"/>
      <c r="L868" s="295"/>
      <c r="M868" s="295"/>
      <c r="N868" s="295"/>
      <c r="O868" s="295"/>
      <c r="P868" s="295"/>
      <c r="Q868" s="295"/>
      <c r="R868" s="295"/>
      <c r="S868" s="295"/>
      <c r="T868" s="295"/>
      <c r="U868" s="295"/>
      <c r="V868" s="295"/>
      <c r="W868" s="295"/>
      <c r="X868" s="295"/>
      <c r="Y868" s="295"/>
      <c r="Z868" s="295"/>
      <c r="AA868" s="295"/>
      <c r="AB868" s="295"/>
      <c r="AC868" s="295"/>
      <c r="AD868" s="295"/>
      <c r="AE868" s="295"/>
      <c r="AF868" s="295"/>
      <c r="AG868" s="295"/>
    </row>
    <row r="869" spans="1:33" ht="24" customHeight="1">
      <c r="A869" s="295"/>
      <c r="B869" s="295"/>
      <c r="C869" s="295"/>
      <c r="D869" s="295"/>
      <c r="E869" s="295"/>
      <c r="F869" s="295"/>
      <c r="G869" s="295"/>
      <c r="H869" s="295"/>
      <c r="I869" s="295"/>
      <c r="J869" s="295"/>
      <c r="K869" s="295"/>
      <c r="L869" s="295"/>
      <c r="M869" s="295"/>
      <c r="N869" s="295"/>
      <c r="O869" s="295"/>
      <c r="P869" s="295"/>
      <c r="Q869" s="295"/>
      <c r="R869" s="295"/>
      <c r="S869" s="295"/>
      <c r="T869" s="295"/>
      <c r="U869" s="295"/>
      <c r="V869" s="295"/>
      <c r="W869" s="295"/>
      <c r="X869" s="295"/>
      <c r="Y869" s="295"/>
      <c r="Z869" s="295"/>
      <c r="AA869" s="295"/>
      <c r="AB869" s="295"/>
      <c r="AC869" s="295"/>
      <c r="AD869" s="295"/>
      <c r="AE869" s="295"/>
      <c r="AF869" s="295"/>
      <c r="AG869" s="295"/>
    </row>
    <row r="870" spans="1:33" ht="24" customHeight="1">
      <c r="A870" s="295"/>
      <c r="B870" s="295"/>
      <c r="C870" s="295"/>
      <c r="D870" s="295"/>
      <c r="E870" s="295"/>
      <c r="F870" s="295"/>
      <c r="G870" s="295"/>
      <c r="H870" s="295"/>
      <c r="I870" s="295"/>
      <c r="J870" s="295"/>
      <c r="K870" s="295"/>
      <c r="L870" s="295"/>
      <c r="M870" s="295"/>
      <c r="N870" s="295"/>
      <c r="O870" s="295"/>
      <c r="P870" s="295"/>
      <c r="Q870" s="295"/>
      <c r="R870" s="295"/>
      <c r="S870" s="295"/>
      <c r="T870" s="295"/>
      <c r="U870" s="295"/>
      <c r="V870" s="295"/>
      <c r="W870" s="295"/>
      <c r="X870" s="295"/>
      <c r="Y870" s="295"/>
      <c r="Z870" s="295"/>
      <c r="AA870" s="295"/>
      <c r="AB870" s="295"/>
      <c r="AC870" s="295"/>
      <c r="AD870" s="295"/>
      <c r="AE870" s="295"/>
      <c r="AF870" s="295"/>
      <c r="AG870" s="295"/>
    </row>
    <row r="871" spans="1:33" ht="24" customHeight="1">
      <c r="A871" s="295"/>
      <c r="B871" s="295"/>
      <c r="C871" s="295"/>
      <c r="D871" s="295"/>
      <c r="E871" s="295"/>
      <c r="F871" s="295"/>
      <c r="G871" s="295"/>
      <c r="H871" s="295"/>
      <c r="I871" s="295"/>
      <c r="J871" s="295"/>
      <c r="K871" s="295"/>
      <c r="L871" s="295"/>
      <c r="M871" s="295"/>
      <c r="N871" s="295"/>
      <c r="O871" s="295"/>
      <c r="P871" s="295"/>
      <c r="Q871" s="295"/>
      <c r="R871" s="295"/>
      <c r="S871" s="295"/>
      <c r="T871" s="295"/>
      <c r="U871" s="295"/>
      <c r="V871" s="295"/>
      <c r="W871" s="295"/>
      <c r="X871" s="295"/>
      <c r="Y871" s="295"/>
      <c r="Z871" s="295"/>
      <c r="AA871" s="295"/>
      <c r="AB871" s="295"/>
      <c r="AC871" s="295"/>
      <c r="AD871" s="295"/>
      <c r="AE871" s="295"/>
      <c r="AF871" s="295"/>
      <c r="AG871" s="295"/>
    </row>
    <row r="872" spans="1:33" ht="24" customHeight="1">
      <c r="A872" s="295"/>
      <c r="B872" s="295"/>
      <c r="C872" s="295"/>
      <c r="D872" s="295"/>
      <c r="E872" s="295"/>
      <c r="F872" s="295"/>
      <c r="G872" s="295"/>
      <c r="H872" s="295"/>
      <c r="I872" s="295"/>
      <c r="J872" s="295"/>
      <c r="K872" s="295"/>
      <c r="L872" s="295"/>
      <c r="M872" s="295"/>
      <c r="N872" s="295"/>
      <c r="O872" s="295"/>
      <c r="P872" s="295"/>
      <c r="Q872" s="295"/>
      <c r="R872" s="295"/>
      <c r="S872" s="295"/>
      <c r="T872" s="295"/>
      <c r="U872" s="295"/>
      <c r="V872" s="295"/>
      <c r="W872" s="295"/>
      <c r="X872" s="295"/>
      <c r="Y872" s="295"/>
      <c r="Z872" s="295"/>
      <c r="AA872" s="295"/>
      <c r="AB872" s="295"/>
      <c r="AC872" s="295"/>
      <c r="AD872" s="295"/>
      <c r="AE872" s="295"/>
      <c r="AF872" s="295"/>
      <c r="AG872" s="295"/>
    </row>
    <row r="873" spans="1:33" ht="24" customHeight="1">
      <c r="A873" s="295"/>
      <c r="B873" s="295"/>
      <c r="C873" s="295"/>
      <c r="D873" s="295"/>
      <c r="E873" s="295"/>
      <c r="F873" s="295"/>
      <c r="G873" s="295"/>
      <c r="H873" s="295"/>
      <c r="I873" s="295"/>
      <c r="J873" s="295"/>
      <c r="K873" s="295"/>
      <c r="L873" s="295"/>
      <c r="M873" s="295"/>
      <c r="N873" s="295"/>
      <c r="O873" s="295"/>
      <c r="P873" s="295"/>
      <c r="Q873" s="295"/>
      <c r="R873" s="295"/>
      <c r="S873" s="295"/>
      <c r="T873" s="295"/>
      <c r="U873" s="295"/>
      <c r="V873" s="295"/>
      <c r="W873" s="295"/>
      <c r="X873" s="295"/>
      <c r="Y873" s="295"/>
      <c r="Z873" s="295"/>
      <c r="AA873" s="295"/>
      <c r="AB873" s="295"/>
      <c r="AC873" s="295"/>
      <c r="AD873" s="295"/>
      <c r="AE873" s="295"/>
      <c r="AF873" s="295"/>
      <c r="AG873" s="295"/>
    </row>
    <row r="874" spans="1:33" ht="24" customHeight="1">
      <c r="A874" s="295"/>
      <c r="B874" s="295"/>
      <c r="C874" s="295"/>
      <c r="D874" s="295"/>
      <c r="E874" s="295"/>
      <c r="F874" s="295"/>
      <c r="G874" s="295"/>
      <c r="H874" s="295"/>
      <c r="I874" s="295"/>
      <c r="J874" s="295"/>
      <c r="K874" s="295"/>
      <c r="L874" s="295"/>
      <c r="M874" s="295"/>
      <c r="N874" s="295"/>
      <c r="O874" s="295"/>
      <c r="P874" s="295"/>
      <c r="Q874" s="295"/>
      <c r="R874" s="295"/>
      <c r="S874" s="295"/>
      <c r="T874" s="295"/>
      <c r="U874" s="295"/>
      <c r="V874" s="295"/>
      <c r="W874" s="295"/>
      <c r="X874" s="295"/>
      <c r="Y874" s="295"/>
      <c r="Z874" s="295"/>
      <c r="AA874" s="295"/>
      <c r="AB874" s="295"/>
      <c r="AC874" s="295"/>
      <c r="AD874" s="295"/>
      <c r="AE874" s="295"/>
      <c r="AF874" s="295"/>
      <c r="AG874" s="295"/>
    </row>
    <row r="875" spans="1:33" ht="24" customHeight="1">
      <c r="A875" s="295"/>
      <c r="B875" s="295"/>
      <c r="C875" s="295"/>
      <c r="D875" s="295"/>
      <c r="E875" s="295"/>
      <c r="F875" s="295"/>
      <c r="G875" s="295"/>
      <c r="H875" s="295"/>
      <c r="I875" s="295"/>
      <c r="J875" s="295"/>
      <c r="K875" s="295"/>
      <c r="L875" s="295"/>
      <c r="M875" s="295"/>
      <c r="N875" s="295"/>
      <c r="O875" s="295"/>
      <c r="P875" s="295"/>
      <c r="Q875" s="295"/>
      <c r="R875" s="295"/>
      <c r="S875" s="295"/>
      <c r="T875" s="295"/>
      <c r="U875" s="295"/>
      <c r="V875" s="295"/>
      <c r="W875" s="295"/>
      <c r="X875" s="295"/>
      <c r="Y875" s="295"/>
      <c r="Z875" s="295"/>
      <c r="AA875" s="295"/>
      <c r="AB875" s="295"/>
      <c r="AC875" s="295"/>
      <c r="AD875" s="295"/>
      <c r="AE875" s="295"/>
      <c r="AF875" s="295"/>
      <c r="AG875" s="295"/>
    </row>
    <row r="876" spans="1:33" ht="24" customHeight="1">
      <c r="A876" s="295"/>
      <c r="B876" s="295"/>
      <c r="C876" s="295"/>
      <c r="D876" s="295"/>
      <c r="E876" s="295"/>
      <c r="F876" s="295"/>
      <c r="G876" s="295"/>
      <c r="H876" s="295"/>
      <c r="I876" s="295"/>
      <c r="J876" s="295"/>
      <c r="K876" s="295"/>
      <c r="L876" s="295"/>
      <c r="M876" s="295"/>
      <c r="N876" s="295"/>
      <c r="O876" s="295"/>
      <c r="P876" s="295"/>
      <c r="Q876" s="295"/>
      <c r="R876" s="295"/>
      <c r="S876" s="295"/>
      <c r="T876" s="295"/>
      <c r="U876" s="295"/>
      <c r="V876" s="295"/>
      <c r="W876" s="295"/>
      <c r="X876" s="295"/>
      <c r="Y876" s="295"/>
      <c r="Z876" s="295"/>
      <c r="AA876" s="295"/>
      <c r="AB876" s="295"/>
      <c r="AC876" s="295"/>
      <c r="AD876" s="295"/>
      <c r="AE876" s="295"/>
      <c r="AF876" s="295"/>
      <c r="AG876" s="295"/>
    </row>
    <row r="877" spans="1:33" ht="24" customHeight="1">
      <c r="A877" s="295"/>
      <c r="B877" s="295"/>
      <c r="C877" s="295"/>
      <c r="D877" s="295"/>
      <c r="E877" s="295"/>
      <c r="F877" s="295"/>
      <c r="G877" s="295"/>
      <c r="H877" s="295"/>
      <c r="I877" s="295"/>
      <c r="J877" s="295"/>
      <c r="K877" s="295"/>
      <c r="L877" s="295"/>
      <c r="M877" s="295"/>
      <c r="N877" s="295"/>
      <c r="O877" s="295"/>
      <c r="P877" s="295"/>
      <c r="Q877" s="295"/>
      <c r="R877" s="295"/>
      <c r="S877" s="295"/>
      <c r="T877" s="295"/>
      <c r="U877" s="295"/>
      <c r="V877" s="295"/>
      <c r="W877" s="295"/>
      <c r="X877" s="295"/>
      <c r="Y877" s="295"/>
      <c r="Z877" s="295"/>
      <c r="AA877" s="295"/>
      <c r="AB877" s="295"/>
      <c r="AC877" s="295"/>
      <c r="AD877" s="295"/>
      <c r="AE877" s="295"/>
      <c r="AF877" s="295"/>
      <c r="AG877" s="295"/>
    </row>
    <row r="878" spans="1:33" ht="24" customHeight="1">
      <c r="A878" s="295"/>
      <c r="B878" s="295"/>
      <c r="C878" s="295"/>
      <c r="D878" s="295"/>
      <c r="E878" s="295"/>
      <c r="F878" s="295"/>
      <c r="G878" s="295"/>
      <c r="H878" s="295"/>
      <c r="I878" s="295"/>
      <c r="J878" s="295"/>
      <c r="K878" s="295"/>
      <c r="L878" s="295"/>
      <c r="M878" s="295"/>
      <c r="N878" s="295"/>
      <c r="O878" s="295"/>
      <c r="P878" s="295"/>
      <c r="Q878" s="295"/>
      <c r="R878" s="295"/>
      <c r="S878" s="295"/>
      <c r="T878" s="295"/>
      <c r="U878" s="295"/>
      <c r="V878" s="295"/>
      <c r="W878" s="295"/>
      <c r="X878" s="295"/>
      <c r="Y878" s="295"/>
      <c r="Z878" s="295"/>
      <c r="AA878" s="295"/>
      <c r="AB878" s="295"/>
      <c r="AC878" s="295"/>
      <c r="AD878" s="295"/>
      <c r="AE878" s="295"/>
      <c r="AF878" s="295"/>
      <c r="AG878" s="295"/>
    </row>
    <row r="879" spans="1:33" ht="24" customHeight="1">
      <c r="A879" s="295"/>
      <c r="B879" s="295"/>
      <c r="C879" s="295"/>
      <c r="D879" s="295"/>
      <c r="E879" s="295"/>
      <c r="F879" s="295"/>
      <c r="G879" s="295"/>
      <c r="H879" s="295"/>
      <c r="I879" s="295"/>
      <c r="J879" s="295"/>
      <c r="K879" s="295"/>
      <c r="L879" s="295"/>
      <c r="M879" s="295"/>
      <c r="N879" s="295"/>
      <c r="O879" s="295"/>
      <c r="P879" s="295"/>
      <c r="Q879" s="295"/>
      <c r="R879" s="295"/>
      <c r="S879" s="295"/>
      <c r="T879" s="295"/>
      <c r="U879" s="295"/>
      <c r="V879" s="295"/>
      <c r="W879" s="295"/>
      <c r="X879" s="295"/>
      <c r="Y879" s="295"/>
      <c r="Z879" s="295"/>
      <c r="AA879" s="295"/>
      <c r="AB879" s="295"/>
      <c r="AC879" s="295"/>
      <c r="AD879" s="295"/>
      <c r="AE879" s="295"/>
      <c r="AF879" s="295"/>
      <c r="AG879" s="295"/>
    </row>
    <row r="880" spans="1:33" ht="24" customHeight="1">
      <c r="A880" s="295"/>
      <c r="B880" s="295"/>
      <c r="C880" s="295"/>
      <c r="D880" s="295"/>
      <c r="E880" s="295"/>
      <c r="F880" s="295"/>
      <c r="G880" s="295"/>
      <c r="H880" s="295"/>
      <c r="I880" s="295"/>
      <c r="J880" s="295"/>
      <c r="K880" s="295"/>
      <c r="L880" s="295"/>
      <c r="M880" s="295"/>
      <c r="N880" s="295"/>
      <c r="O880" s="295"/>
      <c r="P880" s="295"/>
      <c r="Q880" s="295"/>
      <c r="R880" s="295"/>
      <c r="S880" s="295"/>
      <c r="T880" s="295"/>
      <c r="U880" s="295"/>
      <c r="V880" s="295"/>
      <c r="W880" s="295"/>
      <c r="X880" s="295"/>
      <c r="Y880" s="295"/>
      <c r="Z880" s="295"/>
      <c r="AA880" s="295"/>
      <c r="AB880" s="295"/>
      <c r="AC880" s="295"/>
      <c r="AD880" s="295"/>
      <c r="AE880" s="295"/>
      <c r="AF880" s="295"/>
      <c r="AG880" s="295"/>
    </row>
    <row r="881" spans="1:33" ht="24" customHeight="1">
      <c r="A881" s="295"/>
      <c r="B881" s="295"/>
      <c r="C881" s="295"/>
      <c r="D881" s="295"/>
      <c r="E881" s="295"/>
      <c r="F881" s="295"/>
      <c r="G881" s="295"/>
      <c r="H881" s="295"/>
      <c r="I881" s="295"/>
      <c r="J881" s="295"/>
      <c r="K881" s="295"/>
      <c r="L881" s="295"/>
      <c r="M881" s="295"/>
      <c r="N881" s="295"/>
      <c r="O881" s="295"/>
      <c r="P881" s="295"/>
      <c r="Q881" s="295"/>
      <c r="R881" s="295"/>
      <c r="S881" s="295"/>
      <c r="T881" s="295"/>
      <c r="U881" s="295"/>
      <c r="V881" s="295"/>
      <c r="W881" s="295"/>
      <c r="X881" s="295"/>
      <c r="Y881" s="295"/>
      <c r="Z881" s="295"/>
      <c r="AA881" s="295"/>
      <c r="AB881" s="295"/>
      <c r="AC881" s="295"/>
      <c r="AD881" s="295"/>
      <c r="AE881" s="295"/>
      <c r="AF881" s="295"/>
      <c r="AG881" s="295"/>
    </row>
    <row r="882" spans="1:33" ht="24" customHeight="1">
      <c r="A882" s="295"/>
      <c r="B882" s="295"/>
      <c r="C882" s="295"/>
      <c r="D882" s="295"/>
      <c r="E882" s="295"/>
      <c r="F882" s="295"/>
      <c r="G882" s="295"/>
      <c r="H882" s="295"/>
      <c r="I882" s="295"/>
      <c r="J882" s="295"/>
      <c r="K882" s="295"/>
      <c r="L882" s="295"/>
      <c r="M882" s="295"/>
      <c r="N882" s="295"/>
      <c r="O882" s="295"/>
      <c r="P882" s="295"/>
      <c r="Q882" s="295"/>
      <c r="R882" s="295"/>
      <c r="S882" s="295"/>
      <c r="T882" s="295"/>
      <c r="U882" s="295"/>
      <c r="V882" s="295"/>
      <c r="W882" s="295"/>
      <c r="X882" s="295"/>
      <c r="Y882" s="295"/>
      <c r="Z882" s="295"/>
      <c r="AA882" s="295"/>
      <c r="AB882" s="295"/>
      <c r="AC882" s="295"/>
      <c r="AD882" s="295"/>
      <c r="AE882" s="295"/>
      <c r="AF882" s="295"/>
      <c r="AG882" s="295"/>
    </row>
    <row r="883" spans="1:33" ht="24" customHeight="1">
      <c r="A883" s="295"/>
      <c r="B883" s="295"/>
      <c r="C883" s="295"/>
      <c r="D883" s="295"/>
      <c r="E883" s="295"/>
      <c r="F883" s="295"/>
      <c r="G883" s="295"/>
      <c r="H883" s="295"/>
      <c r="I883" s="295"/>
      <c r="J883" s="295"/>
      <c r="K883" s="295"/>
      <c r="L883" s="295"/>
      <c r="M883" s="295"/>
      <c r="N883" s="295"/>
      <c r="O883" s="295"/>
      <c r="P883" s="295"/>
      <c r="Q883" s="295"/>
      <c r="R883" s="295"/>
      <c r="S883" s="295"/>
      <c r="T883" s="295"/>
      <c r="U883" s="295"/>
      <c r="V883" s="295"/>
      <c r="W883" s="295"/>
      <c r="X883" s="295"/>
      <c r="Y883" s="295"/>
      <c r="Z883" s="295"/>
      <c r="AA883" s="295"/>
      <c r="AB883" s="295"/>
      <c r="AC883" s="295"/>
      <c r="AD883" s="295"/>
      <c r="AE883" s="295"/>
      <c r="AF883" s="295"/>
      <c r="AG883" s="295"/>
    </row>
    <row r="884" spans="1:33" ht="24" customHeight="1">
      <c r="A884" s="295"/>
      <c r="B884" s="295"/>
      <c r="C884" s="295"/>
      <c r="D884" s="295"/>
      <c r="E884" s="295"/>
      <c r="F884" s="295"/>
      <c r="G884" s="295"/>
      <c r="H884" s="295"/>
      <c r="I884" s="295"/>
      <c r="J884" s="295"/>
      <c r="K884" s="295"/>
      <c r="L884" s="295"/>
      <c r="M884" s="295"/>
      <c r="N884" s="295"/>
      <c r="O884" s="295"/>
      <c r="P884" s="295"/>
      <c r="Q884" s="295"/>
      <c r="R884" s="295"/>
      <c r="S884" s="295"/>
      <c r="T884" s="295"/>
      <c r="U884" s="295"/>
      <c r="V884" s="295"/>
      <c r="W884" s="295"/>
      <c r="X884" s="295"/>
      <c r="Y884" s="295"/>
      <c r="Z884" s="295"/>
      <c r="AA884" s="295"/>
      <c r="AB884" s="295"/>
      <c r="AC884" s="295"/>
      <c r="AD884" s="295"/>
      <c r="AE884" s="295"/>
      <c r="AF884" s="295"/>
      <c r="AG884" s="295"/>
    </row>
    <row r="885" spans="1:33" ht="24" customHeight="1">
      <c r="A885" s="295"/>
      <c r="B885" s="295"/>
      <c r="C885" s="295"/>
      <c r="D885" s="295"/>
      <c r="E885" s="295"/>
      <c r="F885" s="295"/>
      <c r="G885" s="295"/>
      <c r="H885" s="295"/>
      <c r="I885" s="295"/>
      <c r="J885" s="295"/>
      <c r="K885" s="295"/>
      <c r="L885" s="295"/>
      <c r="M885" s="295"/>
      <c r="N885" s="295"/>
      <c r="O885" s="295"/>
      <c r="P885" s="295"/>
      <c r="Q885" s="295"/>
      <c r="R885" s="295"/>
      <c r="S885" s="295"/>
      <c r="T885" s="295"/>
      <c r="U885" s="295"/>
      <c r="V885" s="295"/>
      <c r="W885" s="295"/>
      <c r="X885" s="295"/>
      <c r="Y885" s="295"/>
      <c r="Z885" s="295"/>
      <c r="AA885" s="295"/>
      <c r="AB885" s="295"/>
      <c r="AC885" s="295"/>
      <c r="AD885" s="295"/>
      <c r="AE885" s="295"/>
      <c r="AF885" s="295"/>
      <c r="AG885" s="295"/>
    </row>
    <row r="886" spans="1:33" ht="24" customHeight="1">
      <c r="A886" s="295"/>
      <c r="B886" s="295"/>
      <c r="C886" s="295"/>
      <c r="D886" s="295"/>
      <c r="E886" s="295"/>
      <c r="F886" s="295"/>
      <c r="G886" s="295"/>
      <c r="H886" s="295"/>
      <c r="I886" s="295"/>
      <c r="J886" s="295"/>
      <c r="K886" s="295"/>
      <c r="L886" s="295"/>
      <c r="M886" s="295"/>
      <c r="N886" s="295"/>
      <c r="O886" s="295"/>
      <c r="P886" s="295"/>
      <c r="Q886" s="295"/>
      <c r="R886" s="295"/>
      <c r="S886" s="295"/>
      <c r="T886" s="295"/>
      <c r="U886" s="295"/>
      <c r="V886" s="295"/>
      <c r="W886" s="295"/>
      <c r="X886" s="295"/>
      <c r="Y886" s="295"/>
      <c r="Z886" s="295"/>
      <c r="AA886" s="295"/>
      <c r="AB886" s="295"/>
      <c r="AC886" s="295"/>
      <c r="AD886" s="295"/>
      <c r="AE886" s="295"/>
      <c r="AF886" s="295"/>
      <c r="AG886" s="295"/>
    </row>
    <row r="887" spans="1:33" ht="24" customHeight="1">
      <c r="A887" s="295"/>
      <c r="B887" s="295"/>
      <c r="C887" s="295"/>
      <c r="D887" s="295"/>
      <c r="E887" s="295"/>
      <c r="F887" s="295"/>
      <c r="G887" s="295"/>
      <c r="H887" s="295"/>
      <c r="I887" s="295"/>
      <c r="J887" s="295"/>
      <c r="K887" s="295"/>
      <c r="L887" s="295"/>
      <c r="M887" s="295"/>
      <c r="N887" s="295"/>
      <c r="O887" s="295"/>
      <c r="P887" s="295"/>
      <c r="Q887" s="295"/>
      <c r="R887" s="295"/>
      <c r="S887" s="295"/>
      <c r="T887" s="295"/>
      <c r="U887" s="295"/>
      <c r="V887" s="295"/>
      <c r="W887" s="295"/>
      <c r="X887" s="295"/>
      <c r="Y887" s="295"/>
      <c r="Z887" s="295"/>
      <c r="AA887" s="295"/>
      <c r="AB887" s="295"/>
      <c r="AC887" s="295"/>
      <c r="AD887" s="295"/>
      <c r="AE887" s="295"/>
      <c r="AF887" s="295"/>
      <c r="AG887" s="295"/>
    </row>
    <row r="888" spans="1:33" ht="24" customHeight="1">
      <c r="A888" s="295"/>
      <c r="B888" s="295"/>
      <c r="C888" s="295"/>
      <c r="D888" s="295"/>
      <c r="E888" s="295"/>
      <c r="F888" s="295"/>
      <c r="G888" s="295"/>
      <c r="H888" s="295"/>
      <c r="I888" s="295"/>
      <c r="J888" s="295"/>
      <c r="K888" s="295"/>
      <c r="L888" s="295"/>
      <c r="M888" s="295"/>
      <c r="N888" s="295"/>
      <c r="O888" s="295"/>
      <c r="P888" s="295"/>
      <c r="Q888" s="295"/>
      <c r="R888" s="295"/>
      <c r="S888" s="295"/>
      <c r="T888" s="295"/>
      <c r="U888" s="295"/>
      <c r="V888" s="295"/>
      <c r="W888" s="295"/>
      <c r="X888" s="295"/>
      <c r="Y888" s="295"/>
      <c r="Z888" s="295"/>
      <c r="AA888" s="295"/>
      <c r="AB888" s="295"/>
      <c r="AC888" s="295"/>
      <c r="AD888" s="295"/>
      <c r="AE888" s="295"/>
      <c r="AF888" s="295"/>
      <c r="AG888" s="295"/>
    </row>
    <row r="889" spans="1:33" ht="24" customHeight="1">
      <c r="A889" s="295"/>
      <c r="B889" s="295"/>
      <c r="C889" s="295"/>
      <c r="D889" s="295"/>
      <c r="E889" s="295"/>
      <c r="F889" s="295"/>
      <c r="G889" s="295"/>
      <c r="H889" s="295"/>
      <c r="I889" s="295"/>
      <c r="J889" s="295"/>
      <c r="K889" s="295"/>
      <c r="L889" s="295"/>
      <c r="M889" s="295"/>
      <c r="N889" s="295"/>
      <c r="O889" s="295"/>
      <c r="P889" s="295"/>
      <c r="Q889" s="295"/>
      <c r="R889" s="295"/>
      <c r="S889" s="295"/>
      <c r="T889" s="295"/>
      <c r="U889" s="295"/>
      <c r="V889" s="295"/>
      <c r="W889" s="295"/>
      <c r="X889" s="295"/>
      <c r="Y889" s="295"/>
      <c r="Z889" s="295"/>
      <c r="AA889" s="295"/>
      <c r="AB889" s="295"/>
      <c r="AC889" s="295"/>
      <c r="AD889" s="295"/>
      <c r="AE889" s="295"/>
      <c r="AF889" s="295"/>
      <c r="AG889" s="295"/>
    </row>
    <row r="890" spans="1:33" ht="24" customHeight="1">
      <c r="A890" s="295"/>
      <c r="B890" s="295"/>
      <c r="C890" s="295"/>
      <c r="D890" s="295"/>
      <c r="E890" s="295"/>
      <c r="F890" s="295"/>
      <c r="G890" s="295"/>
      <c r="H890" s="295"/>
      <c r="I890" s="295"/>
      <c r="J890" s="295"/>
      <c r="K890" s="295"/>
      <c r="L890" s="295"/>
      <c r="M890" s="295"/>
      <c r="N890" s="295"/>
      <c r="O890" s="295"/>
      <c r="P890" s="295"/>
      <c r="Q890" s="295"/>
      <c r="R890" s="295"/>
      <c r="S890" s="295"/>
      <c r="T890" s="295"/>
      <c r="U890" s="295"/>
      <c r="V890" s="295"/>
      <c r="W890" s="295"/>
      <c r="X890" s="295"/>
      <c r="Y890" s="295"/>
      <c r="Z890" s="295"/>
      <c r="AA890" s="295"/>
      <c r="AB890" s="295"/>
      <c r="AC890" s="295"/>
      <c r="AD890" s="295"/>
      <c r="AE890" s="295"/>
      <c r="AF890" s="295"/>
      <c r="AG890" s="295"/>
    </row>
    <row r="891" spans="1:33" ht="24" customHeight="1">
      <c r="A891" s="295"/>
      <c r="B891" s="295"/>
      <c r="C891" s="295"/>
      <c r="D891" s="295"/>
      <c r="E891" s="295"/>
      <c r="F891" s="295"/>
      <c r="G891" s="295"/>
      <c r="H891" s="295"/>
      <c r="I891" s="295"/>
      <c r="J891" s="295"/>
      <c r="K891" s="295"/>
      <c r="L891" s="295"/>
      <c r="M891" s="295"/>
      <c r="N891" s="295"/>
      <c r="O891" s="295"/>
      <c r="P891" s="295"/>
      <c r="Q891" s="295"/>
      <c r="R891" s="295"/>
      <c r="S891" s="295"/>
      <c r="T891" s="295"/>
      <c r="U891" s="295"/>
      <c r="V891" s="295"/>
      <c r="W891" s="295"/>
      <c r="X891" s="295"/>
      <c r="Y891" s="295"/>
      <c r="Z891" s="295"/>
      <c r="AA891" s="295"/>
      <c r="AB891" s="295"/>
      <c r="AC891" s="295"/>
      <c r="AD891" s="295"/>
      <c r="AE891" s="295"/>
      <c r="AF891" s="295"/>
      <c r="AG891" s="295"/>
    </row>
    <row r="892" spans="1:33" ht="24" customHeight="1">
      <c r="A892" s="295"/>
      <c r="B892" s="295"/>
      <c r="C892" s="295"/>
      <c r="D892" s="295"/>
      <c r="E892" s="295"/>
      <c r="F892" s="295"/>
      <c r="G892" s="295"/>
      <c r="H892" s="295"/>
      <c r="I892" s="295"/>
      <c r="J892" s="295"/>
      <c r="K892" s="295"/>
      <c r="L892" s="295"/>
      <c r="M892" s="295"/>
      <c r="N892" s="295"/>
      <c r="O892" s="295"/>
      <c r="P892" s="295"/>
      <c r="Q892" s="295"/>
      <c r="R892" s="295"/>
      <c r="S892" s="295"/>
      <c r="T892" s="295"/>
      <c r="U892" s="295"/>
      <c r="V892" s="295"/>
      <c r="W892" s="295"/>
      <c r="X892" s="295"/>
      <c r="Y892" s="295"/>
      <c r="Z892" s="295"/>
      <c r="AA892" s="295"/>
      <c r="AB892" s="295"/>
      <c r="AC892" s="295"/>
      <c r="AD892" s="295"/>
      <c r="AE892" s="295"/>
      <c r="AF892" s="295"/>
      <c r="AG892" s="295"/>
    </row>
    <row r="893" spans="1:33" ht="24" customHeight="1">
      <c r="A893" s="295"/>
      <c r="B893" s="295"/>
      <c r="C893" s="295"/>
      <c r="D893" s="295"/>
      <c r="E893" s="295"/>
      <c r="F893" s="295"/>
      <c r="G893" s="295"/>
      <c r="H893" s="295"/>
      <c r="I893" s="295"/>
      <c r="J893" s="295"/>
      <c r="K893" s="295"/>
      <c r="L893" s="295"/>
      <c r="M893" s="295"/>
      <c r="N893" s="295"/>
      <c r="O893" s="295"/>
      <c r="P893" s="295"/>
      <c r="Q893" s="295"/>
      <c r="R893" s="295"/>
      <c r="S893" s="295"/>
      <c r="T893" s="295"/>
      <c r="U893" s="295"/>
      <c r="V893" s="295"/>
      <c r="W893" s="295"/>
      <c r="X893" s="295"/>
      <c r="Y893" s="295"/>
      <c r="Z893" s="295"/>
      <c r="AA893" s="295"/>
      <c r="AB893" s="295"/>
      <c r="AC893" s="295"/>
      <c r="AD893" s="295"/>
      <c r="AE893" s="295"/>
      <c r="AF893" s="295"/>
      <c r="AG893" s="295"/>
    </row>
    <row r="894" spans="1:33" ht="24" customHeight="1">
      <c r="A894" s="295"/>
      <c r="B894" s="295"/>
      <c r="C894" s="295"/>
      <c r="D894" s="295"/>
      <c r="E894" s="295"/>
      <c r="F894" s="295"/>
      <c r="G894" s="295"/>
      <c r="H894" s="295"/>
      <c r="I894" s="295"/>
      <c r="J894" s="295"/>
      <c r="K894" s="295"/>
      <c r="L894" s="295"/>
      <c r="M894" s="295"/>
      <c r="N894" s="295"/>
      <c r="O894" s="295"/>
      <c r="P894" s="295"/>
      <c r="Q894" s="295"/>
      <c r="R894" s="295"/>
      <c r="S894" s="295"/>
      <c r="T894" s="295"/>
      <c r="U894" s="295"/>
      <c r="V894" s="295"/>
      <c r="W894" s="295"/>
      <c r="X894" s="295"/>
      <c r="Y894" s="295"/>
      <c r="Z894" s="295"/>
      <c r="AA894" s="295"/>
      <c r="AB894" s="295"/>
      <c r="AC894" s="295"/>
      <c r="AD894" s="295"/>
      <c r="AE894" s="295"/>
      <c r="AF894" s="295"/>
      <c r="AG894" s="295"/>
    </row>
    <row r="895" spans="1:33" ht="24" customHeight="1">
      <c r="A895" s="295"/>
      <c r="B895" s="295"/>
      <c r="C895" s="295"/>
      <c r="D895" s="295"/>
      <c r="E895" s="295"/>
      <c r="F895" s="295"/>
      <c r="G895" s="295"/>
      <c r="H895" s="295"/>
      <c r="I895" s="295"/>
      <c r="J895" s="295"/>
      <c r="K895" s="295"/>
      <c r="L895" s="295"/>
      <c r="M895" s="295"/>
      <c r="N895" s="295"/>
      <c r="O895" s="295"/>
      <c r="P895" s="295"/>
      <c r="Q895" s="295"/>
      <c r="R895" s="295"/>
      <c r="S895" s="295"/>
      <c r="T895" s="295"/>
      <c r="U895" s="295"/>
      <c r="V895" s="295"/>
      <c r="W895" s="295"/>
      <c r="X895" s="295"/>
      <c r="Y895" s="295"/>
      <c r="Z895" s="295"/>
      <c r="AA895" s="295"/>
      <c r="AB895" s="295"/>
      <c r="AC895" s="295"/>
      <c r="AD895" s="295"/>
      <c r="AE895" s="295"/>
      <c r="AF895" s="295"/>
      <c r="AG895" s="295"/>
    </row>
    <row r="896" spans="1:33" ht="24" customHeight="1">
      <c r="A896" s="295"/>
      <c r="B896" s="295"/>
      <c r="C896" s="295"/>
      <c r="D896" s="295"/>
      <c r="E896" s="295"/>
      <c r="F896" s="295"/>
      <c r="G896" s="295"/>
      <c r="H896" s="295"/>
      <c r="I896" s="295"/>
      <c r="J896" s="295"/>
      <c r="K896" s="295"/>
      <c r="L896" s="295"/>
      <c r="M896" s="295"/>
      <c r="N896" s="295"/>
      <c r="O896" s="295"/>
      <c r="P896" s="295"/>
      <c r="Q896" s="295"/>
      <c r="R896" s="295"/>
      <c r="S896" s="295"/>
      <c r="T896" s="295"/>
      <c r="U896" s="295"/>
      <c r="V896" s="295"/>
      <c r="W896" s="295"/>
      <c r="X896" s="295"/>
      <c r="Y896" s="295"/>
      <c r="Z896" s="295"/>
      <c r="AA896" s="295"/>
      <c r="AB896" s="295"/>
      <c r="AC896" s="295"/>
      <c r="AD896" s="295"/>
      <c r="AE896" s="295"/>
      <c r="AF896" s="295"/>
      <c r="AG896" s="295"/>
    </row>
    <row r="897" spans="1:33" ht="24" customHeight="1">
      <c r="A897" s="295"/>
      <c r="B897" s="295"/>
      <c r="C897" s="295"/>
      <c r="D897" s="295"/>
      <c r="E897" s="295"/>
      <c r="F897" s="295"/>
      <c r="G897" s="295"/>
      <c r="H897" s="295"/>
      <c r="I897" s="295"/>
      <c r="J897" s="295"/>
      <c r="K897" s="295"/>
      <c r="L897" s="295"/>
      <c r="M897" s="295"/>
      <c r="N897" s="295"/>
      <c r="O897" s="295"/>
      <c r="P897" s="295"/>
      <c r="Q897" s="295"/>
      <c r="R897" s="295"/>
      <c r="S897" s="295"/>
      <c r="T897" s="295"/>
      <c r="U897" s="295"/>
      <c r="V897" s="295"/>
      <c r="W897" s="295"/>
      <c r="X897" s="295"/>
      <c r="Y897" s="295"/>
      <c r="Z897" s="295"/>
      <c r="AA897" s="295"/>
      <c r="AB897" s="295"/>
      <c r="AC897" s="295"/>
      <c r="AD897" s="295"/>
      <c r="AE897" s="295"/>
      <c r="AF897" s="295"/>
      <c r="AG897" s="295"/>
    </row>
    <row r="898" spans="1:33" ht="24" customHeight="1">
      <c r="A898" s="295"/>
      <c r="B898" s="295"/>
      <c r="C898" s="295"/>
      <c r="D898" s="295"/>
      <c r="E898" s="295"/>
      <c r="F898" s="295"/>
      <c r="G898" s="295"/>
      <c r="H898" s="295"/>
      <c r="I898" s="295"/>
      <c r="J898" s="295"/>
      <c r="K898" s="295"/>
      <c r="L898" s="295"/>
      <c r="M898" s="295"/>
      <c r="N898" s="295"/>
      <c r="O898" s="295"/>
      <c r="P898" s="295"/>
      <c r="Q898" s="295"/>
      <c r="R898" s="295"/>
      <c r="S898" s="295"/>
      <c r="T898" s="295"/>
      <c r="U898" s="295"/>
      <c r="V898" s="295"/>
      <c r="W898" s="295"/>
      <c r="X898" s="295"/>
      <c r="Y898" s="295"/>
      <c r="Z898" s="295"/>
      <c r="AA898" s="295"/>
      <c r="AB898" s="295"/>
      <c r="AC898" s="295"/>
      <c r="AD898" s="295"/>
      <c r="AE898" s="295"/>
      <c r="AF898" s="295"/>
      <c r="AG898" s="295"/>
    </row>
    <row r="899" spans="1:33" ht="24" customHeight="1">
      <c r="A899" s="295"/>
      <c r="B899" s="295"/>
      <c r="C899" s="295"/>
      <c r="D899" s="295"/>
      <c r="E899" s="295"/>
      <c r="F899" s="295"/>
      <c r="G899" s="295"/>
      <c r="H899" s="295"/>
      <c r="I899" s="295"/>
      <c r="J899" s="295"/>
      <c r="K899" s="295"/>
      <c r="L899" s="295"/>
      <c r="M899" s="295"/>
      <c r="N899" s="295"/>
      <c r="O899" s="295"/>
      <c r="P899" s="295"/>
      <c r="Q899" s="295"/>
      <c r="R899" s="295"/>
      <c r="S899" s="295"/>
      <c r="T899" s="295"/>
      <c r="U899" s="295"/>
      <c r="V899" s="295"/>
      <c r="W899" s="295"/>
      <c r="X899" s="295"/>
      <c r="Y899" s="295"/>
      <c r="Z899" s="295"/>
      <c r="AA899" s="295"/>
      <c r="AB899" s="295"/>
      <c r="AC899" s="295"/>
      <c r="AD899" s="295"/>
      <c r="AE899" s="295"/>
      <c r="AF899" s="295"/>
      <c r="AG899" s="295"/>
    </row>
    <row r="900" spans="1:33" ht="24" customHeight="1">
      <c r="A900" s="295"/>
      <c r="B900" s="295"/>
      <c r="C900" s="295"/>
      <c r="D900" s="295"/>
      <c r="E900" s="295"/>
      <c r="F900" s="295"/>
      <c r="G900" s="295"/>
      <c r="H900" s="295"/>
      <c r="I900" s="295"/>
      <c r="J900" s="295"/>
      <c r="K900" s="295"/>
      <c r="L900" s="295"/>
      <c r="M900" s="295"/>
      <c r="N900" s="295"/>
      <c r="O900" s="295"/>
      <c r="P900" s="295"/>
      <c r="Q900" s="295"/>
      <c r="R900" s="295"/>
      <c r="S900" s="295"/>
      <c r="T900" s="295"/>
      <c r="U900" s="295"/>
      <c r="V900" s="295"/>
      <c r="W900" s="295"/>
      <c r="X900" s="295"/>
      <c r="Y900" s="295"/>
      <c r="Z900" s="295"/>
      <c r="AA900" s="295"/>
      <c r="AB900" s="295"/>
      <c r="AC900" s="295"/>
      <c r="AD900" s="295"/>
      <c r="AE900" s="295"/>
      <c r="AF900" s="295"/>
      <c r="AG900" s="295"/>
    </row>
    <row r="901" spans="1:33" ht="24" customHeight="1">
      <c r="A901" s="295"/>
      <c r="B901" s="295"/>
      <c r="C901" s="295"/>
      <c r="D901" s="295"/>
      <c r="E901" s="295"/>
      <c r="F901" s="295"/>
      <c r="G901" s="295"/>
      <c r="H901" s="295"/>
      <c r="I901" s="295"/>
      <c r="J901" s="295"/>
      <c r="K901" s="295"/>
      <c r="L901" s="295"/>
      <c r="M901" s="295"/>
      <c r="N901" s="295"/>
      <c r="O901" s="295"/>
      <c r="P901" s="295"/>
      <c r="Q901" s="295"/>
      <c r="R901" s="295"/>
      <c r="S901" s="295"/>
      <c r="T901" s="295"/>
      <c r="U901" s="295"/>
      <c r="V901" s="295"/>
      <c r="W901" s="295"/>
      <c r="X901" s="295"/>
      <c r="Y901" s="295"/>
      <c r="Z901" s="295"/>
      <c r="AA901" s="295"/>
      <c r="AB901" s="295"/>
      <c r="AC901" s="295"/>
      <c r="AD901" s="295"/>
      <c r="AE901" s="295"/>
      <c r="AF901" s="295"/>
      <c r="AG901" s="295"/>
    </row>
    <row r="902" spans="1:33" ht="24" customHeight="1">
      <c r="A902" s="295"/>
      <c r="B902" s="295"/>
      <c r="C902" s="295"/>
      <c r="D902" s="295"/>
      <c r="E902" s="295"/>
      <c r="F902" s="295"/>
      <c r="G902" s="295"/>
      <c r="H902" s="295"/>
      <c r="I902" s="295"/>
      <c r="J902" s="295"/>
      <c r="K902" s="295"/>
      <c r="L902" s="295"/>
      <c r="M902" s="295"/>
      <c r="N902" s="295"/>
      <c r="O902" s="295"/>
      <c r="P902" s="295"/>
      <c r="Q902" s="295"/>
      <c r="R902" s="295"/>
      <c r="S902" s="295"/>
      <c r="T902" s="295"/>
      <c r="U902" s="295"/>
      <c r="V902" s="295"/>
      <c r="W902" s="295"/>
      <c r="X902" s="295"/>
      <c r="Y902" s="295"/>
      <c r="Z902" s="295"/>
      <c r="AA902" s="295"/>
      <c r="AB902" s="295"/>
      <c r="AC902" s="295"/>
      <c r="AD902" s="295"/>
      <c r="AE902" s="295"/>
      <c r="AF902" s="295"/>
      <c r="AG902" s="295"/>
    </row>
    <row r="903" spans="1:33" ht="24" customHeight="1">
      <c r="A903" s="295"/>
      <c r="B903" s="295"/>
      <c r="C903" s="295"/>
      <c r="D903" s="295"/>
      <c r="E903" s="295"/>
      <c r="F903" s="295"/>
      <c r="G903" s="295"/>
      <c r="H903" s="295"/>
      <c r="I903" s="295"/>
      <c r="J903" s="295"/>
      <c r="K903" s="295"/>
      <c r="L903" s="295"/>
      <c r="M903" s="295"/>
      <c r="N903" s="295"/>
      <c r="O903" s="295"/>
      <c r="P903" s="295"/>
      <c r="Q903" s="295"/>
      <c r="R903" s="295"/>
      <c r="S903" s="295"/>
      <c r="T903" s="295"/>
      <c r="U903" s="295"/>
      <c r="V903" s="295"/>
      <c r="W903" s="295"/>
      <c r="X903" s="295"/>
      <c r="Y903" s="295"/>
      <c r="Z903" s="295"/>
      <c r="AA903" s="295"/>
      <c r="AB903" s="295"/>
      <c r="AC903" s="295"/>
      <c r="AD903" s="295"/>
      <c r="AE903" s="295"/>
      <c r="AF903" s="295"/>
      <c r="AG903" s="295"/>
    </row>
    <row r="904" spans="1:33" ht="24" customHeight="1">
      <c r="A904" s="295"/>
      <c r="B904" s="295"/>
      <c r="C904" s="295"/>
      <c r="D904" s="295"/>
      <c r="E904" s="295"/>
      <c r="F904" s="295"/>
      <c r="G904" s="295"/>
      <c r="H904" s="295"/>
      <c r="I904" s="295"/>
      <c r="J904" s="295"/>
      <c r="K904" s="295"/>
      <c r="L904" s="295"/>
      <c r="M904" s="295"/>
      <c r="N904" s="295"/>
      <c r="O904" s="295"/>
      <c r="P904" s="295"/>
      <c r="Q904" s="295"/>
      <c r="R904" s="295"/>
      <c r="S904" s="295"/>
      <c r="T904" s="295"/>
      <c r="U904" s="295"/>
      <c r="V904" s="295"/>
      <c r="W904" s="295"/>
      <c r="X904" s="295"/>
      <c r="Y904" s="295"/>
      <c r="Z904" s="295"/>
      <c r="AA904" s="295"/>
      <c r="AB904" s="295"/>
      <c r="AC904" s="295"/>
      <c r="AD904" s="295"/>
      <c r="AE904" s="295"/>
      <c r="AF904" s="295"/>
      <c r="AG904" s="295"/>
    </row>
    <row r="905" spans="1:33" ht="24" customHeight="1">
      <c r="A905" s="295"/>
      <c r="B905" s="295"/>
      <c r="C905" s="295"/>
      <c r="D905" s="295"/>
      <c r="E905" s="295"/>
      <c r="F905" s="295"/>
      <c r="G905" s="295"/>
      <c r="H905" s="295"/>
      <c r="I905" s="295"/>
      <c r="J905" s="295"/>
      <c r="K905" s="295"/>
      <c r="L905" s="295"/>
      <c r="M905" s="295"/>
      <c r="N905" s="295"/>
      <c r="O905" s="295"/>
      <c r="P905" s="295"/>
      <c r="Q905" s="295"/>
      <c r="R905" s="295"/>
      <c r="S905" s="295"/>
      <c r="T905" s="295"/>
      <c r="U905" s="295"/>
      <c r="V905" s="295"/>
      <c r="W905" s="295"/>
      <c r="X905" s="295"/>
      <c r="Y905" s="295"/>
      <c r="Z905" s="295"/>
      <c r="AA905" s="295"/>
      <c r="AB905" s="295"/>
      <c r="AC905" s="295"/>
      <c r="AD905" s="295"/>
      <c r="AE905" s="295"/>
      <c r="AF905" s="295"/>
      <c r="AG905" s="295"/>
    </row>
    <row r="906" spans="1:33" ht="24" customHeight="1">
      <c r="A906" s="295"/>
      <c r="B906" s="295"/>
      <c r="C906" s="295"/>
      <c r="D906" s="295"/>
      <c r="E906" s="295"/>
      <c r="F906" s="295"/>
      <c r="G906" s="295"/>
      <c r="H906" s="295"/>
      <c r="I906" s="295"/>
      <c r="J906" s="295"/>
      <c r="K906" s="295"/>
      <c r="L906" s="295"/>
      <c r="M906" s="295"/>
      <c r="N906" s="295"/>
      <c r="O906" s="295"/>
      <c r="P906" s="295"/>
      <c r="Q906" s="295"/>
      <c r="R906" s="295"/>
      <c r="S906" s="295"/>
      <c r="T906" s="295"/>
      <c r="U906" s="295"/>
      <c r="V906" s="295"/>
      <c r="W906" s="295"/>
      <c r="X906" s="295"/>
      <c r="Y906" s="295"/>
      <c r="Z906" s="295"/>
      <c r="AA906" s="295"/>
      <c r="AB906" s="295"/>
      <c r="AC906" s="295"/>
      <c r="AD906" s="295"/>
      <c r="AE906" s="295"/>
      <c r="AF906" s="295"/>
      <c r="AG906" s="295"/>
    </row>
    <row r="907" spans="1:33" ht="24" customHeight="1">
      <c r="A907" s="295"/>
      <c r="B907" s="295"/>
      <c r="C907" s="295"/>
      <c r="D907" s="295"/>
      <c r="E907" s="295"/>
      <c r="F907" s="295"/>
      <c r="G907" s="295"/>
      <c r="H907" s="295"/>
      <c r="I907" s="295"/>
      <c r="J907" s="295"/>
      <c r="K907" s="295"/>
      <c r="L907" s="295"/>
      <c r="M907" s="295"/>
      <c r="N907" s="295"/>
      <c r="O907" s="295"/>
      <c r="P907" s="295"/>
      <c r="Q907" s="295"/>
      <c r="R907" s="295"/>
      <c r="S907" s="295"/>
      <c r="T907" s="295"/>
      <c r="U907" s="295"/>
      <c r="V907" s="295"/>
      <c r="W907" s="295"/>
      <c r="X907" s="295"/>
      <c r="Y907" s="295"/>
      <c r="Z907" s="295"/>
      <c r="AA907" s="295"/>
      <c r="AB907" s="295"/>
      <c r="AC907" s="295"/>
      <c r="AD907" s="295"/>
      <c r="AE907" s="295"/>
      <c r="AF907" s="295"/>
      <c r="AG907" s="295"/>
    </row>
    <row r="908" spans="1:33" ht="24" customHeight="1">
      <c r="A908" s="295"/>
      <c r="B908" s="295"/>
      <c r="C908" s="295"/>
      <c r="D908" s="295"/>
      <c r="E908" s="295"/>
      <c r="F908" s="295"/>
      <c r="G908" s="295"/>
      <c r="H908" s="295"/>
      <c r="I908" s="295"/>
      <c r="J908" s="295"/>
      <c r="K908" s="295"/>
      <c r="L908" s="295"/>
      <c r="M908" s="295"/>
      <c r="N908" s="295"/>
      <c r="O908" s="295"/>
      <c r="P908" s="295"/>
      <c r="Q908" s="295"/>
      <c r="R908" s="295"/>
      <c r="S908" s="295"/>
      <c r="T908" s="295"/>
      <c r="U908" s="295"/>
      <c r="V908" s="295"/>
      <c r="W908" s="295"/>
      <c r="X908" s="295"/>
      <c r="Y908" s="295"/>
      <c r="Z908" s="295"/>
      <c r="AA908" s="295"/>
      <c r="AB908" s="295"/>
      <c r="AC908" s="295"/>
      <c r="AD908" s="295"/>
      <c r="AE908" s="295"/>
      <c r="AF908" s="295"/>
      <c r="AG908" s="295"/>
    </row>
    <row r="909" spans="1:33" ht="24" customHeight="1">
      <c r="A909" s="295"/>
      <c r="B909" s="295"/>
      <c r="C909" s="295"/>
      <c r="D909" s="295"/>
      <c r="E909" s="295"/>
      <c r="F909" s="295"/>
      <c r="G909" s="295"/>
      <c r="H909" s="295"/>
      <c r="I909" s="295"/>
      <c r="J909" s="295"/>
      <c r="K909" s="295"/>
      <c r="L909" s="295"/>
      <c r="M909" s="295"/>
      <c r="N909" s="295"/>
      <c r="O909" s="295"/>
      <c r="P909" s="295"/>
      <c r="Q909" s="295"/>
      <c r="R909" s="295"/>
      <c r="S909" s="295"/>
      <c r="T909" s="295"/>
      <c r="U909" s="295"/>
      <c r="V909" s="295"/>
      <c r="W909" s="295"/>
      <c r="X909" s="295"/>
      <c r="Y909" s="295"/>
      <c r="Z909" s="295"/>
      <c r="AA909" s="295"/>
      <c r="AB909" s="295"/>
      <c r="AC909" s="295"/>
      <c r="AD909" s="295"/>
      <c r="AE909" s="295"/>
      <c r="AF909" s="295"/>
      <c r="AG909" s="295"/>
    </row>
    <row r="910" spans="1:33" ht="24" customHeight="1">
      <c r="A910" s="295"/>
      <c r="B910" s="295"/>
      <c r="C910" s="295"/>
      <c r="D910" s="295"/>
      <c r="E910" s="295"/>
      <c r="F910" s="295"/>
      <c r="G910" s="295"/>
      <c r="H910" s="295"/>
      <c r="I910" s="295"/>
      <c r="J910" s="295"/>
      <c r="K910" s="295"/>
      <c r="L910" s="295"/>
      <c r="M910" s="295"/>
      <c r="N910" s="295"/>
      <c r="O910" s="295"/>
      <c r="P910" s="295"/>
      <c r="Q910" s="295"/>
      <c r="R910" s="295"/>
      <c r="S910" s="295"/>
      <c r="T910" s="295"/>
      <c r="U910" s="295"/>
      <c r="V910" s="295"/>
      <c r="W910" s="295"/>
      <c r="X910" s="295"/>
      <c r="Y910" s="295"/>
      <c r="Z910" s="295"/>
      <c r="AA910" s="295"/>
      <c r="AB910" s="295"/>
      <c r="AC910" s="295"/>
      <c r="AD910" s="295"/>
      <c r="AE910" s="295"/>
      <c r="AF910" s="295"/>
      <c r="AG910" s="295"/>
    </row>
    <row r="911" spans="1:33" ht="24" customHeight="1">
      <c r="A911" s="295"/>
      <c r="B911" s="295"/>
      <c r="C911" s="295"/>
      <c r="D911" s="295"/>
      <c r="E911" s="295"/>
      <c r="F911" s="295"/>
      <c r="G911" s="295"/>
      <c r="H911" s="295"/>
      <c r="I911" s="295"/>
      <c r="J911" s="295"/>
      <c r="K911" s="295"/>
      <c r="L911" s="295"/>
      <c r="M911" s="295"/>
      <c r="N911" s="295"/>
      <c r="O911" s="295"/>
      <c r="P911" s="295"/>
      <c r="Q911" s="295"/>
      <c r="R911" s="295"/>
      <c r="S911" s="295"/>
      <c r="T911" s="295"/>
      <c r="U911" s="295"/>
      <c r="V911" s="295"/>
      <c r="W911" s="295"/>
      <c r="X911" s="295"/>
      <c r="Y911" s="295"/>
      <c r="Z911" s="295"/>
      <c r="AA911" s="295"/>
      <c r="AB911" s="295"/>
      <c r="AC911" s="295"/>
      <c r="AD911" s="295"/>
      <c r="AE911" s="295"/>
      <c r="AF911" s="295"/>
      <c r="AG911" s="295"/>
    </row>
    <row r="912" spans="1:33" ht="24" customHeight="1">
      <c r="A912" s="295"/>
      <c r="B912" s="295"/>
      <c r="C912" s="295"/>
      <c r="D912" s="295"/>
      <c r="E912" s="295"/>
      <c r="F912" s="295"/>
      <c r="G912" s="295"/>
      <c r="H912" s="295"/>
      <c r="I912" s="295"/>
      <c r="J912" s="295"/>
      <c r="K912" s="295"/>
      <c r="L912" s="295"/>
      <c r="M912" s="295"/>
      <c r="N912" s="295"/>
      <c r="O912" s="295"/>
      <c r="P912" s="295"/>
      <c r="Q912" s="295"/>
      <c r="R912" s="295"/>
      <c r="S912" s="295"/>
      <c r="T912" s="295"/>
      <c r="U912" s="295"/>
      <c r="V912" s="295"/>
      <c r="W912" s="295"/>
      <c r="X912" s="295"/>
      <c r="Y912" s="295"/>
      <c r="Z912" s="295"/>
      <c r="AA912" s="295"/>
      <c r="AB912" s="295"/>
      <c r="AC912" s="295"/>
      <c r="AD912" s="295"/>
      <c r="AE912" s="295"/>
      <c r="AF912" s="295"/>
      <c r="AG912" s="295"/>
    </row>
    <row r="913" spans="1:33" ht="24" customHeight="1">
      <c r="A913" s="295"/>
      <c r="B913" s="295"/>
      <c r="C913" s="295"/>
      <c r="D913" s="295"/>
      <c r="E913" s="295"/>
      <c r="F913" s="295"/>
      <c r="G913" s="295"/>
      <c r="H913" s="295"/>
      <c r="I913" s="295"/>
      <c r="J913" s="295"/>
      <c r="K913" s="295"/>
      <c r="L913" s="295"/>
      <c r="M913" s="295"/>
      <c r="N913" s="295"/>
      <c r="O913" s="295"/>
      <c r="P913" s="295"/>
      <c r="Q913" s="295"/>
      <c r="R913" s="295"/>
      <c r="S913" s="295"/>
      <c r="T913" s="295"/>
      <c r="U913" s="295"/>
      <c r="V913" s="295"/>
      <c r="W913" s="295"/>
      <c r="X913" s="295"/>
      <c r="Y913" s="295"/>
      <c r="Z913" s="295"/>
      <c r="AA913" s="295"/>
      <c r="AB913" s="295"/>
      <c r="AC913" s="295"/>
      <c r="AD913" s="295"/>
      <c r="AE913" s="295"/>
      <c r="AF913" s="295"/>
      <c r="AG913" s="295"/>
    </row>
    <row r="914" spans="1:33" ht="24" customHeight="1">
      <c r="A914" s="295"/>
      <c r="B914" s="295"/>
      <c r="C914" s="295"/>
      <c r="D914" s="295"/>
      <c r="E914" s="295"/>
      <c r="F914" s="295"/>
      <c r="G914" s="295"/>
      <c r="H914" s="295"/>
      <c r="I914" s="295"/>
      <c r="J914" s="295"/>
      <c r="K914" s="295"/>
      <c r="L914" s="295"/>
      <c r="M914" s="295"/>
      <c r="N914" s="295"/>
      <c r="O914" s="295"/>
      <c r="P914" s="295"/>
      <c r="Q914" s="295"/>
      <c r="R914" s="295"/>
      <c r="S914" s="295"/>
      <c r="T914" s="295"/>
      <c r="U914" s="295"/>
      <c r="V914" s="295"/>
      <c r="W914" s="295"/>
      <c r="X914" s="295"/>
      <c r="Y914" s="295"/>
      <c r="Z914" s="295"/>
      <c r="AA914" s="295"/>
      <c r="AB914" s="295"/>
      <c r="AC914" s="295"/>
      <c r="AD914" s="295"/>
      <c r="AE914" s="295"/>
      <c r="AF914" s="295"/>
      <c r="AG914" s="295"/>
    </row>
    <row r="915" spans="1:33" ht="24" customHeight="1">
      <c r="A915" s="295"/>
      <c r="B915" s="295"/>
      <c r="C915" s="295"/>
      <c r="D915" s="295"/>
      <c r="E915" s="295"/>
      <c r="F915" s="295"/>
      <c r="G915" s="295"/>
      <c r="H915" s="295"/>
      <c r="I915" s="295"/>
      <c r="J915" s="295"/>
      <c r="K915" s="295"/>
      <c r="L915" s="295"/>
      <c r="M915" s="295"/>
      <c r="N915" s="295"/>
      <c r="O915" s="295"/>
      <c r="P915" s="295"/>
      <c r="Q915" s="295"/>
      <c r="R915" s="295"/>
      <c r="S915" s="295"/>
      <c r="T915" s="295"/>
      <c r="U915" s="295"/>
      <c r="V915" s="295"/>
      <c r="W915" s="295"/>
      <c r="X915" s="295"/>
      <c r="Y915" s="295"/>
      <c r="Z915" s="295"/>
      <c r="AA915" s="295"/>
      <c r="AB915" s="295"/>
      <c r="AC915" s="295"/>
      <c r="AD915" s="295"/>
      <c r="AE915" s="295"/>
      <c r="AF915" s="295"/>
      <c r="AG915" s="295"/>
    </row>
    <row r="916" spans="1:33" ht="24" customHeight="1">
      <c r="A916" s="295"/>
      <c r="B916" s="295"/>
      <c r="C916" s="295"/>
      <c r="D916" s="295"/>
      <c r="E916" s="295"/>
      <c r="F916" s="295"/>
      <c r="G916" s="295"/>
      <c r="H916" s="295"/>
      <c r="I916" s="295"/>
      <c r="J916" s="295"/>
      <c r="K916" s="295"/>
      <c r="L916" s="295"/>
      <c r="M916" s="295"/>
      <c r="N916" s="295"/>
      <c r="O916" s="295"/>
      <c r="P916" s="295"/>
      <c r="Q916" s="295"/>
      <c r="R916" s="295"/>
      <c r="S916" s="295"/>
      <c r="T916" s="295"/>
      <c r="U916" s="295"/>
      <c r="V916" s="295"/>
      <c r="W916" s="295"/>
      <c r="X916" s="295"/>
      <c r="Y916" s="295"/>
      <c r="Z916" s="295"/>
      <c r="AA916" s="295"/>
      <c r="AB916" s="295"/>
      <c r="AC916" s="295"/>
      <c r="AD916" s="295"/>
      <c r="AE916" s="295"/>
      <c r="AF916" s="295"/>
      <c r="AG916" s="295"/>
    </row>
    <row r="917" spans="1:33" ht="24" customHeight="1">
      <c r="A917" s="295"/>
      <c r="B917" s="295"/>
      <c r="C917" s="295"/>
      <c r="D917" s="295"/>
      <c r="E917" s="295"/>
      <c r="F917" s="295"/>
      <c r="G917" s="295"/>
      <c r="H917" s="295"/>
      <c r="I917" s="295"/>
      <c r="J917" s="295"/>
      <c r="K917" s="295"/>
      <c r="L917" s="295"/>
      <c r="M917" s="295"/>
      <c r="N917" s="295"/>
      <c r="O917" s="295"/>
      <c r="P917" s="295"/>
      <c r="Q917" s="295"/>
      <c r="R917" s="295"/>
      <c r="S917" s="295"/>
      <c r="T917" s="295"/>
      <c r="U917" s="295"/>
      <c r="V917" s="295"/>
      <c r="W917" s="295"/>
      <c r="X917" s="295"/>
      <c r="Y917" s="295"/>
      <c r="Z917" s="295"/>
      <c r="AA917" s="295"/>
      <c r="AB917" s="295"/>
      <c r="AC917" s="295"/>
      <c r="AD917" s="295"/>
      <c r="AE917" s="295"/>
      <c r="AF917" s="295"/>
      <c r="AG917" s="295"/>
    </row>
    <row r="918" spans="1:33" ht="24" customHeight="1">
      <c r="A918" s="295"/>
      <c r="B918" s="295"/>
      <c r="C918" s="295"/>
      <c r="D918" s="295"/>
      <c r="E918" s="295"/>
      <c r="F918" s="295"/>
      <c r="G918" s="295"/>
      <c r="H918" s="295"/>
      <c r="I918" s="295"/>
      <c r="J918" s="295"/>
      <c r="K918" s="295"/>
      <c r="L918" s="295"/>
      <c r="M918" s="295"/>
      <c r="N918" s="295"/>
      <c r="O918" s="295"/>
      <c r="P918" s="295"/>
      <c r="Q918" s="295"/>
      <c r="R918" s="295"/>
      <c r="S918" s="295"/>
      <c r="T918" s="295"/>
      <c r="U918" s="295"/>
      <c r="V918" s="295"/>
      <c r="W918" s="295"/>
      <c r="X918" s="295"/>
      <c r="Y918" s="295"/>
      <c r="Z918" s="295"/>
      <c r="AA918" s="295"/>
      <c r="AB918" s="295"/>
      <c r="AC918" s="295"/>
      <c r="AD918" s="295"/>
      <c r="AE918" s="295"/>
      <c r="AF918" s="295"/>
      <c r="AG918" s="295"/>
    </row>
    <row r="919" spans="1:33" ht="24" customHeight="1">
      <c r="A919" s="295"/>
      <c r="B919" s="295"/>
      <c r="C919" s="295"/>
      <c r="D919" s="295"/>
      <c r="E919" s="295"/>
      <c r="F919" s="295"/>
      <c r="G919" s="295"/>
      <c r="H919" s="295"/>
      <c r="I919" s="295"/>
      <c r="J919" s="295"/>
      <c r="K919" s="295"/>
      <c r="L919" s="295"/>
      <c r="M919" s="295"/>
      <c r="N919" s="295"/>
      <c r="O919" s="295"/>
      <c r="P919" s="295"/>
      <c r="Q919" s="295"/>
      <c r="R919" s="295"/>
      <c r="S919" s="295"/>
      <c r="T919" s="295"/>
      <c r="U919" s="295"/>
      <c r="V919" s="295"/>
      <c r="W919" s="295"/>
      <c r="X919" s="295"/>
      <c r="Y919" s="295"/>
      <c r="Z919" s="295"/>
      <c r="AA919" s="295"/>
      <c r="AB919" s="295"/>
      <c r="AC919" s="295"/>
      <c r="AD919" s="295"/>
      <c r="AE919" s="295"/>
      <c r="AF919" s="295"/>
      <c r="AG919" s="295"/>
    </row>
    <row r="920" spans="1:33" ht="24" customHeight="1">
      <c r="A920" s="295"/>
      <c r="B920" s="295"/>
      <c r="C920" s="295"/>
      <c r="D920" s="295"/>
      <c r="E920" s="295"/>
      <c r="F920" s="295"/>
      <c r="G920" s="295"/>
      <c r="H920" s="295"/>
      <c r="I920" s="295"/>
      <c r="J920" s="295"/>
      <c r="K920" s="295"/>
      <c r="L920" s="295"/>
      <c r="M920" s="295"/>
      <c r="N920" s="295"/>
      <c r="O920" s="295"/>
      <c r="P920" s="295"/>
      <c r="Q920" s="295"/>
      <c r="R920" s="295"/>
      <c r="S920" s="295"/>
      <c r="T920" s="295"/>
      <c r="U920" s="295"/>
      <c r="V920" s="295"/>
      <c r="W920" s="295"/>
      <c r="X920" s="295"/>
      <c r="Y920" s="295"/>
      <c r="Z920" s="295"/>
      <c r="AA920" s="295"/>
      <c r="AB920" s="295"/>
      <c r="AC920" s="295"/>
      <c r="AD920" s="295"/>
      <c r="AE920" s="295"/>
      <c r="AF920" s="295"/>
      <c r="AG920" s="295"/>
    </row>
    <row r="921" spans="1:33" ht="24" customHeight="1">
      <c r="A921" s="295"/>
      <c r="B921" s="295"/>
      <c r="C921" s="295"/>
      <c r="D921" s="295"/>
      <c r="E921" s="295"/>
      <c r="F921" s="295"/>
      <c r="G921" s="295"/>
      <c r="H921" s="295"/>
      <c r="I921" s="295"/>
      <c r="J921" s="295"/>
      <c r="K921" s="295"/>
      <c r="L921" s="295"/>
      <c r="M921" s="295"/>
      <c r="N921" s="295"/>
      <c r="O921" s="295"/>
      <c r="P921" s="295"/>
      <c r="Q921" s="295"/>
      <c r="R921" s="295"/>
      <c r="S921" s="295"/>
      <c r="T921" s="295"/>
      <c r="U921" s="295"/>
      <c r="V921" s="295"/>
      <c r="W921" s="295"/>
      <c r="X921" s="295"/>
      <c r="Y921" s="295"/>
      <c r="Z921" s="295"/>
      <c r="AA921" s="295"/>
      <c r="AB921" s="295"/>
      <c r="AC921" s="295"/>
      <c r="AD921" s="295"/>
      <c r="AE921" s="295"/>
      <c r="AF921" s="295"/>
      <c r="AG921" s="295"/>
    </row>
    <row r="922" spans="1:33" ht="24" customHeight="1">
      <c r="A922" s="295"/>
      <c r="B922" s="295"/>
      <c r="C922" s="295"/>
      <c r="D922" s="295"/>
      <c r="E922" s="295"/>
      <c r="F922" s="295"/>
      <c r="G922" s="295"/>
      <c r="H922" s="295"/>
      <c r="I922" s="295"/>
      <c r="J922" s="295"/>
      <c r="K922" s="295"/>
      <c r="L922" s="295"/>
      <c r="M922" s="295"/>
      <c r="N922" s="295"/>
      <c r="O922" s="295"/>
      <c r="P922" s="295"/>
      <c r="Q922" s="295"/>
      <c r="R922" s="295"/>
      <c r="S922" s="295"/>
      <c r="T922" s="295"/>
      <c r="U922" s="295"/>
      <c r="V922" s="295"/>
      <c r="W922" s="295"/>
      <c r="X922" s="295"/>
      <c r="Y922" s="295"/>
      <c r="Z922" s="295"/>
      <c r="AA922" s="295"/>
      <c r="AB922" s="295"/>
      <c r="AC922" s="295"/>
      <c r="AD922" s="295"/>
      <c r="AE922" s="295"/>
      <c r="AF922" s="295"/>
      <c r="AG922" s="295"/>
    </row>
    <row r="923" spans="1:33" ht="24" customHeight="1">
      <c r="A923" s="295"/>
      <c r="B923" s="295"/>
      <c r="C923" s="295"/>
      <c r="D923" s="295"/>
      <c r="E923" s="295"/>
      <c r="F923" s="295"/>
      <c r="G923" s="295"/>
      <c r="H923" s="295"/>
      <c r="I923" s="295"/>
      <c r="J923" s="295"/>
      <c r="K923" s="295"/>
      <c r="L923" s="295"/>
      <c r="M923" s="295"/>
      <c r="N923" s="295"/>
      <c r="O923" s="295"/>
      <c r="P923" s="295"/>
      <c r="Q923" s="295"/>
      <c r="R923" s="295"/>
      <c r="S923" s="295"/>
      <c r="T923" s="295"/>
      <c r="U923" s="295"/>
      <c r="V923" s="295"/>
      <c r="W923" s="295"/>
      <c r="X923" s="295"/>
      <c r="Y923" s="295"/>
      <c r="Z923" s="295"/>
      <c r="AA923" s="295"/>
      <c r="AB923" s="295"/>
      <c r="AC923" s="295"/>
      <c r="AD923" s="295"/>
      <c r="AE923" s="295"/>
      <c r="AF923" s="295"/>
      <c r="AG923" s="295"/>
    </row>
    <row r="924" spans="1:33" ht="24" customHeight="1">
      <c r="A924" s="295"/>
      <c r="B924" s="295"/>
      <c r="C924" s="295"/>
      <c r="D924" s="295"/>
      <c r="E924" s="295"/>
      <c r="F924" s="295"/>
      <c r="G924" s="295"/>
      <c r="H924" s="295"/>
      <c r="I924" s="295"/>
      <c r="J924" s="295"/>
      <c r="K924" s="295"/>
      <c r="L924" s="295"/>
      <c r="M924" s="295"/>
      <c r="N924" s="295"/>
      <c r="O924" s="295"/>
      <c r="P924" s="295"/>
      <c r="Q924" s="295"/>
      <c r="R924" s="295"/>
      <c r="S924" s="295"/>
      <c r="T924" s="295"/>
      <c r="U924" s="295"/>
      <c r="V924" s="295"/>
      <c r="W924" s="295"/>
      <c r="X924" s="295"/>
      <c r="Y924" s="295"/>
      <c r="Z924" s="295"/>
      <c r="AA924" s="295"/>
      <c r="AB924" s="295"/>
      <c r="AC924" s="295"/>
      <c r="AD924" s="295"/>
      <c r="AE924" s="295"/>
      <c r="AF924" s="295"/>
      <c r="AG924" s="295"/>
    </row>
    <row r="925" spans="1:33" ht="24" customHeight="1">
      <c r="A925" s="295"/>
      <c r="B925" s="295"/>
      <c r="C925" s="295"/>
      <c r="D925" s="295"/>
      <c r="E925" s="295"/>
      <c r="F925" s="295"/>
      <c r="G925" s="295"/>
      <c r="H925" s="295"/>
      <c r="I925" s="295"/>
      <c r="J925" s="295"/>
      <c r="K925" s="295"/>
      <c r="L925" s="295"/>
      <c r="M925" s="295"/>
      <c r="N925" s="295"/>
      <c r="O925" s="295"/>
      <c r="P925" s="295"/>
      <c r="Q925" s="295"/>
      <c r="R925" s="295"/>
      <c r="S925" s="295"/>
      <c r="T925" s="295"/>
      <c r="U925" s="295"/>
      <c r="V925" s="295"/>
      <c r="W925" s="295"/>
      <c r="X925" s="295"/>
      <c r="Y925" s="295"/>
      <c r="Z925" s="295"/>
      <c r="AA925" s="295"/>
      <c r="AB925" s="295"/>
      <c r="AC925" s="295"/>
      <c r="AD925" s="295"/>
      <c r="AE925" s="295"/>
      <c r="AF925" s="295"/>
      <c r="AG925" s="295"/>
    </row>
    <row r="926" spans="1:33" ht="24" customHeight="1">
      <c r="A926" s="295"/>
      <c r="B926" s="295"/>
      <c r="C926" s="295"/>
      <c r="D926" s="295"/>
      <c r="E926" s="295"/>
      <c r="F926" s="295"/>
      <c r="G926" s="295"/>
      <c r="H926" s="295"/>
      <c r="I926" s="295"/>
      <c r="J926" s="295"/>
      <c r="K926" s="295"/>
      <c r="L926" s="295"/>
      <c r="M926" s="295"/>
      <c r="N926" s="295"/>
      <c r="O926" s="295"/>
      <c r="P926" s="295"/>
      <c r="Q926" s="295"/>
      <c r="R926" s="295"/>
      <c r="S926" s="295"/>
      <c r="T926" s="295"/>
      <c r="U926" s="295"/>
      <c r="V926" s="295"/>
      <c r="W926" s="295"/>
      <c r="X926" s="295"/>
      <c r="Y926" s="295"/>
      <c r="Z926" s="295"/>
      <c r="AA926" s="295"/>
      <c r="AB926" s="295"/>
      <c r="AC926" s="295"/>
      <c r="AD926" s="295"/>
      <c r="AE926" s="295"/>
      <c r="AF926" s="295"/>
      <c r="AG926" s="295"/>
    </row>
    <row r="927" spans="1:33" ht="24" customHeight="1">
      <c r="A927" s="295"/>
      <c r="B927" s="295"/>
      <c r="C927" s="295"/>
      <c r="D927" s="295"/>
      <c r="E927" s="295"/>
      <c r="F927" s="295"/>
      <c r="G927" s="295"/>
      <c r="H927" s="295"/>
      <c r="I927" s="295"/>
      <c r="J927" s="295"/>
      <c r="K927" s="295"/>
      <c r="L927" s="295"/>
      <c r="M927" s="295"/>
      <c r="N927" s="295"/>
      <c r="O927" s="295"/>
      <c r="P927" s="295"/>
      <c r="Q927" s="295"/>
      <c r="R927" s="295"/>
      <c r="S927" s="295"/>
      <c r="T927" s="295"/>
      <c r="U927" s="295"/>
      <c r="V927" s="295"/>
      <c r="W927" s="295"/>
      <c r="X927" s="295"/>
      <c r="Y927" s="295"/>
      <c r="Z927" s="295"/>
      <c r="AA927" s="295"/>
      <c r="AB927" s="295"/>
      <c r="AC927" s="295"/>
      <c r="AD927" s="295"/>
      <c r="AE927" s="295"/>
      <c r="AF927" s="295"/>
      <c r="AG927" s="295"/>
    </row>
    <row r="928" spans="1:33" ht="24" customHeight="1">
      <c r="A928" s="295"/>
      <c r="B928" s="295"/>
      <c r="C928" s="295"/>
      <c r="D928" s="295"/>
      <c r="E928" s="295"/>
      <c r="F928" s="295"/>
      <c r="G928" s="295"/>
      <c r="H928" s="295"/>
      <c r="I928" s="295"/>
      <c r="J928" s="295"/>
      <c r="K928" s="295"/>
      <c r="L928" s="295"/>
      <c r="M928" s="295"/>
      <c r="N928" s="295"/>
      <c r="O928" s="295"/>
      <c r="P928" s="295"/>
      <c r="Q928" s="295"/>
      <c r="R928" s="295"/>
      <c r="S928" s="295"/>
      <c r="T928" s="295"/>
      <c r="U928" s="295"/>
      <c r="V928" s="295"/>
      <c r="W928" s="295"/>
      <c r="X928" s="295"/>
      <c r="Y928" s="295"/>
      <c r="Z928" s="295"/>
      <c r="AA928" s="295"/>
      <c r="AB928" s="295"/>
      <c r="AC928" s="295"/>
      <c r="AD928" s="295"/>
      <c r="AE928" s="295"/>
      <c r="AF928" s="295"/>
      <c r="AG928" s="295"/>
    </row>
    <row r="929" spans="1:33" ht="24" customHeight="1">
      <c r="A929" s="295"/>
      <c r="B929" s="295"/>
      <c r="C929" s="295"/>
      <c r="D929" s="295"/>
      <c r="E929" s="295"/>
      <c r="F929" s="295"/>
      <c r="G929" s="295"/>
      <c r="H929" s="295"/>
      <c r="I929" s="295"/>
      <c r="J929" s="295"/>
      <c r="K929" s="295"/>
      <c r="L929" s="295"/>
      <c r="M929" s="295"/>
      <c r="N929" s="295"/>
      <c r="O929" s="295"/>
      <c r="P929" s="295"/>
      <c r="Q929" s="295"/>
      <c r="R929" s="295"/>
      <c r="S929" s="295"/>
      <c r="T929" s="295"/>
      <c r="U929" s="295"/>
      <c r="V929" s="295"/>
      <c r="W929" s="295"/>
      <c r="X929" s="295"/>
      <c r="Y929" s="295"/>
      <c r="Z929" s="295"/>
      <c r="AA929" s="295"/>
      <c r="AB929" s="295"/>
      <c r="AC929" s="295"/>
      <c r="AD929" s="295"/>
      <c r="AE929" s="295"/>
      <c r="AF929" s="295"/>
      <c r="AG929" s="295"/>
    </row>
    <row r="930" spans="1:33" ht="24" customHeight="1">
      <c r="A930" s="295"/>
      <c r="B930" s="295"/>
      <c r="C930" s="295"/>
      <c r="D930" s="295"/>
      <c r="E930" s="295"/>
      <c r="F930" s="295"/>
      <c r="G930" s="295"/>
      <c r="H930" s="295"/>
      <c r="I930" s="295"/>
      <c r="J930" s="295"/>
      <c r="K930" s="295"/>
      <c r="L930" s="295"/>
      <c r="M930" s="295"/>
      <c r="N930" s="295"/>
      <c r="O930" s="295"/>
      <c r="P930" s="295"/>
      <c r="Q930" s="295"/>
      <c r="R930" s="295"/>
      <c r="S930" s="295"/>
      <c r="T930" s="295"/>
      <c r="U930" s="295"/>
      <c r="V930" s="295"/>
      <c r="W930" s="295"/>
      <c r="X930" s="295"/>
      <c r="Y930" s="295"/>
      <c r="Z930" s="295"/>
      <c r="AA930" s="295"/>
      <c r="AB930" s="295"/>
      <c r="AC930" s="295"/>
      <c r="AD930" s="295"/>
      <c r="AE930" s="295"/>
      <c r="AF930" s="295"/>
      <c r="AG930" s="295"/>
    </row>
    <row r="931" spans="1:33" ht="24" customHeight="1">
      <c r="A931" s="295"/>
      <c r="B931" s="295"/>
      <c r="C931" s="295"/>
      <c r="D931" s="295"/>
      <c r="E931" s="295"/>
      <c r="F931" s="295"/>
      <c r="G931" s="295"/>
      <c r="H931" s="295"/>
      <c r="I931" s="295"/>
      <c r="J931" s="295"/>
      <c r="K931" s="295"/>
      <c r="L931" s="295"/>
      <c r="M931" s="295"/>
      <c r="N931" s="295"/>
      <c r="O931" s="295"/>
      <c r="P931" s="295"/>
      <c r="Q931" s="295"/>
      <c r="R931" s="295"/>
      <c r="S931" s="295"/>
      <c r="T931" s="295"/>
      <c r="U931" s="295"/>
      <c r="V931" s="295"/>
      <c r="W931" s="295"/>
      <c r="X931" s="295"/>
      <c r="Y931" s="295"/>
      <c r="Z931" s="295"/>
      <c r="AA931" s="295"/>
      <c r="AB931" s="295"/>
      <c r="AC931" s="295"/>
      <c r="AD931" s="295"/>
      <c r="AE931" s="295"/>
      <c r="AF931" s="295"/>
      <c r="AG931" s="295"/>
    </row>
    <row r="932" spans="1:33" ht="24" customHeight="1">
      <c r="A932" s="295"/>
      <c r="B932" s="295"/>
      <c r="C932" s="295"/>
      <c r="D932" s="295"/>
      <c r="E932" s="295"/>
      <c r="F932" s="295"/>
      <c r="G932" s="295"/>
      <c r="H932" s="295"/>
      <c r="I932" s="295"/>
      <c r="J932" s="295"/>
      <c r="K932" s="295"/>
      <c r="L932" s="295"/>
      <c r="M932" s="295"/>
      <c r="N932" s="295"/>
      <c r="O932" s="295"/>
      <c r="P932" s="295"/>
      <c r="Q932" s="295"/>
      <c r="R932" s="295"/>
      <c r="S932" s="295"/>
      <c r="T932" s="295"/>
      <c r="U932" s="295"/>
      <c r="V932" s="295"/>
      <c r="W932" s="295"/>
      <c r="X932" s="295"/>
      <c r="Y932" s="295"/>
      <c r="Z932" s="295"/>
      <c r="AA932" s="295"/>
      <c r="AB932" s="295"/>
      <c r="AC932" s="295"/>
      <c r="AD932" s="295"/>
      <c r="AE932" s="295"/>
      <c r="AF932" s="295"/>
      <c r="AG932" s="295"/>
    </row>
    <row r="933" spans="1:33" ht="24" customHeight="1">
      <c r="A933" s="295"/>
      <c r="B933" s="295"/>
      <c r="C933" s="295"/>
      <c r="D933" s="295"/>
      <c r="E933" s="295"/>
      <c r="F933" s="295"/>
      <c r="G933" s="295"/>
      <c r="H933" s="295"/>
      <c r="I933" s="295"/>
      <c r="J933" s="295"/>
      <c r="K933" s="295"/>
      <c r="L933" s="295"/>
      <c r="M933" s="295"/>
      <c r="N933" s="295"/>
      <c r="O933" s="295"/>
      <c r="P933" s="295"/>
      <c r="Q933" s="295"/>
      <c r="R933" s="295"/>
      <c r="S933" s="295"/>
      <c r="T933" s="295"/>
      <c r="U933" s="295"/>
      <c r="V933" s="295"/>
      <c r="W933" s="295"/>
      <c r="X933" s="295"/>
      <c r="Y933" s="295"/>
      <c r="Z933" s="295"/>
      <c r="AA933" s="295"/>
      <c r="AB933" s="295"/>
      <c r="AC933" s="295"/>
      <c r="AD933" s="295"/>
      <c r="AE933" s="295"/>
      <c r="AF933" s="295"/>
      <c r="AG933" s="295"/>
    </row>
    <row r="934" spans="1:33" ht="24" customHeight="1">
      <c r="A934" s="295"/>
      <c r="B934" s="295"/>
      <c r="C934" s="295"/>
      <c r="D934" s="295"/>
      <c r="E934" s="295"/>
      <c r="F934" s="295"/>
      <c r="G934" s="295"/>
      <c r="H934" s="295"/>
      <c r="I934" s="295"/>
      <c r="J934" s="295"/>
      <c r="K934" s="295"/>
      <c r="L934" s="295"/>
      <c r="M934" s="295"/>
      <c r="N934" s="295"/>
      <c r="O934" s="295"/>
      <c r="P934" s="295"/>
      <c r="Q934" s="295"/>
      <c r="R934" s="295"/>
      <c r="S934" s="295"/>
      <c r="T934" s="295"/>
      <c r="U934" s="295"/>
      <c r="V934" s="295"/>
      <c r="W934" s="295"/>
      <c r="X934" s="295"/>
      <c r="Y934" s="295"/>
      <c r="Z934" s="295"/>
      <c r="AA934" s="295"/>
      <c r="AB934" s="295"/>
      <c r="AC934" s="295"/>
      <c r="AD934" s="295"/>
      <c r="AE934" s="295"/>
      <c r="AF934" s="295"/>
      <c r="AG934" s="295"/>
    </row>
    <row r="935" spans="1:33" ht="24" customHeight="1">
      <c r="A935" s="295"/>
      <c r="B935" s="295"/>
      <c r="C935" s="295"/>
      <c r="D935" s="295"/>
      <c r="E935" s="295"/>
      <c r="F935" s="295"/>
      <c r="G935" s="295"/>
      <c r="H935" s="295"/>
      <c r="I935" s="295"/>
      <c r="J935" s="295"/>
      <c r="K935" s="295"/>
      <c r="L935" s="295"/>
      <c r="M935" s="295"/>
      <c r="N935" s="295"/>
      <c r="O935" s="295"/>
      <c r="P935" s="295"/>
      <c r="Q935" s="295"/>
      <c r="R935" s="295"/>
      <c r="S935" s="295"/>
      <c r="T935" s="295"/>
      <c r="U935" s="295"/>
      <c r="V935" s="295"/>
      <c r="W935" s="295"/>
      <c r="X935" s="295"/>
      <c r="Y935" s="295"/>
      <c r="Z935" s="295"/>
      <c r="AA935" s="295"/>
      <c r="AB935" s="295"/>
      <c r="AC935" s="295"/>
      <c r="AD935" s="295"/>
      <c r="AE935" s="295"/>
      <c r="AF935" s="295"/>
      <c r="AG935" s="295"/>
    </row>
    <row r="936" spans="1:33" ht="24" customHeight="1">
      <c r="A936" s="295"/>
      <c r="B936" s="295"/>
      <c r="C936" s="295"/>
      <c r="D936" s="295"/>
      <c r="E936" s="295"/>
      <c r="F936" s="295"/>
      <c r="G936" s="295"/>
      <c r="H936" s="295"/>
      <c r="I936" s="295"/>
      <c r="J936" s="295"/>
      <c r="K936" s="295"/>
      <c r="L936" s="295"/>
      <c r="M936" s="295"/>
      <c r="N936" s="295"/>
      <c r="O936" s="295"/>
      <c r="P936" s="295"/>
      <c r="Q936" s="295"/>
      <c r="R936" s="295"/>
      <c r="S936" s="295"/>
      <c r="T936" s="295"/>
      <c r="U936" s="295"/>
      <c r="V936" s="295"/>
      <c r="W936" s="295"/>
      <c r="X936" s="295"/>
      <c r="Y936" s="295"/>
      <c r="Z936" s="295"/>
      <c r="AA936" s="295"/>
      <c r="AB936" s="295"/>
      <c r="AC936" s="295"/>
      <c r="AD936" s="295"/>
      <c r="AE936" s="295"/>
      <c r="AF936" s="295"/>
      <c r="AG936" s="295"/>
    </row>
    <row r="937" spans="1:33" ht="24" customHeight="1">
      <c r="A937" s="295"/>
      <c r="B937" s="295"/>
      <c r="C937" s="295"/>
      <c r="D937" s="295"/>
      <c r="E937" s="295"/>
      <c r="F937" s="295"/>
      <c r="G937" s="295"/>
      <c r="H937" s="295"/>
      <c r="I937" s="295"/>
      <c r="J937" s="295"/>
      <c r="K937" s="295"/>
      <c r="L937" s="295"/>
      <c r="M937" s="295"/>
      <c r="N937" s="295"/>
      <c r="O937" s="295"/>
      <c r="P937" s="295"/>
      <c r="Q937" s="295"/>
      <c r="R937" s="295"/>
      <c r="S937" s="295"/>
      <c r="T937" s="295"/>
      <c r="U937" s="295"/>
      <c r="V937" s="295"/>
      <c r="W937" s="295"/>
      <c r="X937" s="295"/>
      <c r="Y937" s="295"/>
      <c r="Z937" s="295"/>
      <c r="AA937" s="295"/>
      <c r="AB937" s="295"/>
      <c r="AC937" s="295"/>
      <c r="AD937" s="295"/>
      <c r="AE937" s="295"/>
      <c r="AF937" s="295"/>
      <c r="AG937" s="295"/>
    </row>
    <row r="938" spans="1:33" ht="24" customHeight="1">
      <c r="A938" s="295"/>
      <c r="B938" s="295"/>
      <c r="C938" s="295"/>
      <c r="D938" s="295"/>
      <c r="E938" s="295"/>
      <c r="F938" s="295"/>
      <c r="G938" s="295"/>
      <c r="H938" s="295"/>
      <c r="I938" s="295"/>
      <c r="J938" s="295"/>
      <c r="K938" s="295"/>
      <c r="L938" s="295"/>
      <c r="M938" s="295"/>
      <c r="N938" s="295"/>
      <c r="O938" s="295"/>
      <c r="P938" s="295"/>
      <c r="Q938" s="295"/>
      <c r="R938" s="295"/>
      <c r="S938" s="295"/>
      <c r="T938" s="295"/>
      <c r="U938" s="295"/>
      <c r="V938" s="295"/>
      <c r="W938" s="295"/>
      <c r="X938" s="295"/>
      <c r="Y938" s="295"/>
      <c r="Z938" s="295"/>
      <c r="AA938" s="295"/>
      <c r="AB938" s="295"/>
      <c r="AC938" s="295"/>
      <c r="AD938" s="295"/>
      <c r="AE938" s="295"/>
      <c r="AF938" s="295"/>
      <c r="AG938" s="295"/>
    </row>
    <row r="939" spans="1:33" ht="24" customHeight="1">
      <c r="A939" s="295"/>
      <c r="B939" s="295"/>
      <c r="C939" s="295"/>
      <c r="D939" s="295"/>
      <c r="E939" s="295"/>
      <c r="F939" s="295"/>
      <c r="G939" s="295"/>
      <c r="H939" s="295"/>
      <c r="I939" s="295"/>
      <c r="J939" s="295"/>
      <c r="K939" s="295"/>
      <c r="L939" s="295"/>
      <c r="M939" s="295"/>
      <c r="N939" s="295"/>
      <c r="O939" s="295"/>
      <c r="P939" s="295"/>
      <c r="Q939" s="295"/>
      <c r="R939" s="295"/>
      <c r="S939" s="295"/>
      <c r="T939" s="295"/>
      <c r="U939" s="295"/>
      <c r="V939" s="295"/>
      <c r="W939" s="295"/>
      <c r="X939" s="295"/>
      <c r="Y939" s="295"/>
      <c r="Z939" s="295"/>
      <c r="AA939" s="295"/>
      <c r="AB939" s="295"/>
      <c r="AC939" s="295"/>
      <c r="AD939" s="295"/>
      <c r="AE939" s="295"/>
      <c r="AF939" s="295"/>
      <c r="AG939" s="295"/>
    </row>
    <row r="940" spans="1:33" ht="24" customHeight="1">
      <c r="A940" s="295"/>
      <c r="B940" s="295"/>
      <c r="C940" s="295"/>
      <c r="D940" s="295"/>
      <c r="E940" s="295"/>
      <c r="F940" s="295"/>
      <c r="G940" s="295"/>
      <c r="H940" s="295"/>
      <c r="I940" s="295"/>
      <c r="J940" s="295"/>
      <c r="K940" s="295"/>
      <c r="L940" s="295"/>
      <c r="M940" s="295"/>
      <c r="N940" s="295"/>
      <c r="O940" s="295"/>
      <c r="P940" s="295"/>
      <c r="Q940" s="295"/>
      <c r="R940" s="295"/>
      <c r="S940" s="295"/>
      <c r="T940" s="295"/>
      <c r="U940" s="295"/>
      <c r="V940" s="295"/>
      <c r="W940" s="295"/>
      <c r="X940" s="295"/>
      <c r="Y940" s="295"/>
      <c r="Z940" s="295"/>
      <c r="AA940" s="295"/>
      <c r="AB940" s="295"/>
      <c r="AC940" s="295"/>
      <c r="AD940" s="295"/>
      <c r="AE940" s="295"/>
      <c r="AF940" s="295"/>
      <c r="AG940" s="295"/>
    </row>
    <row r="941" spans="1:33" ht="24" customHeight="1">
      <c r="A941" s="295"/>
      <c r="B941" s="295"/>
      <c r="C941" s="295"/>
      <c r="D941" s="295"/>
      <c r="E941" s="295"/>
      <c r="F941" s="295"/>
      <c r="G941" s="295"/>
      <c r="H941" s="295"/>
      <c r="I941" s="295"/>
      <c r="J941" s="295"/>
      <c r="K941" s="295"/>
      <c r="L941" s="295"/>
      <c r="M941" s="295"/>
      <c r="N941" s="295"/>
      <c r="O941" s="295"/>
      <c r="P941" s="295"/>
      <c r="Q941" s="295"/>
      <c r="R941" s="295"/>
      <c r="S941" s="295"/>
      <c r="T941" s="295"/>
      <c r="U941" s="295"/>
      <c r="V941" s="295"/>
      <c r="W941" s="295"/>
      <c r="X941" s="295"/>
      <c r="Y941" s="295"/>
      <c r="Z941" s="295"/>
      <c r="AA941" s="295"/>
      <c r="AB941" s="295"/>
      <c r="AC941" s="295"/>
      <c r="AD941" s="295"/>
      <c r="AE941" s="295"/>
      <c r="AF941" s="295"/>
      <c r="AG941" s="295"/>
    </row>
    <row r="942" spans="1:33" ht="24" customHeight="1">
      <c r="A942" s="295"/>
      <c r="B942" s="295"/>
      <c r="C942" s="295"/>
      <c r="D942" s="295"/>
      <c r="E942" s="295"/>
      <c r="F942" s="295"/>
      <c r="G942" s="295"/>
      <c r="H942" s="295"/>
      <c r="I942" s="295"/>
      <c r="J942" s="295"/>
      <c r="K942" s="295"/>
      <c r="L942" s="295"/>
      <c r="M942" s="295"/>
      <c r="N942" s="295"/>
      <c r="O942" s="295"/>
      <c r="P942" s="295"/>
      <c r="Q942" s="295"/>
      <c r="R942" s="295"/>
      <c r="S942" s="295"/>
      <c r="T942" s="295"/>
      <c r="U942" s="295"/>
      <c r="V942" s="295"/>
      <c r="W942" s="295"/>
      <c r="X942" s="295"/>
      <c r="Y942" s="295"/>
      <c r="Z942" s="295"/>
      <c r="AA942" s="295"/>
      <c r="AB942" s="295"/>
      <c r="AC942" s="295"/>
      <c r="AD942" s="295"/>
      <c r="AE942" s="295"/>
      <c r="AF942" s="295"/>
      <c r="AG942" s="295"/>
    </row>
    <row r="943" spans="1:33" ht="24" customHeight="1">
      <c r="A943" s="295"/>
      <c r="B943" s="295"/>
      <c r="C943" s="295"/>
      <c r="D943" s="295"/>
      <c r="E943" s="295"/>
      <c r="F943" s="295"/>
      <c r="G943" s="295"/>
      <c r="H943" s="295"/>
      <c r="I943" s="295"/>
      <c r="J943" s="295"/>
      <c r="K943" s="295"/>
      <c r="L943" s="295"/>
      <c r="M943" s="295"/>
      <c r="N943" s="295"/>
      <c r="O943" s="295"/>
      <c r="P943" s="295"/>
      <c r="Q943" s="295"/>
      <c r="R943" s="295"/>
      <c r="S943" s="295"/>
      <c r="T943" s="295"/>
      <c r="U943" s="295"/>
      <c r="V943" s="295"/>
      <c r="W943" s="295"/>
      <c r="X943" s="295"/>
      <c r="Y943" s="295"/>
      <c r="Z943" s="295"/>
      <c r="AA943" s="295"/>
      <c r="AB943" s="295"/>
      <c r="AC943" s="295"/>
      <c r="AD943" s="295"/>
      <c r="AE943" s="295"/>
      <c r="AF943" s="295"/>
      <c r="AG943" s="295"/>
    </row>
    <row r="944" spans="1:33" ht="24" customHeight="1">
      <c r="A944" s="295"/>
      <c r="B944" s="295"/>
      <c r="C944" s="295"/>
      <c r="D944" s="295"/>
      <c r="E944" s="295"/>
      <c r="F944" s="295"/>
      <c r="G944" s="295"/>
      <c r="H944" s="295"/>
      <c r="I944" s="295"/>
      <c r="J944" s="295"/>
      <c r="K944" s="295"/>
      <c r="L944" s="295"/>
      <c r="M944" s="295"/>
      <c r="N944" s="295"/>
      <c r="O944" s="295"/>
      <c r="P944" s="295"/>
      <c r="Q944" s="295"/>
      <c r="R944" s="295"/>
      <c r="S944" s="295"/>
      <c r="T944" s="295"/>
      <c r="U944" s="295"/>
      <c r="V944" s="295"/>
      <c r="W944" s="295"/>
      <c r="X944" s="295"/>
      <c r="Y944" s="295"/>
      <c r="Z944" s="295"/>
      <c r="AA944" s="295"/>
      <c r="AB944" s="295"/>
      <c r="AC944" s="295"/>
      <c r="AD944" s="295"/>
      <c r="AE944" s="295"/>
      <c r="AF944" s="295"/>
      <c r="AG944" s="295"/>
    </row>
    <row r="945" spans="1:33" ht="24" customHeight="1">
      <c r="A945" s="295"/>
      <c r="B945" s="295"/>
      <c r="C945" s="295"/>
      <c r="D945" s="295"/>
      <c r="E945" s="295"/>
      <c r="F945" s="295"/>
      <c r="G945" s="295"/>
      <c r="H945" s="295"/>
      <c r="I945" s="295"/>
      <c r="J945" s="295"/>
      <c r="K945" s="295"/>
      <c r="L945" s="295"/>
      <c r="M945" s="295"/>
      <c r="N945" s="295"/>
      <c r="O945" s="295"/>
      <c r="P945" s="295"/>
      <c r="Q945" s="295"/>
      <c r="R945" s="295"/>
      <c r="S945" s="295"/>
      <c r="T945" s="295"/>
      <c r="U945" s="295"/>
      <c r="V945" s="295"/>
      <c r="W945" s="295"/>
      <c r="X945" s="295"/>
      <c r="Y945" s="295"/>
      <c r="Z945" s="295"/>
      <c r="AA945" s="295"/>
      <c r="AB945" s="295"/>
      <c r="AC945" s="295"/>
      <c r="AD945" s="295"/>
      <c r="AE945" s="295"/>
      <c r="AF945" s="295"/>
      <c r="AG945" s="295"/>
    </row>
    <row r="946" spans="1:33" ht="24" customHeight="1">
      <c r="A946" s="295"/>
      <c r="B946" s="295"/>
      <c r="C946" s="295"/>
      <c r="D946" s="295"/>
      <c r="E946" s="295"/>
      <c r="F946" s="295"/>
      <c r="G946" s="295"/>
      <c r="H946" s="295"/>
      <c r="I946" s="295"/>
      <c r="J946" s="295"/>
      <c r="K946" s="295"/>
      <c r="L946" s="295"/>
      <c r="M946" s="295"/>
      <c r="N946" s="295"/>
      <c r="O946" s="295"/>
      <c r="P946" s="295"/>
      <c r="Q946" s="295"/>
      <c r="R946" s="295"/>
      <c r="S946" s="295"/>
      <c r="T946" s="295"/>
      <c r="U946" s="295"/>
      <c r="V946" s="295"/>
      <c r="W946" s="295"/>
      <c r="X946" s="295"/>
      <c r="Y946" s="295"/>
      <c r="Z946" s="295"/>
      <c r="AA946" s="295"/>
      <c r="AB946" s="295"/>
      <c r="AC946" s="295"/>
      <c r="AD946" s="295"/>
      <c r="AE946" s="295"/>
      <c r="AF946" s="295"/>
      <c r="AG946" s="295"/>
    </row>
    <row r="947" spans="1:33" ht="24" customHeight="1">
      <c r="A947" s="295"/>
      <c r="B947" s="295"/>
      <c r="C947" s="295"/>
      <c r="D947" s="295"/>
      <c r="E947" s="295"/>
      <c r="F947" s="295"/>
      <c r="G947" s="295"/>
      <c r="H947" s="295"/>
      <c r="I947" s="295"/>
      <c r="J947" s="295"/>
      <c r="K947" s="295"/>
      <c r="L947" s="295"/>
      <c r="M947" s="295"/>
      <c r="N947" s="295"/>
      <c r="O947" s="295"/>
      <c r="P947" s="295"/>
      <c r="Q947" s="295"/>
      <c r="R947" s="295"/>
      <c r="S947" s="295"/>
      <c r="T947" s="295"/>
      <c r="U947" s="295"/>
      <c r="V947" s="295"/>
      <c r="W947" s="295"/>
      <c r="X947" s="295"/>
      <c r="Y947" s="295"/>
      <c r="Z947" s="295"/>
      <c r="AA947" s="295"/>
      <c r="AB947" s="295"/>
      <c r="AC947" s="295"/>
      <c r="AD947" s="295"/>
      <c r="AE947" s="295"/>
      <c r="AF947" s="295"/>
      <c r="AG947" s="295"/>
    </row>
    <row r="948" spans="1:33" ht="24" customHeight="1">
      <c r="A948" s="295"/>
      <c r="B948" s="295"/>
      <c r="C948" s="295"/>
      <c r="D948" s="295"/>
      <c r="E948" s="295"/>
      <c r="F948" s="295"/>
      <c r="G948" s="295"/>
      <c r="H948" s="295"/>
      <c r="I948" s="295"/>
      <c r="J948" s="295"/>
      <c r="K948" s="295"/>
      <c r="L948" s="295"/>
      <c r="M948" s="295"/>
      <c r="N948" s="295"/>
      <c r="O948" s="295"/>
      <c r="P948" s="295"/>
      <c r="Q948" s="295"/>
      <c r="R948" s="295"/>
      <c r="S948" s="295"/>
      <c r="T948" s="295"/>
      <c r="U948" s="295"/>
      <c r="V948" s="295"/>
      <c r="W948" s="295"/>
      <c r="X948" s="295"/>
      <c r="Y948" s="295"/>
      <c r="Z948" s="295"/>
      <c r="AA948" s="295"/>
      <c r="AB948" s="295"/>
      <c r="AC948" s="295"/>
      <c r="AD948" s="295"/>
      <c r="AE948" s="295"/>
      <c r="AF948" s="295"/>
      <c r="AG948" s="295"/>
    </row>
    <row r="949" spans="1:33" ht="24" customHeight="1">
      <c r="A949" s="295"/>
      <c r="B949" s="295"/>
      <c r="C949" s="295"/>
      <c r="D949" s="295"/>
      <c r="E949" s="295"/>
      <c r="F949" s="295"/>
      <c r="G949" s="295"/>
      <c r="H949" s="295"/>
      <c r="I949" s="295"/>
      <c r="J949" s="295"/>
      <c r="K949" s="295"/>
      <c r="L949" s="295"/>
      <c r="M949" s="295"/>
      <c r="N949" s="295"/>
      <c r="O949" s="295"/>
      <c r="P949" s="295"/>
      <c r="Q949" s="295"/>
      <c r="R949" s="295"/>
      <c r="S949" s="295"/>
      <c r="T949" s="295"/>
      <c r="U949" s="295"/>
      <c r="V949" s="295"/>
      <c r="W949" s="295"/>
      <c r="X949" s="295"/>
      <c r="Y949" s="295"/>
      <c r="Z949" s="295"/>
      <c r="AA949" s="295"/>
      <c r="AB949" s="295"/>
      <c r="AC949" s="295"/>
      <c r="AD949" s="295"/>
      <c r="AE949" s="295"/>
      <c r="AF949" s="295"/>
      <c r="AG949" s="295"/>
    </row>
    <row r="950" spans="1:33" ht="24" customHeight="1">
      <c r="A950" s="295"/>
      <c r="B950" s="295"/>
      <c r="C950" s="295"/>
      <c r="D950" s="295"/>
      <c r="E950" s="295"/>
      <c r="F950" s="295"/>
      <c r="G950" s="295"/>
      <c r="H950" s="295"/>
      <c r="I950" s="295"/>
      <c r="J950" s="295"/>
      <c r="K950" s="295"/>
      <c r="L950" s="295"/>
      <c r="M950" s="295"/>
      <c r="N950" s="295"/>
      <c r="O950" s="295"/>
      <c r="P950" s="295"/>
      <c r="Q950" s="295"/>
      <c r="R950" s="295"/>
      <c r="S950" s="295"/>
      <c r="T950" s="295"/>
      <c r="U950" s="295"/>
      <c r="V950" s="295"/>
      <c r="W950" s="295"/>
      <c r="X950" s="295"/>
      <c r="Y950" s="295"/>
      <c r="Z950" s="295"/>
      <c r="AA950" s="295"/>
      <c r="AB950" s="295"/>
      <c r="AC950" s="295"/>
      <c r="AD950" s="295"/>
      <c r="AE950" s="295"/>
      <c r="AF950" s="295"/>
      <c r="AG950" s="295"/>
    </row>
    <row r="951" spans="1:33" ht="24" customHeight="1">
      <c r="A951" s="295"/>
      <c r="B951" s="295"/>
      <c r="C951" s="295"/>
      <c r="D951" s="295"/>
      <c r="E951" s="295"/>
      <c r="F951" s="295"/>
      <c r="G951" s="295"/>
      <c r="H951" s="295"/>
      <c r="I951" s="295"/>
      <c r="J951" s="295"/>
      <c r="K951" s="295"/>
      <c r="L951" s="295"/>
      <c r="M951" s="295"/>
      <c r="N951" s="295"/>
      <c r="O951" s="295"/>
      <c r="P951" s="295"/>
      <c r="Q951" s="295"/>
      <c r="R951" s="295"/>
      <c r="S951" s="295"/>
      <c r="T951" s="295"/>
      <c r="U951" s="295"/>
      <c r="V951" s="295"/>
      <c r="W951" s="295"/>
      <c r="X951" s="295"/>
      <c r="Y951" s="295"/>
      <c r="Z951" s="295"/>
      <c r="AA951" s="295"/>
      <c r="AB951" s="295"/>
      <c r="AC951" s="295"/>
      <c r="AD951" s="295"/>
      <c r="AE951" s="295"/>
      <c r="AF951" s="295"/>
      <c r="AG951" s="295"/>
    </row>
    <row r="952" spans="1:33" ht="24" customHeight="1">
      <c r="A952" s="295"/>
      <c r="B952" s="295"/>
      <c r="C952" s="295"/>
      <c r="D952" s="295"/>
      <c r="E952" s="295"/>
      <c r="F952" s="295"/>
      <c r="G952" s="295"/>
      <c r="H952" s="295"/>
      <c r="I952" s="295"/>
      <c r="J952" s="295"/>
      <c r="K952" s="295"/>
      <c r="L952" s="295"/>
      <c r="M952" s="295"/>
      <c r="N952" s="295"/>
      <c r="O952" s="295"/>
      <c r="P952" s="295"/>
      <c r="Q952" s="295"/>
      <c r="R952" s="295"/>
      <c r="S952" s="295"/>
      <c r="T952" s="295"/>
      <c r="U952" s="295"/>
      <c r="V952" s="295"/>
      <c r="W952" s="295"/>
      <c r="X952" s="295"/>
      <c r="Y952" s="295"/>
      <c r="Z952" s="295"/>
      <c r="AA952" s="295"/>
      <c r="AB952" s="295"/>
      <c r="AC952" s="295"/>
      <c r="AD952" s="295"/>
      <c r="AE952" s="295"/>
      <c r="AF952" s="295"/>
      <c r="AG952" s="295"/>
    </row>
    <row r="953" spans="1:33" ht="24" customHeight="1">
      <c r="A953" s="295"/>
      <c r="B953" s="295"/>
      <c r="C953" s="295"/>
      <c r="D953" s="295"/>
      <c r="E953" s="295"/>
      <c r="F953" s="295"/>
      <c r="G953" s="295"/>
      <c r="H953" s="295"/>
      <c r="I953" s="295"/>
      <c r="J953" s="295"/>
      <c r="K953" s="295"/>
      <c r="L953" s="295"/>
      <c r="M953" s="295"/>
      <c r="N953" s="295"/>
      <c r="O953" s="295"/>
      <c r="P953" s="295"/>
      <c r="Q953" s="295"/>
      <c r="R953" s="295"/>
      <c r="S953" s="295"/>
      <c r="T953" s="295"/>
      <c r="U953" s="295"/>
      <c r="V953" s="295"/>
      <c r="W953" s="295"/>
      <c r="X953" s="295"/>
      <c r="Y953" s="295"/>
      <c r="Z953" s="295"/>
      <c r="AA953" s="295"/>
      <c r="AB953" s="295"/>
      <c r="AC953" s="295"/>
      <c r="AD953" s="295"/>
      <c r="AE953" s="295"/>
      <c r="AF953" s="295"/>
      <c r="AG953" s="295"/>
    </row>
    <row r="954" spans="1:33" ht="24" customHeight="1">
      <c r="A954" s="295"/>
      <c r="B954" s="295"/>
      <c r="C954" s="295"/>
      <c r="D954" s="295"/>
      <c r="E954" s="295"/>
      <c r="F954" s="295"/>
      <c r="G954" s="295"/>
      <c r="H954" s="295"/>
      <c r="I954" s="295"/>
      <c r="J954" s="295"/>
      <c r="K954" s="295"/>
      <c r="L954" s="295"/>
      <c r="M954" s="295"/>
      <c r="N954" s="295"/>
      <c r="O954" s="295"/>
      <c r="P954" s="295"/>
      <c r="Q954" s="295"/>
      <c r="R954" s="295"/>
      <c r="S954" s="295"/>
      <c r="T954" s="295"/>
      <c r="U954" s="295"/>
      <c r="V954" s="295"/>
      <c r="W954" s="295"/>
      <c r="X954" s="295"/>
      <c r="Y954" s="295"/>
      <c r="Z954" s="295"/>
      <c r="AA954" s="295"/>
      <c r="AB954" s="295"/>
      <c r="AC954" s="295"/>
      <c r="AD954" s="295"/>
      <c r="AE954" s="295"/>
      <c r="AF954" s="295"/>
      <c r="AG954" s="295"/>
    </row>
    <row r="955" spans="1:33" ht="24" customHeight="1">
      <c r="A955" s="295"/>
      <c r="B955" s="295"/>
      <c r="C955" s="295"/>
      <c r="D955" s="295"/>
      <c r="E955" s="295"/>
      <c r="F955" s="295"/>
      <c r="G955" s="295"/>
      <c r="H955" s="295"/>
      <c r="I955" s="295"/>
      <c r="J955" s="295"/>
      <c r="K955" s="295"/>
      <c r="L955" s="295"/>
      <c r="M955" s="295"/>
      <c r="N955" s="295"/>
      <c r="O955" s="295"/>
      <c r="P955" s="295"/>
      <c r="Q955" s="295"/>
      <c r="R955" s="295"/>
      <c r="S955" s="295"/>
      <c r="T955" s="295"/>
      <c r="U955" s="295"/>
      <c r="V955" s="295"/>
      <c r="W955" s="295"/>
      <c r="X955" s="295"/>
      <c r="Y955" s="295"/>
      <c r="Z955" s="295"/>
      <c r="AA955" s="295"/>
      <c r="AB955" s="295"/>
      <c r="AC955" s="295"/>
      <c r="AD955" s="295"/>
      <c r="AE955" s="295"/>
      <c r="AF955" s="295"/>
      <c r="AG955" s="295"/>
    </row>
    <row r="956" spans="1:33" ht="24" customHeight="1">
      <c r="A956" s="295"/>
      <c r="B956" s="295"/>
      <c r="C956" s="295"/>
      <c r="D956" s="295"/>
      <c r="E956" s="295"/>
      <c r="F956" s="295"/>
      <c r="G956" s="295"/>
      <c r="H956" s="295"/>
      <c r="I956" s="295"/>
      <c r="J956" s="295"/>
      <c r="K956" s="295"/>
      <c r="L956" s="295"/>
      <c r="M956" s="295"/>
      <c r="N956" s="295"/>
      <c r="O956" s="295"/>
      <c r="P956" s="295"/>
      <c r="Q956" s="295"/>
      <c r="R956" s="295"/>
      <c r="S956" s="295"/>
      <c r="T956" s="295"/>
      <c r="U956" s="295"/>
      <c r="V956" s="295"/>
      <c r="W956" s="295"/>
      <c r="X956" s="295"/>
      <c r="Y956" s="295"/>
      <c r="Z956" s="295"/>
      <c r="AA956" s="295"/>
      <c r="AB956" s="295"/>
      <c r="AC956" s="295"/>
      <c r="AD956" s="295"/>
      <c r="AE956" s="295"/>
      <c r="AF956" s="295"/>
      <c r="AG956" s="295"/>
    </row>
    <row r="957" spans="1:33" ht="24" customHeight="1">
      <c r="A957" s="295"/>
      <c r="B957" s="295"/>
      <c r="C957" s="295"/>
      <c r="D957" s="295"/>
      <c r="E957" s="295"/>
      <c r="F957" s="295"/>
      <c r="G957" s="295"/>
      <c r="H957" s="295"/>
      <c r="I957" s="295"/>
      <c r="J957" s="295"/>
      <c r="K957" s="295"/>
      <c r="L957" s="295"/>
      <c r="M957" s="295"/>
      <c r="N957" s="295"/>
      <c r="O957" s="295"/>
      <c r="P957" s="295"/>
      <c r="Q957" s="295"/>
      <c r="R957" s="295"/>
      <c r="S957" s="295"/>
      <c r="T957" s="295"/>
      <c r="U957" s="295"/>
      <c r="V957" s="295"/>
      <c r="W957" s="295"/>
      <c r="X957" s="295"/>
      <c r="Y957" s="295"/>
      <c r="Z957" s="295"/>
      <c r="AA957" s="295"/>
      <c r="AB957" s="295"/>
      <c r="AC957" s="295"/>
      <c r="AD957" s="295"/>
      <c r="AE957" s="295"/>
      <c r="AF957" s="295"/>
      <c r="AG957" s="295"/>
    </row>
    <row r="958" spans="1:33" ht="24" customHeight="1">
      <c r="A958" s="295"/>
      <c r="B958" s="295"/>
      <c r="C958" s="295"/>
      <c r="D958" s="295"/>
      <c r="E958" s="295"/>
      <c r="F958" s="295"/>
      <c r="G958" s="295"/>
      <c r="H958" s="295"/>
      <c r="I958" s="295"/>
      <c r="J958" s="295"/>
      <c r="K958" s="295"/>
      <c r="L958" s="295"/>
      <c r="M958" s="295"/>
      <c r="N958" s="295"/>
      <c r="O958" s="295"/>
      <c r="P958" s="295"/>
      <c r="Q958" s="295"/>
      <c r="R958" s="295"/>
      <c r="S958" s="295"/>
      <c r="T958" s="295"/>
      <c r="U958" s="295"/>
      <c r="V958" s="295"/>
      <c r="W958" s="295"/>
      <c r="X958" s="295"/>
      <c r="Y958" s="295"/>
      <c r="Z958" s="295"/>
      <c r="AA958" s="295"/>
      <c r="AB958" s="295"/>
      <c r="AC958" s="295"/>
      <c r="AD958" s="295"/>
      <c r="AE958" s="295"/>
      <c r="AF958" s="295"/>
      <c r="AG958" s="295"/>
    </row>
    <row r="959" spans="1:33" ht="24" customHeight="1">
      <c r="A959" s="295"/>
      <c r="B959" s="295"/>
      <c r="C959" s="295"/>
      <c r="D959" s="295"/>
      <c r="E959" s="295"/>
      <c r="F959" s="295"/>
      <c r="G959" s="295"/>
      <c r="H959" s="295"/>
      <c r="I959" s="295"/>
      <c r="J959" s="295"/>
      <c r="K959" s="295"/>
      <c r="L959" s="295"/>
      <c r="M959" s="295"/>
      <c r="N959" s="295"/>
      <c r="O959" s="295"/>
      <c r="P959" s="295"/>
      <c r="Q959" s="295"/>
      <c r="R959" s="295"/>
      <c r="S959" s="295"/>
      <c r="T959" s="295"/>
      <c r="U959" s="295"/>
      <c r="V959" s="295"/>
      <c r="W959" s="295"/>
      <c r="X959" s="295"/>
      <c r="Y959" s="295"/>
      <c r="Z959" s="295"/>
      <c r="AA959" s="295"/>
      <c r="AB959" s="295"/>
      <c r="AC959" s="295"/>
      <c r="AD959" s="295"/>
      <c r="AE959" s="295"/>
      <c r="AF959" s="295"/>
      <c r="AG959" s="295"/>
    </row>
    <row r="960" spans="1:33" ht="24" customHeight="1">
      <c r="A960" s="295"/>
      <c r="B960" s="295"/>
      <c r="C960" s="295"/>
      <c r="D960" s="295"/>
      <c r="E960" s="295"/>
      <c r="F960" s="295"/>
      <c r="G960" s="295"/>
      <c r="H960" s="295"/>
      <c r="I960" s="295"/>
      <c r="J960" s="295"/>
      <c r="K960" s="295"/>
      <c r="L960" s="295"/>
      <c r="M960" s="295"/>
      <c r="N960" s="295"/>
      <c r="O960" s="295"/>
      <c r="P960" s="295"/>
      <c r="Q960" s="295"/>
      <c r="R960" s="295"/>
      <c r="S960" s="295"/>
      <c r="T960" s="295"/>
      <c r="U960" s="295"/>
      <c r="V960" s="295"/>
      <c r="W960" s="295"/>
      <c r="X960" s="295"/>
      <c r="Y960" s="295"/>
      <c r="Z960" s="295"/>
      <c r="AA960" s="295"/>
      <c r="AB960" s="295"/>
      <c r="AC960" s="295"/>
      <c r="AD960" s="295"/>
      <c r="AE960" s="295"/>
      <c r="AF960" s="295"/>
      <c r="AG960" s="295"/>
    </row>
    <row r="961" spans="1:33" ht="24" customHeight="1">
      <c r="A961" s="295"/>
      <c r="B961" s="295"/>
      <c r="C961" s="295"/>
      <c r="D961" s="295"/>
      <c r="E961" s="295"/>
      <c r="F961" s="295"/>
      <c r="G961" s="295"/>
      <c r="H961" s="295"/>
      <c r="I961" s="295"/>
      <c r="J961" s="295"/>
      <c r="K961" s="295"/>
      <c r="L961" s="295"/>
      <c r="M961" s="295"/>
      <c r="N961" s="295"/>
      <c r="O961" s="295"/>
      <c r="P961" s="295"/>
      <c r="Q961" s="295"/>
      <c r="R961" s="295"/>
      <c r="S961" s="295"/>
      <c r="T961" s="295"/>
      <c r="U961" s="295"/>
      <c r="V961" s="295"/>
      <c r="W961" s="295"/>
      <c r="X961" s="295"/>
      <c r="Y961" s="295"/>
      <c r="Z961" s="295"/>
      <c r="AA961" s="295"/>
      <c r="AB961" s="295"/>
      <c r="AC961" s="295"/>
      <c r="AD961" s="295"/>
      <c r="AE961" s="295"/>
      <c r="AF961" s="295"/>
      <c r="AG961" s="295"/>
    </row>
    <row r="962" spans="1:33" ht="24" customHeight="1">
      <c r="A962" s="295"/>
      <c r="B962" s="295"/>
      <c r="C962" s="295"/>
      <c r="D962" s="295"/>
      <c r="E962" s="295"/>
      <c r="F962" s="295"/>
      <c r="G962" s="295"/>
      <c r="H962" s="295"/>
      <c r="I962" s="295"/>
      <c r="J962" s="295"/>
      <c r="K962" s="295"/>
      <c r="L962" s="295"/>
      <c r="M962" s="295"/>
      <c r="N962" s="295"/>
      <c r="O962" s="295"/>
      <c r="P962" s="295"/>
      <c r="Q962" s="295"/>
      <c r="R962" s="295"/>
      <c r="S962" s="295"/>
      <c r="T962" s="295"/>
      <c r="U962" s="295"/>
      <c r="V962" s="295"/>
      <c r="W962" s="295"/>
      <c r="X962" s="295"/>
      <c r="Y962" s="295"/>
      <c r="Z962" s="295"/>
      <c r="AA962" s="295"/>
      <c r="AB962" s="295"/>
      <c r="AC962" s="295"/>
      <c r="AD962" s="295"/>
      <c r="AE962" s="295"/>
      <c r="AF962" s="295"/>
      <c r="AG962" s="295"/>
    </row>
    <row r="963" spans="1:33" ht="24" customHeight="1">
      <c r="A963" s="295"/>
      <c r="B963" s="295"/>
      <c r="C963" s="295"/>
      <c r="D963" s="295"/>
      <c r="E963" s="295"/>
      <c r="F963" s="295"/>
      <c r="G963" s="295"/>
      <c r="H963" s="295"/>
      <c r="I963" s="295"/>
      <c r="J963" s="295"/>
      <c r="K963" s="295"/>
      <c r="L963" s="295"/>
      <c r="M963" s="295"/>
      <c r="N963" s="295"/>
      <c r="O963" s="295"/>
      <c r="P963" s="295"/>
      <c r="Q963" s="295"/>
      <c r="R963" s="295"/>
      <c r="S963" s="295"/>
      <c r="T963" s="295"/>
      <c r="U963" s="295"/>
      <c r="V963" s="295"/>
      <c r="W963" s="295"/>
      <c r="X963" s="295"/>
      <c r="Y963" s="295"/>
      <c r="Z963" s="295"/>
      <c r="AA963" s="295"/>
      <c r="AB963" s="295"/>
      <c r="AC963" s="295"/>
      <c r="AD963" s="295"/>
      <c r="AE963" s="295"/>
      <c r="AF963" s="295"/>
      <c r="AG963" s="295"/>
    </row>
    <row r="964" spans="1:33" ht="24" customHeight="1">
      <c r="A964" s="295"/>
      <c r="B964" s="295"/>
      <c r="C964" s="295"/>
      <c r="D964" s="295"/>
      <c r="E964" s="295"/>
      <c r="F964" s="295"/>
      <c r="G964" s="295"/>
      <c r="H964" s="295"/>
      <c r="I964" s="295"/>
      <c r="J964" s="295"/>
      <c r="K964" s="295"/>
      <c r="L964" s="295"/>
      <c r="M964" s="295"/>
      <c r="N964" s="295"/>
      <c r="O964" s="295"/>
      <c r="P964" s="295"/>
      <c r="Q964" s="295"/>
      <c r="R964" s="295"/>
      <c r="S964" s="295"/>
      <c r="T964" s="295"/>
      <c r="U964" s="295"/>
      <c r="V964" s="295"/>
      <c r="W964" s="295"/>
      <c r="X964" s="295"/>
      <c r="Y964" s="295"/>
      <c r="Z964" s="295"/>
      <c r="AA964" s="295"/>
      <c r="AB964" s="295"/>
      <c r="AC964" s="295"/>
      <c r="AD964" s="295"/>
      <c r="AE964" s="295"/>
      <c r="AF964" s="295"/>
      <c r="AG964" s="295"/>
    </row>
    <row r="965" spans="1:33" ht="24" customHeight="1">
      <c r="A965" s="295"/>
      <c r="B965" s="295"/>
      <c r="C965" s="295"/>
      <c r="D965" s="295"/>
      <c r="E965" s="295"/>
      <c r="F965" s="295"/>
      <c r="G965" s="295"/>
      <c r="H965" s="295"/>
      <c r="I965" s="295"/>
      <c r="J965" s="295"/>
      <c r="K965" s="295"/>
      <c r="L965" s="295"/>
      <c r="M965" s="295"/>
      <c r="N965" s="295"/>
      <c r="O965" s="295"/>
      <c r="P965" s="295"/>
      <c r="Q965" s="295"/>
      <c r="R965" s="295"/>
      <c r="S965" s="295"/>
      <c r="T965" s="295"/>
      <c r="U965" s="295"/>
      <c r="V965" s="295"/>
      <c r="W965" s="295"/>
      <c r="X965" s="295"/>
      <c r="Y965" s="295"/>
      <c r="Z965" s="295"/>
      <c r="AA965" s="295"/>
      <c r="AB965" s="295"/>
      <c r="AC965" s="295"/>
      <c r="AD965" s="295"/>
      <c r="AE965" s="295"/>
      <c r="AF965" s="295"/>
      <c r="AG965" s="295"/>
    </row>
    <row r="966" spans="1:33" ht="24" customHeight="1">
      <c r="A966" s="295"/>
      <c r="B966" s="295"/>
      <c r="C966" s="295"/>
      <c r="D966" s="295"/>
      <c r="E966" s="295"/>
      <c r="F966" s="295"/>
      <c r="G966" s="295"/>
      <c r="H966" s="295"/>
      <c r="I966" s="295"/>
      <c r="J966" s="295"/>
      <c r="K966" s="295"/>
      <c r="L966" s="295"/>
      <c r="M966" s="295"/>
      <c r="N966" s="295"/>
      <c r="O966" s="295"/>
      <c r="P966" s="295"/>
      <c r="Q966" s="295"/>
      <c r="R966" s="295"/>
      <c r="S966" s="295"/>
      <c r="T966" s="295"/>
      <c r="U966" s="295"/>
      <c r="V966" s="295"/>
      <c r="W966" s="295"/>
      <c r="X966" s="295"/>
      <c r="Y966" s="295"/>
      <c r="Z966" s="295"/>
      <c r="AA966" s="295"/>
      <c r="AB966" s="295"/>
      <c r="AC966" s="295"/>
      <c r="AD966" s="295"/>
      <c r="AE966" s="295"/>
      <c r="AF966" s="295"/>
      <c r="AG966" s="295"/>
    </row>
    <row r="967" spans="1:33" ht="24" customHeight="1">
      <c r="A967" s="295"/>
      <c r="B967" s="295"/>
      <c r="C967" s="295"/>
      <c r="D967" s="295"/>
      <c r="E967" s="295"/>
      <c r="F967" s="295"/>
      <c r="G967" s="295"/>
      <c r="H967" s="295"/>
      <c r="I967" s="295"/>
      <c r="J967" s="295"/>
      <c r="K967" s="295"/>
      <c r="L967" s="295"/>
      <c r="M967" s="295"/>
      <c r="N967" s="295"/>
      <c r="O967" s="295"/>
      <c r="P967" s="295"/>
      <c r="Q967" s="295"/>
      <c r="R967" s="295"/>
      <c r="S967" s="295"/>
      <c r="T967" s="295"/>
      <c r="U967" s="295"/>
      <c r="V967" s="295"/>
      <c r="W967" s="295"/>
      <c r="X967" s="295"/>
      <c r="Y967" s="295"/>
      <c r="Z967" s="295"/>
      <c r="AA967" s="295"/>
      <c r="AB967" s="295"/>
      <c r="AC967" s="295"/>
      <c r="AD967" s="295"/>
      <c r="AE967" s="295"/>
      <c r="AF967" s="295"/>
      <c r="AG967" s="295"/>
    </row>
    <row r="968" spans="1:33" ht="24" customHeight="1">
      <c r="A968" s="295"/>
      <c r="B968" s="295"/>
      <c r="C968" s="295"/>
      <c r="D968" s="295"/>
      <c r="E968" s="295"/>
      <c r="F968" s="295"/>
      <c r="G968" s="295"/>
      <c r="H968" s="295"/>
      <c r="I968" s="295"/>
      <c r="J968" s="295"/>
      <c r="K968" s="295"/>
      <c r="L968" s="295"/>
      <c r="M968" s="295"/>
      <c r="N968" s="295"/>
      <c r="O968" s="295"/>
      <c r="P968" s="295"/>
      <c r="Q968" s="295"/>
      <c r="R968" s="295"/>
      <c r="S968" s="295"/>
      <c r="T968" s="295"/>
      <c r="U968" s="295"/>
      <c r="V968" s="295"/>
      <c r="W968" s="295"/>
      <c r="X968" s="295"/>
      <c r="Y968" s="295"/>
      <c r="Z968" s="295"/>
      <c r="AA968" s="295"/>
      <c r="AB968" s="295"/>
      <c r="AC968" s="295"/>
      <c r="AD968" s="295"/>
      <c r="AE968" s="295"/>
      <c r="AF968" s="295"/>
      <c r="AG968" s="295"/>
    </row>
    <row r="969" spans="1:33" ht="24" customHeight="1">
      <c r="A969" s="295"/>
      <c r="B969" s="295"/>
      <c r="C969" s="295"/>
      <c r="D969" s="295"/>
      <c r="E969" s="295"/>
      <c r="F969" s="295"/>
      <c r="G969" s="295"/>
      <c r="H969" s="295"/>
      <c r="I969" s="295"/>
      <c r="J969" s="295"/>
      <c r="K969" s="295"/>
      <c r="L969" s="295"/>
      <c r="M969" s="295"/>
      <c r="N969" s="295"/>
      <c r="O969" s="295"/>
      <c r="P969" s="295"/>
      <c r="Q969" s="295"/>
      <c r="R969" s="295"/>
      <c r="S969" s="295"/>
      <c r="T969" s="295"/>
      <c r="U969" s="295"/>
      <c r="V969" s="295"/>
      <c r="W969" s="295"/>
      <c r="X969" s="295"/>
      <c r="Y969" s="295"/>
      <c r="Z969" s="295"/>
      <c r="AA969" s="295"/>
      <c r="AB969" s="295"/>
      <c r="AC969" s="295"/>
      <c r="AD969" s="295"/>
      <c r="AE969" s="295"/>
      <c r="AF969" s="295"/>
      <c r="AG969" s="295"/>
    </row>
    <row r="970" spans="1:33" ht="24" customHeight="1">
      <c r="A970" s="295"/>
      <c r="B970" s="295"/>
      <c r="C970" s="295"/>
      <c r="D970" s="295"/>
      <c r="E970" s="295"/>
      <c r="F970" s="295"/>
      <c r="G970" s="295"/>
      <c r="H970" s="295"/>
      <c r="I970" s="295"/>
      <c r="J970" s="295"/>
      <c r="K970" s="295"/>
      <c r="L970" s="295"/>
      <c r="M970" s="295"/>
      <c r="N970" s="295"/>
      <c r="O970" s="295"/>
      <c r="P970" s="295"/>
      <c r="Q970" s="295"/>
      <c r="R970" s="295"/>
      <c r="S970" s="295"/>
      <c r="T970" s="295"/>
      <c r="U970" s="295"/>
      <c r="V970" s="295"/>
      <c r="W970" s="295"/>
      <c r="X970" s="295"/>
      <c r="Y970" s="295"/>
      <c r="Z970" s="295"/>
      <c r="AA970" s="295"/>
      <c r="AB970" s="295"/>
      <c r="AC970" s="295"/>
      <c r="AD970" s="295"/>
      <c r="AE970" s="295"/>
      <c r="AF970" s="295"/>
      <c r="AG970" s="295"/>
    </row>
    <row r="971" spans="1:33" ht="24" customHeight="1">
      <c r="A971" s="295"/>
      <c r="B971" s="295"/>
      <c r="C971" s="295"/>
      <c r="D971" s="295"/>
      <c r="E971" s="295"/>
      <c r="F971" s="295"/>
      <c r="G971" s="295"/>
      <c r="H971" s="295"/>
      <c r="I971" s="295"/>
      <c r="J971" s="295"/>
      <c r="K971" s="295"/>
      <c r="L971" s="295"/>
      <c r="M971" s="295"/>
      <c r="N971" s="295"/>
      <c r="O971" s="295"/>
      <c r="P971" s="295"/>
      <c r="Q971" s="295"/>
      <c r="R971" s="295"/>
      <c r="S971" s="295"/>
      <c r="T971" s="295"/>
      <c r="U971" s="295"/>
      <c r="V971" s="295"/>
      <c r="W971" s="295"/>
      <c r="X971" s="295"/>
      <c r="Y971" s="295"/>
      <c r="Z971" s="295"/>
      <c r="AA971" s="295"/>
      <c r="AB971" s="295"/>
      <c r="AC971" s="295"/>
      <c r="AD971" s="295"/>
      <c r="AE971" s="295"/>
      <c r="AF971" s="295"/>
      <c r="AG971" s="295"/>
    </row>
    <row r="972" spans="1:33" ht="24" customHeight="1">
      <c r="A972" s="295"/>
      <c r="B972" s="295"/>
      <c r="C972" s="295"/>
      <c r="D972" s="295"/>
      <c r="E972" s="295"/>
      <c r="F972" s="295"/>
      <c r="G972" s="295"/>
      <c r="H972" s="295"/>
      <c r="I972" s="295"/>
      <c r="J972" s="295"/>
      <c r="K972" s="295"/>
      <c r="L972" s="295"/>
      <c r="M972" s="295"/>
      <c r="N972" s="295"/>
      <c r="O972" s="295"/>
      <c r="P972" s="295"/>
      <c r="Q972" s="295"/>
      <c r="R972" s="295"/>
      <c r="S972" s="295"/>
      <c r="T972" s="295"/>
      <c r="U972" s="295"/>
      <c r="V972" s="295"/>
      <c r="W972" s="295"/>
      <c r="X972" s="295"/>
      <c r="Y972" s="295"/>
      <c r="Z972" s="295"/>
      <c r="AA972" s="295"/>
      <c r="AB972" s="295"/>
      <c r="AC972" s="295"/>
      <c r="AD972" s="295"/>
      <c r="AE972" s="295"/>
      <c r="AF972" s="295"/>
      <c r="AG972" s="295"/>
    </row>
    <row r="973" spans="1:33" ht="24" customHeight="1">
      <c r="A973" s="295"/>
      <c r="B973" s="295"/>
      <c r="C973" s="295"/>
      <c r="D973" s="295"/>
      <c r="E973" s="295"/>
      <c r="F973" s="295"/>
      <c r="G973" s="295"/>
      <c r="H973" s="295"/>
      <c r="I973" s="295"/>
      <c r="J973" s="295"/>
      <c r="K973" s="295"/>
      <c r="L973" s="295"/>
      <c r="M973" s="295"/>
      <c r="N973" s="295"/>
      <c r="O973" s="295"/>
      <c r="P973" s="295"/>
      <c r="Q973" s="295"/>
      <c r="R973" s="295"/>
      <c r="S973" s="295"/>
      <c r="T973" s="295"/>
      <c r="U973" s="295"/>
      <c r="V973" s="295"/>
      <c r="W973" s="295"/>
      <c r="X973" s="295"/>
      <c r="Y973" s="295"/>
      <c r="Z973" s="295"/>
      <c r="AA973" s="295"/>
      <c r="AB973" s="295"/>
      <c r="AC973" s="295"/>
      <c r="AD973" s="295"/>
      <c r="AE973" s="295"/>
      <c r="AF973" s="295"/>
      <c r="AG973" s="295"/>
    </row>
    <row r="974" spans="1:33" ht="24" customHeight="1">
      <c r="A974" s="295"/>
      <c r="B974" s="295"/>
      <c r="C974" s="295"/>
      <c r="D974" s="295"/>
      <c r="E974" s="295"/>
      <c r="F974" s="295"/>
      <c r="G974" s="295"/>
      <c r="H974" s="295"/>
      <c r="I974" s="295"/>
      <c r="J974" s="295"/>
      <c r="K974" s="295"/>
      <c r="L974" s="295"/>
      <c r="M974" s="295"/>
      <c r="N974" s="295"/>
      <c r="O974" s="295"/>
      <c r="P974" s="295"/>
      <c r="Q974" s="295"/>
      <c r="R974" s="295"/>
      <c r="S974" s="295"/>
      <c r="T974" s="295"/>
      <c r="U974" s="295"/>
      <c r="V974" s="295"/>
      <c r="W974" s="295"/>
      <c r="X974" s="295"/>
      <c r="Y974" s="295"/>
      <c r="Z974" s="295"/>
      <c r="AA974" s="295"/>
      <c r="AB974" s="295"/>
      <c r="AC974" s="295"/>
      <c r="AD974" s="295"/>
      <c r="AE974" s="295"/>
      <c r="AF974" s="295"/>
      <c r="AG974" s="295"/>
    </row>
    <row r="975" spans="1:33" ht="24" customHeight="1">
      <c r="A975" s="295"/>
      <c r="B975" s="295"/>
      <c r="C975" s="295"/>
      <c r="D975" s="295"/>
      <c r="E975" s="295"/>
      <c r="F975" s="295"/>
      <c r="G975" s="295"/>
      <c r="H975" s="295"/>
      <c r="I975" s="295"/>
      <c r="J975" s="295"/>
      <c r="K975" s="295"/>
      <c r="L975" s="295"/>
      <c r="M975" s="295"/>
      <c r="N975" s="295"/>
      <c r="O975" s="295"/>
      <c r="P975" s="295"/>
      <c r="Q975" s="295"/>
      <c r="R975" s="295"/>
      <c r="S975" s="295"/>
      <c r="T975" s="295"/>
      <c r="U975" s="295"/>
      <c r="V975" s="295"/>
      <c r="W975" s="295"/>
      <c r="X975" s="295"/>
      <c r="Y975" s="295"/>
      <c r="Z975" s="295"/>
      <c r="AA975" s="295"/>
      <c r="AB975" s="295"/>
      <c r="AC975" s="295"/>
      <c r="AD975" s="295"/>
      <c r="AE975" s="295"/>
      <c r="AF975" s="295"/>
      <c r="AG975" s="295"/>
    </row>
    <row r="976" spans="1:33" ht="24" customHeight="1">
      <c r="A976" s="295"/>
      <c r="B976" s="295"/>
      <c r="C976" s="295"/>
      <c r="D976" s="295"/>
      <c r="E976" s="295"/>
      <c r="F976" s="295"/>
      <c r="G976" s="295"/>
      <c r="H976" s="295"/>
      <c r="I976" s="295"/>
      <c r="J976" s="295"/>
      <c r="K976" s="295"/>
      <c r="L976" s="295"/>
      <c r="M976" s="295"/>
      <c r="N976" s="295"/>
      <c r="O976" s="295"/>
      <c r="P976" s="295"/>
      <c r="Q976" s="295"/>
      <c r="R976" s="295"/>
      <c r="S976" s="295"/>
      <c r="T976" s="295"/>
      <c r="U976" s="295"/>
      <c r="V976" s="295"/>
      <c r="W976" s="295"/>
      <c r="X976" s="295"/>
      <c r="Y976" s="295"/>
      <c r="Z976" s="295"/>
      <c r="AA976" s="295"/>
      <c r="AB976" s="295"/>
      <c r="AC976" s="295"/>
      <c r="AD976" s="295"/>
      <c r="AE976" s="295"/>
      <c r="AF976" s="295"/>
      <c r="AG976" s="295"/>
    </row>
    <row r="977" spans="1:33" ht="24" customHeight="1">
      <c r="A977" s="295"/>
      <c r="B977" s="295"/>
      <c r="C977" s="295"/>
      <c r="D977" s="295"/>
      <c r="E977" s="295"/>
      <c r="F977" s="295"/>
      <c r="G977" s="295"/>
      <c r="H977" s="295"/>
      <c r="I977" s="295"/>
      <c r="J977" s="295"/>
      <c r="K977" s="295"/>
      <c r="L977" s="295"/>
      <c r="M977" s="295"/>
      <c r="N977" s="295"/>
      <c r="O977" s="295"/>
      <c r="P977" s="295"/>
      <c r="Q977" s="295"/>
      <c r="R977" s="295"/>
      <c r="S977" s="295"/>
      <c r="T977" s="295"/>
      <c r="U977" s="295"/>
      <c r="V977" s="295"/>
      <c r="W977" s="295"/>
      <c r="X977" s="295"/>
      <c r="Y977" s="295"/>
      <c r="Z977" s="295"/>
      <c r="AA977" s="295"/>
      <c r="AB977" s="295"/>
      <c r="AC977" s="295"/>
      <c r="AD977" s="295"/>
      <c r="AE977" s="295"/>
      <c r="AF977" s="295"/>
      <c r="AG977" s="295"/>
    </row>
    <row r="978" spans="1:33" ht="24" customHeight="1">
      <c r="A978" s="295"/>
      <c r="B978" s="295"/>
      <c r="C978" s="295"/>
      <c r="D978" s="295"/>
      <c r="E978" s="295"/>
      <c r="F978" s="295"/>
      <c r="G978" s="295"/>
      <c r="H978" s="295"/>
      <c r="I978" s="295"/>
      <c r="J978" s="295"/>
      <c r="K978" s="295"/>
      <c r="L978" s="295"/>
      <c r="M978" s="295"/>
      <c r="N978" s="295"/>
      <c r="O978" s="295"/>
      <c r="P978" s="295"/>
      <c r="Q978" s="295"/>
      <c r="R978" s="295"/>
      <c r="S978" s="295"/>
      <c r="T978" s="295"/>
      <c r="U978" s="295"/>
      <c r="V978" s="295"/>
      <c r="W978" s="295"/>
      <c r="X978" s="295"/>
      <c r="Y978" s="295"/>
      <c r="Z978" s="295"/>
      <c r="AA978" s="295"/>
      <c r="AB978" s="295"/>
      <c r="AC978" s="295"/>
      <c r="AD978" s="295"/>
      <c r="AE978" s="295"/>
      <c r="AF978" s="295"/>
      <c r="AG978" s="295"/>
    </row>
    <row r="979" spans="1:33" ht="24" customHeight="1">
      <c r="A979" s="295"/>
      <c r="B979" s="295"/>
      <c r="C979" s="295"/>
      <c r="D979" s="295"/>
      <c r="E979" s="295"/>
      <c r="F979" s="295"/>
      <c r="G979" s="295"/>
      <c r="H979" s="295"/>
      <c r="I979" s="295"/>
      <c r="J979" s="295"/>
      <c r="K979" s="295"/>
      <c r="L979" s="295"/>
      <c r="M979" s="295"/>
      <c r="N979" s="295"/>
      <c r="O979" s="295"/>
      <c r="P979" s="295"/>
      <c r="Q979" s="295"/>
      <c r="R979" s="295"/>
      <c r="S979" s="295"/>
      <c r="T979" s="295"/>
      <c r="U979" s="295"/>
      <c r="V979" s="295"/>
      <c r="W979" s="295"/>
      <c r="X979" s="295"/>
      <c r="Y979" s="295"/>
      <c r="Z979" s="295"/>
      <c r="AA979" s="295"/>
      <c r="AB979" s="295"/>
      <c r="AC979" s="295"/>
      <c r="AD979" s="295"/>
      <c r="AE979" s="295"/>
      <c r="AF979" s="295"/>
      <c r="AG979" s="295"/>
    </row>
    <row r="980" spans="1:33" ht="24" customHeight="1">
      <c r="A980" s="295"/>
      <c r="B980" s="295"/>
      <c r="C980" s="295"/>
      <c r="D980" s="295"/>
      <c r="E980" s="295"/>
      <c r="F980" s="295"/>
      <c r="G980" s="295"/>
      <c r="H980" s="295"/>
      <c r="I980" s="295"/>
      <c r="J980" s="295"/>
      <c r="K980" s="295"/>
      <c r="L980" s="295"/>
      <c r="M980" s="295"/>
      <c r="N980" s="295"/>
      <c r="O980" s="295"/>
      <c r="P980" s="295"/>
      <c r="Q980" s="295"/>
      <c r="R980" s="295"/>
      <c r="S980" s="295"/>
      <c r="T980" s="295"/>
      <c r="U980" s="295"/>
      <c r="V980" s="295"/>
      <c r="W980" s="295"/>
      <c r="X980" s="295"/>
      <c r="Y980" s="295"/>
      <c r="Z980" s="295"/>
      <c r="AA980" s="295"/>
      <c r="AB980" s="295"/>
      <c r="AC980" s="295"/>
      <c r="AD980" s="295"/>
      <c r="AE980" s="295"/>
      <c r="AF980" s="295"/>
      <c r="AG980" s="295"/>
    </row>
    <row r="981" spans="1:33" ht="24" customHeight="1">
      <c r="A981" s="295"/>
      <c r="B981" s="295"/>
      <c r="C981" s="295"/>
      <c r="D981" s="295"/>
      <c r="E981" s="295"/>
      <c r="F981" s="295"/>
      <c r="G981" s="295"/>
      <c r="H981" s="295"/>
      <c r="I981" s="295"/>
      <c r="J981" s="295"/>
      <c r="K981" s="295"/>
      <c r="L981" s="295"/>
      <c r="M981" s="295"/>
      <c r="N981" s="295"/>
      <c r="O981" s="295"/>
      <c r="P981" s="295"/>
      <c r="Q981" s="295"/>
      <c r="R981" s="295"/>
      <c r="S981" s="295"/>
      <c r="T981" s="295"/>
      <c r="U981" s="295"/>
      <c r="V981" s="295"/>
      <c r="W981" s="295"/>
      <c r="X981" s="295"/>
      <c r="Y981" s="295"/>
      <c r="Z981" s="295"/>
      <c r="AA981" s="295"/>
      <c r="AB981" s="295"/>
      <c r="AC981" s="295"/>
      <c r="AD981" s="295"/>
      <c r="AE981" s="295"/>
      <c r="AF981" s="295"/>
      <c r="AG981" s="295"/>
    </row>
    <row r="982" spans="1:33" ht="24" customHeight="1">
      <c r="A982" s="295"/>
      <c r="B982" s="295"/>
      <c r="C982" s="295"/>
      <c r="D982" s="295"/>
      <c r="E982" s="295"/>
      <c r="F982" s="295"/>
      <c r="G982" s="295"/>
      <c r="H982" s="295"/>
      <c r="I982" s="295"/>
      <c r="J982" s="295"/>
      <c r="K982" s="295"/>
      <c r="L982" s="295"/>
      <c r="M982" s="295"/>
      <c r="N982" s="295"/>
      <c r="O982" s="295"/>
      <c r="P982" s="295"/>
      <c r="Q982" s="295"/>
      <c r="R982" s="295"/>
      <c r="S982" s="295"/>
      <c r="T982" s="295"/>
      <c r="U982" s="295"/>
      <c r="V982" s="295"/>
      <c r="W982" s="295"/>
      <c r="X982" s="295"/>
      <c r="Y982" s="295"/>
      <c r="Z982" s="295"/>
      <c r="AA982" s="295"/>
      <c r="AB982" s="295"/>
      <c r="AC982" s="295"/>
      <c r="AD982" s="295"/>
      <c r="AE982" s="295"/>
      <c r="AF982" s="295"/>
      <c r="AG982" s="295"/>
    </row>
    <row r="983" spans="1:33" ht="24" customHeight="1">
      <c r="A983" s="295"/>
      <c r="B983" s="295"/>
      <c r="C983" s="295"/>
      <c r="D983" s="295"/>
      <c r="E983" s="295"/>
      <c r="F983" s="295"/>
      <c r="G983" s="295"/>
      <c r="H983" s="295"/>
      <c r="I983" s="295"/>
      <c r="J983" s="295"/>
      <c r="K983" s="295"/>
      <c r="L983" s="295"/>
      <c r="M983" s="295"/>
      <c r="N983" s="295"/>
      <c r="O983" s="295"/>
      <c r="P983" s="295"/>
      <c r="Q983" s="295"/>
      <c r="R983" s="295"/>
      <c r="S983" s="295"/>
      <c r="T983" s="295"/>
      <c r="U983" s="295"/>
      <c r="V983" s="295"/>
      <c r="W983" s="295"/>
      <c r="X983" s="295"/>
      <c r="Y983" s="295"/>
      <c r="Z983" s="295"/>
      <c r="AA983" s="295"/>
      <c r="AB983" s="295"/>
      <c r="AC983" s="295"/>
      <c r="AD983" s="295"/>
      <c r="AE983" s="295"/>
      <c r="AF983" s="295"/>
      <c r="AG983" s="295"/>
    </row>
    <row r="984" spans="1:33" ht="24" customHeight="1">
      <c r="A984" s="295"/>
      <c r="B984" s="295"/>
      <c r="C984" s="295"/>
      <c r="D984" s="295"/>
      <c r="E984" s="295"/>
      <c r="F984" s="295"/>
      <c r="G984" s="295"/>
      <c r="H984" s="295"/>
      <c r="I984" s="295"/>
      <c r="J984" s="295"/>
      <c r="K984" s="295"/>
      <c r="L984" s="295"/>
      <c r="M984" s="295"/>
      <c r="N984" s="295"/>
      <c r="O984" s="295"/>
      <c r="P984" s="295"/>
      <c r="Q984" s="295"/>
      <c r="R984" s="295"/>
      <c r="S984" s="295"/>
      <c r="T984" s="295"/>
      <c r="U984" s="295"/>
      <c r="V984" s="295"/>
      <c r="W984" s="295"/>
      <c r="X984" s="295"/>
      <c r="Y984" s="295"/>
      <c r="Z984" s="295"/>
      <c r="AA984" s="295"/>
      <c r="AB984" s="295"/>
      <c r="AC984" s="295"/>
      <c r="AD984" s="295"/>
      <c r="AE984" s="295"/>
      <c r="AF984" s="295"/>
      <c r="AG984" s="295"/>
    </row>
    <row r="985" spans="1:33" ht="24" customHeight="1">
      <c r="A985" s="295"/>
      <c r="B985" s="295"/>
      <c r="C985" s="295"/>
      <c r="D985" s="295"/>
      <c r="E985" s="295"/>
      <c r="F985" s="295"/>
      <c r="G985" s="295"/>
      <c r="H985" s="295"/>
      <c r="I985" s="295"/>
      <c r="J985" s="295"/>
      <c r="K985" s="295"/>
      <c r="L985" s="295"/>
      <c r="M985" s="295"/>
      <c r="N985" s="295"/>
      <c r="O985" s="295"/>
      <c r="P985" s="295"/>
      <c r="Q985" s="295"/>
      <c r="R985" s="295"/>
      <c r="S985" s="295"/>
      <c r="T985" s="295"/>
      <c r="U985" s="295"/>
      <c r="V985" s="295"/>
      <c r="W985" s="295"/>
      <c r="X985" s="295"/>
      <c r="Y985" s="295"/>
      <c r="Z985" s="295"/>
      <c r="AA985" s="295"/>
      <c r="AB985" s="295"/>
      <c r="AC985" s="295"/>
      <c r="AD985" s="295"/>
      <c r="AE985" s="295"/>
      <c r="AF985" s="295"/>
      <c r="AG985" s="295"/>
    </row>
    <row r="986" spans="1:33" ht="24" customHeight="1">
      <c r="A986" s="295"/>
      <c r="B986" s="295"/>
      <c r="C986" s="295"/>
      <c r="D986" s="295"/>
      <c r="E986" s="295"/>
      <c r="F986" s="295"/>
      <c r="G986" s="295"/>
      <c r="H986" s="295"/>
      <c r="I986" s="295"/>
      <c r="J986" s="295"/>
      <c r="K986" s="295"/>
      <c r="L986" s="295"/>
      <c r="M986" s="295"/>
      <c r="N986" s="295"/>
      <c r="O986" s="295"/>
      <c r="P986" s="295"/>
      <c r="Q986" s="295"/>
      <c r="R986" s="295"/>
      <c r="S986" s="295"/>
      <c r="T986" s="295"/>
      <c r="U986" s="295"/>
      <c r="V986" s="295"/>
      <c r="W986" s="295"/>
      <c r="X986" s="295"/>
      <c r="Y986" s="295"/>
      <c r="Z986" s="295"/>
      <c r="AA986" s="295"/>
      <c r="AB986" s="295"/>
      <c r="AC986" s="295"/>
      <c r="AD986" s="295"/>
      <c r="AE986" s="295"/>
      <c r="AF986" s="295"/>
      <c r="AG986" s="295"/>
    </row>
    <row r="987" spans="1:33" ht="24" customHeight="1">
      <c r="A987" s="295"/>
      <c r="B987" s="295"/>
      <c r="C987" s="295"/>
      <c r="D987" s="295"/>
      <c r="E987" s="295"/>
      <c r="F987" s="295"/>
      <c r="G987" s="295"/>
      <c r="H987" s="295"/>
      <c r="I987" s="295"/>
      <c r="J987" s="295"/>
      <c r="K987" s="295"/>
      <c r="L987" s="295"/>
      <c r="M987" s="295"/>
      <c r="N987" s="295"/>
      <c r="O987" s="295"/>
      <c r="P987" s="295"/>
      <c r="Q987" s="295"/>
      <c r="R987" s="295"/>
      <c r="S987" s="295"/>
      <c r="T987" s="295"/>
      <c r="U987" s="295"/>
      <c r="V987" s="295"/>
      <c r="W987" s="295"/>
      <c r="X987" s="295"/>
      <c r="Y987" s="295"/>
      <c r="Z987" s="295"/>
      <c r="AA987" s="295"/>
      <c r="AB987" s="295"/>
      <c r="AC987" s="295"/>
      <c r="AD987" s="295"/>
      <c r="AE987" s="295"/>
      <c r="AF987" s="295"/>
      <c r="AG987" s="295"/>
    </row>
    <row r="988" spans="1:33" ht="24" customHeight="1">
      <c r="A988" s="295"/>
      <c r="B988" s="295"/>
      <c r="C988" s="295"/>
      <c r="D988" s="295"/>
      <c r="E988" s="295"/>
      <c r="F988" s="295"/>
      <c r="G988" s="295"/>
      <c r="H988" s="295"/>
      <c r="I988" s="295"/>
      <c r="J988" s="295"/>
      <c r="K988" s="295"/>
      <c r="L988" s="295"/>
      <c r="M988" s="295"/>
      <c r="N988" s="295"/>
      <c r="O988" s="295"/>
      <c r="P988" s="295"/>
      <c r="Q988" s="295"/>
      <c r="R988" s="295"/>
      <c r="S988" s="295"/>
      <c r="T988" s="295"/>
      <c r="U988" s="295"/>
      <c r="V988" s="295"/>
      <c r="W988" s="295"/>
      <c r="X988" s="295"/>
      <c r="Y988" s="295"/>
      <c r="Z988" s="295"/>
      <c r="AA988" s="295"/>
      <c r="AB988" s="295"/>
      <c r="AC988" s="295"/>
      <c r="AD988" s="295"/>
      <c r="AE988" s="295"/>
      <c r="AF988" s="295"/>
      <c r="AG988" s="295"/>
    </row>
    <row r="989" spans="1:33" ht="24" customHeight="1">
      <c r="A989" s="295"/>
      <c r="B989" s="295"/>
      <c r="C989" s="295"/>
      <c r="D989" s="295"/>
      <c r="E989" s="295"/>
      <c r="F989" s="295"/>
      <c r="G989" s="295"/>
      <c r="H989" s="295"/>
      <c r="I989" s="295"/>
      <c r="J989" s="295"/>
      <c r="K989" s="295"/>
      <c r="L989" s="295"/>
      <c r="M989" s="295"/>
      <c r="N989" s="295"/>
      <c r="O989" s="295"/>
      <c r="P989" s="295"/>
      <c r="Q989" s="295"/>
      <c r="R989" s="295"/>
      <c r="S989" s="295"/>
      <c r="T989" s="295"/>
      <c r="U989" s="295"/>
      <c r="V989" s="295"/>
      <c r="W989" s="295"/>
      <c r="X989" s="295"/>
      <c r="Y989" s="295"/>
      <c r="Z989" s="295"/>
      <c r="AA989" s="295"/>
      <c r="AB989" s="295"/>
      <c r="AC989" s="295"/>
      <c r="AD989" s="295"/>
      <c r="AE989" s="295"/>
      <c r="AF989" s="295"/>
      <c r="AG989" s="295"/>
    </row>
    <row r="990" spans="1:33" ht="24" customHeight="1">
      <c r="A990" s="295"/>
      <c r="B990" s="295"/>
      <c r="C990" s="295"/>
      <c r="D990" s="295"/>
      <c r="E990" s="295"/>
      <c r="F990" s="295"/>
      <c r="G990" s="295"/>
      <c r="H990" s="295"/>
      <c r="I990" s="295"/>
      <c r="J990" s="295"/>
      <c r="K990" s="295"/>
      <c r="L990" s="295"/>
      <c r="M990" s="295"/>
      <c r="N990" s="295"/>
      <c r="O990" s="295"/>
      <c r="P990" s="295"/>
      <c r="Q990" s="295"/>
      <c r="R990" s="295"/>
      <c r="S990" s="295"/>
      <c r="T990" s="295"/>
      <c r="U990" s="295"/>
      <c r="V990" s="295"/>
      <c r="W990" s="295"/>
      <c r="X990" s="295"/>
      <c r="Y990" s="295"/>
      <c r="Z990" s="295"/>
      <c r="AA990" s="295"/>
      <c r="AB990" s="295"/>
      <c r="AC990" s="295"/>
      <c r="AD990" s="295"/>
      <c r="AE990" s="295"/>
      <c r="AF990" s="295"/>
      <c r="AG990" s="295"/>
    </row>
    <row r="991" spans="1:33" ht="24" customHeight="1">
      <c r="A991" s="295"/>
      <c r="B991" s="295"/>
      <c r="C991" s="295"/>
      <c r="D991" s="295"/>
      <c r="E991" s="295"/>
      <c r="F991" s="295"/>
      <c r="G991" s="295"/>
      <c r="H991" s="295"/>
      <c r="I991" s="295"/>
      <c r="J991" s="295"/>
      <c r="K991" s="295"/>
      <c r="L991" s="295"/>
      <c r="M991" s="295"/>
      <c r="N991" s="295"/>
      <c r="O991" s="295"/>
      <c r="P991" s="295"/>
      <c r="Q991" s="295"/>
      <c r="R991" s="295"/>
      <c r="S991" s="295"/>
      <c r="T991" s="295"/>
      <c r="U991" s="295"/>
      <c r="V991" s="295"/>
      <c r="W991" s="295"/>
      <c r="X991" s="295"/>
      <c r="Y991" s="295"/>
      <c r="Z991" s="295"/>
      <c r="AA991" s="295"/>
      <c r="AB991" s="295"/>
      <c r="AC991" s="295"/>
      <c r="AD991" s="295"/>
      <c r="AE991" s="295"/>
      <c r="AF991" s="295"/>
      <c r="AG991" s="295"/>
    </row>
    <row r="992" spans="1:33" ht="24" customHeight="1">
      <c r="A992" s="295"/>
      <c r="B992" s="295"/>
      <c r="C992" s="295"/>
      <c r="D992" s="295"/>
      <c r="E992" s="295"/>
      <c r="F992" s="295"/>
      <c r="G992" s="295"/>
      <c r="H992" s="295"/>
      <c r="I992" s="295"/>
      <c r="J992" s="295"/>
      <c r="K992" s="295"/>
      <c r="L992" s="295"/>
      <c r="M992" s="295"/>
      <c r="N992" s="295"/>
      <c r="O992" s="295"/>
      <c r="P992" s="295"/>
      <c r="Q992" s="295"/>
      <c r="R992" s="295"/>
      <c r="S992" s="295"/>
      <c r="T992" s="295"/>
      <c r="U992" s="295"/>
      <c r="V992" s="295"/>
      <c r="W992" s="295"/>
      <c r="X992" s="295"/>
      <c r="Y992" s="295"/>
      <c r="Z992" s="295"/>
      <c r="AA992" s="295"/>
      <c r="AB992" s="295"/>
      <c r="AC992" s="295"/>
      <c r="AD992" s="295"/>
      <c r="AE992" s="295"/>
      <c r="AF992" s="295"/>
      <c r="AG992" s="295"/>
    </row>
    <row r="993" spans="1:33" ht="24" customHeight="1">
      <c r="A993" s="295"/>
      <c r="B993" s="295"/>
      <c r="C993" s="295"/>
      <c r="D993" s="295"/>
      <c r="E993" s="295"/>
      <c r="F993" s="295"/>
      <c r="G993" s="295"/>
      <c r="H993" s="295"/>
      <c r="I993" s="295"/>
      <c r="J993" s="295"/>
      <c r="K993" s="295"/>
      <c r="L993" s="295"/>
      <c r="M993" s="295"/>
      <c r="N993" s="295"/>
      <c r="O993" s="295"/>
      <c r="P993" s="295"/>
      <c r="Q993" s="295"/>
      <c r="R993" s="295"/>
      <c r="S993" s="295"/>
      <c r="T993" s="295"/>
      <c r="U993" s="295"/>
      <c r="V993" s="295"/>
      <c r="W993" s="295"/>
      <c r="X993" s="295"/>
      <c r="Y993" s="295"/>
      <c r="Z993" s="295"/>
      <c r="AA993" s="295"/>
      <c r="AB993" s="295"/>
      <c r="AC993" s="295"/>
      <c r="AD993" s="295"/>
      <c r="AE993" s="295"/>
      <c r="AF993" s="295"/>
      <c r="AG993" s="295"/>
    </row>
    <row r="994" spans="1:33" ht="24" customHeight="1">
      <c r="A994" s="295"/>
      <c r="B994" s="295"/>
      <c r="C994" s="295"/>
      <c r="D994" s="295"/>
      <c r="E994" s="295"/>
      <c r="F994" s="295"/>
      <c r="G994" s="295"/>
      <c r="H994" s="295"/>
      <c r="I994" s="295"/>
      <c r="J994" s="295"/>
      <c r="K994" s="295"/>
      <c r="L994" s="295"/>
      <c r="M994" s="295"/>
      <c r="N994" s="295"/>
      <c r="O994" s="295"/>
      <c r="P994" s="295"/>
      <c r="Q994" s="295"/>
      <c r="R994" s="295"/>
      <c r="S994" s="295"/>
      <c r="T994" s="295"/>
      <c r="U994" s="295"/>
      <c r="V994" s="295"/>
      <c r="W994" s="295"/>
      <c r="X994" s="295"/>
      <c r="Y994" s="295"/>
      <c r="Z994" s="295"/>
      <c r="AA994" s="295"/>
      <c r="AB994" s="295"/>
      <c r="AC994" s="295"/>
      <c r="AD994" s="295"/>
      <c r="AE994" s="295"/>
      <c r="AF994" s="295"/>
      <c r="AG994" s="295"/>
    </row>
    <row r="995" spans="1:33" ht="24" customHeight="1">
      <c r="A995" s="295"/>
      <c r="B995" s="295"/>
      <c r="C995" s="295"/>
      <c r="D995" s="295"/>
      <c r="E995" s="295"/>
      <c r="F995" s="295"/>
      <c r="G995" s="295"/>
      <c r="H995" s="295"/>
      <c r="I995" s="295"/>
      <c r="J995" s="295"/>
      <c r="K995" s="295"/>
      <c r="L995" s="295"/>
      <c r="M995" s="295"/>
      <c r="N995" s="295"/>
      <c r="O995" s="295"/>
      <c r="P995" s="295"/>
      <c r="Q995" s="295"/>
      <c r="R995" s="295"/>
      <c r="S995" s="295"/>
      <c r="T995" s="295"/>
      <c r="U995" s="295"/>
      <c r="V995" s="295"/>
      <c r="W995" s="295"/>
      <c r="X995" s="295"/>
      <c r="Y995" s="295"/>
      <c r="Z995" s="295"/>
      <c r="AA995" s="295"/>
      <c r="AB995" s="295"/>
      <c r="AC995" s="295"/>
      <c r="AD995" s="295"/>
      <c r="AE995" s="295"/>
      <c r="AF995" s="295"/>
      <c r="AG995" s="295"/>
    </row>
    <row r="996" spans="1:33" ht="24" customHeight="1">
      <c r="A996" s="295"/>
      <c r="B996" s="295"/>
      <c r="C996" s="295"/>
      <c r="D996" s="295"/>
      <c r="E996" s="295"/>
      <c r="F996" s="295"/>
      <c r="G996" s="295"/>
      <c r="H996" s="295"/>
      <c r="I996" s="295"/>
      <c r="J996" s="295"/>
      <c r="K996" s="295"/>
      <c r="L996" s="295"/>
      <c r="M996" s="295"/>
      <c r="N996" s="295"/>
      <c r="O996" s="295"/>
      <c r="P996" s="295"/>
      <c r="Q996" s="295"/>
      <c r="R996" s="295"/>
      <c r="S996" s="295"/>
      <c r="T996" s="295"/>
      <c r="U996" s="295"/>
      <c r="V996" s="295"/>
      <c r="W996" s="295"/>
      <c r="X996" s="295"/>
      <c r="Y996" s="295"/>
      <c r="Z996" s="295"/>
      <c r="AA996" s="295"/>
      <c r="AB996" s="295"/>
      <c r="AC996" s="295"/>
      <c r="AD996" s="295"/>
      <c r="AE996" s="295"/>
      <c r="AF996" s="295"/>
      <c r="AG996" s="295"/>
    </row>
    <row r="997" spans="1:33" ht="24" customHeight="1">
      <c r="A997" s="295"/>
      <c r="B997" s="295"/>
      <c r="C997" s="295"/>
      <c r="D997" s="295"/>
      <c r="E997" s="295"/>
      <c r="F997" s="295"/>
      <c r="G997" s="295"/>
      <c r="H997" s="295"/>
      <c r="I997" s="295"/>
      <c r="J997" s="295"/>
      <c r="K997" s="295"/>
      <c r="L997" s="295"/>
      <c r="M997" s="295"/>
      <c r="N997" s="295"/>
      <c r="O997" s="295"/>
      <c r="P997" s="295"/>
      <c r="Q997" s="295"/>
      <c r="R997" s="295"/>
      <c r="S997" s="295"/>
      <c r="T997" s="295"/>
      <c r="U997" s="295"/>
      <c r="V997" s="295"/>
      <c r="W997" s="295"/>
      <c r="X997" s="295"/>
      <c r="Y997" s="295"/>
      <c r="Z997" s="295"/>
      <c r="AA997" s="295"/>
      <c r="AB997" s="295"/>
      <c r="AC997" s="295"/>
      <c r="AD997" s="295"/>
      <c r="AE997" s="295"/>
      <c r="AF997" s="295"/>
      <c r="AG997" s="295"/>
    </row>
    <row r="998" spans="1:33" ht="24" customHeight="1">
      <c r="A998" s="295"/>
      <c r="B998" s="295"/>
      <c r="C998" s="295"/>
      <c r="D998" s="295"/>
      <c r="E998" s="295"/>
      <c r="F998" s="295"/>
      <c r="G998" s="295"/>
      <c r="H998" s="295"/>
      <c r="I998" s="295"/>
      <c r="J998" s="295"/>
      <c r="K998" s="295"/>
      <c r="L998" s="295"/>
      <c r="M998" s="295"/>
      <c r="N998" s="295"/>
      <c r="O998" s="295"/>
      <c r="P998" s="295"/>
      <c r="Q998" s="295"/>
      <c r="R998" s="295"/>
      <c r="S998" s="295"/>
      <c r="T998" s="295"/>
      <c r="U998" s="295"/>
      <c r="V998" s="295"/>
      <c r="W998" s="295"/>
      <c r="X998" s="295"/>
      <c r="Y998" s="295"/>
      <c r="Z998" s="295"/>
      <c r="AA998" s="295"/>
      <c r="AB998" s="295"/>
      <c r="AC998" s="295"/>
      <c r="AD998" s="295"/>
      <c r="AE998" s="295"/>
      <c r="AF998" s="295"/>
      <c r="AG998" s="295"/>
    </row>
    <row r="999" spans="1:33" ht="24" customHeight="1">
      <c r="A999" s="295"/>
      <c r="B999" s="295"/>
      <c r="C999" s="295"/>
      <c r="D999" s="295"/>
      <c r="E999" s="295"/>
      <c r="F999" s="295"/>
      <c r="G999" s="295"/>
      <c r="H999" s="295"/>
      <c r="I999" s="295"/>
      <c r="J999" s="295"/>
      <c r="K999" s="295"/>
      <c r="L999" s="295"/>
      <c r="M999" s="295"/>
      <c r="N999" s="295"/>
      <c r="O999" s="295"/>
      <c r="P999" s="295"/>
      <c r="Q999" s="295"/>
      <c r="R999" s="295"/>
      <c r="S999" s="295"/>
      <c r="T999" s="295"/>
      <c r="U999" s="295"/>
      <c r="V999" s="295"/>
      <c r="W999" s="295"/>
      <c r="X999" s="295"/>
      <c r="Y999" s="295"/>
      <c r="Z999" s="295"/>
      <c r="AA999" s="295"/>
      <c r="AB999" s="295"/>
      <c r="AC999" s="295"/>
      <c r="AD999" s="295"/>
      <c r="AE999" s="295"/>
      <c r="AF999" s="295"/>
      <c r="AG999" s="295"/>
    </row>
    <row r="1000" spans="1:33" ht="24" customHeight="1">
      <c r="A1000" s="295"/>
      <c r="B1000" s="295"/>
      <c r="C1000" s="295"/>
      <c r="D1000" s="295"/>
      <c r="E1000" s="295"/>
      <c r="F1000" s="295"/>
      <c r="G1000" s="295"/>
      <c r="H1000" s="295"/>
      <c r="I1000" s="295"/>
      <c r="J1000" s="295"/>
      <c r="K1000" s="295"/>
      <c r="L1000" s="295"/>
      <c r="M1000" s="295"/>
      <c r="N1000" s="295"/>
      <c r="O1000" s="295"/>
      <c r="P1000" s="295"/>
      <c r="Q1000" s="295"/>
      <c r="R1000" s="295"/>
      <c r="S1000" s="295"/>
      <c r="T1000" s="295"/>
      <c r="U1000" s="295"/>
      <c r="V1000" s="295"/>
      <c r="W1000" s="295"/>
      <c r="X1000" s="295"/>
      <c r="Y1000" s="295"/>
      <c r="Z1000" s="295"/>
      <c r="AA1000" s="295"/>
      <c r="AB1000" s="295"/>
      <c r="AC1000" s="295"/>
      <c r="AD1000" s="295"/>
      <c r="AE1000" s="295"/>
      <c r="AF1000" s="295"/>
      <c r="AG1000" s="295"/>
    </row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paperSize="9" scale="65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G1000"/>
  <sheetViews>
    <sheetView workbookViewId="0">
      <pane ySplit="8" topLeftCell="A9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10.640625" customWidth="1"/>
    <col min="7" max="7" width="10.9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250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38.25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71">
        <v>56200000</v>
      </c>
      <c r="F11" s="221">
        <v>3728208.03</v>
      </c>
      <c r="G11" s="221">
        <v>15995092.01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19723300.039999999</v>
      </c>
      <c r="AE11" s="111">
        <f t="shared" ref="AE11:AE19" si="1">+AD11*100/E11</f>
        <v>35.094839928825621</v>
      </c>
      <c r="AF11" s="110">
        <f t="shared" ref="AF11:AF19" si="2">+E11-AD11</f>
        <v>36476699.960000001</v>
      </c>
      <c r="AG11" s="111">
        <f>+AF11*100/E11</f>
        <v>64.905160071174379</v>
      </c>
    </row>
    <row r="12" spans="1:33" ht="24" customHeight="1">
      <c r="B12" s="109"/>
      <c r="C12" s="109"/>
      <c r="D12" s="109" t="s">
        <v>7</v>
      </c>
      <c r="E12" s="171">
        <v>1300000</v>
      </c>
      <c r="F12" s="221">
        <v>0</v>
      </c>
      <c r="G12" s="221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1300000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71">
        <v>200000</v>
      </c>
      <c r="F13" s="222">
        <v>0</v>
      </c>
      <c r="G13" s="222">
        <v>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200000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71">
        <v>5400000</v>
      </c>
      <c r="F14" s="222">
        <v>878603.99</v>
      </c>
      <c r="G14" s="222">
        <v>0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878603.99</v>
      </c>
      <c r="AE14" s="111">
        <f t="shared" si="1"/>
        <v>16.270444259259261</v>
      </c>
      <c r="AF14" s="110">
        <f t="shared" si="2"/>
        <v>4521396.01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71">
        <v>0</v>
      </c>
      <c r="F15" s="222">
        <v>0</v>
      </c>
      <c r="G15" s="222">
        <v>0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 t="e">
        <f t="shared" si="1"/>
        <v>#DIV/0!</v>
      </c>
      <c r="AF15" s="110">
        <f t="shared" si="2"/>
        <v>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71">
        <v>1600000</v>
      </c>
      <c r="F16" s="222">
        <v>0</v>
      </c>
      <c r="G16" s="222">
        <v>0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0</v>
      </c>
      <c r="AE16" s="111">
        <f t="shared" si="1"/>
        <v>0</v>
      </c>
      <c r="AF16" s="110">
        <f t="shared" si="2"/>
        <v>1600000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71">
        <v>900000</v>
      </c>
      <c r="F17" s="222">
        <v>0</v>
      </c>
      <c r="G17" s="222">
        <v>10839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10839</v>
      </c>
      <c r="AE17" s="111">
        <f t="shared" si="1"/>
        <v>1.2043333333333333</v>
      </c>
      <c r="AF17" s="110">
        <f t="shared" si="2"/>
        <v>889161</v>
      </c>
      <c r="AG17" s="111">
        <f t="shared" si="3"/>
        <v>8203.3490174370327</v>
      </c>
    </row>
    <row r="18" spans="2:33" ht="24" customHeight="1">
      <c r="B18" s="109"/>
      <c r="C18" s="109"/>
      <c r="D18" s="109" t="s">
        <v>19</v>
      </c>
      <c r="E18" s="171">
        <v>41400</v>
      </c>
      <c r="F18" s="222">
        <v>0</v>
      </c>
      <c r="G18" s="222">
        <v>500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500</v>
      </c>
      <c r="AE18" s="111">
        <f t="shared" si="1"/>
        <v>1.2077294685990339</v>
      </c>
      <c r="AF18" s="110">
        <f t="shared" si="2"/>
        <v>40900</v>
      </c>
      <c r="AG18" s="111">
        <f t="shared" si="3"/>
        <v>8180</v>
      </c>
    </row>
    <row r="19" spans="2:33" ht="24" customHeight="1">
      <c r="B19" s="109"/>
      <c r="C19" s="109"/>
      <c r="D19" s="109" t="s">
        <v>21</v>
      </c>
      <c r="E19" s="171">
        <v>2400000</v>
      </c>
      <c r="F19" s="222">
        <v>19951</v>
      </c>
      <c r="G19" s="222">
        <v>213867.05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233818.05</v>
      </c>
      <c r="AE19" s="111">
        <f t="shared" si="1"/>
        <v>9.7424187500000006</v>
      </c>
      <c r="AF19" s="110">
        <f t="shared" si="2"/>
        <v>2166181.9500000002</v>
      </c>
      <c r="AG19" s="111">
        <f t="shared" si="3"/>
        <v>1012.86380954897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71">
        <v>0</v>
      </c>
      <c r="F21" s="222">
        <v>0</v>
      </c>
      <c r="G21" s="222">
        <v>0</v>
      </c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71">
        <v>552000</v>
      </c>
      <c r="F22" s="222">
        <v>0</v>
      </c>
      <c r="G22" s="222">
        <v>0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552000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71">
        <v>800000</v>
      </c>
      <c r="F23" s="222">
        <v>0</v>
      </c>
      <c r="G23" s="222">
        <v>534941.41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534941.41</v>
      </c>
      <c r="AE23" s="111">
        <f t="shared" si="5"/>
        <v>66.867676250000002</v>
      </c>
      <c r="AF23" s="110">
        <f t="shared" si="6"/>
        <v>265058.58999999997</v>
      </c>
      <c r="AG23" s="111">
        <f t="shared" si="7"/>
        <v>33.132323749999998</v>
      </c>
    </row>
    <row r="24" spans="2:33" ht="24" customHeight="1">
      <c r="B24" s="109"/>
      <c r="C24" s="109"/>
      <c r="D24" s="109" t="s">
        <v>30</v>
      </c>
      <c r="E24" s="171">
        <v>130000</v>
      </c>
      <c r="F24" s="222">
        <v>0</v>
      </c>
      <c r="G24" s="222">
        <v>0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130000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71">
        <v>800000</v>
      </c>
      <c r="F25" s="222">
        <v>61452</v>
      </c>
      <c r="G25" s="222">
        <v>0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61452</v>
      </c>
      <c r="AE25" s="111">
        <f t="shared" si="5"/>
        <v>7.6814999999999998</v>
      </c>
      <c r="AF25" s="110">
        <f t="shared" si="6"/>
        <v>738548</v>
      </c>
      <c r="AG25" s="111">
        <f t="shared" si="7"/>
        <v>92.3185</v>
      </c>
    </row>
    <row r="26" spans="2:33" ht="24" customHeight="1">
      <c r="B26" s="109"/>
      <c r="C26" s="109"/>
      <c r="D26" s="109" t="s">
        <v>121</v>
      </c>
      <c r="E26" s="171">
        <v>0</v>
      </c>
      <c r="F26" s="222">
        <v>0</v>
      </c>
      <c r="G26" s="222">
        <v>0</v>
      </c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70323400</v>
      </c>
      <c r="F27" s="115">
        <f t="shared" si="8"/>
        <v>4688215.0199999996</v>
      </c>
      <c r="G27" s="115">
        <f t="shared" si="8"/>
        <v>16755239.470000001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21443454.489999998</v>
      </c>
      <c r="AE27" s="116">
        <f t="shared" si="5"/>
        <v>30.492630461553336</v>
      </c>
      <c r="AF27" s="115">
        <f>SUM(AF10:AF26)</f>
        <v>48879945.510000005</v>
      </c>
      <c r="AG27" s="116">
        <f t="shared" si="7"/>
        <v>69.507369538446682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71">
        <v>12000000</v>
      </c>
      <c r="F30" s="222">
        <v>199800</v>
      </c>
      <c r="G30" s="222">
        <v>1069043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1268843</v>
      </c>
      <c r="AE30" s="111">
        <f t="shared" ref="AE30:AE41" si="10">+AD30*100/E30</f>
        <v>10.573691666666667</v>
      </c>
      <c r="AF30" s="110">
        <f t="shared" ref="AF30:AF41" si="11">+E30-AD30</f>
        <v>10731157</v>
      </c>
      <c r="AG30" s="111">
        <f t="shared" ref="AG30:AG41" si="12">+AF30*100/E30</f>
        <v>89.426308333333338</v>
      </c>
    </row>
    <row r="31" spans="2:33" ht="24" customHeight="1">
      <c r="B31" s="109"/>
      <c r="C31" s="109"/>
      <c r="D31" s="109" t="s">
        <v>124</v>
      </c>
      <c r="E31" s="171">
        <v>0</v>
      </c>
      <c r="F31" s="222">
        <v>0</v>
      </c>
      <c r="G31" s="222">
        <v>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0</v>
      </c>
      <c r="AE31" s="111" t="e">
        <f t="shared" si="10"/>
        <v>#DIV/0!</v>
      </c>
      <c r="AF31" s="110">
        <f t="shared" si="11"/>
        <v>0</v>
      </c>
      <c r="AG31" s="111" t="e">
        <f t="shared" si="12"/>
        <v>#DIV/0!</v>
      </c>
    </row>
    <row r="32" spans="2:33" ht="24" customHeight="1">
      <c r="B32" s="109"/>
      <c r="C32" s="109"/>
      <c r="D32" s="109" t="s">
        <v>40</v>
      </c>
      <c r="E32" s="171">
        <v>780000</v>
      </c>
      <c r="F32" s="222">
        <v>91110</v>
      </c>
      <c r="G32" s="222">
        <v>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91110</v>
      </c>
      <c r="AE32" s="111">
        <f t="shared" si="10"/>
        <v>11.680769230769231</v>
      </c>
      <c r="AF32" s="110">
        <f t="shared" si="11"/>
        <v>688890</v>
      </c>
      <c r="AG32" s="111">
        <f t="shared" si="12"/>
        <v>88.319230769230771</v>
      </c>
    </row>
    <row r="33" spans="2:33" ht="24" customHeight="1">
      <c r="B33" s="109"/>
      <c r="C33" s="109"/>
      <c r="D33" s="109" t="s">
        <v>42</v>
      </c>
      <c r="E33" s="171">
        <v>1200000</v>
      </c>
      <c r="F33" s="222">
        <v>80000</v>
      </c>
      <c r="G33" s="222">
        <v>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80000</v>
      </c>
      <c r="AE33" s="111">
        <f t="shared" si="10"/>
        <v>6.666666666666667</v>
      </c>
      <c r="AF33" s="110">
        <f t="shared" si="11"/>
        <v>1120000</v>
      </c>
      <c r="AG33" s="111">
        <f t="shared" si="12"/>
        <v>93.333333333333329</v>
      </c>
    </row>
    <row r="34" spans="2:33" ht="24" customHeight="1">
      <c r="B34" s="109"/>
      <c r="C34" s="109"/>
      <c r="D34" s="109" t="s">
        <v>44</v>
      </c>
      <c r="E34" s="171">
        <v>5185600</v>
      </c>
      <c r="F34" s="222">
        <v>377700</v>
      </c>
      <c r="G34" s="222">
        <v>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377700</v>
      </c>
      <c r="AE34" s="111">
        <f t="shared" si="10"/>
        <v>7.2836315951866704</v>
      </c>
      <c r="AF34" s="110">
        <f t="shared" si="11"/>
        <v>4807900</v>
      </c>
      <c r="AG34" s="111">
        <f t="shared" si="12"/>
        <v>92.716368404813323</v>
      </c>
    </row>
    <row r="35" spans="2:33" ht="24" customHeight="1">
      <c r="B35" s="109"/>
      <c r="C35" s="109"/>
      <c r="D35" s="109" t="s">
        <v>46</v>
      </c>
      <c r="E35" s="171">
        <v>0</v>
      </c>
      <c r="F35" s="222">
        <v>0</v>
      </c>
      <c r="G35" s="222">
        <v>0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71">
        <v>108000</v>
      </c>
      <c r="F36" s="222">
        <v>9000</v>
      </c>
      <c r="G36" s="222">
        <v>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9000</v>
      </c>
      <c r="AE36" s="111">
        <f t="shared" si="10"/>
        <v>8.3333333333333339</v>
      </c>
      <c r="AF36" s="110">
        <f t="shared" si="11"/>
        <v>99000</v>
      </c>
      <c r="AG36" s="111">
        <f t="shared" si="12"/>
        <v>91.666666666666671</v>
      </c>
    </row>
    <row r="37" spans="2:33" ht="24" customHeight="1">
      <c r="B37" s="109"/>
      <c r="C37" s="109"/>
      <c r="D37" s="109" t="s">
        <v>50</v>
      </c>
      <c r="E37" s="171">
        <v>11900000</v>
      </c>
      <c r="F37" s="222">
        <v>919470</v>
      </c>
      <c r="G37" s="222">
        <v>0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919470</v>
      </c>
      <c r="AE37" s="111">
        <f t="shared" si="10"/>
        <v>7.7266386554621853</v>
      </c>
      <c r="AF37" s="110">
        <f t="shared" si="11"/>
        <v>10980530</v>
      </c>
      <c r="AG37" s="111">
        <f t="shared" si="12"/>
        <v>92.273361344537818</v>
      </c>
    </row>
    <row r="38" spans="2:33" ht="24" customHeight="1">
      <c r="B38" s="109"/>
      <c r="C38" s="109"/>
      <c r="D38" s="109" t="s">
        <v>52</v>
      </c>
      <c r="E38" s="171">
        <v>0</v>
      </c>
      <c r="F38" s="222">
        <v>0</v>
      </c>
      <c r="G38" s="222">
        <v>0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71">
        <v>0</v>
      </c>
      <c r="F39" s="222">
        <v>0</v>
      </c>
      <c r="G39" s="222">
        <v>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 t="e">
        <f t="shared" si="10"/>
        <v>#DIV/0!</v>
      </c>
      <c r="AF39" s="110">
        <f t="shared" si="11"/>
        <v>0</v>
      </c>
      <c r="AG39" s="111" t="e">
        <f t="shared" si="12"/>
        <v>#DIV/0!</v>
      </c>
    </row>
    <row r="40" spans="2:33" ht="24" customHeight="1">
      <c r="B40" s="109"/>
      <c r="C40" s="109"/>
      <c r="D40" s="109" t="s">
        <v>56</v>
      </c>
      <c r="E40" s="171">
        <v>650000</v>
      </c>
      <c r="F40" s="222">
        <v>59215.72</v>
      </c>
      <c r="G40" s="222">
        <v>0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59215.72</v>
      </c>
      <c r="AE40" s="111">
        <f t="shared" si="10"/>
        <v>9.1101107692307686</v>
      </c>
      <c r="AF40" s="110">
        <f t="shared" si="11"/>
        <v>590784.28</v>
      </c>
      <c r="AG40" s="111">
        <f t="shared" si="12"/>
        <v>90.889889230769228</v>
      </c>
    </row>
    <row r="41" spans="2:33" ht="24" customHeight="1">
      <c r="B41" s="109"/>
      <c r="C41" s="109"/>
      <c r="D41" s="109" t="s">
        <v>126</v>
      </c>
      <c r="E41" s="171">
        <v>0</v>
      </c>
      <c r="F41" s="222">
        <v>0</v>
      </c>
      <c r="G41" s="222">
        <v>0</v>
      </c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71">
        <v>8500000</v>
      </c>
      <c r="F43" s="222">
        <v>166311.73000000001</v>
      </c>
      <c r="G43" s="222">
        <v>0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166311.73000000001</v>
      </c>
      <c r="AE43" s="111">
        <f>+AD43*100/E43</f>
        <v>1.9566085882352944</v>
      </c>
      <c r="AF43" s="110">
        <f>+E43-AD43</f>
        <v>8333688.2699999996</v>
      </c>
      <c r="AG43" s="111">
        <f>+AF43*100/E43</f>
        <v>98.043391411764702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71">
        <v>3500000</v>
      </c>
      <c r="F45" s="222">
        <v>99881.82</v>
      </c>
      <c r="G45" s="222">
        <v>0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99881.82</v>
      </c>
      <c r="AE45" s="111">
        <f t="shared" ref="AE45:AE53" si="14">+AD45*100/E45</f>
        <v>2.8537662857142858</v>
      </c>
      <c r="AF45" s="110">
        <f t="shared" ref="AF45:AF53" si="15">+E45-AD45</f>
        <v>3400118.18</v>
      </c>
      <c r="AG45" s="111">
        <f t="shared" ref="AG45:AG53" si="16">+AF45*100/E45</f>
        <v>97.146233714285714</v>
      </c>
    </row>
    <row r="46" spans="2:33" ht="24" customHeight="1">
      <c r="B46" s="109"/>
      <c r="C46" s="109"/>
      <c r="D46" s="109" t="s">
        <v>131</v>
      </c>
      <c r="E46" s="171">
        <v>5000000</v>
      </c>
      <c r="F46" s="222">
        <v>1364628.35</v>
      </c>
      <c r="G46" s="222">
        <v>0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1364628.35</v>
      </c>
      <c r="AE46" s="111">
        <f t="shared" si="14"/>
        <v>27.292566999999998</v>
      </c>
      <c r="AF46" s="110">
        <f t="shared" si="15"/>
        <v>3635371.65</v>
      </c>
      <c r="AG46" s="111">
        <f t="shared" si="16"/>
        <v>72.707432999999995</v>
      </c>
    </row>
    <row r="47" spans="2:33" ht="24" customHeight="1">
      <c r="B47" s="109"/>
      <c r="C47" s="109"/>
      <c r="D47" s="109" t="s">
        <v>132</v>
      </c>
      <c r="E47" s="171">
        <v>250000</v>
      </c>
      <c r="F47" s="222">
        <v>0</v>
      </c>
      <c r="G47" s="222">
        <v>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250000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71">
        <v>300000</v>
      </c>
      <c r="F48" s="222">
        <v>0</v>
      </c>
      <c r="G48" s="222">
        <v>0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300000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71">
        <v>0</v>
      </c>
      <c r="F49" s="222">
        <v>0</v>
      </c>
      <c r="G49" s="222">
        <v>0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71">
        <v>3200000</v>
      </c>
      <c r="F50" s="222">
        <v>330697.5</v>
      </c>
      <c r="G50" s="222">
        <v>0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330697.5</v>
      </c>
      <c r="AE50" s="111">
        <f t="shared" si="14"/>
        <v>10.334296875</v>
      </c>
      <c r="AF50" s="110">
        <f t="shared" si="15"/>
        <v>2869302.5</v>
      </c>
      <c r="AG50" s="111">
        <f t="shared" si="16"/>
        <v>89.665703124999993</v>
      </c>
    </row>
    <row r="51" spans="2:33" ht="24" customHeight="1">
      <c r="B51" s="109"/>
      <c r="C51" s="109"/>
      <c r="D51" s="109" t="s">
        <v>65</v>
      </c>
      <c r="E51" s="171">
        <v>2600000</v>
      </c>
      <c r="F51" s="222">
        <v>253484.29</v>
      </c>
      <c r="G51" s="222">
        <v>0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253484.29</v>
      </c>
      <c r="AE51" s="111">
        <f t="shared" si="14"/>
        <v>9.7493957692307696</v>
      </c>
      <c r="AF51" s="110">
        <f t="shared" si="15"/>
        <v>2346515.71</v>
      </c>
      <c r="AG51" s="111">
        <f t="shared" si="16"/>
        <v>90.250604230769227</v>
      </c>
    </row>
    <row r="52" spans="2:33" ht="24" customHeight="1">
      <c r="B52" s="109"/>
      <c r="C52" s="109"/>
      <c r="D52" s="109" t="s">
        <v>67</v>
      </c>
      <c r="E52" s="171">
        <v>6000000</v>
      </c>
      <c r="F52" s="222">
        <v>394664.24</v>
      </c>
      <c r="G52" s="222">
        <v>0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394664.24</v>
      </c>
      <c r="AE52" s="111">
        <f t="shared" si="14"/>
        <v>6.5777373333333333</v>
      </c>
      <c r="AF52" s="110">
        <f t="shared" si="15"/>
        <v>5605335.7599999998</v>
      </c>
      <c r="AG52" s="111">
        <f t="shared" si="16"/>
        <v>93.422262666666668</v>
      </c>
    </row>
    <row r="53" spans="2:33" ht="24" customHeight="1">
      <c r="B53" s="109"/>
      <c r="C53" s="109"/>
      <c r="D53" s="109" t="s">
        <v>135</v>
      </c>
      <c r="E53" s="171">
        <v>1800000</v>
      </c>
      <c r="F53" s="222">
        <v>52650</v>
      </c>
      <c r="G53" s="222">
        <v>0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52650</v>
      </c>
      <c r="AE53" s="111">
        <f t="shared" si="14"/>
        <v>2.9249999999999998</v>
      </c>
      <c r="AF53" s="110">
        <f t="shared" si="15"/>
        <v>1747350</v>
      </c>
      <c r="AG53" s="111">
        <f t="shared" si="16"/>
        <v>97.075000000000003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71">
        <v>1300000</v>
      </c>
      <c r="F56" s="222">
        <v>255470.1</v>
      </c>
      <c r="G56" s="222">
        <v>0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255470.1</v>
      </c>
      <c r="AE56" s="111">
        <f t="shared" ref="AE56:AE58" si="18">+AD56*100/E56</f>
        <v>19.651546153846155</v>
      </c>
      <c r="AF56" s="110">
        <f t="shared" ref="AF56:AF58" si="19">+E56-AD56</f>
        <v>1044529.9</v>
      </c>
      <c r="AG56" s="111">
        <f t="shared" ref="AG56:AG58" si="20">+AF56*100/E56</f>
        <v>80.348453846153845</v>
      </c>
    </row>
    <row r="57" spans="2:33" ht="24" customHeight="1">
      <c r="B57" s="109"/>
      <c r="C57" s="109"/>
      <c r="D57" s="109" t="s">
        <v>137</v>
      </c>
      <c r="E57" s="171">
        <v>0</v>
      </c>
      <c r="F57" s="222">
        <v>0</v>
      </c>
      <c r="G57" s="222">
        <v>0</v>
      </c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71">
        <v>0</v>
      </c>
      <c r="F58" s="222">
        <v>105413.08</v>
      </c>
      <c r="G58" s="222">
        <v>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105413.08</v>
      </c>
      <c r="AE58" s="111" t="e">
        <f t="shared" si="18"/>
        <v>#DIV/0!</v>
      </c>
      <c r="AF58" s="110">
        <f t="shared" si="19"/>
        <v>-105413.08</v>
      </c>
      <c r="AG58" s="111" t="e">
        <f t="shared" si="20"/>
        <v>#DIV/0!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71">
        <v>0</v>
      </c>
      <c r="F60" s="222">
        <v>0</v>
      </c>
      <c r="G60" s="222">
        <v>0</v>
      </c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71">
        <v>0</v>
      </c>
      <c r="F61" s="222">
        <v>0</v>
      </c>
      <c r="G61" s="222">
        <v>0</v>
      </c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71">
        <v>0</v>
      </c>
      <c r="F62" s="222">
        <v>0</v>
      </c>
      <c r="G62" s="222">
        <v>0</v>
      </c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71">
        <v>653000</v>
      </c>
      <c r="F64" s="222">
        <v>0</v>
      </c>
      <c r="G64" s="222">
        <v>27827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27827</v>
      </c>
      <c r="AE64" s="111">
        <f t="shared" ref="AE64:AE71" si="26">+AD64*100/E64</f>
        <v>4.2614088820826952</v>
      </c>
      <c r="AF64" s="110">
        <f t="shared" ref="AF64:AF71" si="27">+E64-AD64</f>
        <v>625173</v>
      </c>
      <c r="AG64" s="111">
        <f t="shared" ref="AG64:AG71" si="28">+AF64*100/E64</f>
        <v>95.738591117917309</v>
      </c>
    </row>
    <row r="65" spans="1:33" ht="24" customHeight="1">
      <c r="B65" s="109"/>
      <c r="C65" s="109"/>
      <c r="D65" s="109" t="s">
        <v>142</v>
      </c>
      <c r="E65" s="171">
        <v>500000</v>
      </c>
      <c r="F65" s="222">
        <v>0</v>
      </c>
      <c r="G65" s="222">
        <v>42064.35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42064.35</v>
      </c>
      <c r="AE65" s="111">
        <f t="shared" si="26"/>
        <v>8.4128699999999998</v>
      </c>
      <c r="AF65" s="110">
        <f t="shared" si="27"/>
        <v>457935.65</v>
      </c>
      <c r="AG65" s="111">
        <f t="shared" si="28"/>
        <v>91.587130000000002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65426600</v>
      </c>
      <c r="F66" s="115">
        <f t="shared" si="29"/>
        <v>4759496.83</v>
      </c>
      <c r="G66" s="115">
        <f t="shared" si="29"/>
        <v>1138934.3500000001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5898431.1799999997</v>
      </c>
      <c r="AE66" s="116">
        <f t="shared" si="26"/>
        <v>9.0153411303659361</v>
      </c>
      <c r="AF66" s="115">
        <f t="shared" si="27"/>
        <v>59528168.82</v>
      </c>
      <c r="AG66" s="116">
        <f t="shared" si="28"/>
        <v>90.98465886963406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4896800</v>
      </c>
      <c r="F67" s="115">
        <f t="shared" si="30"/>
        <v>-71281.810000000522</v>
      </c>
      <c r="G67" s="115">
        <f t="shared" si="30"/>
        <v>15616305.120000001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15545023.310000001</v>
      </c>
      <c r="AE67" s="116">
        <f t="shared" si="26"/>
        <v>317.45268971573273</v>
      </c>
      <c r="AF67" s="115">
        <f t="shared" si="27"/>
        <v>-10648223.310000001</v>
      </c>
      <c r="AG67" s="116">
        <f t="shared" si="28"/>
        <v>-217.45268971573273</v>
      </c>
    </row>
    <row r="68" spans="1:33" ht="24" customHeight="1">
      <c r="B68" s="109"/>
      <c r="C68" s="109"/>
      <c r="D68" s="119" t="s">
        <v>145</v>
      </c>
      <c r="E68" s="171">
        <v>0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 t="e">
        <f t="shared" si="26"/>
        <v>#DIV/0!</v>
      </c>
      <c r="AF68" s="110">
        <f t="shared" si="27"/>
        <v>0</v>
      </c>
      <c r="AG68" s="111" t="e">
        <f t="shared" si="28"/>
        <v>#DIV/0!</v>
      </c>
    </row>
    <row r="69" spans="1:33" ht="24" customHeight="1">
      <c r="B69" s="109"/>
      <c r="C69" s="109"/>
      <c r="D69" s="119" t="s">
        <v>146</v>
      </c>
      <c r="E69" s="171">
        <v>22747000</v>
      </c>
      <c r="F69" s="110"/>
      <c r="G69" s="222">
        <v>26455398.57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26455398.57</v>
      </c>
      <c r="AE69" s="111">
        <f t="shared" si="26"/>
        <v>116.3028028751044</v>
      </c>
      <c r="AF69" s="110">
        <f t="shared" si="27"/>
        <v>-3708398.5700000003</v>
      </c>
      <c r="AG69" s="111">
        <f t="shared" si="28"/>
        <v>-16.302802875104408</v>
      </c>
    </row>
    <row r="70" spans="1:33" ht="24" customHeight="1">
      <c r="B70" s="109"/>
      <c r="C70" s="109"/>
      <c r="D70" s="119" t="s">
        <v>147</v>
      </c>
      <c r="E70" s="171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 t="shared" ref="E71:AC71" si="31">E27-E66-E70-E69-E68</f>
        <v>-17850200</v>
      </c>
      <c r="F71" s="123">
        <f t="shared" si="31"/>
        <v>-71281.810000000522</v>
      </c>
      <c r="G71" s="123">
        <f t="shared" si="31"/>
        <v>-10839093.449999999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-10910375.26</v>
      </c>
      <c r="AE71" s="116">
        <f t="shared" si="26"/>
        <v>61.121865637359804</v>
      </c>
      <c r="AF71" s="115">
        <f t="shared" si="27"/>
        <v>-6939824.7400000002</v>
      </c>
      <c r="AG71" s="116">
        <f t="shared" si="28"/>
        <v>38.878134362640196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71">
        <v>1500</v>
      </c>
      <c r="F74" s="110">
        <v>0</v>
      </c>
      <c r="G74" s="222">
        <v>7097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71">
        <v>0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71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71">
        <v>14471093.67</v>
      </c>
      <c r="F78" s="110"/>
      <c r="G78" s="222">
        <v>23271598.27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71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14472593.67</v>
      </c>
      <c r="F80" s="115">
        <f t="shared" si="32"/>
        <v>0</v>
      </c>
      <c r="G80" s="115">
        <f t="shared" si="32"/>
        <v>23278695.27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5:5" ht="24" customHeight="1"/>
    <row r="82" spans="5:5" ht="24" customHeight="1"/>
    <row r="83" spans="5:5" ht="24" customHeight="1">
      <c r="E83" s="125"/>
    </row>
    <row r="84" spans="5:5" ht="24" customHeight="1"/>
    <row r="85" spans="5:5" ht="24" customHeight="1"/>
    <row r="86" spans="5:5" ht="24" customHeight="1"/>
    <row r="87" spans="5:5" ht="24" customHeight="1"/>
    <row r="88" spans="5:5" ht="24" customHeight="1"/>
    <row r="89" spans="5:5" ht="24" customHeight="1"/>
    <row r="90" spans="5:5" ht="24" customHeight="1"/>
    <row r="91" spans="5:5" ht="24" customHeight="1"/>
    <row r="92" spans="5:5" ht="24" customHeight="1"/>
    <row r="93" spans="5:5" ht="24" customHeight="1"/>
    <row r="94" spans="5:5" ht="24" customHeight="1"/>
    <row r="95" spans="5:5" ht="24" customHeight="1"/>
    <row r="96" spans="5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scale="60" orientation="portrait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G1000"/>
  <sheetViews>
    <sheetView workbookViewId="0">
      <pane ySplit="8" topLeftCell="A9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23" customWidth="1"/>
    <col min="6" max="6" width="15.5703125" customWidth="1"/>
    <col min="7" max="7" width="13.28515625" bestFit="1" customWidth="1"/>
    <col min="8" max="9" width="9.210937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28515625" customWidth="1"/>
    <col min="30" max="30" width="12.0703125" customWidth="1"/>
    <col min="31" max="31" width="9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251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42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96000000</v>
      </c>
      <c r="F11" s="110">
        <v>3637141.49</v>
      </c>
      <c r="G11" s="110">
        <v>24963301.25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28600442.740000002</v>
      </c>
      <c r="AE11" s="111">
        <f t="shared" ref="AE11:AE19" si="1">+AD11*100/E11</f>
        <v>29.792127854166665</v>
      </c>
      <c r="AF11" s="110">
        <f t="shared" ref="AF11:AF19" si="2">+E11-AD11</f>
        <v>67399557.25999999</v>
      </c>
      <c r="AG11" s="111">
        <f>+AF11*100/E11</f>
        <v>70.207872145833321</v>
      </c>
    </row>
    <row r="12" spans="1:33" ht="24" customHeight="1">
      <c r="B12" s="109"/>
      <c r="C12" s="109"/>
      <c r="D12" s="109" t="s">
        <v>7</v>
      </c>
      <c r="E12" s="110">
        <v>2013280</v>
      </c>
      <c r="F12" s="110">
        <v>0</v>
      </c>
      <c r="G12" s="110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2013280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400000</v>
      </c>
      <c r="F13" s="110">
        <v>0</v>
      </c>
      <c r="G13" s="110">
        <v>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400000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13000000</v>
      </c>
      <c r="F14" s="110">
        <v>746011.1</v>
      </c>
      <c r="G14" s="110">
        <v>0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746011.1</v>
      </c>
      <c r="AE14" s="111">
        <f t="shared" si="1"/>
        <v>5.7385469230769228</v>
      </c>
      <c r="AF14" s="110">
        <f t="shared" si="2"/>
        <v>12253988.9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50000</v>
      </c>
      <c r="F15" s="110">
        <v>0</v>
      </c>
      <c r="G15" s="110">
        <v>0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50000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2500000</v>
      </c>
      <c r="F16" s="110">
        <v>16089.25</v>
      </c>
      <c r="G16" s="110">
        <v>0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16089.25</v>
      </c>
      <c r="AE16" s="111">
        <f t="shared" si="1"/>
        <v>0.64356999999999998</v>
      </c>
      <c r="AF16" s="110">
        <f t="shared" si="2"/>
        <v>2483910.75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2700000</v>
      </c>
      <c r="F17" s="110">
        <v>11999</v>
      </c>
      <c r="G17" s="110">
        <v>0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11999</v>
      </c>
      <c r="AE17" s="111">
        <f t="shared" si="1"/>
        <v>0.44440740740740742</v>
      </c>
      <c r="AF17" s="110">
        <f t="shared" si="2"/>
        <v>2688001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120000</v>
      </c>
      <c r="F18" s="110">
        <v>0</v>
      </c>
      <c r="G18" s="110">
        <v>0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120000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6000000</v>
      </c>
      <c r="F19" s="110">
        <v>57415</v>
      </c>
      <c r="G19" s="110">
        <v>491007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548422</v>
      </c>
      <c r="AE19" s="111">
        <f t="shared" si="1"/>
        <v>9.140366666666667</v>
      </c>
      <c r="AF19" s="110">
        <f t="shared" si="2"/>
        <v>5451578</v>
      </c>
      <c r="AG19" s="111">
        <f t="shared" si="3"/>
        <v>1110.2851894168514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>
        <v>0</v>
      </c>
      <c r="G21" s="110">
        <v>0</v>
      </c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1400000</v>
      </c>
      <c r="F22" s="110">
        <v>0</v>
      </c>
      <c r="G22" s="110">
        <v>0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1400000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1500000</v>
      </c>
      <c r="F23" s="110">
        <v>2609</v>
      </c>
      <c r="G23" s="110">
        <v>0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2609</v>
      </c>
      <c r="AE23" s="111">
        <f t="shared" si="5"/>
        <v>0.17393333333333333</v>
      </c>
      <c r="AF23" s="110">
        <f t="shared" si="6"/>
        <v>1497391</v>
      </c>
      <c r="AG23" s="111">
        <f t="shared" si="7"/>
        <v>99.826066666666662</v>
      </c>
    </row>
    <row r="24" spans="2:33" ht="24" customHeight="1">
      <c r="B24" s="109"/>
      <c r="C24" s="109"/>
      <c r="D24" s="109" t="s">
        <v>30</v>
      </c>
      <c r="E24" s="110">
        <v>120000</v>
      </c>
      <c r="F24" s="110">
        <v>0</v>
      </c>
      <c r="G24" s="110">
        <v>0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120000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600000</v>
      </c>
      <c r="F25" s="110">
        <v>0</v>
      </c>
      <c r="G25" s="110">
        <v>2259293.4500000002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2259293.4500000002</v>
      </c>
      <c r="AE25" s="111">
        <f t="shared" si="5"/>
        <v>376.54890833333337</v>
      </c>
      <c r="AF25" s="110">
        <f t="shared" si="6"/>
        <v>-1659293.4500000002</v>
      </c>
      <c r="AG25" s="111">
        <f t="shared" si="7"/>
        <v>-276.54890833333337</v>
      </c>
    </row>
    <row r="26" spans="2:33" ht="24" customHeight="1">
      <c r="B26" s="109"/>
      <c r="C26" s="109"/>
      <c r="D26" s="109" t="s">
        <v>121</v>
      </c>
      <c r="E26" s="110">
        <v>0</v>
      </c>
      <c r="F26" s="110">
        <v>0</v>
      </c>
      <c r="G26" s="110">
        <v>0</v>
      </c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126403280</v>
      </c>
      <c r="F27" s="115">
        <f t="shared" si="8"/>
        <v>4471264.84</v>
      </c>
      <c r="G27" s="115">
        <f t="shared" si="8"/>
        <v>27713601.699999999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32184866.540000003</v>
      </c>
      <c r="AE27" s="116">
        <f t="shared" si="5"/>
        <v>25.462050146167098</v>
      </c>
      <c r="AF27" s="115">
        <f>SUM(AF10:AF26)</f>
        <v>94218413.459999993</v>
      </c>
      <c r="AG27" s="116">
        <f t="shared" si="7"/>
        <v>74.537949853832913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15700000</v>
      </c>
      <c r="F30" s="110">
        <v>0</v>
      </c>
      <c r="G30" s="110">
        <v>1501522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1501522</v>
      </c>
      <c r="AE30" s="111">
        <f t="shared" ref="AE30:AE41" si="10">+AD30*100/E30</f>
        <v>9.5638343949044593</v>
      </c>
      <c r="AF30" s="110">
        <f t="shared" ref="AF30:AF41" si="11">+E30-AD30</f>
        <v>14198478</v>
      </c>
      <c r="AG30" s="111">
        <f t="shared" ref="AG30:AG41" si="12">+AF30*100/E30</f>
        <v>90.436165605095539</v>
      </c>
    </row>
    <row r="31" spans="2:33" ht="24" customHeight="1">
      <c r="B31" s="109"/>
      <c r="C31" s="109"/>
      <c r="D31" s="109" t="s">
        <v>124</v>
      </c>
      <c r="E31" s="110">
        <v>100000</v>
      </c>
      <c r="F31" s="110">
        <v>4330</v>
      </c>
      <c r="G31" s="110">
        <v>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4330</v>
      </c>
      <c r="AE31" s="111">
        <f t="shared" si="10"/>
        <v>4.33</v>
      </c>
      <c r="AF31" s="110">
        <f t="shared" si="11"/>
        <v>95670</v>
      </c>
      <c r="AG31" s="111">
        <f t="shared" si="12"/>
        <v>95.67</v>
      </c>
    </row>
    <row r="32" spans="2:33" ht="24" customHeight="1">
      <c r="B32" s="109"/>
      <c r="C32" s="109"/>
      <c r="D32" s="109" t="s">
        <v>40</v>
      </c>
      <c r="E32" s="110">
        <v>1500000</v>
      </c>
      <c r="F32" s="110">
        <v>134280</v>
      </c>
      <c r="G32" s="110">
        <v>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134280</v>
      </c>
      <c r="AE32" s="111">
        <f t="shared" si="10"/>
        <v>8.952</v>
      </c>
      <c r="AF32" s="110">
        <f t="shared" si="11"/>
        <v>1365720</v>
      </c>
      <c r="AG32" s="111">
        <f t="shared" si="12"/>
        <v>91.048000000000002</v>
      </c>
    </row>
    <row r="33" spans="2:33" ht="24" customHeight="1">
      <c r="B33" s="109"/>
      <c r="C33" s="109"/>
      <c r="D33" s="109" t="s">
        <v>42</v>
      </c>
      <c r="E33" s="110">
        <v>1100000</v>
      </c>
      <c r="F33" s="110">
        <v>95000</v>
      </c>
      <c r="G33" s="110">
        <v>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95000</v>
      </c>
      <c r="AE33" s="111">
        <f t="shared" si="10"/>
        <v>8.6363636363636367</v>
      </c>
      <c r="AF33" s="110">
        <f t="shared" si="11"/>
        <v>1005000</v>
      </c>
      <c r="AG33" s="111">
        <f t="shared" si="12"/>
        <v>91.36363636363636</v>
      </c>
    </row>
    <row r="34" spans="2:33" ht="24" customHeight="1">
      <c r="B34" s="109"/>
      <c r="C34" s="109"/>
      <c r="D34" s="109" t="s">
        <v>44</v>
      </c>
      <c r="E34" s="110">
        <v>7500000</v>
      </c>
      <c r="F34" s="110">
        <v>756900</v>
      </c>
      <c r="G34" s="110">
        <v>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756900</v>
      </c>
      <c r="AE34" s="111">
        <f t="shared" si="10"/>
        <v>10.092000000000001</v>
      </c>
      <c r="AF34" s="110">
        <f t="shared" si="11"/>
        <v>6743100</v>
      </c>
      <c r="AG34" s="111">
        <f t="shared" si="12"/>
        <v>89.908000000000001</v>
      </c>
    </row>
    <row r="35" spans="2:33" ht="24" customHeight="1">
      <c r="B35" s="109"/>
      <c r="C35" s="109"/>
      <c r="D35" s="109" t="s">
        <v>46</v>
      </c>
      <c r="E35" s="110">
        <v>0</v>
      </c>
      <c r="F35" s="110">
        <v>0</v>
      </c>
      <c r="G35" s="110">
        <v>0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100000</v>
      </c>
      <c r="F36" s="110">
        <v>4000</v>
      </c>
      <c r="G36" s="110">
        <v>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4000</v>
      </c>
      <c r="AE36" s="111">
        <f t="shared" si="10"/>
        <v>4</v>
      </c>
      <c r="AF36" s="110">
        <f t="shared" si="11"/>
        <v>96000</v>
      </c>
      <c r="AG36" s="111">
        <f t="shared" si="12"/>
        <v>96</v>
      </c>
    </row>
    <row r="37" spans="2:33" ht="24" customHeight="1">
      <c r="B37" s="109"/>
      <c r="C37" s="109"/>
      <c r="D37" s="109" t="s">
        <v>50</v>
      </c>
      <c r="E37" s="110">
        <v>24000000</v>
      </c>
      <c r="F37" s="110">
        <v>1869640</v>
      </c>
      <c r="G37" s="110">
        <v>0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1869640</v>
      </c>
      <c r="AE37" s="111">
        <f t="shared" si="10"/>
        <v>7.7901666666666669</v>
      </c>
      <c r="AF37" s="110">
        <f t="shared" si="11"/>
        <v>22130360</v>
      </c>
      <c r="AG37" s="111">
        <f t="shared" si="12"/>
        <v>92.209833333333336</v>
      </c>
    </row>
    <row r="38" spans="2:33" ht="24" customHeight="1">
      <c r="B38" s="109"/>
      <c r="C38" s="109"/>
      <c r="D38" s="109" t="s">
        <v>52</v>
      </c>
      <c r="E38" s="110">
        <v>0</v>
      </c>
      <c r="F38" s="110">
        <v>0</v>
      </c>
      <c r="G38" s="110">
        <v>0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60000</v>
      </c>
      <c r="F39" s="110">
        <v>42300</v>
      </c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42300</v>
      </c>
      <c r="AE39" s="111">
        <f t="shared" si="10"/>
        <v>70.5</v>
      </c>
      <c r="AF39" s="110">
        <f t="shared" si="11"/>
        <v>17700</v>
      </c>
      <c r="AG39" s="111">
        <f t="shared" si="12"/>
        <v>29.5</v>
      </c>
    </row>
    <row r="40" spans="2:33" ht="24" customHeight="1">
      <c r="B40" s="109"/>
      <c r="C40" s="109"/>
      <c r="D40" s="109" t="s">
        <v>56</v>
      </c>
      <c r="E40" s="110">
        <v>820000</v>
      </c>
      <c r="F40" s="110">
        <v>72832</v>
      </c>
      <c r="G40" s="110">
        <v>7649.2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80481.2</v>
      </c>
      <c r="AE40" s="111">
        <f t="shared" si="10"/>
        <v>9.8147804878048781</v>
      </c>
      <c r="AF40" s="110">
        <f t="shared" si="11"/>
        <v>739518.8</v>
      </c>
      <c r="AG40" s="111">
        <f t="shared" si="12"/>
        <v>90.185219512195118</v>
      </c>
    </row>
    <row r="41" spans="2:33" ht="24" customHeight="1">
      <c r="B41" s="109"/>
      <c r="C41" s="109"/>
      <c r="D41" s="109" t="s">
        <v>126</v>
      </c>
      <c r="E41" s="110">
        <v>0</v>
      </c>
      <c r="F41" s="110">
        <v>0</v>
      </c>
      <c r="G41" s="110">
        <v>0</v>
      </c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23000000</v>
      </c>
      <c r="F43" s="110">
        <v>813210.57</v>
      </c>
      <c r="G43" s="110">
        <v>0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813210.57</v>
      </c>
      <c r="AE43" s="111">
        <f>+AD43*100/E43</f>
        <v>3.5356981304347825</v>
      </c>
      <c r="AF43" s="110">
        <f>+E43-AD43</f>
        <v>22186789.43</v>
      </c>
      <c r="AG43" s="111">
        <f>+AF43*100/E43</f>
        <v>96.464301869565219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7800000</v>
      </c>
      <c r="F45" s="110">
        <v>562789.61</v>
      </c>
      <c r="G45" s="110">
        <v>0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562789.61</v>
      </c>
      <c r="AE45" s="111">
        <f t="shared" ref="AE45:AE53" si="14">+AD45*100/E45</f>
        <v>7.2152514102564105</v>
      </c>
      <c r="AF45" s="110">
        <f t="shared" ref="AF45:AF53" si="15">+E45-AD45</f>
        <v>7237210.3899999997</v>
      </c>
      <c r="AG45" s="111">
        <f t="shared" ref="AG45:AG53" si="16">+AF45*100/E45</f>
        <v>92.784748589743586</v>
      </c>
    </row>
    <row r="46" spans="2:33" ht="24" customHeight="1">
      <c r="B46" s="109"/>
      <c r="C46" s="109"/>
      <c r="D46" s="109" t="s">
        <v>131</v>
      </c>
      <c r="E46" s="110">
        <v>6000000</v>
      </c>
      <c r="F46" s="110">
        <v>39723.5</v>
      </c>
      <c r="G46" s="110">
        <v>0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39723.5</v>
      </c>
      <c r="AE46" s="111">
        <f t="shared" si="14"/>
        <v>0.6620583333333333</v>
      </c>
      <c r="AF46" s="110">
        <f t="shared" si="15"/>
        <v>5960276.5</v>
      </c>
      <c r="AG46" s="111">
        <f t="shared" si="16"/>
        <v>99.337941666666666</v>
      </c>
    </row>
    <row r="47" spans="2:33" ht="24" customHeight="1">
      <c r="B47" s="109"/>
      <c r="C47" s="109"/>
      <c r="D47" s="109" t="s">
        <v>132</v>
      </c>
      <c r="E47" s="110">
        <v>680000</v>
      </c>
      <c r="F47" s="110">
        <v>219429.91</v>
      </c>
      <c r="G47" s="110">
        <v>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219429.91</v>
      </c>
      <c r="AE47" s="111">
        <f t="shared" si="14"/>
        <v>32.269104411764708</v>
      </c>
      <c r="AF47" s="110">
        <f t="shared" si="15"/>
        <v>460570.08999999997</v>
      </c>
      <c r="AG47" s="111">
        <f t="shared" si="16"/>
        <v>67.730895588235299</v>
      </c>
    </row>
    <row r="48" spans="2:33" ht="24" customHeight="1">
      <c r="B48" s="109"/>
      <c r="C48" s="109"/>
      <c r="D48" s="109" t="s">
        <v>133</v>
      </c>
      <c r="E48" s="110">
        <v>900000</v>
      </c>
      <c r="F48" s="110">
        <v>15582</v>
      </c>
      <c r="G48" s="110">
        <v>0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15582</v>
      </c>
      <c r="AE48" s="111">
        <f t="shared" si="14"/>
        <v>1.7313333333333334</v>
      </c>
      <c r="AF48" s="110">
        <f t="shared" si="15"/>
        <v>884418</v>
      </c>
      <c r="AG48" s="111">
        <f t="shared" si="16"/>
        <v>98.268666666666661</v>
      </c>
    </row>
    <row r="49" spans="2:33" ht="24" customHeight="1">
      <c r="B49" s="109"/>
      <c r="C49" s="109"/>
      <c r="D49" s="109" t="s">
        <v>134</v>
      </c>
      <c r="E49" s="110">
        <v>0</v>
      </c>
      <c r="F49" s="110">
        <v>0</v>
      </c>
      <c r="G49" s="110">
        <v>0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6000000</v>
      </c>
      <c r="F50" s="110">
        <v>550795.66</v>
      </c>
      <c r="G50" s="110">
        <v>0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550795.66</v>
      </c>
      <c r="AE50" s="111">
        <f t="shared" si="14"/>
        <v>9.179927666666666</v>
      </c>
      <c r="AF50" s="110">
        <f t="shared" si="15"/>
        <v>5449204.3399999999</v>
      </c>
      <c r="AG50" s="111">
        <f t="shared" si="16"/>
        <v>90.820072333333329</v>
      </c>
    </row>
    <row r="51" spans="2:33" ht="24" customHeight="1">
      <c r="B51" s="109"/>
      <c r="C51" s="109"/>
      <c r="D51" s="109" t="s">
        <v>65</v>
      </c>
      <c r="E51" s="110">
        <v>5700000</v>
      </c>
      <c r="F51" s="110">
        <v>480177.4</v>
      </c>
      <c r="G51" s="110">
        <v>0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480177.4</v>
      </c>
      <c r="AE51" s="111">
        <f t="shared" si="14"/>
        <v>8.4241649122807019</v>
      </c>
      <c r="AF51" s="110">
        <f t="shared" si="15"/>
        <v>5219822.5999999996</v>
      </c>
      <c r="AG51" s="111">
        <f t="shared" si="16"/>
        <v>91.575835087719284</v>
      </c>
    </row>
    <row r="52" spans="2:33" ht="24" customHeight="1">
      <c r="B52" s="109"/>
      <c r="C52" s="109"/>
      <c r="D52" s="109" t="s">
        <v>67</v>
      </c>
      <c r="E52" s="110">
        <v>10000000</v>
      </c>
      <c r="F52" s="110">
        <v>664774.80000000005</v>
      </c>
      <c r="G52" s="110">
        <v>0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664774.80000000005</v>
      </c>
      <c r="AE52" s="111">
        <f t="shared" si="14"/>
        <v>6.6477480000000009</v>
      </c>
      <c r="AF52" s="110">
        <f t="shared" si="15"/>
        <v>9335225.1999999993</v>
      </c>
      <c r="AG52" s="111">
        <f t="shared" si="16"/>
        <v>93.352251999999993</v>
      </c>
    </row>
    <row r="53" spans="2:33" ht="24" customHeight="1">
      <c r="B53" s="109"/>
      <c r="C53" s="109"/>
      <c r="D53" s="109" t="s">
        <v>135</v>
      </c>
      <c r="E53" s="110">
        <v>7000000</v>
      </c>
      <c r="F53" s="110">
        <v>771463.83</v>
      </c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771463.83</v>
      </c>
      <c r="AE53" s="111">
        <f t="shared" si="14"/>
        <v>11.020911857142858</v>
      </c>
      <c r="AF53" s="110">
        <f t="shared" si="15"/>
        <v>6228536.1699999999</v>
      </c>
      <c r="AG53" s="111">
        <f t="shared" si="16"/>
        <v>88.979088142857137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2013280</v>
      </c>
      <c r="F56" s="110"/>
      <c r="G56" s="110">
        <v>0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2013280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520000</v>
      </c>
      <c r="F57" s="110">
        <v>109368.22</v>
      </c>
      <c r="G57" s="110">
        <v>0</v>
      </c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109368.22</v>
      </c>
      <c r="AE57" s="111">
        <f t="shared" si="18"/>
        <v>21.032350000000001</v>
      </c>
      <c r="AF57" s="110">
        <f t="shared" si="19"/>
        <v>410631.78</v>
      </c>
      <c r="AG57" s="111">
        <f t="shared" si="20"/>
        <v>78.967650000000006</v>
      </c>
    </row>
    <row r="58" spans="2:33" ht="24" customHeight="1">
      <c r="B58" s="109"/>
      <c r="C58" s="109"/>
      <c r="D58" s="109" t="s">
        <v>138</v>
      </c>
      <c r="E58" s="110">
        <v>200000</v>
      </c>
      <c r="F58" s="110">
        <v>183838.86</v>
      </c>
      <c r="G58" s="110">
        <v>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183838.86</v>
      </c>
      <c r="AE58" s="111">
        <f t="shared" si="18"/>
        <v>91.919430000000006</v>
      </c>
      <c r="AF58" s="110">
        <f t="shared" si="19"/>
        <v>16161.140000000014</v>
      </c>
      <c r="AG58" s="111">
        <f t="shared" si="20"/>
        <v>8.0805700000000069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2200000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>
        <f t="shared" si="22"/>
        <v>0</v>
      </c>
      <c r="AF62" s="110">
        <f t="shared" si="23"/>
        <v>2200000</v>
      </c>
      <c r="AG62" s="111">
        <f t="shared" si="24"/>
        <v>100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280000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280000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2000000</v>
      </c>
      <c r="F65" s="110">
        <v>0</v>
      </c>
      <c r="G65" s="110">
        <v>297579.40999999997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297579.40999999997</v>
      </c>
      <c r="AE65" s="111">
        <f t="shared" si="26"/>
        <v>14.878970499999998</v>
      </c>
      <c r="AF65" s="110">
        <f t="shared" si="27"/>
        <v>1702420.59</v>
      </c>
      <c r="AG65" s="111">
        <f t="shared" si="28"/>
        <v>85.121029500000006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125173280</v>
      </c>
      <c r="F66" s="115">
        <f t="shared" si="29"/>
        <v>7390436.3600000003</v>
      </c>
      <c r="G66" s="115">
        <f t="shared" si="29"/>
        <v>1806750.6099999999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9197186.9700000007</v>
      </c>
      <c r="AE66" s="116">
        <f t="shared" si="26"/>
        <v>7.3475640887576015</v>
      </c>
      <c r="AF66" s="115">
        <f t="shared" si="27"/>
        <v>115976093.03</v>
      </c>
      <c r="AG66" s="116">
        <f t="shared" si="28"/>
        <v>92.652435911242392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1230000</v>
      </c>
      <c r="F67" s="115">
        <f t="shared" si="30"/>
        <v>-2919171.5200000005</v>
      </c>
      <c r="G67" s="115">
        <f t="shared" si="30"/>
        <v>25906851.09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22987679.57</v>
      </c>
      <c r="AE67" s="116">
        <f t="shared" si="26"/>
        <v>1868.9170382113821</v>
      </c>
      <c r="AF67" s="115">
        <f t="shared" si="27"/>
        <v>-21757679.57</v>
      </c>
      <c r="AG67" s="116">
        <f t="shared" si="28"/>
        <v>-1768.9170382113821</v>
      </c>
    </row>
    <row r="68" spans="1:33" ht="24" customHeight="1">
      <c r="B68" s="109"/>
      <c r="C68" s="109"/>
      <c r="D68" s="119" t="s">
        <v>145</v>
      </c>
      <c r="E68" s="110">
        <v>163451</v>
      </c>
      <c r="F68" s="110">
        <v>152291</v>
      </c>
      <c r="G68" s="110">
        <v>1064719.52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1217010.52</v>
      </c>
      <c r="AE68" s="111">
        <f t="shared" si="26"/>
        <v>744.57208582388603</v>
      </c>
      <c r="AF68" s="110">
        <f t="shared" si="27"/>
        <v>-1053559.52</v>
      </c>
      <c r="AG68" s="111">
        <f t="shared" si="28"/>
        <v>-644.57208582388603</v>
      </c>
    </row>
    <row r="69" spans="1:33" ht="24" customHeight="1">
      <c r="B69" s="109"/>
      <c r="C69" s="109"/>
      <c r="D69" s="119" t="s">
        <v>146</v>
      </c>
      <c r="E69" s="110">
        <v>44092900</v>
      </c>
      <c r="F69" s="110">
        <v>39580183.380000003</v>
      </c>
      <c r="G69" s="110">
        <v>10960290.33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50540473.710000001</v>
      </c>
      <c r="AE69" s="111">
        <f t="shared" si="26"/>
        <v>114.62270277074087</v>
      </c>
      <c r="AF69" s="110">
        <f t="shared" si="27"/>
        <v>-6447573.7100000009</v>
      </c>
      <c r="AG69" s="111">
        <f t="shared" si="28"/>
        <v>-14.622702770740871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 t="shared" ref="E71:AC71" si="31">E27-E66-E70-E69-E68</f>
        <v>-43026351</v>
      </c>
      <c r="F71" s="123">
        <f t="shared" si="31"/>
        <v>-42651645.900000006</v>
      </c>
      <c r="G71" s="123">
        <f t="shared" si="31"/>
        <v>13881841.24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-28769804.660000004</v>
      </c>
      <c r="AE71" s="116">
        <f t="shared" si="26"/>
        <v>66.865546325320508</v>
      </c>
      <c r="AF71" s="115">
        <f t="shared" si="27"/>
        <v>-14256546.339999996</v>
      </c>
      <c r="AG71" s="116">
        <f t="shared" si="28"/>
        <v>33.134453674679492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2000</v>
      </c>
      <c r="F74" s="110">
        <v>0</v>
      </c>
      <c r="G74" s="110">
        <v>2120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481785</v>
      </c>
      <c r="F75" s="110">
        <v>481785</v>
      </c>
      <c r="G75" s="110">
        <v>100145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34236383.380000003</v>
      </c>
      <c r="F78" s="110">
        <v>0</v>
      </c>
      <c r="G78" s="110">
        <v>48276632.259999998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34720168.380000003</v>
      </c>
      <c r="F80" s="115">
        <f t="shared" si="32"/>
        <v>481785</v>
      </c>
      <c r="G80" s="115">
        <f t="shared" si="32"/>
        <v>48378897.259999998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5:5" ht="24" customHeight="1"/>
    <row r="82" spans="5:5" ht="24" customHeight="1"/>
    <row r="83" spans="5:5" ht="24" customHeight="1">
      <c r="E83" s="125"/>
    </row>
    <row r="84" spans="5:5" ht="24" customHeight="1"/>
    <row r="85" spans="5:5" ht="24" customHeight="1"/>
    <row r="86" spans="5:5" ht="24" customHeight="1"/>
    <row r="87" spans="5:5" ht="24" customHeight="1"/>
    <row r="88" spans="5:5" ht="24" customHeight="1"/>
    <row r="89" spans="5:5" ht="24" customHeight="1"/>
    <row r="90" spans="5:5" ht="24" customHeight="1"/>
    <row r="91" spans="5:5" ht="24" customHeight="1"/>
    <row r="92" spans="5:5" ht="24" customHeight="1"/>
    <row r="93" spans="5:5" ht="24" customHeight="1"/>
    <row r="94" spans="5:5" ht="24" customHeight="1"/>
    <row r="95" spans="5:5" ht="24" customHeight="1"/>
    <row r="96" spans="5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scale="60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7030A0"/>
  </sheetPr>
  <dimension ref="A1:AG1000"/>
  <sheetViews>
    <sheetView zoomScale="90" zoomScaleNormal="90" workbookViewId="0">
      <pane ySplit="8" topLeftCell="A10" activePane="bottomLeft" state="frozen"/>
      <selection pane="bottomLeft" activeCell="J13" sqref="J13"/>
    </sheetView>
  </sheetViews>
  <sheetFormatPr defaultColWidth="9.2109375" defaultRowHeight="15" customHeight="1"/>
  <cols>
    <col min="1" max="3" width="1.28515625" customWidth="1"/>
    <col min="4" max="4" width="43.0703125" customWidth="1"/>
    <col min="5" max="5" width="13.2109375" customWidth="1"/>
    <col min="6" max="6" width="7.7109375" customWidth="1"/>
    <col min="7" max="7" width="16" customWidth="1"/>
    <col min="8" max="8" width="7.7109375" customWidth="1"/>
    <col min="9" max="9" width="7.92578125" customWidth="1"/>
    <col min="10" max="10" width="7.3554687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570312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42578125" customWidth="1"/>
    <col min="23" max="23" width="7.92578125" customWidth="1"/>
    <col min="24" max="24" width="7.5703125" customWidth="1"/>
    <col min="25" max="25" width="8" customWidth="1"/>
    <col min="26" max="26" width="7.42578125" customWidth="1"/>
    <col min="27" max="27" width="7.92578125" customWidth="1"/>
    <col min="28" max="28" width="7.42578125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39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44"/>
      <c r="AG1" s="44"/>
    </row>
    <row r="2" spans="1:33" ht="24" customHeight="1">
      <c r="A2" s="392" t="s">
        <v>252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  <c r="AF2" s="44"/>
      <c r="AG2" s="44"/>
    </row>
    <row r="3" spans="1:33" ht="24" customHeight="1">
      <c r="A3" s="39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44"/>
      <c r="AG3" s="44"/>
    </row>
    <row r="4" spans="1:33" ht="24" customHeight="1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</row>
    <row r="5" spans="1:33" ht="24" customHeight="1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392"/>
      <c r="AE5" s="380"/>
      <c r="AF5" s="392" t="s">
        <v>98</v>
      </c>
      <c r="AG5" s="380"/>
    </row>
    <row r="6" spans="1:33" ht="54">
      <c r="A6" s="46"/>
      <c r="B6" s="376" t="s">
        <v>1</v>
      </c>
      <c r="C6" s="377"/>
      <c r="D6" s="378"/>
      <c r="E6" s="51" t="s">
        <v>99</v>
      </c>
      <c r="F6" s="387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89" t="s">
        <v>101</v>
      </c>
      <c r="AG6" s="371"/>
    </row>
    <row r="7" spans="1:33" ht="24" customHeight="1">
      <c r="A7" s="46"/>
      <c r="B7" s="379"/>
      <c r="C7" s="380"/>
      <c r="D7" s="381"/>
      <c r="E7" s="385" t="s">
        <v>102</v>
      </c>
      <c r="F7" s="387" t="s">
        <v>103</v>
      </c>
      <c r="G7" s="371"/>
      <c r="H7" s="387" t="s">
        <v>104</v>
      </c>
      <c r="I7" s="371"/>
      <c r="J7" s="387" t="s">
        <v>105</v>
      </c>
      <c r="K7" s="371"/>
      <c r="L7" s="387" t="s">
        <v>106</v>
      </c>
      <c r="M7" s="371"/>
      <c r="N7" s="387" t="s">
        <v>107</v>
      </c>
      <c r="O7" s="371"/>
      <c r="P7" s="387" t="s">
        <v>108</v>
      </c>
      <c r="Q7" s="371"/>
      <c r="R7" s="387" t="s">
        <v>109</v>
      </c>
      <c r="S7" s="371"/>
      <c r="T7" s="387" t="s">
        <v>110</v>
      </c>
      <c r="U7" s="371"/>
      <c r="V7" s="387" t="s">
        <v>111</v>
      </c>
      <c r="W7" s="371"/>
      <c r="X7" s="387" t="s">
        <v>112</v>
      </c>
      <c r="Y7" s="371"/>
      <c r="Z7" s="387" t="s">
        <v>113</v>
      </c>
      <c r="AA7" s="371"/>
      <c r="AB7" s="387" t="s">
        <v>114</v>
      </c>
      <c r="AC7" s="371"/>
      <c r="AD7" s="48" t="s">
        <v>115</v>
      </c>
      <c r="AE7" s="390" t="s">
        <v>116</v>
      </c>
      <c r="AF7" s="49" t="s">
        <v>115</v>
      </c>
      <c r="AG7" s="391" t="s">
        <v>116</v>
      </c>
    </row>
    <row r="8" spans="1:33" ht="24" customHeight="1">
      <c r="A8" s="46"/>
      <c r="B8" s="382"/>
      <c r="C8" s="383"/>
      <c r="D8" s="384"/>
      <c r="E8" s="386"/>
      <c r="F8" s="48">
        <v>2568</v>
      </c>
      <c r="G8" s="48">
        <v>2569</v>
      </c>
      <c r="H8" s="48">
        <v>2568</v>
      </c>
      <c r="I8" s="48">
        <v>2569</v>
      </c>
      <c r="J8" s="48">
        <v>2568</v>
      </c>
      <c r="K8" s="48">
        <v>2569</v>
      </c>
      <c r="L8" s="48">
        <v>2568</v>
      </c>
      <c r="M8" s="48">
        <v>2569</v>
      </c>
      <c r="N8" s="48">
        <v>2568</v>
      </c>
      <c r="O8" s="48">
        <v>2569</v>
      </c>
      <c r="P8" s="48">
        <v>2568</v>
      </c>
      <c r="Q8" s="48">
        <v>2569</v>
      </c>
      <c r="R8" s="48">
        <v>2568</v>
      </c>
      <c r="S8" s="48">
        <v>2569</v>
      </c>
      <c r="T8" s="48">
        <v>2568</v>
      </c>
      <c r="U8" s="48">
        <v>2569</v>
      </c>
      <c r="V8" s="48">
        <v>2568</v>
      </c>
      <c r="W8" s="48">
        <v>2569</v>
      </c>
      <c r="X8" s="48">
        <v>2568</v>
      </c>
      <c r="Y8" s="48">
        <v>2569</v>
      </c>
      <c r="Z8" s="48">
        <v>2568</v>
      </c>
      <c r="AA8" s="48">
        <v>2569</v>
      </c>
      <c r="AB8" s="48">
        <v>2568</v>
      </c>
      <c r="AC8" s="48">
        <v>2569</v>
      </c>
      <c r="AD8" s="48" t="s">
        <v>117</v>
      </c>
      <c r="AE8" s="386"/>
      <c r="AF8" s="51" t="s">
        <v>118</v>
      </c>
      <c r="AG8" s="386"/>
    </row>
    <row r="9" spans="1:33" ht="24" customHeight="1">
      <c r="A9" s="44"/>
      <c r="B9" s="52" t="s">
        <v>119</v>
      </c>
      <c r="C9" s="52"/>
      <c r="D9" s="52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5"/>
      <c r="AF9" s="56"/>
      <c r="AG9" s="55"/>
    </row>
    <row r="10" spans="1:33" ht="24" customHeight="1">
      <c r="A10" s="44"/>
      <c r="B10" s="55"/>
      <c r="C10" s="370" t="s">
        <v>4</v>
      </c>
      <c r="D10" s="371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5"/>
      <c r="AF10" s="57"/>
      <c r="AG10" s="55"/>
    </row>
    <row r="11" spans="1:33" ht="24" customHeight="1">
      <c r="A11" s="44"/>
      <c r="B11" s="59"/>
      <c r="C11" s="59"/>
      <c r="D11" s="59" t="s">
        <v>5</v>
      </c>
      <c r="E11" s="62">
        <v>363000000</v>
      </c>
      <c r="F11" s="62"/>
      <c r="G11" s="62">
        <v>58011017.07</v>
      </c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>
        <f t="shared" ref="AD11:AD19" si="0">SUM(F11:AC11)</f>
        <v>58011017.07</v>
      </c>
      <c r="AE11" s="63">
        <f t="shared" ref="AE11:AE19" si="1">+AD11*100/E11</f>
        <v>15.980996438016529</v>
      </c>
      <c r="AF11" s="62">
        <f t="shared" ref="AF11:AF19" si="2">+E11-AD11</f>
        <v>304988982.93000001</v>
      </c>
      <c r="AG11" s="63">
        <f t="shared" ref="AG11:AG19" si="3">+AF11*100/E11</f>
        <v>84.019003561983467</v>
      </c>
    </row>
    <row r="12" spans="1:33" ht="24" customHeight="1">
      <c r="A12" s="44"/>
      <c r="B12" s="59"/>
      <c r="C12" s="59"/>
      <c r="D12" s="59" t="s">
        <v>7</v>
      </c>
      <c r="E12" s="62">
        <v>14000000</v>
      </c>
      <c r="F12" s="62"/>
      <c r="G12" s="62">
        <v>0</v>
      </c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>
        <f t="shared" si="0"/>
        <v>0</v>
      </c>
      <c r="AE12" s="63">
        <f t="shared" si="1"/>
        <v>0</v>
      </c>
      <c r="AF12" s="62">
        <f t="shared" si="2"/>
        <v>14000000</v>
      </c>
      <c r="AG12" s="63">
        <f t="shared" si="3"/>
        <v>100</v>
      </c>
    </row>
    <row r="13" spans="1:33" ht="24" customHeight="1">
      <c r="A13" s="44"/>
      <c r="B13" s="59"/>
      <c r="C13" s="59"/>
      <c r="D13" s="59" t="s">
        <v>9</v>
      </c>
      <c r="E13" s="62">
        <v>2000000</v>
      </c>
      <c r="F13" s="62"/>
      <c r="G13" s="62">
        <v>0</v>
      </c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>
        <f t="shared" si="0"/>
        <v>0</v>
      </c>
      <c r="AE13" s="63">
        <f t="shared" si="1"/>
        <v>0</v>
      </c>
      <c r="AF13" s="62">
        <f t="shared" si="2"/>
        <v>2000000</v>
      </c>
      <c r="AG13" s="63">
        <f t="shared" si="3"/>
        <v>100</v>
      </c>
    </row>
    <row r="14" spans="1:33" ht="24" customHeight="1">
      <c r="A14" s="44"/>
      <c r="B14" s="59"/>
      <c r="C14" s="59"/>
      <c r="D14" s="59" t="s">
        <v>11</v>
      </c>
      <c r="E14" s="62">
        <v>150000000</v>
      </c>
      <c r="F14" s="62"/>
      <c r="G14" s="362" t="s">
        <v>253</v>
      </c>
      <c r="H14" s="3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>
        <f t="shared" si="0"/>
        <v>0</v>
      </c>
      <c r="AE14" s="63">
        <f t="shared" si="1"/>
        <v>0</v>
      </c>
      <c r="AF14" s="62">
        <f t="shared" si="2"/>
        <v>150000000</v>
      </c>
      <c r="AG14" s="63">
        <f t="shared" si="3"/>
        <v>100</v>
      </c>
    </row>
    <row r="15" spans="1:33" ht="24" customHeight="1">
      <c r="A15" s="44"/>
      <c r="B15" s="59"/>
      <c r="C15" s="59"/>
      <c r="D15" s="59" t="s">
        <v>13</v>
      </c>
      <c r="E15" s="62">
        <v>4000000</v>
      </c>
      <c r="F15" s="62"/>
      <c r="G15" s="362" t="s">
        <v>253</v>
      </c>
      <c r="H15" s="3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>
        <f t="shared" si="0"/>
        <v>0</v>
      </c>
      <c r="AE15" s="63">
        <f t="shared" si="1"/>
        <v>0</v>
      </c>
      <c r="AF15" s="62">
        <f t="shared" si="2"/>
        <v>4000000</v>
      </c>
      <c r="AG15" s="63">
        <f t="shared" si="3"/>
        <v>100</v>
      </c>
    </row>
    <row r="16" spans="1:33" ht="24" customHeight="1">
      <c r="A16" s="44"/>
      <c r="B16" s="59"/>
      <c r="C16" s="59"/>
      <c r="D16" s="59" t="s">
        <v>15</v>
      </c>
      <c r="E16" s="62">
        <v>30000000</v>
      </c>
      <c r="F16" s="62"/>
      <c r="G16" s="362" t="s">
        <v>253</v>
      </c>
      <c r="H16" s="3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>
        <f t="shared" si="0"/>
        <v>0</v>
      </c>
      <c r="AE16" s="63">
        <f t="shared" si="1"/>
        <v>0</v>
      </c>
      <c r="AF16" s="62">
        <f t="shared" si="2"/>
        <v>30000000</v>
      </c>
      <c r="AG16" s="63">
        <f t="shared" si="3"/>
        <v>100</v>
      </c>
    </row>
    <row r="17" spans="1:33" ht="24" customHeight="1">
      <c r="A17" s="44"/>
      <c r="B17" s="59"/>
      <c r="C17" s="59"/>
      <c r="D17" s="59" t="s">
        <v>17</v>
      </c>
      <c r="E17" s="62">
        <v>45000000</v>
      </c>
      <c r="F17" s="62"/>
      <c r="G17" s="362" t="s">
        <v>253</v>
      </c>
      <c r="H17" s="3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>
        <f t="shared" si="0"/>
        <v>0</v>
      </c>
      <c r="AE17" s="63">
        <f t="shared" si="1"/>
        <v>0</v>
      </c>
      <c r="AF17" s="62">
        <f t="shared" si="2"/>
        <v>45000000</v>
      </c>
      <c r="AG17" s="63">
        <f t="shared" si="3"/>
        <v>100</v>
      </c>
    </row>
    <row r="18" spans="1:33" ht="24" customHeight="1">
      <c r="A18" s="44"/>
      <c r="B18" s="59"/>
      <c r="C18" s="59"/>
      <c r="D18" s="59" t="s">
        <v>19</v>
      </c>
      <c r="E18" s="62">
        <v>600000</v>
      </c>
      <c r="F18" s="62"/>
      <c r="G18" s="362" t="s">
        <v>253</v>
      </c>
      <c r="H18" s="3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>
        <f t="shared" si="0"/>
        <v>0</v>
      </c>
      <c r="AE18" s="63">
        <f t="shared" si="1"/>
        <v>0</v>
      </c>
      <c r="AF18" s="62">
        <f t="shared" si="2"/>
        <v>600000</v>
      </c>
      <c r="AG18" s="63">
        <f t="shared" si="3"/>
        <v>100</v>
      </c>
    </row>
    <row r="19" spans="1:33" ht="24" customHeight="1">
      <c r="A19" s="44"/>
      <c r="B19" s="59"/>
      <c r="C19" s="59"/>
      <c r="D19" s="59" t="s">
        <v>21</v>
      </c>
      <c r="E19" s="62">
        <v>99000000</v>
      </c>
      <c r="F19" s="62"/>
      <c r="G19" s="62">
        <v>7141555</v>
      </c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>
        <f t="shared" si="0"/>
        <v>7141555</v>
      </c>
      <c r="AE19" s="63">
        <f t="shared" si="1"/>
        <v>7.2136919191919189</v>
      </c>
      <c r="AF19" s="62">
        <f t="shared" si="2"/>
        <v>91858445</v>
      </c>
      <c r="AG19" s="63">
        <f t="shared" si="3"/>
        <v>92.786308080808084</v>
      </c>
    </row>
    <row r="20" spans="1:33" ht="24" customHeight="1">
      <c r="A20" s="44"/>
      <c r="B20" s="55"/>
      <c r="C20" s="370" t="s">
        <v>120</v>
      </c>
      <c r="D20" s="371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64"/>
      <c r="AF20" s="57"/>
      <c r="AG20" s="64"/>
    </row>
    <row r="21" spans="1:33" ht="24" customHeight="1">
      <c r="A21" s="44"/>
      <c r="B21" s="59"/>
      <c r="C21" s="59"/>
      <c r="D21" s="59" t="s">
        <v>24</v>
      </c>
      <c r="E21" s="62">
        <v>0</v>
      </c>
      <c r="F21" s="62"/>
      <c r="G21" s="62">
        <v>0</v>
      </c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>
        <f t="shared" ref="AD21:AD26" si="4">SUM(F21:AC21)</f>
        <v>0</v>
      </c>
      <c r="AE21" s="63" t="e">
        <f t="shared" ref="AE21:AE27" si="5">+AD21*100/E21</f>
        <v>#DIV/0!</v>
      </c>
      <c r="AF21" s="62">
        <f t="shared" ref="AF21:AF26" si="6">+E21-AD21</f>
        <v>0</v>
      </c>
      <c r="AG21" s="63" t="e">
        <f t="shared" ref="AG21:AG27" si="7">+AF21*100/E21</f>
        <v>#DIV/0!</v>
      </c>
    </row>
    <row r="22" spans="1:33" ht="24" customHeight="1">
      <c r="A22" s="44"/>
      <c r="B22" s="59"/>
      <c r="C22" s="59"/>
      <c r="D22" s="59" t="s">
        <v>26</v>
      </c>
      <c r="E22" s="62">
        <v>0</v>
      </c>
      <c r="F22" s="62"/>
      <c r="G22" s="62">
        <v>0</v>
      </c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>
        <f t="shared" si="4"/>
        <v>0</v>
      </c>
      <c r="AE22" s="63" t="e">
        <f t="shared" si="5"/>
        <v>#DIV/0!</v>
      </c>
      <c r="AF22" s="62">
        <f t="shared" si="6"/>
        <v>0</v>
      </c>
      <c r="AG22" s="63" t="e">
        <f t="shared" si="7"/>
        <v>#DIV/0!</v>
      </c>
    </row>
    <row r="23" spans="1:33" ht="24" customHeight="1">
      <c r="A23" s="44"/>
      <c r="B23" s="59"/>
      <c r="C23" s="59"/>
      <c r="D23" s="59" t="s">
        <v>28</v>
      </c>
      <c r="E23" s="62">
        <v>0</v>
      </c>
      <c r="F23" s="62"/>
      <c r="G23" s="62">
        <v>0</v>
      </c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>
        <f t="shared" si="4"/>
        <v>0</v>
      </c>
      <c r="AE23" s="63" t="e">
        <f t="shared" si="5"/>
        <v>#DIV/0!</v>
      </c>
      <c r="AF23" s="62">
        <f t="shared" si="6"/>
        <v>0</v>
      </c>
      <c r="AG23" s="63" t="e">
        <f t="shared" si="7"/>
        <v>#DIV/0!</v>
      </c>
    </row>
    <row r="24" spans="1:33" ht="24" customHeight="1">
      <c r="A24" s="44"/>
      <c r="B24" s="59"/>
      <c r="C24" s="59"/>
      <c r="D24" s="59" t="s">
        <v>30</v>
      </c>
      <c r="E24" s="62">
        <v>500000</v>
      </c>
      <c r="F24" s="62"/>
      <c r="G24" s="62">
        <v>0</v>
      </c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>
        <f t="shared" si="4"/>
        <v>0</v>
      </c>
      <c r="AE24" s="63">
        <f t="shared" si="5"/>
        <v>0</v>
      </c>
      <c r="AF24" s="62">
        <f t="shared" si="6"/>
        <v>500000</v>
      </c>
      <c r="AG24" s="63">
        <f t="shared" si="7"/>
        <v>100</v>
      </c>
    </row>
    <row r="25" spans="1:33" ht="24" customHeight="1">
      <c r="A25" s="44"/>
      <c r="B25" s="59"/>
      <c r="C25" s="59"/>
      <c r="D25" s="59" t="s">
        <v>120</v>
      </c>
      <c r="E25" s="62">
        <v>16450000</v>
      </c>
      <c r="F25" s="62"/>
      <c r="G25" s="62">
        <v>933141.4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>
        <f t="shared" si="4"/>
        <v>933141.4</v>
      </c>
      <c r="AE25" s="63">
        <f t="shared" si="5"/>
        <v>5.6725920972644372</v>
      </c>
      <c r="AF25" s="62">
        <f t="shared" si="6"/>
        <v>15516858.6</v>
      </c>
      <c r="AG25" s="63">
        <f t="shared" si="7"/>
        <v>94.327407902735558</v>
      </c>
    </row>
    <row r="26" spans="1:33" ht="24" customHeight="1">
      <c r="A26" s="44"/>
      <c r="B26" s="59"/>
      <c r="C26" s="59"/>
      <c r="D26" s="59" t="s">
        <v>121</v>
      </c>
      <c r="E26" s="62">
        <v>0</v>
      </c>
      <c r="F26" s="62"/>
      <c r="G26" s="62">
        <v>0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>
        <f t="shared" si="4"/>
        <v>0</v>
      </c>
      <c r="AE26" s="63" t="e">
        <f t="shared" si="5"/>
        <v>#DIV/0!</v>
      </c>
      <c r="AF26" s="62">
        <f t="shared" si="6"/>
        <v>0</v>
      </c>
      <c r="AG26" s="63" t="e">
        <f t="shared" si="7"/>
        <v>#DIV/0!</v>
      </c>
    </row>
    <row r="27" spans="1:33" ht="24" customHeight="1">
      <c r="A27" s="44"/>
      <c r="B27" s="66"/>
      <c r="C27" s="66"/>
      <c r="D27" s="67" t="s">
        <v>122</v>
      </c>
      <c r="E27" s="68">
        <f t="shared" ref="E27:AD27" si="8">SUM(E10:E26)</f>
        <v>724550000</v>
      </c>
      <c r="F27" s="68">
        <f t="shared" si="8"/>
        <v>0</v>
      </c>
      <c r="G27" s="68">
        <f t="shared" si="8"/>
        <v>66085713.469999999</v>
      </c>
      <c r="H27" s="68">
        <f t="shared" si="8"/>
        <v>0</v>
      </c>
      <c r="I27" s="68">
        <f t="shared" si="8"/>
        <v>0</v>
      </c>
      <c r="J27" s="68">
        <f t="shared" si="8"/>
        <v>0</v>
      </c>
      <c r="K27" s="68">
        <f t="shared" si="8"/>
        <v>0</v>
      </c>
      <c r="L27" s="68">
        <f t="shared" si="8"/>
        <v>0</v>
      </c>
      <c r="M27" s="68">
        <f t="shared" si="8"/>
        <v>0</v>
      </c>
      <c r="N27" s="68">
        <f t="shared" si="8"/>
        <v>0</v>
      </c>
      <c r="O27" s="68">
        <f t="shared" si="8"/>
        <v>0</v>
      </c>
      <c r="P27" s="68">
        <f t="shared" si="8"/>
        <v>0</v>
      </c>
      <c r="Q27" s="68">
        <f t="shared" si="8"/>
        <v>0</v>
      </c>
      <c r="R27" s="68">
        <f t="shared" si="8"/>
        <v>0</v>
      </c>
      <c r="S27" s="68">
        <f t="shared" si="8"/>
        <v>0</v>
      </c>
      <c r="T27" s="68">
        <f t="shared" si="8"/>
        <v>0</v>
      </c>
      <c r="U27" s="68">
        <f t="shared" si="8"/>
        <v>0</v>
      </c>
      <c r="V27" s="68">
        <f t="shared" si="8"/>
        <v>0</v>
      </c>
      <c r="W27" s="68">
        <f t="shared" si="8"/>
        <v>0</v>
      </c>
      <c r="X27" s="68">
        <f t="shared" si="8"/>
        <v>0</v>
      </c>
      <c r="Y27" s="68">
        <f t="shared" si="8"/>
        <v>0</v>
      </c>
      <c r="Z27" s="68">
        <f t="shared" si="8"/>
        <v>0</v>
      </c>
      <c r="AA27" s="68">
        <f t="shared" si="8"/>
        <v>0</v>
      </c>
      <c r="AB27" s="68">
        <f t="shared" si="8"/>
        <v>0</v>
      </c>
      <c r="AC27" s="68">
        <f t="shared" si="8"/>
        <v>0</v>
      </c>
      <c r="AD27" s="68">
        <f t="shared" si="8"/>
        <v>66085713.469999999</v>
      </c>
      <c r="AE27" s="70">
        <f t="shared" si="5"/>
        <v>9.1209320916430894</v>
      </c>
      <c r="AF27" s="68">
        <f>SUM(AF10:AF26)</f>
        <v>658464286.53000009</v>
      </c>
      <c r="AG27" s="70">
        <f t="shared" si="7"/>
        <v>90.879067908356916</v>
      </c>
    </row>
    <row r="28" spans="1:33" ht="24" customHeight="1">
      <c r="A28" s="44"/>
      <c r="B28" s="372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64"/>
      <c r="AF28" s="44"/>
      <c r="AG28" s="64"/>
    </row>
    <row r="29" spans="1:33" ht="24" customHeight="1">
      <c r="A29" s="44"/>
      <c r="B29" s="55"/>
      <c r="C29" s="370" t="s">
        <v>35</v>
      </c>
      <c r="D29" s="371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64"/>
      <c r="AF29" s="57"/>
      <c r="AG29" s="64"/>
    </row>
    <row r="30" spans="1:33" ht="24" customHeight="1">
      <c r="A30" s="44"/>
      <c r="B30" s="59"/>
      <c r="C30" s="59"/>
      <c r="D30" s="59" t="s">
        <v>36</v>
      </c>
      <c r="E30" s="62">
        <v>75902280</v>
      </c>
      <c r="F30" s="62"/>
      <c r="G30" s="62">
        <v>5646200</v>
      </c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>
        <f t="shared" ref="AD30:AD41" si="9">SUM(F30:AC30)</f>
        <v>5646200</v>
      </c>
      <c r="AE30" s="63">
        <f t="shared" ref="AE30:AE41" si="10">+AD30*100/E30</f>
        <v>7.4387752251974515</v>
      </c>
      <c r="AF30" s="62">
        <f t="shared" ref="AF30:AF41" si="11">+E30-AD30</f>
        <v>70256080</v>
      </c>
      <c r="AG30" s="63">
        <f t="shared" ref="AG30:AG41" si="12">+AF30*100/E30</f>
        <v>92.561224774802554</v>
      </c>
    </row>
    <row r="31" spans="1:33" ht="24" customHeight="1">
      <c r="A31" s="44"/>
      <c r="B31" s="59"/>
      <c r="C31" s="59"/>
      <c r="D31" s="59" t="s">
        <v>124</v>
      </c>
      <c r="E31" s="62">
        <v>73000000</v>
      </c>
      <c r="F31" s="62"/>
      <c r="G31" s="62">
        <v>5224060</v>
      </c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>
        <f t="shared" si="9"/>
        <v>5224060</v>
      </c>
      <c r="AE31" s="63">
        <f t="shared" si="10"/>
        <v>7.1562465753424656</v>
      </c>
      <c r="AF31" s="62">
        <f t="shared" si="11"/>
        <v>67775940</v>
      </c>
      <c r="AG31" s="63">
        <f t="shared" si="12"/>
        <v>92.843753424657535</v>
      </c>
    </row>
    <row r="32" spans="1:33" ht="24" customHeight="1">
      <c r="A32" s="44"/>
      <c r="B32" s="59"/>
      <c r="C32" s="59"/>
      <c r="D32" s="59" t="s">
        <v>40</v>
      </c>
      <c r="E32" s="62">
        <v>25000000</v>
      </c>
      <c r="F32" s="62"/>
      <c r="G32" s="62">
        <v>4304593.82</v>
      </c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>
        <f t="shared" si="9"/>
        <v>4304593.82</v>
      </c>
      <c r="AE32" s="63">
        <f t="shared" si="10"/>
        <v>17.21837528</v>
      </c>
      <c r="AF32" s="62">
        <f t="shared" si="11"/>
        <v>20695406.18</v>
      </c>
      <c r="AG32" s="63">
        <f t="shared" si="12"/>
        <v>82.781624719999996</v>
      </c>
    </row>
    <row r="33" spans="1:33" ht="24" customHeight="1">
      <c r="A33" s="44"/>
      <c r="B33" s="59"/>
      <c r="C33" s="59"/>
      <c r="D33" s="59" t="s">
        <v>42</v>
      </c>
      <c r="E33" s="62">
        <v>8160000</v>
      </c>
      <c r="F33" s="62"/>
      <c r="G33" s="62">
        <v>0</v>
      </c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>
        <f t="shared" si="9"/>
        <v>0</v>
      </c>
      <c r="AE33" s="63">
        <f t="shared" si="10"/>
        <v>0</v>
      </c>
      <c r="AF33" s="62">
        <f t="shared" si="11"/>
        <v>8160000</v>
      </c>
      <c r="AG33" s="63">
        <f t="shared" si="12"/>
        <v>100</v>
      </c>
    </row>
    <row r="34" spans="1:33" ht="24" customHeight="1">
      <c r="A34" s="44"/>
      <c r="B34" s="59"/>
      <c r="C34" s="59"/>
      <c r="D34" s="59" t="s">
        <v>44</v>
      </c>
      <c r="E34" s="62">
        <v>0</v>
      </c>
      <c r="F34" s="62"/>
      <c r="G34" s="62">
        <v>0</v>
      </c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>
        <f t="shared" si="9"/>
        <v>0</v>
      </c>
      <c r="AE34" s="63" t="e">
        <f t="shared" si="10"/>
        <v>#DIV/0!</v>
      </c>
      <c r="AF34" s="62">
        <f t="shared" si="11"/>
        <v>0</v>
      </c>
      <c r="AG34" s="63" t="e">
        <f t="shared" si="12"/>
        <v>#DIV/0!</v>
      </c>
    </row>
    <row r="35" spans="1:33" ht="24" customHeight="1">
      <c r="A35" s="44"/>
      <c r="B35" s="59"/>
      <c r="C35" s="59"/>
      <c r="D35" s="59" t="s">
        <v>46</v>
      </c>
      <c r="E35" s="62">
        <v>27000000</v>
      </c>
      <c r="F35" s="62"/>
      <c r="G35" s="62">
        <v>2351160</v>
      </c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>
        <f t="shared" si="9"/>
        <v>2351160</v>
      </c>
      <c r="AE35" s="63">
        <f t="shared" si="10"/>
        <v>8.7080000000000002</v>
      </c>
      <c r="AF35" s="62">
        <f t="shared" si="11"/>
        <v>24648840</v>
      </c>
      <c r="AG35" s="63">
        <f t="shared" si="12"/>
        <v>91.292000000000002</v>
      </c>
    </row>
    <row r="36" spans="1:33" ht="24" customHeight="1">
      <c r="A36" s="44"/>
      <c r="B36" s="59"/>
      <c r="C36" s="59"/>
      <c r="D36" s="59" t="s">
        <v>48</v>
      </c>
      <c r="E36" s="62">
        <v>2070000</v>
      </c>
      <c r="F36" s="62"/>
      <c r="G36" s="62">
        <v>84500</v>
      </c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>
        <f t="shared" si="9"/>
        <v>84500</v>
      </c>
      <c r="AE36" s="63">
        <f t="shared" si="10"/>
        <v>4.0821256038647347</v>
      </c>
      <c r="AF36" s="62">
        <f t="shared" si="11"/>
        <v>1985500</v>
      </c>
      <c r="AG36" s="63">
        <f t="shared" si="12"/>
        <v>95.917874396135261</v>
      </c>
    </row>
    <row r="37" spans="1:33" ht="24" customHeight="1">
      <c r="A37" s="44"/>
      <c r="B37" s="59"/>
      <c r="C37" s="59"/>
      <c r="D37" s="59" t="s">
        <v>50</v>
      </c>
      <c r="E37" s="62">
        <v>0</v>
      </c>
      <c r="F37" s="62"/>
      <c r="G37" s="62">
        <v>0</v>
      </c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>
        <f t="shared" si="9"/>
        <v>0</v>
      </c>
      <c r="AE37" s="63" t="e">
        <f t="shared" si="10"/>
        <v>#DIV/0!</v>
      </c>
      <c r="AF37" s="62">
        <f t="shared" si="11"/>
        <v>0</v>
      </c>
      <c r="AG37" s="63" t="e">
        <f t="shared" si="12"/>
        <v>#DIV/0!</v>
      </c>
    </row>
    <row r="38" spans="1:33" ht="24" customHeight="1">
      <c r="A38" s="44"/>
      <c r="B38" s="59"/>
      <c r="C38" s="59"/>
      <c r="D38" s="59" t="s">
        <v>52</v>
      </c>
      <c r="E38" s="62">
        <v>3000000</v>
      </c>
      <c r="F38" s="62"/>
      <c r="G38" s="62">
        <v>451117.14</v>
      </c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>
        <f t="shared" si="9"/>
        <v>451117.14</v>
      </c>
      <c r="AE38" s="63">
        <f t="shared" si="10"/>
        <v>15.037238</v>
      </c>
      <c r="AF38" s="62">
        <f t="shared" si="11"/>
        <v>2548882.86</v>
      </c>
      <c r="AG38" s="63">
        <f t="shared" si="12"/>
        <v>84.962761999999998</v>
      </c>
    </row>
    <row r="39" spans="1:33" ht="24" customHeight="1">
      <c r="A39" s="44"/>
      <c r="B39" s="59"/>
      <c r="C39" s="59"/>
      <c r="D39" s="59" t="s">
        <v>125</v>
      </c>
      <c r="E39" s="62">
        <v>1020000</v>
      </c>
      <c r="F39" s="62"/>
      <c r="G39" s="62">
        <v>86890</v>
      </c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>
        <f t="shared" si="9"/>
        <v>86890</v>
      </c>
      <c r="AE39" s="63">
        <f t="shared" si="10"/>
        <v>8.518627450980393</v>
      </c>
      <c r="AF39" s="62">
        <f t="shared" si="11"/>
        <v>933110</v>
      </c>
      <c r="AG39" s="63">
        <f t="shared" si="12"/>
        <v>91.481372549019611</v>
      </c>
    </row>
    <row r="40" spans="1:33" ht="24" customHeight="1">
      <c r="A40" s="44"/>
      <c r="B40" s="59"/>
      <c r="C40" s="59"/>
      <c r="D40" s="59" t="s">
        <v>56</v>
      </c>
      <c r="E40" s="62">
        <v>8335623</v>
      </c>
      <c r="F40" s="62"/>
      <c r="G40" s="62">
        <v>776133.4</v>
      </c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>
        <f t="shared" si="9"/>
        <v>776133.4</v>
      </c>
      <c r="AE40" s="63">
        <f t="shared" si="10"/>
        <v>9.3110424979632604</v>
      </c>
      <c r="AF40" s="62">
        <f t="shared" si="11"/>
        <v>7559489.5999999996</v>
      </c>
      <c r="AG40" s="63">
        <f t="shared" si="12"/>
        <v>90.688957502036743</v>
      </c>
    </row>
    <row r="41" spans="1:33" ht="24" customHeight="1">
      <c r="A41" s="44"/>
      <c r="B41" s="59"/>
      <c r="C41" s="59"/>
      <c r="D41" s="59" t="s">
        <v>126</v>
      </c>
      <c r="E41" s="62">
        <v>0</v>
      </c>
      <c r="F41" s="62"/>
      <c r="G41" s="62">
        <v>0</v>
      </c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>
        <f t="shared" si="9"/>
        <v>0</v>
      </c>
      <c r="AE41" s="63" t="e">
        <f t="shared" si="10"/>
        <v>#DIV/0!</v>
      </c>
      <c r="AF41" s="62">
        <f t="shared" si="11"/>
        <v>0</v>
      </c>
      <c r="AG41" s="63" t="e">
        <f t="shared" si="12"/>
        <v>#DIV/0!</v>
      </c>
    </row>
    <row r="42" spans="1:33" ht="24" customHeight="1">
      <c r="A42" s="44"/>
      <c r="B42" s="55"/>
      <c r="C42" s="370" t="s">
        <v>127</v>
      </c>
      <c r="D42" s="371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64"/>
      <c r="AF42" s="57"/>
      <c r="AG42" s="64"/>
    </row>
    <row r="43" spans="1:33" ht="24" customHeight="1">
      <c r="A43" s="44"/>
      <c r="B43" s="59"/>
      <c r="C43" s="59"/>
      <c r="D43" s="59" t="s">
        <v>128</v>
      </c>
      <c r="E43" s="62">
        <v>160000000</v>
      </c>
      <c r="F43" s="62"/>
      <c r="G43" s="62">
        <v>13740679.9</v>
      </c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>
        <f>SUM(F43:AC43)</f>
        <v>13740679.9</v>
      </c>
      <c r="AE43" s="63">
        <f>+AD43*100/E43</f>
        <v>8.5879249375000004</v>
      </c>
      <c r="AF43" s="62">
        <f>+E43-AD43</f>
        <v>146259320.09999999</v>
      </c>
      <c r="AG43" s="63">
        <f>+AF43*100/E43</f>
        <v>91.412075062499994</v>
      </c>
    </row>
    <row r="44" spans="1:33" ht="24" customHeight="1">
      <c r="A44" s="44"/>
      <c r="B44" s="59"/>
      <c r="C44" s="59"/>
      <c r="D44" s="59" t="s">
        <v>129</v>
      </c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64"/>
      <c r="AF44" s="57"/>
      <c r="AG44" s="64"/>
    </row>
    <row r="45" spans="1:33" ht="24" customHeight="1">
      <c r="A45" s="44"/>
      <c r="B45" s="59"/>
      <c r="C45" s="59"/>
      <c r="D45" s="59" t="s">
        <v>130</v>
      </c>
      <c r="E45" s="62">
        <v>86491941.170000002</v>
      </c>
      <c r="F45" s="62"/>
      <c r="G45" s="62">
        <v>2741575.33</v>
      </c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>
        <f t="shared" ref="AD45:AD53" si="13">SUM(F45:AC45)</f>
        <v>2741575.33</v>
      </c>
      <c r="AE45" s="63">
        <f t="shared" ref="AE45:AE53" si="14">+AD45*100/E45</f>
        <v>3.1697465601002421</v>
      </c>
      <c r="AF45" s="62">
        <f t="shared" ref="AF45:AF53" si="15">+E45-AD45</f>
        <v>83750365.840000004</v>
      </c>
      <c r="AG45" s="63">
        <f t="shared" ref="AG45:AG53" si="16">+AF45*100/E45</f>
        <v>96.830253439899749</v>
      </c>
    </row>
    <row r="46" spans="1:33" ht="24" customHeight="1">
      <c r="A46" s="44"/>
      <c r="B46" s="59"/>
      <c r="C46" s="59"/>
      <c r="D46" s="59" t="s">
        <v>131</v>
      </c>
      <c r="E46" s="62">
        <v>14348287.300000001</v>
      </c>
      <c r="F46" s="62"/>
      <c r="G46" s="62">
        <v>348453.12</v>
      </c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>
        <f t="shared" si="13"/>
        <v>348453.12</v>
      </c>
      <c r="AE46" s="63">
        <f t="shared" si="14"/>
        <v>2.4285345889331333</v>
      </c>
      <c r="AF46" s="62">
        <f t="shared" si="15"/>
        <v>13999834.180000002</v>
      </c>
      <c r="AG46" s="63">
        <f t="shared" si="16"/>
        <v>97.571465411066882</v>
      </c>
    </row>
    <row r="47" spans="1:33" ht="24" customHeight="1">
      <c r="A47" s="44"/>
      <c r="B47" s="59"/>
      <c r="C47" s="59"/>
      <c r="D47" s="59" t="s">
        <v>132</v>
      </c>
      <c r="E47" s="62">
        <v>1494868.7</v>
      </c>
      <c r="F47" s="62"/>
      <c r="G47" s="62">
        <v>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>
        <f t="shared" si="13"/>
        <v>0</v>
      </c>
      <c r="AE47" s="63">
        <f t="shared" si="14"/>
        <v>0</v>
      </c>
      <c r="AF47" s="62">
        <f t="shared" si="15"/>
        <v>1494868.7</v>
      </c>
      <c r="AG47" s="63">
        <f t="shared" si="16"/>
        <v>100</v>
      </c>
    </row>
    <row r="48" spans="1:33" ht="24" customHeight="1">
      <c r="A48" s="44"/>
      <c r="B48" s="59"/>
      <c r="C48" s="59"/>
      <c r="D48" s="59" t="s">
        <v>133</v>
      </c>
      <c r="E48" s="62">
        <v>3291830.2499999995</v>
      </c>
      <c r="F48" s="62"/>
      <c r="G48" s="62">
        <v>0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>
        <f t="shared" si="13"/>
        <v>0</v>
      </c>
      <c r="AE48" s="63">
        <f t="shared" si="14"/>
        <v>0</v>
      </c>
      <c r="AF48" s="62">
        <f t="shared" si="15"/>
        <v>3291830.2499999995</v>
      </c>
      <c r="AG48" s="63">
        <f t="shared" si="16"/>
        <v>100</v>
      </c>
    </row>
    <row r="49" spans="1:33" ht="24" customHeight="1">
      <c r="A49" s="44"/>
      <c r="B49" s="59"/>
      <c r="C49" s="59"/>
      <c r="D49" s="59" t="s">
        <v>134</v>
      </c>
      <c r="E49" s="62">
        <v>0</v>
      </c>
      <c r="F49" s="62"/>
      <c r="G49" s="62">
        <v>0</v>
      </c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>
        <f t="shared" si="13"/>
        <v>0</v>
      </c>
      <c r="AE49" s="63" t="e">
        <f t="shared" si="14"/>
        <v>#DIV/0!</v>
      </c>
      <c r="AF49" s="62">
        <f t="shared" si="15"/>
        <v>0</v>
      </c>
      <c r="AG49" s="63" t="e">
        <f t="shared" si="16"/>
        <v>#DIV/0!</v>
      </c>
    </row>
    <row r="50" spans="1:33" ht="24" customHeight="1">
      <c r="A50" s="44"/>
      <c r="B50" s="59"/>
      <c r="C50" s="59"/>
      <c r="D50" s="59" t="s">
        <v>63</v>
      </c>
      <c r="E50" s="62">
        <v>31850251</v>
      </c>
      <c r="F50" s="62"/>
      <c r="G50" s="62">
        <v>2227588.15</v>
      </c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>
        <f t="shared" si="13"/>
        <v>2227588.15</v>
      </c>
      <c r="AE50" s="63">
        <f t="shared" si="14"/>
        <v>6.9939422141445604</v>
      </c>
      <c r="AF50" s="62">
        <f t="shared" si="15"/>
        <v>29622662.850000001</v>
      </c>
      <c r="AG50" s="63">
        <f t="shared" si="16"/>
        <v>93.006057785855432</v>
      </c>
    </row>
    <row r="51" spans="1:33" ht="24" customHeight="1">
      <c r="A51" s="44"/>
      <c r="B51" s="59"/>
      <c r="C51" s="59"/>
      <c r="D51" s="59" t="s">
        <v>65</v>
      </c>
      <c r="E51" s="62">
        <v>26960000</v>
      </c>
      <c r="F51" s="62"/>
      <c r="G51" s="62">
        <v>2437071.87</v>
      </c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>
        <f t="shared" si="13"/>
        <v>2437071.87</v>
      </c>
      <c r="AE51" s="63">
        <f t="shared" si="14"/>
        <v>9.0395840875370919</v>
      </c>
      <c r="AF51" s="62">
        <f t="shared" si="15"/>
        <v>24522928.129999999</v>
      </c>
      <c r="AG51" s="63">
        <f t="shared" si="16"/>
        <v>90.960415912462906</v>
      </c>
    </row>
    <row r="52" spans="1:33" ht="24" customHeight="1">
      <c r="A52" s="44"/>
      <c r="B52" s="59"/>
      <c r="C52" s="59"/>
      <c r="D52" s="59" t="s">
        <v>67</v>
      </c>
      <c r="E52" s="62">
        <v>99527984.711511999</v>
      </c>
      <c r="F52" s="62"/>
      <c r="G52" s="62">
        <v>55351739.25</v>
      </c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>
        <f t="shared" si="13"/>
        <v>55351739.25</v>
      </c>
      <c r="AE52" s="63">
        <f t="shared" si="14"/>
        <v>55.614246998409975</v>
      </c>
      <c r="AF52" s="62">
        <f t="shared" si="15"/>
        <v>44176245.461511999</v>
      </c>
      <c r="AG52" s="63">
        <f t="shared" si="16"/>
        <v>44.385753001590032</v>
      </c>
    </row>
    <row r="53" spans="1:33" ht="24" customHeight="1">
      <c r="A53" s="44"/>
      <c r="B53" s="59"/>
      <c r="C53" s="59"/>
      <c r="D53" s="59" t="s">
        <v>135</v>
      </c>
      <c r="E53" s="62">
        <v>3478370</v>
      </c>
      <c r="F53" s="62"/>
      <c r="G53" s="62">
        <v>415384.75</v>
      </c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>
        <f t="shared" si="13"/>
        <v>415384.75</v>
      </c>
      <c r="AE53" s="63">
        <f t="shared" si="14"/>
        <v>11.941936884230257</v>
      </c>
      <c r="AF53" s="62">
        <f t="shared" si="15"/>
        <v>3062985.25</v>
      </c>
      <c r="AG53" s="63">
        <f t="shared" si="16"/>
        <v>88.058063115769741</v>
      </c>
    </row>
    <row r="54" spans="1:33" ht="24" customHeight="1">
      <c r="A54" s="44"/>
      <c r="B54" s="55"/>
      <c r="C54" s="370" t="s">
        <v>71</v>
      </c>
      <c r="D54" s="371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64"/>
      <c r="AF54" s="57"/>
      <c r="AG54" s="64"/>
    </row>
    <row r="55" spans="1:33" ht="24" customHeight="1">
      <c r="A55" s="44"/>
      <c r="B55" s="71"/>
      <c r="C55" s="71"/>
      <c r="D55" s="71" t="s">
        <v>72</v>
      </c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64"/>
      <c r="AF55" s="57"/>
      <c r="AG55" s="64"/>
    </row>
    <row r="56" spans="1:33" ht="24" customHeight="1">
      <c r="A56" s="44"/>
      <c r="B56" s="59"/>
      <c r="C56" s="59"/>
      <c r="D56" s="59" t="s">
        <v>136</v>
      </c>
      <c r="E56" s="62">
        <v>10018919.449999999</v>
      </c>
      <c r="F56" s="62"/>
      <c r="G56" s="62">
        <v>0</v>
      </c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>
        <f t="shared" ref="AD56:AD58" si="17">SUM(F56:AC56)</f>
        <v>0</v>
      </c>
      <c r="AE56" s="63">
        <f t="shared" ref="AE56:AE58" si="18">+AD56*100/E56</f>
        <v>0</v>
      </c>
      <c r="AF56" s="62">
        <f t="shared" ref="AF56:AF58" si="19">+E56-AD56</f>
        <v>10018919.449999999</v>
      </c>
      <c r="AG56" s="63">
        <f t="shared" ref="AG56:AG58" si="20">+AF56*100/E56</f>
        <v>100</v>
      </c>
    </row>
    <row r="57" spans="1:33" ht="24" customHeight="1">
      <c r="A57" s="44"/>
      <c r="B57" s="59"/>
      <c r="C57" s="59"/>
      <c r="D57" s="59" t="s">
        <v>137</v>
      </c>
      <c r="E57" s="62">
        <v>0</v>
      </c>
      <c r="F57" s="62"/>
      <c r="G57" s="62">
        <v>0</v>
      </c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>
        <f t="shared" si="17"/>
        <v>0</v>
      </c>
      <c r="AE57" s="63" t="e">
        <f t="shared" si="18"/>
        <v>#DIV/0!</v>
      </c>
      <c r="AF57" s="62">
        <f t="shared" si="19"/>
        <v>0</v>
      </c>
      <c r="AG57" s="63" t="e">
        <f t="shared" si="20"/>
        <v>#DIV/0!</v>
      </c>
    </row>
    <row r="58" spans="1:33" ht="24" customHeight="1">
      <c r="A58" s="44"/>
      <c r="B58" s="59"/>
      <c r="C58" s="59"/>
      <c r="D58" s="59" t="s">
        <v>138</v>
      </c>
      <c r="E58" s="62">
        <v>136590</v>
      </c>
      <c r="F58" s="62"/>
      <c r="G58" s="62">
        <v>0</v>
      </c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>
        <f t="shared" si="17"/>
        <v>0</v>
      </c>
      <c r="AE58" s="63">
        <f t="shared" si="18"/>
        <v>0</v>
      </c>
      <c r="AF58" s="62">
        <f t="shared" si="19"/>
        <v>136590</v>
      </c>
      <c r="AG58" s="63">
        <f t="shared" si="20"/>
        <v>100</v>
      </c>
    </row>
    <row r="59" spans="1:33" ht="24" customHeight="1">
      <c r="A59" s="44"/>
      <c r="B59" s="59"/>
      <c r="C59" s="59"/>
      <c r="D59" s="59" t="s">
        <v>79</v>
      </c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64"/>
      <c r="AF59" s="57"/>
      <c r="AG59" s="64"/>
    </row>
    <row r="60" spans="1:33" ht="24" customHeight="1">
      <c r="A60" s="44"/>
      <c r="B60" s="59"/>
      <c r="C60" s="59"/>
      <c r="D60" s="59" t="s">
        <v>139</v>
      </c>
      <c r="E60" s="62">
        <v>0</v>
      </c>
      <c r="F60" s="62"/>
      <c r="G60" s="62">
        <v>0</v>
      </c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>
        <f t="shared" ref="AD60:AD62" si="21">SUM(F60:AC60)</f>
        <v>0</v>
      </c>
      <c r="AE60" s="63" t="e">
        <f t="shared" ref="AE60:AE62" si="22">+AD60*100/E60</f>
        <v>#DIV/0!</v>
      </c>
      <c r="AF60" s="62">
        <f t="shared" ref="AF60:AF62" si="23">+E60-AD60</f>
        <v>0</v>
      </c>
      <c r="AG60" s="63" t="e">
        <f t="shared" ref="AG60:AG62" si="24">+AF60*100/E60</f>
        <v>#DIV/0!</v>
      </c>
    </row>
    <row r="61" spans="1:33" ht="24" customHeight="1">
      <c r="A61" s="44"/>
      <c r="B61" s="59"/>
      <c r="C61" s="59"/>
      <c r="D61" s="59" t="s">
        <v>140</v>
      </c>
      <c r="E61" s="62">
        <v>0</v>
      </c>
      <c r="F61" s="62"/>
      <c r="G61" s="62">
        <v>0</v>
      </c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>
        <f t="shared" si="21"/>
        <v>0</v>
      </c>
      <c r="AE61" s="63" t="e">
        <f t="shared" si="22"/>
        <v>#DIV/0!</v>
      </c>
      <c r="AF61" s="62">
        <f t="shared" si="23"/>
        <v>0</v>
      </c>
      <c r="AG61" s="63" t="e">
        <f t="shared" si="24"/>
        <v>#DIV/0!</v>
      </c>
    </row>
    <row r="62" spans="1:33" ht="24" customHeight="1">
      <c r="A62" s="44"/>
      <c r="B62" s="59"/>
      <c r="C62" s="59"/>
      <c r="D62" s="59" t="s">
        <v>141</v>
      </c>
      <c r="E62" s="62">
        <v>0</v>
      </c>
      <c r="F62" s="62"/>
      <c r="G62" s="62">
        <v>0</v>
      </c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>
        <f t="shared" si="21"/>
        <v>0</v>
      </c>
      <c r="AE62" s="63" t="e">
        <f t="shared" si="22"/>
        <v>#DIV/0!</v>
      </c>
      <c r="AF62" s="62">
        <f t="shared" si="23"/>
        <v>0</v>
      </c>
      <c r="AG62" s="63" t="e">
        <f t="shared" si="24"/>
        <v>#DIV/0!</v>
      </c>
    </row>
    <row r="63" spans="1:33" ht="24" customHeight="1">
      <c r="A63" s="44"/>
      <c r="B63" s="55"/>
      <c r="C63" s="370" t="s">
        <v>86</v>
      </c>
      <c r="D63" s="371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64"/>
      <c r="AF63" s="57"/>
      <c r="AG63" s="64"/>
    </row>
    <row r="64" spans="1:33" ht="24" customHeight="1">
      <c r="A64" s="44"/>
      <c r="B64" s="59"/>
      <c r="C64" s="59"/>
      <c r="D64" s="59" t="s">
        <v>87</v>
      </c>
      <c r="E64" s="62">
        <v>21259100</v>
      </c>
      <c r="F64" s="62"/>
      <c r="G64" s="62">
        <v>0</v>
      </c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>
        <f t="shared" ref="AD64:AD71" si="25">SUM(F64:AC64)</f>
        <v>0</v>
      </c>
      <c r="AE64" s="63">
        <f t="shared" ref="AE64:AE71" si="26">+AD64*100/E64</f>
        <v>0</v>
      </c>
      <c r="AF64" s="62">
        <f t="shared" ref="AF64:AF71" si="27">+E64-AD64</f>
        <v>21259100</v>
      </c>
      <c r="AG64" s="63">
        <f t="shared" ref="AG64:AG71" si="28">+AF64*100/E64</f>
        <v>100</v>
      </c>
    </row>
    <row r="65" spans="1:33" ht="24" customHeight="1">
      <c r="A65" s="44"/>
      <c r="B65" s="59"/>
      <c r="C65" s="59"/>
      <c r="D65" s="59" t="s">
        <v>142</v>
      </c>
      <c r="E65" s="62">
        <v>7500000</v>
      </c>
      <c r="F65" s="62"/>
      <c r="G65" s="62">
        <v>0</v>
      </c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>
        <f t="shared" si="25"/>
        <v>0</v>
      </c>
      <c r="AE65" s="63">
        <f t="shared" si="26"/>
        <v>0</v>
      </c>
      <c r="AF65" s="62">
        <f t="shared" si="27"/>
        <v>7500000</v>
      </c>
      <c r="AG65" s="63">
        <f t="shared" si="28"/>
        <v>100</v>
      </c>
    </row>
    <row r="66" spans="1:33" ht="24" customHeight="1">
      <c r="A66" s="73"/>
      <c r="B66" s="66"/>
      <c r="C66" s="66"/>
      <c r="D66" s="67" t="s">
        <v>143</v>
      </c>
      <c r="E66" s="68">
        <f t="shared" ref="E66:AC66" si="29">SUM(E29:E65)</f>
        <v>689846045.58151209</v>
      </c>
      <c r="F66" s="68">
        <f t="shared" si="29"/>
        <v>0</v>
      </c>
      <c r="G66" s="68">
        <f t="shared" si="29"/>
        <v>96187146.729999989</v>
      </c>
      <c r="H66" s="68">
        <f t="shared" si="29"/>
        <v>0</v>
      </c>
      <c r="I66" s="68">
        <f t="shared" si="29"/>
        <v>0</v>
      </c>
      <c r="J66" s="68">
        <f t="shared" si="29"/>
        <v>0</v>
      </c>
      <c r="K66" s="68">
        <f t="shared" si="29"/>
        <v>0</v>
      </c>
      <c r="L66" s="68">
        <f t="shared" si="29"/>
        <v>0</v>
      </c>
      <c r="M66" s="68">
        <f t="shared" si="29"/>
        <v>0</v>
      </c>
      <c r="N66" s="68">
        <f t="shared" si="29"/>
        <v>0</v>
      </c>
      <c r="O66" s="68">
        <f t="shared" si="29"/>
        <v>0</v>
      </c>
      <c r="P66" s="68">
        <f t="shared" si="29"/>
        <v>0</v>
      </c>
      <c r="Q66" s="68">
        <f t="shared" si="29"/>
        <v>0</v>
      </c>
      <c r="R66" s="68">
        <f t="shared" si="29"/>
        <v>0</v>
      </c>
      <c r="S66" s="68">
        <f t="shared" si="29"/>
        <v>0</v>
      </c>
      <c r="T66" s="68">
        <f t="shared" si="29"/>
        <v>0</v>
      </c>
      <c r="U66" s="68">
        <f t="shared" si="29"/>
        <v>0</v>
      </c>
      <c r="V66" s="68">
        <f t="shared" si="29"/>
        <v>0</v>
      </c>
      <c r="W66" s="68">
        <f t="shared" si="29"/>
        <v>0</v>
      </c>
      <c r="X66" s="68">
        <f t="shared" si="29"/>
        <v>0</v>
      </c>
      <c r="Y66" s="68">
        <f t="shared" si="29"/>
        <v>0</v>
      </c>
      <c r="Z66" s="68">
        <f t="shared" si="29"/>
        <v>0</v>
      </c>
      <c r="AA66" s="68">
        <f t="shared" si="29"/>
        <v>0</v>
      </c>
      <c r="AB66" s="68">
        <f t="shared" si="29"/>
        <v>0</v>
      </c>
      <c r="AC66" s="68">
        <f t="shared" si="29"/>
        <v>0</v>
      </c>
      <c r="AD66" s="68">
        <f t="shared" si="25"/>
        <v>96187146.729999989</v>
      </c>
      <c r="AE66" s="70">
        <f t="shared" si="26"/>
        <v>13.943277249479358</v>
      </c>
      <c r="AF66" s="68">
        <f t="shared" si="27"/>
        <v>593658898.85151207</v>
      </c>
      <c r="AG66" s="70">
        <f t="shared" si="28"/>
        <v>86.056722750520635</v>
      </c>
    </row>
    <row r="67" spans="1:33" ht="24" customHeight="1">
      <c r="A67" s="73"/>
      <c r="B67" s="66"/>
      <c r="C67" s="66"/>
      <c r="D67" s="67" t="s">
        <v>144</v>
      </c>
      <c r="E67" s="68">
        <f t="shared" ref="E67:AC67" si="30">E27-E66</f>
        <v>34703954.418487906</v>
      </c>
      <c r="F67" s="68">
        <f t="shared" si="30"/>
        <v>0</v>
      </c>
      <c r="G67" s="68">
        <f t="shared" si="30"/>
        <v>-30101433.25999999</v>
      </c>
      <c r="H67" s="68">
        <f t="shared" si="30"/>
        <v>0</v>
      </c>
      <c r="I67" s="68">
        <f t="shared" si="30"/>
        <v>0</v>
      </c>
      <c r="J67" s="68">
        <f t="shared" si="30"/>
        <v>0</v>
      </c>
      <c r="K67" s="68">
        <f t="shared" si="30"/>
        <v>0</v>
      </c>
      <c r="L67" s="68">
        <f t="shared" si="30"/>
        <v>0</v>
      </c>
      <c r="M67" s="68">
        <f t="shared" si="30"/>
        <v>0</v>
      </c>
      <c r="N67" s="68">
        <f t="shared" si="30"/>
        <v>0</v>
      </c>
      <c r="O67" s="68">
        <f t="shared" si="30"/>
        <v>0</v>
      </c>
      <c r="P67" s="68">
        <f t="shared" si="30"/>
        <v>0</v>
      </c>
      <c r="Q67" s="68">
        <f t="shared" si="30"/>
        <v>0</v>
      </c>
      <c r="R67" s="68">
        <f t="shared" si="30"/>
        <v>0</v>
      </c>
      <c r="S67" s="68">
        <f t="shared" si="30"/>
        <v>0</v>
      </c>
      <c r="T67" s="68">
        <f t="shared" si="30"/>
        <v>0</v>
      </c>
      <c r="U67" s="68">
        <f t="shared" si="30"/>
        <v>0</v>
      </c>
      <c r="V67" s="68">
        <f t="shared" si="30"/>
        <v>0</v>
      </c>
      <c r="W67" s="68">
        <f t="shared" si="30"/>
        <v>0</v>
      </c>
      <c r="X67" s="68">
        <f t="shared" si="30"/>
        <v>0</v>
      </c>
      <c r="Y67" s="68">
        <f t="shared" si="30"/>
        <v>0</v>
      </c>
      <c r="Z67" s="68">
        <f t="shared" si="30"/>
        <v>0</v>
      </c>
      <c r="AA67" s="68">
        <f t="shared" si="30"/>
        <v>0</v>
      </c>
      <c r="AB67" s="68">
        <f t="shared" si="30"/>
        <v>0</v>
      </c>
      <c r="AC67" s="68">
        <f t="shared" si="30"/>
        <v>0</v>
      </c>
      <c r="AD67" s="68">
        <f t="shared" si="25"/>
        <v>-30101433.25999999</v>
      </c>
      <c r="AE67" s="70">
        <f t="shared" si="26"/>
        <v>-86.737761630887789</v>
      </c>
      <c r="AF67" s="68">
        <f t="shared" si="27"/>
        <v>64805387.678487897</v>
      </c>
      <c r="AG67" s="70">
        <f t="shared" si="28"/>
        <v>186.73776163088777</v>
      </c>
    </row>
    <row r="68" spans="1:33" ht="24" customHeight="1">
      <c r="A68" s="44"/>
      <c r="B68" s="59"/>
      <c r="C68" s="59"/>
      <c r="D68" s="74" t="s">
        <v>145</v>
      </c>
      <c r="E68" s="62">
        <v>12000000</v>
      </c>
      <c r="F68" s="62"/>
      <c r="G68" s="62">
        <v>48430155.539999999</v>
      </c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>
        <f t="shared" si="25"/>
        <v>48430155.539999999</v>
      </c>
      <c r="AE68" s="63">
        <f t="shared" si="26"/>
        <v>403.58462950000001</v>
      </c>
      <c r="AF68" s="62">
        <f t="shared" si="27"/>
        <v>-36430155.539999999</v>
      </c>
      <c r="AG68" s="63">
        <f t="shared" si="28"/>
        <v>-303.58462950000001</v>
      </c>
    </row>
    <row r="69" spans="1:33" ht="24" customHeight="1">
      <c r="A69" s="44"/>
      <c r="B69" s="59"/>
      <c r="C69" s="59"/>
      <c r="D69" s="74" t="s">
        <v>146</v>
      </c>
      <c r="E69" s="62">
        <v>162212179.65000001</v>
      </c>
      <c r="F69" s="62"/>
      <c r="G69" s="62">
        <v>223776993.91999999</v>
      </c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>
        <f t="shared" si="25"/>
        <v>223776993.91999999</v>
      </c>
      <c r="AE69" s="63">
        <f t="shared" si="26"/>
        <v>137.95326245096786</v>
      </c>
      <c r="AF69" s="62">
        <f t="shared" si="27"/>
        <v>-61564814.269999981</v>
      </c>
      <c r="AG69" s="63">
        <f t="shared" si="28"/>
        <v>-37.953262450967863</v>
      </c>
    </row>
    <row r="70" spans="1:33" ht="24" customHeight="1">
      <c r="A70" s="44"/>
      <c r="B70" s="59"/>
      <c r="C70" s="59"/>
      <c r="D70" s="74" t="s">
        <v>147</v>
      </c>
      <c r="E70" s="62">
        <v>0</v>
      </c>
      <c r="F70" s="62"/>
      <c r="G70" s="62">
        <v>-94966247.620000005</v>
      </c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>
        <f t="shared" si="25"/>
        <v>-94966247.620000005</v>
      </c>
      <c r="AE70" s="63" t="e">
        <f t="shared" si="26"/>
        <v>#DIV/0!</v>
      </c>
      <c r="AF70" s="62">
        <f t="shared" si="27"/>
        <v>94966247.620000005</v>
      </c>
      <c r="AG70" s="63" t="e">
        <f t="shared" si="28"/>
        <v>#DIV/0!</v>
      </c>
    </row>
    <row r="71" spans="1:33" ht="24" customHeight="1">
      <c r="A71" s="75"/>
      <c r="B71" s="76"/>
      <c r="C71" s="76"/>
      <c r="D71" s="77" t="s">
        <v>148</v>
      </c>
      <c r="E71" s="68">
        <f t="shared" ref="E71:AC71" si="31">E27-E66-E70-E69-E68</f>
        <v>-139508225.2315121</v>
      </c>
      <c r="F71" s="78">
        <f t="shared" si="31"/>
        <v>0</v>
      </c>
      <c r="G71" s="78">
        <f t="shared" si="31"/>
        <v>-207342335.09999996</v>
      </c>
      <c r="H71" s="78">
        <f t="shared" si="31"/>
        <v>0</v>
      </c>
      <c r="I71" s="78">
        <f t="shared" si="31"/>
        <v>0</v>
      </c>
      <c r="J71" s="78">
        <f t="shared" si="31"/>
        <v>0</v>
      </c>
      <c r="K71" s="78">
        <f t="shared" si="31"/>
        <v>0</v>
      </c>
      <c r="L71" s="78">
        <f t="shared" si="31"/>
        <v>0</v>
      </c>
      <c r="M71" s="78">
        <f t="shared" si="31"/>
        <v>0</v>
      </c>
      <c r="N71" s="78">
        <f t="shared" si="31"/>
        <v>0</v>
      </c>
      <c r="O71" s="78">
        <f t="shared" si="31"/>
        <v>0</v>
      </c>
      <c r="P71" s="78">
        <f t="shared" si="31"/>
        <v>0</v>
      </c>
      <c r="Q71" s="78">
        <f t="shared" si="31"/>
        <v>0</v>
      </c>
      <c r="R71" s="78">
        <f t="shared" si="31"/>
        <v>0</v>
      </c>
      <c r="S71" s="78">
        <f t="shared" si="31"/>
        <v>0</v>
      </c>
      <c r="T71" s="78">
        <f t="shared" si="31"/>
        <v>0</v>
      </c>
      <c r="U71" s="78">
        <f t="shared" si="31"/>
        <v>0</v>
      </c>
      <c r="V71" s="78">
        <f t="shared" si="31"/>
        <v>0</v>
      </c>
      <c r="W71" s="78">
        <f t="shared" si="31"/>
        <v>0</v>
      </c>
      <c r="X71" s="78">
        <f t="shared" si="31"/>
        <v>0</v>
      </c>
      <c r="Y71" s="78">
        <f t="shared" si="31"/>
        <v>0</v>
      </c>
      <c r="Z71" s="78">
        <f t="shared" si="31"/>
        <v>0</v>
      </c>
      <c r="AA71" s="78">
        <f t="shared" si="31"/>
        <v>0</v>
      </c>
      <c r="AB71" s="78">
        <f t="shared" si="31"/>
        <v>0</v>
      </c>
      <c r="AC71" s="78">
        <f t="shared" si="31"/>
        <v>0</v>
      </c>
      <c r="AD71" s="68">
        <f t="shared" si="25"/>
        <v>-207342335.09999996</v>
      </c>
      <c r="AE71" s="70">
        <f t="shared" si="26"/>
        <v>148.62373509226288</v>
      </c>
      <c r="AF71" s="68">
        <f t="shared" si="27"/>
        <v>67834109.868487865</v>
      </c>
      <c r="AG71" s="70">
        <f t="shared" si="28"/>
        <v>-48.623735092262862</v>
      </c>
    </row>
    <row r="72" spans="1:33" ht="24" customHeight="1">
      <c r="A72" s="44"/>
      <c r="B72" s="59"/>
      <c r="C72" s="59"/>
      <c r="D72" s="59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3"/>
      <c r="AF72" s="62"/>
      <c r="AG72" s="63"/>
    </row>
    <row r="73" spans="1:33" ht="24" customHeight="1">
      <c r="A73" s="44"/>
      <c r="B73" s="372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64"/>
      <c r="AF73" s="56"/>
      <c r="AG73" s="64"/>
    </row>
    <row r="74" spans="1:33" ht="24" customHeight="1">
      <c r="A74" s="44"/>
      <c r="B74" s="59"/>
      <c r="C74" s="374" t="s">
        <v>150</v>
      </c>
      <c r="D74" s="371"/>
      <c r="E74" s="62">
        <v>50000</v>
      </c>
      <c r="F74" s="62"/>
      <c r="G74" s="62">
        <v>44633</v>
      </c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57"/>
      <c r="AE74" s="64"/>
      <c r="AF74" s="57"/>
      <c r="AG74" s="64"/>
    </row>
    <row r="75" spans="1:33" ht="24" customHeight="1">
      <c r="A75" s="44"/>
      <c r="B75" s="59"/>
      <c r="C75" s="374" t="s">
        <v>151</v>
      </c>
      <c r="D75" s="371"/>
      <c r="E75" s="62">
        <v>12000000</v>
      </c>
      <c r="F75" s="62"/>
      <c r="G75" s="62">
        <v>4299054.26</v>
      </c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57"/>
      <c r="AE75" s="64"/>
      <c r="AF75" s="57"/>
      <c r="AG75" s="64"/>
    </row>
    <row r="76" spans="1:33" ht="24" customHeight="1">
      <c r="A76" s="44"/>
      <c r="B76" s="59"/>
      <c r="C76" s="374" t="s">
        <v>152</v>
      </c>
      <c r="D76" s="371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64"/>
      <c r="AF76" s="57"/>
      <c r="AG76" s="64"/>
    </row>
    <row r="77" spans="1:33" ht="24" customHeight="1">
      <c r="A77" s="44"/>
      <c r="B77" s="59"/>
      <c r="C77" s="59"/>
      <c r="D77" s="59" t="s">
        <v>153</v>
      </c>
      <c r="E77" s="62">
        <v>0</v>
      </c>
      <c r="F77" s="62"/>
      <c r="G77" s="62">
        <v>0</v>
      </c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57"/>
      <c r="AE77" s="64"/>
      <c r="AF77" s="57"/>
      <c r="AG77" s="64"/>
    </row>
    <row r="78" spans="1:33" ht="24" customHeight="1">
      <c r="A78" s="44"/>
      <c r="B78" s="59"/>
      <c r="C78" s="59"/>
      <c r="D78" s="59" t="s">
        <v>154</v>
      </c>
      <c r="E78" s="62">
        <v>128884612.69</v>
      </c>
      <c r="F78" s="62"/>
      <c r="G78" s="62">
        <v>75258623.739999995</v>
      </c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57"/>
      <c r="AE78" s="64"/>
      <c r="AF78" s="57"/>
      <c r="AG78" s="64"/>
    </row>
    <row r="79" spans="1:33" ht="24" customHeight="1">
      <c r="A79" s="44"/>
      <c r="B79" s="59"/>
      <c r="C79" s="59"/>
      <c r="D79" s="59" t="s">
        <v>155</v>
      </c>
      <c r="E79" s="62">
        <v>10000000</v>
      </c>
      <c r="F79" s="62"/>
      <c r="G79" s="62">
        <v>778279.76</v>
      </c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57"/>
      <c r="AE79" s="64"/>
      <c r="AF79" s="57"/>
      <c r="AG79" s="64"/>
    </row>
    <row r="80" spans="1:33" ht="24" customHeight="1">
      <c r="A80" s="44"/>
      <c r="B80" s="375" t="s">
        <v>156</v>
      </c>
      <c r="C80" s="373"/>
      <c r="D80" s="371"/>
      <c r="E80" s="68">
        <f t="shared" ref="E80:AC80" si="32">SUM(E74:E79)</f>
        <v>150934612.69</v>
      </c>
      <c r="F80" s="68">
        <f t="shared" si="32"/>
        <v>0</v>
      </c>
      <c r="G80" s="68">
        <f t="shared" si="32"/>
        <v>80380590.760000005</v>
      </c>
      <c r="H80" s="68">
        <f t="shared" si="32"/>
        <v>0</v>
      </c>
      <c r="I80" s="68">
        <f t="shared" si="32"/>
        <v>0</v>
      </c>
      <c r="J80" s="68">
        <f t="shared" si="32"/>
        <v>0</v>
      </c>
      <c r="K80" s="68">
        <f t="shared" si="32"/>
        <v>0</v>
      </c>
      <c r="L80" s="68">
        <f t="shared" si="32"/>
        <v>0</v>
      </c>
      <c r="M80" s="68">
        <f t="shared" si="32"/>
        <v>0</v>
      </c>
      <c r="N80" s="68">
        <f t="shared" si="32"/>
        <v>0</v>
      </c>
      <c r="O80" s="68">
        <f t="shared" si="32"/>
        <v>0</v>
      </c>
      <c r="P80" s="68">
        <f t="shared" si="32"/>
        <v>0</v>
      </c>
      <c r="Q80" s="68">
        <f t="shared" si="32"/>
        <v>0</v>
      </c>
      <c r="R80" s="68">
        <f t="shared" si="32"/>
        <v>0</v>
      </c>
      <c r="S80" s="68">
        <f t="shared" si="32"/>
        <v>0</v>
      </c>
      <c r="T80" s="68">
        <f t="shared" si="32"/>
        <v>0</v>
      </c>
      <c r="U80" s="68">
        <f t="shared" si="32"/>
        <v>0</v>
      </c>
      <c r="V80" s="68">
        <f t="shared" si="32"/>
        <v>0</v>
      </c>
      <c r="W80" s="68">
        <f t="shared" si="32"/>
        <v>0</v>
      </c>
      <c r="X80" s="68">
        <f t="shared" si="32"/>
        <v>0</v>
      </c>
      <c r="Y80" s="68">
        <f t="shared" si="32"/>
        <v>0</v>
      </c>
      <c r="Z80" s="68">
        <f t="shared" si="32"/>
        <v>0</v>
      </c>
      <c r="AA80" s="68">
        <f t="shared" si="32"/>
        <v>0</v>
      </c>
      <c r="AB80" s="68">
        <f t="shared" si="32"/>
        <v>0</v>
      </c>
      <c r="AC80" s="68">
        <f t="shared" si="32"/>
        <v>0</v>
      </c>
      <c r="AD80" s="68"/>
      <c r="AE80" s="80"/>
      <c r="AF80" s="68"/>
      <c r="AG80" s="80"/>
    </row>
    <row r="81" spans="1:33" ht="24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</row>
    <row r="82" spans="1:33" ht="24" customHeight="1">
      <c r="A82" s="44"/>
      <c r="B82" s="44"/>
      <c r="C82" s="44"/>
      <c r="D82" s="44" t="s">
        <v>218</v>
      </c>
      <c r="E82" s="82">
        <v>10000000</v>
      </c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</row>
    <row r="83" spans="1:33" ht="24" customHeight="1">
      <c r="A83" s="44"/>
      <c r="B83" s="44"/>
      <c r="C83" s="44"/>
      <c r="D83" s="44"/>
      <c r="E83" s="82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</row>
    <row r="84" spans="1:33" ht="24" customHeight="1">
      <c r="A84" s="44"/>
      <c r="B84" s="44"/>
      <c r="C84" s="44"/>
      <c r="D84" s="357" t="s">
        <v>254</v>
      </c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</row>
    <row r="85" spans="1:33" ht="24" customHeight="1">
      <c r="A85" s="44"/>
      <c r="B85" s="44"/>
      <c r="C85" s="44"/>
      <c r="D85" s="357" t="s">
        <v>94</v>
      </c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</row>
    <row r="86" spans="1:33" ht="24" customHeight="1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</row>
    <row r="87" spans="1:33" ht="24" customHeight="1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</row>
    <row r="88" spans="1:33" ht="24" customHeight="1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</row>
    <row r="89" spans="1:33" ht="24" customHeight="1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</row>
    <row r="90" spans="1:33" ht="24" customHeight="1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</row>
    <row r="91" spans="1:33" ht="24" customHeight="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</row>
    <row r="92" spans="1:33" ht="24" customHeight="1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</row>
    <row r="93" spans="1:33" ht="24" customHeight="1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</row>
    <row r="94" spans="1:33" ht="24" customHeight="1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</row>
    <row r="95" spans="1:33" ht="24" customHeight="1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</row>
    <row r="96" spans="1:33" ht="24" customHeight="1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</row>
    <row r="97" spans="1:33" ht="24" customHeight="1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</row>
    <row r="98" spans="1:33" ht="24" customHeight="1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</row>
    <row r="99" spans="1:33" ht="24" customHeight="1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</row>
    <row r="100" spans="1:33" ht="24" customHeight="1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</row>
    <row r="101" spans="1:33" ht="24" customHeight="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</row>
    <row r="102" spans="1:33" ht="24" customHeight="1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</row>
    <row r="103" spans="1:33" ht="24" customHeight="1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</row>
    <row r="104" spans="1:33" ht="24" customHeight="1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</row>
    <row r="105" spans="1:33" ht="24" customHeight="1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</row>
    <row r="106" spans="1:33" ht="24" customHeight="1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</row>
    <row r="107" spans="1:33" ht="24" customHeight="1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</row>
    <row r="108" spans="1:33" ht="24" customHeight="1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</row>
    <row r="109" spans="1:33" ht="24" customHeight="1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</row>
    <row r="110" spans="1:33" ht="24" customHeight="1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</row>
    <row r="111" spans="1:33" ht="24" customHeight="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</row>
    <row r="112" spans="1:33" ht="24" customHeight="1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</row>
    <row r="113" spans="1:33" ht="24" customHeight="1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</row>
    <row r="114" spans="1:33" ht="24" customHeight="1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</row>
    <row r="115" spans="1:33" ht="24" customHeight="1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</row>
    <row r="116" spans="1:33" ht="24" customHeight="1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</row>
    <row r="117" spans="1:33" ht="24" customHeight="1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</row>
    <row r="118" spans="1:33" ht="24" customHeight="1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</row>
    <row r="119" spans="1:33" ht="24" customHeight="1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</row>
    <row r="120" spans="1:33" ht="24" customHeight="1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</row>
    <row r="121" spans="1:33" ht="24" customHeigh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</row>
    <row r="122" spans="1:33" ht="24" customHeight="1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</row>
    <row r="123" spans="1:33" ht="24" customHeight="1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</row>
    <row r="124" spans="1:33" ht="24" customHeight="1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</row>
    <row r="125" spans="1:33" ht="24" customHeight="1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</row>
    <row r="126" spans="1:33" ht="24" customHeight="1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</row>
    <row r="127" spans="1:33" ht="24" customHeight="1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</row>
    <row r="128" spans="1:33" ht="24" customHeight="1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</row>
    <row r="129" spans="1:33" ht="24" customHeight="1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</row>
    <row r="130" spans="1:33" ht="24" customHeight="1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</row>
    <row r="131" spans="1:33" ht="24" customHeight="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</row>
    <row r="132" spans="1:33" ht="24" customHeight="1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</row>
    <row r="133" spans="1:33" ht="24" customHeight="1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</row>
    <row r="134" spans="1:33" ht="24" customHeight="1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</row>
    <row r="135" spans="1:33" ht="24" customHeight="1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</row>
    <row r="136" spans="1:33" ht="24" customHeight="1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</row>
    <row r="137" spans="1:33" ht="24" customHeight="1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</row>
    <row r="138" spans="1:33" ht="24" customHeight="1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</row>
    <row r="139" spans="1:33" ht="24" customHeight="1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</row>
    <row r="140" spans="1:33" ht="24" customHeight="1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</row>
    <row r="141" spans="1:33" ht="24" customHeight="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</row>
    <row r="142" spans="1:33" ht="24" customHeight="1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</row>
    <row r="143" spans="1:33" ht="24" customHeight="1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</row>
    <row r="144" spans="1:33" ht="24" customHeight="1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</row>
    <row r="145" spans="1:33" ht="24" customHeight="1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</row>
    <row r="146" spans="1:33" ht="24" customHeight="1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</row>
    <row r="147" spans="1:33" ht="24" customHeight="1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</row>
    <row r="148" spans="1:33" ht="24" customHeight="1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</row>
    <row r="149" spans="1:33" ht="24" customHeight="1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</row>
    <row r="150" spans="1:33" ht="24" customHeight="1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</row>
    <row r="151" spans="1:33" ht="24" customHeight="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</row>
    <row r="152" spans="1:33" ht="24" customHeight="1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</row>
    <row r="153" spans="1:33" ht="24" customHeight="1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</row>
    <row r="154" spans="1:33" ht="24" customHeight="1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</row>
    <row r="155" spans="1:33" ht="24" customHeight="1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</row>
    <row r="156" spans="1:33" ht="24" customHeight="1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</row>
    <row r="157" spans="1:33" ht="24" customHeight="1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</row>
    <row r="158" spans="1:33" ht="24" customHeight="1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</row>
    <row r="159" spans="1:33" ht="24" customHeight="1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</row>
    <row r="160" spans="1:33" ht="24" customHeight="1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</row>
    <row r="161" spans="1:33" ht="24" customHeigh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</row>
    <row r="162" spans="1:33" ht="24" customHeigh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</row>
    <row r="163" spans="1:33" ht="24" customHeight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</row>
    <row r="164" spans="1:33" ht="24" customHeight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</row>
    <row r="165" spans="1:33" ht="24" customHeight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</row>
    <row r="166" spans="1:33" ht="24" customHeight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</row>
    <row r="167" spans="1:33" ht="24" customHeight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</row>
    <row r="168" spans="1:33" ht="24" customHeigh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</row>
    <row r="169" spans="1:33" ht="24" customHeight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</row>
    <row r="170" spans="1:33" ht="24" customHeight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</row>
    <row r="171" spans="1:33" ht="24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</row>
    <row r="172" spans="1:33" ht="24" customHeight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</row>
    <row r="173" spans="1:33" ht="24" customHeight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</row>
    <row r="174" spans="1:33" ht="24" customHeight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</row>
    <row r="175" spans="1:33" ht="24" customHeight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</row>
    <row r="176" spans="1:33" ht="24" customHeigh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</row>
    <row r="177" spans="1:33" ht="24" customHeight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</row>
    <row r="178" spans="1:33" ht="24" customHeight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</row>
    <row r="179" spans="1:33" ht="24" customHeight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</row>
    <row r="180" spans="1:33" ht="24" customHeight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</row>
    <row r="181" spans="1:33" ht="24" customHeigh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</row>
    <row r="182" spans="1:33" ht="24" customHeight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</row>
    <row r="183" spans="1:33" ht="24" customHeight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</row>
    <row r="184" spans="1:33" ht="24" customHeight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</row>
    <row r="185" spans="1:33" ht="24" customHeigh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</row>
    <row r="186" spans="1:33" ht="24" customHeigh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</row>
    <row r="187" spans="1:33" ht="24" customHeight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</row>
    <row r="188" spans="1:33" ht="24" customHeight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</row>
    <row r="189" spans="1:33" ht="24" customHeight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</row>
    <row r="190" spans="1:33" ht="24" customHeigh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</row>
    <row r="191" spans="1:33" ht="24" customHeight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</row>
    <row r="192" spans="1:33" ht="24" customHeight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</row>
    <row r="193" spans="1:33" ht="24" customHeight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</row>
    <row r="194" spans="1:33" ht="24" customHeigh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</row>
    <row r="195" spans="1:33" ht="24" customHeigh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</row>
    <row r="196" spans="1:33" ht="24" customHeight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</row>
    <row r="197" spans="1:33" ht="24" customHeight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</row>
    <row r="198" spans="1:33" ht="24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</row>
    <row r="199" spans="1:33" ht="24" customHeight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</row>
    <row r="200" spans="1:33" ht="24" customHeight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</row>
    <row r="201" spans="1:33" ht="24" customHeigh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</row>
    <row r="202" spans="1:33" ht="24" customHeight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</row>
    <row r="203" spans="1:33" ht="24" customHeigh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</row>
    <row r="204" spans="1:33" ht="24" customHeigh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</row>
    <row r="205" spans="1:33" ht="24" customHeigh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</row>
    <row r="206" spans="1:33" ht="24" customHeight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</row>
    <row r="207" spans="1:33" ht="24" customHeigh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</row>
    <row r="208" spans="1:33" ht="24" customHeigh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</row>
    <row r="209" spans="1:33" ht="24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</row>
    <row r="210" spans="1:33" ht="24" customHeigh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</row>
    <row r="211" spans="1:33" ht="24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</row>
    <row r="212" spans="1:33" ht="24" customHeight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</row>
    <row r="213" spans="1:33" ht="24" customHeight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</row>
    <row r="214" spans="1:33" ht="24" customHeight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</row>
    <row r="215" spans="1:33" ht="24" customHeigh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</row>
    <row r="216" spans="1:33" ht="24" customHeigh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</row>
    <row r="217" spans="1:33" ht="24" customHeight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</row>
    <row r="218" spans="1:33" ht="24" customHeigh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</row>
    <row r="219" spans="1:33" ht="24" customHeight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</row>
    <row r="220" spans="1:33" ht="24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</row>
    <row r="221" spans="1:33" ht="24" customHeight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</row>
    <row r="222" spans="1:33" ht="24" customHeight="1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</row>
    <row r="223" spans="1:33" ht="24" customHeigh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</row>
    <row r="224" spans="1:33" ht="24" customHeigh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</row>
    <row r="225" spans="1:33" ht="24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</row>
    <row r="226" spans="1:33" ht="24" customHeigh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</row>
    <row r="227" spans="1:33" ht="24" customHeigh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</row>
    <row r="228" spans="1:33" ht="24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</row>
    <row r="229" spans="1:33" ht="24" customHeigh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</row>
    <row r="230" spans="1:33" ht="24" customHeigh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</row>
    <row r="231" spans="1:33" ht="24" customHeigh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</row>
    <row r="232" spans="1:33" ht="24" customHeigh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</row>
    <row r="233" spans="1:33" ht="24" customHeigh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</row>
    <row r="234" spans="1:33" ht="24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</row>
    <row r="235" spans="1:33" ht="24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</row>
    <row r="236" spans="1:33" ht="24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</row>
    <row r="237" spans="1:33" ht="24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</row>
    <row r="238" spans="1:33" ht="24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</row>
    <row r="239" spans="1:33" ht="24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</row>
    <row r="240" spans="1:33" ht="24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</row>
    <row r="241" spans="1:33" ht="24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</row>
    <row r="242" spans="1:33" ht="24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</row>
    <row r="243" spans="1:33" ht="24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</row>
    <row r="244" spans="1:33" ht="24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</row>
    <row r="245" spans="1:33" ht="24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</row>
    <row r="246" spans="1:33" ht="24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</row>
    <row r="247" spans="1:33" ht="24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</row>
    <row r="248" spans="1:33" ht="24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</row>
    <row r="249" spans="1:33" ht="24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</row>
    <row r="250" spans="1:33" ht="24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</row>
    <row r="251" spans="1:33" ht="24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</row>
    <row r="252" spans="1:33" ht="24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</row>
    <row r="253" spans="1:33" ht="24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</row>
    <row r="254" spans="1:33" ht="24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</row>
    <row r="255" spans="1:33" ht="24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</row>
    <row r="256" spans="1:33" ht="24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</row>
    <row r="257" spans="1:33" ht="24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</row>
    <row r="258" spans="1:33" ht="24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</row>
    <row r="259" spans="1:33" ht="24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</row>
    <row r="260" spans="1:33" ht="24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</row>
    <row r="261" spans="1:33" ht="24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</row>
    <row r="262" spans="1:33" ht="24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</row>
    <row r="263" spans="1:33" ht="24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</row>
    <row r="264" spans="1:33" ht="24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</row>
    <row r="265" spans="1:33" ht="24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</row>
    <row r="266" spans="1:33" ht="24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</row>
    <row r="267" spans="1:33" ht="24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</row>
    <row r="268" spans="1:33" ht="24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</row>
    <row r="269" spans="1:33" ht="24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</row>
    <row r="270" spans="1:33" ht="24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</row>
    <row r="271" spans="1:33" ht="24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</row>
    <row r="272" spans="1:33" ht="24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</row>
    <row r="273" spans="1:33" ht="24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</row>
    <row r="274" spans="1:33" ht="24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</row>
    <row r="275" spans="1:33" ht="24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</row>
    <row r="276" spans="1:33" ht="24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</row>
    <row r="277" spans="1:33" ht="24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</row>
    <row r="278" spans="1:33" ht="24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</row>
    <row r="279" spans="1:33" ht="24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</row>
    <row r="280" spans="1:33" ht="24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</row>
    <row r="281" spans="1:33" ht="24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</row>
    <row r="282" spans="1:33" ht="24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</row>
    <row r="283" spans="1:33" ht="24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</row>
    <row r="284" spans="1:33" ht="24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</row>
    <row r="285" spans="1:33" ht="24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</row>
    <row r="286" spans="1:33" ht="24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</row>
    <row r="287" spans="1:33" ht="24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</row>
    <row r="288" spans="1:33" ht="24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</row>
    <row r="289" spans="1:33" ht="24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</row>
    <row r="290" spans="1:33" ht="24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</row>
    <row r="291" spans="1:33" ht="24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</row>
    <row r="292" spans="1:33" ht="24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</row>
    <row r="293" spans="1:33" ht="24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</row>
    <row r="294" spans="1:33" ht="24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</row>
    <row r="295" spans="1:33" ht="24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</row>
    <row r="296" spans="1:33" ht="24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</row>
    <row r="297" spans="1:33" ht="24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</row>
    <row r="298" spans="1:33" ht="24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</row>
    <row r="299" spans="1:33" ht="24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</row>
    <row r="300" spans="1:33" ht="24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</row>
    <row r="301" spans="1:33" ht="24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</row>
    <row r="302" spans="1:33" ht="24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</row>
    <row r="303" spans="1:33" ht="24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</row>
    <row r="304" spans="1:33" ht="24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</row>
    <row r="305" spans="1:33" ht="24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</row>
    <row r="306" spans="1:33" ht="24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</row>
    <row r="307" spans="1:33" ht="24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</row>
    <row r="308" spans="1:33" ht="24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</row>
    <row r="309" spans="1:33" ht="24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</row>
    <row r="310" spans="1:33" ht="24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</row>
    <row r="311" spans="1:33" ht="24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</row>
    <row r="312" spans="1:33" ht="24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</row>
    <row r="313" spans="1:33" ht="24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</row>
    <row r="314" spans="1:33" ht="24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</row>
    <row r="315" spans="1:33" ht="24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</row>
    <row r="316" spans="1:33" ht="24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</row>
    <row r="317" spans="1:33" ht="24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</row>
    <row r="318" spans="1:33" ht="24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</row>
    <row r="319" spans="1:33" ht="24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</row>
    <row r="320" spans="1:33" ht="24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</row>
    <row r="321" spans="1:33" ht="24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</row>
    <row r="322" spans="1:33" ht="24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</row>
    <row r="323" spans="1:33" ht="24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</row>
    <row r="324" spans="1:33" ht="24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</row>
    <row r="325" spans="1:33" ht="24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</row>
    <row r="326" spans="1:33" ht="24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</row>
    <row r="327" spans="1:33" ht="24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</row>
    <row r="328" spans="1:33" ht="24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</row>
    <row r="329" spans="1:33" ht="24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</row>
    <row r="330" spans="1:33" ht="24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</row>
    <row r="331" spans="1:33" ht="24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</row>
    <row r="332" spans="1:33" ht="24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</row>
    <row r="333" spans="1:33" ht="24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</row>
    <row r="334" spans="1:33" ht="24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</row>
    <row r="335" spans="1:33" ht="24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</row>
    <row r="336" spans="1:33" ht="24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</row>
    <row r="337" spans="1:33" ht="24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</row>
    <row r="338" spans="1:33" ht="24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</row>
    <row r="339" spans="1:33" ht="24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</row>
    <row r="340" spans="1:33" ht="24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</row>
    <row r="341" spans="1:33" ht="24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</row>
    <row r="342" spans="1:33" ht="24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</row>
    <row r="343" spans="1:33" ht="24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</row>
    <row r="344" spans="1:33" ht="24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</row>
    <row r="345" spans="1:33" ht="24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</row>
    <row r="346" spans="1:33" ht="24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</row>
    <row r="347" spans="1:33" ht="24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</row>
    <row r="348" spans="1:33" ht="24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</row>
    <row r="349" spans="1:33" ht="24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</row>
    <row r="350" spans="1:33" ht="24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</row>
    <row r="351" spans="1:33" ht="24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</row>
    <row r="352" spans="1:33" ht="24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</row>
    <row r="353" spans="1:33" ht="24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</row>
    <row r="354" spans="1:33" ht="24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</row>
    <row r="355" spans="1:33" ht="24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</row>
    <row r="356" spans="1:33" ht="24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</row>
    <row r="357" spans="1:33" ht="24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</row>
    <row r="358" spans="1:33" ht="24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</row>
    <row r="359" spans="1:33" ht="24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</row>
    <row r="360" spans="1:33" ht="24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</row>
    <row r="361" spans="1:33" ht="24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</row>
    <row r="362" spans="1:33" ht="24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</row>
    <row r="363" spans="1:33" ht="24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</row>
    <row r="364" spans="1:33" ht="24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</row>
    <row r="365" spans="1:33" ht="24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</row>
    <row r="366" spans="1:33" ht="24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</row>
    <row r="367" spans="1:33" ht="24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</row>
    <row r="368" spans="1:33" ht="24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</row>
    <row r="369" spans="1:33" ht="24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</row>
    <row r="370" spans="1:33" ht="24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</row>
    <row r="371" spans="1:33" ht="24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</row>
    <row r="372" spans="1:33" ht="24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</row>
    <row r="373" spans="1:33" ht="24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</row>
    <row r="374" spans="1:33" ht="24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</row>
    <row r="375" spans="1:33" ht="24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</row>
    <row r="376" spans="1:33" ht="24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</row>
    <row r="377" spans="1:33" ht="24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</row>
    <row r="378" spans="1:33" ht="24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</row>
    <row r="379" spans="1:33" ht="24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</row>
    <row r="380" spans="1:33" ht="24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</row>
    <row r="381" spans="1:33" ht="24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</row>
    <row r="382" spans="1:33" ht="24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</row>
    <row r="383" spans="1:33" ht="24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</row>
    <row r="384" spans="1:33" ht="24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</row>
    <row r="385" spans="1:33" ht="24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</row>
    <row r="386" spans="1:33" ht="24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</row>
    <row r="387" spans="1:33" ht="24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</row>
    <row r="388" spans="1:33" ht="24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</row>
    <row r="389" spans="1:33" ht="24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</row>
    <row r="390" spans="1:33" ht="24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</row>
    <row r="391" spans="1:33" ht="24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</row>
    <row r="392" spans="1:33" ht="24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</row>
    <row r="393" spans="1:33" ht="24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</row>
    <row r="394" spans="1:33" ht="24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</row>
    <row r="395" spans="1:33" ht="24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</row>
    <row r="396" spans="1:33" ht="24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</row>
    <row r="397" spans="1:33" ht="24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</row>
    <row r="398" spans="1:33" ht="24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</row>
    <row r="399" spans="1:33" ht="24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</row>
    <row r="400" spans="1:33" ht="24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</row>
    <row r="401" spans="1:33" ht="24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</row>
    <row r="402" spans="1:33" ht="24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</row>
    <row r="403" spans="1:33" ht="24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</row>
    <row r="404" spans="1:33" ht="24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</row>
    <row r="405" spans="1:33" ht="24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</row>
    <row r="406" spans="1:33" ht="24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</row>
    <row r="407" spans="1:33" ht="24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</row>
    <row r="408" spans="1:33" ht="24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</row>
    <row r="409" spans="1:33" ht="24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</row>
    <row r="410" spans="1:33" ht="24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</row>
    <row r="411" spans="1:33" ht="24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</row>
    <row r="412" spans="1:33" ht="24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</row>
    <row r="413" spans="1:33" ht="24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</row>
    <row r="414" spans="1:33" ht="24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</row>
    <row r="415" spans="1:33" ht="24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</row>
    <row r="416" spans="1:33" ht="24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</row>
    <row r="417" spans="1:33" ht="24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</row>
    <row r="418" spans="1:33" ht="24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</row>
    <row r="419" spans="1:33" ht="24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</row>
    <row r="420" spans="1:33" ht="24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</row>
    <row r="421" spans="1:33" ht="24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</row>
    <row r="422" spans="1:33" ht="24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</row>
    <row r="423" spans="1:33" ht="24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</row>
    <row r="424" spans="1:33" ht="24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</row>
    <row r="425" spans="1:33" ht="24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</row>
    <row r="426" spans="1:33" ht="24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</row>
    <row r="427" spans="1:33" ht="24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</row>
    <row r="428" spans="1:33" ht="24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</row>
    <row r="429" spans="1:33" ht="24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</row>
    <row r="430" spans="1:33" ht="24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</row>
    <row r="431" spans="1:33" ht="24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</row>
    <row r="432" spans="1:33" ht="24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</row>
    <row r="433" spans="1:33" ht="24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</row>
    <row r="434" spans="1:33" ht="24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</row>
    <row r="435" spans="1:33" ht="24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</row>
    <row r="436" spans="1:33" ht="24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</row>
    <row r="437" spans="1:33" ht="24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</row>
    <row r="438" spans="1:33" ht="24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</row>
    <row r="439" spans="1:33" ht="24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</row>
    <row r="440" spans="1:33" ht="24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</row>
    <row r="441" spans="1:33" ht="24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</row>
    <row r="442" spans="1:33" ht="24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</row>
    <row r="443" spans="1:33" ht="24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</row>
    <row r="444" spans="1:33" ht="24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</row>
    <row r="445" spans="1:33" ht="24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</row>
    <row r="446" spans="1:33" ht="24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</row>
    <row r="447" spans="1:33" ht="24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</row>
    <row r="448" spans="1:33" ht="24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</row>
    <row r="449" spans="1:33" ht="24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</row>
    <row r="450" spans="1:33" ht="24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</row>
    <row r="451" spans="1:33" ht="24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</row>
    <row r="452" spans="1:33" ht="24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</row>
    <row r="453" spans="1:33" ht="24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</row>
    <row r="454" spans="1:33" ht="24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</row>
    <row r="455" spans="1:33" ht="24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</row>
    <row r="456" spans="1:33" ht="24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</row>
    <row r="457" spans="1:33" ht="24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</row>
    <row r="458" spans="1:33" ht="24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</row>
    <row r="459" spans="1:33" ht="24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</row>
    <row r="460" spans="1:33" ht="24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</row>
    <row r="461" spans="1:33" ht="24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</row>
    <row r="462" spans="1:33" ht="24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</row>
    <row r="463" spans="1:33" ht="24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</row>
    <row r="464" spans="1:33" ht="24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</row>
    <row r="465" spans="1:33" ht="24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</row>
    <row r="466" spans="1:33" ht="24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</row>
    <row r="467" spans="1:33" ht="24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</row>
    <row r="468" spans="1:33" ht="24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</row>
    <row r="469" spans="1:33" ht="24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</row>
    <row r="470" spans="1:33" ht="24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</row>
    <row r="471" spans="1:33" ht="24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</row>
    <row r="472" spans="1:33" ht="24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</row>
    <row r="473" spans="1:33" ht="24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</row>
    <row r="474" spans="1:33" ht="24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</row>
    <row r="475" spans="1:33" ht="24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</row>
    <row r="476" spans="1:33" ht="24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</row>
    <row r="477" spans="1:33" ht="24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</row>
    <row r="478" spans="1:33" ht="24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</row>
    <row r="479" spans="1:33" ht="24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</row>
    <row r="480" spans="1:33" ht="24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</row>
    <row r="481" spans="1:33" ht="24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</row>
    <row r="482" spans="1:33" ht="24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</row>
    <row r="483" spans="1:33" ht="24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</row>
    <row r="484" spans="1:33" ht="24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</row>
    <row r="485" spans="1:33" ht="24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</row>
    <row r="486" spans="1:33" ht="24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</row>
    <row r="487" spans="1:33" ht="24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</row>
    <row r="488" spans="1:33" ht="24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</row>
    <row r="489" spans="1:33" ht="24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</row>
    <row r="490" spans="1:33" ht="24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</row>
    <row r="491" spans="1:33" ht="24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</row>
    <row r="492" spans="1:33" ht="24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</row>
    <row r="493" spans="1:33" ht="24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</row>
    <row r="494" spans="1:33" ht="24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</row>
    <row r="495" spans="1:33" ht="24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</row>
    <row r="496" spans="1:33" ht="24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</row>
    <row r="497" spans="1:33" ht="24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</row>
    <row r="498" spans="1:33" ht="24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</row>
    <row r="499" spans="1:33" ht="24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</row>
    <row r="500" spans="1:33" ht="24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</row>
    <row r="501" spans="1:33" ht="24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</row>
    <row r="502" spans="1:33" ht="24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</row>
    <row r="503" spans="1:33" ht="24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</row>
    <row r="504" spans="1:33" ht="24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</row>
    <row r="505" spans="1:33" ht="24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</row>
    <row r="506" spans="1:33" ht="24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</row>
    <row r="507" spans="1:33" ht="24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</row>
    <row r="508" spans="1:33" ht="24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</row>
    <row r="509" spans="1:33" ht="24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</row>
    <row r="510" spans="1:33" ht="24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</row>
    <row r="511" spans="1:33" ht="24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</row>
    <row r="512" spans="1:33" ht="24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</row>
    <row r="513" spans="1:33" ht="24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</row>
    <row r="514" spans="1:33" ht="24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</row>
    <row r="515" spans="1:33" ht="24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</row>
    <row r="516" spans="1:33" ht="24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</row>
    <row r="517" spans="1:33" ht="24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</row>
    <row r="518" spans="1:33" ht="24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</row>
    <row r="519" spans="1:33" ht="24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</row>
    <row r="520" spans="1:33" ht="24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</row>
    <row r="521" spans="1:33" ht="24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</row>
    <row r="522" spans="1:33" ht="24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</row>
    <row r="523" spans="1:33" ht="24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</row>
    <row r="524" spans="1:33" ht="24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</row>
    <row r="525" spans="1:33" ht="24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</row>
    <row r="526" spans="1:33" ht="24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</row>
    <row r="527" spans="1:33" ht="24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</row>
    <row r="528" spans="1:33" ht="24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</row>
    <row r="529" spans="1:33" ht="24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</row>
    <row r="530" spans="1:33" ht="24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</row>
    <row r="531" spans="1:33" ht="24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</row>
    <row r="532" spans="1:33" ht="24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</row>
    <row r="533" spans="1:33" ht="24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</row>
    <row r="534" spans="1:33" ht="24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</row>
    <row r="535" spans="1:33" ht="24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</row>
    <row r="536" spans="1:33" ht="24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</row>
    <row r="537" spans="1:33" ht="24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</row>
    <row r="538" spans="1:33" ht="24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</row>
    <row r="539" spans="1:33" ht="24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</row>
    <row r="540" spans="1:33" ht="24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</row>
    <row r="541" spans="1:33" ht="24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</row>
    <row r="542" spans="1:33" ht="24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</row>
    <row r="543" spans="1:33" ht="24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</row>
    <row r="544" spans="1:33" ht="24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</row>
    <row r="545" spans="1:33" ht="24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</row>
    <row r="546" spans="1:33" ht="24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</row>
    <row r="547" spans="1:33" ht="24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</row>
    <row r="548" spans="1:33" ht="24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</row>
    <row r="549" spans="1:33" ht="24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</row>
    <row r="550" spans="1:33" ht="24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</row>
    <row r="551" spans="1:33" ht="24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</row>
    <row r="552" spans="1:33" ht="24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</row>
    <row r="553" spans="1:33" ht="24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</row>
    <row r="554" spans="1:33" ht="24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</row>
    <row r="555" spans="1:33" ht="24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</row>
    <row r="556" spans="1:33" ht="24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</row>
    <row r="557" spans="1:33" ht="24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</row>
    <row r="558" spans="1:33" ht="24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</row>
    <row r="559" spans="1:33" ht="24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</row>
    <row r="560" spans="1:33" ht="24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</row>
    <row r="561" spans="1:33" ht="24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</row>
    <row r="562" spans="1:33" ht="24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</row>
    <row r="563" spans="1:33" ht="24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</row>
    <row r="564" spans="1:33" ht="24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</row>
    <row r="565" spans="1:33" ht="24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</row>
    <row r="566" spans="1:33" ht="24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</row>
    <row r="567" spans="1:33" ht="24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</row>
    <row r="568" spans="1:33" ht="24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</row>
    <row r="569" spans="1:33" ht="24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</row>
    <row r="570" spans="1:33" ht="24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</row>
    <row r="571" spans="1:33" ht="24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</row>
    <row r="572" spans="1:33" ht="24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</row>
    <row r="573" spans="1:33" ht="24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</row>
    <row r="574" spans="1:33" ht="24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</row>
    <row r="575" spans="1:33" ht="24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</row>
    <row r="576" spans="1:33" ht="24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</row>
    <row r="577" spans="1:33" ht="24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</row>
    <row r="578" spans="1:33" ht="24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</row>
    <row r="579" spans="1:33" ht="24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</row>
    <row r="580" spans="1:33" ht="24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</row>
    <row r="581" spans="1:33" ht="24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</row>
    <row r="582" spans="1:33" ht="24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</row>
    <row r="583" spans="1:33" ht="24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</row>
    <row r="584" spans="1:33" ht="24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</row>
    <row r="585" spans="1:33" ht="24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</row>
    <row r="586" spans="1:33" ht="24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</row>
    <row r="587" spans="1:33" ht="24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</row>
    <row r="588" spans="1:33" ht="24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</row>
    <row r="589" spans="1:33" ht="24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</row>
    <row r="590" spans="1:33" ht="24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</row>
    <row r="591" spans="1:33" ht="24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</row>
    <row r="592" spans="1:33" ht="24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</row>
    <row r="593" spans="1:33" ht="24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</row>
    <row r="594" spans="1:33" ht="24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</row>
    <row r="595" spans="1:33" ht="24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</row>
    <row r="596" spans="1:33" ht="24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</row>
    <row r="597" spans="1:33" ht="24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</row>
    <row r="598" spans="1:33" ht="24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</row>
    <row r="599" spans="1:33" ht="24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</row>
    <row r="600" spans="1:33" ht="24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</row>
    <row r="601" spans="1:33" ht="24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</row>
    <row r="602" spans="1:33" ht="24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</row>
    <row r="603" spans="1:33" ht="24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</row>
    <row r="604" spans="1:33" ht="24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</row>
    <row r="605" spans="1:33" ht="24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</row>
    <row r="606" spans="1:33" ht="24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</row>
    <row r="607" spans="1:33" ht="24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</row>
    <row r="608" spans="1:33" ht="24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</row>
    <row r="609" spans="1:33" ht="24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</row>
    <row r="610" spans="1:33" ht="24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</row>
    <row r="611" spans="1:33" ht="24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</row>
    <row r="612" spans="1:33" ht="24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</row>
    <row r="613" spans="1:33" ht="24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</row>
    <row r="614" spans="1:33" ht="24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</row>
    <row r="615" spans="1:33" ht="24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</row>
    <row r="616" spans="1:33" ht="24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</row>
    <row r="617" spans="1:33" ht="24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</row>
    <row r="618" spans="1:33" ht="24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</row>
    <row r="619" spans="1:33" ht="24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</row>
    <row r="620" spans="1:33" ht="24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</row>
    <row r="621" spans="1:33" ht="24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</row>
    <row r="622" spans="1:33" ht="24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</row>
    <row r="623" spans="1:33" ht="24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</row>
    <row r="624" spans="1:33" ht="24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</row>
    <row r="625" spans="1:33" ht="24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</row>
    <row r="626" spans="1:33" ht="24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</row>
    <row r="627" spans="1:33" ht="24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</row>
    <row r="628" spans="1:33" ht="24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</row>
    <row r="629" spans="1:33" ht="24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</row>
    <row r="630" spans="1:33" ht="24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</row>
    <row r="631" spans="1:33" ht="24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</row>
    <row r="632" spans="1:33" ht="24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</row>
    <row r="633" spans="1:33" ht="24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</row>
    <row r="634" spans="1:33" ht="24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</row>
    <row r="635" spans="1:33" ht="24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</row>
    <row r="636" spans="1:33" ht="24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</row>
    <row r="637" spans="1:33" ht="24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</row>
    <row r="638" spans="1:33" ht="24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</row>
    <row r="639" spans="1:33" ht="24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</row>
    <row r="640" spans="1:33" ht="24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</row>
    <row r="641" spans="1:33" ht="24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</row>
    <row r="642" spans="1:33" ht="24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</row>
    <row r="643" spans="1:33" ht="24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</row>
    <row r="644" spans="1:33" ht="24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</row>
    <row r="645" spans="1:33" ht="24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</row>
    <row r="646" spans="1:33" ht="24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</row>
    <row r="647" spans="1:33" ht="24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</row>
    <row r="648" spans="1:33" ht="24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</row>
    <row r="649" spans="1:33" ht="24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</row>
    <row r="650" spans="1:33" ht="24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</row>
    <row r="651" spans="1:33" ht="24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</row>
    <row r="652" spans="1:33" ht="24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</row>
    <row r="653" spans="1:33" ht="24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</row>
    <row r="654" spans="1:33" ht="24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</row>
    <row r="655" spans="1:33" ht="24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</row>
    <row r="656" spans="1:33" ht="24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</row>
    <row r="657" spans="1:33" ht="24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</row>
    <row r="658" spans="1:33" ht="24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</row>
    <row r="659" spans="1:33" ht="24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</row>
    <row r="660" spans="1:33" ht="24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</row>
    <row r="661" spans="1:33" ht="24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</row>
    <row r="662" spans="1:33" ht="24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</row>
    <row r="663" spans="1:33" ht="24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</row>
    <row r="664" spans="1:33" ht="24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</row>
    <row r="665" spans="1:33" ht="24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</row>
    <row r="666" spans="1:33" ht="24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</row>
    <row r="667" spans="1:33" ht="24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</row>
    <row r="668" spans="1:33" ht="24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</row>
    <row r="669" spans="1:33" ht="24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</row>
    <row r="670" spans="1:33" ht="24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</row>
    <row r="671" spans="1:33" ht="24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</row>
    <row r="672" spans="1:33" ht="24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</row>
    <row r="673" spans="1:33" ht="24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</row>
    <row r="674" spans="1:33" ht="24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</row>
    <row r="675" spans="1:33" ht="24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</row>
    <row r="676" spans="1:33" ht="24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</row>
    <row r="677" spans="1:33" ht="24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</row>
    <row r="678" spans="1:33" ht="24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</row>
    <row r="679" spans="1:33" ht="24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</row>
    <row r="680" spans="1:33" ht="24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</row>
    <row r="681" spans="1:33" ht="24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</row>
    <row r="682" spans="1:33" ht="24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</row>
    <row r="683" spans="1:33" ht="24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</row>
    <row r="684" spans="1:33" ht="24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</row>
    <row r="685" spans="1:33" ht="24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</row>
    <row r="686" spans="1:33" ht="24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</row>
    <row r="687" spans="1:33" ht="24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</row>
    <row r="688" spans="1:33" ht="24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</row>
    <row r="689" spans="1:33" ht="24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</row>
    <row r="690" spans="1:33" ht="24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</row>
    <row r="691" spans="1:33" ht="24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</row>
    <row r="692" spans="1:33" ht="24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</row>
    <row r="693" spans="1:33" ht="24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</row>
    <row r="694" spans="1:33" ht="24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</row>
    <row r="695" spans="1:33" ht="24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</row>
    <row r="696" spans="1:33" ht="24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</row>
    <row r="697" spans="1:33" ht="24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</row>
    <row r="698" spans="1:33" ht="24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</row>
    <row r="699" spans="1:33" ht="24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</row>
    <row r="700" spans="1:33" ht="24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</row>
    <row r="701" spans="1:33" ht="24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</row>
    <row r="702" spans="1:33" ht="24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</row>
    <row r="703" spans="1:33" ht="24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</row>
    <row r="704" spans="1:33" ht="24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</row>
    <row r="705" spans="1:33" ht="24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</row>
    <row r="706" spans="1:33" ht="24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</row>
    <row r="707" spans="1:33" ht="24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</row>
    <row r="708" spans="1:33" ht="24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</row>
    <row r="709" spans="1:33" ht="24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</row>
    <row r="710" spans="1:33" ht="24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</row>
    <row r="711" spans="1:33" ht="24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</row>
    <row r="712" spans="1:33" ht="24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</row>
    <row r="713" spans="1:33" ht="24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</row>
    <row r="714" spans="1:33" ht="24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</row>
    <row r="715" spans="1:33" ht="24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</row>
    <row r="716" spans="1:33" ht="24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</row>
    <row r="717" spans="1:33" ht="24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</row>
    <row r="718" spans="1:33" ht="24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</row>
    <row r="719" spans="1:33" ht="24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</row>
    <row r="720" spans="1:33" ht="24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</row>
    <row r="721" spans="1:33" ht="24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</row>
    <row r="722" spans="1:33" ht="24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</row>
    <row r="723" spans="1:33" ht="24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</row>
    <row r="724" spans="1:33" ht="24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</row>
    <row r="725" spans="1:33" ht="24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</row>
    <row r="726" spans="1:33" ht="24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</row>
    <row r="727" spans="1:33" ht="24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</row>
    <row r="728" spans="1:33" ht="24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</row>
    <row r="729" spans="1:33" ht="24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</row>
    <row r="730" spans="1:33" ht="24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</row>
    <row r="731" spans="1:33" ht="24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</row>
    <row r="732" spans="1:33" ht="24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</row>
    <row r="733" spans="1:33" ht="24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</row>
    <row r="734" spans="1:33" ht="24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</row>
    <row r="735" spans="1:33" ht="24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</row>
    <row r="736" spans="1:33" ht="24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</row>
    <row r="737" spans="1:33" ht="24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</row>
    <row r="738" spans="1:33" ht="24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</row>
    <row r="739" spans="1:33" ht="24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</row>
    <row r="740" spans="1:33" ht="24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</row>
    <row r="741" spans="1:33" ht="24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</row>
    <row r="742" spans="1:33" ht="24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</row>
    <row r="743" spans="1:33" ht="24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</row>
    <row r="744" spans="1:33" ht="24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</row>
    <row r="745" spans="1:33" ht="24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</row>
    <row r="746" spans="1:33" ht="24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</row>
    <row r="747" spans="1:33" ht="24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</row>
    <row r="748" spans="1:33" ht="24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</row>
    <row r="749" spans="1:33" ht="24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</row>
    <row r="750" spans="1:33" ht="24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</row>
    <row r="751" spans="1:33" ht="24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</row>
    <row r="752" spans="1:33" ht="24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</row>
    <row r="753" spans="1:33" ht="24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</row>
    <row r="754" spans="1:33" ht="24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</row>
    <row r="755" spans="1:33" ht="24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</row>
    <row r="756" spans="1:33" ht="24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</row>
    <row r="757" spans="1:33" ht="24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</row>
    <row r="758" spans="1:33" ht="24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</row>
    <row r="759" spans="1:33" ht="24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</row>
    <row r="760" spans="1:33" ht="24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</row>
    <row r="761" spans="1:33" ht="24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</row>
    <row r="762" spans="1:33" ht="24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</row>
    <row r="763" spans="1:33" ht="24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</row>
    <row r="764" spans="1:33" ht="24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</row>
    <row r="765" spans="1:33" ht="24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</row>
    <row r="766" spans="1:33" ht="24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</row>
    <row r="767" spans="1:33" ht="24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</row>
    <row r="768" spans="1:33" ht="24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</row>
    <row r="769" spans="1:33" ht="24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</row>
    <row r="770" spans="1:33" ht="24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</row>
    <row r="771" spans="1:33" ht="24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</row>
    <row r="772" spans="1:33" ht="24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</row>
    <row r="773" spans="1:33" ht="24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</row>
    <row r="774" spans="1:33" ht="24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</row>
    <row r="775" spans="1:33" ht="24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</row>
    <row r="776" spans="1:33" ht="24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</row>
    <row r="777" spans="1:33" ht="24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</row>
    <row r="778" spans="1:33" ht="24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</row>
    <row r="779" spans="1:33" ht="24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</row>
    <row r="780" spans="1:33" ht="24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</row>
    <row r="781" spans="1:33" ht="24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</row>
    <row r="782" spans="1:33" ht="24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</row>
    <row r="783" spans="1:33" ht="24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</row>
    <row r="784" spans="1:33" ht="24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</row>
    <row r="785" spans="1:33" ht="24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</row>
    <row r="786" spans="1:33" ht="24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</row>
    <row r="787" spans="1:33" ht="24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</row>
    <row r="788" spans="1:33" ht="24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</row>
    <row r="789" spans="1:33" ht="24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</row>
    <row r="790" spans="1:33" ht="24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</row>
    <row r="791" spans="1:33" ht="24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</row>
    <row r="792" spans="1:33" ht="24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</row>
    <row r="793" spans="1:33" ht="24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</row>
    <row r="794" spans="1:33" ht="24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</row>
    <row r="795" spans="1:33" ht="24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</row>
    <row r="796" spans="1:33" ht="24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</row>
    <row r="797" spans="1:33" ht="24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</row>
    <row r="798" spans="1:33" ht="24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</row>
    <row r="799" spans="1:33" ht="24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</row>
    <row r="800" spans="1:33" ht="24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</row>
    <row r="801" spans="1:33" ht="24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</row>
    <row r="802" spans="1:33" ht="24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</row>
    <row r="803" spans="1:33" ht="24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</row>
    <row r="804" spans="1:33" ht="24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</row>
    <row r="805" spans="1:33" ht="24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</row>
    <row r="806" spans="1:33" ht="24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</row>
    <row r="807" spans="1:33" ht="24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</row>
    <row r="808" spans="1:33" ht="24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</row>
    <row r="809" spans="1:33" ht="24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</row>
    <row r="810" spans="1:33" ht="24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</row>
    <row r="811" spans="1:33" ht="24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</row>
    <row r="812" spans="1:33" ht="24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</row>
    <row r="813" spans="1:33" ht="24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</row>
    <row r="814" spans="1:33" ht="24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</row>
    <row r="815" spans="1:33" ht="24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</row>
    <row r="816" spans="1:33" ht="24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</row>
    <row r="817" spans="1:33" ht="24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</row>
    <row r="818" spans="1:33" ht="24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</row>
    <row r="819" spans="1:33" ht="24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</row>
    <row r="820" spans="1:33" ht="24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</row>
    <row r="821" spans="1:33" ht="24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</row>
    <row r="822" spans="1:33" ht="24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</row>
    <row r="823" spans="1:33" ht="24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</row>
    <row r="824" spans="1:33" ht="24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</row>
    <row r="825" spans="1:33" ht="24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</row>
    <row r="826" spans="1:33" ht="24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</row>
    <row r="827" spans="1:33" ht="24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</row>
    <row r="828" spans="1:33" ht="24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</row>
    <row r="829" spans="1:33" ht="24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</row>
    <row r="830" spans="1:33" ht="24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</row>
    <row r="831" spans="1:33" ht="24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</row>
    <row r="832" spans="1:33" ht="24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</row>
    <row r="833" spans="1:33" ht="24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</row>
    <row r="834" spans="1:33" ht="24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</row>
    <row r="835" spans="1:33" ht="24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</row>
    <row r="836" spans="1:33" ht="24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</row>
    <row r="837" spans="1:33" ht="24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</row>
    <row r="838" spans="1:33" ht="24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</row>
    <row r="839" spans="1:33" ht="24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</row>
    <row r="840" spans="1:33" ht="24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</row>
    <row r="841" spans="1:33" ht="24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</row>
    <row r="842" spans="1:33" ht="24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</row>
    <row r="843" spans="1:33" ht="24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</row>
    <row r="844" spans="1:33" ht="24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</row>
    <row r="845" spans="1:33" ht="24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</row>
    <row r="846" spans="1:33" ht="24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</row>
    <row r="847" spans="1:33" ht="24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</row>
    <row r="848" spans="1:33" ht="24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</row>
    <row r="849" spans="1:33" ht="24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</row>
    <row r="850" spans="1:33" ht="24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</row>
    <row r="851" spans="1:33" ht="24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</row>
    <row r="852" spans="1:33" ht="24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</row>
    <row r="853" spans="1:33" ht="24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</row>
    <row r="854" spans="1:33" ht="24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</row>
    <row r="855" spans="1:33" ht="24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</row>
    <row r="856" spans="1:33" ht="24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</row>
    <row r="857" spans="1:33" ht="24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</row>
    <row r="858" spans="1:33" ht="24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</row>
    <row r="859" spans="1:33" ht="24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</row>
    <row r="860" spans="1:33" ht="24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</row>
    <row r="861" spans="1:33" ht="24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</row>
    <row r="862" spans="1:33" ht="24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</row>
    <row r="863" spans="1:33" ht="24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</row>
    <row r="864" spans="1:33" ht="24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</row>
    <row r="865" spans="1:33" ht="24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</row>
    <row r="866" spans="1:33" ht="24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</row>
    <row r="867" spans="1:33" ht="24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</row>
    <row r="868" spans="1:33" ht="24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</row>
    <row r="869" spans="1:33" ht="24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</row>
    <row r="870" spans="1:33" ht="24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</row>
    <row r="871" spans="1:33" ht="24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</row>
    <row r="872" spans="1:33" ht="24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</row>
    <row r="873" spans="1:33" ht="24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</row>
    <row r="874" spans="1:33" ht="24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</row>
    <row r="875" spans="1:33" ht="24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</row>
    <row r="876" spans="1:33" ht="24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</row>
    <row r="877" spans="1:33" ht="24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</row>
    <row r="878" spans="1:33" ht="24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</row>
    <row r="879" spans="1:33" ht="24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</row>
    <row r="880" spans="1:33" ht="24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</row>
    <row r="881" spans="1:33" ht="24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</row>
    <row r="882" spans="1:33" ht="24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</row>
    <row r="883" spans="1:33" ht="24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</row>
    <row r="884" spans="1:33" ht="24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</row>
    <row r="885" spans="1:33" ht="24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</row>
    <row r="886" spans="1:33" ht="24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</row>
    <row r="887" spans="1:33" ht="24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</row>
    <row r="888" spans="1:33" ht="24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</row>
    <row r="889" spans="1:33" ht="24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</row>
    <row r="890" spans="1:33" ht="24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</row>
    <row r="891" spans="1:33" ht="24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</row>
    <row r="892" spans="1:33" ht="24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</row>
    <row r="893" spans="1:33" ht="24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</row>
    <row r="894" spans="1:33" ht="24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</row>
    <row r="895" spans="1:33" ht="24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</row>
    <row r="896" spans="1:33" ht="24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</row>
    <row r="897" spans="1:33" ht="24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</row>
    <row r="898" spans="1:33" ht="24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</row>
    <row r="899" spans="1:33" ht="24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</row>
    <row r="900" spans="1:33" ht="24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</row>
    <row r="901" spans="1:33" ht="24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</row>
    <row r="902" spans="1:33" ht="24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</row>
    <row r="903" spans="1:33" ht="24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</row>
    <row r="904" spans="1:33" ht="24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</row>
    <row r="905" spans="1:33" ht="24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</row>
    <row r="906" spans="1:33" ht="24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</row>
    <row r="907" spans="1:33" ht="24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</row>
    <row r="908" spans="1:33" ht="24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</row>
    <row r="909" spans="1:33" ht="24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</row>
    <row r="910" spans="1:33" ht="24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</row>
    <row r="911" spans="1:33" ht="24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</row>
    <row r="912" spans="1:33" ht="24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</row>
    <row r="913" spans="1:33" ht="24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</row>
    <row r="914" spans="1:33" ht="24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</row>
    <row r="915" spans="1:33" ht="24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</row>
    <row r="916" spans="1:33" ht="24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</row>
    <row r="917" spans="1:33" ht="24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</row>
    <row r="918" spans="1:33" ht="24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</row>
    <row r="919" spans="1:33" ht="24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</row>
    <row r="920" spans="1:33" ht="24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</row>
    <row r="921" spans="1:33" ht="24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</row>
    <row r="922" spans="1:33" ht="24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</row>
    <row r="923" spans="1:33" ht="24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</row>
    <row r="924" spans="1:33" ht="24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</row>
    <row r="925" spans="1:33" ht="24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</row>
    <row r="926" spans="1:33" ht="24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</row>
    <row r="927" spans="1:33" ht="24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</row>
    <row r="928" spans="1:33" ht="24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</row>
    <row r="929" spans="1:33" ht="24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</row>
    <row r="930" spans="1:33" ht="24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</row>
    <row r="931" spans="1:33" ht="24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</row>
    <row r="932" spans="1:33" ht="24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</row>
    <row r="933" spans="1:33" ht="24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</row>
    <row r="934" spans="1:33" ht="24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</row>
    <row r="935" spans="1:33" ht="24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</row>
    <row r="936" spans="1:33" ht="24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</row>
    <row r="937" spans="1:33" ht="24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</row>
    <row r="938" spans="1:33" ht="24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</row>
    <row r="939" spans="1:33" ht="24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</row>
    <row r="940" spans="1:33" ht="24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</row>
    <row r="941" spans="1:33" ht="24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</row>
    <row r="942" spans="1:33" ht="24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</row>
    <row r="943" spans="1:33" ht="24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</row>
    <row r="944" spans="1:33" ht="24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</row>
    <row r="945" spans="1:33" ht="24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</row>
    <row r="946" spans="1:33" ht="24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</row>
    <row r="947" spans="1:33" ht="24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</row>
    <row r="948" spans="1:33" ht="24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</row>
    <row r="949" spans="1:33" ht="24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</row>
    <row r="950" spans="1:33" ht="24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</row>
    <row r="951" spans="1:33" ht="24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</row>
    <row r="952" spans="1:33" ht="24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</row>
    <row r="953" spans="1:33" ht="24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</row>
    <row r="954" spans="1:33" ht="24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</row>
    <row r="955" spans="1:33" ht="24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</row>
    <row r="956" spans="1:33" ht="24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</row>
    <row r="957" spans="1:33" ht="24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</row>
    <row r="958" spans="1:33" ht="24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</row>
    <row r="959" spans="1:33" ht="24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</row>
    <row r="960" spans="1:33" ht="24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</row>
    <row r="961" spans="1:33" ht="24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</row>
    <row r="962" spans="1:33" ht="24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</row>
    <row r="963" spans="1:33" ht="24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</row>
    <row r="964" spans="1:33" ht="24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</row>
    <row r="965" spans="1:33" ht="24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</row>
    <row r="966" spans="1:33" ht="24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</row>
    <row r="967" spans="1:33" ht="24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</row>
    <row r="968" spans="1:33" ht="24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</row>
    <row r="969" spans="1:33" ht="24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</row>
    <row r="970" spans="1:33" ht="24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</row>
    <row r="971" spans="1:33" ht="24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</row>
    <row r="972" spans="1:33" ht="24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</row>
    <row r="973" spans="1:33" ht="24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</row>
    <row r="974" spans="1:33" ht="24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</row>
    <row r="975" spans="1:33" ht="24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</row>
    <row r="976" spans="1:33" ht="24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</row>
    <row r="977" spans="1:33" ht="24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</row>
    <row r="978" spans="1:33" ht="24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</row>
    <row r="979" spans="1:33" ht="24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</row>
    <row r="980" spans="1:33" ht="24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</row>
    <row r="981" spans="1:33" ht="24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</row>
    <row r="982" spans="1:33" ht="24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</row>
    <row r="983" spans="1:33" ht="24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</row>
    <row r="984" spans="1:33" ht="24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</row>
    <row r="985" spans="1:33" ht="24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</row>
    <row r="986" spans="1:33" ht="24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</row>
    <row r="987" spans="1:33" ht="24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</row>
    <row r="988" spans="1:33" ht="24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</row>
    <row r="989" spans="1:33" ht="24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</row>
    <row r="990" spans="1:33" ht="24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</row>
    <row r="991" spans="1:33" ht="24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</row>
    <row r="992" spans="1:33" ht="24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</row>
    <row r="993" spans="1:33" ht="24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</row>
    <row r="994" spans="1:33" ht="24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</row>
    <row r="995" spans="1:33" ht="24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</row>
    <row r="996" spans="1:33" ht="24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</row>
    <row r="997" spans="1:33" ht="24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</row>
    <row r="998" spans="1:33" ht="24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</row>
    <row r="999" spans="1:33" ht="24" customHeight="1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</row>
    <row r="1000" spans="1:33" ht="24" customHeight="1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</row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FF99FF"/>
  </sheetPr>
  <dimension ref="A1:AG1000"/>
  <sheetViews>
    <sheetView workbookViewId="0">
      <pane ySplit="8" topLeftCell="A9" activePane="bottomLeft" state="frozen"/>
      <selection pane="bottomLeft" activeCell="D14" sqref="D14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6.2109375" customWidth="1"/>
    <col min="6" max="6" width="12.78515625" customWidth="1"/>
    <col min="7" max="7" width="13.2851562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255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68.400000000000006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61090970.579999998</v>
      </c>
      <c r="F11" s="110">
        <v>218331.8</v>
      </c>
      <c r="G11" s="110">
        <v>22647629.449999999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22865961.25</v>
      </c>
      <c r="AE11" s="111">
        <f t="shared" ref="AE11:AE19" si="1">+AD11*100/E11</f>
        <v>37.429363182332338</v>
      </c>
      <c r="AF11" s="110">
        <f t="shared" ref="AF11:AF19" si="2">+E11-AD11</f>
        <v>38225009.329999998</v>
      </c>
      <c r="AG11" s="111">
        <f>+AF11*100/E11</f>
        <v>62.570636817667662</v>
      </c>
    </row>
    <row r="12" spans="1:33" ht="24" customHeight="1">
      <c r="B12" s="109"/>
      <c r="C12" s="109"/>
      <c r="D12" s="109" t="s">
        <v>7</v>
      </c>
      <c r="E12" s="110">
        <v>1719245.53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1719245.53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200000</v>
      </c>
      <c r="F13" s="110">
        <v>15350</v>
      </c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15350</v>
      </c>
      <c r="AE13" s="111">
        <f t="shared" si="1"/>
        <v>7.6749999999999998</v>
      </c>
      <c r="AF13" s="110">
        <f t="shared" si="2"/>
        <v>184650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12500000</v>
      </c>
      <c r="F14" s="110">
        <v>909763.24</v>
      </c>
      <c r="G14" s="110">
        <v>1297722.1299999999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2207485.37</v>
      </c>
      <c r="AE14" s="111">
        <f t="shared" si="1"/>
        <v>17.659882960000001</v>
      </c>
      <c r="AF14" s="110">
        <f t="shared" si="2"/>
        <v>10292514.629999999</v>
      </c>
      <c r="AG14" s="111">
        <f t="shared" si="3"/>
        <v>793.12160839855596</v>
      </c>
    </row>
    <row r="15" spans="1:33" ht="24" customHeight="1">
      <c r="B15" s="109"/>
      <c r="C15" s="109"/>
      <c r="D15" s="109" t="s">
        <v>13</v>
      </c>
      <c r="E15" s="110">
        <v>10000</v>
      </c>
      <c r="F15" s="110"/>
      <c r="G15" s="110">
        <v>558.75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558.75</v>
      </c>
      <c r="AE15" s="111">
        <f t="shared" si="1"/>
        <v>5.5875000000000004</v>
      </c>
      <c r="AF15" s="110">
        <f t="shared" si="2"/>
        <v>9441.25</v>
      </c>
      <c r="AG15" s="111">
        <f t="shared" si="3"/>
        <v>1689.7091722595078</v>
      </c>
    </row>
    <row r="16" spans="1:33" ht="24" customHeight="1">
      <c r="B16" s="109"/>
      <c r="C16" s="109"/>
      <c r="D16" s="109" t="s">
        <v>15</v>
      </c>
      <c r="E16" s="110">
        <v>2220000</v>
      </c>
      <c r="F16" s="110">
        <v>75741</v>
      </c>
      <c r="G16" s="110">
        <v>52142.3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127883.3</v>
      </c>
      <c r="AE16" s="111">
        <f t="shared" si="1"/>
        <v>5.7605090090090094</v>
      </c>
      <c r="AF16" s="110">
        <f t="shared" si="2"/>
        <v>2092116.7</v>
      </c>
      <c r="AG16" s="111">
        <f t="shared" si="3"/>
        <v>4012.3214741198603</v>
      </c>
    </row>
    <row r="17" spans="2:33" ht="24" customHeight="1">
      <c r="B17" s="109"/>
      <c r="C17" s="109"/>
      <c r="D17" s="109" t="s">
        <v>17</v>
      </c>
      <c r="E17" s="110">
        <v>2100000</v>
      </c>
      <c r="F17" s="110">
        <v>225735.58</v>
      </c>
      <c r="G17" s="110">
        <v>127542.53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353278.11</v>
      </c>
      <c r="AE17" s="111">
        <f t="shared" si="1"/>
        <v>16.822767142857142</v>
      </c>
      <c r="AF17" s="110">
        <f t="shared" si="2"/>
        <v>1746721.8900000001</v>
      </c>
      <c r="AG17" s="111">
        <f t="shared" si="3"/>
        <v>1369.5211236596922</v>
      </c>
    </row>
    <row r="18" spans="2:33" ht="24" customHeight="1">
      <c r="B18" s="109"/>
      <c r="C18" s="109"/>
      <c r="D18" s="109" t="s">
        <v>19</v>
      </c>
      <c r="E18" s="110">
        <v>150000</v>
      </c>
      <c r="F18" s="110">
        <v>4200</v>
      </c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4200</v>
      </c>
      <c r="AE18" s="111">
        <f t="shared" si="1"/>
        <v>2.8</v>
      </c>
      <c r="AF18" s="110">
        <f t="shared" si="2"/>
        <v>145800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2320000</v>
      </c>
      <c r="F19" s="110">
        <v>181902</v>
      </c>
      <c r="G19" s="110">
        <v>162673.54999999999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344575.55</v>
      </c>
      <c r="AE19" s="111">
        <f t="shared" si="1"/>
        <v>14.852394396551723</v>
      </c>
      <c r="AF19" s="110">
        <f t="shared" si="2"/>
        <v>1975424.45</v>
      </c>
      <c r="AG19" s="111">
        <f t="shared" si="3"/>
        <v>1214.3488907692738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1000000</v>
      </c>
      <c r="F22" s="110"/>
      <c r="G22" s="110">
        <v>720498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720498</v>
      </c>
      <c r="AE22" s="111">
        <f t="shared" si="5"/>
        <v>72.049800000000005</v>
      </c>
      <c r="AF22" s="110">
        <f t="shared" si="6"/>
        <v>279502</v>
      </c>
      <c r="AG22" s="111">
        <f t="shared" si="7"/>
        <v>27.950199999999999</v>
      </c>
    </row>
    <row r="23" spans="2:33" ht="24" customHeight="1">
      <c r="B23" s="109"/>
      <c r="C23" s="109"/>
      <c r="D23" s="109" t="s">
        <v>28</v>
      </c>
      <c r="E23" s="110">
        <v>50000</v>
      </c>
      <c r="F23" s="110"/>
      <c r="G23" s="110">
        <v>300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300</v>
      </c>
      <c r="AE23" s="111">
        <f t="shared" si="5"/>
        <v>0.6</v>
      </c>
      <c r="AF23" s="110">
        <f t="shared" si="6"/>
        <v>49700</v>
      </c>
      <c r="AG23" s="111">
        <f t="shared" si="7"/>
        <v>99.4</v>
      </c>
    </row>
    <row r="24" spans="2:33" ht="24" customHeight="1">
      <c r="B24" s="109"/>
      <c r="C24" s="109"/>
      <c r="D24" s="109" t="s">
        <v>30</v>
      </c>
      <c r="E24" s="110">
        <v>200000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200000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50000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0</v>
      </c>
      <c r="AE25" s="111">
        <f t="shared" si="5"/>
        <v>0</v>
      </c>
      <c r="AF25" s="110">
        <f t="shared" si="6"/>
        <v>50000</v>
      </c>
      <c r="AG25" s="111">
        <f t="shared" si="7"/>
        <v>100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83610216.109999999</v>
      </c>
      <c r="F27" s="115">
        <f t="shared" si="8"/>
        <v>1631023.62</v>
      </c>
      <c r="G27" s="115">
        <f t="shared" si="8"/>
        <v>25009066.710000001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26640090.330000002</v>
      </c>
      <c r="AE27" s="116">
        <f t="shared" si="5"/>
        <v>31.862243119849772</v>
      </c>
      <c r="AF27" s="115">
        <f>SUM(AF10:AF26)</f>
        <v>56970125.780000001</v>
      </c>
      <c r="AG27" s="116">
        <f t="shared" si="7"/>
        <v>68.137756880150235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17563948.800000001</v>
      </c>
      <c r="F30" s="110">
        <v>1349530</v>
      </c>
      <c r="G30" s="110">
        <v>1554617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2904147</v>
      </c>
      <c r="AE30" s="111">
        <f t="shared" ref="AE30:AE41" si="10">+AD30*100/E30</f>
        <v>16.53470431432822</v>
      </c>
      <c r="AF30" s="110">
        <f t="shared" ref="AF30:AF41" si="11">+E30-AD30</f>
        <v>14659801.800000001</v>
      </c>
      <c r="AG30" s="111">
        <f t="shared" ref="AG30:AG41" si="12">+AF30*100/E30</f>
        <v>83.465295685671776</v>
      </c>
    </row>
    <row r="31" spans="2:33" ht="24" customHeight="1">
      <c r="B31" s="109"/>
      <c r="C31" s="109"/>
      <c r="D31" s="109" t="s">
        <v>124</v>
      </c>
      <c r="E31" s="110">
        <v>9314816</v>
      </c>
      <c r="F31" s="110">
        <v>804210</v>
      </c>
      <c r="G31" s="110">
        <v>703735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1507945</v>
      </c>
      <c r="AE31" s="111">
        <f t="shared" si="10"/>
        <v>16.18867189647117</v>
      </c>
      <c r="AF31" s="110">
        <f t="shared" si="11"/>
        <v>7806871</v>
      </c>
      <c r="AG31" s="111">
        <f t="shared" si="12"/>
        <v>83.811328103528837</v>
      </c>
    </row>
    <row r="32" spans="2:33" ht="24" customHeight="1">
      <c r="B32" s="109"/>
      <c r="C32" s="109"/>
      <c r="D32" s="109" t="s">
        <v>40</v>
      </c>
      <c r="E32" s="110">
        <v>499560</v>
      </c>
      <c r="F32" s="110">
        <v>42480</v>
      </c>
      <c r="G32" s="110">
        <v>64080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106560</v>
      </c>
      <c r="AE32" s="111">
        <f t="shared" si="10"/>
        <v>21.330771078549123</v>
      </c>
      <c r="AF32" s="110">
        <f t="shared" si="11"/>
        <v>393000</v>
      </c>
      <c r="AG32" s="111">
        <f t="shared" si="12"/>
        <v>78.66922892145088</v>
      </c>
    </row>
    <row r="33" spans="2:33" ht="24" customHeight="1">
      <c r="B33" s="109"/>
      <c r="C33" s="109"/>
      <c r="D33" s="109" t="s">
        <v>42</v>
      </c>
      <c r="E33" s="110">
        <v>780000</v>
      </c>
      <c r="F33" s="110">
        <v>65000</v>
      </c>
      <c r="G33" s="110">
        <v>65000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130000</v>
      </c>
      <c r="AE33" s="111">
        <f t="shared" si="10"/>
        <v>16.666666666666668</v>
      </c>
      <c r="AF33" s="110">
        <f t="shared" si="11"/>
        <v>650000</v>
      </c>
      <c r="AG33" s="111">
        <f t="shared" si="12"/>
        <v>83.333333333333329</v>
      </c>
    </row>
    <row r="34" spans="2:33" ht="24" customHeight="1">
      <c r="B34" s="109"/>
      <c r="C34" s="109"/>
      <c r="D34" s="109" t="s">
        <v>44</v>
      </c>
      <c r="E34" s="110">
        <v>6837600</v>
      </c>
      <c r="F34" s="110">
        <v>531000</v>
      </c>
      <c r="G34" s="110">
        <v>579400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1110400</v>
      </c>
      <c r="AE34" s="111">
        <f t="shared" si="10"/>
        <v>16.23961623961624</v>
      </c>
      <c r="AF34" s="110">
        <f t="shared" si="11"/>
        <v>5727200</v>
      </c>
      <c r="AG34" s="111">
        <f t="shared" si="12"/>
        <v>83.76038376038376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264000</v>
      </c>
      <c r="F36" s="110">
        <v>13000</v>
      </c>
      <c r="G36" s="110">
        <v>20000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33000</v>
      </c>
      <c r="AE36" s="111">
        <f t="shared" si="10"/>
        <v>12.5</v>
      </c>
      <c r="AF36" s="110">
        <f t="shared" si="11"/>
        <v>231000</v>
      </c>
      <c r="AG36" s="111">
        <f t="shared" si="12"/>
        <v>87.5</v>
      </c>
    </row>
    <row r="37" spans="2:33" ht="24" customHeight="1">
      <c r="B37" s="109"/>
      <c r="C37" s="109"/>
      <c r="D37" s="109" t="s">
        <v>50</v>
      </c>
      <c r="E37" s="110">
        <v>146000</v>
      </c>
      <c r="F37" s="110">
        <v>11200</v>
      </c>
      <c r="G37" s="110">
        <v>10000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21200</v>
      </c>
      <c r="AE37" s="111">
        <f t="shared" si="10"/>
        <v>14.520547945205479</v>
      </c>
      <c r="AF37" s="110">
        <f t="shared" si="11"/>
        <v>124800</v>
      </c>
      <c r="AG37" s="111">
        <f t="shared" si="12"/>
        <v>85.479452054794521</v>
      </c>
    </row>
    <row r="38" spans="2:33" ht="24" customHeight="1">
      <c r="B38" s="109"/>
      <c r="C38" s="109"/>
      <c r="D38" s="109" t="s">
        <v>52</v>
      </c>
      <c r="E38" s="110">
        <v>360000</v>
      </c>
      <c r="F38" s="110">
        <v>25000</v>
      </c>
      <c r="G38" s="110">
        <v>30000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55000</v>
      </c>
      <c r="AE38" s="111">
        <f t="shared" si="10"/>
        <v>15.277777777777779</v>
      </c>
      <c r="AF38" s="110">
        <f t="shared" si="11"/>
        <v>305000</v>
      </c>
      <c r="AG38" s="111">
        <f t="shared" si="12"/>
        <v>84.722222222222229</v>
      </c>
    </row>
    <row r="39" spans="2:33" ht="24" customHeight="1">
      <c r="B39" s="109"/>
      <c r="C39" s="109"/>
      <c r="D39" s="109" t="s">
        <v>125</v>
      </c>
      <c r="E39" s="110">
        <v>0</v>
      </c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 t="e">
        <f t="shared" si="10"/>
        <v>#DIV/0!</v>
      </c>
      <c r="AF39" s="110">
        <f t="shared" si="11"/>
        <v>0</v>
      </c>
      <c r="AG39" s="111" t="e">
        <f t="shared" si="12"/>
        <v>#DIV/0!</v>
      </c>
    </row>
    <row r="40" spans="2:33" ht="24" customHeight="1">
      <c r="B40" s="109"/>
      <c r="C40" s="109"/>
      <c r="D40" s="109" t="s">
        <v>56</v>
      </c>
      <c r="E40" s="110">
        <v>893256</v>
      </c>
      <c r="F40" s="110">
        <v>61174</v>
      </c>
      <c r="G40" s="110">
        <v>68349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129523</v>
      </c>
      <c r="AE40" s="111">
        <f t="shared" si="10"/>
        <v>14.500098515990937</v>
      </c>
      <c r="AF40" s="110">
        <f t="shared" si="11"/>
        <v>763733</v>
      </c>
      <c r="AG40" s="111">
        <f t="shared" si="12"/>
        <v>85.499901484009058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13505482.27</v>
      </c>
      <c r="F43" s="110">
        <v>984280.25</v>
      </c>
      <c r="G43" s="110">
        <v>540171.29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1524451.54</v>
      </c>
      <c r="AE43" s="111">
        <f>+AD43*100/E43</f>
        <v>11.28764978194296</v>
      </c>
      <c r="AF43" s="110">
        <f>+E43-AD43</f>
        <v>11981030.73</v>
      </c>
      <c r="AG43" s="111">
        <f>+AF43*100/E43</f>
        <v>88.71235021805704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5168096.83</v>
      </c>
      <c r="F45" s="110">
        <v>588822.71</v>
      </c>
      <c r="G45" s="110">
        <v>165155.53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753978.24</v>
      </c>
      <c r="AE45" s="111">
        <f t="shared" ref="AE45:AE53" si="14">+AD45*100/E45</f>
        <v>14.589088881293272</v>
      </c>
      <c r="AF45" s="110">
        <f t="shared" ref="AF45:AF53" si="15">+E45-AD45</f>
        <v>4414118.59</v>
      </c>
      <c r="AG45" s="111">
        <f t="shared" ref="AG45:AG53" si="16">+AF45*100/E45</f>
        <v>85.410911118706721</v>
      </c>
    </row>
    <row r="46" spans="2:33" ht="24" customHeight="1">
      <c r="B46" s="109"/>
      <c r="C46" s="109"/>
      <c r="D46" s="109" t="s">
        <v>131</v>
      </c>
      <c r="E46" s="110">
        <v>2508705</v>
      </c>
      <c r="F46" s="110">
        <v>577871.85</v>
      </c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577871.85</v>
      </c>
      <c r="AE46" s="111">
        <f t="shared" si="14"/>
        <v>23.034667288501439</v>
      </c>
      <c r="AF46" s="110">
        <f t="shared" si="15"/>
        <v>1930833.15</v>
      </c>
      <c r="AG46" s="111">
        <f t="shared" si="16"/>
        <v>76.965332711498561</v>
      </c>
    </row>
    <row r="47" spans="2:33" ht="24" customHeight="1">
      <c r="B47" s="109"/>
      <c r="C47" s="109"/>
      <c r="D47" s="109" t="s">
        <v>132</v>
      </c>
      <c r="E47" s="110">
        <v>1250970</v>
      </c>
      <c r="F47" s="110">
        <v>159460</v>
      </c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159460</v>
      </c>
      <c r="AE47" s="111">
        <f t="shared" si="14"/>
        <v>12.746908399082312</v>
      </c>
      <c r="AF47" s="110">
        <f t="shared" si="15"/>
        <v>1091510</v>
      </c>
      <c r="AG47" s="111">
        <f t="shared" si="16"/>
        <v>87.253091600917685</v>
      </c>
    </row>
    <row r="48" spans="2:33" ht="24" customHeight="1">
      <c r="B48" s="109"/>
      <c r="C48" s="109"/>
      <c r="D48" s="109" t="s">
        <v>133</v>
      </c>
      <c r="E48" s="110">
        <v>627180</v>
      </c>
      <c r="F48" s="110">
        <v>41992</v>
      </c>
      <c r="G48" s="110">
        <v>76590.600000000006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118582.6</v>
      </c>
      <c r="AE48" s="111">
        <f t="shared" si="14"/>
        <v>18.907267451130458</v>
      </c>
      <c r="AF48" s="110">
        <f t="shared" si="15"/>
        <v>508597.4</v>
      </c>
      <c r="AG48" s="111">
        <f t="shared" si="16"/>
        <v>81.092732548869549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3128882</v>
      </c>
      <c r="F50" s="110">
        <v>562125.82999999996</v>
      </c>
      <c r="G50" s="110">
        <v>345319.43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907445.26</v>
      </c>
      <c r="AE50" s="111">
        <f t="shared" si="14"/>
        <v>29.002220601480019</v>
      </c>
      <c r="AF50" s="110">
        <f t="shared" si="15"/>
        <v>2221436.7400000002</v>
      </c>
      <c r="AG50" s="111">
        <f t="shared" si="16"/>
        <v>70.997779398519995</v>
      </c>
    </row>
    <row r="51" spans="2:33" ht="24" customHeight="1">
      <c r="B51" s="109"/>
      <c r="C51" s="109"/>
      <c r="D51" s="109" t="s">
        <v>65</v>
      </c>
      <c r="E51" s="110">
        <v>3655070</v>
      </c>
      <c r="F51" s="110">
        <v>375301.1</v>
      </c>
      <c r="G51" s="110">
        <v>306237.01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681538.11</v>
      </c>
      <c r="AE51" s="111">
        <f t="shared" si="14"/>
        <v>18.646376403187901</v>
      </c>
      <c r="AF51" s="110">
        <f t="shared" si="15"/>
        <v>2973531.89</v>
      </c>
      <c r="AG51" s="111">
        <f t="shared" si="16"/>
        <v>81.353623596812099</v>
      </c>
    </row>
    <row r="52" spans="2:33" ht="24" customHeight="1">
      <c r="B52" s="109"/>
      <c r="C52" s="109"/>
      <c r="D52" s="109" t="s">
        <v>67</v>
      </c>
      <c r="E52" s="110">
        <v>5673379.0499999998</v>
      </c>
      <c r="F52" s="110">
        <v>2325925.11</v>
      </c>
      <c r="G52" s="110">
        <v>329938.61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2655863.7199999997</v>
      </c>
      <c r="AE52" s="111">
        <f t="shared" si="14"/>
        <v>46.812731823374286</v>
      </c>
      <c r="AF52" s="110">
        <f t="shared" si="15"/>
        <v>3017515.33</v>
      </c>
      <c r="AG52" s="111">
        <f t="shared" si="16"/>
        <v>53.187268176625714</v>
      </c>
    </row>
    <row r="53" spans="2:33" ht="24" customHeight="1">
      <c r="B53" s="109"/>
      <c r="C53" s="109"/>
      <c r="D53" s="109" t="s">
        <v>135</v>
      </c>
      <c r="E53" s="110">
        <v>3871675</v>
      </c>
      <c r="F53" s="110">
        <v>50900</v>
      </c>
      <c r="G53" s="110">
        <v>72250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123150</v>
      </c>
      <c r="AE53" s="111">
        <f t="shared" si="14"/>
        <v>3.1807938424583675</v>
      </c>
      <c r="AF53" s="110">
        <f t="shared" si="15"/>
        <v>3748525</v>
      </c>
      <c r="AG53" s="111">
        <f t="shared" si="16"/>
        <v>96.819206157541629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1090000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1090000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0</v>
      </c>
      <c r="F58" s="110">
        <v>131890</v>
      </c>
      <c r="G58" s="110">
        <v>24000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155890</v>
      </c>
      <c r="AE58" s="111" t="e">
        <f t="shared" si="18"/>
        <v>#DIV/0!</v>
      </c>
      <c r="AF58" s="110">
        <f t="shared" si="19"/>
        <v>-155890</v>
      </c>
      <c r="AG58" s="111" t="e">
        <f t="shared" si="20"/>
        <v>#DIV/0!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5067230</v>
      </c>
      <c r="F64" s="110">
        <v>584201.80000000005</v>
      </c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584201.80000000005</v>
      </c>
      <c r="AE64" s="111">
        <f t="shared" ref="AE64:AE71" si="26">+AD64*100/E64</f>
        <v>11.529016839575075</v>
      </c>
      <c r="AF64" s="110">
        <f t="shared" ref="AF64:AF71" si="27">+E64-AD64</f>
        <v>4483028.2</v>
      </c>
      <c r="AG64" s="111">
        <f t="shared" ref="AG64:AG71" si="28">+AF64*100/E64</f>
        <v>88.470983160424922</v>
      </c>
    </row>
    <row r="65" spans="1:33" ht="24" customHeight="1">
      <c r="B65" s="109"/>
      <c r="C65" s="109"/>
      <c r="D65" s="109" t="s">
        <v>142</v>
      </c>
      <c r="E65" s="110">
        <v>0</v>
      </c>
      <c r="F65" s="110">
        <v>1500000</v>
      </c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1500000</v>
      </c>
      <c r="AE65" s="111" t="e">
        <f t="shared" si="26"/>
        <v>#DIV/0!</v>
      </c>
      <c r="AF65" s="110">
        <f t="shared" si="27"/>
        <v>-1500000</v>
      </c>
      <c r="AG65" s="111" t="e">
        <f t="shared" si="28"/>
        <v>#DIV/0!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82205850.949999988</v>
      </c>
      <c r="F66" s="115">
        <f t="shared" si="29"/>
        <v>10785364.65</v>
      </c>
      <c r="G66" s="115">
        <f t="shared" si="29"/>
        <v>4954843.47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15740208.120000001</v>
      </c>
      <c r="AE66" s="116">
        <f t="shared" si="26"/>
        <v>19.147308784107906</v>
      </c>
      <c r="AF66" s="115">
        <f t="shared" si="27"/>
        <v>66465642.829999983</v>
      </c>
      <c r="AG66" s="116">
        <f t="shared" si="28"/>
        <v>80.852691215892079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1404365.1600000113</v>
      </c>
      <c r="F67" s="115">
        <f t="shared" si="30"/>
        <v>-9154341.0300000012</v>
      </c>
      <c r="G67" s="115">
        <f t="shared" si="30"/>
        <v>20054223.240000002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10899882.210000001</v>
      </c>
      <c r="AE67" s="116">
        <f t="shared" si="26"/>
        <v>776.14302322908043</v>
      </c>
      <c r="AF67" s="115">
        <f t="shared" si="27"/>
        <v>-9495517.0499999896</v>
      </c>
      <c r="AG67" s="116">
        <f t="shared" si="28"/>
        <v>-676.14302322908043</v>
      </c>
    </row>
    <row r="68" spans="1:33" ht="24" customHeight="1">
      <c r="B68" s="109"/>
      <c r="C68" s="109"/>
      <c r="D68" s="119" t="s">
        <v>145</v>
      </c>
      <c r="E68" s="110">
        <v>0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 t="e">
        <f t="shared" si="26"/>
        <v>#DIV/0!</v>
      </c>
      <c r="AF68" s="110">
        <f t="shared" si="27"/>
        <v>0</v>
      </c>
      <c r="AG68" s="111" t="e">
        <f t="shared" si="28"/>
        <v>#DIV/0!</v>
      </c>
    </row>
    <row r="69" spans="1:33" ht="24" customHeight="1">
      <c r="B69" s="109"/>
      <c r="C69" s="109"/>
      <c r="D69" s="119" t="s">
        <v>146</v>
      </c>
      <c r="E69" s="110">
        <v>0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 t="e">
        <f t="shared" si="26"/>
        <v>#DIV/0!</v>
      </c>
      <c r="AF69" s="110">
        <f t="shared" si="27"/>
        <v>0</v>
      </c>
      <c r="AG69" s="111" t="e">
        <f t="shared" si="28"/>
        <v>#DIV/0!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>SUM(E34:E70)</f>
        <v>137657742.25999999</v>
      </c>
      <c r="F71" s="123">
        <f t="shared" ref="F71:AC71" si="31">F27-F66-F70-F69-F68</f>
        <v>-9154341.0300000012</v>
      </c>
      <c r="G71" s="123">
        <f t="shared" si="31"/>
        <v>20054223.240000002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10899882.210000001</v>
      </c>
      <c r="AE71" s="116">
        <f t="shared" si="26"/>
        <v>7.9181032835864276</v>
      </c>
      <c r="AF71" s="115">
        <f t="shared" si="27"/>
        <v>126757860.04999998</v>
      </c>
      <c r="AG71" s="116">
        <f t="shared" si="28"/>
        <v>92.081896716413567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279112.5</v>
      </c>
      <c r="F75" s="110">
        <v>279112.5</v>
      </c>
      <c r="G75" s="110">
        <v>279112.5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14260345.300000001</v>
      </c>
      <c r="F78" s="110">
        <v>19765198.050000001</v>
      </c>
      <c r="G78" s="110">
        <v>28287282.960000001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>E27-E66-E70-E69-E68</f>
        <v>1404365.1600000113</v>
      </c>
      <c r="F80" s="115">
        <f t="shared" ref="F80:AC80" si="32">SUM(F74:F79)</f>
        <v>20044310.550000001</v>
      </c>
      <c r="G80" s="115">
        <f t="shared" si="32"/>
        <v>28566395.460000001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5:5" ht="24" customHeight="1"/>
    <row r="82" spans="5:5" ht="24" customHeight="1"/>
    <row r="83" spans="5:5" ht="24" customHeight="1">
      <c r="E83" s="125"/>
    </row>
    <row r="84" spans="5:5" ht="24" customHeight="1"/>
    <row r="85" spans="5:5" ht="24" customHeight="1"/>
    <row r="86" spans="5:5" ht="24" customHeight="1"/>
    <row r="87" spans="5:5" ht="24" customHeight="1"/>
    <row r="88" spans="5:5" ht="24" customHeight="1"/>
    <row r="89" spans="5:5" ht="24" customHeight="1"/>
    <row r="90" spans="5:5" ht="24" customHeight="1"/>
    <row r="91" spans="5:5" ht="24" customHeight="1"/>
    <row r="92" spans="5:5" ht="24" customHeight="1"/>
    <row r="93" spans="5:5" ht="24" customHeight="1"/>
    <row r="94" spans="5:5" ht="24" customHeight="1"/>
    <row r="95" spans="5:5" ht="24" customHeight="1"/>
    <row r="96" spans="5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1000"/>
  <sheetViews>
    <sheetView tabSelected="1" zoomScale="70" zoomScaleNormal="70" workbookViewId="0">
      <pane ySplit="8" topLeftCell="A64" activePane="bottomLeft" state="frozen"/>
      <selection pane="bottomLeft" activeCell="E68" sqref="E68:E69"/>
    </sheetView>
  </sheetViews>
  <sheetFormatPr defaultColWidth="9.2109375" defaultRowHeight="15" customHeight="1"/>
  <cols>
    <col min="1" max="3" width="1.28515625" customWidth="1"/>
    <col min="4" max="4" width="55.2109375" customWidth="1"/>
    <col min="5" max="5" width="17.42578125" bestFit="1" customWidth="1"/>
    <col min="6" max="6" width="14.5703125" customWidth="1"/>
    <col min="7" max="7" width="14.4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174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1.5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68.400000000000006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67596756.689999998</v>
      </c>
      <c r="F11" s="110">
        <v>2087466.94</v>
      </c>
      <c r="G11" s="110">
        <v>21723918.75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23811385.690000001</v>
      </c>
      <c r="AE11" s="111">
        <f t="shared" ref="AE11:AE19" si="1">+AD11*100/E11</f>
        <v>35.225633382381737</v>
      </c>
      <c r="AF11" s="110">
        <f t="shared" ref="AF11:AF19" si="2">+E11-AD11</f>
        <v>43785371</v>
      </c>
      <c r="AG11" s="111">
        <f>+AF11*100/E11</f>
        <v>64.77436661761827</v>
      </c>
    </row>
    <row r="12" spans="1:33" ht="24" customHeight="1">
      <c r="B12" s="109"/>
      <c r="C12" s="109"/>
      <c r="D12" s="109" t="s">
        <v>7</v>
      </c>
      <c r="E12" s="110">
        <v>2523600</v>
      </c>
      <c r="F12" s="110">
        <v>0</v>
      </c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2523600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230000</v>
      </c>
      <c r="F13" s="110">
        <v>0</v>
      </c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230000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10500000</v>
      </c>
      <c r="F14" s="110">
        <v>898325.34</v>
      </c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898325.34</v>
      </c>
      <c r="AE14" s="111">
        <f t="shared" si="1"/>
        <v>8.5554794285714291</v>
      </c>
      <c r="AF14" s="110">
        <f t="shared" si="2"/>
        <v>9601674.6600000001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0</v>
      </c>
      <c r="F15" s="110">
        <v>0</v>
      </c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 t="e">
        <f t="shared" si="1"/>
        <v>#DIV/0!</v>
      </c>
      <c r="AF15" s="110">
        <f t="shared" si="2"/>
        <v>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4600000</v>
      </c>
      <c r="F16" s="110">
        <v>30462.2</v>
      </c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30462.2</v>
      </c>
      <c r="AE16" s="111">
        <f t="shared" si="1"/>
        <v>0.66222173913043481</v>
      </c>
      <c r="AF16" s="110">
        <f t="shared" si="2"/>
        <v>4569537.8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2031914.35</v>
      </c>
      <c r="F17" s="110">
        <v>191621.56</v>
      </c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191621.56</v>
      </c>
      <c r="AE17" s="111">
        <f t="shared" si="1"/>
        <v>9.4305923869281205</v>
      </c>
      <c r="AF17" s="110">
        <f t="shared" si="2"/>
        <v>1840292.79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6000</v>
      </c>
      <c r="F18" s="110">
        <v>0</v>
      </c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6000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4700000</v>
      </c>
      <c r="F19" s="110">
        <v>13937.62</v>
      </c>
      <c r="G19" s="110">
        <f>458436.9-13937.62</f>
        <v>444499.28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458436.9</v>
      </c>
      <c r="AE19" s="111">
        <f t="shared" si="1"/>
        <v>9.75397659574468</v>
      </c>
      <c r="AF19" s="110">
        <f t="shared" si="2"/>
        <v>4241563.0999999996</v>
      </c>
      <c r="AG19" s="111">
        <f t="shared" si="3"/>
        <v>954.23396411350745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1248463.45</v>
      </c>
      <c r="F21" s="110">
        <v>0</v>
      </c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>
        <f t="shared" ref="AE21:AE27" si="5">+AD21*100/E21</f>
        <v>0</v>
      </c>
      <c r="AF21" s="110">
        <f t="shared" ref="AF21:AF26" si="6">+E21-AD21</f>
        <v>1248463.45</v>
      </c>
      <c r="AG21" s="111">
        <f t="shared" ref="AG21:AG27" si="7">+AF21*100/E21</f>
        <v>100</v>
      </c>
    </row>
    <row r="22" spans="2:33" ht="24" customHeight="1">
      <c r="B22" s="109"/>
      <c r="C22" s="109"/>
      <c r="D22" s="109" t="s">
        <v>26</v>
      </c>
      <c r="E22" s="110">
        <v>0</v>
      </c>
      <c r="F22" s="110">
        <v>0</v>
      </c>
      <c r="G22" s="110">
        <v>167635.5</v>
      </c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167635.5</v>
      </c>
      <c r="AE22" s="111" t="e">
        <f t="shared" si="5"/>
        <v>#DIV/0!</v>
      </c>
      <c r="AF22" s="110">
        <f t="shared" si="6"/>
        <v>-167635.5</v>
      </c>
      <c r="AG22" s="111" t="e">
        <f t="shared" si="7"/>
        <v>#DIV/0!</v>
      </c>
    </row>
    <row r="23" spans="2:33" ht="24" customHeight="1">
      <c r="B23" s="109"/>
      <c r="C23" s="109"/>
      <c r="D23" s="109" t="s">
        <v>28</v>
      </c>
      <c r="E23" s="110">
        <v>500000</v>
      </c>
      <c r="F23" s="110">
        <v>0</v>
      </c>
      <c r="G23" s="110">
        <v>335626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335626</v>
      </c>
      <c r="AE23" s="111">
        <f t="shared" si="5"/>
        <v>67.125200000000007</v>
      </c>
      <c r="AF23" s="110">
        <f t="shared" si="6"/>
        <v>164374</v>
      </c>
      <c r="AG23" s="111">
        <f t="shared" si="7"/>
        <v>32.8748</v>
      </c>
    </row>
    <row r="24" spans="2:33" ht="24" customHeight="1">
      <c r="B24" s="109"/>
      <c r="C24" s="109"/>
      <c r="D24" s="109" t="s">
        <v>30</v>
      </c>
      <c r="E24" s="110">
        <v>104000</v>
      </c>
      <c r="F24" s="110">
        <v>0</v>
      </c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104000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100000</v>
      </c>
      <c r="F25" s="110">
        <v>0</v>
      </c>
      <c r="G25" s="110">
        <v>6963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6963</v>
      </c>
      <c r="AE25" s="111">
        <f t="shared" si="5"/>
        <v>6.9630000000000001</v>
      </c>
      <c r="AF25" s="110">
        <f t="shared" si="6"/>
        <v>93037</v>
      </c>
      <c r="AG25" s="111">
        <f t="shared" si="7"/>
        <v>93.037000000000006</v>
      </c>
    </row>
    <row r="26" spans="2:33" ht="24" customHeight="1">
      <c r="B26" s="109"/>
      <c r="C26" s="109"/>
      <c r="D26" s="109" t="s">
        <v>121</v>
      </c>
      <c r="E26" s="110"/>
      <c r="F26" s="110">
        <v>0</v>
      </c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94140734.489999995</v>
      </c>
      <c r="F27" s="115">
        <f t="shared" si="8"/>
        <v>3221813.66</v>
      </c>
      <c r="G27" s="115">
        <f t="shared" si="8"/>
        <v>22678642.530000001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25900456.189999998</v>
      </c>
      <c r="AE27" s="116">
        <f t="shared" si="5"/>
        <v>27.512485780266829</v>
      </c>
      <c r="AF27" s="115">
        <f>SUM(AF10:AF26)</f>
        <v>68240278.299999997</v>
      </c>
      <c r="AG27" s="116">
        <f t="shared" si="7"/>
        <v>72.487514219733171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13070472</v>
      </c>
      <c r="F30" s="110">
        <v>0</v>
      </c>
      <c r="G30" s="110">
        <v>1177280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1177280</v>
      </c>
      <c r="AE30" s="111">
        <f t="shared" ref="AE30:AE41" si="10">+AD30*100/E30</f>
        <v>9.0071728090615242</v>
      </c>
      <c r="AF30" s="110">
        <f t="shared" ref="AF30:AF41" si="11">+E30-AD30</f>
        <v>11893192</v>
      </c>
      <c r="AG30" s="111">
        <f t="shared" ref="AG30:AG41" si="12">+AF30*100/E30</f>
        <v>90.99282719093847</v>
      </c>
    </row>
    <row r="31" spans="2:33" ht="24" customHeight="1">
      <c r="B31" s="109"/>
      <c r="C31" s="109"/>
      <c r="D31" s="109" t="s">
        <v>124</v>
      </c>
      <c r="E31" s="110">
        <v>0</v>
      </c>
      <c r="F31" s="110">
        <v>0</v>
      </c>
      <c r="G31" s="110">
        <v>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0</v>
      </c>
      <c r="AE31" s="111" t="e">
        <f t="shared" si="10"/>
        <v>#DIV/0!</v>
      </c>
      <c r="AF31" s="110">
        <f t="shared" si="11"/>
        <v>0</v>
      </c>
      <c r="AG31" s="111" t="e">
        <f t="shared" si="12"/>
        <v>#DIV/0!</v>
      </c>
    </row>
    <row r="32" spans="2:33" ht="24" customHeight="1">
      <c r="B32" s="109"/>
      <c r="C32" s="109"/>
      <c r="D32" s="109" t="s">
        <v>40</v>
      </c>
      <c r="E32" s="110">
        <v>1149830.5</v>
      </c>
      <c r="F32" s="110">
        <v>108375</v>
      </c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108375</v>
      </c>
      <c r="AE32" s="111">
        <f t="shared" si="10"/>
        <v>9.425302251070919</v>
      </c>
      <c r="AF32" s="110">
        <f t="shared" si="11"/>
        <v>1041455.5</v>
      </c>
      <c r="AG32" s="111">
        <f t="shared" si="12"/>
        <v>90.574697748929083</v>
      </c>
    </row>
    <row r="33" spans="2:33" ht="24" customHeight="1">
      <c r="B33" s="109"/>
      <c r="C33" s="109"/>
      <c r="D33" s="109" t="s">
        <v>42</v>
      </c>
      <c r="E33" s="110">
        <v>1090000</v>
      </c>
      <c r="F33" s="110">
        <v>0</v>
      </c>
      <c r="G33" s="110">
        <v>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0</v>
      </c>
      <c r="AE33" s="111">
        <f t="shared" si="10"/>
        <v>0</v>
      </c>
      <c r="AF33" s="110">
        <f t="shared" si="11"/>
        <v>1090000</v>
      </c>
      <c r="AG33" s="111">
        <f t="shared" si="12"/>
        <v>100</v>
      </c>
    </row>
    <row r="34" spans="2:33" ht="24" customHeight="1">
      <c r="B34" s="109"/>
      <c r="C34" s="109"/>
      <c r="D34" s="109" t="s">
        <v>44</v>
      </c>
      <c r="E34" s="110">
        <v>3361400</v>
      </c>
      <c r="F34" s="110">
        <v>496000</v>
      </c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496000</v>
      </c>
      <c r="AE34" s="111">
        <f t="shared" si="10"/>
        <v>14.755756530017255</v>
      </c>
      <c r="AF34" s="110">
        <f t="shared" si="11"/>
        <v>2865400</v>
      </c>
      <c r="AG34" s="111">
        <f t="shared" si="12"/>
        <v>85.244243469982749</v>
      </c>
    </row>
    <row r="35" spans="2:33" ht="24" customHeight="1">
      <c r="B35" s="109"/>
      <c r="C35" s="109"/>
      <c r="D35" s="109" t="s">
        <v>46</v>
      </c>
      <c r="E35" s="110">
        <v>650000</v>
      </c>
      <c r="F35" s="110">
        <v>58500</v>
      </c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58500</v>
      </c>
      <c r="AE35" s="111">
        <f t="shared" si="10"/>
        <v>9</v>
      </c>
      <c r="AF35" s="110">
        <f t="shared" si="11"/>
        <v>591500</v>
      </c>
      <c r="AG35" s="111">
        <f t="shared" si="12"/>
        <v>91</v>
      </c>
    </row>
    <row r="36" spans="2:33" ht="24" customHeight="1">
      <c r="B36" s="109"/>
      <c r="C36" s="109"/>
      <c r="D36" s="109" t="s">
        <v>48</v>
      </c>
      <c r="E36" s="110">
        <v>108000</v>
      </c>
      <c r="F36" s="110">
        <v>4000</v>
      </c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4000</v>
      </c>
      <c r="AE36" s="111">
        <f t="shared" si="10"/>
        <v>3.7037037037037037</v>
      </c>
      <c r="AF36" s="110">
        <f t="shared" si="11"/>
        <v>104000</v>
      </c>
      <c r="AG36" s="111">
        <f t="shared" si="12"/>
        <v>96.296296296296291</v>
      </c>
    </row>
    <row r="37" spans="2:33" ht="24" customHeight="1">
      <c r="B37" s="109"/>
      <c r="C37" s="109"/>
      <c r="D37" s="109" t="s">
        <v>50</v>
      </c>
      <c r="E37" s="110">
        <v>12666155.310000001</v>
      </c>
      <c r="F37" s="110">
        <v>1071186.45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1071186.45</v>
      </c>
      <c r="AE37" s="111">
        <f t="shared" si="10"/>
        <v>8.4570765459846555</v>
      </c>
      <c r="AF37" s="110">
        <f t="shared" si="11"/>
        <v>11594968.860000001</v>
      </c>
      <c r="AG37" s="111">
        <f t="shared" si="12"/>
        <v>91.542923454015366</v>
      </c>
    </row>
    <row r="38" spans="2:33" ht="24" customHeight="1">
      <c r="B38" s="109"/>
      <c r="C38" s="109"/>
      <c r="D38" s="109" t="s">
        <v>52</v>
      </c>
      <c r="E38" s="110">
        <v>0</v>
      </c>
      <c r="F38" s="110">
        <v>0</v>
      </c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432000</v>
      </c>
      <c r="F39" s="110">
        <v>51000</v>
      </c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51000</v>
      </c>
      <c r="AE39" s="111">
        <f t="shared" si="10"/>
        <v>11.805555555555555</v>
      </c>
      <c r="AF39" s="110">
        <f t="shared" si="11"/>
        <v>381000</v>
      </c>
      <c r="AG39" s="111">
        <f t="shared" si="12"/>
        <v>88.194444444444443</v>
      </c>
    </row>
    <row r="40" spans="2:33" ht="24" customHeight="1">
      <c r="B40" s="109"/>
      <c r="C40" s="109"/>
      <c r="D40" s="109" t="s">
        <v>56</v>
      </c>
      <c r="E40" s="110">
        <v>0</v>
      </c>
      <c r="F40" s="110">
        <v>0</v>
      </c>
      <c r="G40" s="110">
        <v>53786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53786</v>
      </c>
      <c r="AE40" s="111" t="e">
        <f t="shared" si="10"/>
        <v>#DIV/0!</v>
      </c>
      <c r="AF40" s="110">
        <f t="shared" si="11"/>
        <v>-53786</v>
      </c>
      <c r="AG40" s="111" t="e">
        <f t="shared" si="12"/>
        <v>#DIV/0!</v>
      </c>
    </row>
    <row r="41" spans="2:33" ht="24" customHeight="1">
      <c r="B41" s="109"/>
      <c r="C41" s="109"/>
      <c r="D41" s="109" t="s">
        <v>126</v>
      </c>
      <c r="E41" s="110"/>
      <c r="F41" s="110">
        <v>0</v>
      </c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13889698.52</v>
      </c>
      <c r="F43" s="110">
        <v>0</v>
      </c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0</v>
      </c>
      <c r="AE43" s="111">
        <f>+AD43*100/E43</f>
        <v>0</v>
      </c>
      <c r="AF43" s="110">
        <f>+E43-AD43</f>
        <v>13889698.52</v>
      </c>
      <c r="AG43" s="111">
        <f>+AF43*100/E43</f>
        <v>100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6402982</v>
      </c>
      <c r="F45" s="110">
        <v>135867.29999999999</v>
      </c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135867.29999999999</v>
      </c>
      <c r="AE45" s="111">
        <f t="shared" ref="AE45:AE53" si="14">+AD45*100/E45</f>
        <v>2.1219378720727309</v>
      </c>
      <c r="AF45" s="110">
        <f t="shared" ref="AF45:AF53" si="15">+E45-AD45</f>
        <v>6267114.7000000002</v>
      </c>
      <c r="AG45" s="111">
        <f t="shared" ref="AG45:AG53" si="16">+AF45*100/E45</f>
        <v>97.878062127927265</v>
      </c>
    </row>
    <row r="46" spans="2:33" ht="24" customHeight="1">
      <c r="B46" s="109"/>
      <c r="C46" s="109"/>
      <c r="D46" s="109" t="s">
        <v>131</v>
      </c>
      <c r="E46" s="110">
        <v>4826647</v>
      </c>
      <c r="F46" s="110">
        <v>0</v>
      </c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0</v>
      </c>
      <c r="AE46" s="111">
        <f t="shared" si="14"/>
        <v>0</v>
      </c>
      <c r="AF46" s="110">
        <f t="shared" si="15"/>
        <v>4826647</v>
      </c>
      <c r="AG46" s="111">
        <f t="shared" si="16"/>
        <v>100</v>
      </c>
    </row>
    <row r="47" spans="2:33" ht="24" customHeight="1">
      <c r="B47" s="109"/>
      <c r="C47" s="109"/>
      <c r="D47" s="109" t="s">
        <v>132</v>
      </c>
      <c r="E47" s="110">
        <v>252800</v>
      </c>
      <c r="F47" s="110">
        <v>0</v>
      </c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252800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796610</v>
      </c>
      <c r="F48" s="110">
        <v>0</v>
      </c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796610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>
        <v>0</v>
      </c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4706580</v>
      </c>
      <c r="F50" s="110">
        <v>107620</v>
      </c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107620</v>
      </c>
      <c r="AE50" s="111">
        <f t="shared" si="14"/>
        <v>2.2865860136234804</v>
      </c>
      <c r="AF50" s="110">
        <f t="shared" si="15"/>
        <v>4598960</v>
      </c>
      <c r="AG50" s="111">
        <f t="shared" si="16"/>
        <v>97.713413986376523</v>
      </c>
    </row>
    <row r="51" spans="2:33" ht="24" customHeight="1">
      <c r="B51" s="109"/>
      <c r="C51" s="109"/>
      <c r="D51" s="109" t="s">
        <v>65</v>
      </c>
      <c r="E51" s="110">
        <v>2633000</v>
      </c>
      <c r="F51" s="110">
        <v>256173.37</v>
      </c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256173.37</v>
      </c>
      <c r="AE51" s="111">
        <f t="shared" si="14"/>
        <v>9.7293342195214585</v>
      </c>
      <c r="AF51" s="110">
        <f t="shared" si="15"/>
        <v>2376826.63</v>
      </c>
      <c r="AG51" s="111">
        <f t="shared" si="16"/>
        <v>90.270665780478538</v>
      </c>
    </row>
    <row r="52" spans="2:33" ht="24" customHeight="1">
      <c r="B52" s="109"/>
      <c r="C52" s="109"/>
      <c r="D52" s="109" t="s">
        <v>67</v>
      </c>
      <c r="E52" s="110">
        <v>9103610</v>
      </c>
      <c r="F52" s="110">
        <f>47883.49+42435</f>
        <v>90318.489999999991</v>
      </c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90318.489999999991</v>
      </c>
      <c r="AE52" s="111">
        <f t="shared" si="14"/>
        <v>0.9921173029160959</v>
      </c>
      <c r="AF52" s="110">
        <f t="shared" si="15"/>
        <v>9013291.5099999998</v>
      </c>
      <c r="AG52" s="111">
        <f t="shared" si="16"/>
        <v>99.0078826970839</v>
      </c>
    </row>
    <row r="53" spans="2:33" ht="24" customHeight="1">
      <c r="B53" s="109"/>
      <c r="C53" s="109"/>
      <c r="D53" s="109" t="s">
        <v>135</v>
      </c>
      <c r="E53" s="110">
        <v>1970000</v>
      </c>
      <c r="F53" s="110">
        <f>245404+36000</f>
        <v>281404</v>
      </c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281404</v>
      </c>
      <c r="AE53" s="111">
        <f t="shared" si="14"/>
        <v>14.284467005076142</v>
      </c>
      <c r="AF53" s="110">
        <f t="shared" si="15"/>
        <v>1688596</v>
      </c>
      <c r="AG53" s="111">
        <f t="shared" si="16"/>
        <v>85.715532994923862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2523600</v>
      </c>
      <c r="F56" s="110">
        <v>0</v>
      </c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2523600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271000</v>
      </c>
      <c r="F57" s="110">
        <v>0</v>
      </c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>
        <f t="shared" si="18"/>
        <v>0</v>
      </c>
      <c r="AF57" s="110">
        <f t="shared" si="19"/>
        <v>271000</v>
      </c>
      <c r="AG57" s="111">
        <f t="shared" si="20"/>
        <v>100</v>
      </c>
    </row>
    <row r="58" spans="2:33" ht="24" customHeight="1">
      <c r="B58" s="109"/>
      <c r="C58" s="109"/>
      <c r="D58" s="109" t="s">
        <v>138</v>
      </c>
      <c r="E58" s="110">
        <v>1124020</v>
      </c>
      <c r="F58" s="110">
        <v>0</v>
      </c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>
        <f t="shared" si="18"/>
        <v>0</v>
      </c>
      <c r="AF58" s="110">
        <f t="shared" si="19"/>
        <v>1124020</v>
      </c>
      <c r="AG58" s="111">
        <f t="shared" si="20"/>
        <v>100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>
        <v>0</v>
      </c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>
        <v>0</v>
      </c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>
        <v>0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8804000</v>
      </c>
      <c r="F64" s="110">
        <v>0</v>
      </c>
      <c r="G64" s="110">
        <v>1651314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1651314</v>
      </c>
      <c r="AE64" s="111">
        <f t="shared" ref="AE64:AE71" si="26">+AD64*100/E64</f>
        <v>18.756406179009542</v>
      </c>
      <c r="AF64" s="110">
        <f t="shared" ref="AF64:AF71" si="27">+E64-AD64</f>
        <v>7152686</v>
      </c>
      <c r="AG64" s="111">
        <f t="shared" ref="AG64:AG71" si="28">+AF64*100/E64</f>
        <v>81.243593820990455</v>
      </c>
    </row>
    <row r="65" spans="1:33" ht="24" customHeight="1">
      <c r="B65" s="109"/>
      <c r="C65" s="109"/>
      <c r="D65" s="109" t="s">
        <v>142</v>
      </c>
      <c r="E65" s="110">
        <v>3380000</v>
      </c>
      <c r="F65" s="110">
        <v>362574.06</v>
      </c>
      <c r="G65" s="110">
        <v>0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362574.06</v>
      </c>
      <c r="AE65" s="111">
        <f t="shared" si="26"/>
        <v>10.727043195266273</v>
      </c>
      <c r="AF65" s="110">
        <f t="shared" si="27"/>
        <v>3017425.94</v>
      </c>
      <c r="AG65" s="111">
        <f t="shared" si="28"/>
        <v>89.272956804733724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93212405.329999998</v>
      </c>
      <c r="F66" s="115">
        <f t="shared" si="29"/>
        <v>3023018.6700000004</v>
      </c>
      <c r="G66" s="115">
        <f t="shared" si="29"/>
        <v>2882380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5905398.6699999999</v>
      </c>
      <c r="AE66" s="116">
        <f t="shared" si="26"/>
        <v>6.3354213949238938</v>
      </c>
      <c r="AF66" s="115">
        <f t="shared" si="27"/>
        <v>87307006.659999996</v>
      </c>
      <c r="AG66" s="116">
        <f t="shared" si="28"/>
        <v>93.664578605076102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928329.15999999642</v>
      </c>
      <c r="F67" s="115">
        <f t="shared" si="30"/>
        <v>198794.98999999976</v>
      </c>
      <c r="G67" s="115">
        <f t="shared" si="30"/>
        <v>19796262.530000001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19995057.52</v>
      </c>
      <c r="AE67" s="116">
        <f t="shared" si="26"/>
        <v>2153.8758429176219</v>
      </c>
      <c r="AF67" s="115">
        <f t="shared" si="27"/>
        <v>-19066728.360000003</v>
      </c>
      <c r="AG67" s="116">
        <f t="shared" si="28"/>
        <v>-2053.8758429176214</v>
      </c>
    </row>
    <row r="68" spans="1:33" ht="24" customHeight="1">
      <c r="B68" s="109"/>
      <c r="C68" s="109"/>
      <c r="D68" s="119" t="s">
        <v>145</v>
      </c>
      <c r="E68" s="110">
        <v>1468074.4</v>
      </c>
      <c r="F68" s="110"/>
      <c r="G68" s="110">
        <v>5244235.84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5244235.84</v>
      </c>
      <c r="AE68" s="111">
        <f t="shared" si="26"/>
        <v>357.21866957151491</v>
      </c>
      <c r="AF68" s="110">
        <f t="shared" si="27"/>
        <v>-3776161.44</v>
      </c>
      <c r="AG68" s="111">
        <f t="shared" si="28"/>
        <v>-257.21866957151491</v>
      </c>
    </row>
    <row r="69" spans="1:33" ht="24" customHeight="1">
      <c r="B69" s="109"/>
      <c r="C69" s="109"/>
      <c r="D69" s="119" t="s">
        <v>146</v>
      </c>
      <c r="E69" s="110">
        <v>15167765.300000001</v>
      </c>
      <c r="F69" s="110"/>
      <c r="G69" s="110">
        <v>24671352.84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24671352.84</v>
      </c>
      <c r="AE69" s="111">
        <f t="shared" si="26"/>
        <v>162.65647807722868</v>
      </c>
      <c r="AF69" s="110">
        <f t="shared" si="27"/>
        <v>-9503587.5399999991</v>
      </c>
      <c r="AG69" s="111">
        <f t="shared" si="28"/>
        <v>-62.656478077228677</v>
      </c>
    </row>
    <row r="70" spans="1:33" ht="24" customHeight="1">
      <c r="B70" s="109"/>
      <c r="C70" s="109"/>
      <c r="D70" s="119" t="s">
        <v>147</v>
      </c>
      <c r="E70" s="110"/>
      <c r="F70" s="110"/>
      <c r="G70" s="110">
        <v>14957502.199999999</v>
      </c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14957502.199999999</v>
      </c>
      <c r="AE70" s="111" t="e">
        <f t="shared" si="26"/>
        <v>#DIV/0!</v>
      </c>
      <c r="AF70" s="110">
        <f t="shared" si="27"/>
        <v>-14957502.199999999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-15707510.540000005</v>
      </c>
      <c r="F71" s="123">
        <f t="shared" si="31"/>
        <v>198794.98999999976</v>
      </c>
      <c r="G71" s="123">
        <f t="shared" si="31"/>
        <v>-25076828.349999998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-24878033.359999999</v>
      </c>
      <c r="AE71" s="116">
        <f t="shared" si="26"/>
        <v>158.38304419180096</v>
      </c>
      <c r="AF71" s="115">
        <f t="shared" si="27"/>
        <v>9170522.8199999947</v>
      </c>
      <c r="AG71" s="116">
        <f t="shared" si="28"/>
        <v>-58.383044191800956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5000</v>
      </c>
      <c r="F74" s="110">
        <v>2299</v>
      </c>
      <c r="G74" s="110">
        <v>6482.5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453278</v>
      </c>
      <c r="F75" s="110">
        <v>469278</v>
      </c>
      <c r="G75" s="110">
        <v>469278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>
        <v>0</v>
      </c>
      <c r="G77" s="110">
        <v>0</v>
      </c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23417115.16</v>
      </c>
      <c r="F78" s="110">
        <v>15015518.060000001</v>
      </c>
      <c r="G78" s="110">
        <v>35006392.079999998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>
        <v>0</v>
      </c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23875393.16</v>
      </c>
      <c r="F80" s="115">
        <f t="shared" si="32"/>
        <v>15487095.060000001</v>
      </c>
      <c r="G80" s="115">
        <f t="shared" si="32"/>
        <v>35482152.579999998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5:7" ht="24" customHeight="1">
      <c r="F81" s="131" t="s">
        <v>175</v>
      </c>
      <c r="G81" s="131" t="s">
        <v>176</v>
      </c>
    </row>
    <row r="82" spans="5:7" ht="24" customHeight="1"/>
    <row r="83" spans="5:7" ht="24" customHeight="1"/>
    <row r="84" spans="5:7" ht="24" customHeight="1">
      <c r="E84" s="88" t="s">
        <v>161</v>
      </c>
      <c r="F84" s="88"/>
      <c r="G84" s="97">
        <f>G67+F67+F80</f>
        <v>35482152.579999998</v>
      </c>
    </row>
    <row r="85" spans="5:7" ht="24" customHeight="1">
      <c r="E85" s="88" t="s">
        <v>162</v>
      </c>
      <c r="F85" s="88"/>
      <c r="G85" s="89">
        <f>G80-G84</f>
        <v>0</v>
      </c>
    </row>
    <row r="86" spans="5:7" ht="24" customHeight="1"/>
    <row r="87" spans="5:7" ht="24" customHeight="1"/>
    <row r="88" spans="5:7" ht="24" customHeight="1"/>
    <row r="89" spans="5:7" ht="24" customHeight="1"/>
    <row r="90" spans="5:7" ht="24" customHeight="1"/>
    <row r="91" spans="5:7" ht="24" customHeight="1"/>
    <row r="92" spans="5:7" ht="24" customHeight="1"/>
    <row r="93" spans="5:7" ht="24" customHeight="1"/>
    <row r="94" spans="5:7" ht="24" customHeight="1"/>
    <row r="95" spans="5:7" ht="24" customHeight="1"/>
    <row r="96" spans="5:7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0070C0"/>
  </sheetPr>
  <dimension ref="A1:AG1000"/>
  <sheetViews>
    <sheetView workbookViewId="0">
      <pane ySplit="8" topLeftCell="A18" activePane="bottomLeft" state="frozen"/>
      <selection pane="bottomLeft" activeCell="G30" sqref="G3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22.7109375" bestFit="1" customWidth="1"/>
    <col min="6" max="6" width="10.5" bestFit="1" customWidth="1"/>
    <col min="7" max="7" width="7.9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256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53450000</v>
      </c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0</v>
      </c>
      <c r="AE11" s="111">
        <f t="shared" ref="AE11:AE19" si="1">+AD11*100/E11</f>
        <v>0</v>
      </c>
      <c r="AF11" s="110">
        <f t="shared" ref="AF11:AF19" si="2">+E11-AD11</f>
        <v>53450000</v>
      </c>
      <c r="AG11" s="111">
        <f>+AF11*100/E11</f>
        <v>100</v>
      </c>
    </row>
    <row r="12" spans="1:33" ht="24" customHeight="1">
      <c r="B12" s="109"/>
      <c r="C12" s="109"/>
      <c r="D12" s="109" t="s">
        <v>7</v>
      </c>
      <c r="E12" s="110">
        <v>2044100.63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2044100.63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250000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250000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7900000</v>
      </c>
      <c r="F14" s="110">
        <v>353957.92</v>
      </c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353957.92</v>
      </c>
      <c r="AE14" s="111">
        <f t="shared" si="1"/>
        <v>4.48048</v>
      </c>
      <c r="AF14" s="110">
        <f t="shared" si="2"/>
        <v>7546042.0800000001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0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 t="e">
        <f t="shared" si="1"/>
        <v>#DIV/0!</v>
      </c>
      <c r="AF15" s="110">
        <f t="shared" si="2"/>
        <v>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1272000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0</v>
      </c>
      <c r="AE16" s="111">
        <f t="shared" si="1"/>
        <v>0</v>
      </c>
      <c r="AF16" s="110">
        <f t="shared" si="2"/>
        <v>1272000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1245000</v>
      </c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0</v>
      </c>
      <c r="AE17" s="111">
        <f t="shared" si="1"/>
        <v>0</v>
      </c>
      <c r="AF17" s="110">
        <f t="shared" si="2"/>
        <v>1245000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514000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514000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4840000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0</v>
      </c>
      <c r="AE19" s="111">
        <f t="shared" si="1"/>
        <v>0</v>
      </c>
      <c r="AF19" s="110">
        <f t="shared" si="2"/>
        <v>4840000</v>
      </c>
      <c r="AG19" s="111" t="e">
        <f t="shared" si="3"/>
        <v>#DIV/0!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1160000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1160000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700000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0</v>
      </c>
      <c r="AE23" s="111">
        <f t="shared" si="5"/>
        <v>0</v>
      </c>
      <c r="AF23" s="110">
        <f t="shared" si="6"/>
        <v>700000</v>
      </c>
      <c r="AG23" s="111">
        <f t="shared" si="7"/>
        <v>100</v>
      </c>
    </row>
    <row r="24" spans="2:33" ht="24" customHeight="1">
      <c r="B24" s="109"/>
      <c r="C24" s="109"/>
      <c r="D24" s="109" t="s">
        <v>30</v>
      </c>
      <c r="E24" s="110">
        <v>114000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114000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1500000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0</v>
      </c>
      <c r="AE25" s="111">
        <f t="shared" si="5"/>
        <v>0</v>
      </c>
      <c r="AF25" s="110">
        <f t="shared" si="6"/>
        <v>1500000</v>
      </c>
      <c r="AG25" s="111">
        <f t="shared" si="7"/>
        <v>100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74989100.629999995</v>
      </c>
      <c r="F27" s="115">
        <f t="shared" si="8"/>
        <v>353957.92</v>
      </c>
      <c r="G27" s="115">
        <f t="shared" si="8"/>
        <v>0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353957.92</v>
      </c>
      <c r="AE27" s="116">
        <f t="shared" si="5"/>
        <v>0.47201248851675959</v>
      </c>
      <c r="AF27" s="115">
        <f>SUM(AF10:AF26)</f>
        <v>74635142.710000008</v>
      </c>
      <c r="AG27" s="116">
        <f t="shared" si="7"/>
        <v>99.527987511483261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11450000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0</v>
      </c>
      <c r="AE30" s="111">
        <f t="shared" ref="AE30:AE41" si="10">+AD30*100/E30</f>
        <v>0</v>
      </c>
      <c r="AF30" s="110">
        <f t="shared" ref="AF30:AF41" si="11">+E30-AD30</f>
        <v>11450000</v>
      </c>
      <c r="AG30" s="111">
        <f t="shared" ref="AG30:AG41" si="12">+AF30*100/E30</f>
        <v>100</v>
      </c>
    </row>
    <row r="31" spans="2:33" ht="24" customHeight="1">
      <c r="B31" s="109"/>
      <c r="C31" s="109"/>
      <c r="D31" s="109" t="s">
        <v>124</v>
      </c>
      <c r="E31" s="110">
        <v>10000000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0</v>
      </c>
      <c r="AE31" s="111">
        <f t="shared" si="10"/>
        <v>0</v>
      </c>
      <c r="AF31" s="110">
        <f t="shared" si="11"/>
        <v>10000000</v>
      </c>
      <c r="AG31" s="111">
        <f t="shared" si="12"/>
        <v>100</v>
      </c>
    </row>
    <row r="32" spans="2:33" ht="24" customHeight="1">
      <c r="B32" s="109"/>
      <c r="C32" s="109"/>
      <c r="D32" s="109" t="s">
        <v>40</v>
      </c>
      <c r="E32" s="110">
        <v>1000000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0</v>
      </c>
      <c r="AE32" s="111">
        <f t="shared" si="10"/>
        <v>0</v>
      </c>
      <c r="AF32" s="110">
        <f t="shared" si="11"/>
        <v>1000000</v>
      </c>
      <c r="AG32" s="111">
        <f t="shared" si="12"/>
        <v>100</v>
      </c>
    </row>
    <row r="33" spans="2:33" ht="24" customHeight="1">
      <c r="B33" s="109"/>
      <c r="C33" s="109"/>
      <c r="D33" s="109" t="s">
        <v>42</v>
      </c>
      <c r="E33" s="110">
        <v>570000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0</v>
      </c>
      <c r="AE33" s="111">
        <f t="shared" si="10"/>
        <v>0</v>
      </c>
      <c r="AF33" s="110">
        <f t="shared" si="11"/>
        <v>570000</v>
      </c>
      <c r="AG33" s="111">
        <f t="shared" si="12"/>
        <v>100</v>
      </c>
    </row>
    <row r="34" spans="2:33" ht="24" customHeight="1">
      <c r="B34" s="109"/>
      <c r="C34" s="109"/>
      <c r="D34" s="109" t="s">
        <v>44</v>
      </c>
      <c r="E34" s="110">
        <v>2100000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0</v>
      </c>
      <c r="AE34" s="111">
        <f t="shared" si="10"/>
        <v>0</v>
      </c>
      <c r="AF34" s="110">
        <f t="shared" si="11"/>
        <v>2100000</v>
      </c>
      <c r="AG34" s="111">
        <f t="shared" si="12"/>
        <v>100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0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0</v>
      </c>
      <c r="AE36" s="111" t="e">
        <f t="shared" si="10"/>
        <v>#DIV/0!</v>
      </c>
      <c r="AF36" s="110">
        <f t="shared" si="11"/>
        <v>0</v>
      </c>
      <c r="AG36" s="111" t="e">
        <f t="shared" si="12"/>
        <v>#DIV/0!</v>
      </c>
    </row>
    <row r="37" spans="2:33" ht="24" customHeight="1">
      <c r="B37" s="109"/>
      <c r="C37" s="109"/>
      <c r="D37" s="109" t="s">
        <v>50</v>
      </c>
      <c r="E37" s="110">
        <v>0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0</v>
      </c>
      <c r="AE37" s="111" t="e">
        <f t="shared" si="10"/>
        <v>#DIV/0!</v>
      </c>
      <c r="AF37" s="110">
        <f t="shared" si="11"/>
        <v>0</v>
      </c>
      <c r="AG37" s="111" t="e">
        <f t="shared" si="12"/>
        <v>#DIV/0!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0</v>
      </c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 t="e">
        <f t="shared" si="10"/>
        <v>#DIV/0!</v>
      </c>
      <c r="AF39" s="110">
        <f t="shared" si="11"/>
        <v>0</v>
      </c>
      <c r="AG39" s="111" t="e">
        <f t="shared" si="12"/>
        <v>#DIV/0!</v>
      </c>
    </row>
    <row r="40" spans="2:33" ht="24" customHeight="1">
      <c r="B40" s="109"/>
      <c r="C40" s="109"/>
      <c r="D40" s="109" t="s">
        <v>56</v>
      </c>
      <c r="E40" s="110">
        <v>864500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0</v>
      </c>
      <c r="AE40" s="111">
        <f t="shared" si="10"/>
        <v>0</v>
      </c>
      <c r="AF40" s="110">
        <f t="shared" si="11"/>
        <v>864500</v>
      </c>
      <c r="AG40" s="111">
        <f t="shared" si="12"/>
        <v>100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11200000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0</v>
      </c>
      <c r="AE43" s="111">
        <f>+AD43*100/E43</f>
        <v>0</v>
      </c>
      <c r="AF43" s="110">
        <f>+E43-AD43</f>
        <v>11200000</v>
      </c>
      <c r="AG43" s="111">
        <f>+AF43*100/E43</f>
        <v>100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3630000</v>
      </c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0</v>
      </c>
      <c r="AE45" s="111">
        <f t="shared" ref="AE45:AE53" si="14">+AD45*100/E45</f>
        <v>0</v>
      </c>
      <c r="AF45" s="110">
        <f t="shared" ref="AF45:AF53" si="15">+E45-AD45</f>
        <v>3630000</v>
      </c>
      <c r="AG45" s="111">
        <f t="shared" ref="AG45:AG53" si="16">+AF45*100/E45</f>
        <v>100</v>
      </c>
    </row>
    <row r="46" spans="2:33" ht="24" customHeight="1">
      <c r="B46" s="109"/>
      <c r="C46" s="109"/>
      <c r="D46" s="109" t="s">
        <v>131</v>
      </c>
      <c r="E46" s="110">
        <v>7790000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0</v>
      </c>
      <c r="AE46" s="111">
        <f t="shared" si="14"/>
        <v>0</v>
      </c>
      <c r="AF46" s="110">
        <f t="shared" si="15"/>
        <v>7790000</v>
      </c>
      <c r="AG46" s="111">
        <f t="shared" si="16"/>
        <v>100</v>
      </c>
    </row>
    <row r="47" spans="2:33" ht="24" customHeight="1">
      <c r="B47" s="109"/>
      <c r="C47" s="109"/>
      <c r="D47" s="109" t="s">
        <v>132</v>
      </c>
      <c r="E47" s="110">
        <v>380000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380000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655000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655000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4150000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0</v>
      </c>
      <c r="AE50" s="111">
        <f t="shared" si="14"/>
        <v>0</v>
      </c>
      <c r="AF50" s="110">
        <f t="shared" si="15"/>
        <v>4150000</v>
      </c>
      <c r="AG50" s="111">
        <f t="shared" si="16"/>
        <v>100</v>
      </c>
    </row>
    <row r="51" spans="2:33" ht="24" customHeight="1">
      <c r="B51" s="109"/>
      <c r="C51" s="109"/>
      <c r="D51" s="109" t="s">
        <v>65</v>
      </c>
      <c r="E51" s="110">
        <v>3006400</v>
      </c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0</v>
      </c>
      <c r="AE51" s="111">
        <f t="shared" si="14"/>
        <v>0</v>
      </c>
      <c r="AF51" s="110">
        <f t="shared" si="15"/>
        <v>3006400</v>
      </c>
      <c r="AG51" s="111">
        <f t="shared" si="16"/>
        <v>100</v>
      </c>
    </row>
    <row r="52" spans="2:33" ht="24" customHeight="1">
      <c r="B52" s="109"/>
      <c r="C52" s="109"/>
      <c r="D52" s="109" t="s">
        <v>67</v>
      </c>
      <c r="E52" s="110">
        <v>7350900</v>
      </c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0</v>
      </c>
      <c r="AE52" s="111">
        <f t="shared" si="14"/>
        <v>0</v>
      </c>
      <c r="AF52" s="110">
        <f t="shared" si="15"/>
        <v>7350900</v>
      </c>
      <c r="AG52" s="111">
        <f t="shared" si="16"/>
        <v>100</v>
      </c>
    </row>
    <row r="53" spans="2:33" ht="24" customHeight="1">
      <c r="B53" s="109"/>
      <c r="C53" s="109"/>
      <c r="D53" s="109" t="s">
        <v>135</v>
      </c>
      <c r="E53" s="110">
        <v>3200000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>
        <f t="shared" si="14"/>
        <v>0</v>
      </c>
      <c r="AF53" s="110">
        <f t="shared" si="15"/>
        <v>3200000</v>
      </c>
      <c r="AG53" s="111">
        <f t="shared" si="16"/>
        <v>100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1571450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1571450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0</v>
      </c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 t="e">
        <f t="shared" si="18"/>
        <v>#DIV/0!</v>
      </c>
      <c r="AF58" s="110">
        <f t="shared" si="19"/>
        <v>0</v>
      </c>
      <c r="AG58" s="111" t="e">
        <f t="shared" si="20"/>
        <v>#DIV/0!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472650.63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>
        <f t="shared" ref="AE60:AE62" si="22">+AD60*100/E60</f>
        <v>0</v>
      </c>
      <c r="AF60" s="110">
        <f t="shared" ref="AF60:AF62" si="23">+E60-AD60</f>
        <v>472650.63</v>
      </c>
      <c r="AG60" s="111">
        <f t="shared" ref="AG60:AG62" si="24">+AF60*100/E60</f>
        <v>100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4946000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4946000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200000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200000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74536900.629999995</v>
      </c>
      <c r="F66" s="115">
        <f t="shared" si="29"/>
        <v>0</v>
      </c>
      <c r="G66" s="115">
        <f t="shared" si="29"/>
        <v>0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0</v>
      </c>
      <c r="AE66" s="116">
        <f t="shared" si="26"/>
        <v>0</v>
      </c>
      <c r="AF66" s="115">
        <f t="shared" si="27"/>
        <v>74536900.629999995</v>
      </c>
      <c r="AG66" s="116">
        <f t="shared" si="28"/>
        <v>100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452200</v>
      </c>
      <c r="F67" s="115">
        <f t="shared" si="30"/>
        <v>353957.92</v>
      </c>
      <c r="G67" s="115">
        <f t="shared" si="30"/>
        <v>0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353957.92</v>
      </c>
      <c r="AE67" s="116">
        <f t="shared" si="26"/>
        <v>78.274639540026541</v>
      </c>
      <c r="AF67" s="115">
        <f t="shared" si="27"/>
        <v>98242.080000000016</v>
      </c>
      <c r="AG67" s="116">
        <f t="shared" si="28"/>
        <v>21.725360459973466</v>
      </c>
    </row>
    <row r="68" spans="1:33" ht="24" customHeight="1">
      <c r="B68" s="109"/>
      <c r="C68" s="109"/>
      <c r="D68" s="119" t="s">
        <v>145</v>
      </c>
      <c r="E68" s="110">
        <v>1500000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>
        <f t="shared" si="26"/>
        <v>0</v>
      </c>
      <c r="AF68" s="110">
        <f t="shared" si="27"/>
        <v>1500000</v>
      </c>
      <c r="AG68" s="111">
        <f t="shared" si="28"/>
        <v>100</v>
      </c>
    </row>
    <row r="69" spans="1:33" ht="24" customHeight="1">
      <c r="B69" s="109"/>
      <c r="C69" s="109"/>
      <c r="D69" s="119" t="s">
        <v>146</v>
      </c>
      <c r="E69" s="110">
        <v>12302393.029999999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12302393.029999999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>SUM(E34:E70)</f>
        <v>140308394.28999999</v>
      </c>
      <c r="F71" s="123">
        <f t="shared" ref="F71:AC71" si="31">F27-F66-F70-F69-F68</f>
        <v>353957.92</v>
      </c>
      <c r="G71" s="123">
        <f t="shared" si="31"/>
        <v>0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353957.92</v>
      </c>
      <c r="AE71" s="116">
        <f t="shared" si="26"/>
        <v>0.25227137819595669</v>
      </c>
      <c r="AF71" s="115">
        <f t="shared" si="27"/>
        <v>139954436.37</v>
      </c>
      <c r="AG71" s="116">
        <f t="shared" si="28"/>
        <v>99.747728621804043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60000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9131209.6500000004</v>
      </c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>E27-E66-E70-E69-E68</f>
        <v>-13350193.029999999</v>
      </c>
      <c r="F80" s="115">
        <f t="shared" ref="F80:AC80" si="32">SUM(F74:F79)</f>
        <v>0</v>
      </c>
      <c r="G80" s="115">
        <f t="shared" si="32"/>
        <v>0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5:5" ht="24" customHeight="1"/>
    <row r="82" spans="5:5" ht="24" customHeight="1"/>
    <row r="83" spans="5:5" ht="24" customHeight="1">
      <c r="E83" s="125"/>
    </row>
    <row r="84" spans="5:5" ht="24" customHeight="1"/>
    <row r="85" spans="5:5" ht="24" customHeight="1"/>
    <row r="86" spans="5:5" ht="24" customHeight="1"/>
    <row r="87" spans="5:5" ht="24" customHeight="1"/>
    <row r="88" spans="5:5" ht="24" customHeight="1"/>
    <row r="89" spans="5:5" ht="24" customHeight="1"/>
    <row r="90" spans="5:5" ht="24" customHeight="1"/>
    <row r="91" spans="5:5" ht="24" customHeight="1"/>
    <row r="92" spans="5:5" ht="24" customHeight="1"/>
    <row r="93" spans="5:5" ht="24" customHeight="1"/>
    <row r="94" spans="5:5" ht="24" customHeight="1"/>
    <row r="95" spans="5:5" ht="24" customHeight="1"/>
    <row r="96" spans="5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0070C0"/>
  </sheetPr>
  <dimension ref="A1:AG1000"/>
  <sheetViews>
    <sheetView workbookViewId="0">
      <pane ySplit="8" topLeftCell="A9" activePane="bottomLeft" state="frozen"/>
      <selection pane="bottomLeft" activeCell="D31" sqref="D31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17.7109375" customWidth="1"/>
    <col min="7" max="7" width="7.9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257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68.400000000000006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42012980.170000002</v>
      </c>
      <c r="F11" s="110">
        <v>11891727.859999999</v>
      </c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11891727.859999999</v>
      </c>
      <c r="AE11" s="111">
        <f t="shared" ref="AE11:AE19" si="1">+AD11*100/E11</f>
        <v>28.304890088448108</v>
      </c>
      <c r="AF11" s="110">
        <f t="shared" ref="AF11:AF19" si="2">+E11-AD11</f>
        <v>30121252.310000002</v>
      </c>
      <c r="AG11" s="111">
        <f>+AF11*100/E11</f>
        <v>71.695109911551882</v>
      </c>
    </row>
    <row r="12" spans="1:33" ht="24" customHeight="1">
      <c r="B12" s="109"/>
      <c r="C12" s="109"/>
      <c r="D12" s="109" t="s">
        <v>7</v>
      </c>
      <c r="E12" s="110">
        <v>1659310.2</v>
      </c>
      <c r="F12" s="110">
        <v>0</v>
      </c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1659310.2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100000</v>
      </c>
      <c r="F13" s="110">
        <v>0</v>
      </c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100000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7402928.1200000001</v>
      </c>
      <c r="F14" s="110">
        <v>1054976.95</v>
      </c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1054976.95</v>
      </c>
      <c r="AE14" s="111">
        <f t="shared" si="1"/>
        <v>14.25080634174792</v>
      </c>
      <c r="AF14" s="110">
        <f t="shared" si="2"/>
        <v>6347951.1699999999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120000</v>
      </c>
      <c r="F15" s="110">
        <v>14284</v>
      </c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14284</v>
      </c>
      <c r="AE15" s="111">
        <f t="shared" si="1"/>
        <v>11.903333333333334</v>
      </c>
      <c r="AF15" s="110">
        <f t="shared" si="2"/>
        <v>105716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1608061.42</v>
      </c>
      <c r="F16" s="110">
        <v>128530</v>
      </c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128530</v>
      </c>
      <c r="AE16" s="111">
        <f t="shared" si="1"/>
        <v>7.9928539047967462</v>
      </c>
      <c r="AF16" s="110">
        <f t="shared" si="2"/>
        <v>1479531.42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921150.73</v>
      </c>
      <c r="F17" s="110">
        <v>25201.16</v>
      </c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25201.16</v>
      </c>
      <c r="AE17" s="111">
        <f t="shared" si="1"/>
        <v>2.7358345577167378</v>
      </c>
      <c r="AF17" s="110">
        <f t="shared" si="2"/>
        <v>895949.57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182567.21</v>
      </c>
      <c r="F18" s="110">
        <v>4007.2</v>
      </c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4007.2</v>
      </c>
      <c r="AE18" s="111">
        <f t="shared" si="1"/>
        <v>2.194917696337694</v>
      </c>
      <c r="AF18" s="110">
        <f t="shared" si="2"/>
        <v>178560.00999999998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7476484.6100000003</v>
      </c>
      <c r="F19" s="110">
        <v>768624.5</v>
      </c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768624.5</v>
      </c>
      <c r="AE19" s="111">
        <f t="shared" si="1"/>
        <v>10.28056018428693</v>
      </c>
      <c r="AF19" s="110">
        <f t="shared" si="2"/>
        <v>6707860.1100000003</v>
      </c>
      <c r="AG19" s="111" t="e">
        <f t="shared" si="3"/>
        <v>#DIV/0!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700000</v>
      </c>
      <c r="F22" s="110">
        <v>0</v>
      </c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700000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700000</v>
      </c>
      <c r="F23" s="110">
        <v>10000</v>
      </c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10000</v>
      </c>
      <c r="AE23" s="111">
        <f t="shared" si="5"/>
        <v>1.4285714285714286</v>
      </c>
      <c r="AF23" s="110">
        <f t="shared" si="6"/>
        <v>690000</v>
      </c>
      <c r="AG23" s="111">
        <f t="shared" si="7"/>
        <v>98.571428571428569</v>
      </c>
    </row>
    <row r="24" spans="2:33" ht="24" customHeight="1">
      <c r="B24" s="109"/>
      <c r="C24" s="109"/>
      <c r="D24" s="109" t="s">
        <v>30</v>
      </c>
      <c r="E24" s="110">
        <v>120000</v>
      </c>
      <c r="F24" s="110">
        <v>0</v>
      </c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120000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7870698.46</v>
      </c>
      <c r="F25" s="110">
        <v>1077975</v>
      </c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1077975</v>
      </c>
      <c r="AE25" s="111">
        <f t="shared" si="5"/>
        <v>13.696052586418105</v>
      </c>
      <c r="AF25" s="110">
        <f t="shared" si="6"/>
        <v>6792723.46</v>
      </c>
      <c r="AG25" s="111">
        <f t="shared" si="7"/>
        <v>86.303947413581895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70874180.920000002</v>
      </c>
      <c r="F27" s="115">
        <f t="shared" si="8"/>
        <v>14975326.669999998</v>
      </c>
      <c r="G27" s="115">
        <f t="shared" si="8"/>
        <v>0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14975326.669999998</v>
      </c>
      <c r="AE27" s="116">
        <f t="shared" si="5"/>
        <v>21.129452891883943</v>
      </c>
      <c r="AF27" s="115">
        <f>SUM(AF10:AF26)</f>
        <v>55898854.25</v>
      </c>
      <c r="AG27" s="116">
        <f t="shared" si="7"/>
        <v>78.870547108116057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12742239</v>
      </c>
      <c r="F30" s="110">
        <v>962030</v>
      </c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962030</v>
      </c>
      <c r="AE30" s="111">
        <f t="shared" ref="AE30:AE41" si="10">+AD30*100/E30</f>
        <v>7.5499290195388742</v>
      </c>
      <c r="AF30" s="110">
        <f t="shared" ref="AF30:AF41" si="11">+E30-AD30</f>
        <v>11780209</v>
      </c>
      <c r="AG30" s="111">
        <f t="shared" ref="AG30:AG41" si="12">+AF30*100/E30</f>
        <v>92.45007098046112</v>
      </c>
    </row>
    <row r="31" spans="2:33" ht="24" customHeight="1">
      <c r="B31" s="109"/>
      <c r="C31" s="109"/>
      <c r="D31" s="109" t="s">
        <v>124</v>
      </c>
      <c r="E31" s="110">
        <v>0</v>
      </c>
      <c r="F31" s="110">
        <v>0</v>
      </c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0</v>
      </c>
      <c r="AE31" s="111" t="e">
        <f t="shared" si="10"/>
        <v>#DIV/0!</v>
      </c>
      <c r="AF31" s="110">
        <f t="shared" si="11"/>
        <v>0</v>
      </c>
      <c r="AG31" s="111" t="e">
        <f t="shared" si="12"/>
        <v>#DIV/0!</v>
      </c>
    </row>
    <row r="32" spans="2:33" ht="24" customHeight="1">
      <c r="B32" s="109"/>
      <c r="C32" s="109"/>
      <c r="D32" s="109" t="s">
        <v>40</v>
      </c>
      <c r="E32" s="110">
        <v>1334160</v>
      </c>
      <c r="F32" s="110">
        <v>168030</v>
      </c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168030</v>
      </c>
      <c r="AE32" s="111">
        <f t="shared" si="10"/>
        <v>12.594441446303293</v>
      </c>
      <c r="AF32" s="110">
        <f t="shared" si="11"/>
        <v>1166130</v>
      </c>
      <c r="AG32" s="111">
        <f t="shared" si="12"/>
        <v>87.405558553696707</v>
      </c>
    </row>
    <row r="33" spans="2:33" ht="24" customHeight="1">
      <c r="B33" s="109"/>
      <c r="C33" s="109"/>
      <c r="D33" s="109" t="s">
        <v>42</v>
      </c>
      <c r="E33" s="110">
        <v>1200000</v>
      </c>
      <c r="F33" s="110">
        <v>65000</v>
      </c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65000</v>
      </c>
      <c r="AE33" s="111">
        <f t="shared" si="10"/>
        <v>5.416666666666667</v>
      </c>
      <c r="AF33" s="110">
        <f t="shared" si="11"/>
        <v>1135000</v>
      </c>
      <c r="AG33" s="111">
        <f t="shared" si="12"/>
        <v>94.583333333333329</v>
      </c>
    </row>
    <row r="34" spans="2:33" ht="24" customHeight="1">
      <c r="B34" s="109"/>
      <c r="C34" s="109"/>
      <c r="D34" s="109" t="s">
        <v>44</v>
      </c>
      <c r="E34" s="110">
        <v>6906600</v>
      </c>
      <c r="F34" s="110">
        <v>549300</v>
      </c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549300</v>
      </c>
      <c r="AE34" s="111">
        <f t="shared" si="10"/>
        <v>7.9532620971244894</v>
      </c>
      <c r="AF34" s="110">
        <f t="shared" si="11"/>
        <v>6357300</v>
      </c>
      <c r="AG34" s="111">
        <f t="shared" si="12"/>
        <v>92.046737902875506</v>
      </c>
    </row>
    <row r="35" spans="2:33" ht="24" customHeight="1">
      <c r="B35" s="109"/>
      <c r="C35" s="109"/>
      <c r="D35" s="109" t="s">
        <v>46</v>
      </c>
      <c r="E35" s="110">
        <v>0</v>
      </c>
      <c r="F35" s="110">
        <v>0</v>
      </c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1554000</v>
      </c>
      <c r="F36" s="110">
        <v>7000</v>
      </c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7000</v>
      </c>
      <c r="AE36" s="111">
        <f t="shared" si="10"/>
        <v>0.45045045045045046</v>
      </c>
      <c r="AF36" s="110">
        <f t="shared" si="11"/>
        <v>1547000</v>
      </c>
      <c r="AG36" s="111">
        <f t="shared" si="12"/>
        <v>99.549549549549553</v>
      </c>
    </row>
    <row r="37" spans="2:33" ht="24" customHeight="1">
      <c r="B37" s="109"/>
      <c r="C37" s="109"/>
      <c r="D37" s="109" t="s">
        <v>50</v>
      </c>
      <c r="E37" s="110">
        <v>8438615</v>
      </c>
      <c r="F37" s="110">
        <v>546743.5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546743.5</v>
      </c>
      <c r="AE37" s="111">
        <f t="shared" si="10"/>
        <v>6.4790667662880699</v>
      </c>
      <c r="AF37" s="110">
        <f t="shared" si="11"/>
        <v>7891871.5</v>
      </c>
      <c r="AG37" s="111">
        <f t="shared" si="12"/>
        <v>93.520933233711929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500000</v>
      </c>
      <c r="F39" s="110">
        <v>57290</v>
      </c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57290</v>
      </c>
      <c r="AE39" s="111">
        <f t="shared" si="10"/>
        <v>11.458</v>
      </c>
      <c r="AF39" s="110">
        <f t="shared" si="11"/>
        <v>442710</v>
      </c>
      <c r="AG39" s="111">
        <f t="shared" si="12"/>
        <v>88.542000000000002</v>
      </c>
    </row>
    <row r="40" spans="2:33" ht="24" customHeight="1">
      <c r="B40" s="109"/>
      <c r="C40" s="109"/>
      <c r="D40" s="109" t="s">
        <v>56</v>
      </c>
      <c r="E40" s="110">
        <v>1127111.95</v>
      </c>
      <c r="F40" s="110">
        <v>55646.6</v>
      </c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55646.6</v>
      </c>
      <c r="AE40" s="111">
        <f t="shared" si="10"/>
        <v>4.9370960888135382</v>
      </c>
      <c r="AF40" s="110">
        <f t="shared" si="11"/>
        <v>1071465.3499999999</v>
      </c>
      <c r="AG40" s="111">
        <f t="shared" si="12"/>
        <v>95.062903911186453</v>
      </c>
    </row>
    <row r="41" spans="2:33" ht="24" customHeight="1">
      <c r="B41" s="109"/>
      <c r="C41" s="109"/>
      <c r="D41" s="109" t="s">
        <v>126</v>
      </c>
      <c r="E41" s="110">
        <v>0</v>
      </c>
      <c r="F41" s="110">
        <v>0</v>
      </c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10368917.640000001</v>
      </c>
      <c r="F43" s="110">
        <v>828064.56</v>
      </c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828064.56</v>
      </c>
      <c r="AE43" s="111">
        <f>+AD43*100/E43</f>
        <v>7.9860269774502708</v>
      </c>
      <c r="AF43" s="110">
        <f>+E43-AD43</f>
        <v>9540853.0800000001</v>
      </c>
      <c r="AG43" s="111">
        <f>+AF43*100/E43</f>
        <v>92.01397302254972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880750</v>
      </c>
      <c r="F45" s="110">
        <v>88146.8</v>
      </c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88146.8</v>
      </c>
      <c r="AE45" s="111">
        <f t="shared" ref="AE45:AE53" si="14">+AD45*100/E45</f>
        <v>10.008152143059892</v>
      </c>
      <c r="AF45" s="110">
        <f t="shared" ref="AF45:AF53" si="15">+E45-AD45</f>
        <v>792603.2</v>
      </c>
      <c r="AG45" s="111">
        <f t="shared" ref="AG45:AG53" si="16">+AF45*100/E45</f>
        <v>89.991847856940112</v>
      </c>
    </row>
    <row r="46" spans="2:33" ht="24" customHeight="1">
      <c r="B46" s="109"/>
      <c r="C46" s="109"/>
      <c r="D46" s="109" t="s">
        <v>131</v>
      </c>
      <c r="E46" s="110">
        <v>7867000</v>
      </c>
      <c r="F46" s="110">
        <v>806595.5</v>
      </c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806595.5</v>
      </c>
      <c r="AE46" s="111">
        <f t="shared" si="14"/>
        <v>10.252898182280411</v>
      </c>
      <c r="AF46" s="110">
        <f t="shared" si="15"/>
        <v>7060404.5</v>
      </c>
      <c r="AG46" s="111">
        <f t="shared" si="16"/>
        <v>89.747101817719582</v>
      </c>
    </row>
    <row r="47" spans="2:33" ht="24" customHeight="1">
      <c r="B47" s="109"/>
      <c r="C47" s="109"/>
      <c r="D47" s="109" t="s">
        <v>132</v>
      </c>
      <c r="E47" s="110">
        <v>0</v>
      </c>
      <c r="F47" s="110">
        <v>0</v>
      </c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 t="e">
        <f t="shared" si="14"/>
        <v>#DIV/0!</v>
      </c>
      <c r="AF47" s="110">
        <f t="shared" si="15"/>
        <v>0</v>
      </c>
      <c r="AG47" s="111" t="e">
        <f t="shared" si="16"/>
        <v>#DIV/0!</v>
      </c>
    </row>
    <row r="48" spans="2:33" ht="24" customHeight="1">
      <c r="B48" s="109"/>
      <c r="C48" s="109"/>
      <c r="D48" s="109" t="s">
        <v>133</v>
      </c>
      <c r="E48" s="110">
        <v>309388.61</v>
      </c>
      <c r="F48" s="110">
        <v>41090</v>
      </c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41090</v>
      </c>
      <c r="AE48" s="111">
        <f t="shared" si="14"/>
        <v>13.281031903533878</v>
      </c>
      <c r="AF48" s="110">
        <f t="shared" si="15"/>
        <v>268298.61</v>
      </c>
      <c r="AG48" s="111">
        <f t="shared" si="16"/>
        <v>86.718968096466128</v>
      </c>
    </row>
    <row r="49" spans="2:33" ht="24" customHeight="1">
      <c r="B49" s="109"/>
      <c r="C49" s="109"/>
      <c r="D49" s="109" t="s">
        <v>134</v>
      </c>
      <c r="E49" s="110">
        <v>0</v>
      </c>
      <c r="F49" s="110">
        <v>0</v>
      </c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5146477</v>
      </c>
      <c r="F50" s="110">
        <v>401361.2</v>
      </c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401361.2</v>
      </c>
      <c r="AE50" s="111">
        <f t="shared" si="14"/>
        <v>7.798756314270908</v>
      </c>
      <c r="AF50" s="110">
        <f t="shared" si="15"/>
        <v>4745115.8</v>
      </c>
      <c r="AG50" s="111">
        <f t="shared" si="16"/>
        <v>92.201243685729096</v>
      </c>
    </row>
    <row r="51" spans="2:33" ht="24" customHeight="1">
      <c r="B51" s="109"/>
      <c r="C51" s="109"/>
      <c r="D51" s="109" t="s">
        <v>65</v>
      </c>
      <c r="E51" s="110">
        <v>2570000</v>
      </c>
      <c r="F51" s="110">
        <v>272538.53999999998</v>
      </c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272538.53999999998</v>
      </c>
      <c r="AE51" s="111">
        <f t="shared" si="14"/>
        <v>10.604612451361866</v>
      </c>
      <c r="AF51" s="110">
        <f t="shared" si="15"/>
        <v>2297461.46</v>
      </c>
      <c r="AG51" s="111">
        <f t="shared" si="16"/>
        <v>89.395387548638126</v>
      </c>
    </row>
    <row r="52" spans="2:33" ht="24" customHeight="1">
      <c r="B52" s="109"/>
      <c r="C52" s="109"/>
      <c r="D52" s="109" t="s">
        <v>67</v>
      </c>
      <c r="E52" s="110">
        <v>4120000</v>
      </c>
      <c r="F52" s="110">
        <v>266923</v>
      </c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266923</v>
      </c>
      <c r="AE52" s="111">
        <f t="shared" si="14"/>
        <v>6.4787135922330101</v>
      </c>
      <c r="AF52" s="110">
        <f t="shared" si="15"/>
        <v>3853077</v>
      </c>
      <c r="AG52" s="111">
        <f t="shared" si="16"/>
        <v>93.521286407766993</v>
      </c>
    </row>
    <row r="53" spans="2:33" ht="24" customHeight="1">
      <c r="B53" s="109"/>
      <c r="C53" s="109"/>
      <c r="D53" s="109" t="s">
        <v>135</v>
      </c>
      <c r="E53" s="110">
        <v>894120</v>
      </c>
      <c r="F53" s="110">
        <v>650648.17000000004</v>
      </c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650648.17000000004</v>
      </c>
      <c r="AE53" s="111">
        <f t="shared" si="14"/>
        <v>72.769669619290482</v>
      </c>
      <c r="AF53" s="110">
        <f t="shared" si="15"/>
        <v>243471.82999999996</v>
      </c>
      <c r="AG53" s="111">
        <f t="shared" si="16"/>
        <v>27.230330380709521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1659310.2</v>
      </c>
      <c r="F56" s="110">
        <v>0</v>
      </c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1659310.2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>
        <v>0</v>
      </c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0</v>
      </c>
      <c r="F58" s="110">
        <v>0</v>
      </c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 t="e">
        <f t="shared" si="18"/>
        <v>#DIV/0!</v>
      </c>
      <c r="AF58" s="110">
        <f t="shared" si="19"/>
        <v>0</v>
      </c>
      <c r="AG58" s="111" t="e">
        <f t="shared" si="20"/>
        <v>#DIV/0!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>
        <v>0</v>
      </c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>
        <v>0</v>
      </c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>
        <v>0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3470000</v>
      </c>
      <c r="F64" s="110">
        <v>0</v>
      </c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3470000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0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 t="e">
        <f t="shared" si="26"/>
        <v>#DIV/0!</v>
      </c>
      <c r="AF65" s="110">
        <f t="shared" si="27"/>
        <v>0</v>
      </c>
      <c r="AG65" s="111" t="e">
        <f t="shared" si="28"/>
        <v>#DIV/0!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71088689.400000006</v>
      </c>
      <c r="F66" s="115">
        <f t="shared" si="29"/>
        <v>5766407.8700000001</v>
      </c>
      <c r="G66" s="115">
        <f t="shared" si="29"/>
        <v>0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5766407.8700000001</v>
      </c>
      <c r="AE66" s="116">
        <f t="shared" si="26"/>
        <v>8.1115686878874982</v>
      </c>
      <c r="AF66" s="115">
        <f t="shared" si="27"/>
        <v>65322281.530000009</v>
      </c>
      <c r="AG66" s="116">
        <f t="shared" si="28"/>
        <v>91.888431312112502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-214508.48000000417</v>
      </c>
      <c r="F67" s="115">
        <f t="shared" si="30"/>
        <v>9208918.799999997</v>
      </c>
      <c r="G67" s="115">
        <f t="shared" si="30"/>
        <v>0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9208918.799999997</v>
      </c>
      <c r="AE67" s="116">
        <f t="shared" si="26"/>
        <v>-4293.0325178751991</v>
      </c>
      <c r="AF67" s="115">
        <f t="shared" si="27"/>
        <v>-9423427.2800000012</v>
      </c>
      <c r="AG67" s="116">
        <f t="shared" si="28"/>
        <v>4393.0325178751991</v>
      </c>
    </row>
    <row r="68" spans="1:33" ht="24" customHeight="1">
      <c r="B68" s="109"/>
      <c r="C68" s="109"/>
      <c r="D68" s="119" t="s">
        <v>145</v>
      </c>
      <c r="E68" s="110">
        <v>1000000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>
        <f t="shared" si="26"/>
        <v>0</v>
      </c>
      <c r="AF68" s="110">
        <f t="shared" si="27"/>
        <v>1000000</v>
      </c>
      <c r="AG68" s="111">
        <f t="shared" si="28"/>
        <v>100</v>
      </c>
    </row>
    <row r="69" spans="1:33" ht="24" customHeight="1">
      <c r="B69" s="109"/>
      <c r="C69" s="109"/>
      <c r="D69" s="119" t="s">
        <v>146</v>
      </c>
      <c r="E69" s="110">
        <v>7911927.8100000005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7911927.8100000005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 t="shared" ref="E71:AC71" si="31">E27-E66-E70-E69-E68</f>
        <v>-9126436.2900000047</v>
      </c>
      <c r="F71" s="123">
        <f t="shared" si="31"/>
        <v>9208918.799999997</v>
      </c>
      <c r="G71" s="123">
        <f t="shared" si="31"/>
        <v>0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9208918.799999997</v>
      </c>
      <c r="AE71" s="116">
        <f t="shared" si="26"/>
        <v>-100.90377566203328</v>
      </c>
      <c r="AF71" s="115">
        <f t="shared" si="27"/>
        <v>-18335355.090000004</v>
      </c>
      <c r="AG71" s="116">
        <f t="shared" si="28"/>
        <v>200.9037756620333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0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14482010.01</v>
      </c>
      <c r="F78" s="110">
        <v>17079604</v>
      </c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14482010.01</v>
      </c>
      <c r="F80" s="115">
        <f t="shared" si="32"/>
        <v>17079604</v>
      </c>
      <c r="G80" s="115">
        <f t="shared" si="32"/>
        <v>0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5" ht="24" customHeight="1"/>
    <row r="82" spans="4:5" ht="24" customHeight="1"/>
    <row r="83" spans="4:5" ht="24" customHeight="1">
      <c r="D83" s="95" t="s">
        <v>218</v>
      </c>
      <c r="E83" s="125">
        <v>500000</v>
      </c>
    </row>
    <row r="84" spans="4:5" ht="24" customHeight="1"/>
    <row r="85" spans="4:5" ht="24" customHeight="1"/>
    <row r="86" spans="4:5" ht="24" customHeight="1"/>
    <row r="87" spans="4:5" ht="24" customHeight="1"/>
    <row r="88" spans="4:5" ht="24" customHeight="1"/>
    <row r="89" spans="4:5" ht="24" customHeight="1"/>
    <row r="90" spans="4:5" ht="24" customHeight="1"/>
    <row r="91" spans="4:5" ht="24" customHeight="1"/>
    <row r="92" spans="4:5" ht="24" customHeight="1"/>
    <row r="93" spans="4:5" ht="24" customHeight="1"/>
    <row r="94" spans="4:5" ht="24" customHeight="1"/>
    <row r="95" spans="4:5" ht="24" customHeight="1"/>
    <row r="96" spans="4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FF0000"/>
  </sheetPr>
  <dimension ref="A1:AG1000"/>
  <sheetViews>
    <sheetView workbookViewId="0">
      <pane ySplit="8" topLeftCell="A21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7.7109375" customWidth="1"/>
    <col min="7" max="7" width="7.9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258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41471451.859999999</v>
      </c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0</v>
      </c>
      <c r="AE11" s="111">
        <f t="shared" ref="AE11:AE19" si="1">+AD11*100/E11</f>
        <v>0</v>
      </c>
      <c r="AF11" s="110">
        <f t="shared" ref="AF11:AF19" si="2">+E11-AD11</f>
        <v>41471451.859999999</v>
      </c>
      <c r="AG11" s="111">
        <f>+AF11*100/E11</f>
        <v>100</v>
      </c>
    </row>
    <row r="12" spans="1:33" ht="24" customHeight="1">
      <c r="B12" s="109"/>
      <c r="C12" s="109"/>
      <c r="D12" s="109" t="s">
        <v>7</v>
      </c>
      <c r="E12" s="110">
        <v>2197321.89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2197321.89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102000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102000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3790000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0</v>
      </c>
      <c r="AE14" s="111">
        <f t="shared" si="1"/>
        <v>0</v>
      </c>
      <c r="AF14" s="110">
        <f t="shared" si="2"/>
        <v>3790000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5000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5000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586000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0</v>
      </c>
      <c r="AE16" s="111">
        <f t="shared" si="1"/>
        <v>0</v>
      </c>
      <c r="AF16" s="110">
        <f t="shared" si="2"/>
        <v>586000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487500</v>
      </c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0</v>
      </c>
      <c r="AE17" s="111">
        <f t="shared" si="1"/>
        <v>0</v>
      </c>
      <c r="AF17" s="110">
        <f t="shared" si="2"/>
        <v>487500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131700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131700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1248500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0</v>
      </c>
      <c r="AE19" s="111">
        <f t="shared" si="1"/>
        <v>0</v>
      </c>
      <c r="AF19" s="110">
        <f t="shared" si="2"/>
        <v>1248500</v>
      </c>
      <c r="AG19" s="111" t="e">
        <f t="shared" si="3"/>
        <v>#DIV/0!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485000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485000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310000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0</v>
      </c>
      <c r="AE23" s="111">
        <f t="shared" si="5"/>
        <v>0</v>
      </c>
      <c r="AF23" s="110">
        <f t="shared" si="6"/>
        <v>310000</v>
      </c>
      <c r="AG23" s="111">
        <f t="shared" si="7"/>
        <v>100</v>
      </c>
    </row>
    <row r="24" spans="2:33" ht="24" customHeight="1">
      <c r="B24" s="109"/>
      <c r="C24" s="109"/>
      <c r="D24" s="109" t="s">
        <v>30</v>
      </c>
      <c r="E24" s="110">
        <v>80000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80000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1370726.21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0</v>
      </c>
      <c r="AE25" s="111">
        <f t="shared" si="5"/>
        <v>0</v>
      </c>
      <c r="AF25" s="110">
        <f t="shared" si="6"/>
        <v>1370726.21</v>
      </c>
      <c r="AG25" s="111">
        <f t="shared" si="7"/>
        <v>100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52265199.960000001</v>
      </c>
      <c r="F27" s="115">
        <f t="shared" si="8"/>
        <v>0</v>
      </c>
      <c r="G27" s="115">
        <f t="shared" si="8"/>
        <v>0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0</v>
      </c>
      <c r="AE27" s="116">
        <f t="shared" si="5"/>
        <v>0</v>
      </c>
      <c r="AF27" s="115">
        <f>SUM(AF10:AF26)</f>
        <v>52265199.960000001</v>
      </c>
      <c r="AG27" s="116">
        <f t="shared" si="7"/>
        <v>100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9936000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0</v>
      </c>
      <c r="AE30" s="111">
        <f t="shared" ref="AE30:AE41" si="10">+AD30*100/E30</f>
        <v>0</v>
      </c>
      <c r="AF30" s="110">
        <f t="shared" ref="AF30:AF41" si="11">+E30-AD30</f>
        <v>9936000</v>
      </c>
      <c r="AG30" s="111">
        <f t="shared" ref="AG30:AG41" si="12">+AF30*100/E30</f>
        <v>100</v>
      </c>
    </row>
    <row r="31" spans="2:33" ht="24" customHeight="1">
      <c r="B31" s="109"/>
      <c r="C31" s="109"/>
      <c r="D31" s="109" t="s">
        <v>124</v>
      </c>
      <c r="E31" s="110">
        <v>158910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0</v>
      </c>
      <c r="AE31" s="111">
        <f t="shared" si="10"/>
        <v>0</v>
      </c>
      <c r="AF31" s="110">
        <f t="shared" si="11"/>
        <v>158910</v>
      </c>
      <c r="AG31" s="111">
        <f t="shared" si="12"/>
        <v>100</v>
      </c>
    </row>
    <row r="32" spans="2:33" ht="24" customHeight="1">
      <c r="B32" s="109"/>
      <c r="C32" s="109"/>
      <c r="D32" s="109" t="s">
        <v>40</v>
      </c>
      <c r="E32" s="110">
        <v>807000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0</v>
      </c>
      <c r="AE32" s="111">
        <f t="shared" si="10"/>
        <v>0</v>
      </c>
      <c r="AF32" s="110">
        <f t="shared" si="11"/>
        <v>807000</v>
      </c>
      <c r="AG32" s="111">
        <f t="shared" si="12"/>
        <v>100</v>
      </c>
    </row>
    <row r="33" spans="2:33" ht="24" customHeight="1">
      <c r="B33" s="109"/>
      <c r="C33" s="109"/>
      <c r="D33" s="109" t="s">
        <v>42</v>
      </c>
      <c r="E33" s="110">
        <v>600000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0</v>
      </c>
      <c r="AE33" s="111">
        <f t="shared" si="10"/>
        <v>0</v>
      </c>
      <c r="AF33" s="110">
        <f t="shared" si="11"/>
        <v>600000</v>
      </c>
      <c r="AG33" s="111">
        <f t="shared" si="12"/>
        <v>100</v>
      </c>
    </row>
    <row r="34" spans="2:33" ht="24" customHeight="1">
      <c r="B34" s="109"/>
      <c r="C34" s="109"/>
      <c r="D34" s="109" t="s">
        <v>44</v>
      </c>
      <c r="E34" s="110">
        <v>4145400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0</v>
      </c>
      <c r="AE34" s="111">
        <f t="shared" si="10"/>
        <v>0</v>
      </c>
      <c r="AF34" s="110">
        <f t="shared" si="11"/>
        <v>4145400</v>
      </c>
      <c r="AG34" s="111">
        <f t="shared" si="12"/>
        <v>100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0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0</v>
      </c>
      <c r="AE36" s="111" t="e">
        <f t="shared" si="10"/>
        <v>#DIV/0!</v>
      </c>
      <c r="AF36" s="110">
        <f t="shared" si="11"/>
        <v>0</v>
      </c>
      <c r="AG36" s="111" t="e">
        <f t="shared" si="12"/>
        <v>#DIV/0!</v>
      </c>
    </row>
    <row r="37" spans="2:33" ht="24" customHeight="1">
      <c r="B37" s="109"/>
      <c r="C37" s="109"/>
      <c r="D37" s="109" t="s">
        <v>50</v>
      </c>
      <c r="E37" s="110">
        <v>7755930.5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0</v>
      </c>
      <c r="AE37" s="111">
        <f t="shared" si="10"/>
        <v>0</v>
      </c>
      <c r="AF37" s="110">
        <f t="shared" si="11"/>
        <v>7755930.5</v>
      </c>
      <c r="AG37" s="111">
        <f t="shared" si="12"/>
        <v>100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3800</v>
      </c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>
        <f t="shared" si="10"/>
        <v>0</v>
      </c>
      <c r="AF39" s="110">
        <f t="shared" si="11"/>
        <v>3800</v>
      </c>
      <c r="AG39" s="111">
        <f t="shared" si="12"/>
        <v>100</v>
      </c>
    </row>
    <row r="40" spans="2:33" ht="24" customHeight="1">
      <c r="B40" s="109"/>
      <c r="C40" s="109"/>
      <c r="D40" s="109" t="s">
        <v>56</v>
      </c>
      <c r="E40" s="110">
        <v>488500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0</v>
      </c>
      <c r="AE40" s="111">
        <f t="shared" si="10"/>
        <v>0</v>
      </c>
      <c r="AF40" s="110">
        <f t="shared" si="11"/>
        <v>488500</v>
      </c>
      <c r="AG40" s="111">
        <f t="shared" si="12"/>
        <v>100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6425022.1100000003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0</v>
      </c>
      <c r="AE43" s="111">
        <f>+AD43*100/E43</f>
        <v>0</v>
      </c>
      <c r="AF43" s="110">
        <f>+E43-AD43</f>
        <v>6425022.1100000003</v>
      </c>
      <c r="AG43" s="111">
        <f>+AF43*100/E43</f>
        <v>100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100880</v>
      </c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0</v>
      </c>
      <c r="AE45" s="111">
        <f t="shared" ref="AE45:AE53" si="14">+AD45*100/E45</f>
        <v>0</v>
      </c>
      <c r="AF45" s="110">
        <f t="shared" ref="AF45:AF53" si="15">+E45-AD45</f>
        <v>100880</v>
      </c>
      <c r="AG45" s="111">
        <f t="shared" ref="AG45:AG53" si="16">+AF45*100/E45</f>
        <v>100</v>
      </c>
    </row>
    <row r="46" spans="2:33" ht="24" customHeight="1">
      <c r="B46" s="109"/>
      <c r="C46" s="109"/>
      <c r="D46" s="109" t="s">
        <v>131</v>
      </c>
      <c r="E46" s="110">
        <v>2005589.6700000002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0</v>
      </c>
      <c r="AE46" s="111">
        <f t="shared" si="14"/>
        <v>0</v>
      </c>
      <c r="AF46" s="110">
        <f t="shared" si="15"/>
        <v>2005589.6700000002</v>
      </c>
      <c r="AG46" s="111">
        <f t="shared" si="16"/>
        <v>100</v>
      </c>
    </row>
    <row r="47" spans="2:33" ht="24" customHeight="1">
      <c r="B47" s="109"/>
      <c r="C47" s="109"/>
      <c r="D47" s="109" t="s">
        <v>132</v>
      </c>
      <c r="E47" s="110">
        <v>3849361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3849361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383370.1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383370.1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3713266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0</v>
      </c>
      <c r="AE50" s="111">
        <f t="shared" si="14"/>
        <v>0</v>
      </c>
      <c r="AF50" s="110">
        <f t="shared" si="15"/>
        <v>3713266</v>
      </c>
      <c r="AG50" s="111">
        <f t="shared" si="16"/>
        <v>100</v>
      </c>
    </row>
    <row r="51" spans="2:33" ht="24" customHeight="1">
      <c r="B51" s="109"/>
      <c r="C51" s="109"/>
      <c r="D51" s="109" t="s">
        <v>65</v>
      </c>
      <c r="E51" s="110">
        <v>1408500</v>
      </c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0</v>
      </c>
      <c r="AE51" s="111">
        <f t="shared" si="14"/>
        <v>0</v>
      </c>
      <c r="AF51" s="110">
        <f t="shared" si="15"/>
        <v>1408500</v>
      </c>
      <c r="AG51" s="111">
        <f t="shared" si="16"/>
        <v>100</v>
      </c>
    </row>
    <row r="52" spans="2:33" ht="24" customHeight="1">
      <c r="B52" s="109"/>
      <c r="C52" s="109"/>
      <c r="D52" s="109" t="s">
        <v>67</v>
      </c>
      <c r="E52" s="110">
        <v>2616659.89</v>
      </c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0</v>
      </c>
      <c r="AE52" s="111">
        <f t="shared" si="14"/>
        <v>0</v>
      </c>
      <c r="AF52" s="110">
        <f t="shared" si="15"/>
        <v>2616659.89</v>
      </c>
      <c r="AG52" s="111">
        <f t="shared" si="16"/>
        <v>100</v>
      </c>
    </row>
    <row r="53" spans="2:33" ht="24" customHeight="1">
      <c r="B53" s="109"/>
      <c r="C53" s="109"/>
      <c r="D53" s="109" t="s">
        <v>135</v>
      </c>
      <c r="E53" s="110">
        <v>300000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>
        <f t="shared" si="14"/>
        <v>0</v>
      </c>
      <c r="AF53" s="110">
        <f t="shared" si="15"/>
        <v>300000</v>
      </c>
      <c r="AG53" s="111">
        <f t="shared" si="16"/>
        <v>100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 t="e">
        <f t="shared" ref="AE56:AE58" si="18">+AD56*100/E56</f>
        <v>#DIV/0!</v>
      </c>
      <c r="AF56" s="110">
        <f t="shared" ref="AF56:AF58" si="19">+E56-AD56</f>
        <v>0</v>
      </c>
      <c r="AG56" s="111" t="e">
        <f t="shared" ref="AG56:AG58" si="20">+AF56*100/E56</f>
        <v>#DIV/0!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0</v>
      </c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 t="e">
        <f t="shared" si="18"/>
        <v>#DIV/0!</v>
      </c>
      <c r="AF58" s="110">
        <f t="shared" si="19"/>
        <v>0</v>
      </c>
      <c r="AG58" s="111" t="e">
        <f t="shared" si="20"/>
        <v>#DIV/0!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4010820.9449999998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4010820.9449999998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1423260.25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1423260.25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50132270.465000004</v>
      </c>
      <c r="F66" s="115">
        <f t="shared" si="29"/>
        <v>0</v>
      </c>
      <c r="G66" s="115">
        <f t="shared" si="29"/>
        <v>0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0</v>
      </c>
      <c r="AE66" s="116">
        <f t="shared" si="26"/>
        <v>0</v>
      </c>
      <c r="AF66" s="115">
        <f t="shared" si="27"/>
        <v>50132270.465000004</v>
      </c>
      <c r="AG66" s="116">
        <f t="shared" si="28"/>
        <v>99.999999999999986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2132929.4949999973</v>
      </c>
      <c r="F67" s="115">
        <f t="shared" si="30"/>
        <v>0</v>
      </c>
      <c r="G67" s="115">
        <f t="shared" si="30"/>
        <v>0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0</v>
      </c>
      <c r="AE67" s="116">
        <f t="shared" si="26"/>
        <v>0</v>
      </c>
      <c r="AF67" s="115">
        <f t="shared" si="27"/>
        <v>2132929.4949999973</v>
      </c>
      <c r="AG67" s="116">
        <f t="shared" si="28"/>
        <v>100</v>
      </c>
    </row>
    <row r="68" spans="1:33" ht="24" customHeight="1">
      <c r="B68" s="109"/>
      <c r="C68" s="109"/>
      <c r="D68" s="119" t="s">
        <v>145</v>
      </c>
      <c r="E68" s="110">
        <v>117032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>
        <f t="shared" si="26"/>
        <v>0</v>
      </c>
      <c r="AF68" s="110">
        <f t="shared" si="27"/>
        <v>117032</v>
      </c>
      <c r="AG68" s="111">
        <f t="shared" si="28"/>
        <v>100</v>
      </c>
    </row>
    <row r="69" spans="1:33" ht="24" customHeight="1">
      <c r="B69" s="109"/>
      <c r="C69" s="109"/>
      <c r="D69" s="119" t="s">
        <v>146</v>
      </c>
      <c r="E69" s="110">
        <v>7583371.7499999991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7583371.7499999991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 t="shared" ref="E71:AC71" si="31">E27-E66-E70-E69-E68</f>
        <v>-5567474.2550000018</v>
      </c>
      <c r="F71" s="123">
        <f t="shared" si="31"/>
        <v>0</v>
      </c>
      <c r="G71" s="123">
        <f t="shared" si="31"/>
        <v>0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0</v>
      </c>
      <c r="AE71" s="116">
        <f t="shared" si="26"/>
        <v>0</v>
      </c>
      <c r="AF71" s="115">
        <f t="shared" si="27"/>
        <v>-5567474.2550000018</v>
      </c>
      <c r="AG71" s="116">
        <f t="shared" si="28"/>
        <v>99.999999999999986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0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10989802.95999999</v>
      </c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10989802.95999999</v>
      </c>
      <c r="F80" s="115">
        <f t="shared" si="32"/>
        <v>0</v>
      </c>
      <c r="G80" s="115">
        <f t="shared" si="32"/>
        <v>0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5:5" ht="24" customHeight="1"/>
    <row r="82" spans="5:5" ht="24" customHeight="1"/>
    <row r="83" spans="5:5" ht="24" customHeight="1">
      <c r="E83" s="125"/>
    </row>
    <row r="84" spans="5:5" ht="24" customHeight="1"/>
    <row r="85" spans="5:5" ht="24" customHeight="1"/>
    <row r="86" spans="5:5" ht="24" customHeight="1"/>
    <row r="87" spans="5:5" ht="24" customHeight="1"/>
    <row r="88" spans="5:5" ht="24" customHeight="1"/>
    <row r="89" spans="5:5" ht="24" customHeight="1"/>
    <row r="90" spans="5:5" ht="24" customHeight="1"/>
    <row r="91" spans="5:5" ht="24" customHeight="1"/>
    <row r="92" spans="5:5" ht="24" customHeight="1"/>
    <row r="93" spans="5:5" ht="24" customHeight="1"/>
    <row r="94" spans="5:5" ht="24" customHeight="1"/>
    <row r="95" spans="5:5" ht="24" customHeight="1"/>
    <row r="96" spans="5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0070C0"/>
  </sheetPr>
  <dimension ref="A1:AG1000"/>
  <sheetViews>
    <sheetView workbookViewId="0">
      <pane ySplit="8" topLeftCell="A78" activePane="bottomLeft" state="frozen"/>
      <selection pane="bottomLeft" activeCell="D84" sqref="D84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17.140625" bestFit="1" customWidth="1"/>
    <col min="7" max="7" width="7.9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259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46120643.859999999</v>
      </c>
      <c r="F11" s="110">
        <v>13553591340</v>
      </c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13553591340</v>
      </c>
      <c r="AE11" s="111">
        <f t="shared" ref="AE11:AE19" si="1">+AD11*100/E11</f>
        <v>29387.255262832317</v>
      </c>
      <c r="AF11" s="110">
        <f t="shared" ref="AF11:AF19" si="2">+E11-AD11</f>
        <v>-13507470696.139999</v>
      </c>
      <c r="AG11" s="111">
        <f>+AF11*100/E11</f>
        <v>-29287.255262832317</v>
      </c>
    </row>
    <row r="12" spans="1:33" ht="24" customHeight="1">
      <c r="B12" s="109"/>
      <c r="C12" s="109"/>
      <c r="D12" s="109" t="s">
        <v>7</v>
      </c>
      <c r="E12" s="110">
        <v>3915945.79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3915945.79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130450</v>
      </c>
      <c r="F13" s="110">
        <v>13350</v>
      </c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13350</v>
      </c>
      <c r="AE13" s="111">
        <f t="shared" si="1"/>
        <v>10.233806055960137</v>
      </c>
      <c r="AF13" s="110">
        <f t="shared" si="2"/>
        <v>117100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20000000</v>
      </c>
      <c r="F14" s="110">
        <v>2453761.75</v>
      </c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2453761.75</v>
      </c>
      <c r="AE14" s="111">
        <f t="shared" si="1"/>
        <v>12.26880875</v>
      </c>
      <c r="AF14" s="110">
        <f t="shared" si="2"/>
        <v>17546238.25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65000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65000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2000000</v>
      </c>
      <c r="F16" s="110">
        <v>13549</v>
      </c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13549</v>
      </c>
      <c r="AE16" s="111">
        <f t="shared" si="1"/>
        <v>0.67745</v>
      </c>
      <c r="AF16" s="110">
        <f t="shared" si="2"/>
        <v>1986451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2200000</v>
      </c>
      <c r="F17" s="110">
        <v>232492.39</v>
      </c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232492.39</v>
      </c>
      <c r="AE17" s="111">
        <f t="shared" si="1"/>
        <v>10.56783590909091</v>
      </c>
      <c r="AF17" s="110">
        <f t="shared" si="2"/>
        <v>1967507.6099999999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120000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120000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2300000</v>
      </c>
      <c r="F19" s="110">
        <v>244113</v>
      </c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244113</v>
      </c>
      <c r="AE19" s="111">
        <f t="shared" si="1"/>
        <v>10.613608695652173</v>
      </c>
      <c r="AF19" s="110">
        <f t="shared" si="2"/>
        <v>2055887</v>
      </c>
      <c r="AG19" s="111" t="e">
        <f t="shared" si="3"/>
        <v>#DIV/0!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800000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800000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300000</v>
      </c>
      <c r="F23" s="110">
        <v>94996</v>
      </c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94996</v>
      </c>
      <c r="AE23" s="111">
        <f t="shared" si="5"/>
        <v>31.665333333333333</v>
      </c>
      <c r="AF23" s="110">
        <f t="shared" si="6"/>
        <v>205004</v>
      </c>
      <c r="AG23" s="111">
        <f t="shared" si="7"/>
        <v>68.334666666666664</v>
      </c>
    </row>
    <row r="24" spans="2:33" ht="24" customHeight="1">
      <c r="B24" s="109"/>
      <c r="C24" s="109"/>
      <c r="D24" s="109" t="s">
        <v>30</v>
      </c>
      <c r="E24" s="110">
        <v>45000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45000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900000</v>
      </c>
      <c r="F25" s="110">
        <v>179291.05</v>
      </c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179291.05</v>
      </c>
      <c r="AE25" s="111">
        <f t="shared" si="5"/>
        <v>19.921227777777776</v>
      </c>
      <c r="AF25" s="110">
        <f t="shared" si="6"/>
        <v>720708.95</v>
      </c>
      <c r="AG25" s="111">
        <f t="shared" si="7"/>
        <v>80.078772222222227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78897039.650000006</v>
      </c>
      <c r="F27" s="115">
        <f t="shared" si="8"/>
        <v>13556822893.189999</v>
      </c>
      <c r="G27" s="115">
        <f t="shared" si="8"/>
        <v>0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13556822893.189999</v>
      </c>
      <c r="AE27" s="116">
        <f t="shared" si="5"/>
        <v>17182.929744043948</v>
      </c>
      <c r="AF27" s="115">
        <f>SUM(AF10:AF26)</f>
        <v>-13477925853.539997</v>
      </c>
      <c r="AG27" s="116">
        <f t="shared" si="7"/>
        <v>-17082.929744043948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13145640</v>
      </c>
      <c r="F30" s="110">
        <v>1164920</v>
      </c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1164920</v>
      </c>
      <c r="AE30" s="111">
        <f t="shared" ref="AE30:AE41" si="10">+AD30*100/E30</f>
        <v>8.8616453820430188</v>
      </c>
      <c r="AF30" s="110">
        <f t="shared" ref="AF30:AF41" si="11">+E30-AD30</f>
        <v>11980720</v>
      </c>
      <c r="AG30" s="111">
        <f t="shared" ref="AG30:AG41" si="12">+AF30*100/E30</f>
        <v>91.138354617956978</v>
      </c>
    </row>
    <row r="31" spans="2:33" ht="24" customHeight="1">
      <c r="B31" s="109"/>
      <c r="C31" s="109"/>
      <c r="D31" s="109" t="s">
        <v>124</v>
      </c>
      <c r="E31" s="110">
        <v>120000</v>
      </c>
      <c r="F31" s="110">
        <v>14401.25</v>
      </c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14401.25</v>
      </c>
      <c r="AE31" s="111">
        <f t="shared" si="10"/>
        <v>12.001041666666667</v>
      </c>
      <c r="AF31" s="110">
        <f t="shared" si="11"/>
        <v>105598.75</v>
      </c>
      <c r="AG31" s="111">
        <f t="shared" si="12"/>
        <v>87.998958333333334</v>
      </c>
    </row>
    <row r="32" spans="2:33" ht="24" customHeight="1">
      <c r="B32" s="109"/>
      <c r="C32" s="109"/>
      <c r="D32" s="109" t="s">
        <v>40</v>
      </c>
      <c r="E32" s="110">
        <v>900000</v>
      </c>
      <c r="F32" s="110">
        <v>139800</v>
      </c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139800</v>
      </c>
      <c r="AE32" s="111">
        <f t="shared" si="10"/>
        <v>15.533333333333333</v>
      </c>
      <c r="AF32" s="110">
        <f t="shared" si="11"/>
        <v>760200</v>
      </c>
      <c r="AG32" s="111">
        <f t="shared" si="12"/>
        <v>84.466666666666669</v>
      </c>
    </row>
    <row r="33" spans="2:33" ht="24" customHeight="1">
      <c r="B33" s="109"/>
      <c r="C33" s="109"/>
      <c r="D33" s="109" t="s">
        <v>42</v>
      </c>
      <c r="E33" s="110">
        <v>960000</v>
      </c>
      <c r="F33" s="110">
        <v>60000</v>
      </c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60000</v>
      </c>
      <c r="AE33" s="111">
        <f t="shared" si="10"/>
        <v>6.25</v>
      </c>
      <c r="AF33" s="110">
        <f t="shared" si="11"/>
        <v>900000</v>
      </c>
      <c r="AG33" s="111">
        <f t="shared" si="12"/>
        <v>93.75</v>
      </c>
    </row>
    <row r="34" spans="2:33" ht="24" customHeight="1">
      <c r="B34" s="109"/>
      <c r="C34" s="109"/>
      <c r="D34" s="109" t="s">
        <v>44</v>
      </c>
      <c r="E34" s="110">
        <v>8937000</v>
      </c>
      <c r="F34" s="110">
        <v>765000</v>
      </c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765000</v>
      </c>
      <c r="AE34" s="111">
        <f t="shared" si="10"/>
        <v>8.5599194360523665</v>
      </c>
      <c r="AF34" s="110">
        <f t="shared" si="11"/>
        <v>8172000</v>
      </c>
      <c r="AG34" s="111">
        <f t="shared" si="12"/>
        <v>91.440080563947632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90000</v>
      </c>
      <c r="F36" s="110">
        <v>9567</v>
      </c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9567</v>
      </c>
      <c r="AE36" s="111">
        <f t="shared" si="10"/>
        <v>10.63</v>
      </c>
      <c r="AF36" s="110">
        <f t="shared" si="11"/>
        <v>80433</v>
      </c>
      <c r="AG36" s="111">
        <f t="shared" si="12"/>
        <v>89.37</v>
      </c>
    </row>
    <row r="37" spans="2:33" ht="24" customHeight="1">
      <c r="B37" s="109"/>
      <c r="C37" s="109"/>
      <c r="D37" s="109" t="s">
        <v>50</v>
      </c>
      <c r="E37" s="110">
        <v>8500000</v>
      </c>
      <c r="F37" s="110">
        <v>784433.75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784433.75</v>
      </c>
      <c r="AE37" s="111">
        <f t="shared" si="10"/>
        <v>9.228632352941176</v>
      </c>
      <c r="AF37" s="110">
        <f t="shared" si="11"/>
        <v>7715566.25</v>
      </c>
      <c r="AG37" s="111">
        <f t="shared" si="12"/>
        <v>90.771367647058824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28800</v>
      </c>
      <c r="F39" s="110">
        <v>15600</v>
      </c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15600</v>
      </c>
      <c r="AE39" s="111">
        <f t="shared" si="10"/>
        <v>54.166666666666664</v>
      </c>
      <c r="AF39" s="110">
        <f t="shared" si="11"/>
        <v>13200</v>
      </c>
      <c r="AG39" s="111">
        <f t="shared" si="12"/>
        <v>45.833333333333336</v>
      </c>
    </row>
    <row r="40" spans="2:33" ht="24" customHeight="1">
      <c r="B40" s="109"/>
      <c r="C40" s="109"/>
      <c r="D40" s="109" t="s">
        <v>56</v>
      </c>
      <c r="E40" s="110">
        <v>793238</v>
      </c>
      <c r="F40" s="110">
        <v>128601</v>
      </c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128601</v>
      </c>
      <c r="AE40" s="111">
        <f t="shared" si="10"/>
        <v>16.212158267758227</v>
      </c>
      <c r="AF40" s="110">
        <f t="shared" si="11"/>
        <v>664637</v>
      </c>
      <c r="AG40" s="111">
        <f t="shared" si="12"/>
        <v>83.787841732241773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14200000</v>
      </c>
      <c r="F43" s="110">
        <v>2457119.6</v>
      </c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2457119.6</v>
      </c>
      <c r="AE43" s="111">
        <f>+AD43*100/E43</f>
        <v>17.303659154929576</v>
      </c>
      <c r="AF43" s="110">
        <f>+E43-AD43</f>
        <v>11742880.4</v>
      </c>
      <c r="AG43" s="111">
        <f>+AF43*100/E43</f>
        <v>82.696340845070424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3500000</v>
      </c>
      <c r="F45" s="110">
        <v>770616.4</v>
      </c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770616.4</v>
      </c>
      <c r="AE45" s="111">
        <f t="shared" ref="AE45:AE53" si="14">+AD45*100/E45</f>
        <v>22.017611428571428</v>
      </c>
      <c r="AF45" s="110">
        <f t="shared" ref="AF45:AF53" si="15">+E45-AD45</f>
        <v>2729383.6</v>
      </c>
      <c r="AG45" s="111">
        <f t="shared" ref="AG45:AG53" si="16">+AF45*100/E45</f>
        <v>77.982388571428572</v>
      </c>
    </row>
    <row r="46" spans="2:33" ht="24" customHeight="1">
      <c r="B46" s="109"/>
      <c r="C46" s="109"/>
      <c r="D46" s="109" t="s">
        <v>131</v>
      </c>
      <c r="E46" s="110">
        <v>4000000</v>
      </c>
      <c r="F46" s="110">
        <v>424233.75</v>
      </c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424233.75</v>
      </c>
      <c r="AE46" s="111">
        <f t="shared" si="14"/>
        <v>10.60584375</v>
      </c>
      <c r="AF46" s="110">
        <f t="shared" si="15"/>
        <v>3575766.25</v>
      </c>
      <c r="AG46" s="111">
        <f t="shared" si="16"/>
        <v>89.394156249999995</v>
      </c>
    </row>
    <row r="47" spans="2:33" ht="24" customHeight="1">
      <c r="B47" s="109"/>
      <c r="C47" s="109"/>
      <c r="D47" s="109" t="s">
        <v>132</v>
      </c>
      <c r="E47" s="110">
        <v>3500000</v>
      </c>
      <c r="F47" s="110">
        <v>709100</v>
      </c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709100</v>
      </c>
      <c r="AE47" s="111">
        <f t="shared" si="14"/>
        <v>20.260000000000002</v>
      </c>
      <c r="AF47" s="110">
        <f t="shared" si="15"/>
        <v>2790900</v>
      </c>
      <c r="AG47" s="111">
        <f t="shared" si="16"/>
        <v>79.739999999999995</v>
      </c>
    </row>
    <row r="48" spans="2:33" ht="24" customHeight="1">
      <c r="B48" s="109"/>
      <c r="C48" s="109"/>
      <c r="D48" s="109" t="s">
        <v>133</v>
      </c>
      <c r="E48" s="110">
        <v>950000</v>
      </c>
      <c r="F48" s="110">
        <v>120606</v>
      </c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120606</v>
      </c>
      <c r="AE48" s="111">
        <f t="shared" si="14"/>
        <v>12.695368421052631</v>
      </c>
      <c r="AF48" s="110">
        <f t="shared" si="15"/>
        <v>829394</v>
      </c>
      <c r="AG48" s="111">
        <f t="shared" si="16"/>
        <v>87.304631578947365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2686500</v>
      </c>
      <c r="F50" s="110">
        <v>429007.92</v>
      </c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429007.92</v>
      </c>
      <c r="AE50" s="111">
        <f t="shared" si="14"/>
        <v>15.969027359017309</v>
      </c>
      <c r="AF50" s="110">
        <f t="shared" si="15"/>
        <v>2257492.08</v>
      </c>
      <c r="AG50" s="111">
        <f t="shared" si="16"/>
        <v>84.030972640982696</v>
      </c>
    </row>
    <row r="51" spans="2:33" ht="24" customHeight="1">
      <c r="B51" s="109"/>
      <c r="C51" s="109"/>
      <c r="D51" s="109" t="s">
        <v>65</v>
      </c>
      <c r="E51" s="110">
        <v>2500000</v>
      </c>
      <c r="F51" s="110">
        <v>258669.64</v>
      </c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258669.64</v>
      </c>
      <c r="AE51" s="111">
        <f t="shared" si="14"/>
        <v>10.3467856</v>
      </c>
      <c r="AF51" s="110">
        <f t="shared" si="15"/>
        <v>2241330.36</v>
      </c>
      <c r="AG51" s="111">
        <f t="shared" si="16"/>
        <v>89.653214399999996</v>
      </c>
    </row>
    <row r="52" spans="2:33" ht="24" customHeight="1">
      <c r="B52" s="109"/>
      <c r="C52" s="109"/>
      <c r="D52" s="109" t="s">
        <v>67</v>
      </c>
      <c r="E52" s="110">
        <v>3732685</v>
      </c>
      <c r="F52" s="110">
        <v>531677.22</v>
      </c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531677.22</v>
      </c>
      <c r="AE52" s="111">
        <f t="shared" si="14"/>
        <v>14.243827700435478</v>
      </c>
      <c r="AF52" s="110">
        <f t="shared" si="15"/>
        <v>3201007.7800000003</v>
      </c>
      <c r="AG52" s="111">
        <f t="shared" si="16"/>
        <v>85.756172299564525</v>
      </c>
    </row>
    <row r="53" spans="2:33" ht="24" customHeight="1">
      <c r="B53" s="109"/>
      <c r="C53" s="109"/>
      <c r="D53" s="109" t="s">
        <v>135</v>
      </c>
      <c r="E53" s="110">
        <v>2115600</v>
      </c>
      <c r="F53" s="110">
        <v>332247.33</v>
      </c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332247.33</v>
      </c>
      <c r="AE53" s="111">
        <f t="shared" si="14"/>
        <v>15.704638400453772</v>
      </c>
      <c r="AF53" s="110">
        <f t="shared" si="15"/>
        <v>1783352.67</v>
      </c>
      <c r="AG53" s="111">
        <f t="shared" si="16"/>
        <v>84.295361599546226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3915945.79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3915945.79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0</v>
      </c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 t="e">
        <f t="shared" si="18"/>
        <v>#DIV/0!</v>
      </c>
      <c r="AF58" s="110">
        <f t="shared" si="19"/>
        <v>0</v>
      </c>
      <c r="AG58" s="111" t="e">
        <f t="shared" si="20"/>
        <v>#DIV/0!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4300000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4300000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0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 t="e">
        <f t="shared" si="26"/>
        <v>#DIV/0!</v>
      </c>
      <c r="AF65" s="110">
        <f t="shared" si="27"/>
        <v>0</v>
      </c>
      <c r="AG65" s="111" t="e">
        <f t="shared" si="28"/>
        <v>#DIV/0!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78875408.790000007</v>
      </c>
      <c r="F66" s="115">
        <f t="shared" si="29"/>
        <v>9115600.8599999994</v>
      </c>
      <c r="G66" s="115">
        <f t="shared" si="29"/>
        <v>0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9115600.8599999994</v>
      </c>
      <c r="AE66" s="116">
        <f t="shared" si="26"/>
        <v>11.55696179562076</v>
      </c>
      <c r="AF66" s="115">
        <f t="shared" si="27"/>
        <v>69759807.930000007</v>
      </c>
      <c r="AG66" s="116">
        <f t="shared" si="28"/>
        <v>88.443038204379249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21630.859999999404</v>
      </c>
      <c r="F67" s="115">
        <f t="shared" si="30"/>
        <v>13547707292.329998</v>
      </c>
      <c r="G67" s="115">
        <f t="shared" si="30"/>
        <v>0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13547707292.329998</v>
      </c>
      <c r="AE67" s="116">
        <f t="shared" si="26"/>
        <v>62631385.401830398</v>
      </c>
      <c r="AF67" s="115">
        <f t="shared" si="27"/>
        <v>-13547685661.469997</v>
      </c>
      <c r="AG67" s="116">
        <f t="shared" si="28"/>
        <v>-62631285.401830398</v>
      </c>
    </row>
    <row r="68" spans="1:33" ht="24" customHeight="1">
      <c r="B68" s="109"/>
      <c r="C68" s="109"/>
      <c r="D68" s="119" t="s">
        <v>145</v>
      </c>
      <c r="E68" s="110">
        <v>404698.2</v>
      </c>
      <c r="F68" s="110">
        <v>3333550.2</v>
      </c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3333550.2</v>
      </c>
      <c r="AE68" s="111">
        <f t="shared" si="26"/>
        <v>823.71263326597443</v>
      </c>
      <c r="AF68" s="110">
        <f t="shared" si="27"/>
        <v>-2928852</v>
      </c>
      <c r="AG68" s="111">
        <f t="shared" si="28"/>
        <v>-723.71263326597443</v>
      </c>
    </row>
    <row r="69" spans="1:33" ht="24" customHeight="1">
      <c r="B69" s="109"/>
      <c r="C69" s="109"/>
      <c r="D69" s="119" t="s">
        <v>146</v>
      </c>
      <c r="E69" s="110">
        <v>24120002.239999998</v>
      </c>
      <c r="F69" s="110">
        <v>25313956.289999999</v>
      </c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25313956.289999999</v>
      </c>
      <c r="AE69" s="111">
        <f t="shared" si="26"/>
        <v>104.95005779070775</v>
      </c>
      <c r="AF69" s="110">
        <f t="shared" si="27"/>
        <v>-1193954.0500000007</v>
      </c>
      <c r="AG69" s="111">
        <f t="shared" si="28"/>
        <v>-4.9500577907077377</v>
      </c>
    </row>
    <row r="70" spans="1:33" ht="24" customHeight="1">
      <c r="B70" s="109"/>
      <c r="C70" s="109"/>
      <c r="D70" s="119" t="s">
        <v>147</v>
      </c>
      <c r="E70" s="110">
        <v>0</v>
      </c>
      <c r="F70" s="110">
        <v>3584814.18</v>
      </c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3584814.18</v>
      </c>
      <c r="AE70" s="111" t="e">
        <f t="shared" si="26"/>
        <v>#DIV/0!</v>
      </c>
      <c r="AF70" s="110">
        <f t="shared" si="27"/>
        <v>-3584814.18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 t="shared" ref="E71:AC71" si="31">E27-E66-E70-E69-E68</f>
        <v>-24503069.579999998</v>
      </c>
      <c r="F71" s="123">
        <f t="shared" si="31"/>
        <v>13515474971.659996</v>
      </c>
      <c r="G71" s="123">
        <f t="shared" si="31"/>
        <v>0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13515474971.659996</v>
      </c>
      <c r="AE71" s="116">
        <f t="shared" si="26"/>
        <v>-55158.293239683138</v>
      </c>
      <c r="AF71" s="115">
        <f t="shared" si="27"/>
        <v>-13539978041.239996</v>
      </c>
      <c r="AG71" s="116">
        <f t="shared" si="28"/>
        <v>55258.293239683138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>
        <v>11719301.189999999</v>
      </c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0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0</v>
      </c>
      <c r="F78" s="110">
        <v>11719251.189999999</v>
      </c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0</v>
      </c>
      <c r="F80" s="115">
        <f t="shared" si="32"/>
        <v>23438552.379999999</v>
      </c>
      <c r="G80" s="115">
        <f t="shared" si="32"/>
        <v>0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5:5" ht="24" customHeight="1"/>
    <row r="82" spans="5:5" ht="24" customHeight="1"/>
    <row r="83" spans="5:5" ht="24" customHeight="1">
      <c r="E83" s="125"/>
    </row>
    <row r="84" spans="5:5" ht="24" customHeight="1"/>
    <row r="85" spans="5:5" ht="24" customHeight="1"/>
    <row r="86" spans="5:5" ht="24" customHeight="1"/>
    <row r="87" spans="5:5" ht="24" customHeight="1"/>
    <row r="88" spans="5:5" ht="24" customHeight="1"/>
    <row r="89" spans="5:5" ht="24" customHeight="1"/>
    <row r="90" spans="5:5" ht="24" customHeight="1"/>
    <row r="91" spans="5:5" ht="24" customHeight="1"/>
    <row r="92" spans="5:5" ht="24" customHeight="1"/>
    <row r="93" spans="5:5" ht="24" customHeight="1"/>
    <row r="94" spans="5:5" ht="24" customHeight="1"/>
    <row r="95" spans="5:5" ht="24" customHeight="1"/>
    <row r="96" spans="5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00B0F0"/>
  </sheetPr>
  <dimension ref="A1:AG1000"/>
  <sheetViews>
    <sheetView workbookViewId="0">
      <pane ySplit="8" topLeftCell="A9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7.7109375" customWidth="1"/>
    <col min="7" max="7" width="16.3554687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260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83358954.299999997</v>
      </c>
      <c r="F11" s="110"/>
      <c r="G11" s="110">
        <v>20723083.82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20723083.82</v>
      </c>
      <c r="AE11" s="111">
        <f t="shared" ref="AE11:AE19" si="1">+AD11*100/E11</f>
        <v>24.860057319600998</v>
      </c>
      <c r="AF11" s="110">
        <f t="shared" ref="AF11:AF19" si="2">+E11-AD11</f>
        <v>62635870.479999997</v>
      </c>
      <c r="AG11" s="111">
        <f>+AF11*100/E11</f>
        <v>75.139942680399002</v>
      </c>
    </row>
    <row r="12" spans="1:33" ht="24" customHeight="1">
      <c r="B12" s="109"/>
      <c r="C12" s="109"/>
      <c r="D12" s="109" t="s">
        <v>7</v>
      </c>
      <c r="E12" s="110">
        <v>4446698.8099999996</v>
      </c>
      <c r="F12" s="110"/>
      <c r="G12" s="110">
        <v>0</v>
      </c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4446698.8099999996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294420</v>
      </c>
      <c r="F13" s="110"/>
      <c r="G13" s="110">
        <v>24200</v>
      </c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24200</v>
      </c>
      <c r="AE13" s="111">
        <f t="shared" si="1"/>
        <v>8.219550302289246</v>
      </c>
      <c r="AF13" s="110">
        <f t="shared" si="2"/>
        <v>270220</v>
      </c>
      <c r="AG13" s="111">
        <f t="shared" si="3"/>
        <v>1116.611570247934</v>
      </c>
    </row>
    <row r="14" spans="1:33" ht="24" customHeight="1">
      <c r="B14" s="109"/>
      <c r="C14" s="109"/>
      <c r="D14" s="109" t="s">
        <v>11</v>
      </c>
      <c r="E14" s="110">
        <v>10118865.359999999</v>
      </c>
      <c r="F14" s="110"/>
      <c r="G14" s="110">
        <v>891220.97</v>
      </c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891220.97</v>
      </c>
      <c r="AE14" s="111">
        <f t="shared" si="1"/>
        <v>8.8075188105872773</v>
      </c>
      <c r="AF14" s="110">
        <f t="shared" si="2"/>
        <v>9227644.3899999987</v>
      </c>
      <c r="AG14" s="111">
        <f t="shared" si="3"/>
        <v>1035.393544431523</v>
      </c>
    </row>
    <row r="15" spans="1:33" ht="24" customHeight="1">
      <c r="B15" s="109"/>
      <c r="C15" s="109"/>
      <c r="D15" s="109" t="s">
        <v>13</v>
      </c>
      <c r="E15" s="110">
        <v>56908.800000000003</v>
      </c>
      <c r="F15" s="110"/>
      <c r="G15" s="110">
        <v>718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718</v>
      </c>
      <c r="AE15" s="111">
        <f t="shared" si="1"/>
        <v>1.2616677912730543</v>
      </c>
      <c r="AF15" s="110">
        <f t="shared" si="2"/>
        <v>56190.8</v>
      </c>
      <c r="AG15" s="111">
        <f t="shared" si="3"/>
        <v>7826.0167130919217</v>
      </c>
    </row>
    <row r="16" spans="1:33" ht="24" customHeight="1">
      <c r="B16" s="109"/>
      <c r="C16" s="109"/>
      <c r="D16" s="109" t="s">
        <v>15</v>
      </c>
      <c r="E16" s="110">
        <v>1610938.88</v>
      </c>
      <c r="F16" s="110"/>
      <c r="G16" s="110">
        <v>198713.15</v>
      </c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198713.15</v>
      </c>
      <c r="AE16" s="111">
        <f t="shared" si="1"/>
        <v>12.335238317669756</v>
      </c>
      <c r="AF16" s="110">
        <f t="shared" si="2"/>
        <v>1412225.73</v>
      </c>
      <c r="AG16" s="111">
        <f t="shared" si="3"/>
        <v>710.68559378179054</v>
      </c>
    </row>
    <row r="17" spans="2:33" ht="24" customHeight="1">
      <c r="B17" s="109"/>
      <c r="C17" s="109"/>
      <c r="D17" s="109" t="s">
        <v>17</v>
      </c>
      <c r="E17" s="110">
        <v>1314301.1200000001</v>
      </c>
      <c r="F17" s="110"/>
      <c r="G17" s="110">
        <v>84418.49</v>
      </c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84418.49</v>
      </c>
      <c r="AE17" s="111">
        <f t="shared" si="1"/>
        <v>6.4230706887018396</v>
      </c>
      <c r="AF17" s="110">
        <f t="shared" si="2"/>
        <v>1229882.6300000001</v>
      </c>
      <c r="AG17" s="111">
        <f t="shared" si="3"/>
        <v>1456.887738693265</v>
      </c>
    </row>
    <row r="18" spans="2:33" ht="24" customHeight="1">
      <c r="B18" s="109"/>
      <c r="C18" s="109"/>
      <c r="D18" s="109" t="s">
        <v>19</v>
      </c>
      <c r="E18" s="110">
        <v>123727.67999999999</v>
      </c>
      <c r="F18" s="110"/>
      <c r="G18" s="110">
        <v>7804.5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7804.5</v>
      </c>
      <c r="AE18" s="111">
        <f t="shared" si="1"/>
        <v>6.3078043651994449</v>
      </c>
      <c r="AF18" s="110">
        <f t="shared" si="2"/>
        <v>115923.18</v>
      </c>
      <c r="AG18" s="111">
        <f t="shared" si="3"/>
        <v>1485.3376897943494</v>
      </c>
    </row>
    <row r="19" spans="2:33" ht="24" customHeight="1">
      <c r="B19" s="109"/>
      <c r="C19" s="109"/>
      <c r="D19" s="109" t="s">
        <v>21</v>
      </c>
      <c r="E19" s="110">
        <v>5052773.3099999996</v>
      </c>
      <c r="F19" s="110"/>
      <c r="G19" s="110">
        <v>62920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62920</v>
      </c>
      <c r="AE19" s="111">
        <f t="shared" si="1"/>
        <v>1.2452567360477924</v>
      </c>
      <c r="AF19" s="110">
        <f t="shared" si="2"/>
        <v>4989853.3099999996</v>
      </c>
      <c r="AG19" s="111">
        <f t="shared" si="3"/>
        <v>7930.4725206611565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1762326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>
        <f t="shared" ref="AE21:AE27" si="5">+AD21*100/E21</f>
        <v>0</v>
      </c>
      <c r="AF21" s="110">
        <f t="shared" ref="AF21:AF26" si="6">+E21-AD21</f>
        <v>1762326</v>
      </c>
      <c r="AG21" s="111">
        <f t="shared" ref="AG21:AG27" si="7">+AF21*100/E21</f>
        <v>100</v>
      </c>
    </row>
    <row r="22" spans="2:33" ht="24" customHeight="1">
      <c r="B22" s="109"/>
      <c r="C22" s="109"/>
      <c r="D22" s="109" t="s">
        <v>26</v>
      </c>
      <c r="E22" s="110">
        <v>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 t="e">
        <f t="shared" si="5"/>
        <v>#DIV/0!</v>
      </c>
      <c r="AF22" s="110">
        <f t="shared" si="6"/>
        <v>0</v>
      </c>
      <c r="AG22" s="111" t="e">
        <f t="shared" si="7"/>
        <v>#DIV/0!</v>
      </c>
    </row>
    <row r="23" spans="2:33" ht="24" customHeight="1">
      <c r="B23" s="109"/>
      <c r="C23" s="109"/>
      <c r="D23" s="109" t="s">
        <v>28</v>
      </c>
      <c r="E23" s="110">
        <v>1452387.76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0</v>
      </c>
      <c r="AE23" s="111">
        <f t="shared" si="5"/>
        <v>0</v>
      </c>
      <c r="AF23" s="110">
        <f t="shared" si="6"/>
        <v>1452387.76</v>
      </c>
      <c r="AG23" s="111">
        <f t="shared" si="7"/>
        <v>100</v>
      </c>
    </row>
    <row r="24" spans="2:33" ht="24" customHeight="1">
      <c r="B24" s="109"/>
      <c r="C24" s="109"/>
      <c r="D24" s="109" t="s">
        <v>30</v>
      </c>
      <c r="E24" s="110">
        <v>124219.24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124219.24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0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0</v>
      </c>
      <c r="AE25" s="111" t="e">
        <f t="shared" si="5"/>
        <v>#DIV/0!</v>
      </c>
      <c r="AF25" s="110">
        <f t="shared" si="6"/>
        <v>0</v>
      </c>
      <c r="AG25" s="111" t="e">
        <f t="shared" si="7"/>
        <v>#DIV/0!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109716521.26000001</v>
      </c>
      <c r="F27" s="115">
        <f t="shared" si="8"/>
        <v>0</v>
      </c>
      <c r="G27" s="115">
        <f t="shared" si="8"/>
        <v>21993078.929999996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21993078.929999996</v>
      </c>
      <c r="AE27" s="116">
        <f t="shared" si="5"/>
        <v>20.045366620658744</v>
      </c>
      <c r="AF27" s="115">
        <f>SUM(AF10:AF26)</f>
        <v>87723442.329999998</v>
      </c>
      <c r="AG27" s="116">
        <f t="shared" si="7"/>
        <v>79.954633379341246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10747000.23</v>
      </c>
      <c r="F30" s="110"/>
      <c r="G30" s="110">
        <v>940790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940790</v>
      </c>
      <c r="AE30" s="111">
        <f t="shared" ref="AE30:AE41" si="10">+AD30*100/E30</f>
        <v>8.7539776669382281</v>
      </c>
      <c r="AF30" s="110">
        <f t="shared" ref="AF30:AF41" si="11">+E30-AD30</f>
        <v>9806210.2300000004</v>
      </c>
      <c r="AG30" s="111">
        <f t="shared" ref="AG30:AG41" si="12">+AF30*100/E30</f>
        <v>91.246022333061774</v>
      </c>
    </row>
    <row r="31" spans="2:33" ht="24" customHeight="1">
      <c r="B31" s="109"/>
      <c r="C31" s="109"/>
      <c r="D31" s="109" t="s">
        <v>124</v>
      </c>
      <c r="E31" s="110">
        <v>771390</v>
      </c>
      <c r="F31" s="110"/>
      <c r="G31" s="110">
        <v>53660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53660</v>
      </c>
      <c r="AE31" s="111">
        <f t="shared" si="10"/>
        <v>6.9562737396129064</v>
      </c>
      <c r="AF31" s="110">
        <f t="shared" si="11"/>
        <v>717730</v>
      </c>
      <c r="AG31" s="111">
        <f t="shared" si="12"/>
        <v>93.043726260387089</v>
      </c>
    </row>
    <row r="32" spans="2:33" ht="24" customHeight="1">
      <c r="B32" s="109"/>
      <c r="C32" s="109"/>
      <c r="D32" s="109" t="s">
        <v>40</v>
      </c>
      <c r="E32" s="110">
        <v>1260176.93</v>
      </c>
      <c r="F32" s="110"/>
      <c r="G32" s="110">
        <v>175320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175320</v>
      </c>
      <c r="AE32" s="111">
        <f t="shared" si="10"/>
        <v>13.912332135773983</v>
      </c>
      <c r="AF32" s="110">
        <f t="shared" si="11"/>
        <v>1084856.93</v>
      </c>
      <c r="AG32" s="111">
        <f t="shared" si="12"/>
        <v>86.08766786422602</v>
      </c>
    </row>
    <row r="33" spans="2:33" ht="24" customHeight="1">
      <c r="B33" s="109"/>
      <c r="C33" s="109"/>
      <c r="D33" s="109" t="s">
        <v>42</v>
      </c>
      <c r="E33" s="110">
        <v>900000</v>
      </c>
      <c r="F33" s="110"/>
      <c r="G33" s="110">
        <v>65000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65000</v>
      </c>
      <c r="AE33" s="111">
        <f t="shared" si="10"/>
        <v>7.2222222222222223</v>
      </c>
      <c r="AF33" s="110">
        <f t="shared" si="11"/>
        <v>835000</v>
      </c>
      <c r="AG33" s="111">
        <f t="shared" si="12"/>
        <v>92.777777777777771</v>
      </c>
    </row>
    <row r="34" spans="2:33" ht="24" customHeight="1">
      <c r="B34" s="109"/>
      <c r="C34" s="109"/>
      <c r="D34" s="109" t="s">
        <v>44</v>
      </c>
      <c r="E34" s="110">
        <v>4210500</v>
      </c>
      <c r="F34" s="110"/>
      <c r="G34" s="110">
        <v>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0</v>
      </c>
      <c r="AE34" s="111">
        <f t="shared" si="10"/>
        <v>0</v>
      </c>
      <c r="AF34" s="110">
        <f t="shared" si="11"/>
        <v>4210500</v>
      </c>
      <c r="AG34" s="111">
        <f t="shared" si="12"/>
        <v>100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>
        <v>0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168000</v>
      </c>
      <c r="F36" s="110"/>
      <c r="G36" s="110">
        <v>14000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14000</v>
      </c>
      <c r="AE36" s="111">
        <f t="shared" si="10"/>
        <v>8.3333333333333339</v>
      </c>
      <c r="AF36" s="110">
        <f t="shared" si="11"/>
        <v>154000</v>
      </c>
      <c r="AG36" s="111">
        <f t="shared" si="12"/>
        <v>91.666666666666671</v>
      </c>
    </row>
    <row r="37" spans="2:33" ht="24" customHeight="1">
      <c r="B37" s="109"/>
      <c r="C37" s="109"/>
      <c r="D37" s="109" t="s">
        <v>50</v>
      </c>
      <c r="E37" s="110">
        <v>17768430</v>
      </c>
      <c r="F37" s="110"/>
      <c r="G37" s="110">
        <v>1318538.75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1318538.75</v>
      </c>
      <c r="AE37" s="111">
        <f t="shared" si="10"/>
        <v>7.4206823562914677</v>
      </c>
      <c r="AF37" s="110">
        <f t="shared" si="11"/>
        <v>16449891.25</v>
      </c>
      <c r="AG37" s="111">
        <f t="shared" si="12"/>
        <v>92.579317643708535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>
        <v>0</v>
      </c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1887030</v>
      </c>
      <c r="F39" s="110"/>
      <c r="G39" s="110">
        <v>250952.5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250952.5</v>
      </c>
      <c r="AE39" s="111">
        <f t="shared" si="10"/>
        <v>13.298808180050132</v>
      </c>
      <c r="AF39" s="110">
        <f t="shared" si="11"/>
        <v>1636077.5</v>
      </c>
      <c r="AG39" s="111">
        <f t="shared" si="12"/>
        <v>86.701191819949869</v>
      </c>
    </row>
    <row r="40" spans="2:33" ht="24" customHeight="1">
      <c r="B40" s="109"/>
      <c r="C40" s="109"/>
      <c r="D40" s="109" t="s">
        <v>56</v>
      </c>
      <c r="E40" s="110">
        <v>114163.68</v>
      </c>
      <c r="F40" s="110"/>
      <c r="G40" s="110">
        <v>48336.2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48336.2</v>
      </c>
      <c r="AE40" s="111">
        <f t="shared" si="10"/>
        <v>42.339384995297983</v>
      </c>
      <c r="AF40" s="110">
        <f t="shared" si="11"/>
        <v>65827.48</v>
      </c>
      <c r="AG40" s="111">
        <f t="shared" si="12"/>
        <v>57.660615004702024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>
        <v>0</v>
      </c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16287307.779999999</v>
      </c>
      <c r="F43" s="110"/>
      <c r="G43" s="110">
        <v>1326349.29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1326349.29</v>
      </c>
      <c r="AE43" s="111">
        <f>+AD43*100/E43</f>
        <v>8.1434532208490022</v>
      </c>
      <c r="AF43" s="110">
        <f>+E43-AD43</f>
        <v>14960958.489999998</v>
      </c>
      <c r="AG43" s="111">
        <f>+AF43*100/E43</f>
        <v>91.856546779150989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4959379.67</v>
      </c>
      <c r="F45" s="110"/>
      <c r="G45" s="110">
        <v>544601.02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544601.02</v>
      </c>
      <c r="AE45" s="111">
        <f t="shared" ref="AE45:AE53" si="14">+AD45*100/E45</f>
        <v>10.981232658882114</v>
      </c>
      <c r="AF45" s="110">
        <f t="shared" ref="AF45:AF53" si="15">+E45-AD45</f>
        <v>4414778.6500000004</v>
      </c>
      <c r="AG45" s="111">
        <f t="shared" ref="AG45:AG53" si="16">+AF45*100/E45</f>
        <v>89.018767341117893</v>
      </c>
    </row>
    <row r="46" spans="2:33" ht="24" customHeight="1">
      <c r="B46" s="109"/>
      <c r="C46" s="109"/>
      <c r="D46" s="109" t="s">
        <v>131</v>
      </c>
      <c r="E46" s="110">
        <v>7308644.0700000003</v>
      </c>
      <c r="F46" s="110"/>
      <c r="G46" s="110">
        <v>203703.4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203703.4</v>
      </c>
      <c r="AE46" s="111">
        <f t="shared" si="14"/>
        <v>2.7871572079443183</v>
      </c>
      <c r="AF46" s="110">
        <f t="shared" si="15"/>
        <v>7104940.6699999999</v>
      </c>
      <c r="AG46" s="111">
        <f t="shared" si="16"/>
        <v>97.212842792055682</v>
      </c>
    </row>
    <row r="47" spans="2:33" ht="24" customHeight="1">
      <c r="B47" s="109"/>
      <c r="C47" s="109"/>
      <c r="D47" s="109" t="s">
        <v>132</v>
      </c>
      <c r="E47" s="110">
        <v>395000</v>
      </c>
      <c r="F47" s="110"/>
      <c r="G47" s="110">
        <v>20000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20000</v>
      </c>
      <c r="AE47" s="111">
        <f t="shared" si="14"/>
        <v>5.0632911392405067</v>
      </c>
      <c r="AF47" s="110">
        <f t="shared" si="15"/>
        <v>375000</v>
      </c>
      <c r="AG47" s="111">
        <f t="shared" si="16"/>
        <v>94.936708860759495</v>
      </c>
    </row>
    <row r="48" spans="2:33" ht="24" customHeight="1">
      <c r="B48" s="109"/>
      <c r="C48" s="109"/>
      <c r="D48" s="109" t="s">
        <v>133</v>
      </c>
      <c r="E48" s="110">
        <v>1062032.3600000001</v>
      </c>
      <c r="F48" s="110"/>
      <c r="G48" s="110">
        <v>98417.82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98417.82</v>
      </c>
      <c r="AE48" s="111">
        <f t="shared" si="14"/>
        <v>9.2669323183335006</v>
      </c>
      <c r="AF48" s="110">
        <f t="shared" si="15"/>
        <v>963614.54</v>
      </c>
      <c r="AG48" s="111">
        <f t="shared" si="16"/>
        <v>90.733067681666483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>
        <v>0</v>
      </c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5558396.0300000003</v>
      </c>
      <c r="F50" s="110"/>
      <c r="G50" s="110">
        <v>315902.63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315902.63</v>
      </c>
      <c r="AE50" s="111">
        <f t="shared" si="14"/>
        <v>5.6833415304522656</v>
      </c>
      <c r="AF50" s="110">
        <f t="shared" si="15"/>
        <v>5242493.4000000004</v>
      </c>
      <c r="AG50" s="111">
        <f t="shared" si="16"/>
        <v>94.316658469547747</v>
      </c>
    </row>
    <row r="51" spans="2:33" ht="24" customHeight="1">
      <c r="B51" s="109"/>
      <c r="C51" s="109"/>
      <c r="D51" s="109" t="s">
        <v>65</v>
      </c>
      <c r="E51" s="110">
        <v>2639318.65</v>
      </c>
      <c r="F51" s="110"/>
      <c r="G51" s="110">
        <v>504122.63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504122.63</v>
      </c>
      <c r="AE51" s="111">
        <f t="shared" si="14"/>
        <v>19.100483755532892</v>
      </c>
      <c r="AF51" s="110">
        <f t="shared" si="15"/>
        <v>2135196.02</v>
      </c>
      <c r="AG51" s="111">
        <f t="shared" si="16"/>
        <v>80.899516244467108</v>
      </c>
    </row>
    <row r="52" spans="2:33" ht="24" customHeight="1">
      <c r="B52" s="109"/>
      <c r="C52" s="109"/>
      <c r="D52" s="109" t="s">
        <v>67</v>
      </c>
      <c r="E52" s="110">
        <v>7588680</v>
      </c>
      <c r="F52" s="110"/>
      <c r="G52" s="110">
        <v>420721.5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420721.5</v>
      </c>
      <c r="AE52" s="111">
        <f t="shared" si="14"/>
        <v>5.5440669523553501</v>
      </c>
      <c r="AF52" s="110">
        <f t="shared" si="15"/>
        <v>7167958.5</v>
      </c>
      <c r="AG52" s="111">
        <f t="shared" si="16"/>
        <v>94.455933047644649</v>
      </c>
    </row>
    <row r="53" spans="2:33" ht="24" customHeight="1">
      <c r="B53" s="109"/>
      <c r="C53" s="109"/>
      <c r="D53" s="109" t="s">
        <v>135</v>
      </c>
      <c r="E53" s="110">
        <v>1773185</v>
      </c>
      <c r="F53" s="110"/>
      <c r="G53" s="110">
        <v>12000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12000</v>
      </c>
      <c r="AE53" s="111">
        <f t="shared" si="14"/>
        <v>0.67674833703195103</v>
      </c>
      <c r="AF53" s="110">
        <f t="shared" si="15"/>
        <v>1761185</v>
      </c>
      <c r="AG53" s="111">
        <f t="shared" si="16"/>
        <v>99.323251662968048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4446698.8099999996</v>
      </c>
      <c r="F56" s="110"/>
      <c r="G56" s="110">
        <v>0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4446698.8099999996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>
        <v>0</v>
      </c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0</v>
      </c>
      <c r="F58" s="110"/>
      <c r="G58" s="110">
        <v>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 t="e">
        <f t="shared" si="18"/>
        <v>#DIV/0!</v>
      </c>
      <c r="AF58" s="110">
        <f t="shared" si="19"/>
        <v>0</v>
      </c>
      <c r="AG58" s="111" t="e">
        <f t="shared" si="20"/>
        <v>#DIV/0!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>
        <v>0</v>
      </c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>
        <v>0</v>
      </c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>
        <v>0</v>
      </c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13921848</v>
      </c>
      <c r="F64" s="110"/>
      <c r="G64" s="110">
        <v>1909324.5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1909324.5</v>
      </c>
      <c r="AE64" s="111">
        <f t="shared" ref="AE64:AE71" si="26">+AD64*100/E64</f>
        <v>13.714590907758797</v>
      </c>
      <c r="AF64" s="110">
        <f t="shared" ref="AF64:AF71" si="27">+E64-AD64</f>
        <v>12012523.5</v>
      </c>
      <c r="AG64" s="111">
        <f t="shared" ref="AG64:AG71" si="28">+AF64*100/E64</f>
        <v>86.285409092241196</v>
      </c>
    </row>
    <row r="65" spans="1:33" ht="24" customHeight="1">
      <c r="B65" s="109"/>
      <c r="C65" s="109"/>
      <c r="D65" s="109" t="s">
        <v>142</v>
      </c>
      <c r="E65" s="110">
        <v>927726.22</v>
      </c>
      <c r="F65" s="110"/>
      <c r="G65" s="110">
        <v>0</v>
      </c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927726.22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104694907.43000001</v>
      </c>
      <c r="F66" s="115">
        <f t="shared" si="29"/>
        <v>0</v>
      </c>
      <c r="G66" s="115">
        <f t="shared" si="29"/>
        <v>8221740.2400000002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8221740.2400000002</v>
      </c>
      <c r="AE66" s="116">
        <f t="shared" si="26"/>
        <v>7.8530469550270459</v>
      </c>
      <c r="AF66" s="115">
        <f t="shared" si="27"/>
        <v>96473167.190000013</v>
      </c>
      <c r="AG66" s="116">
        <f t="shared" si="28"/>
        <v>92.14695304497296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5021613.8299999982</v>
      </c>
      <c r="F67" s="115">
        <f t="shared" si="30"/>
        <v>0</v>
      </c>
      <c r="G67" s="115">
        <f t="shared" si="30"/>
        <v>13771338.689999996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13771338.689999996</v>
      </c>
      <c r="AE67" s="116">
        <f t="shared" si="26"/>
        <v>274.241292863414</v>
      </c>
      <c r="AF67" s="115">
        <f t="shared" si="27"/>
        <v>-8749724.8599999975</v>
      </c>
      <c r="AG67" s="116">
        <f t="shared" si="28"/>
        <v>-174.241292863414</v>
      </c>
    </row>
    <row r="68" spans="1:33" ht="24" customHeight="1">
      <c r="B68" s="109"/>
      <c r="C68" s="109"/>
      <c r="D68" s="119" t="s">
        <v>145</v>
      </c>
      <c r="E68" s="110">
        <v>805170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>
        <f t="shared" si="26"/>
        <v>0</v>
      </c>
      <c r="AF68" s="110">
        <f t="shared" si="27"/>
        <v>805170</v>
      </c>
      <c r="AG68" s="111">
        <f t="shared" si="28"/>
        <v>100</v>
      </c>
    </row>
    <row r="69" spans="1:33" ht="24" customHeight="1">
      <c r="B69" s="109"/>
      <c r="C69" s="109"/>
      <c r="D69" s="119" t="s">
        <v>146</v>
      </c>
      <c r="E69" s="110">
        <v>84018949.400000006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84018949.400000006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 t="shared" ref="E71:AC71" si="31">E27-E66-E70-E69-E68</f>
        <v>-79802505.570000008</v>
      </c>
      <c r="F71" s="123">
        <f t="shared" si="31"/>
        <v>0</v>
      </c>
      <c r="G71" s="123">
        <f t="shared" si="31"/>
        <v>13771338.689999996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13771338.689999996</v>
      </c>
      <c r="AE71" s="116">
        <f t="shared" si="26"/>
        <v>-17.256774823843408</v>
      </c>
      <c r="AF71" s="115">
        <f t="shared" si="27"/>
        <v>-93573844.260000005</v>
      </c>
      <c r="AG71" s="116">
        <f t="shared" si="28"/>
        <v>117.2567748238434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273600</v>
      </c>
      <c r="F75" s="110"/>
      <c r="G75" s="110">
        <v>216275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22251245.389999986</v>
      </c>
      <c r="F78" s="110"/>
      <c r="G78" s="110">
        <v>29307952.870000001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22524845.389999986</v>
      </c>
      <c r="F80" s="115">
        <f t="shared" si="32"/>
        <v>0</v>
      </c>
      <c r="G80" s="115">
        <f t="shared" si="32"/>
        <v>29524227.870000001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5:5" ht="24" customHeight="1"/>
    <row r="82" spans="5:5" ht="24" customHeight="1"/>
    <row r="83" spans="5:5" ht="24" customHeight="1">
      <c r="E83" s="125"/>
    </row>
    <row r="84" spans="5:5" ht="24" customHeight="1"/>
    <row r="85" spans="5:5" ht="24" customHeight="1"/>
    <row r="86" spans="5:5" ht="24" customHeight="1"/>
    <row r="87" spans="5:5" ht="24" customHeight="1"/>
    <row r="88" spans="5:5" ht="24" customHeight="1"/>
    <row r="89" spans="5:5" ht="24" customHeight="1"/>
    <row r="90" spans="5:5" ht="24" customHeight="1"/>
    <row r="91" spans="5:5" ht="24" customHeight="1"/>
    <row r="92" spans="5:5" ht="24" customHeight="1"/>
    <row r="93" spans="5:5" ht="24" customHeight="1"/>
    <row r="94" spans="5:5" ht="24" customHeight="1"/>
    <row r="95" spans="5:5" ht="24" customHeight="1"/>
    <row r="96" spans="5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FF0000"/>
  </sheetPr>
  <dimension ref="A1:AG1000"/>
  <sheetViews>
    <sheetView workbookViewId="0">
      <pane ySplit="8" topLeftCell="A9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7.7109375" customWidth="1"/>
    <col min="7" max="7" width="7.9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261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144594854.41999999</v>
      </c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0</v>
      </c>
      <c r="AE11" s="111">
        <f t="shared" ref="AE11:AE19" si="1">+AD11*100/E11</f>
        <v>0</v>
      </c>
      <c r="AF11" s="110">
        <f t="shared" ref="AF11:AF19" si="2">+E11-AD11</f>
        <v>144594854.41999999</v>
      </c>
      <c r="AG11" s="111">
        <f>+AF11*100/E11</f>
        <v>100</v>
      </c>
    </row>
    <row r="12" spans="1:33" ht="24" customHeight="1">
      <c r="B12" s="109"/>
      <c r="C12" s="109"/>
      <c r="D12" s="109" t="s">
        <v>7</v>
      </c>
      <c r="E12" s="110">
        <v>3044662.75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3044662.75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378913.49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378913.49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23797631.649999999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0</v>
      </c>
      <c r="AE14" s="111">
        <f t="shared" si="1"/>
        <v>0</v>
      </c>
      <c r="AF14" s="110">
        <f t="shared" si="2"/>
        <v>23797631.649999999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104512.38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104512.38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6018130.5099999998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0</v>
      </c>
      <c r="AE16" s="111">
        <f t="shared" si="1"/>
        <v>0</v>
      </c>
      <c r="AF16" s="110">
        <f t="shared" si="2"/>
        <v>6018130.5099999998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6784649.4100000001</v>
      </c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0</v>
      </c>
      <c r="AE17" s="111">
        <f t="shared" si="1"/>
        <v>0</v>
      </c>
      <c r="AF17" s="110">
        <f t="shared" si="2"/>
        <v>6784649.4100000001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429281.99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429281.99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6732462.5499999998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0</v>
      </c>
      <c r="AE19" s="111">
        <f t="shared" si="1"/>
        <v>0</v>
      </c>
      <c r="AF19" s="110">
        <f t="shared" si="2"/>
        <v>6732462.5499999998</v>
      </c>
      <c r="AG19" s="111" t="e">
        <f t="shared" si="3"/>
        <v>#DIV/0!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7854623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7854623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1100000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0</v>
      </c>
      <c r="AE23" s="111">
        <f t="shared" si="5"/>
        <v>0</v>
      </c>
      <c r="AF23" s="110">
        <f t="shared" si="6"/>
        <v>1100000</v>
      </c>
      <c r="AG23" s="111">
        <f t="shared" si="7"/>
        <v>100</v>
      </c>
    </row>
    <row r="24" spans="2:33" ht="24" customHeight="1">
      <c r="B24" s="109"/>
      <c r="C24" s="109"/>
      <c r="D24" s="109" t="s">
        <v>30</v>
      </c>
      <c r="E24" s="110">
        <v>103296.64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103296.64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455206.74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0</v>
      </c>
      <c r="AE25" s="111">
        <f t="shared" si="5"/>
        <v>0</v>
      </c>
      <c r="AF25" s="110">
        <f t="shared" si="6"/>
        <v>455206.74</v>
      </c>
      <c r="AG25" s="111">
        <f t="shared" si="7"/>
        <v>100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201398225.53</v>
      </c>
      <c r="F27" s="115">
        <f t="shared" si="8"/>
        <v>0</v>
      </c>
      <c r="G27" s="115">
        <f t="shared" si="8"/>
        <v>0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0</v>
      </c>
      <c r="AE27" s="116">
        <f t="shared" si="5"/>
        <v>0</v>
      </c>
      <c r="AF27" s="115">
        <f>SUM(AF10:AF26)</f>
        <v>201398225.53</v>
      </c>
      <c r="AG27" s="116">
        <f t="shared" si="7"/>
        <v>100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22075080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0</v>
      </c>
      <c r="AE30" s="111">
        <f t="shared" ref="AE30:AE41" si="10">+AD30*100/E30</f>
        <v>0</v>
      </c>
      <c r="AF30" s="110">
        <f t="shared" ref="AF30:AF41" si="11">+E30-AD30</f>
        <v>22075080</v>
      </c>
      <c r="AG30" s="111">
        <f t="shared" ref="AG30:AG41" si="12">+AF30*100/E30</f>
        <v>100</v>
      </c>
    </row>
    <row r="31" spans="2:33" ht="24" customHeight="1">
      <c r="B31" s="109"/>
      <c r="C31" s="109"/>
      <c r="D31" s="109" t="s">
        <v>124</v>
      </c>
      <c r="E31" s="110">
        <v>21662496.09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0</v>
      </c>
      <c r="AE31" s="111">
        <f t="shared" si="10"/>
        <v>0</v>
      </c>
      <c r="AF31" s="110">
        <f t="shared" si="11"/>
        <v>21662496.09</v>
      </c>
      <c r="AG31" s="111">
        <f t="shared" si="12"/>
        <v>100</v>
      </c>
    </row>
    <row r="32" spans="2:33" ht="24" customHeight="1">
      <c r="B32" s="109"/>
      <c r="C32" s="109"/>
      <c r="D32" s="109" t="s">
        <v>40</v>
      </c>
      <c r="E32" s="110">
        <v>2568088.7000000002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0</v>
      </c>
      <c r="AE32" s="111">
        <f t="shared" si="10"/>
        <v>0</v>
      </c>
      <c r="AF32" s="110">
        <f t="shared" si="11"/>
        <v>2568088.7000000002</v>
      </c>
      <c r="AG32" s="111">
        <f t="shared" si="12"/>
        <v>100</v>
      </c>
    </row>
    <row r="33" spans="2:33" ht="24" customHeight="1">
      <c r="B33" s="109"/>
      <c r="C33" s="109"/>
      <c r="D33" s="109" t="s">
        <v>42</v>
      </c>
      <c r="E33" s="110">
        <v>1560000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0</v>
      </c>
      <c r="AE33" s="111">
        <f t="shared" si="10"/>
        <v>0</v>
      </c>
      <c r="AF33" s="110">
        <f t="shared" si="11"/>
        <v>1560000</v>
      </c>
      <c r="AG33" s="111">
        <f t="shared" si="12"/>
        <v>100</v>
      </c>
    </row>
    <row r="34" spans="2:33" ht="24" customHeight="1">
      <c r="B34" s="109"/>
      <c r="C34" s="109"/>
      <c r="D34" s="109" t="s">
        <v>44</v>
      </c>
      <c r="E34" s="110">
        <v>10615200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0</v>
      </c>
      <c r="AE34" s="111">
        <f t="shared" si="10"/>
        <v>0</v>
      </c>
      <c r="AF34" s="110">
        <f t="shared" si="11"/>
        <v>10615200</v>
      </c>
      <c r="AG34" s="111">
        <f t="shared" si="12"/>
        <v>100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378000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0</v>
      </c>
      <c r="AE36" s="111">
        <f t="shared" si="10"/>
        <v>0</v>
      </c>
      <c r="AF36" s="110">
        <f t="shared" si="11"/>
        <v>378000</v>
      </c>
      <c r="AG36" s="111">
        <f t="shared" si="12"/>
        <v>100</v>
      </c>
    </row>
    <row r="37" spans="2:33" ht="24" customHeight="1">
      <c r="B37" s="109"/>
      <c r="C37" s="109"/>
      <c r="D37" s="109" t="s">
        <v>50</v>
      </c>
      <c r="E37" s="110">
        <v>0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0</v>
      </c>
      <c r="AE37" s="111" t="e">
        <f t="shared" si="10"/>
        <v>#DIV/0!</v>
      </c>
      <c r="AF37" s="110">
        <f t="shared" si="11"/>
        <v>0</v>
      </c>
      <c r="AG37" s="111" t="e">
        <f t="shared" si="12"/>
        <v>#DIV/0!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1857119.75</v>
      </c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>
        <f t="shared" si="10"/>
        <v>0</v>
      </c>
      <c r="AF39" s="110">
        <f t="shared" si="11"/>
        <v>1857119.75</v>
      </c>
      <c r="AG39" s="111">
        <f t="shared" si="12"/>
        <v>100</v>
      </c>
    </row>
    <row r="40" spans="2:33" ht="24" customHeight="1">
      <c r="B40" s="109"/>
      <c r="C40" s="109"/>
      <c r="D40" s="109" t="s">
        <v>56</v>
      </c>
      <c r="E40" s="110">
        <v>1682616.6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0</v>
      </c>
      <c r="AE40" s="111">
        <f t="shared" si="10"/>
        <v>0</v>
      </c>
      <c r="AF40" s="110">
        <f t="shared" si="11"/>
        <v>1682616.6</v>
      </c>
      <c r="AG40" s="111">
        <f t="shared" si="12"/>
        <v>100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31000000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0</v>
      </c>
      <c r="AE43" s="111">
        <f>+AD43*100/E43</f>
        <v>0</v>
      </c>
      <c r="AF43" s="110">
        <f>+E43-AD43</f>
        <v>31000000</v>
      </c>
      <c r="AG43" s="111">
        <f>+AF43*100/E43</f>
        <v>100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10000000</v>
      </c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0</v>
      </c>
      <c r="AE45" s="111">
        <f t="shared" ref="AE45:AE53" si="14">+AD45*100/E45</f>
        <v>0</v>
      </c>
      <c r="AF45" s="110">
        <f t="shared" ref="AF45:AF53" si="15">+E45-AD45</f>
        <v>10000000</v>
      </c>
      <c r="AG45" s="111">
        <f t="shared" ref="AG45:AG53" si="16">+AF45*100/E45</f>
        <v>100</v>
      </c>
    </row>
    <row r="46" spans="2:33" ht="24" customHeight="1">
      <c r="B46" s="109"/>
      <c r="C46" s="109"/>
      <c r="D46" s="109" t="s">
        <v>131</v>
      </c>
      <c r="E46" s="110">
        <v>11068101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0</v>
      </c>
      <c r="AE46" s="111">
        <f t="shared" si="14"/>
        <v>0</v>
      </c>
      <c r="AF46" s="110">
        <f t="shared" si="15"/>
        <v>11068101</v>
      </c>
      <c r="AG46" s="111">
        <f t="shared" si="16"/>
        <v>100</v>
      </c>
    </row>
    <row r="47" spans="2:33" ht="24" customHeight="1">
      <c r="B47" s="109"/>
      <c r="C47" s="109"/>
      <c r="D47" s="109" t="s">
        <v>132</v>
      </c>
      <c r="E47" s="110">
        <v>1400000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1400000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641063.1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641063.1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9560000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0</v>
      </c>
      <c r="AE50" s="111">
        <f t="shared" si="14"/>
        <v>0</v>
      </c>
      <c r="AF50" s="110">
        <f t="shared" si="15"/>
        <v>9560000</v>
      </c>
      <c r="AG50" s="111">
        <f t="shared" si="16"/>
        <v>100</v>
      </c>
    </row>
    <row r="51" spans="2:33" ht="24" customHeight="1">
      <c r="B51" s="109"/>
      <c r="C51" s="109"/>
      <c r="D51" s="109" t="s">
        <v>65</v>
      </c>
      <c r="E51" s="110">
        <v>9600000</v>
      </c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0</v>
      </c>
      <c r="AE51" s="111">
        <f t="shared" si="14"/>
        <v>0</v>
      </c>
      <c r="AF51" s="110">
        <f t="shared" si="15"/>
        <v>9600000</v>
      </c>
      <c r="AG51" s="111">
        <f t="shared" si="16"/>
        <v>100</v>
      </c>
    </row>
    <row r="52" spans="2:33" ht="24" customHeight="1">
      <c r="B52" s="109"/>
      <c r="C52" s="109"/>
      <c r="D52" s="109" t="s">
        <v>67</v>
      </c>
      <c r="E52" s="110">
        <v>46443000</v>
      </c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0</v>
      </c>
      <c r="AE52" s="111">
        <f t="shared" si="14"/>
        <v>0</v>
      </c>
      <c r="AF52" s="110">
        <f t="shared" si="15"/>
        <v>46443000</v>
      </c>
      <c r="AG52" s="111">
        <f t="shared" si="16"/>
        <v>100</v>
      </c>
    </row>
    <row r="53" spans="2:33" ht="24" customHeight="1">
      <c r="B53" s="109"/>
      <c r="C53" s="109"/>
      <c r="D53" s="109" t="s">
        <v>135</v>
      </c>
      <c r="E53" s="110">
        <v>5000000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>
        <f t="shared" si="14"/>
        <v>0</v>
      </c>
      <c r="AF53" s="110">
        <f t="shared" si="15"/>
        <v>5000000</v>
      </c>
      <c r="AG53" s="111">
        <f t="shared" si="16"/>
        <v>100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1669000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1669000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0</v>
      </c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 t="e">
        <f t="shared" si="18"/>
        <v>#DIV/0!</v>
      </c>
      <c r="AF58" s="110">
        <f t="shared" si="19"/>
        <v>0</v>
      </c>
      <c r="AG58" s="111" t="e">
        <f t="shared" si="20"/>
        <v>#DIV/0!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1242300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1242300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1408245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1408245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191430310.24000001</v>
      </c>
      <c r="F66" s="115">
        <f t="shared" si="29"/>
        <v>0</v>
      </c>
      <c r="G66" s="115">
        <f t="shared" si="29"/>
        <v>0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0</v>
      </c>
      <c r="AE66" s="116">
        <f t="shared" si="26"/>
        <v>0</v>
      </c>
      <c r="AF66" s="115">
        <f t="shared" si="27"/>
        <v>191430310.24000001</v>
      </c>
      <c r="AG66" s="116">
        <f t="shared" si="28"/>
        <v>100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9967915.2899999917</v>
      </c>
      <c r="F67" s="115">
        <f t="shared" si="30"/>
        <v>0</v>
      </c>
      <c r="G67" s="115">
        <f t="shared" si="30"/>
        <v>0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0</v>
      </c>
      <c r="AE67" s="116">
        <f t="shared" si="26"/>
        <v>0</v>
      </c>
      <c r="AF67" s="115">
        <f t="shared" si="27"/>
        <v>9967915.2899999917</v>
      </c>
      <c r="AG67" s="116">
        <f t="shared" si="28"/>
        <v>100</v>
      </c>
    </row>
    <row r="68" spans="1:33" ht="24" customHeight="1">
      <c r="B68" s="109"/>
      <c r="C68" s="109"/>
      <c r="D68" s="119" t="s">
        <v>145</v>
      </c>
      <c r="E68" s="110">
        <v>0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 t="e">
        <f t="shared" si="26"/>
        <v>#DIV/0!</v>
      </c>
      <c r="AF68" s="110">
        <f t="shared" si="27"/>
        <v>0</v>
      </c>
      <c r="AG68" s="111" t="e">
        <f t="shared" si="28"/>
        <v>#DIV/0!</v>
      </c>
    </row>
    <row r="69" spans="1:33" ht="24" customHeight="1">
      <c r="B69" s="109"/>
      <c r="C69" s="109"/>
      <c r="D69" s="119" t="s">
        <v>146</v>
      </c>
      <c r="E69" s="110">
        <v>228428265.39000002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228428265.39000002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 t="shared" ref="E71:AC71" si="31">E27-E66-E70-E69-E68</f>
        <v>-218460350.10000002</v>
      </c>
      <c r="F71" s="123">
        <f t="shared" si="31"/>
        <v>0</v>
      </c>
      <c r="G71" s="123">
        <f t="shared" si="31"/>
        <v>0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0</v>
      </c>
      <c r="AE71" s="116">
        <f t="shared" si="26"/>
        <v>0</v>
      </c>
      <c r="AF71" s="115">
        <f t="shared" si="27"/>
        <v>-218460350.10000002</v>
      </c>
      <c r="AG71" s="116">
        <f t="shared" si="28"/>
        <v>100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0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13018240.565000001</v>
      </c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13018240.565000001</v>
      </c>
      <c r="F80" s="115">
        <f t="shared" si="32"/>
        <v>0</v>
      </c>
      <c r="G80" s="115">
        <f t="shared" si="32"/>
        <v>0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4:5" ht="24" customHeight="1"/>
    <row r="82" spans="4:5" ht="24" customHeight="1">
      <c r="D82" s="95" t="s">
        <v>218</v>
      </c>
      <c r="E82" s="125">
        <v>3930310.58</v>
      </c>
    </row>
    <row r="83" spans="4:5" ht="24" customHeight="1">
      <c r="E83" s="125"/>
    </row>
    <row r="84" spans="4:5" ht="24" customHeight="1"/>
    <row r="85" spans="4:5" ht="24" customHeight="1"/>
    <row r="86" spans="4:5" ht="24" customHeight="1"/>
    <row r="87" spans="4:5" ht="24" customHeight="1"/>
    <row r="88" spans="4:5" ht="24" customHeight="1"/>
    <row r="89" spans="4:5" ht="24" customHeight="1"/>
    <row r="90" spans="4:5" ht="24" customHeight="1"/>
    <row r="91" spans="4:5" ht="24" customHeight="1"/>
    <row r="92" spans="4:5" ht="24" customHeight="1"/>
    <row r="93" spans="4:5" ht="24" customHeight="1"/>
    <row r="94" spans="4:5" ht="24" customHeight="1"/>
    <row r="95" spans="4:5" ht="24" customHeight="1"/>
    <row r="96" spans="4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G1000"/>
  <sheetViews>
    <sheetView workbookViewId="0">
      <pane ySplit="8" topLeftCell="A9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12.140625" bestFit="1" customWidth="1"/>
    <col min="7" max="7" width="15.210937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262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66000000</v>
      </c>
      <c r="F11" s="110">
        <v>2880543.39</v>
      </c>
      <c r="G11" s="110">
        <v>19727884.920000002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22608428.310000002</v>
      </c>
      <c r="AE11" s="111">
        <f t="shared" ref="AE11:AE19" si="1">+AD11*100/E11</f>
        <v>34.255194409090912</v>
      </c>
      <c r="AF11" s="110">
        <f t="shared" ref="AF11:AF19" si="2">+E11-AD11</f>
        <v>43391571.689999998</v>
      </c>
      <c r="AG11" s="111">
        <f>+AF11*100/E11</f>
        <v>65.744805590909095</v>
      </c>
    </row>
    <row r="12" spans="1:33" ht="24" customHeight="1">
      <c r="B12" s="109"/>
      <c r="C12" s="109"/>
      <c r="D12" s="109" t="s">
        <v>7</v>
      </c>
      <c r="E12" s="110">
        <v>1943187.78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1943187.78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200000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200000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7500000</v>
      </c>
      <c r="F14" s="110">
        <v>828773.83</v>
      </c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828773.83</v>
      </c>
      <c r="AE14" s="111">
        <f t="shared" si="1"/>
        <v>11.050317733333333</v>
      </c>
      <c r="AF14" s="110">
        <f t="shared" si="2"/>
        <v>6671226.1699999999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0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 t="e">
        <f t="shared" si="1"/>
        <v>#DIV/0!</v>
      </c>
      <c r="AF15" s="110">
        <f t="shared" si="2"/>
        <v>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1500000</v>
      </c>
      <c r="F16" s="110">
        <v>22001.59</v>
      </c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22001.59</v>
      </c>
      <c r="AE16" s="111">
        <f t="shared" si="1"/>
        <v>1.4667726666666667</v>
      </c>
      <c r="AF16" s="110">
        <f t="shared" si="2"/>
        <v>1477998.41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1000000</v>
      </c>
      <c r="F17" s="110">
        <v>47457.4</v>
      </c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47457.4</v>
      </c>
      <c r="AE17" s="111">
        <f t="shared" si="1"/>
        <v>4.7457399999999996</v>
      </c>
      <c r="AF17" s="110">
        <f t="shared" si="2"/>
        <v>952542.6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0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 t="e">
        <f t="shared" si="1"/>
        <v>#DIV/0!</v>
      </c>
      <c r="AF18" s="110">
        <f t="shared" si="2"/>
        <v>0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2645380</v>
      </c>
      <c r="F19" s="110"/>
      <c r="G19" s="110">
        <v>230861.61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230861.61</v>
      </c>
      <c r="AE19" s="111">
        <f t="shared" si="1"/>
        <v>8.7269734404887007</v>
      </c>
      <c r="AF19" s="110">
        <f t="shared" si="2"/>
        <v>2414518.39</v>
      </c>
      <c r="AG19" s="111">
        <f t="shared" si="3"/>
        <v>1045.8726290611939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200000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200000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2000000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0</v>
      </c>
      <c r="AE23" s="111">
        <f t="shared" si="5"/>
        <v>0</v>
      </c>
      <c r="AF23" s="110">
        <f t="shared" si="6"/>
        <v>2000000</v>
      </c>
      <c r="AG23" s="111">
        <f t="shared" si="7"/>
        <v>100</v>
      </c>
    </row>
    <row r="24" spans="2:33" ht="24" customHeight="1">
      <c r="B24" s="109"/>
      <c r="C24" s="109"/>
      <c r="D24" s="109" t="s">
        <v>30</v>
      </c>
      <c r="E24" s="110">
        <v>50000</v>
      </c>
      <c r="F24" s="110"/>
      <c r="G24" s="110">
        <v>98.89</v>
      </c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98.89</v>
      </c>
      <c r="AE24" s="111">
        <f t="shared" si="5"/>
        <v>0.19778000000000001</v>
      </c>
      <c r="AF24" s="110">
        <f t="shared" si="6"/>
        <v>49901.11</v>
      </c>
      <c r="AG24" s="111">
        <f t="shared" si="7"/>
        <v>99.802220000000005</v>
      </c>
    </row>
    <row r="25" spans="2:33" ht="24" customHeight="1">
      <c r="B25" s="109"/>
      <c r="C25" s="109"/>
      <c r="D25" s="109" t="s">
        <v>120</v>
      </c>
      <c r="E25" s="110">
        <v>610000</v>
      </c>
      <c r="F25" s="110"/>
      <c r="G25" s="110">
        <v>1643.6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1643.6</v>
      </c>
      <c r="AE25" s="111">
        <f t="shared" si="5"/>
        <v>0.26944262295081967</v>
      </c>
      <c r="AF25" s="110">
        <f t="shared" si="6"/>
        <v>608356.4</v>
      </c>
      <c r="AG25" s="111">
        <f t="shared" si="7"/>
        <v>99.73055737704918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83648567.780000001</v>
      </c>
      <c r="F27" s="115">
        <f t="shared" si="8"/>
        <v>3778776.21</v>
      </c>
      <c r="G27" s="115">
        <f t="shared" si="8"/>
        <v>19960489.020000003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23739265.23</v>
      </c>
      <c r="AE27" s="116">
        <f t="shared" si="5"/>
        <v>28.37976292963614</v>
      </c>
      <c r="AF27" s="115">
        <f>SUM(AF10:AF26)</f>
        <v>59909302.549999997</v>
      </c>
      <c r="AG27" s="116">
        <f t="shared" si="7"/>
        <v>71.620237070363856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12338000</v>
      </c>
      <c r="F30" s="110"/>
      <c r="G30" s="110">
        <v>1002682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1002682</v>
      </c>
      <c r="AE30" s="111">
        <f t="shared" ref="AE30:AE41" si="10">+AD30*100/E30</f>
        <v>8.1267790565731879</v>
      </c>
      <c r="AF30" s="110">
        <f t="shared" ref="AF30:AF41" si="11">+E30-AD30</f>
        <v>11335318</v>
      </c>
      <c r="AG30" s="111">
        <f t="shared" ref="AG30:AG41" si="12">+AF30*100/E30</f>
        <v>91.873220943426816</v>
      </c>
    </row>
    <row r="31" spans="2:33" ht="24" customHeight="1">
      <c r="B31" s="109"/>
      <c r="C31" s="109"/>
      <c r="D31" s="109" t="s">
        <v>124</v>
      </c>
      <c r="E31" s="110">
        <v>65000</v>
      </c>
      <c r="F31" s="110"/>
      <c r="G31" s="110">
        <v>4080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4080</v>
      </c>
      <c r="AE31" s="111">
        <f t="shared" si="10"/>
        <v>6.2769230769230768</v>
      </c>
      <c r="AF31" s="110">
        <f t="shared" si="11"/>
        <v>60920</v>
      </c>
      <c r="AG31" s="111">
        <f t="shared" si="12"/>
        <v>93.723076923076917</v>
      </c>
    </row>
    <row r="32" spans="2:33" ht="24" customHeight="1">
      <c r="B32" s="109"/>
      <c r="C32" s="109"/>
      <c r="D32" s="109" t="s">
        <v>40</v>
      </c>
      <c r="E32" s="110">
        <v>1100000</v>
      </c>
      <c r="F32" s="110"/>
      <c r="G32" s="110">
        <v>101730</v>
      </c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101730</v>
      </c>
      <c r="AE32" s="111">
        <f t="shared" si="10"/>
        <v>9.2481818181818181</v>
      </c>
      <c r="AF32" s="110">
        <f t="shared" si="11"/>
        <v>998270</v>
      </c>
      <c r="AG32" s="111">
        <f t="shared" si="12"/>
        <v>90.75181818181818</v>
      </c>
    </row>
    <row r="33" spans="2:33" ht="24" customHeight="1">
      <c r="B33" s="109"/>
      <c r="C33" s="109"/>
      <c r="D33" s="109" t="s">
        <v>42</v>
      </c>
      <c r="E33" s="110">
        <v>1140000</v>
      </c>
      <c r="F33" s="110"/>
      <c r="G33" s="110">
        <v>85000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85000</v>
      </c>
      <c r="AE33" s="111">
        <f t="shared" si="10"/>
        <v>7.4561403508771926</v>
      </c>
      <c r="AF33" s="110">
        <f t="shared" si="11"/>
        <v>1055000</v>
      </c>
      <c r="AG33" s="111">
        <f t="shared" si="12"/>
        <v>92.543859649122808</v>
      </c>
    </row>
    <row r="34" spans="2:33" ht="24" customHeight="1">
      <c r="B34" s="109"/>
      <c r="C34" s="109"/>
      <c r="D34" s="109" t="s">
        <v>44</v>
      </c>
      <c r="E34" s="110">
        <v>7050600</v>
      </c>
      <c r="F34" s="110"/>
      <c r="G34" s="110">
        <v>568000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568000</v>
      </c>
      <c r="AE34" s="111">
        <f t="shared" si="10"/>
        <v>8.0560519672084645</v>
      </c>
      <c r="AF34" s="110">
        <f t="shared" si="11"/>
        <v>6482600</v>
      </c>
      <c r="AG34" s="111">
        <f t="shared" si="12"/>
        <v>91.943948032791539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204000</v>
      </c>
      <c r="F36" s="110"/>
      <c r="G36" s="110">
        <v>17000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17000</v>
      </c>
      <c r="AE36" s="111">
        <f t="shared" si="10"/>
        <v>8.3333333333333339</v>
      </c>
      <c r="AF36" s="110">
        <f t="shared" si="11"/>
        <v>187000</v>
      </c>
      <c r="AG36" s="111">
        <f t="shared" si="12"/>
        <v>91.666666666666671</v>
      </c>
    </row>
    <row r="37" spans="2:33" ht="24" customHeight="1">
      <c r="B37" s="109"/>
      <c r="C37" s="109"/>
      <c r="D37" s="109" t="s">
        <v>50</v>
      </c>
      <c r="E37" s="110">
        <v>10830000</v>
      </c>
      <c r="F37" s="110"/>
      <c r="G37" s="110">
        <v>794905</v>
      </c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794905</v>
      </c>
      <c r="AE37" s="111">
        <f t="shared" si="10"/>
        <v>7.339843028624192</v>
      </c>
      <c r="AF37" s="110">
        <f t="shared" si="11"/>
        <v>10035095</v>
      </c>
      <c r="AG37" s="111">
        <f t="shared" si="12"/>
        <v>92.660156971375812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420000</v>
      </c>
      <c r="F39" s="110"/>
      <c r="G39" s="110">
        <v>21200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21200</v>
      </c>
      <c r="AE39" s="111">
        <f t="shared" si="10"/>
        <v>5.0476190476190474</v>
      </c>
      <c r="AF39" s="110">
        <f t="shared" si="11"/>
        <v>398800</v>
      </c>
      <c r="AG39" s="111">
        <f t="shared" si="12"/>
        <v>94.952380952380949</v>
      </c>
    </row>
    <row r="40" spans="2:33" ht="24" customHeight="1">
      <c r="B40" s="109"/>
      <c r="C40" s="109"/>
      <c r="D40" s="109" t="s">
        <v>56</v>
      </c>
      <c r="E40" s="110">
        <v>1160500</v>
      </c>
      <c r="F40" s="110"/>
      <c r="G40" s="110">
        <v>63399.9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63399.9</v>
      </c>
      <c r="AE40" s="111">
        <f t="shared" si="10"/>
        <v>5.4631538130116333</v>
      </c>
      <c r="AF40" s="110">
        <f t="shared" si="11"/>
        <v>1097100.1000000001</v>
      </c>
      <c r="AG40" s="111">
        <f t="shared" si="12"/>
        <v>94.536846186988384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12268200</v>
      </c>
      <c r="F43" s="110"/>
      <c r="G43" s="110">
        <v>1042292.91</v>
      </c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1042292.91</v>
      </c>
      <c r="AE43" s="111">
        <f>+AD43*100/E43</f>
        <v>8.4958910842666402</v>
      </c>
      <c r="AF43" s="110">
        <f>+E43-AD43</f>
        <v>11225907.09</v>
      </c>
      <c r="AG43" s="111">
        <f>+AF43*100/E43</f>
        <v>91.504108915733354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2247400</v>
      </c>
      <c r="F45" s="110"/>
      <c r="G45" s="110">
        <v>287256</v>
      </c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287256</v>
      </c>
      <c r="AE45" s="111">
        <f t="shared" ref="AE45:AE53" si="14">+AD45*100/E45</f>
        <v>12.781703301592952</v>
      </c>
      <c r="AF45" s="110">
        <f t="shared" ref="AF45:AF53" si="15">+E45-AD45</f>
        <v>1960144</v>
      </c>
      <c r="AG45" s="111">
        <f t="shared" ref="AG45:AG53" si="16">+AF45*100/E45</f>
        <v>87.218296698407045</v>
      </c>
    </row>
    <row r="46" spans="2:33" ht="24" customHeight="1">
      <c r="B46" s="109"/>
      <c r="C46" s="109"/>
      <c r="D46" s="109" t="s">
        <v>131</v>
      </c>
      <c r="E46" s="110">
        <v>6143100</v>
      </c>
      <c r="F46" s="110"/>
      <c r="G46" s="110">
        <v>170765</v>
      </c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170765</v>
      </c>
      <c r="AE46" s="111">
        <f t="shared" si="14"/>
        <v>2.7797854503426609</v>
      </c>
      <c r="AF46" s="110">
        <f t="shared" si="15"/>
        <v>5972335</v>
      </c>
      <c r="AG46" s="111">
        <f t="shared" si="16"/>
        <v>97.220214549657342</v>
      </c>
    </row>
    <row r="47" spans="2:33" ht="24" customHeight="1">
      <c r="B47" s="109"/>
      <c r="C47" s="109"/>
      <c r="D47" s="109" t="s">
        <v>132</v>
      </c>
      <c r="E47" s="110">
        <v>241400</v>
      </c>
      <c r="F47" s="110"/>
      <c r="G47" s="110">
        <v>4000</v>
      </c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4000</v>
      </c>
      <c r="AE47" s="111">
        <f t="shared" si="14"/>
        <v>1.6570008285004143</v>
      </c>
      <c r="AF47" s="110">
        <f t="shared" si="15"/>
        <v>237400</v>
      </c>
      <c r="AG47" s="111">
        <f t="shared" si="16"/>
        <v>98.342999171499585</v>
      </c>
    </row>
    <row r="48" spans="2:33" ht="24" customHeight="1">
      <c r="B48" s="109"/>
      <c r="C48" s="109"/>
      <c r="D48" s="109" t="s">
        <v>133</v>
      </c>
      <c r="E48" s="110">
        <v>726000</v>
      </c>
      <c r="F48" s="110"/>
      <c r="G48" s="110">
        <v>49125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49125</v>
      </c>
      <c r="AE48" s="111">
        <f t="shared" si="14"/>
        <v>6.7665289256198351</v>
      </c>
      <c r="AF48" s="110">
        <f t="shared" si="15"/>
        <v>676875</v>
      </c>
      <c r="AG48" s="111">
        <f t="shared" si="16"/>
        <v>93.233471074380162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5010300</v>
      </c>
      <c r="F50" s="110"/>
      <c r="G50" s="110">
        <v>583534</v>
      </c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583534</v>
      </c>
      <c r="AE50" s="111">
        <f t="shared" si="14"/>
        <v>11.646687823084447</v>
      </c>
      <c r="AF50" s="110">
        <f t="shared" si="15"/>
        <v>4426766</v>
      </c>
      <c r="AG50" s="111">
        <f t="shared" si="16"/>
        <v>88.353312176915551</v>
      </c>
    </row>
    <row r="51" spans="2:33" ht="24" customHeight="1">
      <c r="B51" s="109"/>
      <c r="C51" s="109"/>
      <c r="D51" s="109" t="s">
        <v>65</v>
      </c>
      <c r="E51" s="110">
        <v>1850000</v>
      </c>
      <c r="F51" s="110"/>
      <c r="G51" s="110">
        <v>221162.16</v>
      </c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221162.16</v>
      </c>
      <c r="AE51" s="111">
        <f t="shared" si="14"/>
        <v>11.954711351351351</v>
      </c>
      <c r="AF51" s="110">
        <f t="shared" si="15"/>
        <v>1628837.84</v>
      </c>
      <c r="AG51" s="111">
        <f t="shared" si="16"/>
        <v>88.045288648648651</v>
      </c>
    </row>
    <row r="52" spans="2:33" ht="24" customHeight="1">
      <c r="B52" s="109"/>
      <c r="C52" s="109"/>
      <c r="D52" s="109" t="s">
        <v>67</v>
      </c>
      <c r="E52" s="110">
        <v>6648240</v>
      </c>
      <c r="F52" s="110"/>
      <c r="G52" s="110">
        <v>1340408.49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1340408.49</v>
      </c>
      <c r="AE52" s="111">
        <f t="shared" si="14"/>
        <v>20.161854716436231</v>
      </c>
      <c r="AF52" s="110">
        <f t="shared" si="15"/>
        <v>5307831.51</v>
      </c>
      <c r="AG52" s="111">
        <f t="shared" si="16"/>
        <v>79.838145283563776</v>
      </c>
    </row>
    <row r="53" spans="2:33" ht="24" customHeight="1">
      <c r="B53" s="109"/>
      <c r="C53" s="109"/>
      <c r="D53" s="109" t="s">
        <v>135</v>
      </c>
      <c r="E53" s="110">
        <v>2097700</v>
      </c>
      <c r="F53" s="110"/>
      <c r="G53" s="110">
        <v>119735</v>
      </c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119735</v>
      </c>
      <c r="AE53" s="111">
        <f t="shared" si="14"/>
        <v>5.7079181961195591</v>
      </c>
      <c r="AF53" s="110">
        <f t="shared" si="15"/>
        <v>1977965</v>
      </c>
      <c r="AG53" s="111">
        <f t="shared" si="16"/>
        <v>94.292081803880436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1943187.78</v>
      </c>
      <c r="F56" s="110">
        <v>99600</v>
      </c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99600</v>
      </c>
      <c r="AE56" s="111">
        <f t="shared" ref="AE56:AE58" si="18">+AD56*100/E56</f>
        <v>5.1255983093924149</v>
      </c>
      <c r="AF56" s="110">
        <f t="shared" ref="AF56:AF58" si="19">+E56-AD56</f>
        <v>1843587.78</v>
      </c>
      <c r="AG56" s="111">
        <f t="shared" ref="AG56:AG58" si="20">+AF56*100/E56</f>
        <v>94.874401690607584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1120900</v>
      </c>
      <c r="F58" s="110"/>
      <c r="G58" s="110">
        <v>114670</v>
      </c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114670</v>
      </c>
      <c r="AE58" s="111">
        <f t="shared" si="18"/>
        <v>10.230172183067179</v>
      </c>
      <c r="AF58" s="110">
        <f t="shared" si="19"/>
        <v>1006230</v>
      </c>
      <c r="AG58" s="111">
        <f t="shared" si="20"/>
        <v>89.769827816932818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100000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>
        <f t="shared" si="22"/>
        <v>0</v>
      </c>
      <c r="AF62" s="110">
        <f t="shared" si="23"/>
        <v>100000</v>
      </c>
      <c r="AG62" s="111">
        <f t="shared" si="24"/>
        <v>100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5469800</v>
      </c>
      <c r="F64" s="110"/>
      <c r="G64" s="110">
        <v>2444130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2444130</v>
      </c>
      <c r="AE64" s="111">
        <f t="shared" ref="AE64:AE71" si="26">+AD64*100/E64</f>
        <v>44.684083513108341</v>
      </c>
      <c r="AF64" s="110">
        <f t="shared" ref="AF64:AF71" si="27">+E64-AD64</f>
        <v>3025670</v>
      </c>
      <c r="AG64" s="111">
        <f t="shared" ref="AG64:AG71" si="28">+AF64*100/E64</f>
        <v>55.315916486891659</v>
      </c>
    </row>
    <row r="65" spans="1:33" ht="24" customHeight="1">
      <c r="B65" s="109"/>
      <c r="C65" s="109"/>
      <c r="D65" s="109" t="s">
        <v>142</v>
      </c>
      <c r="E65" s="110">
        <v>0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 t="e">
        <f t="shared" si="26"/>
        <v>#DIV/0!</v>
      </c>
      <c r="AF65" s="110">
        <f t="shared" si="27"/>
        <v>0</v>
      </c>
      <c r="AG65" s="111" t="e">
        <f t="shared" si="28"/>
        <v>#DIV/0!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80174327.780000001</v>
      </c>
      <c r="F66" s="115">
        <f t="shared" si="29"/>
        <v>99600</v>
      </c>
      <c r="G66" s="115">
        <f t="shared" si="29"/>
        <v>9035075.4600000009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9134675.4600000009</v>
      </c>
      <c r="AE66" s="116">
        <f t="shared" si="26"/>
        <v>11.393516743995333</v>
      </c>
      <c r="AF66" s="115">
        <f t="shared" si="27"/>
        <v>71039652.319999993</v>
      </c>
      <c r="AG66" s="116">
        <f t="shared" si="28"/>
        <v>88.606483256004651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3474240</v>
      </c>
      <c r="F67" s="115">
        <f t="shared" si="30"/>
        <v>3679176.21</v>
      </c>
      <c r="G67" s="115">
        <f t="shared" si="30"/>
        <v>10925413.560000002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14604589.770000003</v>
      </c>
      <c r="AE67" s="116">
        <f t="shared" si="26"/>
        <v>420.36790118126561</v>
      </c>
      <c r="AF67" s="115">
        <f t="shared" si="27"/>
        <v>-11130349.770000003</v>
      </c>
      <c r="AG67" s="116">
        <f t="shared" si="28"/>
        <v>-320.36790118126561</v>
      </c>
    </row>
    <row r="68" spans="1:33" ht="24" customHeight="1">
      <c r="B68" s="109"/>
      <c r="C68" s="109"/>
      <c r="D68" s="119" t="s">
        <v>145</v>
      </c>
      <c r="E68" s="110">
        <v>39223</v>
      </c>
      <c r="F68" s="110"/>
      <c r="G68" s="110">
        <v>2033088.89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2033088.89</v>
      </c>
      <c r="AE68" s="111">
        <f t="shared" si="26"/>
        <v>5183.4099635417997</v>
      </c>
      <c r="AF68" s="110">
        <f t="shared" si="27"/>
        <v>-1993865.89</v>
      </c>
      <c r="AG68" s="111">
        <f t="shared" si="28"/>
        <v>-5083.4099635417997</v>
      </c>
    </row>
    <row r="69" spans="1:33" ht="24" customHeight="1">
      <c r="B69" s="109"/>
      <c r="C69" s="109"/>
      <c r="D69" s="119" t="s">
        <v>146</v>
      </c>
      <c r="E69" s="110">
        <v>19538317.82</v>
      </c>
      <c r="F69" s="110"/>
      <c r="G69" s="110">
        <v>19751616.66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19751616.66</v>
      </c>
      <c r="AE69" s="111">
        <f t="shared" si="26"/>
        <v>101.09169500652538</v>
      </c>
      <c r="AF69" s="110">
        <f t="shared" si="27"/>
        <v>-213298.83999999985</v>
      </c>
      <c r="AG69" s="111">
        <f t="shared" si="28"/>
        <v>-1.091695006525387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 t="shared" ref="E71:AC71" si="31">E27-E66-E70-E69-E68</f>
        <v>-16103300.82</v>
      </c>
      <c r="F71" s="123">
        <f t="shared" si="31"/>
        <v>3679176.21</v>
      </c>
      <c r="G71" s="123">
        <f t="shared" si="31"/>
        <v>-10859291.989999998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-7180115.7799999984</v>
      </c>
      <c r="AE71" s="116">
        <f t="shared" si="26"/>
        <v>44.587851026681612</v>
      </c>
      <c r="AF71" s="115">
        <f t="shared" si="27"/>
        <v>-8923185.0400000028</v>
      </c>
      <c r="AG71" s="116">
        <f t="shared" si="28"/>
        <v>55.412148973318395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24500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7711264.5499999998</v>
      </c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7735764.5499999998</v>
      </c>
      <c r="F80" s="115">
        <f t="shared" si="32"/>
        <v>0</v>
      </c>
      <c r="G80" s="115">
        <f t="shared" si="32"/>
        <v>0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5:5" ht="24" customHeight="1"/>
    <row r="82" spans="5:5" ht="24" customHeight="1"/>
    <row r="83" spans="5:5" ht="24" customHeight="1">
      <c r="E83" s="125"/>
    </row>
    <row r="84" spans="5:5" ht="24" customHeight="1"/>
    <row r="85" spans="5:5" ht="24" customHeight="1"/>
    <row r="86" spans="5:5" ht="24" customHeight="1"/>
    <row r="87" spans="5:5" ht="24" customHeight="1"/>
    <row r="88" spans="5:5" ht="24" customHeight="1"/>
    <row r="89" spans="5:5" ht="24" customHeight="1"/>
    <row r="90" spans="5:5" ht="24" customHeight="1"/>
    <row r="91" spans="5:5" ht="24" customHeight="1"/>
    <row r="92" spans="5:5" ht="24" customHeight="1"/>
    <row r="93" spans="5:5" ht="24" customHeight="1"/>
    <row r="94" spans="5:5" ht="24" customHeight="1"/>
    <row r="95" spans="5:5" ht="24" customHeight="1"/>
    <row r="96" spans="5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0070C0"/>
  </sheetPr>
  <dimension ref="A1:AG1000"/>
  <sheetViews>
    <sheetView workbookViewId="0">
      <pane ySplit="8" topLeftCell="A12" activePane="bottomLeft" state="frozen"/>
      <selection pane="bottomLeft" activeCell="F16" sqref="F16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12.7109375" customWidth="1"/>
    <col min="7" max="7" width="7.9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263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68.400000000000006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72276816.599999994</v>
      </c>
      <c r="F11" s="156">
        <v>24658577.600000001</v>
      </c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24658577.600000001</v>
      </c>
      <c r="AE11" s="111">
        <f t="shared" ref="AE11:AE19" si="1">+AD11*100/E11</f>
        <v>34.116856220255833</v>
      </c>
      <c r="AF11" s="110">
        <f t="shared" ref="AF11:AF19" si="2">+E11-AD11</f>
        <v>47618238.999999993</v>
      </c>
      <c r="AG11" s="111">
        <f>+AF11*100/E11</f>
        <v>65.883143779744159</v>
      </c>
    </row>
    <row r="12" spans="1:33" ht="24" customHeight="1">
      <c r="B12" s="109"/>
      <c r="C12" s="109"/>
      <c r="D12" s="109" t="s">
        <v>7</v>
      </c>
      <c r="E12" s="110">
        <v>3009186.08</v>
      </c>
      <c r="F12" s="110">
        <v>0</v>
      </c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3009186.08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145100</v>
      </c>
      <c r="F13" s="110">
        <v>0</v>
      </c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145100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7472218.3600000003</v>
      </c>
      <c r="F14" s="110">
        <v>817765.83</v>
      </c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817765.83</v>
      </c>
      <c r="AE14" s="111">
        <f t="shared" si="1"/>
        <v>10.944083679053511</v>
      </c>
      <c r="AF14" s="110">
        <f t="shared" si="2"/>
        <v>6654452.5300000003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211372.79999999999</v>
      </c>
      <c r="F15" s="110">
        <v>0</v>
      </c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211372.79999999999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1637015.29</v>
      </c>
      <c r="F16" s="110">
        <v>0</v>
      </c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0</v>
      </c>
      <c r="AE16" s="111">
        <f t="shared" si="1"/>
        <v>0</v>
      </c>
      <c r="AF16" s="110">
        <f t="shared" si="2"/>
        <v>1637015.29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891011.32</v>
      </c>
      <c r="F17" s="110">
        <v>139344.95000000001</v>
      </c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139344.95000000001</v>
      </c>
      <c r="AE17" s="111">
        <f t="shared" si="1"/>
        <v>15.638965170498622</v>
      </c>
      <c r="AF17" s="110">
        <f t="shared" si="2"/>
        <v>751666.36999999988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286555.7</v>
      </c>
      <c r="F18" s="110">
        <v>0</v>
      </c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286555.7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4182802.65</v>
      </c>
      <c r="F19" s="358">
        <f>30331+129111.15+61862.15</f>
        <v>221304.3</v>
      </c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221304.3</v>
      </c>
      <c r="AE19" s="111">
        <f t="shared" si="1"/>
        <v>5.2908138039933581</v>
      </c>
      <c r="AF19" s="110">
        <f t="shared" si="2"/>
        <v>3961498.35</v>
      </c>
      <c r="AG19" s="111" t="e">
        <f t="shared" si="3"/>
        <v>#DIV/0!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>
        <v>0</v>
      </c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3826263.2727272729</v>
      </c>
      <c r="F22" s="110">
        <v>118597.31</v>
      </c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118597.31</v>
      </c>
      <c r="AE22" s="111">
        <f t="shared" si="5"/>
        <v>3.0995595845517068</v>
      </c>
      <c r="AF22" s="110">
        <f t="shared" si="6"/>
        <v>3707665.9627272729</v>
      </c>
      <c r="AG22" s="111">
        <f t="shared" si="7"/>
        <v>96.900440415448301</v>
      </c>
    </row>
    <row r="23" spans="2:33" ht="24" customHeight="1">
      <c r="B23" s="109"/>
      <c r="C23" s="109"/>
      <c r="D23" s="109" t="s">
        <v>28</v>
      </c>
      <c r="E23" s="110">
        <v>1100000</v>
      </c>
      <c r="F23" s="110">
        <v>3125.25</v>
      </c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3125.25</v>
      </c>
      <c r="AE23" s="111">
        <f t="shared" si="5"/>
        <v>0.28411363636363635</v>
      </c>
      <c r="AF23" s="110">
        <f t="shared" si="6"/>
        <v>1096874.75</v>
      </c>
      <c r="AG23" s="111">
        <f t="shared" si="7"/>
        <v>99.715886363636358</v>
      </c>
    </row>
    <row r="24" spans="2:33" ht="24" customHeight="1">
      <c r="B24" s="109"/>
      <c r="C24" s="109"/>
      <c r="D24" s="109" t="s">
        <v>30</v>
      </c>
      <c r="E24" s="110">
        <v>65692.549090909088</v>
      </c>
      <c r="F24" s="110">
        <v>0</v>
      </c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65692.549090909088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900000</v>
      </c>
      <c r="F25" s="110">
        <v>5000</v>
      </c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5000</v>
      </c>
      <c r="AE25" s="111">
        <f t="shared" si="5"/>
        <v>0.55555555555555558</v>
      </c>
      <c r="AF25" s="110">
        <f t="shared" si="6"/>
        <v>895000</v>
      </c>
      <c r="AG25" s="111">
        <f t="shared" si="7"/>
        <v>99.444444444444443</v>
      </c>
    </row>
    <row r="26" spans="2:33" ht="24" customHeight="1">
      <c r="B26" s="109"/>
      <c r="C26" s="109"/>
      <c r="D26" s="109" t="s">
        <v>121</v>
      </c>
      <c r="E26" s="110">
        <v>0</v>
      </c>
      <c r="F26" s="110">
        <v>0</v>
      </c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96004034.62181817</v>
      </c>
      <c r="F27" s="115">
        <f t="shared" si="8"/>
        <v>25963715.239999998</v>
      </c>
      <c r="G27" s="115">
        <f t="shared" si="8"/>
        <v>0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25963715.239999998</v>
      </c>
      <c r="AE27" s="116">
        <f t="shared" si="5"/>
        <v>27.044400104929974</v>
      </c>
      <c r="AF27" s="115">
        <f>SUM(AF10:AF26)</f>
        <v>70040319.381818175</v>
      </c>
      <c r="AG27" s="116">
        <f t="shared" si="7"/>
        <v>72.955599895070037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17718788.247272726</v>
      </c>
      <c r="F30" s="110">
        <v>1397101</v>
      </c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1397101</v>
      </c>
      <c r="AE30" s="111">
        <f t="shared" ref="AE30:AE41" si="10">+AD30*100/E30</f>
        <v>7.8848563485431438</v>
      </c>
      <c r="AF30" s="110">
        <f t="shared" ref="AF30:AF41" si="11">+E30-AD30</f>
        <v>16321687.247272726</v>
      </c>
      <c r="AG30" s="111">
        <f t="shared" ref="AG30:AG41" si="12">+AF30*100/E30</f>
        <v>92.115143651456847</v>
      </c>
    </row>
    <row r="31" spans="2:33" ht="24" customHeight="1">
      <c r="B31" s="109"/>
      <c r="C31" s="109"/>
      <c r="D31" s="109" t="s">
        <v>124</v>
      </c>
      <c r="E31" s="110">
        <v>0</v>
      </c>
      <c r="F31" s="110">
        <v>0</v>
      </c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0</v>
      </c>
      <c r="AE31" s="111" t="e">
        <f t="shared" si="10"/>
        <v>#DIV/0!</v>
      </c>
      <c r="AF31" s="110">
        <f t="shared" si="11"/>
        <v>0</v>
      </c>
      <c r="AG31" s="111" t="e">
        <f t="shared" si="12"/>
        <v>#DIV/0!</v>
      </c>
    </row>
    <row r="32" spans="2:33" ht="24" customHeight="1">
      <c r="B32" s="109"/>
      <c r="C32" s="109"/>
      <c r="D32" s="109" t="s">
        <v>40</v>
      </c>
      <c r="E32" s="110">
        <v>1529736.3636363635</v>
      </c>
      <c r="F32" s="110">
        <v>143775</v>
      </c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143775</v>
      </c>
      <c r="AE32" s="111">
        <f t="shared" si="10"/>
        <v>9.3986783224679247</v>
      </c>
      <c r="AF32" s="110">
        <f t="shared" si="11"/>
        <v>1385961.3636363635</v>
      </c>
      <c r="AG32" s="111">
        <f t="shared" si="12"/>
        <v>90.60132167753207</v>
      </c>
    </row>
    <row r="33" spans="2:33" ht="24" customHeight="1">
      <c r="B33" s="109"/>
      <c r="C33" s="109"/>
      <c r="D33" s="109" t="s">
        <v>42</v>
      </c>
      <c r="E33" s="110">
        <v>1325454.5454545454</v>
      </c>
      <c r="F33" s="110">
        <v>135000</v>
      </c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135000</v>
      </c>
      <c r="AE33" s="111">
        <f t="shared" si="10"/>
        <v>10.185185185185185</v>
      </c>
      <c r="AF33" s="110">
        <f t="shared" si="11"/>
        <v>1190454.5454545454</v>
      </c>
      <c r="AG33" s="111">
        <f t="shared" si="12"/>
        <v>89.814814814814824</v>
      </c>
    </row>
    <row r="34" spans="2:33" ht="24" customHeight="1">
      <c r="B34" s="109"/>
      <c r="C34" s="109"/>
      <c r="D34" s="109" t="s">
        <v>44</v>
      </c>
      <c r="E34" s="110">
        <v>5310429.8181818184</v>
      </c>
      <c r="F34" s="110">
        <v>671800</v>
      </c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671800</v>
      </c>
      <c r="AE34" s="111">
        <f t="shared" si="10"/>
        <v>12.650576751808208</v>
      </c>
      <c r="AF34" s="110">
        <f t="shared" si="11"/>
        <v>4638629.8181818184</v>
      </c>
      <c r="AG34" s="111">
        <f t="shared" si="12"/>
        <v>87.349423248191783</v>
      </c>
    </row>
    <row r="35" spans="2:33" ht="24" customHeight="1">
      <c r="B35" s="109"/>
      <c r="C35" s="109"/>
      <c r="D35" s="109" t="s">
        <v>46</v>
      </c>
      <c r="E35" s="110">
        <v>0</v>
      </c>
      <c r="F35" s="110">
        <v>0</v>
      </c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154561.71272727274</v>
      </c>
      <c r="F36" s="110">
        <v>22500</v>
      </c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22500</v>
      </c>
      <c r="AE36" s="111">
        <f t="shared" si="10"/>
        <v>14.557292102282604</v>
      </c>
      <c r="AF36" s="110">
        <f t="shared" si="11"/>
        <v>132061.71272727274</v>
      </c>
      <c r="AG36" s="111">
        <f t="shared" si="12"/>
        <v>85.442707897717398</v>
      </c>
    </row>
    <row r="37" spans="2:33" ht="24" customHeight="1">
      <c r="B37" s="109"/>
      <c r="C37" s="109"/>
      <c r="D37" s="109" t="s">
        <v>50</v>
      </c>
      <c r="E37" s="110">
        <v>14445845.970909091</v>
      </c>
      <c r="F37" s="110">
        <v>1111614.53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1111614.53</v>
      </c>
      <c r="AE37" s="111">
        <f t="shared" si="10"/>
        <v>7.6950462592399154</v>
      </c>
      <c r="AF37" s="110">
        <f t="shared" si="11"/>
        <v>13334231.440909091</v>
      </c>
      <c r="AG37" s="111">
        <f t="shared" si="12"/>
        <v>92.304953740760098</v>
      </c>
    </row>
    <row r="38" spans="2:33" ht="24" customHeight="1">
      <c r="B38" s="109"/>
      <c r="C38" s="109"/>
      <c r="D38" s="109" t="s">
        <v>52</v>
      </c>
      <c r="E38" s="110">
        <v>0</v>
      </c>
      <c r="F38" s="110">
        <v>0</v>
      </c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1413653.6363636365</v>
      </c>
      <c r="F39" s="110">
        <v>118765</v>
      </c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118765</v>
      </c>
      <c r="AE39" s="111">
        <f t="shared" si="10"/>
        <v>8.4012799843603183</v>
      </c>
      <c r="AF39" s="110">
        <f t="shared" si="11"/>
        <v>1294888.6363636365</v>
      </c>
      <c r="AG39" s="111">
        <f t="shared" si="12"/>
        <v>91.598720015639671</v>
      </c>
    </row>
    <row r="40" spans="2:33" ht="24" customHeight="1">
      <c r="B40" s="109"/>
      <c r="C40" s="109"/>
      <c r="D40" s="109" t="s">
        <v>56</v>
      </c>
      <c r="E40" s="110">
        <v>933009.1381818183</v>
      </c>
      <c r="F40" s="110">
        <v>72361.399999999994</v>
      </c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72361.399999999994</v>
      </c>
      <c r="AE40" s="111">
        <f t="shared" si="10"/>
        <v>7.7557011007429928</v>
      </c>
      <c r="AF40" s="110">
        <f t="shared" si="11"/>
        <v>860647.73818181828</v>
      </c>
      <c r="AG40" s="111">
        <f t="shared" si="12"/>
        <v>92.244298899257004</v>
      </c>
    </row>
    <row r="41" spans="2:33" ht="24" customHeight="1">
      <c r="B41" s="109"/>
      <c r="C41" s="109"/>
      <c r="D41" s="109" t="s">
        <v>126</v>
      </c>
      <c r="E41" s="110">
        <v>0</v>
      </c>
      <c r="F41" s="110">
        <v>0</v>
      </c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13193163.523636363</v>
      </c>
      <c r="F43" s="110">
        <v>1461308.45</v>
      </c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1461308.45</v>
      </c>
      <c r="AE43" s="111">
        <f>+AD43*100/E43</f>
        <v>11.07625511790236</v>
      </c>
      <c r="AF43" s="110">
        <f>+E43-AD43</f>
        <v>11731855.073636364</v>
      </c>
      <c r="AG43" s="111">
        <f>+AF43*100/E43</f>
        <v>88.923744882097651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2511197.6618181821</v>
      </c>
      <c r="F45" s="110">
        <v>250626</v>
      </c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250626</v>
      </c>
      <c r="AE45" s="111">
        <f t="shared" ref="AE45:AE53" si="14">+AD45*100/E45</f>
        <v>9.9803374226837764</v>
      </c>
      <c r="AF45" s="110">
        <f t="shared" ref="AF45:AF53" si="15">+E45-AD45</f>
        <v>2260571.6618181821</v>
      </c>
      <c r="AG45" s="111">
        <f t="shared" ref="AG45:AG53" si="16">+AF45*100/E45</f>
        <v>90.019662577316225</v>
      </c>
    </row>
    <row r="46" spans="2:33" ht="24" customHeight="1">
      <c r="B46" s="109"/>
      <c r="C46" s="109"/>
      <c r="D46" s="109" t="s">
        <v>131</v>
      </c>
      <c r="E46" s="110">
        <v>9996760.1999999993</v>
      </c>
      <c r="F46" s="110">
        <v>1191508</v>
      </c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1191508</v>
      </c>
      <c r="AE46" s="111">
        <f t="shared" si="14"/>
        <v>11.918941498666738</v>
      </c>
      <c r="AF46" s="110">
        <f t="shared" si="15"/>
        <v>8805252.1999999993</v>
      </c>
      <c r="AG46" s="111">
        <f t="shared" si="16"/>
        <v>88.08105850133326</v>
      </c>
    </row>
    <row r="47" spans="2:33" ht="24" customHeight="1">
      <c r="B47" s="109"/>
      <c r="C47" s="109"/>
      <c r="D47" s="109" t="s">
        <v>132</v>
      </c>
      <c r="E47" s="110">
        <v>222508.36363636365</v>
      </c>
      <c r="F47" s="110">
        <v>0</v>
      </c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222508.36363636365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411812.81454545452</v>
      </c>
      <c r="F48" s="110">
        <v>7475</v>
      </c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7475</v>
      </c>
      <c r="AE48" s="111">
        <f t="shared" si="14"/>
        <v>1.8151450697935809</v>
      </c>
      <c r="AF48" s="110">
        <f t="shared" si="15"/>
        <v>404337.81454545452</v>
      </c>
      <c r="AG48" s="111">
        <f t="shared" si="16"/>
        <v>98.184854930206427</v>
      </c>
    </row>
    <row r="49" spans="2:33" ht="24" customHeight="1">
      <c r="B49" s="109"/>
      <c r="C49" s="109"/>
      <c r="D49" s="109" t="s">
        <v>134</v>
      </c>
      <c r="E49" s="110">
        <v>0</v>
      </c>
      <c r="F49" s="110">
        <v>0</v>
      </c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6419852.3099999996</v>
      </c>
      <c r="F50" s="110">
        <v>252182</v>
      </c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252182</v>
      </c>
      <c r="AE50" s="111">
        <f t="shared" si="14"/>
        <v>3.9281589018361704</v>
      </c>
      <c r="AF50" s="110">
        <f t="shared" si="15"/>
        <v>6167670.3099999996</v>
      </c>
      <c r="AG50" s="111">
        <f t="shared" si="16"/>
        <v>96.07184109816383</v>
      </c>
    </row>
    <row r="51" spans="2:33" ht="24" customHeight="1">
      <c r="B51" s="109"/>
      <c r="C51" s="109"/>
      <c r="D51" s="109" t="s">
        <v>65</v>
      </c>
      <c r="E51" s="110">
        <v>3359179.8218181818</v>
      </c>
      <c r="F51" s="110">
        <v>301234.03999999998</v>
      </c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301234.03999999998</v>
      </c>
      <c r="AE51" s="111">
        <f t="shared" si="14"/>
        <v>8.9674877791137337</v>
      </c>
      <c r="AF51" s="110">
        <f t="shared" si="15"/>
        <v>3057945.7818181817</v>
      </c>
      <c r="AG51" s="111">
        <f t="shared" si="16"/>
        <v>91.032512220886261</v>
      </c>
    </row>
    <row r="52" spans="2:33" ht="24" customHeight="1">
      <c r="B52" s="109"/>
      <c r="C52" s="109"/>
      <c r="D52" s="109" t="s">
        <v>67</v>
      </c>
      <c r="E52" s="110">
        <v>26774120.350000001</v>
      </c>
      <c r="F52" s="110">
        <v>1254291.8500000001</v>
      </c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1254291.8500000001</v>
      </c>
      <c r="AE52" s="111">
        <f t="shared" si="14"/>
        <v>4.684717307622023</v>
      </c>
      <c r="AF52" s="110">
        <f t="shared" si="15"/>
        <v>25519828.5</v>
      </c>
      <c r="AG52" s="111">
        <f t="shared" si="16"/>
        <v>95.315282692377977</v>
      </c>
    </row>
    <row r="53" spans="2:33" ht="24" customHeight="1">
      <c r="B53" s="109"/>
      <c r="C53" s="109"/>
      <c r="D53" s="109" t="s">
        <v>135</v>
      </c>
      <c r="E53" s="110">
        <v>1676520</v>
      </c>
      <c r="F53" s="110">
        <v>37320</v>
      </c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37320</v>
      </c>
      <c r="AE53" s="111">
        <f t="shared" si="14"/>
        <v>2.2260396535681055</v>
      </c>
      <c r="AF53" s="110">
        <f t="shared" si="15"/>
        <v>1639200</v>
      </c>
      <c r="AG53" s="111">
        <f t="shared" si="16"/>
        <v>97.773960346431892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3009186.08</v>
      </c>
      <c r="F56" s="110">
        <v>0</v>
      </c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3009186.08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>
        <v>0</v>
      </c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0</v>
      </c>
      <c r="F58" s="110">
        <v>0</v>
      </c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 t="e">
        <f t="shared" si="18"/>
        <v>#DIV/0!</v>
      </c>
      <c r="AF58" s="110">
        <f t="shared" si="19"/>
        <v>0</v>
      </c>
      <c r="AG58" s="111" t="e">
        <f t="shared" si="20"/>
        <v>#DIV/0!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>
        <v>0</v>
      </c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>
        <v>0</v>
      </c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>
        <v>0</v>
      </c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4463995.0690909093</v>
      </c>
      <c r="F64" s="110">
        <v>0</v>
      </c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4463995.0690909093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1324392.1090909094</v>
      </c>
      <c r="F65" s="110">
        <v>0</v>
      </c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1324392.1090909094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116194167.73636362</v>
      </c>
      <c r="F66" s="115">
        <f t="shared" si="29"/>
        <v>8428862.2699999996</v>
      </c>
      <c r="G66" s="115">
        <f t="shared" si="29"/>
        <v>0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8428862.2699999996</v>
      </c>
      <c r="AE66" s="116">
        <f t="shared" si="26"/>
        <v>7.2541182007727745</v>
      </c>
      <c r="AF66" s="115">
        <f t="shared" si="27"/>
        <v>107765305.46636362</v>
      </c>
      <c r="AG66" s="116">
        <f t="shared" si="28"/>
        <v>92.74588179922722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-20190133.11454545</v>
      </c>
      <c r="F67" s="115">
        <f t="shared" si="30"/>
        <v>17534852.969999999</v>
      </c>
      <c r="G67" s="115">
        <f t="shared" si="30"/>
        <v>0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17534852.969999999</v>
      </c>
      <c r="AE67" s="116">
        <f t="shared" si="26"/>
        <v>-86.848624872945877</v>
      </c>
      <c r="AF67" s="115">
        <f t="shared" si="27"/>
        <v>-37724986.084545448</v>
      </c>
      <c r="AG67" s="116">
        <f t="shared" si="28"/>
        <v>186.84862487294586</v>
      </c>
    </row>
    <row r="68" spans="1:33" ht="24" customHeight="1">
      <c r="B68" s="109"/>
      <c r="C68" s="109"/>
      <c r="D68" s="119" t="s">
        <v>145</v>
      </c>
      <c r="E68" s="110">
        <v>74794896.280000001</v>
      </c>
      <c r="F68" s="110">
        <v>0</v>
      </c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>
        <f t="shared" si="26"/>
        <v>0</v>
      </c>
      <c r="AF68" s="110">
        <f t="shared" si="27"/>
        <v>74794896.280000001</v>
      </c>
      <c r="AG68" s="111">
        <f t="shared" si="28"/>
        <v>100</v>
      </c>
    </row>
    <row r="69" spans="1:33" ht="24" customHeight="1">
      <c r="B69" s="109"/>
      <c r="C69" s="109"/>
      <c r="D69" s="119" t="s">
        <v>146</v>
      </c>
      <c r="E69" s="110">
        <v>28765600.470000003</v>
      </c>
      <c r="F69" s="110">
        <v>34337590.560000002</v>
      </c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34337590.560000002</v>
      </c>
      <c r="AE69" s="111">
        <f t="shared" si="26"/>
        <v>119.37032427260155</v>
      </c>
      <c r="AF69" s="110">
        <f t="shared" si="27"/>
        <v>-5571990.0899999999</v>
      </c>
      <c r="AG69" s="111">
        <f t="shared" si="28"/>
        <v>-19.370324272601565</v>
      </c>
    </row>
    <row r="70" spans="1:33" ht="24" customHeight="1">
      <c r="B70" s="109"/>
      <c r="C70" s="109"/>
      <c r="D70" s="119" t="s">
        <v>147</v>
      </c>
      <c r="E70" s="110">
        <v>0</v>
      </c>
      <c r="F70" s="110">
        <v>0</v>
      </c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 t="shared" ref="E71:AC71" si="31">E27-E66-E70-E69-E68</f>
        <v>-123750629.86454545</v>
      </c>
      <c r="F71" s="123">
        <f t="shared" si="31"/>
        <v>-16802737.590000004</v>
      </c>
      <c r="G71" s="123">
        <f t="shared" si="31"/>
        <v>0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-16802737.590000004</v>
      </c>
      <c r="AE71" s="116">
        <f t="shared" si="26"/>
        <v>13.577900660701193</v>
      </c>
      <c r="AF71" s="115">
        <f t="shared" si="27"/>
        <v>-106947892.27454545</v>
      </c>
      <c r="AG71" s="116">
        <f t="shared" si="28"/>
        <v>86.422099339298796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>
        <v>0</v>
      </c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0</v>
      </c>
      <c r="F75" s="110">
        <v>324252.5</v>
      </c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639500.17272725608</v>
      </c>
      <c r="F78" s="110">
        <v>22683068.84</v>
      </c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639500.17272725608</v>
      </c>
      <c r="F80" s="115">
        <f t="shared" si="32"/>
        <v>23007321.34</v>
      </c>
      <c r="G80" s="115">
        <f t="shared" si="32"/>
        <v>0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5:5" ht="24" customHeight="1"/>
    <row r="82" spans="5:5" ht="24" customHeight="1"/>
    <row r="83" spans="5:5" ht="24" customHeight="1">
      <c r="E83" s="125"/>
    </row>
    <row r="84" spans="5:5" ht="24" customHeight="1"/>
    <row r="85" spans="5:5" ht="24" customHeight="1"/>
    <row r="86" spans="5:5" ht="24" customHeight="1"/>
    <row r="87" spans="5:5" ht="24" customHeight="1"/>
    <row r="88" spans="5:5" ht="24" customHeight="1"/>
    <row r="89" spans="5:5" ht="24" customHeight="1"/>
    <row r="90" spans="5:5" ht="24" customHeight="1"/>
    <row r="91" spans="5:5" ht="24" customHeight="1"/>
    <row r="92" spans="5:5" ht="24" customHeight="1"/>
    <row r="93" spans="5:5" ht="24" customHeight="1"/>
    <row r="94" spans="5:5" ht="24" customHeight="1"/>
    <row r="95" spans="5:5" ht="24" customHeight="1"/>
    <row r="96" spans="5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F0000"/>
  </sheetPr>
  <dimension ref="A1:AG1000"/>
  <sheetViews>
    <sheetView workbookViewId="0">
      <pane ySplit="8" topLeftCell="A9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7.7109375" customWidth="1"/>
    <col min="7" max="7" width="7.9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264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20917146.170000002</v>
      </c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0</v>
      </c>
      <c r="AE11" s="111">
        <f t="shared" ref="AE11:AE19" si="1">+AD11*100/E11</f>
        <v>0</v>
      </c>
      <c r="AF11" s="110">
        <f t="shared" ref="AF11:AF19" si="2">+E11-AD11</f>
        <v>20917146.170000002</v>
      </c>
      <c r="AG11" s="111">
        <f>+AF11*100/E11</f>
        <v>100</v>
      </c>
    </row>
    <row r="12" spans="1:33" ht="24" customHeight="1">
      <c r="B12" s="109"/>
      <c r="C12" s="109"/>
      <c r="D12" s="109" t="s">
        <v>7</v>
      </c>
      <c r="E12" s="110">
        <v>1931450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1931450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60000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60000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3200000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0</v>
      </c>
      <c r="AE14" s="111">
        <f t="shared" si="1"/>
        <v>0</v>
      </c>
      <c r="AF14" s="110">
        <f t="shared" si="2"/>
        <v>3200000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0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 t="e">
        <f t="shared" si="1"/>
        <v>#DIV/0!</v>
      </c>
      <c r="AF15" s="110">
        <f t="shared" si="2"/>
        <v>0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417852.28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0</v>
      </c>
      <c r="AE16" s="111">
        <f t="shared" si="1"/>
        <v>0</v>
      </c>
      <c r="AF16" s="110">
        <f t="shared" si="2"/>
        <v>417852.28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333374.24</v>
      </c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0</v>
      </c>
      <c r="AE17" s="111">
        <f t="shared" si="1"/>
        <v>0</v>
      </c>
      <c r="AF17" s="110">
        <f t="shared" si="2"/>
        <v>333374.24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2739.43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2739.43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800000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0</v>
      </c>
      <c r="AE19" s="111">
        <f t="shared" si="1"/>
        <v>0</v>
      </c>
      <c r="AF19" s="110">
        <f t="shared" si="2"/>
        <v>800000</v>
      </c>
      <c r="AG19" s="111" t="e">
        <f t="shared" si="3"/>
        <v>#DIV/0!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56950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56950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860000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0</v>
      </c>
      <c r="AE23" s="111">
        <f t="shared" si="5"/>
        <v>0</v>
      </c>
      <c r="AF23" s="110">
        <f t="shared" si="6"/>
        <v>860000</v>
      </c>
      <c r="AG23" s="111">
        <f t="shared" si="7"/>
        <v>100</v>
      </c>
    </row>
    <row r="24" spans="2:33" ht="24" customHeight="1">
      <c r="B24" s="109"/>
      <c r="C24" s="109"/>
      <c r="D24" s="109" t="s">
        <v>30</v>
      </c>
      <c r="E24" s="110">
        <v>42084.458181818183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42084.458181818183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15000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0</v>
      </c>
      <c r="AE25" s="111">
        <f t="shared" si="5"/>
        <v>0</v>
      </c>
      <c r="AF25" s="110">
        <f t="shared" si="6"/>
        <v>15000</v>
      </c>
      <c r="AG25" s="111">
        <f t="shared" si="7"/>
        <v>100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28636596.578181818</v>
      </c>
      <c r="F27" s="115">
        <f t="shared" si="8"/>
        <v>0</v>
      </c>
      <c r="G27" s="115">
        <f t="shared" si="8"/>
        <v>0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0</v>
      </c>
      <c r="AE27" s="116">
        <f t="shared" si="5"/>
        <v>0</v>
      </c>
      <c r="AF27" s="115">
        <f>SUM(AF10:AF26)</f>
        <v>28636596.578181818</v>
      </c>
      <c r="AG27" s="116">
        <f t="shared" si="7"/>
        <v>100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5353560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0</v>
      </c>
      <c r="AE30" s="111">
        <f t="shared" ref="AE30:AE41" si="10">+AD30*100/E30</f>
        <v>0</v>
      </c>
      <c r="AF30" s="110">
        <f t="shared" ref="AF30:AF41" si="11">+E30-AD30</f>
        <v>5353560</v>
      </c>
      <c r="AG30" s="111">
        <f t="shared" ref="AG30:AG41" si="12">+AF30*100/E30</f>
        <v>100</v>
      </c>
    </row>
    <row r="31" spans="2:33" ht="24" customHeight="1">
      <c r="B31" s="109"/>
      <c r="C31" s="109"/>
      <c r="D31" s="109" t="s">
        <v>124</v>
      </c>
      <c r="E31" s="110">
        <v>5138765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0</v>
      </c>
      <c r="AE31" s="111">
        <f t="shared" si="10"/>
        <v>0</v>
      </c>
      <c r="AF31" s="110">
        <f t="shared" si="11"/>
        <v>5138765</v>
      </c>
      <c r="AG31" s="111">
        <f t="shared" si="12"/>
        <v>100</v>
      </c>
    </row>
    <row r="32" spans="2:33" ht="24" customHeight="1">
      <c r="B32" s="109"/>
      <c r="C32" s="109"/>
      <c r="D32" s="109" t="s">
        <v>40</v>
      </c>
      <c r="E32" s="110">
        <v>540720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0</v>
      </c>
      <c r="AE32" s="111">
        <f t="shared" si="10"/>
        <v>0</v>
      </c>
      <c r="AF32" s="110">
        <f t="shared" si="11"/>
        <v>540720</v>
      </c>
      <c r="AG32" s="111">
        <f t="shared" si="12"/>
        <v>100</v>
      </c>
    </row>
    <row r="33" spans="2:33" ht="24" customHeight="1">
      <c r="B33" s="109"/>
      <c r="C33" s="109"/>
      <c r="D33" s="109" t="s">
        <v>42</v>
      </c>
      <c r="E33" s="110">
        <v>720000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0</v>
      </c>
      <c r="AE33" s="111">
        <f t="shared" si="10"/>
        <v>0</v>
      </c>
      <c r="AF33" s="110">
        <f t="shared" si="11"/>
        <v>720000</v>
      </c>
      <c r="AG33" s="111">
        <f t="shared" si="12"/>
        <v>100</v>
      </c>
    </row>
    <row r="34" spans="2:33" ht="24" customHeight="1">
      <c r="B34" s="109"/>
      <c r="C34" s="109"/>
      <c r="D34" s="109" t="s">
        <v>44</v>
      </c>
      <c r="E34" s="110">
        <v>2953800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0</v>
      </c>
      <c r="AE34" s="111">
        <f t="shared" si="10"/>
        <v>0</v>
      </c>
      <c r="AF34" s="110">
        <f t="shared" si="11"/>
        <v>2953800</v>
      </c>
      <c r="AG34" s="111">
        <f t="shared" si="12"/>
        <v>100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0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0</v>
      </c>
      <c r="AE36" s="111" t="e">
        <f t="shared" si="10"/>
        <v>#DIV/0!</v>
      </c>
      <c r="AF36" s="110">
        <f t="shared" si="11"/>
        <v>0</v>
      </c>
      <c r="AG36" s="111" t="e">
        <f t="shared" si="12"/>
        <v>#DIV/0!</v>
      </c>
    </row>
    <row r="37" spans="2:33" ht="24" customHeight="1">
      <c r="B37" s="109"/>
      <c r="C37" s="109"/>
      <c r="D37" s="109" t="s">
        <v>50</v>
      </c>
      <c r="E37" s="110">
        <v>60000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0</v>
      </c>
      <c r="AE37" s="111">
        <f t="shared" si="10"/>
        <v>0</v>
      </c>
      <c r="AF37" s="110">
        <f t="shared" si="11"/>
        <v>60000</v>
      </c>
      <c r="AG37" s="111">
        <f t="shared" si="12"/>
        <v>100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7200</v>
      </c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>
        <f t="shared" si="10"/>
        <v>0</v>
      </c>
      <c r="AF39" s="110">
        <f t="shared" si="11"/>
        <v>7200</v>
      </c>
      <c r="AG39" s="111">
        <f t="shared" si="12"/>
        <v>100</v>
      </c>
    </row>
    <row r="40" spans="2:33" ht="24" customHeight="1">
      <c r="B40" s="109"/>
      <c r="C40" s="109"/>
      <c r="D40" s="109" t="s">
        <v>56</v>
      </c>
      <c r="E40" s="110">
        <v>403250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0</v>
      </c>
      <c r="AE40" s="111">
        <f t="shared" si="10"/>
        <v>0</v>
      </c>
      <c r="AF40" s="110">
        <f t="shared" si="11"/>
        <v>403250</v>
      </c>
      <c r="AG40" s="111">
        <f t="shared" si="12"/>
        <v>100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4943397.3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0</v>
      </c>
      <c r="AE43" s="111">
        <f>+AD43*100/E43</f>
        <v>0</v>
      </c>
      <c r="AF43" s="110">
        <f>+E43-AD43</f>
        <v>4943397.3</v>
      </c>
      <c r="AG43" s="111">
        <f>+AF43*100/E43</f>
        <v>100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1477593.94</v>
      </c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0</v>
      </c>
      <c r="AE45" s="111">
        <f t="shared" ref="AE45:AE53" si="14">+AD45*100/E45</f>
        <v>0</v>
      </c>
      <c r="AF45" s="110">
        <f t="shared" ref="AF45:AF53" si="15">+E45-AD45</f>
        <v>1477593.94</v>
      </c>
      <c r="AG45" s="111">
        <f t="shared" ref="AG45:AG53" si="16">+AF45*100/E45</f>
        <v>100</v>
      </c>
    </row>
    <row r="46" spans="2:33" ht="24" customHeight="1">
      <c r="B46" s="109"/>
      <c r="C46" s="109"/>
      <c r="D46" s="109" t="s">
        <v>131</v>
      </c>
      <c r="E46" s="110">
        <v>3765801.2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0</v>
      </c>
      <c r="AE46" s="111">
        <f t="shared" si="14"/>
        <v>0</v>
      </c>
      <c r="AF46" s="110">
        <f t="shared" si="15"/>
        <v>3765801.2</v>
      </c>
      <c r="AG46" s="111">
        <f t="shared" si="16"/>
        <v>100</v>
      </c>
    </row>
    <row r="47" spans="2:33" ht="24" customHeight="1">
      <c r="B47" s="109"/>
      <c r="C47" s="109"/>
      <c r="D47" s="109" t="s">
        <v>132</v>
      </c>
      <c r="E47" s="110">
        <v>96694.41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96694.41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656556.42000000004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656556.42000000004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1976585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0</v>
      </c>
      <c r="AE50" s="111">
        <f t="shared" si="14"/>
        <v>0</v>
      </c>
      <c r="AF50" s="110">
        <f t="shared" si="15"/>
        <v>1976585</v>
      </c>
      <c r="AG50" s="111">
        <f t="shared" si="16"/>
        <v>100</v>
      </c>
    </row>
    <row r="51" spans="2:33" ht="24" customHeight="1">
      <c r="B51" s="109"/>
      <c r="C51" s="109"/>
      <c r="D51" s="109" t="s">
        <v>65</v>
      </c>
      <c r="E51" s="110">
        <v>1296614.6181818182</v>
      </c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0</v>
      </c>
      <c r="AE51" s="111">
        <f t="shared" si="14"/>
        <v>0</v>
      </c>
      <c r="AF51" s="110">
        <f t="shared" si="15"/>
        <v>1296614.6181818182</v>
      </c>
      <c r="AG51" s="111">
        <f t="shared" si="16"/>
        <v>100</v>
      </c>
    </row>
    <row r="52" spans="2:33" ht="24" customHeight="1">
      <c r="B52" s="109"/>
      <c r="C52" s="109"/>
      <c r="D52" s="109" t="s">
        <v>67</v>
      </c>
      <c r="E52" s="110">
        <v>2490261.7999999998</v>
      </c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0</v>
      </c>
      <c r="AE52" s="111">
        <f t="shared" si="14"/>
        <v>0</v>
      </c>
      <c r="AF52" s="110">
        <f t="shared" si="15"/>
        <v>2490261.7999999998</v>
      </c>
      <c r="AG52" s="111">
        <f t="shared" si="16"/>
        <v>100</v>
      </c>
    </row>
    <row r="53" spans="2:33" ht="24" customHeight="1">
      <c r="B53" s="109"/>
      <c r="C53" s="109"/>
      <c r="D53" s="109" t="s">
        <v>135</v>
      </c>
      <c r="E53" s="110">
        <v>1123584.97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>
        <f t="shared" si="14"/>
        <v>0</v>
      </c>
      <c r="AF53" s="110">
        <f t="shared" si="15"/>
        <v>1123584.97</v>
      </c>
      <c r="AG53" s="111">
        <f t="shared" si="16"/>
        <v>100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975000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975000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0</v>
      </c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 t="e">
        <f t="shared" si="18"/>
        <v>#DIV/0!</v>
      </c>
      <c r="AF58" s="110">
        <f t="shared" si="19"/>
        <v>0</v>
      </c>
      <c r="AG58" s="111" t="e">
        <f t="shared" si="20"/>
        <v>#DIV/0!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956450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>
        <f t="shared" ref="AE60:AE62" si="22">+AD60*100/E60</f>
        <v>0</v>
      </c>
      <c r="AF60" s="110">
        <f t="shared" ref="AF60:AF62" si="23">+E60-AD60</f>
        <v>956450</v>
      </c>
      <c r="AG60" s="111">
        <f t="shared" ref="AG60:AG62" si="24">+AF60*100/E60</f>
        <v>100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1056000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1056000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0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 t="e">
        <f t="shared" si="26"/>
        <v>#DIV/0!</v>
      </c>
      <c r="AF65" s="110">
        <f t="shared" si="27"/>
        <v>0</v>
      </c>
      <c r="AG65" s="111" t="e">
        <f t="shared" si="28"/>
        <v>#DIV/0!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35991834.658181816</v>
      </c>
      <c r="F66" s="115">
        <f t="shared" si="29"/>
        <v>0</v>
      </c>
      <c r="G66" s="115">
        <f t="shared" si="29"/>
        <v>0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0</v>
      </c>
      <c r="AE66" s="116">
        <f t="shared" si="26"/>
        <v>0</v>
      </c>
      <c r="AF66" s="115">
        <f t="shared" si="27"/>
        <v>35991834.658181816</v>
      </c>
      <c r="AG66" s="116">
        <f t="shared" si="28"/>
        <v>100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-7355238.0799999982</v>
      </c>
      <c r="F67" s="115">
        <f t="shared" si="30"/>
        <v>0</v>
      </c>
      <c r="G67" s="115">
        <f t="shared" si="30"/>
        <v>0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0</v>
      </c>
      <c r="AE67" s="116">
        <f t="shared" si="26"/>
        <v>0</v>
      </c>
      <c r="AF67" s="115">
        <f t="shared" si="27"/>
        <v>-7355238.0799999982</v>
      </c>
      <c r="AG67" s="116">
        <f t="shared" si="28"/>
        <v>99.999999999999986</v>
      </c>
    </row>
    <row r="68" spans="1:33" ht="24" customHeight="1">
      <c r="B68" s="109"/>
      <c r="C68" s="109"/>
      <c r="D68" s="119" t="s">
        <v>145</v>
      </c>
      <c r="E68" s="110">
        <v>15931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>
        <f t="shared" si="26"/>
        <v>0</v>
      </c>
      <c r="AF68" s="110">
        <f t="shared" si="27"/>
        <v>15931</v>
      </c>
      <c r="AG68" s="111">
        <f t="shared" si="28"/>
        <v>100</v>
      </c>
    </row>
    <row r="69" spans="1:33" ht="24" customHeight="1">
      <c r="B69" s="109"/>
      <c r="C69" s="109"/>
      <c r="D69" s="119" t="s">
        <v>146</v>
      </c>
      <c r="E69" s="110">
        <v>10665167.442545455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10665167.442545455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 t="shared" ref="E71:AC71" si="31">E27-E66-E70-E69-E68</f>
        <v>-18036336.522545453</v>
      </c>
      <c r="F71" s="123">
        <f t="shared" si="31"/>
        <v>0</v>
      </c>
      <c r="G71" s="123">
        <f t="shared" si="31"/>
        <v>0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0</v>
      </c>
      <c r="AE71" s="116">
        <f t="shared" si="26"/>
        <v>0</v>
      </c>
      <c r="AF71" s="115">
        <f t="shared" si="27"/>
        <v>-18036336.522545453</v>
      </c>
      <c r="AG71" s="116">
        <f t="shared" si="28"/>
        <v>100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148860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0</v>
      </c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5325509.9800000004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5474369.9800000004</v>
      </c>
      <c r="F80" s="115">
        <f t="shared" si="32"/>
        <v>0</v>
      </c>
      <c r="G80" s="115">
        <f t="shared" si="32"/>
        <v>0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5:5" ht="24" customHeight="1"/>
    <row r="82" spans="5:5" ht="24" customHeight="1"/>
    <row r="83" spans="5:5" ht="24" customHeight="1">
      <c r="E83" s="125"/>
    </row>
    <row r="84" spans="5:5" ht="24" customHeight="1"/>
    <row r="85" spans="5:5" ht="24" customHeight="1"/>
    <row r="86" spans="5:5" ht="24" customHeight="1"/>
    <row r="87" spans="5:5" ht="24" customHeight="1"/>
    <row r="88" spans="5:5" ht="24" customHeight="1"/>
    <row r="89" spans="5:5" ht="24" customHeight="1"/>
    <row r="90" spans="5:5" ht="24" customHeight="1"/>
    <row r="91" spans="5:5" ht="24" customHeight="1"/>
    <row r="92" spans="5:5" ht="24" customHeight="1"/>
    <row r="93" spans="5:5" ht="24" customHeight="1"/>
    <row r="94" spans="5:5" ht="24" customHeight="1"/>
    <row r="95" spans="5:5" ht="24" customHeight="1"/>
    <row r="96" spans="5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0000"/>
  </sheetPr>
  <dimension ref="A1:AG1000"/>
  <sheetViews>
    <sheetView workbookViewId="0">
      <pane ySplit="8" topLeftCell="A9" activePane="bottomLeft" state="frozen"/>
      <selection pane="bottomLeft" activeCell="H15" sqref="H15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7.7109375" customWidth="1"/>
    <col min="7" max="7" width="7.9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265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136648209.44999999</v>
      </c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0</v>
      </c>
      <c r="AE11" s="111">
        <f t="shared" ref="AE11:AE19" si="1">+AD11*100/E11</f>
        <v>0</v>
      </c>
      <c r="AF11" s="110">
        <f t="shared" ref="AF11:AF19" si="2">+E11-AD11</f>
        <v>136648209.44999999</v>
      </c>
      <c r="AG11" s="111">
        <f>+AF11*100/E11</f>
        <v>100</v>
      </c>
    </row>
    <row r="12" spans="1:33" ht="24" customHeight="1">
      <c r="B12" s="109"/>
      <c r="C12" s="109"/>
      <c r="D12" s="109" t="s">
        <v>7</v>
      </c>
      <c r="E12" s="110">
        <v>11168966.76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11168966.76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573900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573900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55408906.350000001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0</v>
      </c>
      <c r="AE14" s="111">
        <f t="shared" si="1"/>
        <v>0</v>
      </c>
      <c r="AF14" s="110">
        <f t="shared" si="2"/>
        <v>55408906.350000001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620787.41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620787.41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8725087.0099999998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0</v>
      </c>
      <c r="AE16" s="111">
        <f t="shared" si="1"/>
        <v>0</v>
      </c>
      <c r="AF16" s="110">
        <f t="shared" si="2"/>
        <v>8725087.0099999998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5358207.66</v>
      </c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0</v>
      </c>
      <c r="AE17" s="111">
        <f t="shared" si="1"/>
        <v>0</v>
      </c>
      <c r="AF17" s="110">
        <f t="shared" si="2"/>
        <v>5358207.66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300000.00181818183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0</v>
      </c>
      <c r="AE18" s="111">
        <f t="shared" si="1"/>
        <v>0</v>
      </c>
      <c r="AF18" s="110">
        <f t="shared" si="2"/>
        <v>300000.00181818183</v>
      </c>
      <c r="AG18" s="111" t="e">
        <f t="shared" si="3"/>
        <v>#DIV/0!</v>
      </c>
    </row>
    <row r="19" spans="2:33" ht="24" customHeight="1">
      <c r="B19" s="109"/>
      <c r="C19" s="109"/>
      <c r="D19" s="109" t="s">
        <v>21</v>
      </c>
      <c r="E19" s="110">
        <v>30182417.07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0</v>
      </c>
      <c r="AE19" s="111">
        <f t="shared" si="1"/>
        <v>0</v>
      </c>
      <c r="AF19" s="110">
        <f t="shared" si="2"/>
        <v>30182417.07</v>
      </c>
      <c r="AG19" s="111" t="e">
        <f t="shared" si="3"/>
        <v>#DIV/0!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642763.64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642763.64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5125855.03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0</v>
      </c>
      <c r="AE23" s="111">
        <f t="shared" si="5"/>
        <v>0</v>
      </c>
      <c r="AF23" s="110">
        <f t="shared" si="6"/>
        <v>5125855.03</v>
      </c>
      <c r="AG23" s="111">
        <f t="shared" si="7"/>
        <v>100</v>
      </c>
    </row>
    <row r="24" spans="2:33" ht="24" customHeight="1">
      <c r="B24" s="109"/>
      <c r="C24" s="109"/>
      <c r="D24" s="109" t="s">
        <v>30</v>
      </c>
      <c r="E24" s="110">
        <v>175117.49818181799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175117.49818181799</v>
      </c>
      <c r="AG24" s="111">
        <f t="shared" si="7"/>
        <v>99.999999999999986</v>
      </c>
    </row>
    <row r="25" spans="2:33" ht="24" customHeight="1">
      <c r="B25" s="109"/>
      <c r="C25" s="109"/>
      <c r="D25" s="109" t="s">
        <v>120</v>
      </c>
      <c r="E25" s="110">
        <v>4930464.66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0</v>
      </c>
      <c r="AE25" s="111">
        <f t="shared" si="5"/>
        <v>0</v>
      </c>
      <c r="AF25" s="110">
        <f t="shared" si="6"/>
        <v>4930464.66</v>
      </c>
      <c r="AG25" s="111">
        <f t="shared" si="7"/>
        <v>100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259860682.53999993</v>
      </c>
      <c r="F27" s="115">
        <f t="shared" si="8"/>
        <v>0</v>
      </c>
      <c r="G27" s="115">
        <f t="shared" si="8"/>
        <v>0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0</v>
      </c>
      <c r="AE27" s="116">
        <f t="shared" si="5"/>
        <v>0</v>
      </c>
      <c r="AF27" s="115">
        <f>SUM(AF10:AF26)</f>
        <v>259860682.53999993</v>
      </c>
      <c r="AG27" s="116">
        <f t="shared" si="7"/>
        <v>100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30635053.399999999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0</v>
      </c>
      <c r="AE30" s="111">
        <f t="shared" ref="AE30:AE41" si="10">+AD30*100/E30</f>
        <v>0</v>
      </c>
      <c r="AF30" s="110">
        <f t="shared" ref="AF30:AF41" si="11">+E30-AD30</f>
        <v>30635053.399999999</v>
      </c>
      <c r="AG30" s="111">
        <f t="shared" ref="AG30:AG41" si="12">+AF30*100/E30</f>
        <v>100</v>
      </c>
    </row>
    <row r="31" spans="2:33" ht="24" customHeight="1">
      <c r="B31" s="109"/>
      <c r="C31" s="109"/>
      <c r="D31" s="109" t="s">
        <v>124</v>
      </c>
      <c r="E31" s="110">
        <v>348152.72727272729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0</v>
      </c>
      <c r="AE31" s="111">
        <f t="shared" si="10"/>
        <v>0</v>
      </c>
      <c r="AF31" s="110">
        <f t="shared" si="11"/>
        <v>348152.72727272729</v>
      </c>
      <c r="AG31" s="111">
        <f t="shared" si="12"/>
        <v>99.999999999999986</v>
      </c>
    </row>
    <row r="32" spans="2:33" ht="24" customHeight="1">
      <c r="B32" s="109"/>
      <c r="C32" s="109"/>
      <c r="D32" s="109" t="s">
        <v>40</v>
      </c>
      <c r="E32" s="110">
        <v>3401160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0</v>
      </c>
      <c r="AE32" s="111">
        <f t="shared" si="10"/>
        <v>0</v>
      </c>
      <c r="AF32" s="110">
        <f t="shared" si="11"/>
        <v>3401160</v>
      </c>
      <c r="AG32" s="111">
        <f t="shared" si="12"/>
        <v>100</v>
      </c>
    </row>
    <row r="33" spans="2:33" ht="24" customHeight="1">
      <c r="B33" s="109"/>
      <c r="C33" s="109"/>
      <c r="D33" s="109" t="s">
        <v>42</v>
      </c>
      <c r="E33" s="110">
        <v>2760000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0</v>
      </c>
      <c r="AE33" s="111">
        <f t="shared" si="10"/>
        <v>0</v>
      </c>
      <c r="AF33" s="110">
        <f t="shared" si="11"/>
        <v>2760000</v>
      </c>
      <c r="AG33" s="111">
        <f t="shared" si="12"/>
        <v>100</v>
      </c>
    </row>
    <row r="34" spans="2:33" ht="24" customHeight="1">
      <c r="B34" s="109"/>
      <c r="C34" s="109"/>
      <c r="D34" s="109" t="s">
        <v>44</v>
      </c>
      <c r="E34" s="110">
        <v>13547675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0</v>
      </c>
      <c r="AE34" s="111">
        <f t="shared" si="10"/>
        <v>0</v>
      </c>
      <c r="AF34" s="110">
        <f t="shared" si="11"/>
        <v>13547675</v>
      </c>
      <c r="AG34" s="111">
        <f t="shared" si="12"/>
        <v>100</v>
      </c>
    </row>
    <row r="35" spans="2:33" ht="24" customHeight="1">
      <c r="B35" s="109"/>
      <c r="C35" s="109"/>
      <c r="D35" s="109" t="s">
        <v>46</v>
      </c>
      <c r="E35" s="110">
        <v>0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0</v>
      </c>
      <c r="AE35" s="111" t="e">
        <f t="shared" si="10"/>
        <v>#DIV/0!</v>
      </c>
      <c r="AF35" s="110">
        <f t="shared" si="11"/>
        <v>0</v>
      </c>
      <c r="AG35" s="111" t="e">
        <f t="shared" si="12"/>
        <v>#DIV/0!</v>
      </c>
    </row>
    <row r="36" spans="2:33" ht="24" customHeight="1">
      <c r="B36" s="109"/>
      <c r="C36" s="109"/>
      <c r="D36" s="109" t="s">
        <v>48</v>
      </c>
      <c r="E36" s="110">
        <v>0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0</v>
      </c>
      <c r="AE36" s="111" t="e">
        <f t="shared" si="10"/>
        <v>#DIV/0!</v>
      </c>
      <c r="AF36" s="110">
        <f t="shared" si="11"/>
        <v>0</v>
      </c>
      <c r="AG36" s="111" t="e">
        <f t="shared" si="12"/>
        <v>#DIV/0!</v>
      </c>
    </row>
    <row r="37" spans="2:33" ht="24" customHeight="1">
      <c r="B37" s="109"/>
      <c r="C37" s="109"/>
      <c r="D37" s="109" t="s">
        <v>50</v>
      </c>
      <c r="E37" s="110">
        <v>31257093.48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0</v>
      </c>
      <c r="AE37" s="111">
        <f t="shared" si="10"/>
        <v>0</v>
      </c>
      <c r="AF37" s="110">
        <f t="shared" si="11"/>
        <v>31257093.48</v>
      </c>
      <c r="AG37" s="111">
        <f t="shared" si="12"/>
        <v>100</v>
      </c>
    </row>
    <row r="38" spans="2:33" ht="24" customHeight="1">
      <c r="B38" s="109"/>
      <c r="C38" s="109"/>
      <c r="D38" s="109" t="s">
        <v>52</v>
      </c>
      <c r="E38" s="110">
        <v>348343.64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>
        <f t="shared" si="10"/>
        <v>0</v>
      </c>
      <c r="AF38" s="110">
        <f t="shared" si="11"/>
        <v>348343.64</v>
      </c>
      <c r="AG38" s="111">
        <f t="shared" si="12"/>
        <v>100</v>
      </c>
    </row>
    <row r="39" spans="2:33" ht="24" customHeight="1">
      <c r="B39" s="109"/>
      <c r="C39" s="109"/>
      <c r="D39" s="109" t="s">
        <v>125</v>
      </c>
      <c r="E39" s="110">
        <v>120000</v>
      </c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0</v>
      </c>
      <c r="AE39" s="111">
        <f t="shared" si="10"/>
        <v>0</v>
      </c>
      <c r="AF39" s="110">
        <f t="shared" si="11"/>
        <v>120000</v>
      </c>
      <c r="AG39" s="111">
        <f t="shared" si="12"/>
        <v>100</v>
      </c>
    </row>
    <row r="40" spans="2:33" ht="24" customHeight="1">
      <c r="B40" s="109"/>
      <c r="C40" s="109"/>
      <c r="D40" s="109" t="s">
        <v>56</v>
      </c>
      <c r="E40" s="110">
        <v>2066731.6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0</v>
      </c>
      <c r="AE40" s="111">
        <f t="shared" si="10"/>
        <v>0</v>
      </c>
      <c r="AF40" s="110">
        <f t="shared" si="11"/>
        <v>2066731.6</v>
      </c>
      <c r="AG40" s="111">
        <f t="shared" si="12"/>
        <v>100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34699265.450000003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0</v>
      </c>
      <c r="AE43" s="111">
        <f>+AD43*100/E43</f>
        <v>0</v>
      </c>
      <c r="AF43" s="110">
        <f>+E43-AD43</f>
        <v>34699265.450000003</v>
      </c>
      <c r="AG43" s="111">
        <f>+AF43*100/E43</f>
        <v>100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23006498.93</v>
      </c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0</v>
      </c>
      <c r="AE45" s="111">
        <f t="shared" ref="AE45:AE53" si="14">+AD45*100/E45</f>
        <v>0</v>
      </c>
      <c r="AF45" s="110">
        <f t="shared" ref="AF45:AF53" si="15">+E45-AD45</f>
        <v>23006498.93</v>
      </c>
      <c r="AG45" s="111">
        <f t="shared" ref="AG45:AG53" si="16">+AF45*100/E45</f>
        <v>100</v>
      </c>
    </row>
    <row r="46" spans="2:33" ht="24" customHeight="1">
      <c r="B46" s="109"/>
      <c r="C46" s="109"/>
      <c r="D46" s="109" t="s">
        <v>131</v>
      </c>
      <c r="E46" s="110">
        <v>18657780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0</v>
      </c>
      <c r="AE46" s="111">
        <f t="shared" si="14"/>
        <v>0</v>
      </c>
      <c r="AF46" s="110">
        <f t="shared" si="15"/>
        <v>18657780</v>
      </c>
      <c r="AG46" s="111">
        <f t="shared" si="16"/>
        <v>100</v>
      </c>
    </row>
    <row r="47" spans="2:33" ht="24" customHeight="1">
      <c r="B47" s="109"/>
      <c r="C47" s="109"/>
      <c r="D47" s="109" t="s">
        <v>132</v>
      </c>
      <c r="E47" s="110">
        <v>886055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886055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2505710.6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0</v>
      </c>
      <c r="AE48" s="111">
        <f t="shared" si="14"/>
        <v>0</v>
      </c>
      <c r="AF48" s="110">
        <f t="shared" si="15"/>
        <v>2505710.6</v>
      </c>
      <c r="AG48" s="111">
        <f t="shared" si="16"/>
        <v>100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17337965.449999999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0</v>
      </c>
      <c r="AE50" s="111">
        <f t="shared" si="14"/>
        <v>0</v>
      </c>
      <c r="AF50" s="110">
        <f t="shared" si="15"/>
        <v>17337965.449999999</v>
      </c>
      <c r="AG50" s="111">
        <f t="shared" si="16"/>
        <v>100</v>
      </c>
    </row>
    <row r="51" spans="2:33" ht="24" customHeight="1">
      <c r="B51" s="109"/>
      <c r="C51" s="109"/>
      <c r="D51" s="109" t="s">
        <v>65</v>
      </c>
      <c r="E51" s="110">
        <v>8280000</v>
      </c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0</v>
      </c>
      <c r="AE51" s="111">
        <f t="shared" si="14"/>
        <v>0</v>
      </c>
      <c r="AF51" s="110">
        <f t="shared" si="15"/>
        <v>8280000</v>
      </c>
      <c r="AG51" s="111">
        <f t="shared" si="16"/>
        <v>100</v>
      </c>
    </row>
    <row r="52" spans="2:33" ht="24" customHeight="1">
      <c r="B52" s="109"/>
      <c r="C52" s="109"/>
      <c r="D52" s="109" t="s">
        <v>67</v>
      </c>
      <c r="E52" s="110">
        <v>33407882.5</v>
      </c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0</v>
      </c>
      <c r="AE52" s="111">
        <f t="shared" si="14"/>
        <v>0</v>
      </c>
      <c r="AF52" s="110">
        <f t="shared" si="15"/>
        <v>33407882.5</v>
      </c>
      <c r="AG52" s="111">
        <f t="shared" si="16"/>
        <v>100</v>
      </c>
    </row>
    <row r="53" spans="2:33" ht="24" customHeight="1">
      <c r="B53" s="109"/>
      <c r="C53" s="109"/>
      <c r="D53" s="109" t="s">
        <v>135</v>
      </c>
      <c r="E53" s="110">
        <v>3453100.36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>
        <f t="shared" si="14"/>
        <v>0</v>
      </c>
      <c r="AF53" s="110">
        <f t="shared" si="15"/>
        <v>3453100.36</v>
      </c>
      <c r="AG53" s="111">
        <f t="shared" si="16"/>
        <v>100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11168966.76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11168966.76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0</v>
      </c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0</v>
      </c>
      <c r="AE58" s="111" t="e">
        <f t="shared" si="18"/>
        <v>#DIV/0!</v>
      </c>
      <c r="AF58" s="110">
        <f t="shared" si="19"/>
        <v>0</v>
      </c>
      <c r="AG58" s="111" t="e">
        <f t="shared" si="20"/>
        <v>#DIV/0!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16280881.000000002</v>
      </c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0</v>
      </c>
      <c r="AE64" s="111">
        <f t="shared" ref="AE64:AE71" si="26">+AD64*100/E64</f>
        <v>0</v>
      </c>
      <c r="AF64" s="110">
        <f t="shared" ref="AF64:AF71" si="27">+E64-AD64</f>
        <v>16280881.000000002</v>
      </c>
      <c r="AG64" s="111">
        <f t="shared" ref="AG64:AG71" si="28">+AF64*100/E64</f>
        <v>100</v>
      </c>
    </row>
    <row r="65" spans="1:33" ht="24" customHeight="1">
      <c r="B65" s="109"/>
      <c r="C65" s="109"/>
      <c r="D65" s="109" t="s">
        <v>142</v>
      </c>
      <c r="E65" s="110">
        <v>2800000</v>
      </c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0</v>
      </c>
      <c r="AE65" s="111">
        <f t="shared" si="26"/>
        <v>0</v>
      </c>
      <c r="AF65" s="110">
        <f t="shared" si="27"/>
        <v>2800000</v>
      </c>
      <c r="AG65" s="111">
        <f t="shared" si="28"/>
        <v>100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256968315.89727271</v>
      </c>
      <c r="F66" s="115">
        <f t="shared" si="29"/>
        <v>0</v>
      </c>
      <c r="G66" s="115">
        <f t="shared" si="29"/>
        <v>0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0</v>
      </c>
      <c r="AE66" s="116">
        <f t="shared" si="26"/>
        <v>0</v>
      </c>
      <c r="AF66" s="115">
        <f t="shared" si="27"/>
        <v>256968315.89727271</v>
      </c>
      <c r="AG66" s="116">
        <f t="shared" si="28"/>
        <v>100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2892366.642727226</v>
      </c>
      <c r="F67" s="115">
        <f t="shared" si="30"/>
        <v>0</v>
      </c>
      <c r="G67" s="115">
        <f t="shared" si="30"/>
        <v>0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0</v>
      </c>
      <c r="AE67" s="116">
        <f t="shared" si="26"/>
        <v>0</v>
      </c>
      <c r="AF67" s="115">
        <f t="shared" si="27"/>
        <v>2892366.642727226</v>
      </c>
      <c r="AG67" s="116">
        <f t="shared" si="28"/>
        <v>100</v>
      </c>
    </row>
    <row r="68" spans="1:33" ht="24" customHeight="1">
      <c r="B68" s="109"/>
      <c r="C68" s="109"/>
      <c r="D68" s="119" t="s">
        <v>145</v>
      </c>
      <c r="E68" s="110">
        <v>2696361.52</v>
      </c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0</v>
      </c>
      <c r="AE68" s="111">
        <f t="shared" si="26"/>
        <v>0</v>
      </c>
      <c r="AF68" s="110">
        <f t="shared" si="27"/>
        <v>2696361.52</v>
      </c>
      <c r="AG68" s="111">
        <f t="shared" si="28"/>
        <v>100</v>
      </c>
    </row>
    <row r="69" spans="1:33" ht="24" customHeight="1">
      <c r="B69" s="109"/>
      <c r="C69" s="109"/>
      <c r="D69" s="119" t="s">
        <v>146</v>
      </c>
      <c r="E69" s="110">
        <v>104595472.04000001</v>
      </c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0</v>
      </c>
      <c r="AE69" s="111">
        <f t="shared" si="26"/>
        <v>0</v>
      </c>
      <c r="AF69" s="110">
        <f t="shared" si="27"/>
        <v>104595472.04000001</v>
      </c>
      <c r="AG69" s="111">
        <f t="shared" si="28"/>
        <v>100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 t="shared" ref="E71:AC71" si="31">E27-E66-E70-E69-E68</f>
        <v>-104399466.91727278</v>
      </c>
      <c r="F71" s="123">
        <f t="shared" si="31"/>
        <v>0</v>
      </c>
      <c r="G71" s="123">
        <f t="shared" si="31"/>
        <v>0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0</v>
      </c>
      <c r="AE71" s="116">
        <f t="shared" si="26"/>
        <v>0</v>
      </c>
      <c r="AF71" s="115">
        <f t="shared" si="27"/>
        <v>-104399466.91727278</v>
      </c>
      <c r="AG71" s="116">
        <f t="shared" si="28"/>
        <v>100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0</v>
      </c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0</v>
      </c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0</v>
      </c>
      <c r="F80" s="115">
        <f t="shared" si="32"/>
        <v>0</v>
      </c>
      <c r="G80" s="115">
        <f t="shared" si="32"/>
        <v>0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5:5" ht="24" customHeight="1"/>
    <row r="82" spans="5:5" ht="24" customHeight="1"/>
    <row r="83" spans="5:5" ht="24" customHeight="1">
      <c r="E83" s="125"/>
    </row>
    <row r="84" spans="5:5" ht="24" customHeight="1"/>
    <row r="85" spans="5:5" ht="24" customHeight="1"/>
    <row r="86" spans="5:5" ht="24" customHeight="1"/>
    <row r="87" spans="5:5" ht="24" customHeight="1"/>
    <row r="88" spans="5:5" ht="24" customHeight="1"/>
    <row r="89" spans="5:5" ht="24" customHeight="1"/>
    <row r="90" spans="5:5" ht="24" customHeight="1"/>
    <row r="91" spans="5:5" ht="24" customHeight="1"/>
    <row r="92" spans="5:5" ht="24" customHeight="1"/>
    <row r="93" spans="5:5" ht="24" customHeight="1"/>
    <row r="94" spans="5:5" ht="24" customHeight="1"/>
    <row r="95" spans="5:5" ht="24" customHeight="1"/>
    <row r="96" spans="5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G1000"/>
  <sheetViews>
    <sheetView workbookViewId="0">
      <pane ySplit="8" topLeftCell="A9" activePane="bottomLeft" state="frozen"/>
      <selection pane="bottomLeft" activeCell="F11" sqref="F11:G11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22.7109375" bestFit="1" customWidth="1"/>
    <col min="6" max="6" width="13.28515625" bestFit="1" customWidth="1"/>
    <col min="7" max="7" width="13.9257812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177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v>52265949.697802998</v>
      </c>
      <c r="F11" s="110">
        <f>2163043.93-51113</f>
        <v>2111930.9300000002</v>
      </c>
      <c r="G11" s="110">
        <v>15657300.560000001</v>
      </c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>
        <f t="shared" ref="AD11:AD19" si="0">SUM(F11:AC11)</f>
        <v>17769231.490000002</v>
      </c>
      <c r="AE11" s="111">
        <f t="shared" ref="AE11:AE19" si="1">+AD11*100/E11</f>
        <v>33.997720490568135</v>
      </c>
      <c r="AF11" s="110">
        <f t="shared" ref="AF11:AF19" si="2">+E11-AD11</f>
        <v>34496718.207802996</v>
      </c>
      <c r="AG11" s="111">
        <f>+AF11*100/E11</f>
        <v>66.002279509431872</v>
      </c>
    </row>
    <row r="12" spans="1:33" ht="24" customHeight="1">
      <c r="B12" s="109"/>
      <c r="C12" s="109"/>
      <c r="D12" s="109" t="s">
        <v>7</v>
      </c>
      <c r="E12" s="110">
        <v>3441850</v>
      </c>
      <c r="F12" s="110">
        <v>0</v>
      </c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>
        <f t="shared" si="0"/>
        <v>0</v>
      </c>
      <c r="AE12" s="111">
        <f t="shared" si="1"/>
        <v>0</v>
      </c>
      <c r="AF12" s="110">
        <f t="shared" si="2"/>
        <v>3441850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v>149800</v>
      </c>
      <c r="F13" s="110">
        <v>0</v>
      </c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>
        <f t="shared" si="0"/>
        <v>0</v>
      </c>
      <c r="AE13" s="111">
        <f t="shared" si="1"/>
        <v>0</v>
      </c>
      <c r="AF13" s="110">
        <f t="shared" si="2"/>
        <v>149800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v>8993291.3200000003</v>
      </c>
      <c r="F14" s="110">
        <f>539704.39+247083</f>
        <v>786787.39</v>
      </c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>
        <f t="shared" si="0"/>
        <v>786787.39</v>
      </c>
      <c r="AE14" s="111">
        <f t="shared" si="1"/>
        <v>8.7486033978492319</v>
      </c>
      <c r="AF14" s="110">
        <f t="shared" si="2"/>
        <v>8206503.9300000006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v>6045.16</v>
      </c>
      <c r="F15" s="110">
        <v>0</v>
      </c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>
        <f t="shared" si="0"/>
        <v>0</v>
      </c>
      <c r="AE15" s="111">
        <f t="shared" si="1"/>
        <v>0</v>
      </c>
      <c r="AF15" s="110">
        <f t="shared" si="2"/>
        <v>6045.16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v>2588253.0499999998</v>
      </c>
      <c r="F16" s="110">
        <v>51113</v>
      </c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>
        <f t="shared" si="0"/>
        <v>51113</v>
      </c>
      <c r="AE16" s="111">
        <f t="shared" si="1"/>
        <v>1.9748069069212535</v>
      </c>
      <c r="AF16" s="110">
        <f t="shared" si="2"/>
        <v>2537140.0499999998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v>1775973.73</v>
      </c>
      <c r="F17" s="110">
        <v>154356.78</v>
      </c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>
        <f t="shared" si="0"/>
        <v>154356.78</v>
      </c>
      <c r="AE17" s="111">
        <f t="shared" si="1"/>
        <v>8.6913886952595867</v>
      </c>
      <c r="AF17" s="110">
        <f t="shared" si="2"/>
        <v>1621616.95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v>89575.7</v>
      </c>
      <c r="F18" s="110"/>
      <c r="G18" s="110">
        <v>500</v>
      </c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>
        <f t="shared" si="0"/>
        <v>500</v>
      </c>
      <c r="AE18" s="111">
        <f t="shared" si="1"/>
        <v>0.55818709761687602</v>
      </c>
      <c r="AF18" s="110">
        <f t="shared" si="2"/>
        <v>89075.7</v>
      </c>
      <c r="AG18" s="111">
        <f t="shared" si="3"/>
        <v>17815.14</v>
      </c>
    </row>
    <row r="19" spans="2:33" ht="24" customHeight="1">
      <c r="B19" s="109"/>
      <c r="C19" s="109"/>
      <c r="D19" s="109" t="s">
        <v>21</v>
      </c>
      <c r="E19" s="110">
        <v>4682088.45</v>
      </c>
      <c r="F19" s="110"/>
      <c r="G19" s="110">
        <f>13500+32370+197876</f>
        <v>243746</v>
      </c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>
        <f t="shared" si="0"/>
        <v>243746</v>
      </c>
      <c r="AE19" s="111">
        <f t="shared" si="1"/>
        <v>5.2059247193418567</v>
      </c>
      <c r="AF19" s="110">
        <f t="shared" si="2"/>
        <v>4438342.45</v>
      </c>
      <c r="AG19" s="111">
        <f t="shared" si="3"/>
        <v>1820.8883222699039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v>0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>
        <f t="shared" ref="AD21:AD26" si="4">SUM(F21:AC21)</f>
        <v>0</v>
      </c>
      <c r="AE21" s="111" t="e">
        <f t="shared" ref="AE21:AE27" si="5">+AD21*100/E21</f>
        <v>#DIV/0!</v>
      </c>
      <c r="AF21" s="110">
        <f t="shared" ref="AF21:AF26" si="6">+E21-AD21</f>
        <v>0</v>
      </c>
      <c r="AG21" s="111" t="e">
        <f t="shared" ref="AG21:AG27" si="7">+AF21*100/E21</f>
        <v>#DIV/0!</v>
      </c>
    </row>
    <row r="22" spans="2:33" ht="24" customHeight="1">
      <c r="B22" s="109"/>
      <c r="C22" s="109"/>
      <c r="D22" s="109" t="s">
        <v>26</v>
      </c>
      <c r="E22" s="110">
        <v>500000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>
        <f t="shared" si="4"/>
        <v>0</v>
      </c>
      <c r="AE22" s="111">
        <f t="shared" si="5"/>
        <v>0</v>
      </c>
      <c r="AF22" s="110">
        <f t="shared" si="6"/>
        <v>500000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v>1800000</v>
      </c>
      <c r="F23" s="110"/>
      <c r="G23" s="110">
        <v>1319783.25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>
        <f t="shared" si="4"/>
        <v>1319783.25</v>
      </c>
      <c r="AE23" s="111">
        <f t="shared" si="5"/>
        <v>73.321291666666667</v>
      </c>
      <c r="AF23" s="110">
        <f t="shared" si="6"/>
        <v>480216.75</v>
      </c>
      <c r="AG23" s="111">
        <f t="shared" si="7"/>
        <v>26.678708333333333</v>
      </c>
    </row>
    <row r="24" spans="2:33" ht="24" customHeight="1">
      <c r="B24" s="109"/>
      <c r="C24" s="109"/>
      <c r="D24" s="109" t="s">
        <v>30</v>
      </c>
      <c r="E24" s="110">
        <v>63000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>
        <f t="shared" si="4"/>
        <v>0</v>
      </c>
      <c r="AE24" s="111">
        <f t="shared" si="5"/>
        <v>0</v>
      </c>
      <c r="AF24" s="110">
        <f t="shared" si="6"/>
        <v>63000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v>29000</v>
      </c>
      <c r="F25" s="110"/>
      <c r="G25" s="110">
        <f>6000+900</f>
        <v>6900</v>
      </c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>
        <f t="shared" si="4"/>
        <v>6900</v>
      </c>
      <c r="AE25" s="111">
        <f t="shared" si="5"/>
        <v>23.793103448275861</v>
      </c>
      <c r="AF25" s="110">
        <f t="shared" si="6"/>
        <v>22100</v>
      </c>
      <c r="AG25" s="111">
        <f t="shared" si="7"/>
        <v>76.206896551724142</v>
      </c>
    </row>
    <row r="26" spans="2:33" ht="24" customHeight="1">
      <c r="B26" s="109"/>
      <c r="C26" s="109"/>
      <c r="D26" s="109" t="s">
        <v>121</v>
      </c>
      <c r="E26" s="110">
        <v>0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76384827.107803002</v>
      </c>
      <c r="F27" s="115">
        <f t="shared" si="8"/>
        <v>3104188.1</v>
      </c>
      <c r="G27" s="115">
        <f t="shared" si="8"/>
        <v>17228229.810000002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20332417.910000004</v>
      </c>
      <c r="AE27" s="116">
        <f t="shared" si="5"/>
        <v>26.618398810151881</v>
      </c>
      <c r="AF27" s="115">
        <f>SUM(AF10:AF26)</f>
        <v>56052409.197802998</v>
      </c>
      <c r="AG27" s="116">
        <f t="shared" si="7"/>
        <v>73.381601189848126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v>13162680</v>
      </c>
      <c r="F30" s="110"/>
      <c r="G30" s="110">
        <f>48405+25244+553670+325630</f>
        <v>952949</v>
      </c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>
        <f t="shared" ref="AD30:AD41" si="9">SUM(F30:AC30)</f>
        <v>952949</v>
      </c>
      <c r="AE30" s="111">
        <f t="shared" ref="AE30:AE41" si="10">+AD30*100/E30</f>
        <v>7.2397794370143469</v>
      </c>
      <c r="AF30" s="110">
        <f t="shared" ref="AF30:AF41" si="11">+E30-AD30</f>
        <v>12209731</v>
      </c>
      <c r="AG30" s="111">
        <f t="shared" ref="AG30:AG41" si="12">+AF30*100/E30</f>
        <v>92.760220562985651</v>
      </c>
    </row>
    <row r="31" spans="2:33" ht="24" customHeight="1">
      <c r="B31" s="109"/>
      <c r="C31" s="109"/>
      <c r="D31" s="109" t="s">
        <v>124</v>
      </c>
      <c r="E31" s="110">
        <v>180370</v>
      </c>
      <c r="F31" s="110">
        <v>21040</v>
      </c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>
        <f t="shared" si="9"/>
        <v>21040</v>
      </c>
      <c r="AE31" s="111">
        <f t="shared" si="10"/>
        <v>11.664911016244387</v>
      </c>
      <c r="AF31" s="110">
        <f t="shared" si="11"/>
        <v>159330</v>
      </c>
      <c r="AG31" s="111">
        <f t="shared" si="12"/>
        <v>88.335088983755611</v>
      </c>
    </row>
    <row r="32" spans="2:33" ht="24" customHeight="1">
      <c r="B32" s="109"/>
      <c r="C32" s="109"/>
      <c r="D32" s="109" t="s">
        <v>40</v>
      </c>
      <c r="E32" s="110">
        <v>1113020</v>
      </c>
      <c r="F32" s="110">
        <v>132210</v>
      </c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>
        <f t="shared" si="9"/>
        <v>132210</v>
      </c>
      <c r="AE32" s="111">
        <f t="shared" si="10"/>
        <v>11.878492749456434</v>
      </c>
      <c r="AF32" s="110">
        <f t="shared" si="11"/>
        <v>980810</v>
      </c>
      <c r="AG32" s="111">
        <f t="shared" si="12"/>
        <v>88.121507250543573</v>
      </c>
    </row>
    <row r="33" spans="2:33" ht="24" customHeight="1">
      <c r="B33" s="109"/>
      <c r="C33" s="109"/>
      <c r="D33" s="109" t="s">
        <v>42</v>
      </c>
      <c r="E33" s="110">
        <v>540000</v>
      </c>
      <c r="F33" s="110"/>
      <c r="G33" s="110">
        <v>35000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>
        <f t="shared" si="9"/>
        <v>35000</v>
      </c>
      <c r="AE33" s="111">
        <f t="shared" si="10"/>
        <v>6.4814814814814818</v>
      </c>
      <c r="AF33" s="110">
        <f t="shared" si="11"/>
        <v>505000</v>
      </c>
      <c r="AG33" s="111">
        <f t="shared" si="12"/>
        <v>93.518518518518519</v>
      </c>
    </row>
    <row r="34" spans="2:33" ht="24" customHeight="1">
      <c r="B34" s="109"/>
      <c r="C34" s="109"/>
      <c r="D34" s="109" t="s">
        <v>44</v>
      </c>
      <c r="E34" s="110">
        <v>3723000</v>
      </c>
      <c r="F34" s="110"/>
      <c r="G34" s="110">
        <v>455000</v>
      </c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>
        <f t="shared" si="9"/>
        <v>455000</v>
      </c>
      <c r="AE34" s="111">
        <f t="shared" si="10"/>
        <v>12.221326886919151</v>
      </c>
      <c r="AF34" s="110">
        <f t="shared" si="11"/>
        <v>3268000</v>
      </c>
      <c r="AG34" s="111">
        <f t="shared" si="12"/>
        <v>87.778673113080842</v>
      </c>
    </row>
    <row r="35" spans="2:33" ht="24" customHeight="1">
      <c r="B35" s="109"/>
      <c r="C35" s="109"/>
      <c r="D35" s="109" t="s">
        <v>46</v>
      </c>
      <c r="E35" s="110">
        <v>481200</v>
      </c>
      <c r="F35" s="110">
        <v>36300</v>
      </c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>
        <f t="shared" si="9"/>
        <v>36300</v>
      </c>
      <c r="AE35" s="111">
        <f t="shared" si="10"/>
        <v>7.5436408977556111</v>
      </c>
      <c r="AF35" s="110">
        <f t="shared" si="11"/>
        <v>444900</v>
      </c>
      <c r="AG35" s="111">
        <f t="shared" si="12"/>
        <v>92.456359102244392</v>
      </c>
    </row>
    <row r="36" spans="2:33" ht="24" customHeight="1">
      <c r="B36" s="109"/>
      <c r="C36" s="109"/>
      <c r="D36" s="109" t="s">
        <v>48</v>
      </c>
      <c r="E36" s="110">
        <v>174000</v>
      </c>
      <c r="F36" s="110"/>
      <c r="G36" s="110">
        <v>5000</v>
      </c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>
        <f t="shared" si="9"/>
        <v>5000</v>
      </c>
      <c r="AE36" s="111">
        <f t="shared" si="10"/>
        <v>2.8735632183908044</v>
      </c>
      <c r="AF36" s="110">
        <f t="shared" si="11"/>
        <v>169000</v>
      </c>
      <c r="AG36" s="111">
        <f t="shared" si="12"/>
        <v>97.1264367816092</v>
      </c>
    </row>
    <row r="37" spans="2:33" ht="24" customHeight="1">
      <c r="B37" s="109"/>
      <c r="C37" s="109"/>
      <c r="D37" s="109" t="s">
        <v>50</v>
      </c>
      <c r="E37" s="110">
        <v>11731893.645</v>
      </c>
      <c r="F37" s="110">
        <f>943097+67114.75-21040</f>
        <v>989171.75</v>
      </c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>
        <f t="shared" si="9"/>
        <v>989171.75</v>
      </c>
      <c r="AE37" s="111">
        <f t="shared" si="10"/>
        <v>8.4314755991806472</v>
      </c>
      <c r="AF37" s="110">
        <f t="shared" si="11"/>
        <v>10742721.895</v>
      </c>
      <c r="AG37" s="111">
        <f t="shared" si="12"/>
        <v>91.568524400819356</v>
      </c>
    </row>
    <row r="38" spans="2:33" ht="24" customHeight="1">
      <c r="B38" s="109"/>
      <c r="C38" s="109"/>
      <c r="D38" s="109" t="s">
        <v>52</v>
      </c>
      <c r="E38" s="110">
        <v>0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>
        <f t="shared" si="9"/>
        <v>0</v>
      </c>
      <c r="AE38" s="111" t="e">
        <f t="shared" si="10"/>
        <v>#DIV/0!</v>
      </c>
      <c r="AF38" s="110">
        <f t="shared" si="11"/>
        <v>0</v>
      </c>
      <c r="AG38" s="111" t="e">
        <f t="shared" si="12"/>
        <v>#DIV/0!</v>
      </c>
    </row>
    <row r="39" spans="2:33" ht="24" customHeight="1">
      <c r="B39" s="109"/>
      <c r="C39" s="109"/>
      <c r="D39" s="109" t="s">
        <v>125</v>
      </c>
      <c r="E39" s="110">
        <v>180000</v>
      </c>
      <c r="F39" s="110">
        <v>15150</v>
      </c>
      <c r="G39" s="110">
        <v>15000</v>
      </c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>
        <f t="shared" si="9"/>
        <v>30150</v>
      </c>
      <c r="AE39" s="111">
        <f t="shared" si="10"/>
        <v>16.75</v>
      </c>
      <c r="AF39" s="110">
        <f t="shared" si="11"/>
        <v>149850</v>
      </c>
      <c r="AG39" s="111">
        <f t="shared" si="12"/>
        <v>83.25</v>
      </c>
    </row>
    <row r="40" spans="2:33" ht="24" customHeight="1">
      <c r="B40" s="109"/>
      <c r="C40" s="109"/>
      <c r="D40" s="109" t="s">
        <v>56</v>
      </c>
      <c r="E40" s="110">
        <v>539388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>
        <f t="shared" si="9"/>
        <v>0</v>
      </c>
      <c r="AE40" s="111">
        <f t="shared" si="10"/>
        <v>0</v>
      </c>
      <c r="AF40" s="110">
        <f t="shared" si="11"/>
        <v>539388</v>
      </c>
      <c r="AG40" s="111">
        <f t="shared" si="12"/>
        <v>100</v>
      </c>
    </row>
    <row r="41" spans="2:33" ht="24" customHeight="1">
      <c r="B41" s="109"/>
      <c r="C41" s="109"/>
      <c r="D41" s="109" t="s">
        <v>126</v>
      </c>
      <c r="E41" s="110">
        <v>0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v>9199190</v>
      </c>
      <c r="F43" s="110">
        <v>927531.3</v>
      </c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>
        <f>SUM(F43:AC43)</f>
        <v>927531.3</v>
      </c>
      <c r="AE43" s="111">
        <f>+AD43*100/E43</f>
        <v>10.082749676873725</v>
      </c>
      <c r="AF43" s="110">
        <f>+E43-AD43</f>
        <v>8271658.7000000002</v>
      </c>
      <c r="AG43" s="111">
        <f>+AF43*100/E43</f>
        <v>89.917250323126282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v>4468433.1119999997</v>
      </c>
      <c r="F45" s="110">
        <f>237926+69169.56</f>
        <v>307095.56</v>
      </c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>
        <f t="shared" ref="AD45:AD53" si="13">SUM(F45:AC45)</f>
        <v>307095.56</v>
      </c>
      <c r="AE45" s="111">
        <f t="shared" ref="AE45:AE53" si="14">+AD45*100/E45</f>
        <v>6.8725558222029397</v>
      </c>
      <c r="AF45" s="110">
        <f t="shared" ref="AF45:AF53" si="15">+E45-AD45</f>
        <v>4161337.5519999997</v>
      </c>
      <c r="AG45" s="111">
        <f t="shared" ref="AG45:AG53" si="16">+AF45*100/E45</f>
        <v>93.127444177797059</v>
      </c>
    </row>
    <row r="46" spans="2:33" ht="24" customHeight="1">
      <c r="B46" s="109"/>
      <c r="C46" s="109"/>
      <c r="D46" s="109" t="s">
        <v>131</v>
      </c>
      <c r="E46" s="110">
        <v>3547381.5999999996</v>
      </c>
      <c r="F46" s="110">
        <f>204176</f>
        <v>204176</v>
      </c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>
        <f t="shared" si="13"/>
        <v>204176</v>
      </c>
      <c r="AE46" s="111">
        <f t="shared" si="14"/>
        <v>5.7556818809682051</v>
      </c>
      <c r="AF46" s="110">
        <f t="shared" si="15"/>
        <v>3343205.5999999996</v>
      </c>
      <c r="AG46" s="111">
        <f t="shared" si="16"/>
        <v>94.244318119031789</v>
      </c>
    </row>
    <row r="47" spans="2:33" ht="24" customHeight="1">
      <c r="B47" s="109"/>
      <c r="C47" s="109"/>
      <c r="D47" s="109" t="s">
        <v>132</v>
      </c>
      <c r="E47" s="110">
        <v>197287.5</v>
      </c>
      <c r="F47" s="110">
        <v>0</v>
      </c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>
        <f t="shared" si="13"/>
        <v>0</v>
      </c>
      <c r="AE47" s="111">
        <f t="shared" si="14"/>
        <v>0</v>
      </c>
      <c r="AF47" s="110">
        <f t="shared" si="15"/>
        <v>197287.5</v>
      </c>
      <c r="AG47" s="111">
        <f t="shared" si="16"/>
        <v>100</v>
      </c>
    </row>
    <row r="48" spans="2:33" ht="24" customHeight="1">
      <c r="B48" s="109"/>
      <c r="C48" s="109"/>
      <c r="D48" s="109" t="s">
        <v>133</v>
      </c>
      <c r="E48" s="110">
        <v>583640</v>
      </c>
      <c r="F48" s="110">
        <v>45066</v>
      </c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>
        <f t="shared" si="13"/>
        <v>45066</v>
      </c>
      <c r="AE48" s="111">
        <f t="shared" si="14"/>
        <v>7.7215406757590292</v>
      </c>
      <c r="AF48" s="110">
        <f t="shared" si="15"/>
        <v>538574</v>
      </c>
      <c r="AG48" s="111">
        <f t="shared" si="16"/>
        <v>92.27845932424097</v>
      </c>
    </row>
    <row r="49" spans="2:33" ht="24" customHeight="1">
      <c r="B49" s="109"/>
      <c r="C49" s="109"/>
      <c r="D49" s="109" t="s">
        <v>134</v>
      </c>
      <c r="E49" s="110">
        <v>0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v>4175182.0200000005</v>
      </c>
      <c r="F50" s="110">
        <f>36183+52970+66850+47000+77177+148991+20672</f>
        <v>449843</v>
      </c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>
        <f t="shared" si="13"/>
        <v>449843</v>
      </c>
      <c r="AE50" s="111">
        <f t="shared" si="14"/>
        <v>10.774212904854384</v>
      </c>
      <c r="AF50" s="110">
        <f t="shared" si="15"/>
        <v>3725339.0200000005</v>
      </c>
      <c r="AG50" s="111">
        <f t="shared" si="16"/>
        <v>89.22578709514562</v>
      </c>
    </row>
    <row r="51" spans="2:33" ht="24" customHeight="1">
      <c r="B51" s="109"/>
      <c r="C51" s="109"/>
      <c r="D51" s="109" t="s">
        <v>65</v>
      </c>
      <c r="E51" s="110">
        <v>2335736.1510000001</v>
      </c>
      <c r="F51" s="110">
        <f>190523.79+150+5219.46+2564.79+15649</f>
        <v>214107.04</v>
      </c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>
        <f t="shared" si="13"/>
        <v>214107.04</v>
      </c>
      <c r="AE51" s="111">
        <f t="shared" si="14"/>
        <v>9.1665764520677655</v>
      </c>
      <c r="AF51" s="110">
        <f t="shared" si="15"/>
        <v>2121629.111</v>
      </c>
      <c r="AG51" s="111">
        <f t="shared" si="16"/>
        <v>90.833423547932227</v>
      </c>
    </row>
    <row r="52" spans="2:33" ht="24" customHeight="1">
      <c r="B52" s="109"/>
      <c r="C52" s="109"/>
      <c r="D52" s="109" t="s">
        <v>67</v>
      </c>
      <c r="E52" s="110">
        <v>5852852.80568182</v>
      </c>
      <c r="F52" s="110">
        <f>26560+58230+32390+141910+143543.4</f>
        <v>402633.4</v>
      </c>
      <c r="G52" s="110">
        <f>38700+10288.09</f>
        <v>48988.09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>
        <f t="shared" si="13"/>
        <v>451621.49</v>
      </c>
      <c r="AE52" s="111">
        <f t="shared" si="14"/>
        <v>7.7162625644980487</v>
      </c>
      <c r="AF52" s="110">
        <f t="shared" si="15"/>
        <v>5401231.3156818198</v>
      </c>
      <c r="AG52" s="111">
        <f t="shared" si="16"/>
        <v>92.283737435501948</v>
      </c>
    </row>
    <row r="53" spans="2:33" ht="24" customHeight="1">
      <c r="B53" s="109"/>
      <c r="C53" s="109"/>
      <c r="D53" s="109" t="s">
        <v>135</v>
      </c>
      <c r="E53" s="110">
        <v>1100000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>
        <f t="shared" si="13"/>
        <v>0</v>
      </c>
      <c r="AE53" s="111">
        <f t="shared" si="14"/>
        <v>0</v>
      </c>
      <c r="AF53" s="110">
        <f t="shared" si="15"/>
        <v>1100000</v>
      </c>
      <c r="AG53" s="111">
        <f t="shared" si="16"/>
        <v>100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v>3441850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>
        <f t="shared" ref="AD56:AD58" si="17">SUM(F56:AC56)</f>
        <v>0</v>
      </c>
      <c r="AE56" s="111">
        <f t="shared" ref="AE56:AE58" si="18">+AD56*100/E56</f>
        <v>0</v>
      </c>
      <c r="AF56" s="110">
        <f t="shared" ref="AF56:AF58" si="19">+E56-AD56</f>
        <v>3441850</v>
      </c>
      <c r="AG56" s="111">
        <f t="shared" ref="AG56:AG58" si="20">+AF56*100/E56</f>
        <v>100</v>
      </c>
    </row>
    <row r="57" spans="2:33" ht="24" customHeight="1">
      <c r="B57" s="109"/>
      <c r="C57" s="109"/>
      <c r="D57" s="109" t="s">
        <v>137</v>
      </c>
      <c r="E57" s="110">
        <v>0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v>875000</v>
      </c>
      <c r="F58" s="110">
        <v>19990</v>
      </c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>
        <f t="shared" si="17"/>
        <v>19990</v>
      </c>
      <c r="AE58" s="111">
        <f t="shared" si="18"/>
        <v>2.2845714285714287</v>
      </c>
      <c r="AF58" s="110">
        <f t="shared" si="19"/>
        <v>855010</v>
      </c>
      <c r="AG58" s="111">
        <f t="shared" si="20"/>
        <v>97.715428571428575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v>0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v>0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v>0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>
        <f t="shared" si="21"/>
        <v>0</v>
      </c>
      <c r="AE62" s="111" t="e">
        <f t="shared" si="22"/>
        <v>#DIV/0!</v>
      </c>
      <c r="AF62" s="110">
        <f t="shared" si="23"/>
        <v>0</v>
      </c>
      <c r="AG62" s="111" t="e">
        <f t="shared" si="24"/>
        <v>#DIV/0!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v>7533552.4000000004</v>
      </c>
      <c r="F64" s="110">
        <v>739259.69</v>
      </c>
      <c r="G64" s="110">
        <v>1938289.28</v>
      </c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>
        <f t="shared" ref="AD64:AD71" si="25">SUM(F64:AC64)</f>
        <v>2677548.9699999997</v>
      </c>
      <c r="AE64" s="111">
        <f t="shared" ref="AE64:AE71" si="26">+AD64*100/E64</f>
        <v>35.541651903821624</v>
      </c>
      <c r="AF64" s="110">
        <f t="shared" ref="AF64:AF71" si="27">+E64-AD64</f>
        <v>4856003.4300000006</v>
      </c>
      <c r="AG64" s="111">
        <f t="shared" ref="AG64:AG71" si="28">+AF64*100/E64</f>
        <v>64.458348096178369</v>
      </c>
    </row>
    <row r="65" spans="1:33" ht="24" customHeight="1">
      <c r="B65" s="109"/>
      <c r="C65" s="109"/>
      <c r="D65" s="109" t="s">
        <v>142</v>
      </c>
      <c r="E65" s="110">
        <v>1000000</v>
      </c>
      <c r="F65" s="110">
        <f>188848.38+10165.49+7814</f>
        <v>206827.87</v>
      </c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>
        <f t="shared" si="25"/>
        <v>206827.87</v>
      </c>
      <c r="AE65" s="111">
        <f t="shared" si="26"/>
        <v>20.682787000000001</v>
      </c>
      <c r="AF65" s="110">
        <f t="shared" si="27"/>
        <v>793172.13</v>
      </c>
      <c r="AG65" s="111">
        <f t="shared" si="28"/>
        <v>79.317212999999995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76135657.233681828</v>
      </c>
      <c r="F66" s="115">
        <f t="shared" si="29"/>
        <v>4710401.6100000003</v>
      </c>
      <c r="G66" s="115">
        <f t="shared" si="29"/>
        <v>3450226.37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8160627.9800000004</v>
      </c>
      <c r="AE66" s="116">
        <f t="shared" si="26"/>
        <v>10.718536197767005</v>
      </c>
      <c r="AF66" s="115">
        <f t="shared" si="27"/>
        <v>67975029.253681824</v>
      </c>
      <c r="AG66" s="116">
        <f t="shared" si="28"/>
        <v>89.281463802232992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249169.87412117422</v>
      </c>
      <c r="F67" s="115">
        <f t="shared" si="30"/>
        <v>-1606213.5100000002</v>
      </c>
      <c r="G67" s="115">
        <f t="shared" si="30"/>
        <v>13778003.440000001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12171789.930000002</v>
      </c>
      <c r="AE67" s="116">
        <f t="shared" si="26"/>
        <v>4884.9364205564907</v>
      </c>
      <c r="AF67" s="115">
        <f t="shared" si="27"/>
        <v>-11922620.055878827</v>
      </c>
      <c r="AG67" s="116">
        <f t="shared" si="28"/>
        <v>-4784.9364205564907</v>
      </c>
    </row>
    <row r="68" spans="1:33" ht="24" customHeight="1">
      <c r="B68" s="109"/>
      <c r="C68" s="109"/>
      <c r="D68" s="119" t="s">
        <v>145</v>
      </c>
      <c r="E68" s="110">
        <v>2247112.6</v>
      </c>
      <c r="F68" s="110"/>
      <c r="G68" s="110">
        <v>3584518.54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>
        <f t="shared" si="25"/>
        <v>3584518.54</v>
      </c>
      <c r="AE68" s="111">
        <f t="shared" si="26"/>
        <v>159.51664104415596</v>
      </c>
      <c r="AF68" s="110">
        <f t="shared" si="27"/>
        <v>-1337405.94</v>
      </c>
      <c r="AG68" s="111">
        <f t="shared" si="28"/>
        <v>-59.516641044155953</v>
      </c>
    </row>
    <row r="69" spans="1:33" ht="24" customHeight="1">
      <c r="B69" s="109"/>
      <c r="C69" s="109"/>
      <c r="D69" s="119" t="s">
        <v>146</v>
      </c>
      <c r="E69" s="110">
        <v>15503668.859999999</v>
      </c>
      <c r="F69" s="110"/>
      <c r="G69" s="110">
        <v>22619726.789999999</v>
      </c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>
        <f t="shared" si="25"/>
        <v>22619726.789999999</v>
      </c>
      <c r="AE69" s="111">
        <f t="shared" si="26"/>
        <v>145.89918679416377</v>
      </c>
      <c r="AF69" s="110">
        <f t="shared" si="27"/>
        <v>-7116057.9299999997</v>
      </c>
      <c r="AG69" s="111">
        <f t="shared" si="28"/>
        <v>-45.899186794163768</v>
      </c>
    </row>
    <row r="70" spans="1:33" ht="24" customHeight="1">
      <c r="B70" s="109"/>
      <c r="C70" s="109"/>
      <c r="D70" s="119" t="s">
        <v>147</v>
      </c>
      <c r="E70" s="110">
        <v>0</v>
      </c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-17501611.585878827</v>
      </c>
      <c r="F71" s="123">
        <f t="shared" si="31"/>
        <v>-1606213.5100000002</v>
      </c>
      <c r="G71" s="123">
        <f t="shared" si="31"/>
        <v>-12426241.889999997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-14032455.399999997</v>
      </c>
      <c r="AE71" s="116">
        <f t="shared" si="26"/>
        <v>80.178075779730378</v>
      </c>
      <c r="AF71" s="115">
        <f t="shared" si="27"/>
        <v>-3469156.18587883</v>
      </c>
      <c r="AG71" s="116">
        <f t="shared" si="28"/>
        <v>19.821924220269626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v>0</v>
      </c>
      <c r="F74" s="110">
        <v>920</v>
      </c>
      <c r="G74" s="110">
        <v>1305</v>
      </c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v>510027</v>
      </c>
      <c r="F75" s="110">
        <v>549477</v>
      </c>
      <c r="G75" s="110">
        <v>617077</v>
      </c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v>0</v>
      </c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v>14024139.284121176</v>
      </c>
      <c r="F78" s="110">
        <f>12130992.49-549477-920</f>
        <v>11580595.49</v>
      </c>
      <c r="G78" s="110">
        <f>24302782.42-617077</f>
        <v>23685705.420000002</v>
      </c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v>0</v>
      </c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14534166.284121176</v>
      </c>
      <c r="F80" s="115">
        <f t="shared" si="32"/>
        <v>12130992.49</v>
      </c>
      <c r="G80" s="115">
        <f t="shared" si="32"/>
        <v>24304087.420000002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5:7" ht="24" customHeight="1"/>
    <row r="82" spans="5:7" ht="24" customHeight="1"/>
    <row r="83" spans="5:7" ht="24" customHeight="1">
      <c r="E83" s="95" t="s">
        <v>158</v>
      </c>
      <c r="F83" s="95" t="s">
        <v>159</v>
      </c>
      <c r="G83" s="95" t="s">
        <v>164</v>
      </c>
    </row>
    <row r="84" spans="5:7" ht="24" customHeight="1">
      <c r="F84" s="96">
        <v>12130992.49</v>
      </c>
      <c r="G84" s="96">
        <v>24302782.420000002</v>
      </c>
    </row>
    <row r="85" spans="5:7" ht="24" customHeight="1"/>
    <row r="86" spans="5:7" ht="24" customHeight="1"/>
    <row r="87" spans="5:7" ht="24" customHeight="1">
      <c r="E87" s="88" t="s">
        <v>161</v>
      </c>
      <c r="F87" s="88"/>
      <c r="G87" s="97">
        <f>G67+F67+F84</f>
        <v>24302782.420000002</v>
      </c>
    </row>
    <row r="88" spans="5:7" ht="24" customHeight="1">
      <c r="E88" s="88" t="s">
        <v>162</v>
      </c>
      <c r="F88" s="88"/>
      <c r="G88" s="89">
        <f>G84-G87</f>
        <v>0</v>
      </c>
    </row>
    <row r="89" spans="5:7" ht="24" customHeight="1"/>
    <row r="90" spans="5:7" ht="24" customHeight="1"/>
    <row r="91" spans="5:7" ht="24" customHeight="1"/>
    <row r="92" spans="5:7" ht="24" customHeight="1"/>
    <row r="93" spans="5:7" ht="24" customHeight="1"/>
    <row r="94" spans="5:7" ht="24" customHeight="1"/>
    <row r="95" spans="5:7" ht="24" customHeight="1"/>
    <row r="96" spans="5:7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92D050"/>
  </sheetPr>
  <dimension ref="A1:AG1000"/>
  <sheetViews>
    <sheetView workbookViewId="0">
      <pane ySplit="8" topLeftCell="A9" activePane="bottomLeft" state="frozen"/>
      <selection pane="bottomLeft" activeCell="E14" sqref="E14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22.7109375" bestFit="1" customWidth="1"/>
    <col min="6" max="6" width="17.140625" bestFit="1" customWidth="1"/>
    <col min="7" max="7" width="10.425781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92578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266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f>+'1. นครพนม กรอกตัวหนังสือมา'!E11+'2.ปลาปาก รด,คชจ1เดือน&gt;แผน'!E11+'3.ท่าอุเทน ใส่แค่ปี 68มา'!E11+'4.บ้านแพง ใส่แค่ปี 68มา'!E11+'5.นาทม'!E11+'6.เรณูนคร ใส่แค่ปี 68มา'!E11+' 7.นาแก ใส่แค่ปี 69มา'!E11+'8.ศรีสงคราม'!E11+'9.นาหว้า'!E11+'10.โพนสวรรค์ ใส่แค่ปี 68มา'!E11+'11.วังยาง'!E11+'12.ธาตุพนม'!E11</f>
        <v>1130942027.4099998</v>
      </c>
      <c r="F11" s="110">
        <f>+'1. นครพนม กรอกตัวหนังสือมา'!F11+'2.ปลาปาก รด,คชจ1เดือน&gt;แผน'!F11+'3.ท่าอุเทน ใส่แค่ปี 68มา'!F11+'4.บ้านแพง ใส่แค่ปี 68มา'!F11+'5.นาทม'!F11+'6.เรณูนคร ใส่แค่ปี 68มา'!F11+' 7.นาแก ใส่แค่ปี 69มา'!F11+'8.ศรีสงคราม'!F11+'9.นาหว้า'!F11+'10.โพนสวรรค์ ใส่แค่ปี 68มา'!F11+'11.วังยาง'!F11+'12.ธาตุพนม'!F11</f>
        <v>13593240520.65</v>
      </c>
      <c r="G11" s="110">
        <f>+'1. นครพนม กรอกตัวหนังสือมา'!G11+'2.ปลาปาก รด,คชจ1เดือน&gt;แผน'!G11+'3.ท่าอุเทน ใส่แค่ปี 68มา'!G11+'4.บ้านแพง ใส่แค่ปี 68มา'!G11+'5.นาทม'!G11+'6.เรณูนคร ใส่แค่ปี 68มา'!G11+' 7.นาแก ใส่แค่ปี 69มา'!G11+'8.ศรีสงคราม'!G11+'9.นาหว้า'!G11+'10.โพนสวรรค์ ใส่แค่ปี 68มา'!G11+'11.วังยาง'!G11+'12.ธาตุพนม'!G11</f>
        <v>121109615.26000001</v>
      </c>
      <c r="H11" s="110">
        <f>+'1. นครพนม กรอกตัวหนังสือมา'!H11+'2.ปลาปาก รด,คชจ1เดือน&gt;แผน'!H11+'3.ท่าอุเทน ใส่แค่ปี 68มา'!H11+'4.บ้านแพง ใส่แค่ปี 68มา'!H11+'5.นาทม'!H11+'6.เรณูนคร ใส่แค่ปี 68มา'!H11+' 7.นาแก ใส่แค่ปี 69มา'!H11+'8.ศรีสงคราม'!H11+'9.นาหว้า'!H11+'10.โพนสวรรค์ ใส่แค่ปี 68มา'!H11+'11.วังยาง'!H11+'12.ธาตุพนม'!H11</f>
        <v>0</v>
      </c>
      <c r="I11" s="110">
        <f>+'1. นครพนม กรอกตัวหนังสือมา'!I11+'2.ปลาปาก รด,คชจ1เดือน&gt;แผน'!I11+'3.ท่าอุเทน ใส่แค่ปี 68มา'!I11+'4.บ้านแพง ใส่แค่ปี 68มา'!I11+'5.นาทม'!I11+'6.เรณูนคร ใส่แค่ปี 68มา'!I11+' 7.นาแก ใส่แค่ปี 69มา'!I11+'8.ศรีสงคราม'!I11+'9.นาหว้า'!I11+'10.โพนสวรรค์ ใส่แค่ปี 68มา'!I11+'11.วังยาง'!I11+'12.ธาตุพนม'!I11</f>
        <v>0</v>
      </c>
      <c r="J11" s="110">
        <f>+'1. นครพนม กรอกตัวหนังสือมา'!J11+'2.ปลาปาก รด,คชจ1เดือน&gt;แผน'!J11+'3.ท่าอุเทน ใส่แค่ปี 68มา'!J11+'4.บ้านแพง ใส่แค่ปี 68มา'!J11+'5.นาทม'!J11+'6.เรณูนคร ใส่แค่ปี 68มา'!J11+' 7.นาแก ใส่แค่ปี 69มา'!J11+'8.ศรีสงคราม'!J11+'9.นาหว้า'!J11+'10.โพนสวรรค์ ใส่แค่ปี 68มา'!J11+'11.วังยาง'!J11+'12.ธาตุพนม'!J11</f>
        <v>0</v>
      </c>
      <c r="K11" s="110">
        <f>+'1. นครพนม กรอกตัวหนังสือมา'!K11+'2.ปลาปาก รด,คชจ1เดือน&gt;แผน'!K11+'3.ท่าอุเทน ใส่แค่ปี 68มา'!K11+'4.บ้านแพง ใส่แค่ปี 68มา'!K11+'5.นาทม'!K11+'6.เรณูนคร ใส่แค่ปี 68มา'!K11+' 7.นาแก ใส่แค่ปี 69มา'!K11+'8.ศรีสงคราม'!K11+'9.นาหว้า'!K11+'10.โพนสวรรค์ ใส่แค่ปี 68มา'!K11+'11.วังยาง'!K11+'12.ธาตุพนม'!K11</f>
        <v>0</v>
      </c>
      <c r="L11" s="110">
        <f>+'1. นครพนม กรอกตัวหนังสือมา'!L11+'2.ปลาปาก รด,คชจ1เดือน&gt;แผน'!L11+'3.ท่าอุเทน ใส่แค่ปี 68มา'!L11+'4.บ้านแพง ใส่แค่ปี 68มา'!L11+'5.นาทม'!L11+'6.เรณูนคร ใส่แค่ปี 68มา'!L11+' 7.นาแก ใส่แค่ปี 69มา'!L11+'8.ศรีสงคราม'!L11+'9.นาหว้า'!L11+'10.โพนสวรรค์ ใส่แค่ปี 68มา'!L11+'11.วังยาง'!L11+'12.ธาตุพนม'!L11</f>
        <v>0</v>
      </c>
      <c r="M11" s="110">
        <f>+'1. นครพนม กรอกตัวหนังสือมา'!M11+'2.ปลาปาก รด,คชจ1เดือน&gt;แผน'!M11+'3.ท่าอุเทน ใส่แค่ปี 68มา'!M11+'4.บ้านแพง ใส่แค่ปี 68มา'!M11+'5.นาทม'!M11+'6.เรณูนคร ใส่แค่ปี 68มา'!M11+' 7.นาแก ใส่แค่ปี 69มา'!M11+'8.ศรีสงคราม'!M11+'9.นาหว้า'!M11+'10.โพนสวรรค์ ใส่แค่ปี 68มา'!M11+'11.วังยาง'!M11+'12.ธาตุพนม'!M11</f>
        <v>0</v>
      </c>
      <c r="N11" s="110">
        <f>+'1. นครพนม กรอกตัวหนังสือมา'!N11+'2.ปลาปาก รด,คชจ1เดือน&gt;แผน'!N11+'3.ท่าอุเทน ใส่แค่ปี 68มา'!N11+'4.บ้านแพง ใส่แค่ปี 68มา'!N11+'5.นาทม'!N11+'6.เรณูนคร ใส่แค่ปี 68มา'!N11+' 7.นาแก ใส่แค่ปี 69มา'!N11+'8.ศรีสงคราม'!N11+'9.นาหว้า'!N11+'10.โพนสวรรค์ ใส่แค่ปี 68มา'!N11+'11.วังยาง'!N11+'12.ธาตุพนม'!N11</f>
        <v>0</v>
      </c>
      <c r="O11" s="110">
        <f>+'1. นครพนม กรอกตัวหนังสือมา'!O11+'2.ปลาปาก รด,คชจ1เดือน&gt;แผน'!O11+'3.ท่าอุเทน ใส่แค่ปี 68มา'!O11+'4.บ้านแพง ใส่แค่ปี 68มา'!O11+'5.นาทม'!O11+'6.เรณูนคร ใส่แค่ปี 68มา'!O11+' 7.นาแก ใส่แค่ปี 69มา'!O11+'8.ศรีสงคราม'!O11+'9.นาหว้า'!O11+'10.โพนสวรรค์ ใส่แค่ปี 68มา'!O11+'11.วังยาง'!O11+'12.ธาตุพนม'!O11</f>
        <v>0</v>
      </c>
      <c r="P11" s="110">
        <f>+'1. นครพนม กรอกตัวหนังสือมา'!P11+'2.ปลาปาก รด,คชจ1เดือน&gt;แผน'!P11+'3.ท่าอุเทน ใส่แค่ปี 68มา'!P11+'4.บ้านแพง ใส่แค่ปี 68มา'!P11+'5.นาทม'!P11+'6.เรณูนคร ใส่แค่ปี 68มา'!P11+' 7.นาแก ใส่แค่ปี 69มา'!P11+'8.ศรีสงคราม'!P11+'9.นาหว้า'!P11+'10.โพนสวรรค์ ใส่แค่ปี 68มา'!P11+'11.วังยาง'!P11+'12.ธาตุพนม'!P11</f>
        <v>0</v>
      </c>
      <c r="Q11" s="110">
        <f>+'1. นครพนม กรอกตัวหนังสือมา'!Q11+'2.ปลาปาก รด,คชจ1เดือน&gt;แผน'!Q11+'3.ท่าอุเทน ใส่แค่ปี 68มา'!Q11+'4.บ้านแพง ใส่แค่ปี 68มา'!Q11+'5.นาทม'!Q11+'6.เรณูนคร ใส่แค่ปี 68มา'!Q11+' 7.นาแก ใส่แค่ปี 69มา'!Q11+'8.ศรีสงคราม'!Q11+'9.นาหว้า'!Q11+'10.โพนสวรรค์ ใส่แค่ปี 68มา'!Q11+'11.วังยาง'!Q11+'12.ธาตุพนม'!Q11</f>
        <v>0</v>
      </c>
      <c r="R11" s="110">
        <f>+'1. นครพนม กรอกตัวหนังสือมา'!R11+'2.ปลาปาก รด,คชจ1เดือน&gt;แผน'!R11+'3.ท่าอุเทน ใส่แค่ปี 68มา'!R11+'4.บ้านแพง ใส่แค่ปี 68มา'!R11+'5.นาทม'!R11+'6.เรณูนคร ใส่แค่ปี 68มา'!R11+' 7.นาแก ใส่แค่ปี 69มา'!R11+'8.ศรีสงคราม'!R11+'9.นาหว้า'!R11+'10.โพนสวรรค์ ใส่แค่ปี 68มา'!R11+'11.วังยาง'!R11+'12.ธาตุพนม'!R11</f>
        <v>0</v>
      </c>
      <c r="S11" s="110">
        <f>+'1. นครพนม กรอกตัวหนังสือมา'!S11+'2.ปลาปาก รด,คชจ1เดือน&gt;แผน'!S11+'3.ท่าอุเทน ใส่แค่ปี 68มา'!S11+'4.บ้านแพง ใส่แค่ปี 68มา'!S11+'5.นาทม'!S11+'6.เรณูนคร ใส่แค่ปี 68มา'!S11+' 7.นาแก ใส่แค่ปี 69มา'!S11+'8.ศรีสงคราม'!S11+'9.นาหว้า'!S11+'10.โพนสวรรค์ ใส่แค่ปี 68มา'!S11+'11.วังยาง'!S11+'12.ธาตุพนม'!S11</f>
        <v>0</v>
      </c>
      <c r="T11" s="110">
        <f>+'1. นครพนม กรอกตัวหนังสือมา'!T11+'2.ปลาปาก รด,คชจ1เดือน&gt;แผน'!T11+'3.ท่าอุเทน ใส่แค่ปี 68มา'!T11+'4.บ้านแพง ใส่แค่ปี 68มา'!T11+'5.นาทม'!T11+'6.เรณูนคร ใส่แค่ปี 68มา'!T11+' 7.นาแก ใส่แค่ปี 69มา'!T11+'8.ศรีสงคราม'!T11+'9.นาหว้า'!T11+'10.โพนสวรรค์ ใส่แค่ปี 68มา'!T11+'11.วังยาง'!T11+'12.ธาตุพนม'!T11</f>
        <v>0</v>
      </c>
      <c r="U11" s="110">
        <f>+'1. นครพนม กรอกตัวหนังสือมา'!U11+'2.ปลาปาก รด,คชจ1เดือน&gt;แผน'!U11+'3.ท่าอุเทน ใส่แค่ปี 68มา'!U11+'4.บ้านแพง ใส่แค่ปี 68มา'!U11+'5.นาทม'!U11+'6.เรณูนคร ใส่แค่ปี 68มา'!U11+' 7.นาแก ใส่แค่ปี 69มา'!U11+'8.ศรีสงคราม'!U11+'9.นาหว้า'!U11+'10.โพนสวรรค์ ใส่แค่ปี 68มา'!U11+'11.วังยาง'!U11+'12.ธาตุพนม'!U11</f>
        <v>0</v>
      </c>
      <c r="V11" s="110">
        <f>+'1. นครพนม กรอกตัวหนังสือมา'!V11+'2.ปลาปาก รด,คชจ1เดือน&gt;แผน'!V11+'3.ท่าอุเทน ใส่แค่ปี 68มา'!V11+'4.บ้านแพง ใส่แค่ปี 68มา'!V11+'5.นาทม'!V11+'6.เรณูนคร ใส่แค่ปี 68มา'!V11+' 7.นาแก ใส่แค่ปี 69มา'!V11+'8.ศรีสงคราม'!V11+'9.นาหว้า'!V11+'10.โพนสวรรค์ ใส่แค่ปี 68มา'!V11+'11.วังยาง'!V11+'12.ธาตุพนม'!V11</f>
        <v>0</v>
      </c>
      <c r="W11" s="110">
        <f>+'1. นครพนม กรอกตัวหนังสือมา'!W11+'2.ปลาปาก รด,คชจ1เดือน&gt;แผน'!W11+'3.ท่าอุเทน ใส่แค่ปี 68มา'!W11+'4.บ้านแพง ใส่แค่ปี 68มา'!W11+'5.นาทม'!W11+'6.เรณูนคร ใส่แค่ปี 68มา'!W11+' 7.นาแก ใส่แค่ปี 69มา'!W11+'8.ศรีสงคราม'!W11+'9.นาหว้า'!W11+'10.โพนสวรรค์ ใส่แค่ปี 68มา'!W11+'11.วังยาง'!W11+'12.ธาตุพนม'!W11</f>
        <v>0</v>
      </c>
      <c r="X11" s="110">
        <f>+'1. นครพนม กรอกตัวหนังสือมา'!X11+'2.ปลาปาก รด,คชจ1เดือน&gt;แผน'!X11+'3.ท่าอุเทน ใส่แค่ปี 68มา'!X11+'4.บ้านแพง ใส่แค่ปี 68มา'!X11+'5.นาทม'!X11+'6.เรณูนคร ใส่แค่ปี 68มา'!X11+' 7.นาแก ใส่แค่ปี 69มา'!X11+'8.ศรีสงคราม'!X11+'9.นาหว้า'!X11+'10.โพนสวรรค์ ใส่แค่ปี 68มา'!X11+'11.วังยาง'!X11+'12.ธาตุพนม'!X11</f>
        <v>0</v>
      </c>
      <c r="Y11" s="110">
        <f>+'1. นครพนม กรอกตัวหนังสือมา'!Y11+'2.ปลาปาก รด,คชจ1เดือน&gt;แผน'!Y11+'3.ท่าอุเทน ใส่แค่ปี 68มา'!Y11+'4.บ้านแพง ใส่แค่ปี 68มา'!Y11+'5.นาทม'!Y11+'6.เรณูนคร ใส่แค่ปี 68มา'!Y11+' 7.นาแก ใส่แค่ปี 69มา'!Y11+'8.ศรีสงคราม'!Y11+'9.นาหว้า'!Y11+'10.โพนสวรรค์ ใส่แค่ปี 68มา'!Y11+'11.วังยาง'!Y11+'12.ธาตุพนม'!Y11</f>
        <v>0</v>
      </c>
      <c r="Z11" s="110">
        <f>+'1. นครพนม กรอกตัวหนังสือมา'!Z11+'2.ปลาปาก รด,คชจ1เดือน&gt;แผน'!Z11+'3.ท่าอุเทน ใส่แค่ปี 68มา'!Z11+'4.บ้านแพง ใส่แค่ปี 68มา'!Z11+'5.นาทม'!Z11+'6.เรณูนคร ใส่แค่ปี 68มา'!Z11+' 7.นาแก ใส่แค่ปี 69มา'!Z11+'8.ศรีสงคราม'!Z11+'9.นาหว้า'!Z11+'10.โพนสวรรค์ ใส่แค่ปี 68มา'!Z11+'11.วังยาง'!Z11+'12.ธาตุพนม'!Z11</f>
        <v>0</v>
      </c>
      <c r="AA11" s="110">
        <f>+'1. นครพนม กรอกตัวหนังสือมา'!AA11+'2.ปลาปาก รด,คชจ1เดือน&gt;แผน'!AA11+'3.ท่าอุเทน ใส่แค่ปี 68มา'!AA11+'4.บ้านแพง ใส่แค่ปี 68มา'!AA11+'5.นาทม'!AA11+'6.เรณูนคร ใส่แค่ปี 68มา'!AA11+' 7.นาแก ใส่แค่ปี 69มา'!AA11+'8.ศรีสงคราม'!AA11+'9.นาหว้า'!AA11+'10.โพนสวรรค์ ใส่แค่ปี 68มา'!AA11+'11.วังยาง'!AA11+'12.ธาตุพนม'!AA11</f>
        <v>0</v>
      </c>
      <c r="AB11" s="110">
        <f>+'1. นครพนม กรอกตัวหนังสือมา'!AB11+'2.ปลาปาก รด,คชจ1เดือน&gt;แผน'!AB11+'3.ท่าอุเทน ใส่แค่ปี 68มา'!AB11+'4.บ้านแพง ใส่แค่ปี 68มา'!AB11+'5.นาทม'!AB11+'6.เรณูนคร ใส่แค่ปี 68มา'!AB11+' 7.นาแก ใส่แค่ปี 69มา'!AB11+'8.ศรีสงคราม'!AB11+'9.นาหว้า'!AB11+'10.โพนสวรรค์ ใส่แค่ปี 68มา'!AB11+'11.วังยาง'!AB11+'12.ธาตุพนม'!AB11</f>
        <v>0</v>
      </c>
      <c r="AC11" s="110">
        <f>+'1. นครพนม กรอกตัวหนังสือมา'!AC11+'2.ปลาปาก รด,คชจ1เดือน&gt;แผน'!AC11+'3.ท่าอุเทน ใส่แค่ปี 68มา'!AC11+'4.บ้านแพง ใส่แค่ปี 68มา'!AC11+'5.นาทม'!AC11+'6.เรณูนคร ใส่แค่ปี 68มา'!AC11+' 7.นาแก ใส่แค่ปี 69มา'!AC11+'8.ศรีสงคราม'!AC11+'9.นาหว้า'!AC11+'10.โพนสวรรค์ ใส่แค่ปี 68มา'!AC11+'11.วังยาง'!AC11+'12.ธาตุพนม'!AC11</f>
        <v>0</v>
      </c>
      <c r="AD11" s="110">
        <f t="shared" ref="AD11:AD19" si="0">SUM(F11:AC11)</f>
        <v>13714350135.91</v>
      </c>
      <c r="AE11" s="111">
        <f t="shared" ref="AE11:AE19" si="1">+AD11*100/E11</f>
        <v>1212.6483766208241</v>
      </c>
      <c r="AF11" s="110">
        <f t="shared" ref="AF11:AF19" si="2">+E11-AD11</f>
        <v>-12583408108.5</v>
      </c>
      <c r="AG11" s="111">
        <f>+AF11*100/E11</f>
        <v>-1112.6483766208241</v>
      </c>
    </row>
    <row r="12" spans="1:33" ht="24" customHeight="1">
      <c r="B12" s="109"/>
      <c r="C12" s="109"/>
      <c r="D12" s="109" t="s">
        <v>7</v>
      </c>
      <c r="E12" s="110">
        <f>+'1. นครพนม กรอกตัวหนังสือมา'!E12+'2.ปลาปาก รด,คชจ1เดือน&gt;แผน'!E12+'3.ท่าอุเทน ใส่แค่ปี 68มา'!E12+'4.บ้านแพง ใส่แค่ปี 68มา'!E12+'5.นาทม'!E12+'6.เรณูนคร ใส่แค่ปี 68มา'!E12+' 7.นาแก ใส่แค่ปี 69มา'!E12+'8.ศรีสงคราม'!E12+'9.นาหว้า'!E12+'10.โพนสวรรค์ ใส่แค่ปี 68มา'!E12+'11.วังยาง'!E12+'12.ธาตุพนม'!E12</f>
        <v>51080076.219999991</v>
      </c>
      <c r="F12" s="110">
        <f>+'1. นครพนม กรอกตัวหนังสือมา'!F12+'2.ปลาปาก รด,คชจ1เดือน&gt;แผน'!F12+'3.ท่าอุเทน ใส่แค่ปี 68มา'!F12+'4.บ้านแพง ใส่แค่ปี 68มา'!F12+'5.นาทม'!F12+'6.เรณูนคร ใส่แค่ปี 68มา'!F12+' 7.นาแก ใส่แค่ปี 69มา'!F12+'8.ศรีสงคราม'!F12+'9.นาหว้า'!F12+'10.โพนสวรรค์ ใส่แค่ปี 68มา'!F12+'11.วังยาง'!F12+'12.ธาตุพนม'!F12</f>
        <v>0</v>
      </c>
      <c r="G12" s="110">
        <f>+'1. นครพนม กรอกตัวหนังสือมา'!G12+'2.ปลาปาก รด,คชจ1เดือน&gt;แผน'!G12+'3.ท่าอุเทน ใส่แค่ปี 68มา'!G12+'4.บ้านแพง ใส่แค่ปี 68มา'!G12+'5.นาทม'!G12+'6.เรณูนคร ใส่แค่ปี 68มา'!G12+' 7.นาแก ใส่แค่ปี 69มา'!G12+'8.ศรีสงคราม'!G12+'9.นาหว้า'!G12+'10.โพนสวรรค์ ใส่แค่ปี 68มา'!G12+'11.วังยาง'!G12+'12.ธาตุพนม'!G12</f>
        <v>0</v>
      </c>
      <c r="H12" s="110">
        <f>+'1. นครพนม กรอกตัวหนังสือมา'!H12+'2.ปลาปาก รด,คชจ1เดือน&gt;แผน'!H12+'3.ท่าอุเทน ใส่แค่ปี 68มา'!H12+'4.บ้านแพง ใส่แค่ปี 68มา'!H12+'5.นาทม'!H12+'6.เรณูนคร ใส่แค่ปี 68มา'!H12+' 7.นาแก ใส่แค่ปี 69มา'!H12+'8.ศรีสงคราม'!H12+'9.นาหว้า'!H12+'10.โพนสวรรค์ ใส่แค่ปี 68มา'!H12+'11.วังยาง'!H12+'12.ธาตุพนม'!H12</f>
        <v>0</v>
      </c>
      <c r="I12" s="110">
        <f>+'1. นครพนม กรอกตัวหนังสือมา'!I12+'2.ปลาปาก รด,คชจ1เดือน&gt;แผน'!I12+'3.ท่าอุเทน ใส่แค่ปี 68มา'!I12+'4.บ้านแพง ใส่แค่ปี 68มา'!I12+'5.นาทม'!I12+'6.เรณูนคร ใส่แค่ปี 68มา'!I12+' 7.นาแก ใส่แค่ปี 69มา'!I12+'8.ศรีสงคราม'!I12+'9.นาหว้า'!I12+'10.โพนสวรรค์ ใส่แค่ปี 68มา'!I12+'11.วังยาง'!I12+'12.ธาตุพนม'!I12</f>
        <v>0</v>
      </c>
      <c r="J12" s="110">
        <f>+'1. นครพนม กรอกตัวหนังสือมา'!J12+'2.ปลาปาก รด,คชจ1เดือน&gt;แผน'!J12+'3.ท่าอุเทน ใส่แค่ปี 68มา'!J12+'4.บ้านแพง ใส่แค่ปี 68มา'!J12+'5.นาทม'!J12+'6.เรณูนคร ใส่แค่ปี 68มา'!J12+' 7.นาแก ใส่แค่ปี 69มา'!J12+'8.ศรีสงคราม'!J12+'9.นาหว้า'!J12+'10.โพนสวรรค์ ใส่แค่ปี 68มา'!J12+'11.วังยาง'!J12+'12.ธาตุพนม'!J12</f>
        <v>0</v>
      </c>
      <c r="K12" s="110">
        <f>+'1. นครพนม กรอกตัวหนังสือมา'!K12+'2.ปลาปาก รด,คชจ1เดือน&gt;แผน'!K12+'3.ท่าอุเทน ใส่แค่ปี 68มา'!K12+'4.บ้านแพง ใส่แค่ปี 68มา'!K12+'5.นาทม'!K12+'6.เรณูนคร ใส่แค่ปี 68มา'!K12+' 7.นาแก ใส่แค่ปี 69มา'!K12+'8.ศรีสงคราม'!K12+'9.นาหว้า'!K12+'10.โพนสวรรค์ ใส่แค่ปี 68มา'!K12+'11.วังยาง'!K12+'12.ธาตุพนม'!K12</f>
        <v>0</v>
      </c>
      <c r="L12" s="110">
        <f>+'1. นครพนม กรอกตัวหนังสือมา'!L12+'2.ปลาปาก รด,คชจ1เดือน&gt;แผน'!L12+'3.ท่าอุเทน ใส่แค่ปี 68มา'!L12+'4.บ้านแพง ใส่แค่ปี 68มา'!L12+'5.นาทม'!L12+'6.เรณูนคร ใส่แค่ปี 68มา'!L12+' 7.นาแก ใส่แค่ปี 69มา'!L12+'8.ศรีสงคราม'!L12+'9.นาหว้า'!L12+'10.โพนสวรรค์ ใส่แค่ปี 68มา'!L12+'11.วังยาง'!L12+'12.ธาตุพนม'!L12</f>
        <v>0</v>
      </c>
      <c r="M12" s="110">
        <f>+'1. นครพนม กรอกตัวหนังสือมา'!M12+'2.ปลาปาก รด,คชจ1เดือน&gt;แผน'!M12+'3.ท่าอุเทน ใส่แค่ปี 68มา'!M12+'4.บ้านแพง ใส่แค่ปี 68มา'!M12+'5.นาทม'!M12+'6.เรณูนคร ใส่แค่ปี 68มา'!M12+' 7.นาแก ใส่แค่ปี 69มา'!M12+'8.ศรีสงคราม'!M12+'9.นาหว้า'!M12+'10.โพนสวรรค์ ใส่แค่ปี 68มา'!M12+'11.วังยาง'!M12+'12.ธาตุพนม'!M12</f>
        <v>0</v>
      </c>
      <c r="N12" s="110">
        <f>+'1. นครพนม กรอกตัวหนังสือมา'!N12+'2.ปลาปาก รด,คชจ1เดือน&gt;แผน'!N12+'3.ท่าอุเทน ใส่แค่ปี 68มา'!N12+'4.บ้านแพง ใส่แค่ปี 68มา'!N12+'5.นาทม'!N12+'6.เรณูนคร ใส่แค่ปี 68มา'!N12+' 7.นาแก ใส่แค่ปี 69มา'!N12+'8.ศรีสงคราม'!N12+'9.นาหว้า'!N12+'10.โพนสวรรค์ ใส่แค่ปี 68มา'!N12+'11.วังยาง'!N12+'12.ธาตุพนม'!N12</f>
        <v>0</v>
      </c>
      <c r="O12" s="110">
        <f>+'1. นครพนม กรอกตัวหนังสือมา'!O12+'2.ปลาปาก รด,คชจ1เดือน&gt;แผน'!O12+'3.ท่าอุเทน ใส่แค่ปี 68มา'!O12+'4.บ้านแพง ใส่แค่ปี 68มา'!O12+'5.นาทม'!O12+'6.เรณูนคร ใส่แค่ปี 68มา'!O12+' 7.นาแก ใส่แค่ปี 69มา'!O12+'8.ศรีสงคราม'!O12+'9.นาหว้า'!O12+'10.โพนสวรรค์ ใส่แค่ปี 68มา'!O12+'11.วังยาง'!O12+'12.ธาตุพนม'!O12</f>
        <v>0</v>
      </c>
      <c r="P12" s="110">
        <f>+'1. นครพนม กรอกตัวหนังสือมา'!P12+'2.ปลาปาก รด,คชจ1เดือน&gt;แผน'!P12+'3.ท่าอุเทน ใส่แค่ปี 68มา'!P12+'4.บ้านแพง ใส่แค่ปี 68มา'!P12+'5.นาทม'!P12+'6.เรณูนคร ใส่แค่ปี 68มา'!P12+' 7.นาแก ใส่แค่ปี 69มา'!P12+'8.ศรีสงคราม'!P12+'9.นาหว้า'!P12+'10.โพนสวรรค์ ใส่แค่ปี 68มา'!P12+'11.วังยาง'!P12+'12.ธาตุพนม'!P12</f>
        <v>0</v>
      </c>
      <c r="Q12" s="110">
        <f>+'1. นครพนม กรอกตัวหนังสือมา'!Q12+'2.ปลาปาก รด,คชจ1เดือน&gt;แผน'!Q12+'3.ท่าอุเทน ใส่แค่ปี 68มา'!Q12+'4.บ้านแพง ใส่แค่ปี 68มา'!Q12+'5.นาทม'!Q12+'6.เรณูนคร ใส่แค่ปี 68มา'!Q12+' 7.นาแก ใส่แค่ปี 69มา'!Q12+'8.ศรีสงคราม'!Q12+'9.นาหว้า'!Q12+'10.โพนสวรรค์ ใส่แค่ปี 68มา'!Q12+'11.วังยาง'!Q12+'12.ธาตุพนม'!Q12</f>
        <v>0</v>
      </c>
      <c r="R12" s="110">
        <f>+'1. นครพนม กรอกตัวหนังสือมา'!R12+'2.ปลาปาก รด,คชจ1เดือน&gt;แผน'!R12+'3.ท่าอุเทน ใส่แค่ปี 68มา'!R12+'4.บ้านแพง ใส่แค่ปี 68มา'!R12+'5.นาทม'!R12+'6.เรณูนคร ใส่แค่ปี 68มา'!R12+' 7.นาแก ใส่แค่ปี 69มา'!R12+'8.ศรีสงคราม'!R12+'9.นาหว้า'!R12+'10.โพนสวรรค์ ใส่แค่ปี 68มา'!R12+'11.วังยาง'!R12+'12.ธาตุพนม'!R12</f>
        <v>0</v>
      </c>
      <c r="S12" s="110">
        <f>+'1. นครพนม กรอกตัวหนังสือมา'!S12+'2.ปลาปาก รด,คชจ1เดือน&gt;แผน'!S12+'3.ท่าอุเทน ใส่แค่ปี 68มา'!S12+'4.บ้านแพง ใส่แค่ปี 68มา'!S12+'5.นาทม'!S12+'6.เรณูนคร ใส่แค่ปี 68มา'!S12+' 7.นาแก ใส่แค่ปี 69มา'!S12+'8.ศรีสงคราม'!S12+'9.นาหว้า'!S12+'10.โพนสวรรค์ ใส่แค่ปี 68มา'!S12+'11.วังยาง'!S12+'12.ธาตุพนม'!S12</f>
        <v>0</v>
      </c>
      <c r="T12" s="110">
        <f>+'1. นครพนม กรอกตัวหนังสือมา'!T12+'2.ปลาปาก รด,คชจ1เดือน&gt;แผน'!T12+'3.ท่าอุเทน ใส่แค่ปี 68มา'!T12+'4.บ้านแพง ใส่แค่ปี 68มา'!T12+'5.นาทม'!T12+'6.เรณูนคร ใส่แค่ปี 68มา'!T12+' 7.นาแก ใส่แค่ปี 69มา'!T12+'8.ศรีสงคราม'!T12+'9.นาหว้า'!T12+'10.โพนสวรรค์ ใส่แค่ปี 68มา'!T12+'11.วังยาง'!T12+'12.ธาตุพนม'!T12</f>
        <v>0</v>
      </c>
      <c r="U12" s="110">
        <f>+'1. นครพนม กรอกตัวหนังสือมา'!U12+'2.ปลาปาก รด,คชจ1เดือน&gt;แผน'!U12+'3.ท่าอุเทน ใส่แค่ปี 68มา'!U12+'4.บ้านแพง ใส่แค่ปี 68มา'!U12+'5.นาทม'!U12+'6.เรณูนคร ใส่แค่ปี 68มา'!U12+' 7.นาแก ใส่แค่ปี 69มา'!U12+'8.ศรีสงคราม'!U12+'9.นาหว้า'!U12+'10.โพนสวรรค์ ใส่แค่ปี 68มา'!U12+'11.วังยาง'!U12+'12.ธาตุพนม'!U12</f>
        <v>0</v>
      </c>
      <c r="V12" s="110">
        <f>+'1. นครพนม กรอกตัวหนังสือมา'!V12+'2.ปลาปาก รด,คชจ1เดือน&gt;แผน'!V12+'3.ท่าอุเทน ใส่แค่ปี 68มา'!V12+'4.บ้านแพง ใส่แค่ปี 68มา'!V12+'5.นาทม'!V12+'6.เรณูนคร ใส่แค่ปี 68มา'!V12+' 7.นาแก ใส่แค่ปี 69มา'!V12+'8.ศรีสงคราม'!V12+'9.นาหว้า'!V12+'10.โพนสวรรค์ ใส่แค่ปี 68มา'!V12+'11.วังยาง'!V12+'12.ธาตุพนม'!V12</f>
        <v>0</v>
      </c>
      <c r="W12" s="110">
        <f>+'1. นครพนม กรอกตัวหนังสือมา'!W12+'2.ปลาปาก รด,คชจ1เดือน&gt;แผน'!W12+'3.ท่าอุเทน ใส่แค่ปี 68มา'!W12+'4.บ้านแพง ใส่แค่ปี 68มา'!W12+'5.นาทม'!W12+'6.เรณูนคร ใส่แค่ปี 68มา'!W12+' 7.นาแก ใส่แค่ปี 69มา'!W12+'8.ศรีสงคราม'!W12+'9.นาหว้า'!W12+'10.โพนสวรรค์ ใส่แค่ปี 68มา'!W12+'11.วังยาง'!W12+'12.ธาตุพนม'!W12</f>
        <v>0</v>
      </c>
      <c r="X12" s="110">
        <f>+'1. นครพนม กรอกตัวหนังสือมา'!X12+'2.ปลาปาก รด,คชจ1เดือน&gt;แผน'!X12+'3.ท่าอุเทน ใส่แค่ปี 68มา'!X12+'4.บ้านแพง ใส่แค่ปี 68มา'!X12+'5.นาทม'!X12+'6.เรณูนคร ใส่แค่ปี 68มา'!X12+' 7.นาแก ใส่แค่ปี 69มา'!X12+'8.ศรีสงคราม'!X12+'9.นาหว้า'!X12+'10.โพนสวรรค์ ใส่แค่ปี 68มา'!X12+'11.วังยาง'!X12+'12.ธาตุพนม'!X12</f>
        <v>0</v>
      </c>
      <c r="Y12" s="110">
        <f>+'1. นครพนม กรอกตัวหนังสือมา'!Y12+'2.ปลาปาก รด,คชจ1เดือน&gt;แผน'!Y12+'3.ท่าอุเทน ใส่แค่ปี 68มา'!Y12+'4.บ้านแพง ใส่แค่ปี 68มา'!Y12+'5.นาทม'!Y12+'6.เรณูนคร ใส่แค่ปี 68มา'!Y12+' 7.นาแก ใส่แค่ปี 69มา'!Y12+'8.ศรีสงคราม'!Y12+'9.นาหว้า'!Y12+'10.โพนสวรรค์ ใส่แค่ปี 68มา'!Y12+'11.วังยาง'!Y12+'12.ธาตุพนม'!Y12</f>
        <v>0</v>
      </c>
      <c r="Z12" s="110">
        <f>+'1. นครพนม กรอกตัวหนังสือมา'!Z12+'2.ปลาปาก รด,คชจ1เดือน&gt;แผน'!Z12+'3.ท่าอุเทน ใส่แค่ปี 68มา'!Z12+'4.บ้านแพง ใส่แค่ปี 68มา'!Z12+'5.นาทม'!Z12+'6.เรณูนคร ใส่แค่ปี 68มา'!Z12+' 7.นาแก ใส่แค่ปี 69มา'!Z12+'8.ศรีสงคราม'!Z12+'9.นาหว้า'!Z12+'10.โพนสวรรค์ ใส่แค่ปี 68มา'!Z12+'11.วังยาง'!Z12+'12.ธาตุพนม'!Z12</f>
        <v>0</v>
      </c>
      <c r="AA12" s="110">
        <f>+'1. นครพนม กรอกตัวหนังสือมา'!AA12+'2.ปลาปาก รด,คชจ1เดือน&gt;แผน'!AA12+'3.ท่าอุเทน ใส่แค่ปี 68มา'!AA12+'4.บ้านแพง ใส่แค่ปี 68มา'!AA12+'5.นาทม'!AA12+'6.เรณูนคร ใส่แค่ปี 68มา'!AA12+' 7.นาแก ใส่แค่ปี 69มา'!AA12+'8.ศรีสงคราม'!AA12+'9.นาหว้า'!AA12+'10.โพนสวรรค์ ใส่แค่ปี 68มา'!AA12+'11.วังยาง'!AA12+'12.ธาตุพนม'!AA12</f>
        <v>0</v>
      </c>
      <c r="AB12" s="110">
        <f>+'1. นครพนม กรอกตัวหนังสือมา'!AB12+'2.ปลาปาก รด,คชจ1เดือน&gt;แผน'!AB12+'3.ท่าอุเทน ใส่แค่ปี 68มา'!AB12+'4.บ้านแพง ใส่แค่ปี 68มา'!AB12+'5.นาทม'!AB12+'6.เรณูนคร ใส่แค่ปี 68มา'!AB12+' 7.นาแก ใส่แค่ปี 69มา'!AB12+'8.ศรีสงคราม'!AB12+'9.นาหว้า'!AB12+'10.โพนสวรรค์ ใส่แค่ปี 68มา'!AB12+'11.วังยาง'!AB12+'12.ธาตุพนม'!AB12</f>
        <v>0</v>
      </c>
      <c r="AC12" s="110">
        <f>+'1. นครพนม กรอกตัวหนังสือมา'!AC12+'2.ปลาปาก รด,คชจ1เดือน&gt;แผน'!AC12+'3.ท่าอุเทน ใส่แค่ปี 68มา'!AC12+'4.บ้านแพง ใส่แค่ปี 68มา'!AC12+'5.นาทม'!AC12+'6.เรณูนคร ใส่แค่ปี 68มา'!AC12+' 7.นาแก ใส่แค่ปี 69มา'!AC12+'8.ศรีสงคราม'!AC12+'9.นาหว้า'!AC12+'10.โพนสวรรค์ ใส่แค่ปี 68มา'!AC12+'11.วังยาง'!AC12+'12.ธาตุพนม'!AC12</f>
        <v>0</v>
      </c>
      <c r="AD12" s="110">
        <f t="shared" si="0"/>
        <v>0</v>
      </c>
      <c r="AE12" s="111">
        <f t="shared" si="1"/>
        <v>0</v>
      </c>
      <c r="AF12" s="110">
        <f t="shared" si="2"/>
        <v>51080076.219999991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f>+'1. นครพนม กรอกตัวหนังสือมา'!E13+'2.ปลาปาก รด,คชจ1เดือน&gt;แผน'!E13+'3.ท่าอุเทน ใส่แค่ปี 68มา'!E13+'4.บ้านแพง ใส่แค่ปี 68มา'!E13+'5.นาทม'!E13+'6.เรณูนคร ใส่แค่ปี 68มา'!E13+' 7.นาแก ใส่แค่ปี 69มา'!E13+'8.ศรีสงคราม'!E13+'9.นาหว้า'!E13+'10.โพนสวรรค์ ใส่แค่ปี 68มา'!E13+'11.วังยาง'!E13+'12.ธาตุพนม'!E13</f>
        <v>4434783.49</v>
      </c>
      <c r="F13" s="110">
        <f>+'1. นครพนม กรอกตัวหนังสือมา'!F13+'2.ปลาปาก รด,คชจ1เดือน&gt;แผน'!F13+'3.ท่าอุเทน ใส่แค่ปี 68มา'!F13+'4.บ้านแพง ใส่แค่ปี 68มา'!F13+'5.นาทม'!F13+'6.เรณูนคร ใส่แค่ปี 68มา'!F13+' 7.นาแก ใส่แค่ปี 69มา'!F13+'8.ศรีสงคราม'!F13+'9.นาหว้า'!F13+'10.โพนสวรรค์ ใส่แค่ปี 68มา'!F13+'11.วังยาง'!F13+'12.ธาตุพนม'!F13</f>
        <v>28700</v>
      </c>
      <c r="G13" s="110">
        <f>+'1. นครพนม กรอกตัวหนังสือมา'!G13+'2.ปลาปาก รด,คชจ1เดือน&gt;แผน'!G13+'3.ท่าอุเทน ใส่แค่ปี 68มา'!G13+'4.บ้านแพง ใส่แค่ปี 68มา'!G13+'5.นาทม'!G13+'6.เรณูนคร ใส่แค่ปี 68มา'!G13+' 7.นาแก ใส่แค่ปี 69มา'!G13+'8.ศรีสงคราม'!G13+'9.นาหว้า'!G13+'10.โพนสวรรค์ ใส่แค่ปี 68มา'!G13+'11.วังยาง'!G13+'12.ธาตุพนม'!G13</f>
        <v>24200</v>
      </c>
      <c r="H13" s="110">
        <f>+'1. นครพนม กรอกตัวหนังสือมา'!H13+'2.ปลาปาก รด,คชจ1เดือน&gt;แผน'!H13+'3.ท่าอุเทน ใส่แค่ปี 68มา'!H13+'4.บ้านแพง ใส่แค่ปี 68มา'!H13+'5.นาทม'!H13+'6.เรณูนคร ใส่แค่ปี 68มา'!H13+' 7.นาแก ใส่แค่ปี 69มา'!H13+'8.ศรีสงคราม'!H13+'9.นาหว้า'!H13+'10.โพนสวรรค์ ใส่แค่ปี 68มา'!H13+'11.วังยาง'!H13+'12.ธาตุพนม'!H13</f>
        <v>0</v>
      </c>
      <c r="I13" s="110">
        <f>+'1. นครพนม กรอกตัวหนังสือมา'!I13+'2.ปลาปาก รด,คชจ1เดือน&gt;แผน'!I13+'3.ท่าอุเทน ใส่แค่ปี 68มา'!I13+'4.บ้านแพง ใส่แค่ปี 68มา'!I13+'5.นาทม'!I13+'6.เรณูนคร ใส่แค่ปี 68มา'!I13+' 7.นาแก ใส่แค่ปี 69มา'!I13+'8.ศรีสงคราม'!I13+'9.นาหว้า'!I13+'10.โพนสวรรค์ ใส่แค่ปี 68มา'!I13+'11.วังยาง'!I13+'12.ธาตุพนม'!I13</f>
        <v>0</v>
      </c>
      <c r="J13" s="110">
        <f>+'1. นครพนม กรอกตัวหนังสือมา'!J13+'2.ปลาปาก รด,คชจ1เดือน&gt;แผน'!J13+'3.ท่าอุเทน ใส่แค่ปี 68มา'!J13+'4.บ้านแพง ใส่แค่ปี 68มา'!J13+'5.นาทม'!J13+'6.เรณูนคร ใส่แค่ปี 68มา'!J13+' 7.นาแก ใส่แค่ปี 69มา'!J13+'8.ศรีสงคราม'!J13+'9.นาหว้า'!J13+'10.โพนสวรรค์ ใส่แค่ปี 68มา'!J13+'11.วังยาง'!J13+'12.ธาตุพนม'!J13</f>
        <v>0</v>
      </c>
      <c r="K13" s="110">
        <f>+'1. นครพนม กรอกตัวหนังสือมา'!K13+'2.ปลาปาก รด,คชจ1เดือน&gt;แผน'!K13+'3.ท่าอุเทน ใส่แค่ปี 68มา'!K13+'4.บ้านแพง ใส่แค่ปี 68มา'!K13+'5.นาทม'!K13+'6.เรณูนคร ใส่แค่ปี 68มา'!K13+' 7.นาแก ใส่แค่ปี 69มา'!K13+'8.ศรีสงคราม'!K13+'9.นาหว้า'!K13+'10.โพนสวรรค์ ใส่แค่ปี 68มา'!K13+'11.วังยาง'!K13+'12.ธาตุพนม'!K13</f>
        <v>0</v>
      </c>
      <c r="L13" s="110">
        <f>+'1. นครพนม กรอกตัวหนังสือมา'!L13+'2.ปลาปาก รด,คชจ1เดือน&gt;แผน'!L13+'3.ท่าอุเทน ใส่แค่ปี 68มา'!L13+'4.บ้านแพง ใส่แค่ปี 68มา'!L13+'5.นาทม'!L13+'6.เรณูนคร ใส่แค่ปี 68มา'!L13+' 7.นาแก ใส่แค่ปี 69มา'!L13+'8.ศรีสงคราม'!L13+'9.นาหว้า'!L13+'10.โพนสวรรค์ ใส่แค่ปี 68มา'!L13+'11.วังยาง'!L13+'12.ธาตุพนม'!L13</f>
        <v>0</v>
      </c>
      <c r="M13" s="110">
        <f>+'1. นครพนม กรอกตัวหนังสือมา'!M13+'2.ปลาปาก รด,คชจ1เดือน&gt;แผน'!M13+'3.ท่าอุเทน ใส่แค่ปี 68มา'!M13+'4.บ้านแพง ใส่แค่ปี 68มา'!M13+'5.นาทม'!M13+'6.เรณูนคร ใส่แค่ปี 68มา'!M13+' 7.นาแก ใส่แค่ปี 69มา'!M13+'8.ศรีสงคราม'!M13+'9.นาหว้า'!M13+'10.โพนสวรรค์ ใส่แค่ปี 68มา'!M13+'11.วังยาง'!M13+'12.ธาตุพนม'!M13</f>
        <v>0</v>
      </c>
      <c r="N13" s="110">
        <f>+'1. นครพนม กรอกตัวหนังสือมา'!N13+'2.ปลาปาก รด,คชจ1เดือน&gt;แผน'!N13+'3.ท่าอุเทน ใส่แค่ปี 68มา'!N13+'4.บ้านแพง ใส่แค่ปี 68มา'!N13+'5.นาทม'!N13+'6.เรณูนคร ใส่แค่ปี 68มา'!N13+' 7.นาแก ใส่แค่ปี 69มา'!N13+'8.ศรีสงคราม'!N13+'9.นาหว้า'!N13+'10.โพนสวรรค์ ใส่แค่ปี 68มา'!N13+'11.วังยาง'!N13+'12.ธาตุพนม'!N13</f>
        <v>0</v>
      </c>
      <c r="O13" s="110">
        <f>+'1. นครพนม กรอกตัวหนังสือมา'!O13+'2.ปลาปาก รด,คชจ1เดือน&gt;แผน'!O13+'3.ท่าอุเทน ใส่แค่ปี 68มา'!O13+'4.บ้านแพง ใส่แค่ปี 68มา'!O13+'5.นาทม'!O13+'6.เรณูนคร ใส่แค่ปี 68มา'!O13+' 7.นาแก ใส่แค่ปี 69มา'!O13+'8.ศรีสงคราม'!O13+'9.นาหว้า'!O13+'10.โพนสวรรค์ ใส่แค่ปี 68มา'!O13+'11.วังยาง'!O13+'12.ธาตุพนม'!O13</f>
        <v>0</v>
      </c>
      <c r="P13" s="110">
        <f>+'1. นครพนม กรอกตัวหนังสือมา'!P13+'2.ปลาปาก รด,คชจ1เดือน&gt;แผน'!P13+'3.ท่าอุเทน ใส่แค่ปี 68มา'!P13+'4.บ้านแพง ใส่แค่ปี 68มา'!P13+'5.นาทม'!P13+'6.เรณูนคร ใส่แค่ปี 68มา'!P13+' 7.นาแก ใส่แค่ปี 69มา'!P13+'8.ศรีสงคราม'!P13+'9.นาหว้า'!P13+'10.โพนสวรรค์ ใส่แค่ปี 68มา'!P13+'11.วังยาง'!P13+'12.ธาตุพนม'!P13</f>
        <v>0</v>
      </c>
      <c r="Q13" s="110">
        <f>+'1. นครพนม กรอกตัวหนังสือมา'!Q13+'2.ปลาปาก รด,คชจ1เดือน&gt;แผน'!Q13+'3.ท่าอุเทน ใส่แค่ปี 68มา'!Q13+'4.บ้านแพง ใส่แค่ปี 68มา'!Q13+'5.นาทม'!Q13+'6.เรณูนคร ใส่แค่ปี 68มา'!Q13+' 7.นาแก ใส่แค่ปี 69มา'!Q13+'8.ศรีสงคราม'!Q13+'9.นาหว้า'!Q13+'10.โพนสวรรค์ ใส่แค่ปี 68มา'!Q13+'11.วังยาง'!Q13+'12.ธาตุพนม'!Q13</f>
        <v>0</v>
      </c>
      <c r="R13" s="110">
        <f>+'1. นครพนม กรอกตัวหนังสือมา'!R13+'2.ปลาปาก รด,คชจ1เดือน&gt;แผน'!R13+'3.ท่าอุเทน ใส่แค่ปี 68มา'!R13+'4.บ้านแพง ใส่แค่ปี 68มา'!R13+'5.นาทม'!R13+'6.เรณูนคร ใส่แค่ปี 68มา'!R13+' 7.นาแก ใส่แค่ปี 69มา'!R13+'8.ศรีสงคราม'!R13+'9.นาหว้า'!R13+'10.โพนสวรรค์ ใส่แค่ปี 68มา'!R13+'11.วังยาง'!R13+'12.ธาตุพนม'!R13</f>
        <v>0</v>
      </c>
      <c r="S13" s="110">
        <f>+'1. นครพนม กรอกตัวหนังสือมา'!S13+'2.ปลาปาก รด,คชจ1เดือน&gt;แผน'!S13+'3.ท่าอุเทน ใส่แค่ปี 68มา'!S13+'4.บ้านแพง ใส่แค่ปี 68มา'!S13+'5.นาทม'!S13+'6.เรณูนคร ใส่แค่ปี 68มา'!S13+' 7.นาแก ใส่แค่ปี 69มา'!S13+'8.ศรีสงคราม'!S13+'9.นาหว้า'!S13+'10.โพนสวรรค์ ใส่แค่ปี 68มา'!S13+'11.วังยาง'!S13+'12.ธาตุพนม'!S13</f>
        <v>0</v>
      </c>
      <c r="T13" s="110">
        <f>+'1. นครพนม กรอกตัวหนังสือมา'!T13+'2.ปลาปาก รด,คชจ1เดือน&gt;แผน'!T13+'3.ท่าอุเทน ใส่แค่ปี 68มา'!T13+'4.บ้านแพง ใส่แค่ปี 68มา'!T13+'5.นาทม'!T13+'6.เรณูนคร ใส่แค่ปี 68มา'!T13+' 7.นาแก ใส่แค่ปี 69มา'!T13+'8.ศรีสงคราม'!T13+'9.นาหว้า'!T13+'10.โพนสวรรค์ ใส่แค่ปี 68มา'!T13+'11.วังยาง'!T13+'12.ธาตุพนม'!T13</f>
        <v>0</v>
      </c>
      <c r="U13" s="110">
        <f>+'1. นครพนม กรอกตัวหนังสือมา'!U13+'2.ปลาปาก รด,คชจ1เดือน&gt;แผน'!U13+'3.ท่าอุเทน ใส่แค่ปี 68มา'!U13+'4.บ้านแพง ใส่แค่ปี 68มา'!U13+'5.นาทม'!U13+'6.เรณูนคร ใส่แค่ปี 68มา'!U13+' 7.นาแก ใส่แค่ปี 69มา'!U13+'8.ศรีสงคราม'!U13+'9.นาหว้า'!U13+'10.โพนสวรรค์ ใส่แค่ปี 68มา'!U13+'11.วังยาง'!U13+'12.ธาตุพนม'!U13</f>
        <v>0</v>
      </c>
      <c r="V13" s="110">
        <f>+'1. นครพนม กรอกตัวหนังสือมา'!V13+'2.ปลาปาก รด,คชจ1เดือน&gt;แผน'!V13+'3.ท่าอุเทน ใส่แค่ปี 68มา'!V13+'4.บ้านแพง ใส่แค่ปี 68มา'!V13+'5.นาทม'!V13+'6.เรณูนคร ใส่แค่ปี 68มา'!V13+' 7.นาแก ใส่แค่ปี 69มา'!V13+'8.ศรีสงคราม'!V13+'9.นาหว้า'!V13+'10.โพนสวรรค์ ใส่แค่ปี 68มา'!V13+'11.วังยาง'!V13+'12.ธาตุพนม'!V13</f>
        <v>0</v>
      </c>
      <c r="W13" s="110">
        <f>+'1. นครพนม กรอกตัวหนังสือมา'!W13+'2.ปลาปาก รด,คชจ1เดือน&gt;แผน'!W13+'3.ท่าอุเทน ใส่แค่ปี 68มา'!W13+'4.บ้านแพง ใส่แค่ปี 68มา'!W13+'5.นาทม'!W13+'6.เรณูนคร ใส่แค่ปี 68มา'!W13+' 7.นาแก ใส่แค่ปี 69มา'!W13+'8.ศรีสงคราม'!W13+'9.นาหว้า'!W13+'10.โพนสวรรค์ ใส่แค่ปี 68มา'!W13+'11.วังยาง'!W13+'12.ธาตุพนม'!W13</f>
        <v>0</v>
      </c>
      <c r="X13" s="110">
        <f>+'1. นครพนม กรอกตัวหนังสือมา'!X13+'2.ปลาปาก รด,คชจ1เดือน&gt;แผน'!X13+'3.ท่าอุเทน ใส่แค่ปี 68มา'!X13+'4.บ้านแพง ใส่แค่ปี 68มา'!X13+'5.นาทม'!X13+'6.เรณูนคร ใส่แค่ปี 68มา'!X13+' 7.นาแก ใส่แค่ปี 69มา'!X13+'8.ศรีสงคราม'!X13+'9.นาหว้า'!X13+'10.โพนสวรรค์ ใส่แค่ปี 68มา'!X13+'11.วังยาง'!X13+'12.ธาตุพนม'!X13</f>
        <v>0</v>
      </c>
      <c r="Y13" s="110">
        <f>+'1. นครพนม กรอกตัวหนังสือมา'!Y13+'2.ปลาปาก รด,คชจ1เดือน&gt;แผน'!Y13+'3.ท่าอุเทน ใส่แค่ปี 68มา'!Y13+'4.บ้านแพง ใส่แค่ปี 68มา'!Y13+'5.นาทม'!Y13+'6.เรณูนคร ใส่แค่ปี 68มา'!Y13+' 7.นาแก ใส่แค่ปี 69มา'!Y13+'8.ศรีสงคราม'!Y13+'9.นาหว้า'!Y13+'10.โพนสวรรค์ ใส่แค่ปี 68มา'!Y13+'11.วังยาง'!Y13+'12.ธาตุพนม'!Y13</f>
        <v>0</v>
      </c>
      <c r="Z13" s="110">
        <f>+'1. นครพนม กรอกตัวหนังสือมา'!Z13+'2.ปลาปาก รด,คชจ1เดือน&gt;แผน'!Z13+'3.ท่าอุเทน ใส่แค่ปี 68มา'!Z13+'4.บ้านแพง ใส่แค่ปี 68มา'!Z13+'5.นาทม'!Z13+'6.เรณูนคร ใส่แค่ปี 68มา'!Z13+' 7.นาแก ใส่แค่ปี 69มา'!Z13+'8.ศรีสงคราม'!Z13+'9.นาหว้า'!Z13+'10.โพนสวรรค์ ใส่แค่ปี 68มา'!Z13+'11.วังยาง'!Z13+'12.ธาตุพนม'!Z13</f>
        <v>0</v>
      </c>
      <c r="AA13" s="110">
        <f>+'1. นครพนม กรอกตัวหนังสือมา'!AA13+'2.ปลาปาก รด,คชจ1เดือน&gt;แผน'!AA13+'3.ท่าอุเทน ใส่แค่ปี 68มา'!AA13+'4.บ้านแพง ใส่แค่ปี 68มา'!AA13+'5.นาทม'!AA13+'6.เรณูนคร ใส่แค่ปี 68มา'!AA13+' 7.นาแก ใส่แค่ปี 69มา'!AA13+'8.ศรีสงคราม'!AA13+'9.นาหว้า'!AA13+'10.โพนสวรรค์ ใส่แค่ปี 68มา'!AA13+'11.วังยาง'!AA13+'12.ธาตุพนม'!AA13</f>
        <v>0</v>
      </c>
      <c r="AB13" s="110">
        <f>+'1. นครพนม กรอกตัวหนังสือมา'!AB13+'2.ปลาปาก รด,คชจ1เดือน&gt;แผน'!AB13+'3.ท่าอุเทน ใส่แค่ปี 68มา'!AB13+'4.บ้านแพง ใส่แค่ปี 68มา'!AB13+'5.นาทม'!AB13+'6.เรณูนคร ใส่แค่ปี 68มา'!AB13+' 7.นาแก ใส่แค่ปี 69มา'!AB13+'8.ศรีสงคราม'!AB13+'9.นาหว้า'!AB13+'10.โพนสวรรค์ ใส่แค่ปี 68มา'!AB13+'11.วังยาง'!AB13+'12.ธาตุพนม'!AB13</f>
        <v>0</v>
      </c>
      <c r="AC13" s="110">
        <f>+'1. นครพนม กรอกตัวหนังสือมา'!AC13+'2.ปลาปาก รด,คชจ1เดือน&gt;แผน'!AC13+'3.ท่าอุเทน ใส่แค่ปี 68มา'!AC13+'4.บ้านแพง ใส่แค่ปี 68มา'!AC13+'5.นาทม'!AC13+'6.เรณูนคร ใส่แค่ปี 68มา'!AC13+' 7.นาแก ใส่แค่ปี 69มา'!AC13+'8.ศรีสงคราม'!AC13+'9.นาหว้า'!AC13+'10.โพนสวรรค์ ใส่แค่ปี 68มา'!AC13+'11.วังยาง'!AC13+'12.ธาตุพนม'!AC13</f>
        <v>0</v>
      </c>
      <c r="AD13" s="110">
        <f t="shared" si="0"/>
        <v>52900</v>
      </c>
      <c r="AE13" s="111">
        <f t="shared" si="1"/>
        <v>1.1928429002066119</v>
      </c>
      <c r="AF13" s="110">
        <f t="shared" si="2"/>
        <v>4381883.49</v>
      </c>
      <c r="AG13" s="111">
        <f t="shared" si="3"/>
        <v>18106.956570247934</v>
      </c>
    </row>
    <row r="14" spans="1:33" ht="24" customHeight="1">
      <c r="B14" s="109"/>
      <c r="C14" s="109"/>
      <c r="D14" s="109" t="s">
        <v>11</v>
      </c>
      <c r="E14" s="110">
        <f>+'1. นครพนม กรอกตัวหนังสือมา'!E14+'2.ปลาปาก รด,คชจ1เดือน&gt;แผน'!E14+'3.ท่าอุเทน ใส่แค่ปี 68มา'!E14+'4.บ้านแพง ใส่แค่ปี 68มา'!E14+'5.นาทม'!E14+'6.เรณูนคร ใส่แค่ปี 68มา'!E14+' 7.นาแก ใส่แค่ปี 69มา'!E14+'8.ศรีสงคราม'!E14+'9.นาหว้า'!E14+'10.โพนสวรรค์ ใส่แค่ปี 68มา'!E14+'11.วังยาง'!E14+'12.ธาตุพนม'!E14</f>
        <v>309090549.84000003</v>
      </c>
      <c r="F14" s="110">
        <f>+'1. นครพนม กรอกตัวหนังสือมา'!F14+'2.ปลาปาก รด,คชจ1เดือน&gt;แผน'!F14+'3.ท่าอุเทน ใส่แค่ปี 68มา'!F14+'4.บ้านแพง ใส่แค่ปี 68มา'!F14+'5.นาทม'!F14+'6.เรณูนคร ใส่แค่ปี 68มา'!F14+' 7.นาแก ใส่แค่ปี 69มา'!F14+'8.ศรีสงคราม'!F14+'9.นาหว้า'!F14+'10.โพนสวรรค์ ใส่แค่ปี 68มา'!F14+'11.วังยาง'!F14+'12.ธาตุพนม'!F14</f>
        <v>6418999.5199999996</v>
      </c>
      <c r="G14" s="110" t="e">
        <f>+'1. นครพนม กรอกตัวหนังสือมา'!G14+'2.ปลาปาก รด,คชจ1เดือน&gt;แผน'!G14+'3.ท่าอุเทน ใส่แค่ปี 68มา'!G14+'4.บ้านแพง ใส่แค่ปี 68มา'!G14+'5.นาทม'!G14+'6.เรณูนคร ใส่แค่ปี 68มา'!G14+' 7.นาแก ใส่แค่ปี 69มา'!G14+'8.ศรีสงคราม'!G14+'9.นาหว้า'!G14+'10.โพนสวรรค์ ใส่แค่ปี 68มา'!G14+'11.วังยาง'!G14+'12.ธาตุพนม'!G14</f>
        <v>#VALUE!</v>
      </c>
      <c r="H14" s="110">
        <f>+'1. นครพนม กรอกตัวหนังสือมา'!H14+'2.ปลาปาก รด,คชจ1เดือน&gt;แผน'!H14+'3.ท่าอุเทน ใส่แค่ปี 68มา'!H14+'4.บ้านแพง ใส่แค่ปี 68มา'!H14+'5.นาทม'!H14+'6.เรณูนคร ใส่แค่ปี 68มา'!H14+' 7.นาแก ใส่แค่ปี 69มา'!H14+'8.ศรีสงคราม'!H14+'9.นาหว้า'!H14+'10.โพนสวรรค์ ใส่แค่ปี 68มา'!H14+'11.วังยาง'!H14+'12.ธาตุพนม'!H14</f>
        <v>0</v>
      </c>
      <c r="I14" s="110">
        <f>+'1. นครพนม กรอกตัวหนังสือมา'!I14+'2.ปลาปาก รด,คชจ1เดือน&gt;แผน'!I14+'3.ท่าอุเทน ใส่แค่ปี 68มา'!I14+'4.บ้านแพง ใส่แค่ปี 68มา'!I14+'5.นาทม'!I14+'6.เรณูนคร ใส่แค่ปี 68มา'!I14+' 7.นาแก ใส่แค่ปี 69มา'!I14+'8.ศรีสงคราม'!I14+'9.นาหว้า'!I14+'10.โพนสวรรค์ ใส่แค่ปี 68มา'!I14+'11.วังยาง'!I14+'12.ธาตุพนม'!I14</f>
        <v>0</v>
      </c>
      <c r="J14" s="110">
        <f>+'1. นครพนม กรอกตัวหนังสือมา'!J14+'2.ปลาปาก รด,คชจ1เดือน&gt;แผน'!J14+'3.ท่าอุเทน ใส่แค่ปี 68มา'!J14+'4.บ้านแพง ใส่แค่ปี 68มา'!J14+'5.นาทม'!J14+'6.เรณูนคร ใส่แค่ปี 68มา'!J14+' 7.นาแก ใส่แค่ปี 69มา'!J14+'8.ศรีสงคราม'!J14+'9.นาหว้า'!J14+'10.โพนสวรรค์ ใส่แค่ปี 68มา'!J14+'11.วังยาง'!J14+'12.ธาตุพนม'!J14</f>
        <v>0</v>
      </c>
      <c r="K14" s="110">
        <f>+'1. นครพนม กรอกตัวหนังสือมา'!K14+'2.ปลาปาก รด,คชจ1เดือน&gt;แผน'!K14+'3.ท่าอุเทน ใส่แค่ปี 68มา'!K14+'4.บ้านแพง ใส่แค่ปี 68มา'!K14+'5.นาทม'!K14+'6.เรณูนคร ใส่แค่ปี 68มา'!K14+' 7.นาแก ใส่แค่ปี 69มา'!K14+'8.ศรีสงคราม'!K14+'9.นาหว้า'!K14+'10.โพนสวรรค์ ใส่แค่ปี 68มา'!K14+'11.วังยาง'!K14+'12.ธาตุพนม'!K14</f>
        <v>0</v>
      </c>
      <c r="L14" s="110">
        <f>+'1. นครพนม กรอกตัวหนังสือมา'!L14+'2.ปลาปาก รด,คชจ1เดือน&gt;แผน'!L14+'3.ท่าอุเทน ใส่แค่ปี 68มา'!L14+'4.บ้านแพง ใส่แค่ปี 68มา'!L14+'5.นาทม'!L14+'6.เรณูนคร ใส่แค่ปี 68มา'!L14+' 7.นาแก ใส่แค่ปี 69มา'!L14+'8.ศรีสงคราม'!L14+'9.นาหว้า'!L14+'10.โพนสวรรค์ ใส่แค่ปี 68มา'!L14+'11.วังยาง'!L14+'12.ธาตุพนม'!L14</f>
        <v>0</v>
      </c>
      <c r="M14" s="110">
        <f>+'1. นครพนม กรอกตัวหนังสือมา'!M14+'2.ปลาปาก รด,คชจ1เดือน&gt;แผน'!M14+'3.ท่าอุเทน ใส่แค่ปี 68มา'!M14+'4.บ้านแพง ใส่แค่ปี 68มา'!M14+'5.นาทม'!M14+'6.เรณูนคร ใส่แค่ปี 68มา'!M14+' 7.นาแก ใส่แค่ปี 69มา'!M14+'8.ศรีสงคราม'!M14+'9.นาหว้า'!M14+'10.โพนสวรรค์ ใส่แค่ปี 68มา'!M14+'11.วังยาง'!M14+'12.ธาตุพนม'!M14</f>
        <v>0</v>
      </c>
      <c r="N14" s="110">
        <f>+'1. นครพนม กรอกตัวหนังสือมา'!N14+'2.ปลาปาก รด,คชจ1เดือน&gt;แผน'!N14+'3.ท่าอุเทน ใส่แค่ปี 68มา'!N14+'4.บ้านแพง ใส่แค่ปี 68มา'!N14+'5.นาทม'!N14+'6.เรณูนคร ใส่แค่ปี 68มา'!N14+' 7.นาแก ใส่แค่ปี 69มา'!N14+'8.ศรีสงคราม'!N14+'9.นาหว้า'!N14+'10.โพนสวรรค์ ใส่แค่ปี 68มา'!N14+'11.วังยาง'!N14+'12.ธาตุพนม'!N14</f>
        <v>0</v>
      </c>
      <c r="O14" s="110">
        <f>+'1. นครพนม กรอกตัวหนังสือมา'!O14+'2.ปลาปาก รด,คชจ1เดือน&gt;แผน'!O14+'3.ท่าอุเทน ใส่แค่ปี 68มา'!O14+'4.บ้านแพง ใส่แค่ปี 68มา'!O14+'5.นาทม'!O14+'6.เรณูนคร ใส่แค่ปี 68มา'!O14+' 7.นาแก ใส่แค่ปี 69มา'!O14+'8.ศรีสงคราม'!O14+'9.นาหว้า'!O14+'10.โพนสวรรค์ ใส่แค่ปี 68มา'!O14+'11.วังยาง'!O14+'12.ธาตุพนม'!O14</f>
        <v>0</v>
      </c>
      <c r="P14" s="110">
        <f>+'1. นครพนม กรอกตัวหนังสือมา'!P14+'2.ปลาปาก รด,คชจ1เดือน&gt;แผน'!P14+'3.ท่าอุเทน ใส่แค่ปี 68มา'!P14+'4.บ้านแพง ใส่แค่ปี 68มา'!P14+'5.นาทม'!P14+'6.เรณูนคร ใส่แค่ปี 68มา'!P14+' 7.นาแก ใส่แค่ปี 69มา'!P14+'8.ศรีสงคราม'!P14+'9.นาหว้า'!P14+'10.โพนสวรรค์ ใส่แค่ปี 68มา'!P14+'11.วังยาง'!P14+'12.ธาตุพนม'!P14</f>
        <v>0</v>
      </c>
      <c r="Q14" s="110">
        <f>+'1. นครพนม กรอกตัวหนังสือมา'!Q14+'2.ปลาปาก รด,คชจ1เดือน&gt;แผน'!Q14+'3.ท่าอุเทน ใส่แค่ปี 68มา'!Q14+'4.บ้านแพง ใส่แค่ปี 68มา'!Q14+'5.นาทม'!Q14+'6.เรณูนคร ใส่แค่ปี 68มา'!Q14+' 7.นาแก ใส่แค่ปี 69มา'!Q14+'8.ศรีสงคราม'!Q14+'9.นาหว้า'!Q14+'10.โพนสวรรค์ ใส่แค่ปี 68มา'!Q14+'11.วังยาง'!Q14+'12.ธาตุพนม'!Q14</f>
        <v>0</v>
      </c>
      <c r="R14" s="110">
        <f>+'1. นครพนม กรอกตัวหนังสือมา'!R14+'2.ปลาปาก รด,คชจ1เดือน&gt;แผน'!R14+'3.ท่าอุเทน ใส่แค่ปี 68มา'!R14+'4.บ้านแพง ใส่แค่ปี 68มา'!R14+'5.นาทม'!R14+'6.เรณูนคร ใส่แค่ปี 68มา'!R14+' 7.นาแก ใส่แค่ปี 69มา'!R14+'8.ศรีสงคราม'!R14+'9.นาหว้า'!R14+'10.โพนสวรรค์ ใส่แค่ปี 68มา'!R14+'11.วังยาง'!R14+'12.ธาตุพนม'!R14</f>
        <v>0</v>
      </c>
      <c r="S14" s="110">
        <f>+'1. นครพนม กรอกตัวหนังสือมา'!S14+'2.ปลาปาก รด,คชจ1เดือน&gt;แผน'!S14+'3.ท่าอุเทน ใส่แค่ปี 68มา'!S14+'4.บ้านแพง ใส่แค่ปี 68มา'!S14+'5.นาทม'!S14+'6.เรณูนคร ใส่แค่ปี 68มา'!S14+' 7.นาแก ใส่แค่ปี 69มา'!S14+'8.ศรีสงคราม'!S14+'9.นาหว้า'!S14+'10.โพนสวรรค์ ใส่แค่ปี 68มา'!S14+'11.วังยาง'!S14+'12.ธาตุพนม'!S14</f>
        <v>0</v>
      </c>
      <c r="T14" s="110">
        <f>+'1. นครพนม กรอกตัวหนังสือมา'!T14+'2.ปลาปาก รด,คชจ1เดือน&gt;แผน'!T14+'3.ท่าอุเทน ใส่แค่ปี 68มา'!T14+'4.บ้านแพง ใส่แค่ปี 68มา'!T14+'5.นาทม'!T14+'6.เรณูนคร ใส่แค่ปี 68มา'!T14+' 7.นาแก ใส่แค่ปี 69มา'!T14+'8.ศรีสงคราม'!T14+'9.นาหว้า'!T14+'10.โพนสวรรค์ ใส่แค่ปี 68มา'!T14+'11.วังยาง'!T14+'12.ธาตุพนม'!T14</f>
        <v>0</v>
      </c>
      <c r="U14" s="110">
        <f>+'1. นครพนม กรอกตัวหนังสือมา'!U14+'2.ปลาปาก รด,คชจ1เดือน&gt;แผน'!U14+'3.ท่าอุเทน ใส่แค่ปี 68มา'!U14+'4.บ้านแพง ใส่แค่ปี 68มา'!U14+'5.นาทม'!U14+'6.เรณูนคร ใส่แค่ปี 68มา'!U14+' 7.นาแก ใส่แค่ปี 69มา'!U14+'8.ศรีสงคราม'!U14+'9.นาหว้า'!U14+'10.โพนสวรรค์ ใส่แค่ปี 68มา'!U14+'11.วังยาง'!U14+'12.ธาตุพนม'!U14</f>
        <v>0</v>
      </c>
      <c r="V14" s="110">
        <f>+'1. นครพนม กรอกตัวหนังสือมา'!V14+'2.ปลาปาก รด,คชจ1เดือน&gt;แผน'!V14+'3.ท่าอุเทน ใส่แค่ปี 68มา'!V14+'4.บ้านแพง ใส่แค่ปี 68มา'!V14+'5.นาทม'!V14+'6.เรณูนคร ใส่แค่ปี 68มา'!V14+' 7.นาแก ใส่แค่ปี 69มา'!V14+'8.ศรีสงคราม'!V14+'9.นาหว้า'!V14+'10.โพนสวรรค์ ใส่แค่ปี 68มา'!V14+'11.วังยาง'!V14+'12.ธาตุพนม'!V14</f>
        <v>0</v>
      </c>
      <c r="W14" s="110">
        <f>+'1. นครพนม กรอกตัวหนังสือมา'!W14+'2.ปลาปาก รด,คชจ1เดือน&gt;แผน'!W14+'3.ท่าอุเทน ใส่แค่ปี 68มา'!W14+'4.บ้านแพง ใส่แค่ปี 68มา'!W14+'5.นาทม'!W14+'6.เรณูนคร ใส่แค่ปี 68มา'!W14+' 7.นาแก ใส่แค่ปี 69มา'!W14+'8.ศรีสงคราม'!W14+'9.นาหว้า'!W14+'10.โพนสวรรค์ ใส่แค่ปี 68มา'!W14+'11.วังยาง'!W14+'12.ธาตุพนม'!W14</f>
        <v>0</v>
      </c>
      <c r="X14" s="110">
        <f>+'1. นครพนม กรอกตัวหนังสือมา'!X14+'2.ปลาปาก รด,คชจ1เดือน&gt;แผน'!X14+'3.ท่าอุเทน ใส่แค่ปี 68มา'!X14+'4.บ้านแพง ใส่แค่ปี 68มา'!X14+'5.นาทม'!X14+'6.เรณูนคร ใส่แค่ปี 68มา'!X14+' 7.นาแก ใส่แค่ปี 69มา'!X14+'8.ศรีสงคราม'!X14+'9.นาหว้า'!X14+'10.โพนสวรรค์ ใส่แค่ปี 68มา'!X14+'11.วังยาง'!X14+'12.ธาตุพนม'!X14</f>
        <v>0</v>
      </c>
      <c r="Y14" s="110">
        <f>+'1. นครพนม กรอกตัวหนังสือมา'!Y14+'2.ปลาปาก รด,คชจ1เดือน&gt;แผน'!Y14+'3.ท่าอุเทน ใส่แค่ปี 68มา'!Y14+'4.บ้านแพง ใส่แค่ปี 68มา'!Y14+'5.นาทม'!Y14+'6.เรณูนคร ใส่แค่ปี 68มา'!Y14+' 7.นาแก ใส่แค่ปี 69มา'!Y14+'8.ศรีสงคราม'!Y14+'9.นาหว้า'!Y14+'10.โพนสวรรค์ ใส่แค่ปี 68มา'!Y14+'11.วังยาง'!Y14+'12.ธาตุพนม'!Y14</f>
        <v>0</v>
      </c>
      <c r="Z14" s="110">
        <f>+'1. นครพนม กรอกตัวหนังสือมา'!Z14+'2.ปลาปาก รด,คชจ1เดือน&gt;แผน'!Z14+'3.ท่าอุเทน ใส่แค่ปี 68มา'!Z14+'4.บ้านแพง ใส่แค่ปี 68มา'!Z14+'5.นาทม'!Z14+'6.เรณูนคร ใส่แค่ปี 68มา'!Z14+' 7.นาแก ใส่แค่ปี 69มา'!Z14+'8.ศรีสงคราม'!Z14+'9.นาหว้า'!Z14+'10.โพนสวรรค์ ใส่แค่ปี 68มา'!Z14+'11.วังยาง'!Z14+'12.ธาตุพนม'!Z14</f>
        <v>0</v>
      </c>
      <c r="AA14" s="110">
        <f>+'1. นครพนม กรอกตัวหนังสือมา'!AA14+'2.ปลาปาก รด,คชจ1เดือน&gt;แผน'!AA14+'3.ท่าอุเทน ใส่แค่ปี 68มา'!AA14+'4.บ้านแพง ใส่แค่ปี 68มา'!AA14+'5.นาทม'!AA14+'6.เรณูนคร ใส่แค่ปี 68มา'!AA14+' 7.นาแก ใส่แค่ปี 69มา'!AA14+'8.ศรีสงคราม'!AA14+'9.นาหว้า'!AA14+'10.โพนสวรรค์ ใส่แค่ปี 68มา'!AA14+'11.วังยาง'!AA14+'12.ธาตุพนม'!AA14</f>
        <v>0</v>
      </c>
      <c r="AB14" s="110">
        <f>+'1. นครพนม กรอกตัวหนังสือมา'!AB14+'2.ปลาปาก รด,คชจ1เดือน&gt;แผน'!AB14+'3.ท่าอุเทน ใส่แค่ปี 68มา'!AB14+'4.บ้านแพง ใส่แค่ปี 68มา'!AB14+'5.นาทม'!AB14+'6.เรณูนคร ใส่แค่ปี 68มา'!AB14+' 7.นาแก ใส่แค่ปี 69มา'!AB14+'8.ศรีสงคราม'!AB14+'9.นาหว้า'!AB14+'10.โพนสวรรค์ ใส่แค่ปี 68มา'!AB14+'11.วังยาง'!AB14+'12.ธาตุพนม'!AB14</f>
        <v>0</v>
      </c>
      <c r="AC14" s="110">
        <f>+'1. นครพนม กรอกตัวหนังสือมา'!AC14+'2.ปลาปาก รด,คชจ1เดือน&gt;แผน'!AC14+'3.ท่าอุเทน ใส่แค่ปี 68มา'!AC14+'4.บ้านแพง ใส่แค่ปี 68มา'!AC14+'5.นาทม'!AC14+'6.เรณูนคร ใส่แค่ปี 68มา'!AC14+' 7.นาแก ใส่แค่ปี 69มา'!AC14+'8.ศรีสงคราม'!AC14+'9.นาหว้า'!AC14+'10.โพนสวรรค์ ใส่แค่ปี 68มา'!AC14+'11.วังยาง'!AC14+'12.ธาตุพนม'!AC14</f>
        <v>0</v>
      </c>
      <c r="AD14" s="110" t="e">
        <f t="shared" si="0"/>
        <v>#VALUE!</v>
      </c>
      <c r="AE14" s="111" t="e">
        <f t="shared" si="1"/>
        <v>#VALUE!</v>
      </c>
      <c r="AF14" s="110" t="e">
        <f t="shared" si="2"/>
        <v>#VALUE!</v>
      </c>
      <c r="AG14" s="111" t="e">
        <f t="shared" si="3"/>
        <v>#VALUE!</v>
      </c>
    </row>
    <row r="15" spans="1:33" ht="24" customHeight="1">
      <c r="B15" s="109"/>
      <c r="C15" s="109"/>
      <c r="D15" s="109" t="s">
        <v>13</v>
      </c>
      <c r="E15" s="110">
        <f>+'1. นครพนม กรอกตัวหนังสือมา'!E15+'2.ปลาปาก รด,คชจ1เดือน&gt;แผน'!E15+'3.ท่าอุเทน ใส่แค่ปี 68มา'!E15+'4.บ้านแพง ใส่แค่ปี 68มา'!E15+'5.นาทม'!E15+'6.เรณูนคร ใส่แค่ปี 68มา'!E15+' 7.นาแก ใส่แค่ปี 69มา'!E15+'8.ศรีสงคราม'!E15+'9.นาหว้า'!E15+'10.โพนสวรรค์ ใส่แค่ปี 68มา'!E15+'11.วังยาง'!E15+'12.ธาตุพนม'!E15</f>
        <v>5193581.3899999997</v>
      </c>
      <c r="F15" s="110">
        <f>+'1. นครพนม กรอกตัวหนังสือมา'!F15+'2.ปลาปาก รด,คชจ1เดือน&gt;แผน'!F15+'3.ท่าอุเทน ใส่แค่ปี 68มา'!F15+'4.บ้านแพง ใส่แค่ปี 68มา'!F15+'5.นาทม'!F15+'6.เรณูนคร ใส่แค่ปี 68มา'!F15+' 7.นาแก ใส่แค่ปี 69มา'!F15+'8.ศรีสงคราม'!F15+'9.นาหว้า'!F15+'10.โพนสวรรค์ ใส่แค่ปี 68มา'!F15+'11.วังยาง'!F15+'12.ธาตุพนม'!F15</f>
        <v>14284</v>
      </c>
      <c r="G15" s="110" t="e">
        <f>+'1. นครพนม กรอกตัวหนังสือมา'!G15+'2.ปลาปาก รด,คชจ1เดือน&gt;แผน'!G15+'3.ท่าอุเทน ใส่แค่ปี 68มา'!G15+'4.บ้านแพง ใส่แค่ปี 68มา'!G15+'5.นาทม'!G15+'6.เรณูนคร ใส่แค่ปี 68มา'!G15+' 7.นาแก ใส่แค่ปี 69มา'!G15+'8.ศรีสงคราม'!G15+'9.นาหว้า'!G15+'10.โพนสวรรค์ ใส่แค่ปี 68มา'!G15+'11.วังยาง'!G15+'12.ธาตุพนม'!G15</f>
        <v>#VALUE!</v>
      </c>
      <c r="H15" s="110">
        <f>+'1. นครพนม กรอกตัวหนังสือมา'!H15+'2.ปลาปาก รด,คชจ1เดือน&gt;แผน'!H15+'3.ท่าอุเทน ใส่แค่ปี 68มา'!H15+'4.บ้านแพง ใส่แค่ปี 68มา'!H15+'5.นาทม'!H15+'6.เรณูนคร ใส่แค่ปี 68มา'!H15+' 7.นาแก ใส่แค่ปี 69มา'!H15+'8.ศรีสงคราม'!H15+'9.นาหว้า'!H15+'10.โพนสวรรค์ ใส่แค่ปี 68มา'!H15+'11.วังยาง'!H15+'12.ธาตุพนม'!H15</f>
        <v>0</v>
      </c>
      <c r="I15" s="110">
        <f>+'1. นครพนม กรอกตัวหนังสือมา'!I15+'2.ปลาปาก รด,คชจ1เดือน&gt;แผน'!I15+'3.ท่าอุเทน ใส่แค่ปี 68มา'!I15+'4.บ้านแพง ใส่แค่ปี 68มา'!I15+'5.นาทม'!I15+'6.เรณูนคร ใส่แค่ปี 68มา'!I15+' 7.นาแก ใส่แค่ปี 69มา'!I15+'8.ศรีสงคราม'!I15+'9.นาหว้า'!I15+'10.โพนสวรรค์ ใส่แค่ปี 68มา'!I15+'11.วังยาง'!I15+'12.ธาตุพนม'!I15</f>
        <v>0</v>
      </c>
      <c r="J15" s="110">
        <f>+'1. นครพนม กรอกตัวหนังสือมา'!J15+'2.ปลาปาก รด,คชจ1เดือน&gt;แผน'!J15+'3.ท่าอุเทน ใส่แค่ปี 68มา'!J15+'4.บ้านแพง ใส่แค่ปี 68มา'!J15+'5.นาทม'!J15+'6.เรณูนคร ใส่แค่ปี 68มา'!J15+' 7.นาแก ใส่แค่ปี 69มา'!J15+'8.ศรีสงคราม'!J15+'9.นาหว้า'!J15+'10.โพนสวรรค์ ใส่แค่ปี 68มา'!J15+'11.วังยาง'!J15+'12.ธาตุพนม'!J15</f>
        <v>0</v>
      </c>
      <c r="K15" s="110">
        <f>+'1. นครพนม กรอกตัวหนังสือมา'!K15+'2.ปลาปาก รด,คชจ1เดือน&gt;แผน'!K15+'3.ท่าอุเทน ใส่แค่ปี 68มา'!K15+'4.บ้านแพง ใส่แค่ปี 68มา'!K15+'5.นาทม'!K15+'6.เรณูนคร ใส่แค่ปี 68มา'!K15+' 7.นาแก ใส่แค่ปี 69มา'!K15+'8.ศรีสงคราม'!K15+'9.นาหว้า'!K15+'10.โพนสวรรค์ ใส่แค่ปี 68มา'!K15+'11.วังยาง'!K15+'12.ธาตุพนม'!K15</f>
        <v>0</v>
      </c>
      <c r="L15" s="110">
        <f>+'1. นครพนม กรอกตัวหนังสือมา'!L15+'2.ปลาปาก รด,คชจ1เดือน&gt;แผน'!L15+'3.ท่าอุเทน ใส่แค่ปี 68มา'!L15+'4.บ้านแพง ใส่แค่ปี 68มา'!L15+'5.นาทม'!L15+'6.เรณูนคร ใส่แค่ปี 68มา'!L15+' 7.นาแก ใส่แค่ปี 69มา'!L15+'8.ศรีสงคราม'!L15+'9.นาหว้า'!L15+'10.โพนสวรรค์ ใส่แค่ปี 68มา'!L15+'11.วังยาง'!L15+'12.ธาตุพนม'!L15</f>
        <v>0</v>
      </c>
      <c r="M15" s="110">
        <f>+'1. นครพนม กรอกตัวหนังสือมา'!M15+'2.ปลาปาก รด,คชจ1เดือน&gt;แผน'!M15+'3.ท่าอุเทน ใส่แค่ปี 68มา'!M15+'4.บ้านแพง ใส่แค่ปี 68มา'!M15+'5.นาทม'!M15+'6.เรณูนคร ใส่แค่ปี 68มา'!M15+' 7.นาแก ใส่แค่ปี 69มา'!M15+'8.ศรีสงคราม'!M15+'9.นาหว้า'!M15+'10.โพนสวรรค์ ใส่แค่ปี 68มา'!M15+'11.วังยาง'!M15+'12.ธาตุพนม'!M15</f>
        <v>0</v>
      </c>
      <c r="N15" s="110">
        <f>+'1. นครพนม กรอกตัวหนังสือมา'!N15+'2.ปลาปาก รด,คชจ1เดือน&gt;แผน'!N15+'3.ท่าอุเทน ใส่แค่ปี 68มา'!N15+'4.บ้านแพง ใส่แค่ปี 68มา'!N15+'5.นาทม'!N15+'6.เรณูนคร ใส่แค่ปี 68มา'!N15+' 7.นาแก ใส่แค่ปี 69มา'!N15+'8.ศรีสงคราม'!N15+'9.นาหว้า'!N15+'10.โพนสวรรค์ ใส่แค่ปี 68มา'!N15+'11.วังยาง'!N15+'12.ธาตุพนม'!N15</f>
        <v>0</v>
      </c>
      <c r="O15" s="110">
        <f>+'1. นครพนม กรอกตัวหนังสือมา'!O15+'2.ปลาปาก รด,คชจ1เดือน&gt;แผน'!O15+'3.ท่าอุเทน ใส่แค่ปี 68มา'!O15+'4.บ้านแพง ใส่แค่ปี 68มา'!O15+'5.นาทม'!O15+'6.เรณูนคร ใส่แค่ปี 68มา'!O15+' 7.นาแก ใส่แค่ปี 69มา'!O15+'8.ศรีสงคราม'!O15+'9.นาหว้า'!O15+'10.โพนสวรรค์ ใส่แค่ปี 68มา'!O15+'11.วังยาง'!O15+'12.ธาตุพนม'!O15</f>
        <v>0</v>
      </c>
      <c r="P15" s="110">
        <f>+'1. นครพนม กรอกตัวหนังสือมา'!P15+'2.ปลาปาก รด,คชจ1เดือน&gt;แผน'!P15+'3.ท่าอุเทน ใส่แค่ปี 68มา'!P15+'4.บ้านแพง ใส่แค่ปี 68มา'!P15+'5.นาทม'!P15+'6.เรณูนคร ใส่แค่ปี 68มา'!P15+' 7.นาแก ใส่แค่ปี 69มา'!P15+'8.ศรีสงคราม'!P15+'9.นาหว้า'!P15+'10.โพนสวรรค์ ใส่แค่ปี 68มา'!P15+'11.วังยาง'!P15+'12.ธาตุพนม'!P15</f>
        <v>0</v>
      </c>
      <c r="Q15" s="110">
        <f>+'1. นครพนม กรอกตัวหนังสือมา'!Q15+'2.ปลาปาก รด,คชจ1เดือน&gt;แผน'!Q15+'3.ท่าอุเทน ใส่แค่ปี 68มา'!Q15+'4.บ้านแพง ใส่แค่ปี 68มา'!Q15+'5.นาทม'!Q15+'6.เรณูนคร ใส่แค่ปี 68มา'!Q15+' 7.นาแก ใส่แค่ปี 69มา'!Q15+'8.ศรีสงคราม'!Q15+'9.นาหว้า'!Q15+'10.โพนสวรรค์ ใส่แค่ปี 68มา'!Q15+'11.วังยาง'!Q15+'12.ธาตุพนม'!Q15</f>
        <v>0</v>
      </c>
      <c r="R15" s="110">
        <f>+'1. นครพนม กรอกตัวหนังสือมา'!R15+'2.ปลาปาก รด,คชจ1เดือน&gt;แผน'!R15+'3.ท่าอุเทน ใส่แค่ปี 68มา'!R15+'4.บ้านแพง ใส่แค่ปี 68มา'!R15+'5.นาทม'!R15+'6.เรณูนคร ใส่แค่ปี 68มา'!R15+' 7.นาแก ใส่แค่ปี 69มา'!R15+'8.ศรีสงคราม'!R15+'9.นาหว้า'!R15+'10.โพนสวรรค์ ใส่แค่ปี 68มา'!R15+'11.วังยาง'!R15+'12.ธาตุพนม'!R15</f>
        <v>0</v>
      </c>
      <c r="S15" s="110">
        <f>+'1. นครพนม กรอกตัวหนังสือมา'!S15+'2.ปลาปาก รด,คชจ1เดือน&gt;แผน'!S15+'3.ท่าอุเทน ใส่แค่ปี 68มา'!S15+'4.บ้านแพง ใส่แค่ปี 68มา'!S15+'5.นาทม'!S15+'6.เรณูนคร ใส่แค่ปี 68มา'!S15+' 7.นาแก ใส่แค่ปี 69มา'!S15+'8.ศรีสงคราม'!S15+'9.นาหว้า'!S15+'10.โพนสวรรค์ ใส่แค่ปี 68มา'!S15+'11.วังยาง'!S15+'12.ธาตุพนม'!S15</f>
        <v>0</v>
      </c>
      <c r="T15" s="110">
        <f>+'1. นครพนม กรอกตัวหนังสือมา'!T15+'2.ปลาปาก รด,คชจ1เดือน&gt;แผน'!T15+'3.ท่าอุเทน ใส่แค่ปี 68มา'!T15+'4.บ้านแพง ใส่แค่ปี 68มา'!T15+'5.นาทม'!T15+'6.เรณูนคร ใส่แค่ปี 68มา'!T15+' 7.นาแก ใส่แค่ปี 69มา'!T15+'8.ศรีสงคราม'!T15+'9.นาหว้า'!T15+'10.โพนสวรรค์ ใส่แค่ปี 68มา'!T15+'11.วังยาง'!T15+'12.ธาตุพนม'!T15</f>
        <v>0</v>
      </c>
      <c r="U15" s="110">
        <f>+'1. นครพนม กรอกตัวหนังสือมา'!U15+'2.ปลาปาก รด,คชจ1เดือน&gt;แผน'!U15+'3.ท่าอุเทน ใส่แค่ปี 68มา'!U15+'4.บ้านแพง ใส่แค่ปี 68มา'!U15+'5.นาทม'!U15+'6.เรณูนคร ใส่แค่ปี 68มา'!U15+' 7.นาแก ใส่แค่ปี 69มา'!U15+'8.ศรีสงคราม'!U15+'9.นาหว้า'!U15+'10.โพนสวรรค์ ใส่แค่ปี 68มา'!U15+'11.วังยาง'!U15+'12.ธาตุพนม'!U15</f>
        <v>0</v>
      </c>
      <c r="V15" s="110">
        <f>+'1. นครพนม กรอกตัวหนังสือมา'!V15+'2.ปลาปาก รด,คชจ1เดือน&gt;แผน'!V15+'3.ท่าอุเทน ใส่แค่ปี 68มา'!V15+'4.บ้านแพง ใส่แค่ปี 68มา'!V15+'5.นาทม'!V15+'6.เรณูนคร ใส่แค่ปี 68มา'!V15+' 7.นาแก ใส่แค่ปี 69มา'!V15+'8.ศรีสงคราม'!V15+'9.นาหว้า'!V15+'10.โพนสวรรค์ ใส่แค่ปี 68มา'!V15+'11.วังยาง'!V15+'12.ธาตุพนม'!V15</f>
        <v>0</v>
      </c>
      <c r="W15" s="110">
        <f>+'1. นครพนม กรอกตัวหนังสือมา'!W15+'2.ปลาปาก รด,คชจ1เดือน&gt;แผน'!W15+'3.ท่าอุเทน ใส่แค่ปี 68มา'!W15+'4.บ้านแพง ใส่แค่ปี 68มา'!W15+'5.นาทม'!W15+'6.เรณูนคร ใส่แค่ปี 68มา'!W15+' 7.นาแก ใส่แค่ปี 69มา'!W15+'8.ศรีสงคราม'!W15+'9.นาหว้า'!W15+'10.โพนสวรรค์ ใส่แค่ปี 68มา'!W15+'11.วังยาง'!W15+'12.ธาตุพนม'!W15</f>
        <v>0</v>
      </c>
      <c r="X15" s="110">
        <f>+'1. นครพนม กรอกตัวหนังสือมา'!X15+'2.ปลาปาก รด,คชจ1เดือน&gt;แผน'!X15+'3.ท่าอุเทน ใส่แค่ปี 68มา'!X15+'4.บ้านแพง ใส่แค่ปี 68มา'!X15+'5.นาทม'!X15+'6.เรณูนคร ใส่แค่ปี 68มา'!X15+' 7.นาแก ใส่แค่ปี 69มา'!X15+'8.ศรีสงคราม'!X15+'9.นาหว้า'!X15+'10.โพนสวรรค์ ใส่แค่ปี 68มา'!X15+'11.วังยาง'!X15+'12.ธาตุพนม'!X15</f>
        <v>0</v>
      </c>
      <c r="Y15" s="110">
        <f>+'1. นครพนม กรอกตัวหนังสือมา'!Y15+'2.ปลาปาก รด,คชจ1เดือน&gt;แผน'!Y15+'3.ท่าอุเทน ใส่แค่ปี 68มา'!Y15+'4.บ้านแพง ใส่แค่ปี 68มา'!Y15+'5.นาทม'!Y15+'6.เรณูนคร ใส่แค่ปี 68มา'!Y15+' 7.นาแก ใส่แค่ปี 69มา'!Y15+'8.ศรีสงคราม'!Y15+'9.นาหว้า'!Y15+'10.โพนสวรรค์ ใส่แค่ปี 68มา'!Y15+'11.วังยาง'!Y15+'12.ธาตุพนม'!Y15</f>
        <v>0</v>
      </c>
      <c r="Z15" s="110">
        <f>+'1. นครพนม กรอกตัวหนังสือมา'!Z15+'2.ปลาปาก รด,คชจ1เดือน&gt;แผน'!Z15+'3.ท่าอุเทน ใส่แค่ปี 68มา'!Z15+'4.บ้านแพง ใส่แค่ปี 68มา'!Z15+'5.นาทม'!Z15+'6.เรณูนคร ใส่แค่ปี 68มา'!Z15+' 7.นาแก ใส่แค่ปี 69มา'!Z15+'8.ศรีสงคราม'!Z15+'9.นาหว้า'!Z15+'10.โพนสวรรค์ ใส่แค่ปี 68มา'!Z15+'11.วังยาง'!Z15+'12.ธาตุพนม'!Z15</f>
        <v>0</v>
      </c>
      <c r="AA15" s="110">
        <f>+'1. นครพนม กรอกตัวหนังสือมา'!AA15+'2.ปลาปาก รด,คชจ1เดือน&gt;แผน'!AA15+'3.ท่าอุเทน ใส่แค่ปี 68มา'!AA15+'4.บ้านแพง ใส่แค่ปี 68มา'!AA15+'5.นาทม'!AA15+'6.เรณูนคร ใส่แค่ปี 68มา'!AA15+' 7.นาแก ใส่แค่ปี 69มา'!AA15+'8.ศรีสงคราม'!AA15+'9.นาหว้า'!AA15+'10.โพนสวรรค์ ใส่แค่ปี 68มา'!AA15+'11.วังยาง'!AA15+'12.ธาตุพนม'!AA15</f>
        <v>0</v>
      </c>
      <c r="AB15" s="110">
        <f>+'1. นครพนม กรอกตัวหนังสือมา'!AB15+'2.ปลาปาก รด,คชจ1เดือน&gt;แผน'!AB15+'3.ท่าอุเทน ใส่แค่ปี 68มา'!AB15+'4.บ้านแพง ใส่แค่ปี 68มา'!AB15+'5.นาทม'!AB15+'6.เรณูนคร ใส่แค่ปี 68มา'!AB15+' 7.นาแก ใส่แค่ปี 69มา'!AB15+'8.ศรีสงคราม'!AB15+'9.นาหว้า'!AB15+'10.โพนสวรรค์ ใส่แค่ปี 68มา'!AB15+'11.วังยาง'!AB15+'12.ธาตุพนม'!AB15</f>
        <v>0</v>
      </c>
      <c r="AC15" s="110">
        <f>+'1. นครพนม กรอกตัวหนังสือมา'!AC15+'2.ปลาปาก รด,คชจ1เดือน&gt;แผน'!AC15+'3.ท่าอุเทน ใส่แค่ปี 68มา'!AC15+'4.บ้านแพง ใส่แค่ปี 68มา'!AC15+'5.นาทม'!AC15+'6.เรณูนคร ใส่แค่ปี 68มา'!AC15+' 7.นาแก ใส่แค่ปี 69มา'!AC15+'8.ศรีสงคราม'!AC15+'9.นาหว้า'!AC15+'10.โพนสวรรค์ ใส่แค่ปี 68มา'!AC15+'11.วังยาง'!AC15+'12.ธาตุพนม'!AC15</f>
        <v>0</v>
      </c>
      <c r="AD15" s="110" t="e">
        <f t="shared" si="0"/>
        <v>#VALUE!</v>
      </c>
      <c r="AE15" s="111" t="e">
        <f t="shared" si="1"/>
        <v>#VALUE!</v>
      </c>
      <c r="AF15" s="110" t="e">
        <f t="shared" si="2"/>
        <v>#VALUE!</v>
      </c>
      <c r="AG15" s="111" t="e">
        <f t="shared" si="3"/>
        <v>#VALUE!</v>
      </c>
    </row>
    <row r="16" spans="1:33" ht="24" customHeight="1">
      <c r="B16" s="109"/>
      <c r="C16" s="109"/>
      <c r="D16" s="109" t="s">
        <v>15</v>
      </c>
      <c r="E16" s="110">
        <f>+'1. นครพนม กรอกตัวหนังสือมา'!E16+'2.ปลาปาก รด,คชจ1เดือน&gt;แผน'!E16+'3.ท่าอุเทน ใส่แค่ปี 68มา'!E16+'4.บ้านแพง ใส่แค่ปี 68มา'!E16+'5.นาทม'!E16+'6.เรณูนคร ใส่แค่ปี 68มา'!E16+' 7.นาแก ใส่แค่ปี 69มา'!E16+'8.ศรีสงคราม'!E16+'9.นาหว้า'!E16+'10.โพนสวรรค์ ใส่แค่ปี 68มา'!E16+'11.วังยาง'!E16+'12.ธาตุพนม'!E16</f>
        <v>57595085.390000001</v>
      </c>
      <c r="F16" s="110">
        <f>+'1. นครพนม กรอกตัวหนังสือมา'!F16+'2.ปลาปาก รด,คชจ1เดือน&gt;แผน'!F16+'3.ท่าอุเทน ใส่แค่ปี 68มา'!F16+'4.บ้านแพง ใส่แค่ปี 68มา'!F16+'5.นาทม'!F16+'6.เรณูนคร ใส่แค่ปี 68มา'!F16+' 7.นาแก ใส่แค่ปี 69มา'!F16+'8.ศรีสงคราม'!F16+'9.นาหว้า'!F16+'10.โพนสวรรค์ ใส่แค่ปี 68มา'!F16+'11.วังยาง'!F16+'12.ธาตุพนม'!F16</f>
        <v>239821.59</v>
      </c>
      <c r="G16" s="110" t="e">
        <f>+'1. นครพนม กรอกตัวหนังสือมา'!G16+'2.ปลาปาก รด,คชจ1เดือน&gt;แผน'!G16+'3.ท่าอุเทน ใส่แค่ปี 68มา'!G16+'4.บ้านแพง ใส่แค่ปี 68มา'!G16+'5.นาทม'!G16+'6.เรณูนคร ใส่แค่ปี 68มา'!G16+' 7.นาแก ใส่แค่ปี 69มา'!G16+'8.ศรีสงคราม'!G16+'9.นาหว้า'!G16+'10.โพนสวรรค์ ใส่แค่ปี 68มา'!G16+'11.วังยาง'!G16+'12.ธาตุพนม'!G16</f>
        <v>#VALUE!</v>
      </c>
      <c r="H16" s="110">
        <f>+'1. นครพนม กรอกตัวหนังสือมา'!H16+'2.ปลาปาก รด,คชจ1เดือน&gt;แผน'!H16+'3.ท่าอุเทน ใส่แค่ปี 68มา'!H16+'4.บ้านแพง ใส่แค่ปี 68มา'!H16+'5.นาทม'!H16+'6.เรณูนคร ใส่แค่ปี 68มา'!H16+' 7.นาแก ใส่แค่ปี 69มา'!H16+'8.ศรีสงคราม'!H16+'9.นาหว้า'!H16+'10.โพนสวรรค์ ใส่แค่ปี 68มา'!H16+'11.วังยาง'!H16+'12.ธาตุพนม'!H16</f>
        <v>0</v>
      </c>
      <c r="I16" s="110">
        <f>+'1. นครพนม กรอกตัวหนังสือมา'!I16+'2.ปลาปาก รด,คชจ1เดือน&gt;แผน'!I16+'3.ท่าอุเทน ใส่แค่ปี 68มา'!I16+'4.บ้านแพง ใส่แค่ปี 68มา'!I16+'5.นาทม'!I16+'6.เรณูนคร ใส่แค่ปี 68มา'!I16+' 7.นาแก ใส่แค่ปี 69มา'!I16+'8.ศรีสงคราม'!I16+'9.นาหว้า'!I16+'10.โพนสวรรค์ ใส่แค่ปี 68มา'!I16+'11.วังยาง'!I16+'12.ธาตุพนม'!I16</f>
        <v>0</v>
      </c>
      <c r="J16" s="110">
        <f>+'1. นครพนม กรอกตัวหนังสือมา'!J16+'2.ปลาปาก รด,คชจ1เดือน&gt;แผน'!J16+'3.ท่าอุเทน ใส่แค่ปี 68มา'!J16+'4.บ้านแพง ใส่แค่ปี 68มา'!J16+'5.นาทม'!J16+'6.เรณูนคร ใส่แค่ปี 68มา'!J16+' 7.นาแก ใส่แค่ปี 69มา'!J16+'8.ศรีสงคราม'!J16+'9.นาหว้า'!J16+'10.โพนสวรรค์ ใส่แค่ปี 68มา'!J16+'11.วังยาง'!J16+'12.ธาตุพนม'!J16</f>
        <v>0</v>
      </c>
      <c r="K16" s="110">
        <f>+'1. นครพนม กรอกตัวหนังสือมา'!K16+'2.ปลาปาก รด,คชจ1เดือน&gt;แผน'!K16+'3.ท่าอุเทน ใส่แค่ปี 68มา'!K16+'4.บ้านแพง ใส่แค่ปี 68มา'!K16+'5.นาทม'!K16+'6.เรณูนคร ใส่แค่ปี 68มา'!K16+' 7.นาแก ใส่แค่ปี 69มา'!K16+'8.ศรีสงคราม'!K16+'9.นาหว้า'!K16+'10.โพนสวรรค์ ใส่แค่ปี 68มา'!K16+'11.วังยาง'!K16+'12.ธาตุพนม'!K16</f>
        <v>0</v>
      </c>
      <c r="L16" s="110">
        <f>+'1. นครพนม กรอกตัวหนังสือมา'!L16+'2.ปลาปาก รด,คชจ1เดือน&gt;แผน'!L16+'3.ท่าอุเทน ใส่แค่ปี 68มา'!L16+'4.บ้านแพง ใส่แค่ปี 68มา'!L16+'5.นาทม'!L16+'6.เรณูนคร ใส่แค่ปี 68มา'!L16+' 7.นาแก ใส่แค่ปี 69มา'!L16+'8.ศรีสงคราม'!L16+'9.นาหว้า'!L16+'10.โพนสวรรค์ ใส่แค่ปี 68มา'!L16+'11.วังยาง'!L16+'12.ธาตุพนม'!L16</f>
        <v>0</v>
      </c>
      <c r="M16" s="110">
        <f>+'1. นครพนม กรอกตัวหนังสือมา'!M16+'2.ปลาปาก รด,คชจ1เดือน&gt;แผน'!M16+'3.ท่าอุเทน ใส่แค่ปี 68มา'!M16+'4.บ้านแพง ใส่แค่ปี 68มา'!M16+'5.นาทม'!M16+'6.เรณูนคร ใส่แค่ปี 68มา'!M16+' 7.นาแก ใส่แค่ปี 69มา'!M16+'8.ศรีสงคราม'!M16+'9.นาหว้า'!M16+'10.โพนสวรรค์ ใส่แค่ปี 68มา'!M16+'11.วังยาง'!M16+'12.ธาตุพนม'!M16</f>
        <v>0</v>
      </c>
      <c r="N16" s="110">
        <f>+'1. นครพนม กรอกตัวหนังสือมา'!N16+'2.ปลาปาก รด,คชจ1เดือน&gt;แผน'!N16+'3.ท่าอุเทน ใส่แค่ปี 68มา'!N16+'4.บ้านแพง ใส่แค่ปี 68มา'!N16+'5.นาทม'!N16+'6.เรณูนคร ใส่แค่ปี 68มา'!N16+' 7.นาแก ใส่แค่ปี 69มา'!N16+'8.ศรีสงคราม'!N16+'9.นาหว้า'!N16+'10.โพนสวรรค์ ใส่แค่ปี 68มา'!N16+'11.วังยาง'!N16+'12.ธาตุพนม'!N16</f>
        <v>0</v>
      </c>
      <c r="O16" s="110">
        <f>+'1. นครพนม กรอกตัวหนังสือมา'!O16+'2.ปลาปาก รด,คชจ1เดือน&gt;แผน'!O16+'3.ท่าอุเทน ใส่แค่ปี 68มา'!O16+'4.บ้านแพง ใส่แค่ปี 68มา'!O16+'5.นาทม'!O16+'6.เรณูนคร ใส่แค่ปี 68มา'!O16+' 7.นาแก ใส่แค่ปี 69มา'!O16+'8.ศรีสงคราม'!O16+'9.นาหว้า'!O16+'10.โพนสวรรค์ ใส่แค่ปี 68มา'!O16+'11.วังยาง'!O16+'12.ธาตุพนม'!O16</f>
        <v>0</v>
      </c>
      <c r="P16" s="110">
        <f>+'1. นครพนม กรอกตัวหนังสือมา'!P16+'2.ปลาปาก รด,คชจ1เดือน&gt;แผน'!P16+'3.ท่าอุเทน ใส่แค่ปี 68มา'!P16+'4.บ้านแพง ใส่แค่ปี 68มา'!P16+'5.นาทม'!P16+'6.เรณูนคร ใส่แค่ปี 68มา'!P16+' 7.นาแก ใส่แค่ปี 69มา'!P16+'8.ศรีสงคราม'!P16+'9.นาหว้า'!P16+'10.โพนสวรรค์ ใส่แค่ปี 68มา'!P16+'11.วังยาง'!P16+'12.ธาตุพนม'!P16</f>
        <v>0</v>
      </c>
      <c r="Q16" s="110">
        <f>+'1. นครพนม กรอกตัวหนังสือมา'!Q16+'2.ปลาปาก รด,คชจ1เดือน&gt;แผน'!Q16+'3.ท่าอุเทน ใส่แค่ปี 68มา'!Q16+'4.บ้านแพง ใส่แค่ปี 68มา'!Q16+'5.นาทม'!Q16+'6.เรณูนคร ใส่แค่ปี 68มา'!Q16+' 7.นาแก ใส่แค่ปี 69มา'!Q16+'8.ศรีสงคราม'!Q16+'9.นาหว้า'!Q16+'10.โพนสวรรค์ ใส่แค่ปี 68มา'!Q16+'11.วังยาง'!Q16+'12.ธาตุพนม'!Q16</f>
        <v>0</v>
      </c>
      <c r="R16" s="110">
        <f>+'1. นครพนม กรอกตัวหนังสือมา'!R16+'2.ปลาปาก รด,คชจ1เดือน&gt;แผน'!R16+'3.ท่าอุเทน ใส่แค่ปี 68มา'!R16+'4.บ้านแพง ใส่แค่ปี 68มา'!R16+'5.นาทม'!R16+'6.เรณูนคร ใส่แค่ปี 68มา'!R16+' 7.นาแก ใส่แค่ปี 69มา'!R16+'8.ศรีสงคราม'!R16+'9.นาหว้า'!R16+'10.โพนสวรรค์ ใส่แค่ปี 68มา'!R16+'11.วังยาง'!R16+'12.ธาตุพนม'!R16</f>
        <v>0</v>
      </c>
      <c r="S16" s="110">
        <f>+'1. นครพนม กรอกตัวหนังสือมา'!S16+'2.ปลาปาก รด,คชจ1เดือน&gt;แผน'!S16+'3.ท่าอุเทน ใส่แค่ปี 68มา'!S16+'4.บ้านแพง ใส่แค่ปี 68มา'!S16+'5.นาทม'!S16+'6.เรณูนคร ใส่แค่ปี 68มา'!S16+' 7.นาแก ใส่แค่ปี 69มา'!S16+'8.ศรีสงคราม'!S16+'9.นาหว้า'!S16+'10.โพนสวรรค์ ใส่แค่ปี 68มา'!S16+'11.วังยาง'!S16+'12.ธาตุพนม'!S16</f>
        <v>0</v>
      </c>
      <c r="T16" s="110">
        <f>+'1. นครพนม กรอกตัวหนังสือมา'!T16+'2.ปลาปาก รด,คชจ1เดือน&gt;แผน'!T16+'3.ท่าอุเทน ใส่แค่ปี 68มา'!T16+'4.บ้านแพง ใส่แค่ปี 68มา'!T16+'5.นาทม'!T16+'6.เรณูนคร ใส่แค่ปี 68มา'!T16+' 7.นาแก ใส่แค่ปี 69มา'!T16+'8.ศรีสงคราม'!T16+'9.นาหว้า'!T16+'10.โพนสวรรค์ ใส่แค่ปี 68มา'!T16+'11.วังยาง'!T16+'12.ธาตุพนม'!T16</f>
        <v>0</v>
      </c>
      <c r="U16" s="110">
        <f>+'1. นครพนม กรอกตัวหนังสือมา'!U16+'2.ปลาปาก รด,คชจ1เดือน&gt;แผน'!U16+'3.ท่าอุเทน ใส่แค่ปี 68มา'!U16+'4.บ้านแพง ใส่แค่ปี 68มา'!U16+'5.นาทม'!U16+'6.เรณูนคร ใส่แค่ปี 68มา'!U16+' 7.นาแก ใส่แค่ปี 69มา'!U16+'8.ศรีสงคราม'!U16+'9.นาหว้า'!U16+'10.โพนสวรรค์ ใส่แค่ปี 68มา'!U16+'11.วังยาง'!U16+'12.ธาตุพนม'!U16</f>
        <v>0</v>
      </c>
      <c r="V16" s="110">
        <f>+'1. นครพนม กรอกตัวหนังสือมา'!V16+'2.ปลาปาก รด,คชจ1เดือน&gt;แผน'!V16+'3.ท่าอุเทน ใส่แค่ปี 68มา'!V16+'4.บ้านแพง ใส่แค่ปี 68มา'!V16+'5.นาทม'!V16+'6.เรณูนคร ใส่แค่ปี 68มา'!V16+' 7.นาแก ใส่แค่ปี 69มา'!V16+'8.ศรีสงคราม'!V16+'9.นาหว้า'!V16+'10.โพนสวรรค์ ใส่แค่ปี 68มา'!V16+'11.วังยาง'!V16+'12.ธาตุพนม'!V16</f>
        <v>0</v>
      </c>
      <c r="W16" s="110">
        <f>+'1. นครพนม กรอกตัวหนังสือมา'!W16+'2.ปลาปาก รด,คชจ1เดือน&gt;แผน'!W16+'3.ท่าอุเทน ใส่แค่ปี 68มา'!W16+'4.บ้านแพง ใส่แค่ปี 68มา'!W16+'5.นาทม'!W16+'6.เรณูนคร ใส่แค่ปี 68มา'!W16+' 7.นาแก ใส่แค่ปี 69มา'!W16+'8.ศรีสงคราม'!W16+'9.นาหว้า'!W16+'10.โพนสวรรค์ ใส่แค่ปี 68มา'!W16+'11.วังยาง'!W16+'12.ธาตุพนม'!W16</f>
        <v>0</v>
      </c>
      <c r="X16" s="110">
        <f>+'1. นครพนม กรอกตัวหนังสือมา'!X16+'2.ปลาปาก รด,คชจ1เดือน&gt;แผน'!X16+'3.ท่าอุเทน ใส่แค่ปี 68มา'!X16+'4.บ้านแพง ใส่แค่ปี 68มา'!X16+'5.นาทม'!X16+'6.เรณูนคร ใส่แค่ปี 68มา'!X16+' 7.นาแก ใส่แค่ปี 69มา'!X16+'8.ศรีสงคราม'!X16+'9.นาหว้า'!X16+'10.โพนสวรรค์ ใส่แค่ปี 68มา'!X16+'11.วังยาง'!X16+'12.ธาตุพนม'!X16</f>
        <v>0</v>
      </c>
      <c r="Y16" s="110">
        <f>+'1. นครพนม กรอกตัวหนังสือมา'!Y16+'2.ปลาปาก รด,คชจ1เดือน&gt;แผน'!Y16+'3.ท่าอุเทน ใส่แค่ปี 68มา'!Y16+'4.บ้านแพง ใส่แค่ปี 68มา'!Y16+'5.นาทม'!Y16+'6.เรณูนคร ใส่แค่ปี 68มา'!Y16+' 7.นาแก ใส่แค่ปี 69มา'!Y16+'8.ศรีสงคราม'!Y16+'9.นาหว้า'!Y16+'10.โพนสวรรค์ ใส่แค่ปี 68มา'!Y16+'11.วังยาง'!Y16+'12.ธาตุพนม'!Y16</f>
        <v>0</v>
      </c>
      <c r="Z16" s="110">
        <f>+'1. นครพนม กรอกตัวหนังสือมา'!Z16+'2.ปลาปาก รด,คชจ1เดือน&gt;แผน'!Z16+'3.ท่าอุเทน ใส่แค่ปี 68มา'!Z16+'4.บ้านแพง ใส่แค่ปี 68มา'!Z16+'5.นาทม'!Z16+'6.เรณูนคร ใส่แค่ปี 68มา'!Z16+' 7.นาแก ใส่แค่ปี 69มา'!Z16+'8.ศรีสงคราม'!Z16+'9.นาหว้า'!Z16+'10.โพนสวรรค์ ใส่แค่ปี 68มา'!Z16+'11.วังยาง'!Z16+'12.ธาตุพนม'!Z16</f>
        <v>0</v>
      </c>
      <c r="AA16" s="110">
        <f>+'1. นครพนม กรอกตัวหนังสือมา'!AA16+'2.ปลาปาก รด,คชจ1เดือน&gt;แผน'!AA16+'3.ท่าอุเทน ใส่แค่ปี 68มา'!AA16+'4.บ้านแพง ใส่แค่ปี 68มา'!AA16+'5.นาทม'!AA16+'6.เรณูนคร ใส่แค่ปี 68มา'!AA16+' 7.นาแก ใส่แค่ปี 69มา'!AA16+'8.ศรีสงคราม'!AA16+'9.นาหว้า'!AA16+'10.โพนสวรรค์ ใส่แค่ปี 68มา'!AA16+'11.วังยาง'!AA16+'12.ธาตุพนม'!AA16</f>
        <v>0</v>
      </c>
      <c r="AB16" s="110">
        <f>+'1. นครพนม กรอกตัวหนังสือมา'!AB16+'2.ปลาปาก รด,คชจ1เดือน&gt;แผน'!AB16+'3.ท่าอุเทน ใส่แค่ปี 68มา'!AB16+'4.บ้านแพง ใส่แค่ปี 68มา'!AB16+'5.นาทม'!AB16+'6.เรณูนคร ใส่แค่ปี 68มา'!AB16+' 7.นาแก ใส่แค่ปี 69มา'!AB16+'8.ศรีสงคราม'!AB16+'9.นาหว้า'!AB16+'10.โพนสวรรค์ ใส่แค่ปี 68มา'!AB16+'11.วังยาง'!AB16+'12.ธาตุพนม'!AB16</f>
        <v>0</v>
      </c>
      <c r="AC16" s="110">
        <f>+'1. นครพนม กรอกตัวหนังสือมา'!AC16+'2.ปลาปาก รด,คชจ1เดือน&gt;แผน'!AC16+'3.ท่าอุเทน ใส่แค่ปี 68มา'!AC16+'4.บ้านแพง ใส่แค่ปี 68มา'!AC16+'5.นาทม'!AC16+'6.เรณูนคร ใส่แค่ปี 68มา'!AC16+' 7.นาแก ใส่แค่ปี 69มา'!AC16+'8.ศรีสงคราม'!AC16+'9.นาหว้า'!AC16+'10.โพนสวรรค์ ใส่แค่ปี 68มา'!AC16+'11.วังยาง'!AC16+'12.ธาตุพนม'!AC16</f>
        <v>0</v>
      </c>
      <c r="AD16" s="110" t="e">
        <f t="shared" si="0"/>
        <v>#VALUE!</v>
      </c>
      <c r="AE16" s="111" t="e">
        <f t="shared" si="1"/>
        <v>#VALUE!</v>
      </c>
      <c r="AF16" s="110" t="e">
        <f t="shared" si="2"/>
        <v>#VALUE!</v>
      </c>
      <c r="AG16" s="111" t="e">
        <f t="shared" si="3"/>
        <v>#VALUE!</v>
      </c>
    </row>
    <row r="17" spans="2:33" ht="24" customHeight="1">
      <c r="B17" s="109"/>
      <c r="C17" s="109"/>
      <c r="D17" s="109" t="s">
        <v>17</v>
      </c>
      <c r="E17" s="110">
        <f>+'1. นครพนม กรอกตัวหนังสือมา'!E17+'2.ปลาปาก รด,คชจ1เดือน&gt;แผน'!E17+'3.ท่าอุเทน ใส่แค่ปี 68มา'!E17+'4.บ้านแพง ใส่แค่ปี 68มา'!E17+'5.นาทม'!E17+'6.เรณูนคร ใส่แค่ปี 68มา'!E17+' 7.นาแก ใส่แค่ปี 69มา'!E17+'8.ศรีสงคราม'!E17+'9.นาหว้า'!E17+'10.โพนสวรรค์ ใส่แค่ปี 68มา'!E17+'11.วังยาง'!E17+'12.ธาตุพนม'!E17</f>
        <v>67635194.479999989</v>
      </c>
      <c r="F17" s="110">
        <f>+'1. นครพนม กรอกตัวหนังสือมา'!F17+'2.ปลาปาก รด,คชจ1เดือน&gt;แผน'!F17+'3.ท่าอุเทน ใส่แค่ปี 68มา'!F17+'4.บ้านแพง ใส่แค่ปี 68มา'!F17+'5.นาทม'!F17+'6.เรณูนคร ใส่แค่ปี 68มา'!F17+' 7.นาแก ใส่แค่ปี 69มา'!F17+'8.ศรีสงคราม'!F17+'9.นาหว้า'!F17+'10.โพนสวรรค์ ใส่แค่ปี 68มา'!F17+'11.วังยาง'!F17+'12.ธาตุพนม'!F17</f>
        <v>670231.48</v>
      </c>
      <c r="G17" s="110" t="e">
        <f>+'1. นครพนม กรอกตัวหนังสือมา'!G17+'2.ปลาปาก รด,คชจ1เดือน&gt;แผน'!G17+'3.ท่าอุเทน ใส่แค่ปี 68มา'!G17+'4.บ้านแพง ใส่แค่ปี 68มา'!G17+'5.นาทม'!G17+'6.เรณูนคร ใส่แค่ปี 68มา'!G17+' 7.นาแก ใส่แค่ปี 69มา'!G17+'8.ศรีสงคราม'!G17+'9.นาหว้า'!G17+'10.โพนสวรรค์ ใส่แค่ปี 68มา'!G17+'11.วังยาง'!G17+'12.ธาตุพนม'!G17</f>
        <v>#VALUE!</v>
      </c>
      <c r="H17" s="110">
        <f>+'1. นครพนม กรอกตัวหนังสือมา'!H17+'2.ปลาปาก รด,คชจ1เดือน&gt;แผน'!H17+'3.ท่าอุเทน ใส่แค่ปี 68มา'!H17+'4.บ้านแพง ใส่แค่ปี 68มา'!H17+'5.นาทม'!H17+'6.เรณูนคร ใส่แค่ปี 68มา'!H17+' 7.นาแก ใส่แค่ปี 69มา'!H17+'8.ศรีสงคราม'!H17+'9.นาหว้า'!H17+'10.โพนสวรรค์ ใส่แค่ปี 68มา'!H17+'11.วังยาง'!H17+'12.ธาตุพนม'!H17</f>
        <v>0</v>
      </c>
      <c r="I17" s="110">
        <f>+'1. นครพนม กรอกตัวหนังสือมา'!I17+'2.ปลาปาก รด,คชจ1เดือน&gt;แผน'!I17+'3.ท่าอุเทน ใส่แค่ปี 68มา'!I17+'4.บ้านแพง ใส่แค่ปี 68มา'!I17+'5.นาทม'!I17+'6.เรณูนคร ใส่แค่ปี 68มา'!I17+' 7.นาแก ใส่แค่ปี 69มา'!I17+'8.ศรีสงคราม'!I17+'9.นาหว้า'!I17+'10.โพนสวรรค์ ใส่แค่ปี 68มา'!I17+'11.วังยาง'!I17+'12.ธาตุพนม'!I17</f>
        <v>0</v>
      </c>
      <c r="J17" s="110">
        <f>+'1. นครพนม กรอกตัวหนังสือมา'!J17+'2.ปลาปาก รด,คชจ1เดือน&gt;แผน'!J17+'3.ท่าอุเทน ใส่แค่ปี 68มา'!J17+'4.บ้านแพง ใส่แค่ปี 68มา'!J17+'5.นาทม'!J17+'6.เรณูนคร ใส่แค่ปี 68มา'!J17+' 7.นาแก ใส่แค่ปี 69มา'!J17+'8.ศรีสงคราม'!J17+'9.นาหว้า'!J17+'10.โพนสวรรค์ ใส่แค่ปี 68มา'!J17+'11.วังยาง'!J17+'12.ธาตุพนม'!J17</f>
        <v>0</v>
      </c>
      <c r="K17" s="110">
        <f>+'1. นครพนม กรอกตัวหนังสือมา'!K17+'2.ปลาปาก รด,คชจ1เดือน&gt;แผน'!K17+'3.ท่าอุเทน ใส่แค่ปี 68มา'!K17+'4.บ้านแพง ใส่แค่ปี 68มา'!K17+'5.นาทม'!K17+'6.เรณูนคร ใส่แค่ปี 68มา'!K17+' 7.นาแก ใส่แค่ปี 69มา'!K17+'8.ศรีสงคราม'!K17+'9.นาหว้า'!K17+'10.โพนสวรรค์ ใส่แค่ปี 68มา'!K17+'11.วังยาง'!K17+'12.ธาตุพนม'!K17</f>
        <v>0</v>
      </c>
      <c r="L17" s="110">
        <f>+'1. นครพนม กรอกตัวหนังสือมา'!L17+'2.ปลาปาก รด,คชจ1เดือน&gt;แผน'!L17+'3.ท่าอุเทน ใส่แค่ปี 68มา'!L17+'4.บ้านแพง ใส่แค่ปี 68มา'!L17+'5.นาทม'!L17+'6.เรณูนคร ใส่แค่ปี 68มา'!L17+' 7.นาแก ใส่แค่ปี 69มา'!L17+'8.ศรีสงคราม'!L17+'9.นาหว้า'!L17+'10.โพนสวรรค์ ใส่แค่ปี 68มา'!L17+'11.วังยาง'!L17+'12.ธาตุพนม'!L17</f>
        <v>0</v>
      </c>
      <c r="M17" s="110">
        <f>+'1. นครพนม กรอกตัวหนังสือมา'!M17+'2.ปลาปาก รด,คชจ1เดือน&gt;แผน'!M17+'3.ท่าอุเทน ใส่แค่ปี 68มา'!M17+'4.บ้านแพง ใส่แค่ปี 68มา'!M17+'5.นาทม'!M17+'6.เรณูนคร ใส่แค่ปี 68มา'!M17+' 7.นาแก ใส่แค่ปี 69มา'!M17+'8.ศรีสงคราม'!M17+'9.นาหว้า'!M17+'10.โพนสวรรค์ ใส่แค่ปี 68มา'!M17+'11.วังยาง'!M17+'12.ธาตุพนม'!M17</f>
        <v>0</v>
      </c>
      <c r="N17" s="110">
        <f>+'1. นครพนม กรอกตัวหนังสือมา'!N17+'2.ปลาปาก รด,คชจ1เดือน&gt;แผน'!N17+'3.ท่าอุเทน ใส่แค่ปี 68มา'!N17+'4.บ้านแพง ใส่แค่ปี 68มา'!N17+'5.นาทม'!N17+'6.เรณูนคร ใส่แค่ปี 68มา'!N17+' 7.นาแก ใส่แค่ปี 69มา'!N17+'8.ศรีสงคราม'!N17+'9.นาหว้า'!N17+'10.โพนสวรรค์ ใส่แค่ปี 68มา'!N17+'11.วังยาง'!N17+'12.ธาตุพนม'!N17</f>
        <v>0</v>
      </c>
      <c r="O17" s="110">
        <f>+'1. นครพนม กรอกตัวหนังสือมา'!O17+'2.ปลาปาก รด,คชจ1เดือน&gt;แผน'!O17+'3.ท่าอุเทน ใส่แค่ปี 68มา'!O17+'4.บ้านแพง ใส่แค่ปี 68มา'!O17+'5.นาทม'!O17+'6.เรณูนคร ใส่แค่ปี 68มา'!O17+' 7.นาแก ใส่แค่ปี 69มา'!O17+'8.ศรีสงคราม'!O17+'9.นาหว้า'!O17+'10.โพนสวรรค์ ใส่แค่ปี 68มา'!O17+'11.วังยาง'!O17+'12.ธาตุพนม'!O17</f>
        <v>0</v>
      </c>
      <c r="P17" s="110">
        <f>+'1. นครพนม กรอกตัวหนังสือมา'!P17+'2.ปลาปาก รด,คชจ1เดือน&gt;แผน'!P17+'3.ท่าอุเทน ใส่แค่ปี 68มา'!P17+'4.บ้านแพง ใส่แค่ปี 68มา'!P17+'5.นาทม'!P17+'6.เรณูนคร ใส่แค่ปี 68มา'!P17+' 7.นาแก ใส่แค่ปี 69มา'!P17+'8.ศรีสงคราม'!P17+'9.นาหว้า'!P17+'10.โพนสวรรค์ ใส่แค่ปี 68มา'!P17+'11.วังยาง'!P17+'12.ธาตุพนม'!P17</f>
        <v>0</v>
      </c>
      <c r="Q17" s="110">
        <f>+'1. นครพนม กรอกตัวหนังสือมา'!Q17+'2.ปลาปาก รด,คชจ1เดือน&gt;แผน'!Q17+'3.ท่าอุเทน ใส่แค่ปี 68มา'!Q17+'4.บ้านแพง ใส่แค่ปี 68มา'!Q17+'5.นาทม'!Q17+'6.เรณูนคร ใส่แค่ปี 68มา'!Q17+' 7.นาแก ใส่แค่ปี 69มา'!Q17+'8.ศรีสงคราม'!Q17+'9.นาหว้า'!Q17+'10.โพนสวรรค์ ใส่แค่ปี 68มา'!Q17+'11.วังยาง'!Q17+'12.ธาตุพนม'!Q17</f>
        <v>0</v>
      </c>
      <c r="R17" s="110">
        <f>+'1. นครพนม กรอกตัวหนังสือมา'!R17+'2.ปลาปาก รด,คชจ1เดือน&gt;แผน'!R17+'3.ท่าอุเทน ใส่แค่ปี 68มา'!R17+'4.บ้านแพง ใส่แค่ปี 68มา'!R17+'5.นาทม'!R17+'6.เรณูนคร ใส่แค่ปี 68มา'!R17+' 7.นาแก ใส่แค่ปี 69มา'!R17+'8.ศรีสงคราม'!R17+'9.นาหว้า'!R17+'10.โพนสวรรค์ ใส่แค่ปี 68มา'!R17+'11.วังยาง'!R17+'12.ธาตุพนม'!R17</f>
        <v>0</v>
      </c>
      <c r="S17" s="110">
        <f>+'1. นครพนม กรอกตัวหนังสือมา'!S17+'2.ปลาปาก รด,คชจ1เดือน&gt;แผน'!S17+'3.ท่าอุเทน ใส่แค่ปี 68มา'!S17+'4.บ้านแพง ใส่แค่ปี 68มา'!S17+'5.นาทม'!S17+'6.เรณูนคร ใส่แค่ปี 68มา'!S17+' 7.นาแก ใส่แค่ปี 69มา'!S17+'8.ศรีสงคราม'!S17+'9.นาหว้า'!S17+'10.โพนสวรรค์ ใส่แค่ปี 68มา'!S17+'11.วังยาง'!S17+'12.ธาตุพนม'!S17</f>
        <v>0</v>
      </c>
      <c r="T17" s="110">
        <f>+'1. นครพนม กรอกตัวหนังสือมา'!T17+'2.ปลาปาก รด,คชจ1เดือน&gt;แผน'!T17+'3.ท่าอุเทน ใส่แค่ปี 68มา'!T17+'4.บ้านแพง ใส่แค่ปี 68มา'!T17+'5.นาทม'!T17+'6.เรณูนคร ใส่แค่ปี 68มา'!T17+' 7.นาแก ใส่แค่ปี 69มา'!T17+'8.ศรีสงคราม'!T17+'9.นาหว้า'!T17+'10.โพนสวรรค์ ใส่แค่ปี 68มา'!T17+'11.วังยาง'!T17+'12.ธาตุพนม'!T17</f>
        <v>0</v>
      </c>
      <c r="U17" s="110">
        <f>+'1. นครพนม กรอกตัวหนังสือมา'!U17+'2.ปลาปาก รด,คชจ1เดือน&gt;แผน'!U17+'3.ท่าอุเทน ใส่แค่ปี 68มา'!U17+'4.บ้านแพง ใส่แค่ปี 68มา'!U17+'5.นาทม'!U17+'6.เรณูนคร ใส่แค่ปี 68มา'!U17+' 7.นาแก ใส่แค่ปี 69มา'!U17+'8.ศรีสงคราม'!U17+'9.นาหว้า'!U17+'10.โพนสวรรค์ ใส่แค่ปี 68มา'!U17+'11.วังยาง'!U17+'12.ธาตุพนม'!U17</f>
        <v>0</v>
      </c>
      <c r="V17" s="110">
        <f>+'1. นครพนม กรอกตัวหนังสือมา'!V17+'2.ปลาปาก รด,คชจ1เดือน&gt;แผน'!V17+'3.ท่าอุเทน ใส่แค่ปี 68มา'!V17+'4.บ้านแพง ใส่แค่ปี 68มา'!V17+'5.นาทม'!V17+'6.เรณูนคร ใส่แค่ปี 68มา'!V17+' 7.นาแก ใส่แค่ปี 69มา'!V17+'8.ศรีสงคราม'!V17+'9.นาหว้า'!V17+'10.โพนสวรรค์ ใส่แค่ปี 68มา'!V17+'11.วังยาง'!V17+'12.ธาตุพนม'!V17</f>
        <v>0</v>
      </c>
      <c r="W17" s="110">
        <f>+'1. นครพนม กรอกตัวหนังสือมา'!W17+'2.ปลาปาก รด,คชจ1เดือน&gt;แผน'!W17+'3.ท่าอุเทน ใส่แค่ปี 68มา'!W17+'4.บ้านแพง ใส่แค่ปี 68มา'!W17+'5.นาทม'!W17+'6.เรณูนคร ใส่แค่ปี 68มา'!W17+' 7.นาแก ใส่แค่ปี 69มา'!W17+'8.ศรีสงคราม'!W17+'9.นาหว้า'!W17+'10.โพนสวรรค์ ใส่แค่ปี 68มา'!W17+'11.วังยาง'!W17+'12.ธาตุพนม'!W17</f>
        <v>0</v>
      </c>
      <c r="X17" s="110">
        <f>+'1. นครพนม กรอกตัวหนังสือมา'!X17+'2.ปลาปาก รด,คชจ1เดือน&gt;แผน'!X17+'3.ท่าอุเทน ใส่แค่ปี 68มา'!X17+'4.บ้านแพง ใส่แค่ปี 68มา'!X17+'5.นาทม'!X17+'6.เรณูนคร ใส่แค่ปี 68มา'!X17+' 7.นาแก ใส่แค่ปี 69มา'!X17+'8.ศรีสงคราม'!X17+'9.นาหว้า'!X17+'10.โพนสวรรค์ ใส่แค่ปี 68มา'!X17+'11.วังยาง'!X17+'12.ธาตุพนม'!X17</f>
        <v>0</v>
      </c>
      <c r="Y17" s="110">
        <f>+'1. นครพนม กรอกตัวหนังสือมา'!Y17+'2.ปลาปาก รด,คชจ1เดือน&gt;แผน'!Y17+'3.ท่าอุเทน ใส่แค่ปี 68มา'!Y17+'4.บ้านแพง ใส่แค่ปี 68มา'!Y17+'5.นาทม'!Y17+'6.เรณูนคร ใส่แค่ปี 68มา'!Y17+' 7.นาแก ใส่แค่ปี 69มา'!Y17+'8.ศรีสงคราม'!Y17+'9.นาหว้า'!Y17+'10.โพนสวรรค์ ใส่แค่ปี 68มา'!Y17+'11.วังยาง'!Y17+'12.ธาตุพนม'!Y17</f>
        <v>0</v>
      </c>
      <c r="Z17" s="110">
        <f>+'1. นครพนม กรอกตัวหนังสือมา'!Z17+'2.ปลาปาก รด,คชจ1เดือน&gt;แผน'!Z17+'3.ท่าอุเทน ใส่แค่ปี 68มา'!Z17+'4.บ้านแพง ใส่แค่ปี 68มา'!Z17+'5.นาทม'!Z17+'6.เรณูนคร ใส่แค่ปี 68มา'!Z17+' 7.นาแก ใส่แค่ปี 69มา'!Z17+'8.ศรีสงคราม'!Z17+'9.นาหว้า'!Z17+'10.โพนสวรรค์ ใส่แค่ปี 68มา'!Z17+'11.วังยาง'!Z17+'12.ธาตุพนม'!Z17</f>
        <v>0</v>
      </c>
      <c r="AA17" s="110">
        <f>+'1. นครพนม กรอกตัวหนังสือมา'!AA17+'2.ปลาปาก รด,คชจ1เดือน&gt;แผน'!AA17+'3.ท่าอุเทน ใส่แค่ปี 68มา'!AA17+'4.บ้านแพง ใส่แค่ปี 68มา'!AA17+'5.นาทม'!AA17+'6.เรณูนคร ใส่แค่ปี 68มา'!AA17+' 7.นาแก ใส่แค่ปี 69มา'!AA17+'8.ศรีสงคราม'!AA17+'9.นาหว้า'!AA17+'10.โพนสวรรค์ ใส่แค่ปี 68มา'!AA17+'11.วังยาง'!AA17+'12.ธาตุพนม'!AA17</f>
        <v>0</v>
      </c>
      <c r="AB17" s="110">
        <f>+'1. นครพนม กรอกตัวหนังสือมา'!AB17+'2.ปลาปาก รด,คชจ1เดือน&gt;แผน'!AB17+'3.ท่าอุเทน ใส่แค่ปี 68มา'!AB17+'4.บ้านแพง ใส่แค่ปี 68มา'!AB17+'5.นาทม'!AB17+'6.เรณูนคร ใส่แค่ปี 68มา'!AB17+' 7.นาแก ใส่แค่ปี 69มา'!AB17+'8.ศรีสงคราม'!AB17+'9.นาหว้า'!AB17+'10.โพนสวรรค์ ใส่แค่ปี 68มา'!AB17+'11.วังยาง'!AB17+'12.ธาตุพนม'!AB17</f>
        <v>0</v>
      </c>
      <c r="AC17" s="110">
        <f>+'1. นครพนม กรอกตัวหนังสือมา'!AC17+'2.ปลาปาก รด,คชจ1เดือน&gt;แผน'!AC17+'3.ท่าอุเทน ใส่แค่ปี 68มา'!AC17+'4.บ้านแพง ใส่แค่ปี 68มา'!AC17+'5.นาทม'!AC17+'6.เรณูนคร ใส่แค่ปี 68มา'!AC17+' 7.นาแก ใส่แค่ปี 69มา'!AC17+'8.ศรีสงคราม'!AC17+'9.นาหว้า'!AC17+'10.โพนสวรรค์ ใส่แค่ปี 68มา'!AC17+'11.วังยาง'!AC17+'12.ธาตุพนม'!AC17</f>
        <v>0</v>
      </c>
      <c r="AD17" s="110" t="e">
        <f t="shared" si="0"/>
        <v>#VALUE!</v>
      </c>
      <c r="AE17" s="111" t="e">
        <f t="shared" si="1"/>
        <v>#VALUE!</v>
      </c>
      <c r="AF17" s="110" t="e">
        <f t="shared" si="2"/>
        <v>#VALUE!</v>
      </c>
      <c r="AG17" s="111" t="e">
        <f t="shared" si="3"/>
        <v>#VALUE!</v>
      </c>
    </row>
    <row r="18" spans="2:33" ht="24" customHeight="1">
      <c r="B18" s="109"/>
      <c r="C18" s="109"/>
      <c r="D18" s="109" t="s">
        <v>19</v>
      </c>
      <c r="E18" s="110">
        <f>+'1. นครพนม กรอกตัวหนังสือมา'!E18+'2.ปลาปาก รด,คชจ1เดือน&gt;แผน'!E18+'3.ท่าอุเทน ใส่แค่ปี 68มา'!E18+'4.บ้านแพง ใส่แค่ปี 68มา'!E18+'5.นาทม'!E18+'6.เรณูนคร ใส่แค่ปี 68มา'!E18+' 7.นาแก ใส่แค่ปี 69มา'!E18+'8.ศรีสงคราม'!E18+'9.นาหว้า'!E18+'10.โพนสวรรค์ ใส่แค่ปี 68มา'!E18+'11.วังยาง'!E18+'12.ธาตุพนม'!E18</f>
        <v>2840572.0118181822</v>
      </c>
      <c r="F18" s="110">
        <f>+'1. นครพนม กรอกตัวหนังสือมา'!F18+'2.ปลาปาก รด,คชจ1เดือน&gt;แผน'!F18+'3.ท่าอุเทน ใส่แค่ปี 68มา'!F18+'4.บ้านแพง ใส่แค่ปี 68มา'!F18+'5.นาทม'!F18+'6.เรณูนคร ใส่แค่ปี 68มา'!F18+' 7.นาแก ใส่แค่ปี 69มา'!F18+'8.ศรีสงคราม'!F18+'9.นาหว้า'!F18+'10.โพนสวรรค์ ใส่แค่ปี 68มา'!F18+'11.วังยาง'!F18+'12.ธาตุพนม'!F18</f>
        <v>8207.2000000000007</v>
      </c>
      <c r="G18" s="110" t="e">
        <f>+'1. นครพนม กรอกตัวหนังสือมา'!G18+'2.ปลาปาก รด,คชจ1เดือน&gt;แผน'!G18+'3.ท่าอุเทน ใส่แค่ปี 68มา'!G18+'4.บ้านแพง ใส่แค่ปี 68มา'!G18+'5.นาทม'!G18+'6.เรณูนคร ใส่แค่ปี 68มา'!G18+' 7.นาแก ใส่แค่ปี 69มา'!G18+'8.ศรีสงคราม'!G18+'9.นาหว้า'!G18+'10.โพนสวรรค์ ใส่แค่ปี 68มา'!G18+'11.วังยาง'!G18+'12.ธาตุพนม'!G18</f>
        <v>#VALUE!</v>
      </c>
      <c r="H18" s="110">
        <f>+'1. นครพนม กรอกตัวหนังสือมา'!H18+'2.ปลาปาก รด,คชจ1เดือน&gt;แผน'!H18+'3.ท่าอุเทน ใส่แค่ปี 68มา'!H18+'4.บ้านแพง ใส่แค่ปี 68มา'!H18+'5.นาทม'!H18+'6.เรณูนคร ใส่แค่ปี 68มา'!H18+' 7.นาแก ใส่แค่ปี 69มา'!H18+'8.ศรีสงคราม'!H18+'9.นาหว้า'!H18+'10.โพนสวรรค์ ใส่แค่ปี 68มา'!H18+'11.วังยาง'!H18+'12.ธาตุพนม'!H18</f>
        <v>0</v>
      </c>
      <c r="I18" s="110">
        <f>+'1. นครพนม กรอกตัวหนังสือมา'!I18+'2.ปลาปาก รด,คชจ1เดือน&gt;แผน'!I18+'3.ท่าอุเทน ใส่แค่ปี 68มา'!I18+'4.บ้านแพง ใส่แค่ปี 68มา'!I18+'5.นาทม'!I18+'6.เรณูนคร ใส่แค่ปี 68มา'!I18+' 7.นาแก ใส่แค่ปี 69มา'!I18+'8.ศรีสงคราม'!I18+'9.นาหว้า'!I18+'10.โพนสวรรค์ ใส่แค่ปี 68มา'!I18+'11.วังยาง'!I18+'12.ธาตุพนม'!I18</f>
        <v>0</v>
      </c>
      <c r="J18" s="110">
        <f>+'1. นครพนม กรอกตัวหนังสือมา'!J18+'2.ปลาปาก รด,คชจ1เดือน&gt;แผน'!J18+'3.ท่าอุเทน ใส่แค่ปี 68มา'!J18+'4.บ้านแพง ใส่แค่ปี 68มา'!J18+'5.นาทม'!J18+'6.เรณูนคร ใส่แค่ปี 68มา'!J18+' 7.นาแก ใส่แค่ปี 69มา'!J18+'8.ศรีสงคราม'!J18+'9.นาหว้า'!J18+'10.โพนสวรรค์ ใส่แค่ปี 68มา'!J18+'11.วังยาง'!J18+'12.ธาตุพนม'!J18</f>
        <v>0</v>
      </c>
      <c r="K18" s="110">
        <f>+'1. นครพนม กรอกตัวหนังสือมา'!K18+'2.ปลาปาก รด,คชจ1เดือน&gt;แผน'!K18+'3.ท่าอุเทน ใส่แค่ปี 68มา'!K18+'4.บ้านแพง ใส่แค่ปี 68มา'!K18+'5.นาทม'!K18+'6.เรณูนคร ใส่แค่ปี 68มา'!K18+' 7.นาแก ใส่แค่ปี 69มา'!K18+'8.ศรีสงคราม'!K18+'9.นาหว้า'!K18+'10.โพนสวรรค์ ใส่แค่ปี 68มา'!K18+'11.วังยาง'!K18+'12.ธาตุพนม'!K18</f>
        <v>0</v>
      </c>
      <c r="L18" s="110">
        <f>+'1. นครพนม กรอกตัวหนังสือมา'!L18+'2.ปลาปาก รด,คชจ1เดือน&gt;แผน'!L18+'3.ท่าอุเทน ใส่แค่ปี 68มา'!L18+'4.บ้านแพง ใส่แค่ปี 68มา'!L18+'5.นาทม'!L18+'6.เรณูนคร ใส่แค่ปี 68มา'!L18+' 7.นาแก ใส่แค่ปี 69มา'!L18+'8.ศรีสงคราม'!L18+'9.นาหว้า'!L18+'10.โพนสวรรค์ ใส่แค่ปี 68มา'!L18+'11.วังยาง'!L18+'12.ธาตุพนม'!L18</f>
        <v>0</v>
      </c>
      <c r="M18" s="110">
        <f>+'1. นครพนม กรอกตัวหนังสือมา'!M18+'2.ปลาปาก รด,คชจ1เดือน&gt;แผน'!M18+'3.ท่าอุเทน ใส่แค่ปี 68มา'!M18+'4.บ้านแพง ใส่แค่ปี 68มา'!M18+'5.นาทม'!M18+'6.เรณูนคร ใส่แค่ปี 68มา'!M18+' 7.นาแก ใส่แค่ปี 69มา'!M18+'8.ศรีสงคราม'!M18+'9.นาหว้า'!M18+'10.โพนสวรรค์ ใส่แค่ปี 68มา'!M18+'11.วังยาง'!M18+'12.ธาตุพนม'!M18</f>
        <v>0</v>
      </c>
      <c r="N18" s="110">
        <f>+'1. นครพนม กรอกตัวหนังสือมา'!N18+'2.ปลาปาก รด,คชจ1เดือน&gt;แผน'!N18+'3.ท่าอุเทน ใส่แค่ปี 68มา'!N18+'4.บ้านแพง ใส่แค่ปี 68มา'!N18+'5.นาทม'!N18+'6.เรณูนคร ใส่แค่ปี 68มา'!N18+' 7.นาแก ใส่แค่ปี 69มา'!N18+'8.ศรีสงคราม'!N18+'9.นาหว้า'!N18+'10.โพนสวรรค์ ใส่แค่ปี 68มา'!N18+'11.วังยาง'!N18+'12.ธาตุพนม'!N18</f>
        <v>0</v>
      </c>
      <c r="O18" s="110">
        <f>+'1. นครพนม กรอกตัวหนังสือมา'!O18+'2.ปลาปาก รด,คชจ1เดือน&gt;แผน'!O18+'3.ท่าอุเทน ใส่แค่ปี 68มา'!O18+'4.บ้านแพง ใส่แค่ปี 68มา'!O18+'5.นาทม'!O18+'6.เรณูนคร ใส่แค่ปี 68มา'!O18+' 7.นาแก ใส่แค่ปี 69มา'!O18+'8.ศรีสงคราม'!O18+'9.นาหว้า'!O18+'10.โพนสวรรค์ ใส่แค่ปี 68มา'!O18+'11.วังยาง'!O18+'12.ธาตุพนม'!O18</f>
        <v>0</v>
      </c>
      <c r="P18" s="110">
        <f>+'1. นครพนม กรอกตัวหนังสือมา'!P18+'2.ปลาปาก รด,คชจ1เดือน&gt;แผน'!P18+'3.ท่าอุเทน ใส่แค่ปี 68มา'!P18+'4.บ้านแพง ใส่แค่ปี 68มา'!P18+'5.นาทม'!P18+'6.เรณูนคร ใส่แค่ปี 68มา'!P18+' 7.นาแก ใส่แค่ปี 69มา'!P18+'8.ศรีสงคราม'!P18+'9.นาหว้า'!P18+'10.โพนสวรรค์ ใส่แค่ปี 68มา'!P18+'11.วังยาง'!P18+'12.ธาตุพนม'!P18</f>
        <v>0</v>
      </c>
      <c r="Q18" s="110">
        <f>+'1. นครพนม กรอกตัวหนังสือมา'!Q18+'2.ปลาปาก รด,คชจ1เดือน&gt;แผน'!Q18+'3.ท่าอุเทน ใส่แค่ปี 68มา'!Q18+'4.บ้านแพง ใส่แค่ปี 68มา'!Q18+'5.นาทม'!Q18+'6.เรณูนคร ใส่แค่ปี 68มา'!Q18+' 7.นาแก ใส่แค่ปี 69มา'!Q18+'8.ศรีสงคราม'!Q18+'9.นาหว้า'!Q18+'10.โพนสวรรค์ ใส่แค่ปี 68มา'!Q18+'11.วังยาง'!Q18+'12.ธาตุพนม'!Q18</f>
        <v>0</v>
      </c>
      <c r="R18" s="110">
        <f>+'1. นครพนม กรอกตัวหนังสือมา'!R18+'2.ปลาปาก รด,คชจ1เดือน&gt;แผน'!R18+'3.ท่าอุเทน ใส่แค่ปี 68มา'!R18+'4.บ้านแพง ใส่แค่ปี 68มา'!R18+'5.นาทม'!R18+'6.เรณูนคร ใส่แค่ปี 68มา'!R18+' 7.นาแก ใส่แค่ปี 69มา'!R18+'8.ศรีสงคราม'!R18+'9.นาหว้า'!R18+'10.โพนสวรรค์ ใส่แค่ปี 68มา'!R18+'11.วังยาง'!R18+'12.ธาตุพนม'!R18</f>
        <v>0</v>
      </c>
      <c r="S18" s="110">
        <f>+'1. นครพนม กรอกตัวหนังสือมา'!S18+'2.ปลาปาก รด,คชจ1เดือน&gt;แผน'!S18+'3.ท่าอุเทน ใส่แค่ปี 68มา'!S18+'4.บ้านแพง ใส่แค่ปี 68มา'!S18+'5.นาทม'!S18+'6.เรณูนคร ใส่แค่ปี 68มา'!S18+' 7.นาแก ใส่แค่ปี 69มา'!S18+'8.ศรีสงคราม'!S18+'9.นาหว้า'!S18+'10.โพนสวรรค์ ใส่แค่ปี 68มา'!S18+'11.วังยาง'!S18+'12.ธาตุพนม'!S18</f>
        <v>0</v>
      </c>
      <c r="T18" s="110">
        <f>+'1. นครพนม กรอกตัวหนังสือมา'!T18+'2.ปลาปาก รด,คชจ1เดือน&gt;แผน'!T18+'3.ท่าอุเทน ใส่แค่ปี 68มา'!T18+'4.บ้านแพง ใส่แค่ปี 68มา'!T18+'5.นาทม'!T18+'6.เรณูนคร ใส่แค่ปี 68มา'!T18+' 7.นาแก ใส่แค่ปี 69มา'!T18+'8.ศรีสงคราม'!T18+'9.นาหว้า'!T18+'10.โพนสวรรค์ ใส่แค่ปี 68มา'!T18+'11.วังยาง'!T18+'12.ธาตุพนม'!T18</f>
        <v>0</v>
      </c>
      <c r="U18" s="110">
        <f>+'1. นครพนม กรอกตัวหนังสือมา'!U18+'2.ปลาปาก รด,คชจ1เดือน&gt;แผน'!U18+'3.ท่าอุเทน ใส่แค่ปี 68มา'!U18+'4.บ้านแพง ใส่แค่ปี 68มา'!U18+'5.นาทม'!U18+'6.เรณูนคร ใส่แค่ปี 68มา'!U18+' 7.นาแก ใส่แค่ปี 69มา'!U18+'8.ศรีสงคราม'!U18+'9.นาหว้า'!U18+'10.โพนสวรรค์ ใส่แค่ปี 68มา'!U18+'11.วังยาง'!U18+'12.ธาตุพนม'!U18</f>
        <v>0</v>
      </c>
      <c r="V18" s="110">
        <f>+'1. นครพนม กรอกตัวหนังสือมา'!V18+'2.ปลาปาก รด,คชจ1เดือน&gt;แผน'!V18+'3.ท่าอุเทน ใส่แค่ปี 68มา'!V18+'4.บ้านแพง ใส่แค่ปี 68มา'!V18+'5.นาทม'!V18+'6.เรณูนคร ใส่แค่ปี 68มา'!V18+' 7.นาแก ใส่แค่ปี 69มา'!V18+'8.ศรีสงคราม'!V18+'9.นาหว้า'!V18+'10.โพนสวรรค์ ใส่แค่ปี 68มา'!V18+'11.วังยาง'!V18+'12.ธาตุพนม'!V18</f>
        <v>0</v>
      </c>
      <c r="W18" s="110">
        <f>+'1. นครพนม กรอกตัวหนังสือมา'!W18+'2.ปลาปาก รด,คชจ1เดือน&gt;แผน'!W18+'3.ท่าอุเทน ใส่แค่ปี 68มา'!W18+'4.บ้านแพง ใส่แค่ปี 68มา'!W18+'5.นาทม'!W18+'6.เรณูนคร ใส่แค่ปี 68มา'!W18+' 7.นาแก ใส่แค่ปี 69มา'!W18+'8.ศรีสงคราม'!W18+'9.นาหว้า'!W18+'10.โพนสวรรค์ ใส่แค่ปี 68มา'!W18+'11.วังยาง'!W18+'12.ธาตุพนม'!W18</f>
        <v>0</v>
      </c>
      <c r="X18" s="110">
        <f>+'1. นครพนม กรอกตัวหนังสือมา'!X18+'2.ปลาปาก รด,คชจ1เดือน&gt;แผน'!X18+'3.ท่าอุเทน ใส่แค่ปี 68มา'!X18+'4.บ้านแพง ใส่แค่ปี 68มา'!X18+'5.นาทม'!X18+'6.เรณูนคร ใส่แค่ปี 68มา'!X18+' 7.นาแก ใส่แค่ปี 69มา'!X18+'8.ศรีสงคราม'!X18+'9.นาหว้า'!X18+'10.โพนสวรรค์ ใส่แค่ปี 68มา'!X18+'11.วังยาง'!X18+'12.ธาตุพนม'!X18</f>
        <v>0</v>
      </c>
      <c r="Y18" s="110">
        <f>+'1. นครพนม กรอกตัวหนังสือมา'!Y18+'2.ปลาปาก รด,คชจ1เดือน&gt;แผน'!Y18+'3.ท่าอุเทน ใส่แค่ปี 68มา'!Y18+'4.บ้านแพง ใส่แค่ปี 68มา'!Y18+'5.นาทม'!Y18+'6.เรณูนคร ใส่แค่ปี 68มา'!Y18+' 7.นาแก ใส่แค่ปี 69มา'!Y18+'8.ศรีสงคราม'!Y18+'9.นาหว้า'!Y18+'10.โพนสวรรค์ ใส่แค่ปี 68มา'!Y18+'11.วังยาง'!Y18+'12.ธาตุพนม'!Y18</f>
        <v>0</v>
      </c>
      <c r="Z18" s="110">
        <f>+'1. นครพนม กรอกตัวหนังสือมา'!Z18+'2.ปลาปาก รด,คชจ1เดือน&gt;แผน'!Z18+'3.ท่าอุเทน ใส่แค่ปี 68มา'!Z18+'4.บ้านแพง ใส่แค่ปี 68มา'!Z18+'5.นาทม'!Z18+'6.เรณูนคร ใส่แค่ปี 68มา'!Z18+' 7.นาแก ใส่แค่ปี 69มา'!Z18+'8.ศรีสงคราม'!Z18+'9.นาหว้า'!Z18+'10.โพนสวรรค์ ใส่แค่ปี 68มา'!Z18+'11.วังยาง'!Z18+'12.ธาตุพนม'!Z18</f>
        <v>0</v>
      </c>
      <c r="AA18" s="110">
        <f>+'1. นครพนม กรอกตัวหนังสือมา'!AA18+'2.ปลาปาก รด,คชจ1เดือน&gt;แผน'!AA18+'3.ท่าอุเทน ใส่แค่ปี 68มา'!AA18+'4.บ้านแพง ใส่แค่ปี 68มา'!AA18+'5.นาทม'!AA18+'6.เรณูนคร ใส่แค่ปี 68มา'!AA18+' 7.นาแก ใส่แค่ปี 69มา'!AA18+'8.ศรีสงคราม'!AA18+'9.นาหว้า'!AA18+'10.โพนสวรรค์ ใส่แค่ปี 68มา'!AA18+'11.วังยาง'!AA18+'12.ธาตุพนม'!AA18</f>
        <v>0</v>
      </c>
      <c r="AB18" s="110">
        <f>+'1. นครพนม กรอกตัวหนังสือมา'!AB18+'2.ปลาปาก รด,คชจ1เดือน&gt;แผน'!AB18+'3.ท่าอุเทน ใส่แค่ปี 68มา'!AB18+'4.บ้านแพง ใส่แค่ปี 68มา'!AB18+'5.นาทม'!AB18+'6.เรณูนคร ใส่แค่ปี 68มา'!AB18+' 7.นาแก ใส่แค่ปี 69มา'!AB18+'8.ศรีสงคราม'!AB18+'9.นาหว้า'!AB18+'10.โพนสวรรค์ ใส่แค่ปี 68มา'!AB18+'11.วังยาง'!AB18+'12.ธาตุพนม'!AB18</f>
        <v>0</v>
      </c>
      <c r="AC18" s="110">
        <f>+'1. นครพนม กรอกตัวหนังสือมา'!AC18+'2.ปลาปาก รด,คชจ1เดือน&gt;แผน'!AC18+'3.ท่าอุเทน ใส่แค่ปี 68มา'!AC18+'4.บ้านแพง ใส่แค่ปี 68มา'!AC18+'5.นาทม'!AC18+'6.เรณูนคร ใส่แค่ปี 68มา'!AC18+' 7.นาแก ใส่แค่ปี 69มา'!AC18+'8.ศรีสงคราม'!AC18+'9.นาหว้า'!AC18+'10.โพนสวรรค์ ใส่แค่ปี 68มา'!AC18+'11.วังยาง'!AC18+'12.ธาตุพนม'!AC18</f>
        <v>0</v>
      </c>
      <c r="AD18" s="110" t="e">
        <f t="shared" si="0"/>
        <v>#VALUE!</v>
      </c>
      <c r="AE18" s="111" t="e">
        <f t="shared" si="1"/>
        <v>#VALUE!</v>
      </c>
      <c r="AF18" s="110" t="e">
        <f t="shared" si="2"/>
        <v>#VALUE!</v>
      </c>
      <c r="AG18" s="111" t="e">
        <f t="shared" si="3"/>
        <v>#VALUE!</v>
      </c>
    </row>
    <row r="19" spans="2:33" ht="24" customHeight="1">
      <c r="B19" s="109"/>
      <c r="C19" s="109"/>
      <c r="D19" s="109" t="s">
        <v>21</v>
      </c>
      <c r="E19" s="110">
        <f>+'1. นครพนม กรอกตัวหนังสือมา'!E19+'2.ปลาปาก รด,คชจ1เดือน&gt;แผน'!E19+'3.ท่าอุเทน ใส่แค่ปี 68มา'!E19+'4.บ้านแพง ใส่แค่ปี 68มา'!E19+'5.นาทม'!E19+'6.เรณูนคร ใส่แค่ปี 68มา'!E19+' 7.นาแก ใส่แค่ปี 69มา'!E19+'8.ศรีสงคราม'!E19+'9.นาหว้า'!E19+'10.โพนสวรรค์ ใส่แค่ปี 68มา'!E19+'11.วังยาง'!E19+'12.ธาตุพนม'!E19</f>
        <v>166780820.19</v>
      </c>
      <c r="F19" s="110">
        <f>+'1. นครพนม กรอกตัวหนังสือมา'!F19+'2.ปลาปาก รด,คชจ1เดือน&gt;แผน'!F19+'3.ท่าอุเทน ใส่แค่ปี 68มา'!F19+'4.บ้านแพง ใส่แค่ปี 68มา'!F19+'5.นาทม'!F19+'6.เรณูนคร ใส่แค่ปี 68มา'!F19+' 7.นาแก ใส่แค่ปี 69มา'!F19+'8.ศรีสงคราม'!F19+'9.นาหว้า'!F19+'10.โพนสวรรค์ ใส่แค่ปี 68มา'!F19+'11.วังยาง'!F19+'12.ธาตุพนม'!F19</f>
        <v>1415943.8</v>
      </c>
      <c r="G19" s="110">
        <f>+'1. นครพนม กรอกตัวหนังสือมา'!G19+'2.ปลาปาก รด,คชจ1เดือน&gt;แผน'!G19+'3.ท่าอุเทน ใส่แค่ปี 68มา'!G19+'4.บ้านแพง ใส่แค่ปี 68มา'!G19+'5.นาทม'!G19+'6.เรณูนคร ใส่แค่ปี 68มา'!G19+' 7.นาแก ใส่แค่ปี 69มา'!G19+'8.ศรีสงคราม'!G19+'9.นาหว้า'!G19+'10.โพนสวรรค์ ใส่แค่ปี 68มา'!G19+'11.วังยาง'!G19+'12.ธาตุพนม'!G19</f>
        <v>7598010.1600000001</v>
      </c>
      <c r="H19" s="110">
        <f>+'1. นครพนม กรอกตัวหนังสือมา'!H19+'2.ปลาปาก รด,คชจ1เดือน&gt;แผน'!H19+'3.ท่าอุเทน ใส่แค่ปี 68มา'!H19+'4.บ้านแพง ใส่แค่ปี 68มา'!H19+'5.นาทม'!H19+'6.เรณูนคร ใส่แค่ปี 68มา'!H19+' 7.นาแก ใส่แค่ปี 69มา'!H19+'8.ศรีสงคราม'!H19+'9.นาหว้า'!H19+'10.โพนสวรรค์ ใส่แค่ปี 68มา'!H19+'11.วังยาง'!H19+'12.ธาตุพนม'!H19</f>
        <v>0</v>
      </c>
      <c r="I19" s="110">
        <f>+'1. นครพนม กรอกตัวหนังสือมา'!I19+'2.ปลาปาก รด,คชจ1เดือน&gt;แผน'!I19+'3.ท่าอุเทน ใส่แค่ปี 68มา'!I19+'4.บ้านแพง ใส่แค่ปี 68มา'!I19+'5.นาทม'!I19+'6.เรณูนคร ใส่แค่ปี 68มา'!I19+' 7.นาแก ใส่แค่ปี 69มา'!I19+'8.ศรีสงคราม'!I19+'9.นาหว้า'!I19+'10.โพนสวรรค์ ใส่แค่ปี 68มา'!I19+'11.วังยาง'!I19+'12.ธาตุพนม'!I19</f>
        <v>0</v>
      </c>
      <c r="J19" s="110">
        <f>+'1. นครพนม กรอกตัวหนังสือมา'!J19+'2.ปลาปาก รด,คชจ1เดือน&gt;แผน'!J19+'3.ท่าอุเทน ใส่แค่ปี 68มา'!J19+'4.บ้านแพง ใส่แค่ปี 68มา'!J19+'5.นาทม'!J19+'6.เรณูนคร ใส่แค่ปี 68มา'!J19+' 7.นาแก ใส่แค่ปี 69มา'!J19+'8.ศรีสงคราม'!J19+'9.นาหว้า'!J19+'10.โพนสวรรค์ ใส่แค่ปี 68มา'!J19+'11.วังยาง'!J19+'12.ธาตุพนม'!J19</f>
        <v>0</v>
      </c>
      <c r="K19" s="110">
        <f>+'1. นครพนม กรอกตัวหนังสือมา'!K19+'2.ปลาปาก รด,คชจ1เดือน&gt;แผน'!K19+'3.ท่าอุเทน ใส่แค่ปี 68มา'!K19+'4.บ้านแพง ใส่แค่ปี 68มา'!K19+'5.นาทม'!K19+'6.เรณูนคร ใส่แค่ปี 68มา'!K19+' 7.นาแก ใส่แค่ปี 69มา'!K19+'8.ศรีสงคราม'!K19+'9.นาหว้า'!K19+'10.โพนสวรรค์ ใส่แค่ปี 68มา'!K19+'11.วังยาง'!K19+'12.ธาตุพนม'!K19</f>
        <v>0</v>
      </c>
      <c r="L19" s="110">
        <f>+'1. นครพนม กรอกตัวหนังสือมา'!L19+'2.ปลาปาก รด,คชจ1เดือน&gt;แผน'!L19+'3.ท่าอุเทน ใส่แค่ปี 68มา'!L19+'4.บ้านแพง ใส่แค่ปี 68มา'!L19+'5.นาทม'!L19+'6.เรณูนคร ใส่แค่ปี 68มา'!L19+' 7.นาแก ใส่แค่ปี 69มา'!L19+'8.ศรีสงคราม'!L19+'9.นาหว้า'!L19+'10.โพนสวรรค์ ใส่แค่ปี 68มา'!L19+'11.วังยาง'!L19+'12.ธาตุพนม'!L19</f>
        <v>0</v>
      </c>
      <c r="M19" s="110">
        <f>+'1. นครพนม กรอกตัวหนังสือมา'!M19+'2.ปลาปาก รด,คชจ1เดือน&gt;แผน'!M19+'3.ท่าอุเทน ใส่แค่ปี 68มา'!M19+'4.บ้านแพง ใส่แค่ปี 68มา'!M19+'5.นาทม'!M19+'6.เรณูนคร ใส่แค่ปี 68มา'!M19+' 7.นาแก ใส่แค่ปี 69มา'!M19+'8.ศรีสงคราม'!M19+'9.นาหว้า'!M19+'10.โพนสวรรค์ ใส่แค่ปี 68มา'!M19+'11.วังยาง'!M19+'12.ธาตุพนม'!M19</f>
        <v>0</v>
      </c>
      <c r="N19" s="110">
        <f>+'1. นครพนม กรอกตัวหนังสือมา'!N19+'2.ปลาปาก รด,คชจ1เดือน&gt;แผน'!N19+'3.ท่าอุเทน ใส่แค่ปี 68มา'!N19+'4.บ้านแพง ใส่แค่ปี 68มา'!N19+'5.นาทม'!N19+'6.เรณูนคร ใส่แค่ปี 68มา'!N19+' 7.นาแก ใส่แค่ปี 69มา'!N19+'8.ศรีสงคราม'!N19+'9.นาหว้า'!N19+'10.โพนสวรรค์ ใส่แค่ปี 68มา'!N19+'11.วังยาง'!N19+'12.ธาตุพนม'!N19</f>
        <v>0</v>
      </c>
      <c r="O19" s="110">
        <f>+'1. นครพนม กรอกตัวหนังสือมา'!O19+'2.ปลาปาก รด,คชจ1เดือน&gt;แผน'!O19+'3.ท่าอุเทน ใส่แค่ปี 68มา'!O19+'4.บ้านแพง ใส่แค่ปี 68มา'!O19+'5.นาทม'!O19+'6.เรณูนคร ใส่แค่ปี 68มา'!O19+' 7.นาแก ใส่แค่ปี 69มา'!O19+'8.ศรีสงคราม'!O19+'9.นาหว้า'!O19+'10.โพนสวรรค์ ใส่แค่ปี 68มา'!O19+'11.วังยาง'!O19+'12.ธาตุพนม'!O19</f>
        <v>0</v>
      </c>
      <c r="P19" s="110">
        <f>+'1. นครพนม กรอกตัวหนังสือมา'!P19+'2.ปลาปาก รด,คชจ1เดือน&gt;แผน'!P19+'3.ท่าอุเทน ใส่แค่ปี 68มา'!P19+'4.บ้านแพง ใส่แค่ปี 68มา'!P19+'5.นาทม'!P19+'6.เรณูนคร ใส่แค่ปี 68มา'!P19+' 7.นาแก ใส่แค่ปี 69มา'!P19+'8.ศรีสงคราม'!P19+'9.นาหว้า'!P19+'10.โพนสวรรค์ ใส่แค่ปี 68มา'!P19+'11.วังยาง'!P19+'12.ธาตุพนม'!P19</f>
        <v>0</v>
      </c>
      <c r="Q19" s="110">
        <f>+'1. นครพนม กรอกตัวหนังสือมา'!Q19+'2.ปลาปาก รด,คชจ1เดือน&gt;แผน'!Q19+'3.ท่าอุเทน ใส่แค่ปี 68มา'!Q19+'4.บ้านแพง ใส่แค่ปี 68มา'!Q19+'5.นาทม'!Q19+'6.เรณูนคร ใส่แค่ปี 68มา'!Q19+' 7.นาแก ใส่แค่ปี 69มา'!Q19+'8.ศรีสงคราม'!Q19+'9.นาหว้า'!Q19+'10.โพนสวรรค์ ใส่แค่ปี 68มา'!Q19+'11.วังยาง'!Q19+'12.ธาตุพนม'!Q19</f>
        <v>0</v>
      </c>
      <c r="R19" s="110">
        <f>+'1. นครพนม กรอกตัวหนังสือมา'!R19+'2.ปลาปาก รด,คชจ1เดือน&gt;แผน'!R19+'3.ท่าอุเทน ใส่แค่ปี 68มา'!R19+'4.บ้านแพง ใส่แค่ปี 68มา'!R19+'5.นาทม'!R19+'6.เรณูนคร ใส่แค่ปี 68มา'!R19+' 7.นาแก ใส่แค่ปี 69มา'!R19+'8.ศรีสงคราม'!R19+'9.นาหว้า'!R19+'10.โพนสวรรค์ ใส่แค่ปี 68มา'!R19+'11.วังยาง'!R19+'12.ธาตุพนม'!R19</f>
        <v>0</v>
      </c>
      <c r="S19" s="110">
        <f>+'1. นครพนม กรอกตัวหนังสือมา'!S19+'2.ปลาปาก รด,คชจ1เดือน&gt;แผน'!S19+'3.ท่าอุเทน ใส่แค่ปี 68มา'!S19+'4.บ้านแพง ใส่แค่ปี 68มา'!S19+'5.นาทม'!S19+'6.เรณูนคร ใส่แค่ปี 68มา'!S19+' 7.นาแก ใส่แค่ปี 69มา'!S19+'8.ศรีสงคราม'!S19+'9.นาหว้า'!S19+'10.โพนสวรรค์ ใส่แค่ปี 68มา'!S19+'11.วังยาง'!S19+'12.ธาตุพนม'!S19</f>
        <v>0</v>
      </c>
      <c r="T19" s="110">
        <f>+'1. นครพนม กรอกตัวหนังสือมา'!T19+'2.ปลาปาก รด,คชจ1เดือน&gt;แผน'!T19+'3.ท่าอุเทน ใส่แค่ปี 68มา'!T19+'4.บ้านแพง ใส่แค่ปี 68มา'!T19+'5.นาทม'!T19+'6.เรณูนคร ใส่แค่ปี 68มา'!T19+' 7.นาแก ใส่แค่ปี 69มา'!T19+'8.ศรีสงคราม'!T19+'9.นาหว้า'!T19+'10.โพนสวรรค์ ใส่แค่ปี 68มา'!T19+'11.วังยาง'!T19+'12.ธาตุพนม'!T19</f>
        <v>0</v>
      </c>
      <c r="U19" s="110">
        <f>+'1. นครพนม กรอกตัวหนังสือมา'!U19+'2.ปลาปาก รด,คชจ1เดือน&gt;แผน'!U19+'3.ท่าอุเทน ใส่แค่ปี 68มา'!U19+'4.บ้านแพง ใส่แค่ปี 68มา'!U19+'5.นาทม'!U19+'6.เรณูนคร ใส่แค่ปี 68มา'!U19+' 7.นาแก ใส่แค่ปี 69มา'!U19+'8.ศรีสงคราม'!U19+'9.นาหว้า'!U19+'10.โพนสวรรค์ ใส่แค่ปี 68มา'!U19+'11.วังยาง'!U19+'12.ธาตุพนม'!U19</f>
        <v>0</v>
      </c>
      <c r="V19" s="110">
        <f>+'1. นครพนม กรอกตัวหนังสือมา'!V19+'2.ปลาปาก รด,คชจ1เดือน&gt;แผน'!V19+'3.ท่าอุเทน ใส่แค่ปี 68มา'!V19+'4.บ้านแพง ใส่แค่ปี 68มา'!V19+'5.นาทม'!V19+'6.เรณูนคร ใส่แค่ปี 68มา'!V19+' 7.นาแก ใส่แค่ปี 69มา'!V19+'8.ศรีสงคราม'!V19+'9.นาหว้า'!V19+'10.โพนสวรรค์ ใส่แค่ปี 68มา'!V19+'11.วังยาง'!V19+'12.ธาตุพนม'!V19</f>
        <v>0</v>
      </c>
      <c r="W19" s="110">
        <f>+'1. นครพนม กรอกตัวหนังสือมา'!W19+'2.ปลาปาก รด,คชจ1เดือน&gt;แผน'!W19+'3.ท่าอุเทน ใส่แค่ปี 68มา'!W19+'4.บ้านแพง ใส่แค่ปี 68มา'!W19+'5.นาทม'!W19+'6.เรณูนคร ใส่แค่ปี 68มา'!W19+' 7.นาแก ใส่แค่ปี 69มา'!W19+'8.ศรีสงคราม'!W19+'9.นาหว้า'!W19+'10.โพนสวรรค์ ใส่แค่ปี 68มา'!W19+'11.วังยาง'!W19+'12.ธาตุพนม'!W19</f>
        <v>0</v>
      </c>
      <c r="X19" s="110">
        <f>+'1. นครพนม กรอกตัวหนังสือมา'!X19+'2.ปลาปาก รด,คชจ1เดือน&gt;แผน'!X19+'3.ท่าอุเทน ใส่แค่ปี 68มา'!X19+'4.บ้านแพง ใส่แค่ปี 68มา'!X19+'5.นาทม'!X19+'6.เรณูนคร ใส่แค่ปี 68มา'!X19+' 7.นาแก ใส่แค่ปี 69มา'!X19+'8.ศรีสงคราม'!X19+'9.นาหว้า'!X19+'10.โพนสวรรค์ ใส่แค่ปี 68มา'!X19+'11.วังยาง'!X19+'12.ธาตุพนม'!X19</f>
        <v>0</v>
      </c>
      <c r="Y19" s="110">
        <f>+'1. นครพนม กรอกตัวหนังสือมา'!Y19+'2.ปลาปาก รด,คชจ1เดือน&gt;แผน'!Y19+'3.ท่าอุเทน ใส่แค่ปี 68มา'!Y19+'4.บ้านแพง ใส่แค่ปี 68มา'!Y19+'5.นาทม'!Y19+'6.เรณูนคร ใส่แค่ปี 68มา'!Y19+' 7.นาแก ใส่แค่ปี 69มา'!Y19+'8.ศรีสงคราม'!Y19+'9.นาหว้า'!Y19+'10.โพนสวรรค์ ใส่แค่ปี 68มา'!Y19+'11.วังยาง'!Y19+'12.ธาตุพนม'!Y19</f>
        <v>0</v>
      </c>
      <c r="Z19" s="110">
        <f>+'1. นครพนม กรอกตัวหนังสือมา'!Z19+'2.ปลาปาก รด,คชจ1เดือน&gt;แผน'!Z19+'3.ท่าอุเทน ใส่แค่ปี 68มา'!Z19+'4.บ้านแพง ใส่แค่ปี 68มา'!Z19+'5.นาทม'!Z19+'6.เรณูนคร ใส่แค่ปี 68มา'!Z19+' 7.นาแก ใส่แค่ปี 69มา'!Z19+'8.ศรีสงคราม'!Z19+'9.นาหว้า'!Z19+'10.โพนสวรรค์ ใส่แค่ปี 68มา'!Z19+'11.วังยาง'!Z19+'12.ธาตุพนม'!Z19</f>
        <v>0</v>
      </c>
      <c r="AA19" s="110">
        <f>+'1. นครพนม กรอกตัวหนังสือมา'!AA19+'2.ปลาปาก รด,คชจ1เดือน&gt;แผน'!AA19+'3.ท่าอุเทน ใส่แค่ปี 68มา'!AA19+'4.บ้านแพง ใส่แค่ปี 68มา'!AA19+'5.นาทม'!AA19+'6.เรณูนคร ใส่แค่ปี 68มา'!AA19+' 7.นาแก ใส่แค่ปี 69มา'!AA19+'8.ศรีสงคราม'!AA19+'9.นาหว้า'!AA19+'10.โพนสวรรค์ ใส่แค่ปี 68มา'!AA19+'11.วังยาง'!AA19+'12.ธาตุพนม'!AA19</f>
        <v>0</v>
      </c>
      <c r="AB19" s="110">
        <f>+'1. นครพนม กรอกตัวหนังสือมา'!AB19+'2.ปลาปาก รด,คชจ1เดือน&gt;แผน'!AB19+'3.ท่าอุเทน ใส่แค่ปี 68มา'!AB19+'4.บ้านแพง ใส่แค่ปี 68มา'!AB19+'5.นาทม'!AB19+'6.เรณูนคร ใส่แค่ปี 68มา'!AB19+' 7.นาแก ใส่แค่ปี 69มา'!AB19+'8.ศรีสงคราม'!AB19+'9.นาหว้า'!AB19+'10.โพนสวรรค์ ใส่แค่ปี 68มา'!AB19+'11.วังยาง'!AB19+'12.ธาตุพนม'!AB19</f>
        <v>0</v>
      </c>
      <c r="AC19" s="110">
        <f>+'1. นครพนม กรอกตัวหนังสือมา'!AC19+'2.ปลาปาก รด,คชจ1เดือน&gt;แผน'!AC19+'3.ท่าอุเทน ใส่แค่ปี 68มา'!AC19+'4.บ้านแพง ใส่แค่ปี 68มา'!AC19+'5.นาทม'!AC19+'6.เรณูนคร ใส่แค่ปี 68มา'!AC19+' 7.นาแก ใส่แค่ปี 69มา'!AC19+'8.ศรีสงคราม'!AC19+'9.นาหว้า'!AC19+'10.โพนสวรรค์ ใส่แค่ปี 68มา'!AC19+'11.วังยาง'!AC19+'12.ธาตุพนม'!AC19</f>
        <v>0</v>
      </c>
      <c r="AD19" s="110">
        <f t="shared" si="0"/>
        <v>9013953.9600000009</v>
      </c>
      <c r="AE19" s="111">
        <f t="shared" si="1"/>
        <v>5.4046706028493725</v>
      </c>
      <c r="AF19" s="110">
        <f t="shared" si="2"/>
        <v>157766866.22999999</v>
      </c>
      <c r="AG19" s="111">
        <f t="shared" si="3"/>
        <v>2076.4234701944642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f>+'1. นครพนม กรอกตัวหนังสือมา'!E21+'2.ปลาปาก รด,คชจ1เดือน&gt;แผน'!E21+'3.ท่าอุเทน ใส่แค่ปี 68มา'!E21+'4.บ้านแพง ใส่แค่ปี 68มา'!E21+'5.นาทม'!E21+'6.เรณูนคร ใส่แค่ปี 68มา'!E21+' 7.นาแก ใส่แค่ปี 69มา'!E21+'8.ศรีสงคราม'!E21+'9.นาหว้า'!E21+'10.โพนสวรรค์ ใส่แค่ปี 68มา'!E21+'11.วังยาง'!E21+'12.ธาตุพนม'!E21</f>
        <v>1762326</v>
      </c>
      <c r="F21" s="110">
        <f>+'1. นครพนม กรอกตัวหนังสือมา'!F21+'2.ปลาปาก รด,คชจ1เดือน&gt;แผน'!F21+'3.ท่าอุเทน ใส่แค่ปี 68มา'!F21+'4.บ้านแพง ใส่แค่ปี 68มา'!F21+'5.นาทม'!F21+'6.เรณูนคร ใส่แค่ปี 68มา'!F21+' 7.นาแก ใส่แค่ปี 69มา'!F21+'8.ศรีสงคราม'!F21+'9.นาหว้า'!F21+'10.โพนสวรรค์ ใส่แค่ปี 68มา'!F21+'11.วังยาง'!F21+'12.ธาตุพนม'!F21</f>
        <v>0</v>
      </c>
      <c r="G21" s="110">
        <f>+'1. นครพนม กรอกตัวหนังสือมา'!G21+'2.ปลาปาก รด,คชจ1เดือน&gt;แผน'!G21+'3.ท่าอุเทน ใส่แค่ปี 68มา'!G21+'4.บ้านแพง ใส่แค่ปี 68มา'!G21+'5.นาทม'!G21+'6.เรณูนคร ใส่แค่ปี 68มา'!G21+' 7.นาแก ใส่แค่ปี 69มา'!G21+'8.ศรีสงคราม'!G21+'9.นาหว้า'!G21+'10.โพนสวรรค์ ใส่แค่ปี 68มา'!G21+'11.วังยาง'!G21+'12.ธาตุพนม'!G21</f>
        <v>0</v>
      </c>
      <c r="H21" s="110">
        <f>+'1. นครพนม กรอกตัวหนังสือมา'!H21+'2.ปลาปาก รด,คชจ1เดือน&gt;แผน'!H21+'3.ท่าอุเทน ใส่แค่ปี 68มา'!H21+'4.บ้านแพง ใส่แค่ปี 68มา'!H21+'5.นาทม'!H21+'6.เรณูนคร ใส่แค่ปี 68มา'!H21+' 7.นาแก ใส่แค่ปี 69มา'!H21+'8.ศรีสงคราม'!H21+'9.นาหว้า'!H21+'10.โพนสวรรค์ ใส่แค่ปี 68มา'!H21+'11.วังยาง'!H21+'12.ธาตุพนม'!H21</f>
        <v>0</v>
      </c>
      <c r="I21" s="110">
        <f>+'1. นครพนม กรอกตัวหนังสือมา'!I21+'2.ปลาปาก รด,คชจ1เดือน&gt;แผน'!I21+'3.ท่าอุเทน ใส่แค่ปี 68มา'!I21+'4.บ้านแพง ใส่แค่ปี 68มา'!I21+'5.นาทม'!I21+'6.เรณูนคร ใส่แค่ปี 68มา'!I21+' 7.นาแก ใส่แค่ปี 69มา'!I21+'8.ศรีสงคราม'!I21+'9.นาหว้า'!I21+'10.โพนสวรรค์ ใส่แค่ปี 68มา'!I21+'11.วังยาง'!I21+'12.ธาตุพนม'!I21</f>
        <v>0</v>
      </c>
      <c r="J21" s="110">
        <f>+'1. นครพนม กรอกตัวหนังสือมา'!J21+'2.ปลาปาก รด,คชจ1เดือน&gt;แผน'!J21+'3.ท่าอุเทน ใส่แค่ปี 68มา'!J21+'4.บ้านแพง ใส่แค่ปี 68มา'!J21+'5.นาทม'!J21+'6.เรณูนคร ใส่แค่ปี 68มา'!J21+' 7.นาแก ใส่แค่ปี 69มา'!J21+'8.ศรีสงคราม'!J21+'9.นาหว้า'!J21+'10.โพนสวรรค์ ใส่แค่ปี 68มา'!J21+'11.วังยาง'!J21+'12.ธาตุพนม'!J21</f>
        <v>0</v>
      </c>
      <c r="K21" s="110">
        <f>+'1. นครพนม กรอกตัวหนังสือมา'!K21+'2.ปลาปาก รด,คชจ1เดือน&gt;แผน'!K21+'3.ท่าอุเทน ใส่แค่ปี 68มา'!K21+'4.บ้านแพง ใส่แค่ปี 68มา'!K21+'5.นาทม'!K21+'6.เรณูนคร ใส่แค่ปี 68มา'!K21+' 7.นาแก ใส่แค่ปี 69มา'!K21+'8.ศรีสงคราม'!K21+'9.นาหว้า'!K21+'10.โพนสวรรค์ ใส่แค่ปี 68มา'!K21+'11.วังยาง'!K21+'12.ธาตุพนม'!K21</f>
        <v>0</v>
      </c>
      <c r="L21" s="110">
        <f>+'1. นครพนม กรอกตัวหนังสือมา'!L21+'2.ปลาปาก รด,คชจ1เดือน&gt;แผน'!L21+'3.ท่าอุเทน ใส่แค่ปี 68มา'!L21+'4.บ้านแพง ใส่แค่ปี 68มา'!L21+'5.นาทม'!L21+'6.เรณูนคร ใส่แค่ปี 68มา'!L21+' 7.นาแก ใส่แค่ปี 69มา'!L21+'8.ศรีสงคราม'!L21+'9.นาหว้า'!L21+'10.โพนสวรรค์ ใส่แค่ปี 68มา'!L21+'11.วังยาง'!L21+'12.ธาตุพนม'!L21</f>
        <v>0</v>
      </c>
      <c r="M21" s="110">
        <f>+'1. นครพนม กรอกตัวหนังสือมา'!M21+'2.ปลาปาก รด,คชจ1เดือน&gt;แผน'!M21+'3.ท่าอุเทน ใส่แค่ปี 68มา'!M21+'4.บ้านแพง ใส่แค่ปี 68มา'!M21+'5.นาทม'!M21+'6.เรณูนคร ใส่แค่ปี 68มา'!M21+' 7.นาแก ใส่แค่ปี 69มา'!M21+'8.ศรีสงคราม'!M21+'9.นาหว้า'!M21+'10.โพนสวรรค์ ใส่แค่ปี 68มา'!M21+'11.วังยาง'!M21+'12.ธาตุพนม'!M21</f>
        <v>0</v>
      </c>
      <c r="N21" s="110">
        <f>+'1. นครพนม กรอกตัวหนังสือมา'!N21+'2.ปลาปาก รด,คชจ1เดือน&gt;แผน'!N21+'3.ท่าอุเทน ใส่แค่ปี 68มา'!N21+'4.บ้านแพง ใส่แค่ปี 68มา'!N21+'5.นาทม'!N21+'6.เรณูนคร ใส่แค่ปี 68มา'!N21+' 7.นาแก ใส่แค่ปี 69มา'!N21+'8.ศรีสงคราม'!N21+'9.นาหว้า'!N21+'10.โพนสวรรค์ ใส่แค่ปี 68มา'!N21+'11.วังยาง'!N21+'12.ธาตุพนม'!N21</f>
        <v>0</v>
      </c>
      <c r="O21" s="110">
        <f>+'1. นครพนม กรอกตัวหนังสือมา'!O21+'2.ปลาปาก รด,คชจ1เดือน&gt;แผน'!O21+'3.ท่าอุเทน ใส่แค่ปี 68มา'!O21+'4.บ้านแพง ใส่แค่ปี 68มา'!O21+'5.นาทม'!O21+'6.เรณูนคร ใส่แค่ปี 68มา'!O21+' 7.นาแก ใส่แค่ปี 69มา'!O21+'8.ศรีสงคราม'!O21+'9.นาหว้า'!O21+'10.โพนสวรรค์ ใส่แค่ปี 68มา'!O21+'11.วังยาง'!O21+'12.ธาตุพนม'!O21</f>
        <v>0</v>
      </c>
      <c r="P21" s="110">
        <f>+'1. นครพนม กรอกตัวหนังสือมา'!P21+'2.ปลาปาก รด,คชจ1เดือน&gt;แผน'!P21+'3.ท่าอุเทน ใส่แค่ปี 68มา'!P21+'4.บ้านแพง ใส่แค่ปี 68มา'!P21+'5.นาทม'!P21+'6.เรณูนคร ใส่แค่ปี 68มา'!P21+' 7.นาแก ใส่แค่ปี 69มา'!P21+'8.ศรีสงคราม'!P21+'9.นาหว้า'!P21+'10.โพนสวรรค์ ใส่แค่ปี 68มา'!P21+'11.วังยาง'!P21+'12.ธาตุพนม'!P21</f>
        <v>0</v>
      </c>
      <c r="Q21" s="110">
        <f>+'1. นครพนม กรอกตัวหนังสือมา'!Q21+'2.ปลาปาก รด,คชจ1เดือน&gt;แผน'!Q21+'3.ท่าอุเทน ใส่แค่ปี 68มา'!Q21+'4.บ้านแพง ใส่แค่ปี 68มา'!Q21+'5.นาทม'!Q21+'6.เรณูนคร ใส่แค่ปี 68มา'!Q21+' 7.นาแก ใส่แค่ปี 69มา'!Q21+'8.ศรีสงคราม'!Q21+'9.นาหว้า'!Q21+'10.โพนสวรรค์ ใส่แค่ปี 68มา'!Q21+'11.วังยาง'!Q21+'12.ธาตุพนม'!Q21</f>
        <v>0</v>
      </c>
      <c r="R21" s="110">
        <f>+'1. นครพนม กรอกตัวหนังสือมา'!R21+'2.ปลาปาก รด,คชจ1เดือน&gt;แผน'!R21+'3.ท่าอุเทน ใส่แค่ปี 68มา'!R21+'4.บ้านแพง ใส่แค่ปี 68มา'!R21+'5.นาทม'!R21+'6.เรณูนคร ใส่แค่ปี 68มา'!R21+' 7.นาแก ใส่แค่ปี 69มา'!R21+'8.ศรีสงคราม'!R21+'9.นาหว้า'!R21+'10.โพนสวรรค์ ใส่แค่ปี 68มา'!R21+'11.วังยาง'!R21+'12.ธาตุพนม'!R21</f>
        <v>0</v>
      </c>
      <c r="S21" s="110">
        <f>+'1. นครพนม กรอกตัวหนังสือมา'!S21+'2.ปลาปาก รด,คชจ1เดือน&gt;แผน'!S21+'3.ท่าอุเทน ใส่แค่ปี 68มา'!S21+'4.บ้านแพง ใส่แค่ปี 68มา'!S21+'5.นาทม'!S21+'6.เรณูนคร ใส่แค่ปี 68มา'!S21+' 7.นาแก ใส่แค่ปี 69มา'!S21+'8.ศรีสงคราม'!S21+'9.นาหว้า'!S21+'10.โพนสวรรค์ ใส่แค่ปี 68มา'!S21+'11.วังยาง'!S21+'12.ธาตุพนม'!S21</f>
        <v>0</v>
      </c>
      <c r="T21" s="110">
        <f>+'1. นครพนม กรอกตัวหนังสือมา'!T21+'2.ปลาปาก รด,คชจ1เดือน&gt;แผน'!T21+'3.ท่าอุเทน ใส่แค่ปี 68มา'!T21+'4.บ้านแพง ใส่แค่ปี 68มา'!T21+'5.นาทม'!T21+'6.เรณูนคร ใส่แค่ปี 68มา'!T21+' 7.นาแก ใส่แค่ปี 69มา'!T21+'8.ศรีสงคราม'!T21+'9.นาหว้า'!T21+'10.โพนสวรรค์ ใส่แค่ปี 68มา'!T21+'11.วังยาง'!T21+'12.ธาตุพนม'!T21</f>
        <v>0</v>
      </c>
      <c r="U21" s="110">
        <f>+'1. นครพนม กรอกตัวหนังสือมา'!U21+'2.ปลาปาก รด,คชจ1เดือน&gt;แผน'!U21+'3.ท่าอุเทน ใส่แค่ปี 68มา'!U21+'4.บ้านแพง ใส่แค่ปี 68มา'!U21+'5.นาทม'!U21+'6.เรณูนคร ใส่แค่ปี 68มา'!U21+' 7.นาแก ใส่แค่ปี 69มา'!U21+'8.ศรีสงคราม'!U21+'9.นาหว้า'!U21+'10.โพนสวรรค์ ใส่แค่ปี 68มา'!U21+'11.วังยาง'!U21+'12.ธาตุพนม'!U21</f>
        <v>0</v>
      </c>
      <c r="V21" s="110">
        <f>+'1. นครพนม กรอกตัวหนังสือมา'!V21+'2.ปลาปาก รด,คชจ1เดือน&gt;แผน'!V21+'3.ท่าอุเทน ใส่แค่ปี 68มา'!V21+'4.บ้านแพง ใส่แค่ปี 68มา'!V21+'5.นาทม'!V21+'6.เรณูนคร ใส่แค่ปี 68มา'!V21+' 7.นาแก ใส่แค่ปี 69มา'!V21+'8.ศรีสงคราม'!V21+'9.นาหว้า'!V21+'10.โพนสวรรค์ ใส่แค่ปี 68มา'!V21+'11.วังยาง'!V21+'12.ธาตุพนม'!V21</f>
        <v>0</v>
      </c>
      <c r="W21" s="110">
        <f>+'1. นครพนม กรอกตัวหนังสือมา'!W21+'2.ปลาปาก รด,คชจ1เดือน&gt;แผน'!W21+'3.ท่าอุเทน ใส่แค่ปี 68มา'!W21+'4.บ้านแพง ใส่แค่ปี 68มา'!W21+'5.นาทม'!W21+'6.เรณูนคร ใส่แค่ปี 68มา'!W21+' 7.นาแก ใส่แค่ปี 69มา'!W21+'8.ศรีสงคราม'!W21+'9.นาหว้า'!W21+'10.โพนสวรรค์ ใส่แค่ปี 68มา'!W21+'11.วังยาง'!W21+'12.ธาตุพนม'!W21</f>
        <v>0</v>
      </c>
      <c r="X21" s="110">
        <f>+'1. นครพนม กรอกตัวหนังสือมา'!X21+'2.ปลาปาก รด,คชจ1เดือน&gt;แผน'!X21+'3.ท่าอุเทน ใส่แค่ปี 68มา'!X21+'4.บ้านแพง ใส่แค่ปี 68มา'!X21+'5.นาทม'!X21+'6.เรณูนคร ใส่แค่ปี 68มา'!X21+' 7.นาแก ใส่แค่ปี 69มา'!X21+'8.ศรีสงคราม'!X21+'9.นาหว้า'!X21+'10.โพนสวรรค์ ใส่แค่ปี 68มา'!X21+'11.วังยาง'!X21+'12.ธาตุพนม'!X21</f>
        <v>0</v>
      </c>
      <c r="Y21" s="110">
        <f>+'1. นครพนม กรอกตัวหนังสือมา'!Y21+'2.ปลาปาก รด,คชจ1เดือน&gt;แผน'!Y21+'3.ท่าอุเทน ใส่แค่ปี 68มา'!Y21+'4.บ้านแพง ใส่แค่ปี 68มา'!Y21+'5.นาทม'!Y21+'6.เรณูนคร ใส่แค่ปี 68มา'!Y21+' 7.นาแก ใส่แค่ปี 69มา'!Y21+'8.ศรีสงคราม'!Y21+'9.นาหว้า'!Y21+'10.โพนสวรรค์ ใส่แค่ปี 68มา'!Y21+'11.วังยาง'!Y21+'12.ธาตุพนม'!Y21</f>
        <v>0</v>
      </c>
      <c r="Z21" s="110">
        <f>+'1. นครพนม กรอกตัวหนังสือมา'!Z21+'2.ปลาปาก รด,คชจ1เดือน&gt;แผน'!Z21+'3.ท่าอุเทน ใส่แค่ปี 68มา'!Z21+'4.บ้านแพง ใส่แค่ปี 68มา'!Z21+'5.นาทม'!Z21+'6.เรณูนคร ใส่แค่ปี 68มา'!Z21+' 7.นาแก ใส่แค่ปี 69มา'!Z21+'8.ศรีสงคราม'!Z21+'9.นาหว้า'!Z21+'10.โพนสวรรค์ ใส่แค่ปี 68มา'!Z21+'11.วังยาง'!Z21+'12.ธาตุพนม'!Z21</f>
        <v>0</v>
      </c>
      <c r="AA21" s="110">
        <f>+'1. นครพนม กรอกตัวหนังสือมา'!AA21+'2.ปลาปาก รด,คชจ1เดือน&gt;แผน'!AA21+'3.ท่าอุเทน ใส่แค่ปี 68มา'!AA21+'4.บ้านแพง ใส่แค่ปี 68มา'!AA21+'5.นาทม'!AA21+'6.เรณูนคร ใส่แค่ปี 68มา'!AA21+' 7.นาแก ใส่แค่ปี 69มา'!AA21+'8.ศรีสงคราม'!AA21+'9.นาหว้า'!AA21+'10.โพนสวรรค์ ใส่แค่ปี 68มา'!AA21+'11.วังยาง'!AA21+'12.ธาตุพนม'!AA21</f>
        <v>0</v>
      </c>
      <c r="AB21" s="110">
        <f>+'1. นครพนม กรอกตัวหนังสือมา'!AB21+'2.ปลาปาก รด,คชจ1เดือน&gt;แผน'!AB21+'3.ท่าอุเทน ใส่แค่ปี 68มา'!AB21+'4.บ้านแพง ใส่แค่ปี 68มา'!AB21+'5.นาทม'!AB21+'6.เรณูนคร ใส่แค่ปี 68มา'!AB21+' 7.นาแก ใส่แค่ปี 69มา'!AB21+'8.ศรีสงคราม'!AB21+'9.นาหว้า'!AB21+'10.โพนสวรรค์ ใส่แค่ปี 68มา'!AB21+'11.วังยาง'!AB21+'12.ธาตุพนม'!AB21</f>
        <v>0</v>
      </c>
      <c r="AC21" s="110">
        <f>+'1. นครพนม กรอกตัวหนังสือมา'!AC21+'2.ปลาปาก รด,คชจ1เดือน&gt;แผน'!AC21+'3.ท่าอุเทน ใส่แค่ปี 68มา'!AC21+'4.บ้านแพง ใส่แค่ปี 68มา'!AC21+'5.นาทม'!AC21+'6.เรณูนคร ใส่แค่ปี 68มา'!AC21+' 7.นาแก ใส่แค่ปี 69มา'!AC21+'8.ศรีสงคราม'!AC21+'9.นาหว้า'!AC21+'10.โพนสวรรค์ ใส่แค่ปี 68มา'!AC21+'11.วังยาง'!AC21+'12.ธาตุพนม'!AC21</f>
        <v>0</v>
      </c>
      <c r="AD21" s="110">
        <f t="shared" ref="AD21:AD26" si="4">SUM(F21:AC21)</f>
        <v>0</v>
      </c>
      <c r="AE21" s="111">
        <f t="shared" ref="AE21:AE27" si="5">+AD21*100/E21</f>
        <v>0</v>
      </c>
      <c r="AF21" s="110">
        <f t="shared" ref="AF21:AF26" si="6">+E21-AD21</f>
        <v>1762326</v>
      </c>
      <c r="AG21" s="111">
        <f t="shared" ref="AG21:AG27" si="7">+AF21*100/E21</f>
        <v>100</v>
      </c>
    </row>
    <row r="22" spans="2:33" ht="24" customHeight="1">
      <c r="B22" s="109"/>
      <c r="C22" s="109"/>
      <c r="D22" s="109" t="s">
        <v>26</v>
      </c>
      <c r="E22" s="110">
        <f>+'1. นครพนม กรอกตัวหนังสือมา'!E22+'2.ปลาปาก รด,คชจ1เดือน&gt;แผน'!E22+'3.ท่าอุเทน ใส่แค่ปี 68มา'!E22+'4.บ้านแพง ใส่แค่ปี 68มา'!E22+'5.นาทม'!E22+'6.เรณูนคร ใส่แค่ปี 68มา'!E22+' 7.นาแก ใส่แค่ปี 69มา'!E22+'8.ศรีสงคราม'!E22+'9.นาหว้า'!E22+'10.โพนสวรรค์ ใส่แค่ปี 68มา'!E22+'11.วังยาง'!E22+'12.ธาตุพนม'!E22</f>
        <v>16725599.912727274</v>
      </c>
      <c r="F22" s="110">
        <f>+'1. นครพนม กรอกตัวหนังสือมา'!F22+'2.ปลาปาก รด,คชจ1เดือน&gt;แผน'!F22+'3.ท่าอุเทน ใส่แค่ปี 68มา'!F22+'4.บ้านแพง ใส่แค่ปี 68มา'!F22+'5.นาทม'!F22+'6.เรณูนคร ใส่แค่ปี 68มา'!F22+' 7.นาแก ใส่แค่ปี 69มา'!F22+'8.ศรีสงคราม'!F22+'9.นาหว้า'!F22+'10.โพนสวรรค์ ใส่แค่ปี 68มา'!F22+'11.วังยาง'!F22+'12.ธาตุพนม'!F22</f>
        <v>118597.31</v>
      </c>
      <c r="G22" s="110">
        <f>+'1. นครพนม กรอกตัวหนังสือมา'!G22+'2.ปลาปาก รด,คชจ1เดือน&gt;แผน'!G22+'3.ท่าอุเทน ใส่แค่ปี 68มา'!G22+'4.บ้านแพง ใส่แค่ปี 68มา'!G22+'5.นาทม'!G22+'6.เรณูนคร ใส่แค่ปี 68มา'!G22+' 7.นาแก ใส่แค่ปี 69มา'!G22+'8.ศรีสงคราม'!G22+'9.นาหว้า'!G22+'10.โพนสวรรค์ ใส่แค่ปี 68มา'!G22+'11.วังยาง'!G22+'12.ธาตุพนม'!G22</f>
        <v>720498</v>
      </c>
      <c r="H22" s="110">
        <f>+'1. นครพนม กรอกตัวหนังสือมา'!H22+'2.ปลาปาก รด,คชจ1เดือน&gt;แผน'!H22+'3.ท่าอุเทน ใส่แค่ปี 68มา'!H22+'4.บ้านแพง ใส่แค่ปี 68มา'!H22+'5.นาทม'!H22+'6.เรณูนคร ใส่แค่ปี 68มา'!H22+' 7.นาแก ใส่แค่ปี 69มา'!H22+'8.ศรีสงคราม'!H22+'9.นาหว้า'!H22+'10.โพนสวรรค์ ใส่แค่ปี 68มา'!H22+'11.วังยาง'!H22+'12.ธาตุพนม'!H22</f>
        <v>0</v>
      </c>
      <c r="I22" s="110">
        <f>+'1. นครพนม กรอกตัวหนังสือมา'!I22+'2.ปลาปาก รด,คชจ1เดือน&gt;แผน'!I22+'3.ท่าอุเทน ใส่แค่ปี 68มา'!I22+'4.บ้านแพง ใส่แค่ปี 68มา'!I22+'5.นาทม'!I22+'6.เรณูนคร ใส่แค่ปี 68มา'!I22+' 7.นาแก ใส่แค่ปี 69มา'!I22+'8.ศรีสงคราม'!I22+'9.นาหว้า'!I22+'10.โพนสวรรค์ ใส่แค่ปี 68มา'!I22+'11.วังยาง'!I22+'12.ธาตุพนม'!I22</f>
        <v>0</v>
      </c>
      <c r="J22" s="110">
        <f>+'1. นครพนม กรอกตัวหนังสือมา'!J22+'2.ปลาปาก รด,คชจ1เดือน&gt;แผน'!J22+'3.ท่าอุเทน ใส่แค่ปี 68มา'!J22+'4.บ้านแพง ใส่แค่ปี 68มา'!J22+'5.นาทม'!J22+'6.เรณูนคร ใส่แค่ปี 68มา'!J22+' 7.นาแก ใส่แค่ปี 69มา'!J22+'8.ศรีสงคราม'!J22+'9.นาหว้า'!J22+'10.โพนสวรรค์ ใส่แค่ปี 68มา'!J22+'11.วังยาง'!J22+'12.ธาตุพนม'!J22</f>
        <v>0</v>
      </c>
      <c r="K22" s="110">
        <f>+'1. นครพนม กรอกตัวหนังสือมา'!K22+'2.ปลาปาก รด,คชจ1เดือน&gt;แผน'!K22+'3.ท่าอุเทน ใส่แค่ปี 68มา'!K22+'4.บ้านแพง ใส่แค่ปี 68มา'!K22+'5.นาทม'!K22+'6.เรณูนคร ใส่แค่ปี 68มา'!K22+' 7.นาแก ใส่แค่ปี 69มา'!K22+'8.ศรีสงคราม'!K22+'9.นาหว้า'!K22+'10.โพนสวรรค์ ใส่แค่ปี 68มา'!K22+'11.วังยาง'!K22+'12.ธาตุพนม'!K22</f>
        <v>0</v>
      </c>
      <c r="L22" s="110">
        <f>+'1. นครพนม กรอกตัวหนังสือมา'!L22+'2.ปลาปาก รด,คชจ1เดือน&gt;แผน'!L22+'3.ท่าอุเทน ใส่แค่ปี 68มา'!L22+'4.บ้านแพง ใส่แค่ปี 68มา'!L22+'5.นาทม'!L22+'6.เรณูนคร ใส่แค่ปี 68มา'!L22+' 7.นาแก ใส่แค่ปี 69มา'!L22+'8.ศรีสงคราม'!L22+'9.นาหว้า'!L22+'10.โพนสวรรค์ ใส่แค่ปี 68มา'!L22+'11.วังยาง'!L22+'12.ธาตุพนม'!L22</f>
        <v>0</v>
      </c>
      <c r="M22" s="110">
        <f>+'1. นครพนม กรอกตัวหนังสือมา'!M22+'2.ปลาปาก รด,คชจ1เดือน&gt;แผน'!M22+'3.ท่าอุเทน ใส่แค่ปี 68มา'!M22+'4.บ้านแพง ใส่แค่ปี 68มา'!M22+'5.นาทม'!M22+'6.เรณูนคร ใส่แค่ปี 68มา'!M22+' 7.นาแก ใส่แค่ปี 69มา'!M22+'8.ศรีสงคราม'!M22+'9.นาหว้า'!M22+'10.โพนสวรรค์ ใส่แค่ปี 68มา'!M22+'11.วังยาง'!M22+'12.ธาตุพนม'!M22</f>
        <v>0</v>
      </c>
      <c r="N22" s="110">
        <f>+'1. นครพนม กรอกตัวหนังสือมา'!N22+'2.ปลาปาก รด,คชจ1เดือน&gt;แผน'!N22+'3.ท่าอุเทน ใส่แค่ปี 68มา'!N22+'4.บ้านแพง ใส่แค่ปี 68มา'!N22+'5.นาทม'!N22+'6.เรณูนคร ใส่แค่ปี 68มา'!N22+' 7.นาแก ใส่แค่ปี 69มา'!N22+'8.ศรีสงคราม'!N22+'9.นาหว้า'!N22+'10.โพนสวรรค์ ใส่แค่ปี 68มา'!N22+'11.วังยาง'!N22+'12.ธาตุพนม'!N22</f>
        <v>0</v>
      </c>
      <c r="O22" s="110">
        <f>+'1. นครพนม กรอกตัวหนังสือมา'!O22+'2.ปลาปาก รด,คชจ1เดือน&gt;แผน'!O22+'3.ท่าอุเทน ใส่แค่ปี 68มา'!O22+'4.บ้านแพง ใส่แค่ปี 68มา'!O22+'5.นาทม'!O22+'6.เรณูนคร ใส่แค่ปี 68มา'!O22+' 7.นาแก ใส่แค่ปี 69มา'!O22+'8.ศรีสงคราม'!O22+'9.นาหว้า'!O22+'10.โพนสวรรค์ ใส่แค่ปี 68มา'!O22+'11.วังยาง'!O22+'12.ธาตุพนม'!O22</f>
        <v>0</v>
      </c>
      <c r="P22" s="110">
        <f>+'1. นครพนม กรอกตัวหนังสือมา'!P22+'2.ปลาปาก รด,คชจ1เดือน&gt;แผน'!P22+'3.ท่าอุเทน ใส่แค่ปี 68มา'!P22+'4.บ้านแพง ใส่แค่ปี 68มา'!P22+'5.นาทม'!P22+'6.เรณูนคร ใส่แค่ปี 68มา'!P22+' 7.นาแก ใส่แค่ปี 69มา'!P22+'8.ศรีสงคราม'!P22+'9.นาหว้า'!P22+'10.โพนสวรรค์ ใส่แค่ปี 68มา'!P22+'11.วังยาง'!P22+'12.ธาตุพนม'!P22</f>
        <v>0</v>
      </c>
      <c r="Q22" s="110">
        <f>+'1. นครพนม กรอกตัวหนังสือมา'!Q22+'2.ปลาปาก รด,คชจ1เดือน&gt;แผน'!Q22+'3.ท่าอุเทน ใส่แค่ปี 68มา'!Q22+'4.บ้านแพง ใส่แค่ปี 68มา'!Q22+'5.นาทม'!Q22+'6.เรณูนคร ใส่แค่ปี 68มา'!Q22+' 7.นาแก ใส่แค่ปี 69มา'!Q22+'8.ศรีสงคราม'!Q22+'9.นาหว้า'!Q22+'10.โพนสวรรค์ ใส่แค่ปี 68มา'!Q22+'11.วังยาง'!Q22+'12.ธาตุพนม'!Q22</f>
        <v>0</v>
      </c>
      <c r="R22" s="110">
        <f>+'1. นครพนม กรอกตัวหนังสือมา'!R22+'2.ปลาปาก รด,คชจ1เดือน&gt;แผน'!R22+'3.ท่าอุเทน ใส่แค่ปี 68มา'!R22+'4.บ้านแพง ใส่แค่ปี 68มา'!R22+'5.นาทม'!R22+'6.เรณูนคร ใส่แค่ปี 68มา'!R22+' 7.นาแก ใส่แค่ปี 69มา'!R22+'8.ศรีสงคราม'!R22+'9.นาหว้า'!R22+'10.โพนสวรรค์ ใส่แค่ปี 68มา'!R22+'11.วังยาง'!R22+'12.ธาตุพนม'!R22</f>
        <v>0</v>
      </c>
      <c r="S22" s="110">
        <f>+'1. นครพนม กรอกตัวหนังสือมา'!S22+'2.ปลาปาก รด,คชจ1เดือน&gt;แผน'!S22+'3.ท่าอุเทน ใส่แค่ปี 68มา'!S22+'4.บ้านแพง ใส่แค่ปี 68มา'!S22+'5.นาทม'!S22+'6.เรณูนคร ใส่แค่ปี 68มา'!S22+' 7.นาแก ใส่แค่ปี 69มา'!S22+'8.ศรีสงคราม'!S22+'9.นาหว้า'!S22+'10.โพนสวรรค์ ใส่แค่ปี 68มา'!S22+'11.วังยาง'!S22+'12.ธาตุพนม'!S22</f>
        <v>0</v>
      </c>
      <c r="T22" s="110">
        <f>+'1. นครพนม กรอกตัวหนังสือมา'!T22+'2.ปลาปาก รด,คชจ1เดือน&gt;แผน'!T22+'3.ท่าอุเทน ใส่แค่ปี 68มา'!T22+'4.บ้านแพง ใส่แค่ปี 68มา'!T22+'5.นาทม'!T22+'6.เรณูนคร ใส่แค่ปี 68มา'!T22+' 7.นาแก ใส่แค่ปี 69มา'!T22+'8.ศรีสงคราม'!T22+'9.นาหว้า'!T22+'10.โพนสวรรค์ ใส่แค่ปี 68มา'!T22+'11.วังยาง'!T22+'12.ธาตุพนม'!T22</f>
        <v>0</v>
      </c>
      <c r="U22" s="110">
        <f>+'1. นครพนม กรอกตัวหนังสือมา'!U22+'2.ปลาปาก รด,คชจ1เดือน&gt;แผน'!U22+'3.ท่าอุเทน ใส่แค่ปี 68มา'!U22+'4.บ้านแพง ใส่แค่ปี 68มา'!U22+'5.นาทม'!U22+'6.เรณูนคร ใส่แค่ปี 68มา'!U22+' 7.นาแก ใส่แค่ปี 69มา'!U22+'8.ศรีสงคราม'!U22+'9.นาหว้า'!U22+'10.โพนสวรรค์ ใส่แค่ปี 68มา'!U22+'11.วังยาง'!U22+'12.ธาตุพนม'!U22</f>
        <v>0</v>
      </c>
      <c r="V22" s="110">
        <f>+'1. นครพนม กรอกตัวหนังสือมา'!V22+'2.ปลาปาก รด,คชจ1เดือน&gt;แผน'!V22+'3.ท่าอุเทน ใส่แค่ปี 68มา'!V22+'4.บ้านแพง ใส่แค่ปี 68มา'!V22+'5.นาทม'!V22+'6.เรณูนคร ใส่แค่ปี 68มา'!V22+' 7.นาแก ใส่แค่ปี 69มา'!V22+'8.ศรีสงคราม'!V22+'9.นาหว้า'!V22+'10.โพนสวรรค์ ใส่แค่ปี 68มา'!V22+'11.วังยาง'!V22+'12.ธาตุพนม'!V22</f>
        <v>0</v>
      </c>
      <c r="W22" s="110">
        <f>+'1. นครพนม กรอกตัวหนังสือมา'!W22+'2.ปลาปาก รด,คชจ1เดือน&gt;แผน'!W22+'3.ท่าอุเทน ใส่แค่ปี 68มา'!W22+'4.บ้านแพง ใส่แค่ปี 68มา'!W22+'5.นาทม'!W22+'6.เรณูนคร ใส่แค่ปี 68มา'!W22+' 7.นาแก ใส่แค่ปี 69มา'!W22+'8.ศรีสงคราม'!W22+'9.นาหว้า'!W22+'10.โพนสวรรค์ ใส่แค่ปี 68มา'!W22+'11.วังยาง'!W22+'12.ธาตุพนม'!W22</f>
        <v>0</v>
      </c>
      <c r="X22" s="110">
        <f>+'1. นครพนม กรอกตัวหนังสือมา'!X22+'2.ปลาปาก รด,คชจ1เดือน&gt;แผน'!X22+'3.ท่าอุเทน ใส่แค่ปี 68มา'!X22+'4.บ้านแพง ใส่แค่ปี 68มา'!X22+'5.นาทม'!X22+'6.เรณูนคร ใส่แค่ปี 68มา'!X22+' 7.นาแก ใส่แค่ปี 69มา'!X22+'8.ศรีสงคราม'!X22+'9.นาหว้า'!X22+'10.โพนสวรรค์ ใส่แค่ปี 68มา'!X22+'11.วังยาง'!X22+'12.ธาตุพนม'!X22</f>
        <v>0</v>
      </c>
      <c r="Y22" s="110">
        <f>+'1. นครพนม กรอกตัวหนังสือมา'!Y22+'2.ปลาปาก รด,คชจ1เดือน&gt;แผน'!Y22+'3.ท่าอุเทน ใส่แค่ปี 68มา'!Y22+'4.บ้านแพง ใส่แค่ปี 68มา'!Y22+'5.นาทม'!Y22+'6.เรณูนคร ใส่แค่ปี 68มา'!Y22+' 7.นาแก ใส่แค่ปี 69มา'!Y22+'8.ศรีสงคราม'!Y22+'9.นาหว้า'!Y22+'10.โพนสวรรค์ ใส่แค่ปี 68มา'!Y22+'11.วังยาง'!Y22+'12.ธาตุพนม'!Y22</f>
        <v>0</v>
      </c>
      <c r="Z22" s="110">
        <f>+'1. นครพนม กรอกตัวหนังสือมา'!Z22+'2.ปลาปาก รด,คชจ1เดือน&gt;แผน'!Z22+'3.ท่าอุเทน ใส่แค่ปี 68มา'!Z22+'4.บ้านแพง ใส่แค่ปี 68มา'!Z22+'5.นาทม'!Z22+'6.เรณูนคร ใส่แค่ปี 68มา'!Z22+' 7.นาแก ใส่แค่ปี 69มา'!Z22+'8.ศรีสงคราม'!Z22+'9.นาหว้า'!Z22+'10.โพนสวรรค์ ใส่แค่ปี 68มา'!Z22+'11.วังยาง'!Z22+'12.ธาตุพนม'!Z22</f>
        <v>0</v>
      </c>
      <c r="AA22" s="110">
        <f>+'1. นครพนม กรอกตัวหนังสือมา'!AA22+'2.ปลาปาก รด,คชจ1เดือน&gt;แผน'!AA22+'3.ท่าอุเทน ใส่แค่ปี 68มา'!AA22+'4.บ้านแพง ใส่แค่ปี 68มา'!AA22+'5.นาทม'!AA22+'6.เรณูนคร ใส่แค่ปี 68มา'!AA22+' 7.นาแก ใส่แค่ปี 69มา'!AA22+'8.ศรีสงคราม'!AA22+'9.นาหว้า'!AA22+'10.โพนสวรรค์ ใส่แค่ปี 68มา'!AA22+'11.วังยาง'!AA22+'12.ธาตุพนม'!AA22</f>
        <v>0</v>
      </c>
      <c r="AB22" s="110">
        <f>+'1. นครพนม กรอกตัวหนังสือมา'!AB22+'2.ปลาปาก รด,คชจ1เดือน&gt;แผน'!AB22+'3.ท่าอุเทน ใส่แค่ปี 68มา'!AB22+'4.บ้านแพง ใส่แค่ปี 68มา'!AB22+'5.นาทม'!AB22+'6.เรณูนคร ใส่แค่ปี 68มา'!AB22+' 7.นาแก ใส่แค่ปี 69มา'!AB22+'8.ศรีสงคราม'!AB22+'9.นาหว้า'!AB22+'10.โพนสวรรค์ ใส่แค่ปี 68มา'!AB22+'11.วังยาง'!AB22+'12.ธาตุพนม'!AB22</f>
        <v>0</v>
      </c>
      <c r="AC22" s="110">
        <f>+'1. นครพนม กรอกตัวหนังสือมา'!AC22+'2.ปลาปาก รด,คชจ1เดือน&gt;แผน'!AC22+'3.ท่าอุเทน ใส่แค่ปี 68มา'!AC22+'4.บ้านแพง ใส่แค่ปี 68มา'!AC22+'5.นาทม'!AC22+'6.เรณูนคร ใส่แค่ปี 68มา'!AC22+' 7.นาแก ใส่แค่ปี 69มา'!AC22+'8.ศรีสงคราม'!AC22+'9.นาหว้า'!AC22+'10.โพนสวรรค์ ใส่แค่ปี 68มา'!AC22+'11.วังยาง'!AC22+'12.ธาตุพนม'!AC22</f>
        <v>0</v>
      </c>
      <c r="AD22" s="110">
        <f t="shared" si="4"/>
        <v>839095.31</v>
      </c>
      <c r="AE22" s="111">
        <f t="shared" si="5"/>
        <v>5.0168323670201751</v>
      </c>
      <c r="AF22" s="110">
        <f t="shared" si="6"/>
        <v>15886504.602727273</v>
      </c>
      <c r="AG22" s="111">
        <f t="shared" si="7"/>
        <v>94.983167632979814</v>
      </c>
    </row>
    <row r="23" spans="2:33" ht="24" customHeight="1">
      <c r="B23" s="109"/>
      <c r="C23" s="109"/>
      <c r="D23" s="109" t="s">
        <v>28</v>
      </c>
      <c r="E23" s="110">
        <f>+'1. นครพนม กรอกตัวหนังสือมา'!E23+'2.ปลาปาก รด,คชจ1เดือน&gt;แผน'!E23+'3.ท่าอุเทน ใส่แค่ปี 68มา'!E23+'4.บ้านแพง ใส่แค่ปี 68มา'!E23+'5.นาทม'!E23+'6.เรณูนคร ใส่แค่ปี 68มา'!E23+' 7.นาแก ใส่แค่ปี 69มา'!E23+'8.ศรีสงคราม'!E23+'9.นาหว้า'!E23+'10.โพนสวรรค์ ใส่แค่ปี 68มา'!E23+'11.วังยาง'!E23+'12.ธาตุพนม'!E23</f>
        <v>13698242.789999999</v>
      </c>
      <c r="F23" s="110">
        <f>+'1. นครพนม กรอกตัวหนังสือมา'!F23+'2.ปลาปาก รด,คชจ1เดือน&gt;แผน'!F23+'3.ท่าอุเทน ใส่แค่ปี 68มา'!F23+'4.บ้านแพง ใส่แค่ปี 68มา'!F23+'5.นาทม'!F23+'6.เรณูนคร ใส่แค่ปี 68มา'!F23+' 7.นาแก ใส่แค่ปี 69มา'!F23+'8.ศรีสงคราม'!F23+'9.นาหว้า'!F23+'10.โพนสวรรค์ ใส่แค่ปี 68มา'!F23+'11.วังยาง'!F23+'12.ธาตุพนม'!F23</f>
        <v>108121.25</v>
      </c>
      <c r="G23" s="110">
        <f>+'1. นครพนม กรอกตัวหนังสือมา'!G23+'2.ปลาปาก รด,คชจ1เดือน&gt;แผน'!G23+'3.ท่าอุเทน ใส่แค่ปี 68มา'!G23+'4.บ้านแพง ใส่แค่ปี 68มา'!G23+'5.นาทม'!G23+'6.เรณูนคร ใส่แค่ปี 68มา'!G23+' 7.นาแก ใส่แค่ปี 69มา'!G23+'8.ศรีสงคราม'!G23+'9.นาหว้า'!G23+'10.โพนสวรรค์ ใส่แค่ปี 68มา'!G23+'11.วังยาง'!G23+'12.ธาตุพนม'!G23</f>
        <v>300</v>
      </c>
      <c r="H23" s="110">
        <f>+'1. นครพนม กรอกตัวหนังสือมา'!H23+'2.ปลาปาก รด,คชจ1เดือน&gt;แผน'!H23+'3.ท่าอุเทน ใส่แค่ปี 68มา'!H23+'4.บ้านแพง ใส่แค่ปี 68มา'!H23+'5.นาทม'!H23+'6.เรณูนคร ใส่แค่ปี 68มา'!H23+' 7.นาแก ใส่แค่ปี 69มา'!H23+'8.ศรีสงคราม'!H23+'9.นาหว้า'!H23+'10.โพนสวรรค์ ใส่แค่ปี 68มา'!H23+'11.วังยาง'!H23+'12.ธาตุพนม'!H23</f>
        <v>0</v>
      </c>
      <c r="I23" s="110">
        <f>+'1. นครพนม กรอกตัวหนังสือมา'!I23+'2.ปลาปาก รด,คชจ1เดือน&gt;แผน'!I23+'3.ท่าอุเทน ใส่แค่ปี 68มา'!I23+'4.บ้านแพง ใส่แค่ปี 68มา'!I23+'5.นาทม'!I23+'6.เรณูนคร ใส่แค่ปี 68มา'!I23+' 7.นาแก ใส่แค่ปี 69มา'!I23+'8.ศรีสงคราม'!I23+'9.นาหว้า'!I23+'10.โพนสวรรค์ ใส่แค่ปี 68มา'!I23+'11.วังยาง'!I23+'12.ธาตุพนม'!I23</f>
        <v>0</v>
      </c>
      <c r="J23" s="110">
        <f>+'1. นครพนม กรอกตัวหนังสือมา'!J23+'2.ปลาปาก รด,คชจ1เดือน&gt;แผน'!J23+'3.ท่าอุเทน ใส่แค่ปี 68มา'!J23+'4.บ้านแพง ใส่แค่ปี 68มา'!J23+'5.นาทม'!J23+'6.เรณูนคร ใส่แค่ปี 68มา'!J23+' 7.นาแก ใส่แค่ปี 69มา'!J23+'8.ศรีสงคราม'!J23+'9.นาหว้า'!J23+'10.โพนสวรรค์ ใส่แค่ปี 68มา'!J23+'11.วังยาง'!J23+'12.ธาตุพนม'!J23</f>
        <v>0</v>
      </c>
      <c r="K23" s="110">
        <f>+'1. นครพนม กรอกตัวหนังสือมา'!K23+'2.ปลาปาก รด,คชจ1เดือน&gt;แผน'!K23+'3.ท่าอุเทน ใส่แค่ปี 68มา'!K23+'4.บ้านแพง ใส่แค่ปี 68มา'!K23+'5.นาทม'!K23+'6.เรณูนคร ใส่แค่ปี 68มา'!K23+' 7.นาแก ใส่แค่ปี 69มา'!K23+'8.ศรีสงคราม'!K23+'9.นาหว้า'!K23+'10.โพนสวรรค์ ใส่แค่ปี 68มา'!K23+'11.วังยาง'!K23+'12.ธาตุพนม'!K23</f>
        <v>0</v>
      </c>
      <c r="L23" s="110">
        <f>+'1. นครพนม กรอกตัวหนังสือมา'!L23+'2.ปลาปาก รด,คชจ1เดือน&gt;แผน'!L23+'3.ท่าอุเทน ใส่แค่ปี 68มา'!L23+'4.บ้านแพง ใส่แค่ปี 68มา'!L23+'5.นาทม'!L23+'6.เรณูนคร ใส่แค่ปี 68มา'!L23+' 7.นาแก ใส่แค่ปี 69มา'!L23+'8.ศรีสงคราม'!L23+'9.นาหว้า'!L23+'10.โพนสวรรค์ ใส่แค่ปี 68มา'!L23+'11.วังยาง'!L23+'12.ธาตุพนม'!L23</f>
        <v>0</v>
      </c>
      <c r="M23" s="110">
        <f>+'1. นครพนม กรอกตัวหนังสือมา'!M23+'2.ปลาปาก รด,คชจ1เดือน&gt;แผน'!M23+'3.ท่าอุเทน ใส่แค่ปี 68มา'!M23+'4.บ้านแพง ใส่แค่ปี 68มา'!M23+'5.นาทม'!M23+'6.เรณูนคร ใส่แค่ปี 68มา'!M23+' 7.นาแก ใส่แค่ปี 69มา'!M23+'8.ศรีสงคราม'!M23+'9.นาหว้า'!M23+'10.โพนสวรรค์ ใส่แค่ปี 68มา'!M23+'11.วังยาง'!M23+'12.ธาตุพนม'!M23</f>
        <v>0</v>
      </c>
      <c r="N23" s="110">
        <f>+'1. นครพนม กรอกตัวหนังสือมา'!N23+'2.ปลาปาก รด,คชจ1เดือน&gt;แผน'!N23+'3.ท่าอุเทน ใส่แค่ปี 68มา'!N23+'4.บ้านแพง ใส่แค่ปี 68มา'!N23+'5.นาทม'!N23+'6.เรณูนคร ใส่แค่ปี 68มา'!N23+' 7.นาแก ใส่แค่ปี 69มา'!N23+'8.ศรีสงคราม'!N23+'9.นาหว้า'!N23+'10.โพนสวรรค์ ใส่แค่ปี 68มา'!N23+'11.วังยาง'!N23+'12.ธาตุพนม'!N23</f>
        <v>0</v>
      </c>
      <c r="O23" s="110">
        <f>+'1. นครพนม กรอกตัวหนังสือมา'!O23+'2.ปลาปาก รด,คชจ1เดือน&gt;แผน'!O23+'3.ท่าอุเทน ใส่แค่ปี 68มา'!O23+'4.บ้านแพง ใส่แค่ปี 68มา'!O23+'5.นาทม'!O23+'6.เรณูนคร ใส่แค่ปี 68มา'!O23+' 7.นาแก ใส่แค่ปี 69มา'!O23+'8.ศรีสงคราม'!O23+'9.นาหว้า'!O23+'10.โพนสวรรค์ ใส่แค่ปี 68มา'!O23+'11.วังยาง'!O23+'12.ธาตุพนม'!O23</f>
        <v>0</v>
      </c>
      <c r="P23" s="110">
        <f>+'1. นครพนม กรอกตัวหนังสือมา'!P23+'2.ปลาปาก รด,คชจ1เดือน&gt;แผน'!P23+'3.ท่าอุเทน ใส่แค่ปี 68มา'!P23+'4.บ้านแพง ใส่แค่ปี 68มา'!P23+'5.นาทม'!P23+'6.เรณูนคร ใส่แค่ปี 68มา'!P23+' 7.นาแก ใส่แค่ปี 69มา'!P23+'8.ศรีสงคราม'!P23+'9.นาหว้า'!P23+'10.โพนสวรรค์ ใส่แค่ปี 68มา'!P23+'11.วังยาง'!P23+'12.ธาตุพนม'!P23</f>
        <v>0</v>
      </c>
      <c r="Q23" s="110">
        <f>+'1. นครพนม กรอกตัวหนังสือมา'!Q23+'2.ปลาปาก รด,คชจ1เดือน&gt;แผน'!Q23+'3.ท่าอุเทน ใส่แค่ปี 68มา'!Q23+'4.บ้านแพง ใส่แค่ปี 68มา'!Q23+'5.นาทม'!Q23+'6.เรณูนคร ใส่แค่ปี 68มา'!Q23+' 7.นาแก ใส่แค่ปี 69มา'!Q23+'8.ศรีสงคราม'!Q23+'9.นาหว้า'!Q23+'10.โพนสวรรค์ ใส่แค่ปี 68มา'!Q23+'11.วังยาง'!Q23+'12.ธาตุพนม'!Q23</f>
        <v>0</v>
      </c>
      <c r="R23" s="110">
        <f>+'1. นครพนม กรอกตัวหนังสือมา'!R23+'2.ปลาปาก รด,คชจ1เดือน&gt;แผน'!R23+'3.ท่าอุเทน ใส่แค่ปี 68มา'!R23+'4.บ้านแพง ใส่แค่ปี 68มา'!R23+'5.นาทม'!R23+'6.เรณูนคร ใส่แค่ปี 68มา'!R23+' 7.นาแก ใส่แค่ปี 69มา'!R23+'8.ศรีสงคราม'!R23+'9.นาหว้า'!R23+'10.โพนสวรรค์ ใส่แค่ปี 68มา'!R23+'11.วังยาง'!R23+'12.ธาตุพนม'!R23</f>
        <v>0</v>
      </c>
      <c r="S23" s="110">
        <f>+'1. นครพนม กรอกตัวหนังสือมา'!S23+'2.ปลาปาก รด,คชจ1เดือน&gt;แผน'!S23+'3.ท่าอุเทน ใส่แค่ปี 68มา'!S23+'4.บ้านแพง ใส่แค่ปี 68มา'!S23+'5.นาทม'!S23+'6.เรณูนคร ใส่แค่ปี 68มา'!S23+' 7.นาแก ใส่แค่ปี 69มา'!S23+'8.ศรีสงคราม'!S23+'9.นาหว้า'!S23+'10.โพนสวรรค์ ใส่แค่ปี 68มา'!S23+'11.วังยาง'!S23+'12.ธาตุพนม'!S23</f>
        <v>0</v>
      </c>
      <c r="T23" s="110">
        <f>+'1. นครพนม กรอกตัวหนังสือมา'!T23+'2.ปลาปาก รด,คชจ1เดือน&gt;แผน'!T23+'3.ท่าอุเทน ใส่แค่ปี 68มา'!T23+'4.บ้านแพง ใส่แค่ปี 68มา'!T23+'5.นาทม'!T23+'6.เรณูนคร ใส่แค่ปี 68มา'!T23+' 7.นาแก ใส่แค่ปี 69มา'!T23+'8.ศรีสงคราม'!T23+'9.นาหว้า'!T23+'10.โพนสวรรค์ ใส่แค่ปี 68มา'!T23+'11.วังยาง'!T23+'12.ธาตุพนม'!T23</f>
        <v>0</v>
      </c>
      <c r="U23" s="110">
        <f>+'1. นครพนม กรอกตัวหนังสือมา'!U23+'2.ปลาปาก รด,คชจ1เดือน&gt;แผน'!U23+'3.ท่าอุเทน ใส่แค่ปี 68มา'!U23+'4.บ้านแพง ใส่แค่ปี 68มา'!U23+'5.นาทม'!U23+'6.เรณูนคร ใส่แค่ปี 68มา'!U23+' 7.นาแก ใส่แค่ปี 69มา'!U23+'8.ศรีสงคราม'!U23+'9.นาหว้า'!U23+'10.โพนสวรรค์ ใส่แค่ปี 68มา'!U23+'11.วังยาง'!U23+'12.ธาตุพนม'!U23</f>
        <v>0</v>
      </c>
      <c r="V23" s="110">
        <f>+'1. นครพนม กรอกตัวหนังสือมา'!V23+'2.ปลาปาก รด,คชจ1เดือน&gt;แผน'!V23+'3.ท่าอุเทน ใส่แค่ปี 68มา'!V23+'4.บ้านแพง ใส่แค่ปี 68มา'!V23+'5.นาทม'!V23+'6.เรณูนคร ใส่แค่ปี 68มา'!V23+' 7.นาแก ใส่แค่ปี 69มา'!V23+'8.ศรีสงคราม'!V23+'9.นาหว้า'!V23+'10.โพนสวรรค์ ใส่แค่ปี 68มา'!V23+'11.วังยาง'!V23+'12.ธาตุพนม'!V23</f>
        <v>0</v>
      </c>
      <c r="W23" s="110">
        <f>+'1. นครพนม กรอกตัวหนังสือมา'!W23+'2.ปลาปาก รด,คชจ1เดือน&gt;แผน'!W23+'3.ท่าอุเทน ใส่แค่ปี 68มา'!W23+'4.บ้านแพง ใส่แค่ปี 68มา'!W23+'5.นาทม'!W23+'6.เรณูนคร ใส่แค่ปี 68มา'!W23+' 7.นาแก ใส่แค่ปี 69มา'!W23+'8.ศรีสงคราม'!W23+'9.นาหว้า'!W23+'10.โพนสวรรค์ ใส่แค่ปี 68มา'!W23+'11.วังยาง'!W23+'12.ธาตุพนม'!W23</f>
        <v>0</v>
      </c>
      <c r="X23" s="110">
        <f>+'1. นครพนม กรอกตัวหนังสือมา'!X23+'2.ปลาปาก รด,คชจ1เดือน&gt;แผน'!X23+'3.ท่าอุเทน ใส่แค่ปี 68มา'!X23+'4.บ้านแพง ใส่แค่ปี 68มา'!X23+'5.นาทม'!X23+'6.เรณูนคร ใส่แค่ปี 68มา'!X23+' 7.นาแก ใส่แค่ปี 69มา'!X23+'8.ศรีสงคราม'!X23+'9.นาหว้า'!X23+'10.โพนสวรรค์ ใส่แค่ปี 68มา'!X23+'11.วังยาง'!X23+'12.ธาตุพนม'!X23</f>
        <v>0</v>
      </c>
      <c r="Y23" s="110">
        <f>+'1. นครพนม กรอกตัวหนังสือมา'!Y23+'2.ปลาปาก รด,คชจ1เดือน&gt;แผน'!Y23+'3.ท่าอุเทน ใส่แค่ปี 68มา'!Y23+'4.บ้านแพง ใส่แค่ปี 68มา'!Y23+'5.นาทม'!Y23+'6.เรณูนคร ใส่แค่ปี 68มา'!Y23+' 7.นาแก ใส่แค่ปี 69มา'!Y23+'8.ศรีสงคราม'!Y23+'9.นาหว้า'!Y23+'10.โพนสวรรค์ ใส่แค่ปี 68มา'!Y23+'11.วังยาง'!Y23+'12.ธาตุพนม'!Y23</f>
        <v>0</v>
      </c>
      <c r="Z23" s="110">
        <f>+'1. นครพนม กรอกตัวหนังสือมา'!Z23+'2.ปลาปาก รด,คชจ1เดือน&gt;แผน'!Z23+'3.ท่าอุเทน ใส่แค่ปี 68มา'!Z23+'4.บ้านแพง ใส่แค่ปี 68มา'!Z23+'5.นาทม'!Z23+'6.เรณูนคร ใส่แค่ปี 68มา'!Z23+' 7.นาแก ใส่แค่ปี 69มา'!Z23+'8.ศรีสงคราม'!Z23+'9.นาหว้า'!Z23+'10.โพนสวรรค์ ใส่แค่ปี 68มา'!Z23+'11.วังยาง'!Z23+'12.ธาตุพนม'!Z23</f>
        <v>0</v>
      </c>
      <c r="AA23" s="110">
        <f>+'1. นครพนม กรอกตัวหนังสือมา'!AA23+'2.ปลาปาก รด,คชจ1เดือน&gt;แผน'!AA23+'3.ท่าอุเทน ใส่แค่ปี 68มา'!AA23+'4.บ้านแพง ใส่แค่ปี 68มา'!AA23+'5.นาทม'!AA23+'6.เรณูนคร ใส่แค่ปี 68มา'!AA23+' 7.นาแก ใส่แค่ปี 69มา'!AA23+'8.ศรีสงคราม'!AA23+'9.นาหว้า'!AA23+'10.โพนสวรรค์ ใส่แค่ปี 68มา'!AA23+'11.วังยาง'!AA23+'12.ธาตุพนม'!AA23</f>
        <v>0</v>
      </c>
      <c r="AB23" s="110">
        <f>+'1. นครพนม กรอกตัวหนังสือมา'!AB23+'2.ปลาปาก รด,คชจ1เดือน&gt;แผน'!AB23+'3.ท่าอุเทน ใส่แค่ปี 68มา'!AB23+'4.บ้านแพง ใส่แค่ปี 68มา'!AB23+'5.นาทม'!AB23+'6.เรณูนคร ใส่แค่ปี 68มา'!AB23+' 7.นาแก ใส่แค่ปี 69มา'!AB23+'8.ศรีสงคราม'!AB23+'9.นาหว้า'!AB23+'10.โพนสวรรค์ ใส่แค่ปี 68มา'!AB23+'11.วังยาง'!AB23+'12.ธาตุพนม'!AB23</f>
        <v>0</v>
      </c>
      <c r="AC23" s="110">
        <f>+'1. นครพนม กรอกตัวหนังสือมา'!AC23+'2.ปลาปาก รด,คชจ1เดือน&gt;แผน'!AC23+'3.ท่าอุเทน ใส่แค่ปี 68มา'!AC23+'4.บ้านแพง ใส่แค่ปี 68มา'!AC23+'5.นาทม'!AC23+'6.เรณูนคร ใส่แค่ปี 68มา'!AC23+' 7.นาแก ใส่แค่ปี 69มา'!AC23+'8.ศรีสงคราม'!AC23+'9.นาหว้า'!AC23+'10.โพนสวรรค์ ใส่แค่ปี 68มา'!AC23+'11.วังยาง'!AC23+'12.ธาตุพนม'!AC23</f>
        <v>0</v>
      </c>
      <c r="AD23" s="110">
        <f t="shared" si="4"/>
        <v>108421.25</v>
      </c>
      <c r="AE23" s="111">
        <f t="shared" si="5"/>
        <v>0.79149750564466381</v>
      </c>
      <c r="AF23" s="110">
        <f t="shared" si="6"/>
        <v>13589821.539999999</v>
      </c>
      <c r="AG23" s="111">
        <f t="shared" si="7"/>
        <v>99.208502494355344</v>
      </c>
    </row>
    <row r="24" spans="2:33" ht="24" customHeight="1">
      <c r="B24" s="109"/>
      <c r="C24" s="109"/>
      <c r="D24" s="109" t="s">
        <v>30</v>
      </c>
      <c r="E24" s="110">
        <f>+'1. นครพนม กรอกตัวหนังสือมา'!E24+'2.ปลาปาก รด,คชจ1เดือน&gt;แผน'!E24+'3.ท่าอุเทน ใส่แค่ปี 68มา'!E24+'4.บ้านแพง ใส่แค่ปี 68มา'!E24+'5.นาทม'!E24+'6.เรณูนคร ใส่แค่ปี 68มา'!E24+' 7.นาแก ใส่แค่ปี 69มา'!E24+'8.ศรีสงคราม'!E24+'9.นาหว้า'!E24+'10.โพนสวรรค์ ใส่แค่ปี 68มา'!E24+'11.วังยาง'!E24+'12.ธาตุพนม'!E24</f>
        <v>1619410.3854545453</v>
      </c>
      <c r="F24" s="110">
        <f>+'1. นครพนม กรอกตัวหนังสือมา'!F24+'2.ปลาปาก รด,คชจ1เดือน&gt;แผน'!F24+'3.ท่าอุเทน ใส่แค่ปี 68มา'!F24+'4.บ้านแพง ใส่แค่ปี 68มา'!F24+'5.นาทม'!F24+'6.เรณูนคร ใส่แค่ปี 68มา'!F24+' 7.นาแก ใส่แค่ปี 69มา'!F24+'8.ศรีสงคราม'!F24+'9.นาหว้า'!F24+'10.โพนสวรรค์ ใส่แค่ปี 68มา'!F24+'11.วังยาง'!F24+'12.ธาตุพนม'!F24</f>
        <v>0</v>
      </c>
      <c r="G24" s="110">
        <f>+'1. นครพนม กรอกตัวหนังสือมา'!G24+'2.ปลาปาก รด,คชจ1เดือน&gt;แผน'!G24+'3.ท่าอุเทน ใส่แค่ปี 68มา'!G24+'4.บ้านแพง ใส่แค่ปี 68มา'!G24+'5.นาทม'!G24+'6.เรณูนคร ใส่แค่ปี 68มา'!G24+' 7.นาแก ใส่แค่ปี 69มา'!G24+'8.ศรีสงคราม'!G24+'9.นาหว้า'!G24+'10.โพนสวรรค์ ใส่แค่ปี 68มา'!G24+'11.วังยาง'!G24+'12.ธาตุพนม'!G24</f>
        <v>98.89</v>
      </c>
      <c r="H24" s="110">
        <f>+'1. นครพนม กรอกตัวหนังสือมา'!H24+'2.ปลาปาก รด,คชจ1เดือน&gt;แผน'!H24+'3.ท่าอุเทน ใส่แค่ปี 68มา'!H24+'4.บ้านแพง ใส่แค่ปี 68มา'!H24+'5.นาทม'!H24+'6.เรณูนคร ใส่แค่ปี 68มา'!H24+' 7.นาแก ใส่แค่ปี 69มา'!H24+'8.ศรีสงคราม'!H24+'9.นาหว้า'!H24+'10.โพนสวรรค์ ใส่แค่ปี 68มา'!H24+'11.วังยาง'!H24+'12.ธาตุพนม'!H24</f>
        <v>0</v>
      </c>
      <c r="I24" s="110">
        <f>+'1. นครพนม กรอกตัวหนังสือมา'!I24+'2.ปลาปาก รด,คชจ1เดือน&gt;แผน'!I24+'3.ท่าอุเทน ใส่แค่ปี 68มา'!I24+'4.บ้านแพง ใส่แค่ปี 68มา'!I24+'5.นาทม'!I24+'6.เรณูนคร ใส่แค่ปี 68มา'!I24+' 7.นาแก ใส่แค่ปี 69มา'!I24+'8.ศรีสงคราม'!I24+'9.นาหว้า'!I24+'10.โพนสวรรค์ ใส่แค่ปี 68มา'!I24+'11.วังยาง'!I24+'12.ธาตุพนม'!I24</f>
        <v>0</v>
      </c>
      <c r="J24" s="110">
        <f>+'1. นครพนม กรอกตัวหนังสือมา'!J24+'2.ปลาปาก รด,คชจ1เดือน&gt;แผน'!J24+'3.ท่าอุเทน ใส่แค่ปี 68มา'!J24+'4.บ้านแพง ใส่แค่ปี 68มา'!J24+'5.นาทม'!J24+'6.เรณูนคร ใส่แค่ปี 68มา'!J24+' 7.นาแก ใส่แค่ปี 69มา'!J24+'8.ศรีสงคราม'!J24+'9.นาหว้า'!J24+'10.โพนสวรรค์ ใส่แค่ปี 68มา'!J24+'11.วังยาง'!J24+'12.ธาตุพนม'!J24</f>
        <v>0</v>
      </c>
      <c r="K24" s="110">
        <f>+'1. นครพนม กรอกตัวหนังสือมา'!K24+'2.ปลาปาก รด,คชจ1เดือน&gt;แผน'!K24+'3.ท่าอุเทน ใส่แค่ปี 68มา'!K24+'4.บ้านแพง ใส่แค่ปี 68มา'!K24+'5.นาทม'!K24+'6.เรณูนคร ใส่แค่ปี 68มา'!K24+' 7.นาแก ใส่แค่ปี 69มา'!K24+'8.ศรีสงคราม'!K24+'9.นาหว้า'!K24+'10.โพนสวรรค์ ใส่แค่ปี 68มา'!K24+'11.วังยาง'!K24+'12.ธาตุพนม'!K24</f>
        <v>0</v>
      </c>
      <c r="L24" s="110">
        <f>+'1. นครพนม กรอกตัวหนังสือมา'!L24+'2.ปลาปาก รด,คชจ1เดือน&gt;แผน'!L24+'3.ท่าอุเทน ใส่แค่ปี 68มา'!L24+'4.บ้านแพง ใส่แค่ปี 68มา'!L24+'5.นาทม'!L24+'6.เรณูนคร ใส่แค่ปี 68มา'!L24+' 7.นาแก ใส่แค่ปี 69มา'!L24+'8.ศรีสงคราม'!L24+'9.นาหว้า'!L24+'10.โพนสวรรค์ ใส่แค่ปี 68มา'!L24+'11.วังยาง'!L24+'12.ธาตุพนม'!L24</f>
        <v>0</v>
      </c>
      <c r="M24" s="110">
        <f>+'1. นครพนม กรอกตัวหนังสือมา'!M24+'2.ปลาปาก รด,คชจ1เดือน&gt;แผน'!M24+'3.ท่าอุเทน ใส่แค่ปี 68มา'!M24+'4.บ้านแพง ใส่แค่ปี 68มา'!M24+'5.นาทม'!M24+'6.เรณูนคร ใส่แค่ปี 68มา'!M24+' 7.นาแก ใส่แค่ปี 69มา'!M24+'8.ศรีสงคราม'!M24+'9.นาหว้า'!M24+'10.โพนสวรรค์ ใส่แค่ปี 68มา'!M24+'11.วังยาง'!M24+'12.ธาตุพนม'!M24</f>
        <v>0</v>
      </c>
      <c r="N24" s="110">
        <f>+'1. นครพนม กรอกตัวหนังสือมา'!N24+'2.ปลาปาก รด,คชจ1เดือน&gt;แผน'!N24+'3.ท่าอุเทน ใส่แค่ปี 68มา'!N24+'4.บ้านแพง ใส่แค่ปี 68มา'!N24+'5.นาทม'!N24+'6.เรณูนคร ใส่แค่ปี 68มา'!N24+' 7.นาแก ใส่แค่ปี 69มา'!N24+'8.ศรีสงคราม'!N24+'9.นาหว้า'!N24+'10.โพนสวรรค์ ใส่แค่ปี 68มา'!N24+'11.วังยาง'!N24+'12.ธาตุพนม'!N24</f>
        <v>0</v>
      </c>
      <c r="O24" s="110">
        <f>+'1. นครพนม กรอกตัวหนังสือมา'!O24+'2.ปลาปาก รด,คชจ1เดือน&gt;แผน'!O24+'3.ท่าอุเทน ใส่แค่ปี 68มา'!O24+'4.บ้านแพง ใส่แค่ปี 68มา'!O24+'5.นาทม'!O24+'6.เรณูนคร ใส่แค่ปี 68มา'!O24+' 7.นาแก ใส่แค่ปี 69มา'!O24+'8.ศรีสงคราม'!O24+'9.นาหว้า'!O24+'10.โพนสวรรค์ ใส่แค่ปี 68มา'!O24+'11.วังยาง'!O24+'12.ธาตุพนม'!O24</f>
        <v>0</v>
      </c>
      <c r="P24" s="110">
        <f>+'1. นครพนม กรอกตัวหนังสือมา'!P24+'2.ปลาปาก รด,คชจ1เดือน&gt;แผน'!P24+'3.ท่าอุเทน ใส่แค่ปี 68มา'!P24+'4.บ้านแพง ใส่แค่ปี 68มา'!P24+'5.นาทม'!P24+'6.เรณูนคร ใส่แค่ปี 68มา'!P24+' 7.นาแก ใส่แค่ปี 69มา'!P24+'8.ศรีสงคราม'!P24+'9.นาหว้า'!P24+'10.โพนสวรรค์ ใส่แค่ปี 68มา'!P24+'11.วังยาง'!P24+'12.ธาตุพนม'!P24</f>
        <v>0</v>
      </c>
      <c r="Q24" s="110">
        <f>+'1. นครพนม กรอกตัวหนังสือมา'!Q24+'2.ปลาปาก รด,คชจ1เดือน&gt;แผน'!Q24+'3.ท่าอุเทน ใส่แค่ปี 68มา'!Q24+'4.บ้านแพง ใส่แค่ปี 68มา'!Q24+'5.นาทม'!Q24+'6.เรณูนคร ใส่แค่ปี 68มา'!Q24+' 7.นาแก ใส่แค่ปี 69มา'!Q24+'8.ศรีสงคราม'!Q24+'9.นาหว้า'!Q24+'10.โพนสวรรค์ ใส่แค่ปี 68มา'!Q24+'11.วังยาง'!Q24+'12.ธาตุพนม'!Q24</f>
        <v>0</v>
      </c>
      <c r="R24" s="110">
        <f>+'1. นครพนม กรอกตัวหนังสือมา'!R24+'2.ปลาปาก รด,คชจ1เดือน&gt;แผน'!R24+'3.ท่าอุเทน ใส่แค่ปี 68มา'!R24+'4.บ้านแพง ใส่แค่ปี 68มา'!R24+'5.นาทม'!R24+'6.เรณูนคร ใส่แค่ปี 68มา'!R24+' 7.นาแก ใส่แค่ปี 69มา'!R24+'8.ศรีสงคราม'!R24+'9.นาหว้า'!R24+'10.โพนสวรรค์ ใส่แค่ปี 68มา'!R24+'11.วังยาง'!R24+'12.ธาตุพนม'!R24</f>
        <v>0</v>
      </c>
      <c r="S24" s="110">
        <f>+'1. นครพนม กรอกตัวหนังสือมา'!S24+'2.ปลาปาก รด,คชจ1เดือน&gt;แผน'!S24+'3.ท่าอุเทน ใส่แค่ปี 68มา'!S24+'4.บ้านแพง ใส่แค่ปี 68มา'!S24+'5.นาทม'!S24+'6.เรณูนคร ใส่แค่ปี 68มา'!S24+' 7.นาแก ใส่แค่ปี 69มา'!S24+'8.ศรีสงคราม'!S24+'9.นาหว้า'!S24+'10.โพนสวรรค์ ใส่แค่ปี 68มา'!S24+'11.วังยาง'!S24+'12.ธาตุพนม'!S24</f>
        <v>0</v>
      </c>
      <c r="T24" s="110">
        <f>+'1. นครพนม กรอกตัวหนังสือมา'!T24+'2.ปลาปาก รด,คชจ1เดือน&gt;แผน'!T24+'3.ท่าอุเทน ใส่แค่ปี 68มา'!T24+'4.บ้านแพง ใส่แค่ปี 68มา'!T24+'5.นาทม'!T24+'6.เรณูนคร ใส่แค่ปี 68มา'!T24+' 7.นาแก ใส่แค่ปี 69มา'!T24+'8.ศรีสงคราม'!T24+'9.นาหว้า'!T24+'10.โพนสวรรค์ ใส่แค่ปี 68มา'!T24+'11.วังยาง'!T24+'12.ธาตุพนม'!T24</f>
        <v>0</v>
      </c>
      <c r="U24" s="110">
        <f>+'1. นครพนม กรอกตัวหนังสือมา'!U24+'2.ปลาปาก รด,คชจ1เดือน&gt;แผน'!U24+'3.ท่าอุเทน ใส่แค่ปี 68มา'!U24+'4.บ้านแพง ใส่แค่ปี 68มา'!U24+'5.นาทม'!U24+'6.เรณูนคร ใส่แค่ปี 68มา'!U24+' 7.นาแก ใส่แค่ปี 69มา'!U24+'8.ศรีสงคราม'!U24+'9.นาหว้า'!U24+'10.โพนสวรรค์ ใส่แค่ปี 68มา'!U24+'11.วังยาง'!U24+'12.ธาตุพนม'!U24</f>
        <v>0</v>
      </c>
      <c r="V24" s="110">
        <f>+'1. นครพนม กรอกตัวหนังสือมา'!V24+'2.ปลาปาก รด,คชจ1เดือน&gt;แผน'!V24+'3.ท่าอุเทน ใส่แค่ปี 68มา'!V24+'4.บ้านแพง ใส่แค่ปี 68มา'!V24+'5.นาทม'!V24+'6.เรณูนคร ใส่แค่ปี 68มา'!V24+' 7.นาแก ใส่แค่ปี 69มา'!V24+'8.ศรีสงคราม'!V24+'9.นาหว้า'!V24+'10.โพนสวรรค์ ใส่แค่ปี 68มา'!V24+'11.วังยาง'!V24+'12.ธาตุพนม'!V24</f>
        <v>0</v>
      </c>
      <c r="W24" s="110">
        <f>+'1. นครพนม กรอกตัวหนังสือมา'!W24+'2.ปลาปาก รด,คชจ1เดือน&gt;แผน'!W24+'3.ท่าอุเทน ใส่แค่ปี 68มา'!W24+'4.บ้านแพง ใส่แค่ปี 68มา'!W24+'5.นาทม'!W24+'6.เรณูนคร ใส่แค่ปี 68มา'!W24+' 7.นาแก ใส่แค่ปี 69มา'!W24+'8.ศรีสงคราม'!W24+'9.นาหว้า'!W24+'10.โพนสวรรค์ ใส่แค่ปี 68มา'!W24+'11.วังยาง'!W24+'12.ธาตุพนม'!W24</f>
        <v>0</v>
      </c>
      <c r="X24" s="110">
        <f>+'1. นครพนม กรอกตัวหนังสือมา'!X24+'2.ปลาปาก รด,คชจ1เดือน&gt;แผน'!X24+'3.ท่าอุเทน ใส่แค่ปี 68มา'!X24+'4.บ้านแพง ใส่แค่ปี 68มา'!X24+'5.นาทม'!X24+'6.เรณูนคร ใส่แค่ปี 68มา'!X24+' 7.นาแก ใส่แค่ปี 69มา'!X24+'8.ศรีสงคราม'!X24+'9.นาหว้า'!X24+'10.โพนสวรรค์ ใส่แค่ปี 68มา'!X24+'11.วังยาง'!X24+'12.ธาตุพนม'!X24</f>
        <v>0</v>
      </c>
      <c r="Y24" s="110">
        <f>+'1. นครพนม กรอกตัวหนังสือมา'!Y24+'2.ปลาปาก รด,คชจ1เดือน&gt;แผน'!Y24+'3.ท่าอุเทน ใส่แค่ปี 68มา'!Y24+'4.บ้านแพง ใส่แค่ปี 68มา'!Y24+'5.นาทม'!Y24+'6.เรณูนคร ใส่แค่ปี 68มา'!Y24+' 7.นาแก ใส่แค่ปี 69มา'!Y24+'8.ศรีสงคราม'!Y24+'9.นาหว้า'!Y24+'10.โพนสวรรค์ ใส่แค่ปี 68มา'!Y24+'11.วังยาง'!Y24+'12.ธาตุพนม'!Y24</f>
        <v>0</v>
      </c>
      <c r="Z24" s="110">
        <f>+'1. นครพนม กรอกตัวหนังสือมา'!Z24+'2.ปลาปาก รด,คชจ1เดือน&gt;แผน'!Z24+'3.ท่าอุเทน ใส่แค่ปี 68มา'!Z24+'4.บ้านแพง ใส่แค่ปี 68มา'!Z24+'5.นาทม'!Z24+'6.เรณูนคร ใส่แค่ปี 68มา'!Z24+' 7.นาแก ใส่แค่ปี 69มา'!Z24+'8.ศรีสงคราม'!Z24+'9.นาหว้า'!Z24+'10.โพนสวรรค์ ใส่แค่ปี 68มา'!Z24+'11.วังยาง'!Z24+'12.ธาตุพนม'!Z24</f>
        <v>0</v>
      </c>
      <c r="AA24" s="110">
        <f>+'1. นครพนม กรอกตัวหนังสือมา'!AA24+'2.ปลาปาก รด,คชจ1เดือน&gt;แผน'!AA24+'3.ท่าอุเทน ใส่แค่ปี 68มา'!AA24+'4.บ้านแพง ใส่แค่ปี 68มา'!AA24+'5.นาทม'!AA24+'6.เรณูนคร ใส่แค่ปี 68มา'!AA24+' 7.นาแก ใส่แค่ปี 69มา'!AA24+'8.ศรีสงคราม'!AA24+'9.นาหว้า'!AA24+'10.โพนสวรรค์ ใส่แค่ปี 68มา'!AA24+'11.วังยาง'!AA24+'12.ธาตุพนม'!AA24</f>
        <v>0</v>
      </c>
      <c r="AB24" s="110">
        <f>+'1. นครพนม กรอกตัวหนังสือมา'!AB24+'2.ปลาปาก รด,คชจ1เดือน&gt;แผน'!AB24+'3.ท่าอุเทน ใส่แค่ปี 68มา'!AB24+'4.บ้านแพง ใส่แค่ปี 68มา'!AB24+'5.นาทม'!AB24+'6.เรณูนคร ใส่แค่ปี 68มา'!AB24+' 7.นาแก ใส่แค่ปี 69มา'!AB24+'8.ศรีสงคราม'!AB24+'9.นาหว้า'!AB24+'10.โพนสวรรค์ ใส่แค่ปี 68มา'!AB24+'11.วังยาง'!AB24+'12.ธาตุพนม'!AB24</f>
        <v>0</v>
      </c>
      <c r="AC24" s="110">
        <f>+'1. นครพนม กรอกตัวหนังสือมา'!AC24+'2.ปลาปาก รด,คชจ1เดือน&gt;แผน'!AC24+'3.ท่าอุเทน ใส่แค่ปี 68มา'!AC24+'4.บ้านแพง ใส่แค่ปี 68มา'!AC24+'5.นาทม'!AC24+'6.เรณูนคร ใส่แค่ปี 68มา'!AC24+' 7.นาแก ใส่แค่ปี 69มา'!AC24+'8.ศรีสงคราม'!AC24+'9.นาหว้า'!AC24+'10.โพนสวรรค์ ใส่แค่ปี 68มา'!AC24+'11.วังยาง'!AC24+'12.ธาตุพนม'!AC24</f>
        <v>0</v>
      </c>
      <c r="AD24" s="110">
        <f t="shared" si="4"/>
        <v>98.89</v>
      </c>
      <c r="AE24" s="111">
        <f t="shared" si="5"/>
        <v>6.1065435227675782E-3</v>
      </c>
      <c r="AF24" s="110">
        <f t="shared" si="6"/>
        <v>1619311.4954545454</v>
      </c>
      <c r="AG24" s="111">
        <f t="shared" si="7"/>
        <v>99.993893456477238</v>
      </c>
    </row>
    <row r="25" spans="2:33" ht="24" customHeight="1">
      <c r="B25" s="109"/>
      <c r="C25" s="109"/>
      <c r="D25" s="109" t="s">
        <v>120</v>
      </c>
      <c r="E25" s="110">
        <f>+'1. นครพนม กรอกตัวหนังสือมา'!E25+'2.ปลาปาก รด,คชจ1เดือน&gt;แผน'!E25+'3.ท่าอุเทน ใส่แค่ปี 68มา'!E25+'4.บ้านแพง ใส่แค่ปี 68มา'!E25+'5.นาทม'!E25+'6.เรณูนคร ใส่แค่ปี 68มา'!E25+' 7.นาแก ใส่แค่ปี 69มา'!E25+'8.ศรีสงคราม'!E25+'9.นาหว้า'!E25+'10.โพนสวรรค์ ใส่แค่ปี 68มา'!E25+'11.วังยาง'!E25+'12.ธาตุพนม'!E25</f>
        <v>35052096.07</v>
      </c>
      <c r="F25" s="110">
        <f>+'1. นครพนม กรอกตัวหนังสือมา'!F25+'2.ปลาปาก รด,คชจ1เดือน&gt;แผน'!F25+'3.ท่าอุเทน ใส่แค่ปี 68มา'!F25+'4.บ้านแพง ใส่แค่ปี 68มา'!F25+'5.นาทม'!F25+'6.เรณูนคร ใส่แค่ปี 68มา'!F25+' 7.นาแก ใส่แค่ปี 69มา'!F25+'8.ศรีสงคราม'!F25+'9.นาหว้า'!F25+'10.โพนสวรรค์ ใส่แค่ปี 68มา'!F25+'11.วังยาง'!F25+'12.ธาตุพนม'!F25</f>
        <v>1262266.05</v>
      </c>
      <c r="G25" s="110">
        <f>+'1. นครพนม กรอกตัวหนังสือมา'!G25+'2.ปลาปาก รด,คชจ1เดือน&gt;แผน'!G25+'3.ท่าอุเทน ใส่แค่ปี 68มา'!G25+'4.บ้านแพง ใส่แค่ปี 68มา'!G25+'5.นาทม'!G25+'6.เรณูนคร ใส่แค่ปี 68มา'!G25+' 7.นาแก ใส่แค่ปี 69มา'!G25+'8.ศรีสงคราม'!G25+'9.นาหว้า'!G25+'10.โพนสวรรค์ ใส่แค่ปี 68มา'!G25+'11.วังยาง'!G25+'12.ธาตุพนม'!G25</f>
        <v>934785</v>
      </c>
      <c r="H25" s="110">
        <f>+'1. นครพนม กรอกตัวหนังสือมา'!H25+'2.ปลาปาก รด,คชจ1เดือน&gt;แผน'!H25+'3.ท่าอุเทน ใส่แค่ปี 68มา'!H25+'4.บ้านแพง ใส่แค่ปี 68มา'!H25+'5.นาทม'!H25+'6.เรณูนคร ใส่แค่ปี 68มา'!H25+' 7.นาแก ใส่แค่ปี 69มา'!H25+'8.ศรีสงคราม'!H25+'9.นาหว้า'!H25+'10.โพนสวรรค์ ใส่แค่ปี 68มา'!H25+'11.วังยาง'!H25+'12.ธาตุพนม'!H25</f>
        <v>0</v>
      </c>
      <c r="I25" s="110">
        <f>+'1. นครพนม กรอกตัวหนังสือมา'!I25+'2.ปลาปาก รด,คชจ1เดือน&gt;แผน'!I25+'3.ท่าอุเทน ใส่แค่ปี 68มา'!I25+'4.บ้านแพง ใส่แค่ปี 68มา'!I25+'5.นาทม'!I25+'6.เรณูนคร ใส่แค่ปี 68มา'!I25+' 7.นาแก ใส่แค่ปี 69มา'!I25+'8.ศรีสงคราม'!I25+'9.นาหว้า'!I25+'10.โพนสวรรค์ ใส่แค่ปี 68มา'!I25+'11.วังยาง'!I25+'12.ธาตุพนม'!I25</f>
        <v>0</v>
      </c>
      <c r="J25" s="110">
        <f>+'1. นครพนม กรอกตัวหนังสือมา'!J25+'2.ปลาปาก รด,คชจ1เดือน&gt;แผน'!J25+'3.ท่าอุเทน ใส่แค่ปี 68มา'!J25+'4.บ้านแพง ใส่แค่ปี 68มา'!J25+'5.นาทม'!J25+'6.เรณูนคร ใส่แค่ปี 68มา'!J25+' 7.นาแก ใส่แค่ปี 69มา'!J25+'8.ศรีสงคราม'!J25+'9.นาหว้า'!J25+'10.โพนสวรรค์ ใส่แค่ปี 68มา'!J25+'11.วังยาง'!J25+'12.ธาตุพนม'!J25</f>
        <v>0</v>
      </c>
      <c r="K25" s="110">
        <f>+'1. นครพนม กรอกตัวหนังสือมา'!K25+'2.ปลาปาก รด,คชจ1เดือน&gt;แผน'!K25+'3.ท่าอุเทน ใส่แค่ปี 68มา'!K25+'4.บ้านแพง ใส่แค่ปี 68มา'!K25+'5.นาทม'!K25+'6.เรณูนคร ใส่แค่ปี 68มา'!K25+' 7.นาแก ใส่แค่ปี 69มา'!K25+'8.ศรีสงคราม'!K25+'9.นาหว้า'!K25+'10.โพนสวรรค์ ใส่แค่ปี 68มา'!K25+'11.วังยาง'!K25+'12.ธาตุพนม'!K25</f>
        <v>0</v>
      </c>
      <c r="L25" s="110">
        <f>+'1. นครพนม กรอกตัวหนังสือมา'!L25+'2.ปลาปาก รด,คชจ1เดือน&gt;แผน'!L25+'3.ท่าอุเทน ใส่แค่ปี 68มา'!L25+'4.บ้านแพง ใส่แค่ปี 68มา'!L25+'5.นาทม'!L25+'6.เรณูนคร ใส่แค่ปี 68มา'!L25+' 7.นาแก ใส่แค่ปี 69มา'!L25+'8.ศรีสงคราม'!L25+'9.นาหว้า'!L25+'10.โพนสวรรค์ ใส่แค่ปี 68มา'!L25+'11.วังยาง'!L25+'12.ธาตุพนม'!L25</f>
        <v>0</v>
      </c>
      <c r="M25" s="110">
        <f>+'1. นครพนม กรอกตัวหนังสือมา'!M25+'2.ปลาปาก รด,คชจ1เดือน&gt;แผน'!M25+'3.ท่าอุเทน ใส่แค่ปี 68มา'!M25+'4.บ้านแพง ใส่แค่ปี 68มา'!M25+'5.นาทม'!M25+'6.เรณูนคร ใส่แค่ปี 68มา'!M25+' 7.นาแก ใส่แค่ปี 69มา'!M25+'8.ศรีสงคราม'!M25+'9.นาหว้า'!M25+'10.โพนสวรรค์ ใส่แค่ปี 68มา'!M25+'11.วังยาง'!M25+'12.ธาตุพนม'!M25</f>
        <v>0</v>
      </c>
      <c r="N25" s="110">
        <f>+'1. นครพนม กรอกตัวหนังสือมา'!N25+'2.ปลาปาก รด,คชจ1เดือน&gt;แผน'!N25+'3.ท่าอุเทน ใส่แค่ปี 68มา'!N25+'4.บ้านแพง ใส่แค่ปี 68มา'!N25+'5.นาทม'!N25+'6.เรณูนคร ใส่แค่ปี 68มา'!N25+' 7.นาแก ใส่แค่ปี 69มา'!N25+'8.ศรีสงคราม'!N25+'9.นาหว้า'!N25+'10.โพนสวรรค์ ใส่แค่ปี 68มา'!N25+'11.วังยาง'!N25+'12.ธาตุพนม'!N25</f>
        <v>0</v>
      </c>
      <c r="O25" s="110">
        <f>+'1. นครพนม กรอกตัวหนังสือมา'!O25+'2.ปลาปาก รด,คชจ1เดือน&gt;แผน'!O25+'3.ท่าอุเทน ใส่แค่ปี 68มา'!O25+'4.บ้านแพง ใส่แค่ปี 68มา'!O25+'5.นาทม'!O25+'6.เรณูนคร ใส่แค่ปี 68มา'!O25+' 7.นาแก ใส่แค่ปี 69มา'!O25+'8.ศรีสงคราม'!O25+'9.นาหว้า'!O25+'10.โพนสวรรค์ ใส่แค่ปี 68มา'!O25+'11.วังยาง'!O25+'12.ธาตุพนม'!O25</f>
        <v>0</v>
      </c>
      <c r="P25" s="110">
        <f>+'1. นครพนม กรอกตัวหนังสือมา'!P25+'2.ปลาปาก รด,คชจ1เดือน&gt;แผน'!P25+'3.ท่าอุเทน ใส่แค่ปี 68มา'!P25+'4.บ้านแพง ใส่แค่ปี 68มา'!P25+'5.นาทม'!P25+'6.เรณูนคร ใส่แค่ปี 68มา'!P25+' 7.นาแก ใส่แค่ปี 69มา'!P25+'8.ศรีสงคราม'!P25+'9.นาหว้า'!P25+'10.โพนสวรรค์ ใส่แค่ปี 68มา'!P25+'11.วังยาง'!P25+'12.ธาตุพนม'!P25</f>
        <v>0</v>
      </c>
      <c r="Q25" s="110">
        <f>+'1. นครพนม กรอกตัวหนังสือมา'!Q25+'2.ปลาปาก รด,คชจ1เดือน&gt;แผน'!Q25+'3.ท่าอุเทน ใส่แค่ปี 68มา'!Q25+'4.บ้านแพง ใส่แค่ปี 68มา'!Q25+'5.นาทม'!Q25+'6.เรณูนคร ใส่แค่ปี 68มา'!Q25+' 7.นาแก ใส่แค่ปี 69มา'!Q25+'8.ศรีสงคราม'!Q25+'9.นาหว้า'!Q25+'10.โพนสวรรค์ ใส่แค่ปี 68มา'!Q25+'11.วังยาง'!Q25+'12.ธาตุพนม'!Q25</f>
        <v>0</v>
      </c>
      <c r="R25" s="110">
        <f>+'1. นครพนม กรอกตัวหนังสือมา'!R25+'2.ปลาปาก รด,คชจ1เดือน&gt;แผน'!R25+'3.ท่าอุเทน ใส่แค่ปี 68มา'!R25+'4.บ้านแพง ใส่แค่ปี 68มา'!R25+'5.นาทม'!R25+'6.เรณูนคร ใส่แค่ปี 68มา'!R25+' 7.นาแก ใส่แค่ปี 69มา'!R25+'8.ศรีสงคราม'!R25+'9.นาหว้า'!R25+'10.โพนสวรรค์ ใส่แค่ปี 68มา'!R25+'11.วังยาง'!R25+'12.ธาตุพนม'!R25</f>
        <v>0</v>
      </c>
      <c r="S25" s="110">
        <f>+'1. นครพนม กรอกตัวหนังสือมา'!S25+'2.ปลาปาก รด,คชจ1เดือน&gt;แผน'!S25+'3.ท่าอุเทน ใส่แค่ปี 68มา'!S25+'4.บ้านแพง ใส่แค่ปี 68มา'!S25+'5.นาทม'!S25+'6.เรณูนคร ใส่แค่ปี 68มา'!S25+' 7.นาแก ใส่แค่ปี 69มา'!S25+'8.ศรีสงคราม'!S25+'9.นาหว้า'!S25+'10.โพนสวรรค์ ใส่แค่ปี 68มา'!S25+'11.วังยาง'!S25+'12.ธาตุพนม'!S25</f>
        <v>0</v>
      </c>
      <c r="T25" s="110">
        <f>+'1. นครพนม กรอกตัวหนังสือมา'!T25+'2.ปลาปาก รด,คชจ1เดือน&gt;แผน'!T25+'3.ท่าอุเทน ใส่แค่ปี 68มา'!T25+'4.บ้านแพง ใส่แค่ปี 68มา'!T25+'5.นาทม'!T25+'6.เรณูนคร ใส่แค่ปี 68มา'!T25+' 7.นาแก ใส่แค่ปี 69มา'!T25+'8.ศรีสงคราม'!T25+'9.นาหว้า'!T25+'10.โพนสวรรค์ ใส่แค่ปี 68มา'!T25+'11.วังยาง'!T25+'12.ธาตุพนม'!T25</f>
        <v>0</v>
      </c>
      <c r="U25" s="110">
        <f>+'1. นครพนม กรอกตัวหนังสือมา'!U25+'2.ปลาปาก รด,คชจ1เดือน&gt;แผน'!U25+'3.ท่าอุเทน ใส่แค่ปี 68มา'!U25+'4.บ้านแพง ใส่แค่ปี 68มา'!U25+'5.นาทม'!U25+'6.เรณูนคร ใส่แค่ปี 68มา'!U25+' 7.นาแก ใส่แค่ปี 69มา'!U25+'8.ศรีสงคราม'!U25+'9.นาหว้า'!U25+'10.โพนสวรรค์ ใส่แค่ปี 68มา'!U25+'11.วังยาง'!U25+'12.ธาตุพนม'!U25</f>
        <v>0</v>
      </c>
      <c r="V25" s="110">
        <f>+'1. นครพนม กรอกตัวหนังสือมา'!V25+'2.ปลาปาก รด,คชจ1เดือน&gt;แผน'!V25+'3.ท่าอุเทน ใส่แค่ปี 68มา'!V25+'4.บ้านแพง ใส่แค่ปี 68มา'!V25+'5.นาทม'!V25+'6.เรณูนคร ใส่แค่ปี 68มา'!V25+' 7.นาแก ใส่แค่ปี 69มา'!V25+'8.ศรีสงคราม'!V25+'9.นาหว้า'!V25+'10.โพนสวรรค์ ใส่แค่ปี 68มา'!V25+'11.วังยาง'!V25+'12.ธาตุพนม'!V25</f>
        <v>0</v>
      </c>
      <c r="W25" s="110">
        <f>+'1. นครพนม กรอกตัวหนังสือมา'!W25+'2.ปลาปาก รด,คชจ1เดือน&gt;แผน'!W25+'3.ท่าอุเทน ใส่แค่ปี 68มา'!W25+'4.บ้านแพง ใส่แค่ปี 68มา'!W25+'5.นาทม'!W25+'6.เรณูนคร ใส่แค่ปี 68มา'!W25+' 7.นาแก ใส่แค่ปี 69มา'!W25+'8.ศรีสงคราม'!W25+'9.นาหว้า'!W25+'10.โพนสวรรค์ ใส่แค่ปี 68มา'!W25+'11.วังยาง'!W25+'12.ธาตุพนม'!W25</f>
        <v>0</v>
      </c>
      <c r="X25" s="110">
        <f>+'1. นครพนม กรอกตัวหนังสือมา'!X25+'2.ปลาปาก รด,คชจ1เดือน&gt;แผน'!X25+'3.ท่าอุเทน ใส่แค่ปี 68มา'!X25+'4.บ้านแพง ใส่แค่ปี 68มา'!X25+'5.นาทม'!X25+'6.เรณูนคร ใส่แค่ปี 68มา'!X25+' 7.นาแก ใส่แค่ปี 69มา'!X25+'8.ศรีสงคราม'!X25+'9.นาหว้า'!X25+'10.โพนสวรรค์ ใส่แค่ปี 68มา'!X25+'11.วังยาง'!X25+'12.ธาตุพนม'!X25</f>
        <v>0</v>
      </c>
      <c r="Y25" s="110">
        <f>+'1. นครพนม กรอกตัวหนังสือมา'!Y25+'2.ปลาปาก รด,คชจ1เดือน&gt;แผน'!Y25+'3.ท่าอุเทน ใส่แค่ปี 68มา'!Y25+'4.บ้านแพง ใส่แค่ปี 68มา'!Y25+'5.นาทม'!Y25+'6.เรณูนคร ใส่แค่ปี 68มา'!Y25+' 7.นาแก ใส่แค่ปี 69มา'!Y25+'8.ศรีสงคราม'!Y25+'9.นาหว้า'!Y25+'10.โพนสวรรค์ ใส่แค่ปี 68มา'!Y25+'11.วังยาง'!Y25+'12.ธาตุพนม'!Y25</f>
        <v>0</v>
      </c>
      <c r="Z25" s="110">
        <f>+'1. นครพนม กรอกตัวหนังสือมา'!Z25+'2.ปลาปาก รด,คชจ1เดือน&gt;แผน'!Z25+'3.ท่าอุเทน ใส่แค่ปี 68มา'!Z25+'4.บ้านแพง ใส่แค่ปี 68มา'!Z25+'5.นาทม'!Z25+'6.เรณูนคร ใส่แค่ปี 68มา'!Z25+' 7.นาแก ใส่แค่ปี 69มา'!Z25+'8.ศรีสงคราม'!Z25+'9.นาหว้า'!Z25+'10.โพนสวรรค์ ใส่แค่ปี 68มา'!Z25+'11.วังยาง'!Z25+'12.ธาตุพนม'!Z25</f>
        <v>0</v>
      </c>
      <c r="AA25" s="110">
        <f>+'1. นครพนม กรอกตัวหนังสือมา'!AA25+'2.ปลาปาก รด,คชจ1เดือน&gt;แผน'!AA25+'3.ท่าอุเทน ใส่แค่ปี 68มา'!AA25+'4.บ้านแพง ใส่แค่ปี 68มา'!AA25+'5.นาทม'!AA25+'6.เรณูนคร ใส่แค่ปี 68มา'!AA25+' 7.นาแก ใส่แค่ปี 69มา'!AA25+'8.ศรีสงคราม'!AA25+'9.นาหว้า'!AA25+'10.โพนสวรรค์ ใส่แค่ปี 68มา'!AA25+'11.วังยาง'!AA25+'12.ธาตุพนม'!AA25</f>
        <v>0</v>
      </c>
      <c r="AB25" s="110">
        <f>+'1. นครพนม กรอกตัวหนังสือมา'!AB25+'2.ปลาปาก รด,คชจ1เดือน&gt;แผน'!AB25+'3.ท่าอุเทน ใส่แค่ปี 68มา'!AB25+'4.บ้านแพง ใส่แค่ปี 68มา'!AB25+'5.นาทม'!AB25+'6.เรณูนคร ใส่แค่ปี 68มา'!AB25+' 7.นาแก ใส่แค่ปี 69มา'!AB25+'8.ศรีสงคราม'!AB25+'9.นาหว้า'!AB25+'10.โพนสวรรค์ ใส่แค่ปี 68มา'!AB25+'11.วังยาง'!AB25+'12.ธาตุพนม'!AB25</f>
        <v>0</v>
      </c>
      <c r="AC25" s="110">
        <f>+'1. นครพนม กรอกตัวหนังสือมา'!AC25+'2.ปลาปาก รด,คชจ1เดือน&gt;แผน'!AC25+'3.ท่าอุเทน ใส่แค่ปี 68มา'!AC25+'4.บ้านแพง ใส่แค่ปี 68มา'!AC25+'5.นาทม'!AC25+'6.เรณูนคร ใส่แค่ปี 68มา'!AC25+' 7.นาแก ใส่แค่ปี 69มา'!AC25+'8.ศรีสงคราม'!AC25+'9.นาหว้า'!AC25+'10.โพนสวรรค์ ใส่แค่ปี 68มา'!AC25+'11.วังยาง'!AC25+'12.ธาตุพนม'!AC25</f>
        <v>0</v>
      </c>
      <c r="AD25" s="110">
        <f t="shared" si="4"/>
        <v>2197051.0499999998</v>
      </c>
      <c r="AE25" s="111">
        <f t="shared" si="5"/>
        <v>6.2679591132365617</v>
      </c>
      <c r="AF25" s="110">
        <f t="shared" si="6"/>
        <v>32855045.02</v>
      </c>
      <c r="AG25" s="111">
        <f t="shared" si="7"/>
        <v>93.732040886763443</v>
      </c>
    </row>
    <row r="26" spans="2:33" ht="24" customHeight="1">
      <c r="B26" s="109"/>
      <c r="C26" s="109"/>
      <c r="D26" s="109" t="s">
        <v>121</v>
      </c>
      <c r="E26" s="110">
        <f>+'1. นครพนม กรอกตัวหนังสือมา'!E26+'2.ปลาปาก รด,คชจ1เดือน&gt;แผน'!E26+'3.ท่าอุเทน ใส่แค่ปี 68มา'!E26+'4.บ้านแพง ใส่แค่ปี 68มา'!E26+'5.นาทม'!E26+'6.เรณูนคร ใส่แค่ปี 68มา'!E26+' 7.นาแก ใส่แค่ปี 69มา'!E26+'8.ศรีสงคราม'!E26+'9.นาหว้า'!E26+'10.โพนสวรรค์ ใส่แค่ปี 68มา'!E26+'11.วังยาง'!E26+'12.ธาตุพนม'!E26</f>
        <v>0</v>
      </c>
      <c r="F26" s="110">
        <f>+'1. นครพนม กรอกตัวหนังสือมา'!F26+'2.ปลาปาก รด,คชจ1เดือน&gt;แผน'!F26+'3.ท่าอุเทน ใส่แค่ปี 68มา'!F26+'4.บ้านแพง ใส่แค่ปี 68มา'!F26+'5.นาทม'!F26+'6.เรณูนคร ใส่แค่ปี 68มา'!F26+' 7.นาแก ใส่แค่ปี 69มา'!F26+'8.ศรีสงคราม'!F26+'9.นาหว้า'!F26+'10.โพนสวรรค์ ใส่แค่ปี 68มา'!F26+'11.วังยาง'!F26+'12.ธาตุพนม'!F26</f>
        <v>0</v>
      </c>
      <c r="G26" s="110">
        <f>+'1. นครพนม กรอกตัวหนังสือมา'!G26+'2.ปลาปาก รด,คชจ1เดือน&gt;แผน'!G26+'3.ท่าอุเทน ใส่แค่ปี 68มา'!G26+'4.บ้านแพง ใส่แค่ปี 68มา'!G26+'5.นาทม'!G26+'6.เรณูนคร ใส่แค่ปี 68มา'!G26+' 7.นาแก ใส่แค่ปี 69มา'!G26+'8.ศรีสงคราม'!G26+'9.นาหว้า'!G26+'10.โพนสวรรค์ ใส่แค่ปี 68มา'!G26+'11.วังยาง'!G26+'12.ธาตุพนม'!G26</f>
        <v>0</v>
      </c>
      <c r="H26" s="110">
        <f>+'1. นครพนม กรอกตัวหนังสือมา'!H26+'2.ปลาปาก รด,คชจ1เดือน&gt;แผน'!H26+'3.ท่าอุเทน ใส่แค่ปี 68มา'!H26+'4.บ้านแพง ใส่แค่ปี 68มา'!H26+'5.นาทม'!H26+'6.เรณูนคร ใส่แค่ปี 68มา'!H26+' 7.นาแก ใส่แค่ปี 69มา'!H26+'8.ศรีสงคราม'!H26+'9.นาหว้า'!H26+'10.โพนสวรรค์ ใส่แค่ปี 68มา'!H26+'11.วังยาง'!H26+'12.ธาตุพนม'!H26</f>
        <v>0</v>
      </c>
      <c r="I26" s="110">
        <f>+'1. นครพนม กรอกตัวหนังสือมา'!I26+'2.ปลาปาก รด,คชจ1เดือน&gt;แผน'!I26+'3.ท่าอุเทน ใส่แค่ปี 68มา'!I26+'4.บ้านแพง ใส่แค่ปี 68มา'!I26+'5.นาทม'!I26+'6.เรณูนคร ใส่แค่ปี 68มา'!I26+' 7.นาแก ใส่แค่ปี 69มา'!I26+'8.ศรีสงคราม'!I26+'9.นาหว้า'!I26+'10.โพนสวรรค์ ใส่แค่ปี 68มา'!I26+'11.วังยาง'!I26+'12.ธาตุพนม'!I26</f>
        <v>0</v>
      </c>
      <c r="J26" s="110">
        <f>+'1. นครพนม กรอกตัวหนังสือมา'!J26+'2.ปลาปาก รด,คชจ1เดือน&gt;แผน'!J26+'3.ท่าอุเทน ใส่แค่ปี 68มา'!J26+'4.บ้านแพง ใส่แค่ปี 68มา'!J26+'5.นาทม'!J26+'6.เรณูนคร ใส่แค่ปี 68มา'!J26+' 7.นาแก ใส่แค่ปี 69มา'!J26+'8.ศรีสงคราม'!J26+'9.นาหว้า'!J26+'10.โพนสวรรค์ ใส่แค่ปี 68มา'!J26+'11.วังยาง'!J26+'12.ธาตุพนม'!J26</f>
        <v>0</v>
      </c>
      <c r="K26" s="110">
        <f>+'1. นครพนม กรอกตัวหนังสือมา'!K26+'2.ปลาปาก รด,คชจ1เดือน&gt;แผน'!K26+'3.ท่าอุเทน ใส่แค่ปี 68มา'!K26+'4.บ้านแพง ใส่แค่ปี 68มา'!K26+'5.นาทม'!K26+'6.เรณูนคร ใส่แค่ปี 68มา'!K26+' 7.นาแก ใส่แค่ปี 69มา'!K26+'8.ศรีสงคราม'!K26+'9.นาหว้า'!K26+'10.โพนสวรรค์ ใส่แค่ปี 68มา'!K26+'11.วังยาง'!K26+'12.ธาตุพนม'!K26</f>
        <v>0</v>
      </c>
      <c r="L26" s="110">
        <f>+'1. นครพนม กรอกตัวหนังสือมา'!L26+'2.ปลาปาก รด,คชจ1เดือน&gt;แผน'!L26+'3.ท่าอุเทน ใส่แค่ปี 68มา'!L26+'4.บ้านแพง ใส่แค่ปี 68มา'!L26+'5.นาทม'!L26+'6.เรณูนคร ใส่แค่ปี 68มา'!L26+' 7.นาแก ใส่แค่ปี 69มา'!L26+'8.ศรีสงคราม'!L26+'9.นาหว้า'!L26+'10.โพนสวรรค์ ใส่แค่ปี 68มา'!L26+'11.วังยาง'!L26+'12.ธาตุพนม'!L26</f>
        <v>0</v>
      </c>
      <c r="M26" s="110">
        <f>+'1. นครพนม กรอกตัวหนังสือมา'!M26+'2.ปลาปาก รด,คชจ1เดือน&gt;แผน'!M26+'3.ท่าอุเทน ใส่แค่ปี 68มา'!M26+'4.บ้านแพง ใส่แค่ปี 68มา'!M26+'5.นาทม'!M26+'6.เรณูนคร ใส่แค่ปี 68มา'!M26+' 7.นาแก ใส่แค่ปี 69มา'!M26+'8.ศรีสงคราม'!M26+'9.นาหว้า'!M26+'10.โพนสวรรค์ ใส่แค่ปี 68มา'!M26+'11.วังยาง'!M26+'12.ธาตุพนม'!M26</f>
        <v>0</v>
      </c>
      <c r="N26" s="110">
        <f>+'1. นครพนม กรอกตัวหนังสือมา'!N26+'2.ปลาปาก รด,คชจ1เดือน&gt;แผน'!N26+'3.ท่าอุเทน ใส่แค่ปี 68มา'!N26+'4.บ้านแพง ใส่แค่ปี 68มา'!N26+'5.นาทม'!N26+'6.เรณูนคร ใส่แค่ปี 68มา'!N26+' 7.นาแก ใส่แค่ปี 69มา'!N26+'8.ศรีสงคราม'!N26+'9.นาหว้า'!N26+'10.โพนสวรรค์ ใส่แค่ปี 68มา'!N26+'11.วังยาง'!N26+'12.ธาตุพนม'!N26</f>
        <v>0</v>
      </c>
      <c r="O26" s="110">
        <f>+'1. นครพนม กรอกตัวหนังสือมา'!O26+'2.ปลาปาก รด,คชจ1เดือน&gt;แผน'!O26+'3.ท่าอุเทน ใส่แค่ปี 68มา'!O26+'4.บ้านแพง ใส่แค่ปี 68มา'!O26+'5.นาทม'!O26+'6.เรณูนคร ใส่แค่ปี 68มา'!O26+' 7.นาแก ใส่แค่ปี 69มา'!O26+'8.ศรีสงคราม'!O26+'9.นาหว้า'!O26+'10.โพนสวรรค์ ใส่แค่ปี 68มา'!O26+'11.วังยาง'!O26+'12.ธาตุพนม'!O26</f>
        <v>0</v>
      </c>
      <c r="P26" s="110">
        <f>+'1. นครพนม กรอกตัวหนังสือมา'!P26+'2.ปลาปาก รด,คชจ1เดือน&gt;แผน'!P26+'3.ท่าอุเทน ใส่แค่ปี 68มา'!P26+'4.บ้านแพง ใส่แค่ปี 68มา'!P26+'5.นาทม'!P26+'6.เรณูนคร ใส่แค่ปี 68มา'!P26+' 7.นาแก ใส่แค่ปี 69มา'!P26+'8.ศรีสงคราม'!P26+'9.นาหว้า'!P26+'10.โพนสวรรค์ ใส่แค่ปี 68มา'!P26+'11.วังยาง'!P26+'12.ธาตุพนม'!P26</f>
        <v>0</v>
      </c>
      <c r="Q26" s="110">
        <f>+'1. นครพนม กรอกตัวหนังสือมา'!Q26+'2.ปลาปาก รด,คชจ1เดือน&gt;แผน'!Q26+'3.ท่าอุเทน ใส่แค่ปี 68มา'!Q26+'4.บ้านแพง ใส่แค่ปี 68มา'!Q26+'5.นาทม'!Q26+'6.เรณูนคร ใส่แค่ปี 68มา'!Q26+' 7.นาแก ใส่แค่ปี 69มา'!Q26+'8.ศรีสงคราม'!Q26+'9.นาหว้า'!Q26+'10.โพนสวรรค์ ใส่แค่ปี 68มา'!Q26+'11.วังยาง'!Q26+'12.ธาตุพนม'!Q26</f>
        <v>0</v>
      </c>
      <c r="R26" s="110">
        <f>+'1. นครพนม กรอกตัวหนังสือมา'!R26+'2.ปลาปาก รด,คชจ1เดือน&gt;แผน'!R26+'3.ท่าอุเทน ใส่แค่ปี 68มา'!R26+'4.บ้านแพง ใส่แค่ปี 68มา'!R26+'5.นาทม'!R26+'6.เรณูนคร ใส่แค่ปี 68มา'!R26+' 7.นาแก ใส่แค่ปี 69มา'!R26+'8.ศรีสงคราม'!R26+'9.นาหว้า'!R26+'10.โพนสวรรค์ ใส่แค่ปี 68มา'!R26+'11.วังยาง'!R26+'12.ธาตุพนม'!R26</f>
        <v>0</v>
      </c>
      <c r="S26" s="110">
        <f>+'1. นครพนม กรอกตัวหนังสือมา'!S26+'2.ปลาปาก รด,คชจ1เดือน&gt;แผน'!S26+'3.ท่าอุเทน ใส่แค่ปี 68มา'!S26+'4.บ้านแพง ใส่แค่ปี 68มา'!S26+'5.นาทม'!S26+'6.เรณูนคร ใส่แค่ปี 68มา'!S26+' 7.นาแก ใส่แค่ปี 69มา'!S26+'8.ศรีสงคราม'!S26+'9.นาหว้า'!S26+'10.โพนสวรรค์ ใส่แค่ปี 68มา'!S26+'11.วังยาง'!S26+'12.ธาตุพนม'!S26</f>
        <v>0</v>
      </c>
      <c r="T26" s="110">
        <f>+'1. นครพนม กรอกตัวหนังสือมา'!T26+'2.ปลาปาก รด,คชจ1เดือน&gt;แผน'!T26+'3.ท่าอุเทน ใส่แค่ปี 68มา'!T26+'4.บ้านแพง ใส่แค่ปี 68มา'!T26+'5.นาทม'!T26+'6.เรณูนคร ใส่แค่ปี 68มา'!T26+' 7.นาแก ใส่แค่ปี 69มา'!T26+'8.ศรีสงคราม'!T26+'9.นาหว้า'!T26+'10.โพนสวรรค์ ใส่แค่ปี 68มา'!T26+'11.วังยาง'!T26+'12.ธาตุพนม'!T26</f>
        <v>0</v>
      </c>
      <c r="U26" s="110">
        <f>+'1. นครพนม กรอกตัวหนังสือมา'!U26+'2.ปลาปาก รด,คชจ1เดือน&gt;แผน'!U26+'3.ท่าอุเทน ใส่แค่ปี 68มา'!U26+'4.บ้านแพง ใส่แค่ปี 68มา'!U26+'5.นาทม'!U26+'6.เรณูนคร ใส่แค่ปี 68มา'!U26+' 7.นาแก ใส่แค่ปี 69มา'!U26+'8.ศรีสงคราม'!U26+'9.นาหว้า'!U26+'10.โพนสวรรค์ ใส่แค่ปี 68มา'!U26+'11.วังยาง'!U26+'12.ธาตุพนม'!U26</f>
        <v>0</v>
      </c>
      <c r="V26" s="110">
        <f>+'1. นครพนม กรอกตัวหนังสือมา'!V26+'2.ปลาปาก รด,คชจ1เดือน&gt;แผน'!V26+'3.ท่าอุเทน ใส่แค่ปี 68มา'!V26+'4.บ้านแพง ใส่แค่ปี 68มา'!V26+'5.นาทม'!V26+'6.เรณูนคร ใส่แค่ปี 68มา'!V26+' 7.นาแก ใส่แค่ปี 69มา'!V26+'8.ศรีสงคราม'!V26+'9.นาหว้า'!V26+'10.โพนสวรรค์ ใส่แค่ปี 68มา'!V26+'11.วังยาง'!V26+'12.ธาตุพนม'!V26</f>
        <v>0</v>
      </c>
      <c r="W26" s="110">
        <f>+'1. นครพนม กรอกตัวหนังสือมา'!W26+'2.ปลาปาก รด,คชจ1เดือน&gt;แผน'!W26+'3.ท่าอุเทน ใส่แค่ปี 68มา'!W26+'4.บ้านแพง ใส่แค่ปี 68มา'!W26+'5.นาทม'!W26+'6.เรณูนคร ใส่แค่ปี 68มา'!W26+' 7.นาแก ใส่แค่ปี 69มา'!W26+'8.ศรีสงคราม'!W26+'9.นาหว้า'!W26+'10.โพนสวรรค์ ใส่แค่ปี 68มา'!W26+'11.วังยาง'!W26+'12.ธาตุพนม'!W26</f>
        <v>0</v>
      </c>
      <c r="X26" s="110">
        <f>+'1. นครพนม กรอกตัวหนังสือมา'!X26+'2.ปลาปาก รด,คชจ1เดือน&gt;แผน'!X26+'3.ท่าอุเทน ใส่แค่ปี 68มา'!X26+'4.บ้านแพง ใส่แค่ปี 68มา'!X26+'5.นาทม'!X26+'6.เรณูนคร ใส่แค่ปี 68มา'!X26+' 7.นาแก ใส่แค่ปี 69มา'!X26+'8.ศรีสงคราม'!X26+'9.นาหว้า'!X26+'10.โพนสวรรค์ ใส่แค่ปี 68มา'!X26+'11.วังยาง'!X26+'12.ธาตุพนม'!X26</f>
        <v>0</v>
      </c>
      <c r="Y26" s="110">
        <f>+'1. นครพนม กรอกตัวหนังสือมา'!Y26+'2.ปลาปาก รด,คชจ1เดือน&gt;แผน'!Y26+'3.ท่าอุเทน ใส่แค่ปี 68มา'!Y26+'4.บ้านแพง ใส่แค่ปี 68มา'!Y26+'5.นาทม'!Y26+'6.เรณูนคร ใส่แค่ปี 68มา'!Y26+' 7.นาแก ใส่แค่ปี 69มา'!Y26+'8.ศรีสงคราม'!Y26+'9.นาหว้า'!Y26+'10.โพนสวรรค์ ใส่แค่ปี 68มา'!Y26+'11.วังยาง'!Y26+'12.ธาตุพนม'!Y26</f>
        <v>0</v>
      </c>
      <c r="Z26" s="110">
        <f>+'1. นครพนม กรอกตัวหนังสือมา'!Z26+'2.ปลาปาก รด,คชจ1เดือน&gt;แผน'!Z26+'3.ท่าอุเทน ใส่แค่ปี 68มา'!Z26+'4.บ้านแพง ใส่แค่ปี 68มา'!Z26+'5.นาทม'!Z26+'6.เรณูนคร ใส่แค่ปี 68มา'!Z26+' 7.นาแก ใส่แค่ปี 69มา'!Z26+'8.ศรีสงคราม'!Z26+'9.นาหว้า'!Z26+'10.โพนสวรรค์ ใส่แค่ปี 68มา'!Z26+'11.วังยาง'!Z26+'12.ธาตุพนม'!Z26</f>
        <v>0</v>
      </c>
      <c r="AA26" s="110">
        <f>+'1. นครพนม กรอกตัวหนังสือมา'!AA26+'2.ปลาปาก รด,คชจ1เดือน&gt;แผน'!AA26+'3.ท่าอุเทน ใส่แค่ปี 68มา'!AA26+'4.บ้านแพง ใส่แค่ปี 68มา'!AA26+'5.นาทม'!AA26+'6.เรณูนคร ใส่แค่ปี 68มา'!AA26+' 7.นาแก ใส่แค่ปี 69มา'!AA26+'8.ศรีสงคราม'!AA26+'9.นาหว้า'!AA26+'10.โพนสวรรค์ ใส่แค่ปี 68มา'!AA26+'11.วังยาง'!AA26+'12.ธาตุพนม'!AA26</f>
        <v>0</v>
      </c>
      <c r="AB26" s="110">
        <f>+'1. นครพนม กรอกตัวหนังสือมา'!AB26+'2.ปลาปาก รด,คชจ1เดือน&gt;แผน'!AB26+'3.ท่าอุเทน ใส่แค่ปี 68มา'!AB26+'4.บ้านแพง ใส่แค่ปี 68มา'!AB26+'5.นาทม'!AB26+'6.เรณูนคร ใส่แค่ปี 68มา'!AB26+' 7.นาแก ใส่แค่ปี 69มา'!AB26+'8.ศรีสงคราม'!AB26+'9.นาหว้า'!AB26+'10.โพนสวรรค์ ใส่แค่ปี 68มา'!AB26+'11.วังยาง'!AB26+'12.ธาตุพนม'!AB26</f>
        <v>0</v>
      </c>
      <c r="AC26" s="110">
        <f>+'1. นครพนม กรอกตัวหนังสือมา'!AC26+'2.ปลาปาก รด,คชจ1เดือน&gt;แผน'!AC26+'3.ท่าอุเทน ใส่แค่ปี 68มา'!AC26+'4.บ้านแพง ใส่แค่ปี 68มา'!AC26+'5.นาทม'!AC26+'6.เรณูนคร ใส่แค่ปี 68มา'!AC26+' 7.นาแก ใส่แค่ปี 69มา'!AC26+'8.ศรีสงคราม'!AC26+'9.นาหว้า'!AC26+'10.โพนสวรรค์ ใส่แค่ปี 68มา'!AC26+'11.วังยาง'!AC26+'12.ธาตุพนม'!AC26</f>
        <v>0</v>
      </c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1864450365.5800004</v>
      </c>
      <c r="F27" s="115">
        <f t="shared" si="8"/>
        <v>13603525692.849998</v>
      </c>
      <c r="G27" s="115" t="e">
        <f t="shared" si="8"/>
        <v>#VALUE!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 t="e">
        <f t="shared" si="8"/>
        <v>#VALUE!</v>
      </c>
      <c r="AE27" s="116" t="e">
        <f t="shared" si="5"/>
        <v>#VALUE!</v>
      </c>
      <c r="AF27" s="115" t="e">
        <f>SUM(AF10:AF26)</f>
        <v>#VALUE!</v>
      </c>
      <c r="AG27" s="116" t="e">
        <f t="shared" si="7"/>
        <v>#VALUE!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f>+'1. นครพนม กรอกตัวหนังสือมา'!E30+'2.ปลาปาก รด,คชจ1เดือน&gt;แผน'!E30+'3.ท่าอุเทน ใส่แค่ปี 68มา'!E30+'4.บ้านแพง ใส่แค่ปี 68มา'!E30+'5.นาทม'!E30+'6.เรณูนคร ใส่แค่ปี 68มา'!E30+' 7.นาแก ใส่แค่ปี 69มา'!E30+'8.ศรีสงคราม'!E30+'9.นาหว้า'!E30+'10.โพนสวรรค์ ใส่แค่ปี 68มา'!E30+'11.วังยาง'!E30+'12.ธาตุพนม'!E30</f>
        <v>239607589.67727274</v>
      </c>
      <c r="F30" s="110">
        <f>+'1. นครพนม กรอกตัวหนังสือมา'!F30+'2.ปลาปาก รด,คชจ1เดือน&gt;แผน'!F30+'3.ท่าอุเทน ใส่แค่ปี 68มา'!F30+'4.บ้านแพง ใส่แค่ปี 68มา'!F30+'5.นาทม'!F30+'6.เรณูนคร ใส่แค่ปี 68มา'!F30+' 7.นาแก ใส่แค่ปี 69มา'!F30+'8.ศรีสงคราม'!F30+'9.นาหว้า'!F30+'10.โพนสวรรค์ ใส่แค่ปี 68มา'!F30+'11.วังยาง'!F30+'12.ธาตุพนม'!F30</f>
        <v>4873581</v>
      </c>
      <c r="G30" s="110">
        <f>+'1. นครพนม กรอกตัวหนังสือมา'!G30+'2.ปลาปาก รด,คชจ1เดือน&gt;แผน'!G30+'3.ท่าอุเทน ใส่แค่ปี 68มา'!G30+'4.บ้านแพง ใส่แค่ปี 68มา'!G30+'5.นาทม'!G30+'6.เรณูนคร ใส่แค่ปี 68มา'!G30+' 7.นาแก ใส่แค่ปี 69มา'!G30+'8.ศรีสงคราม'!G30+'9.นาหว้า'!G30+'10.โพนสวรรค์ ใส่แค่ปี 68มา'!G30+'11.วังยาง'!G30+'12.ธาตุพนม'!G30</f>
        <v>9144289</v>
      </c>
      <c r="H30" s="110">
        <f>+'1. นครพนม กรอกตัวหนังสือมา'!H30+'2.ปลาปาก รด,คชจ1เดือน&gt;แผน'!H30+'3.ท่าอุเทน ใส่แค่ปี 68มา'!H30+'4.บ้านแพง ใส่แค่ปี 68มา'!H30+'5.นาทม'!H30+'6.เรณูนคร ใส่แค่ปี 68มา'!H30+' 7.นาแก ใส่แค่ปี 69มา'!H30+'8.ศรีสงคราม'!H30+'9.นาหว้า'!H30+'10.โพนสวรรค์ ใส่แค่ปี 68มา'!H30+'11.วังยาง'!H30+'12.ธาตุพนม'!H30</f>
        <v>0</v>
      </c>
      <c r="I30" s="110">
        <f>+'1. นครพนม กรอกตัวหนังสือมา'!I30+'2.ปลาปาก รด,คชจ1เดือน&gt;แผน'!I30+'3.ท่าอุเทน ใส่แค่ปี 68มา'!I30+'4.บ้านแพง ใส่แค่ปี 68มา'!I30+'5.นาทม'!I30+'6.เรณูนคร ใส่แค่ปี 68มา'!I30+' 7.นาแก ใส่แค่ปี 69มา'!I30+'8.ศรีสงคราม'!I30+'9.นาหว้า'!I30+'10.โพนสวรรค์ ใส่แค่ปี 68มา'!I30+'11.วังยาง'!I30+'12.ธาตุพนม'!I30</f>
        <v>0</v>
      </c>
      <c r="J30" s="110">
        <f>+'1. นครพนม กรอกตัวหนังสือมา'!J30+'2.ปลาปาก รด,คชจ1เดือน&gt;แผน'!J30+'3.ท่าอุเทน ใส่แค่ปี 68มา'!J30+'4.บ้านแพง ใส่แค่ปี 68มา'!J30+'5.นาทม'!J30+'6.เรณูนคร ใส่แค่ปี 68มา'!J30+' 7.นาแก ใส่แค่ปี 69มา'!J30+'8.ศรีสงคราม'!J30+'9.นาหว้า'!J30+'10.โพนสวรรค์ ใส่แค่ปี 68มา'!J30+'11.วังยาง'!J30+'12.ธาตุพนม'!J30</f>
        <v>0</v>
      </c>
      <c r="K30" s="110">
        <f>+'1. นครพนม กรอกตัวหนังสือมา'!K30+'2.ปลาปาก รด,คชจ1เดือน&gt;แผน'!K30+'3.ท่าอุเทน ใส่แค่ปี 68มา'!K30+'4.บ้านแพง ใส่แค่ปี 68มา'!K30+'5.นาทม'!K30+'6.เรณูนคร ใส่แค่ปี 68มา'!K30+' 7.นาแก ใส่แค่ปี 69มา'!K30+'8.ศรีสงคราม'!K30+'9.นาหว้า'!K30+'10.โพนสวรรค์ ใส่แค่ปี 68มา'!K30+'11.วังยาง'!K30+'12.ธาตุพนม'!K30</f>
        <v>0</v>
      </c>
      <c r="L30" s="110">
        <f>+'1. นครพนม กรอกตัวหนังสือมา'!L30+'2.ปลาปาก รด,คชจ1เดือน&gt;แผน'!L30+'3.ท่าอุเทน ใส่แค่ปี 68มา'!L30+'4.บ้านแพง ใส่แค่ปี 68มา'!L30+'5.นาทม'!L30+'6.เรณูนคร ใส่แค่ปี 68มา'!L30+' 7.นาแก ใส่แค่ปี 69มา'!L30+'8.ศรีสงคราม'!L30+'9.นาหว้า'!L30+'10.โพนสวรรค์ ใส่แค่ปี 68มา'!L30+'11.วังยาง'!L30+'12.ธาตุพนม'!L30</f>
        <v>0</v>
      </c>
      <c r="M30" s="110">
        <f>+'1. นครพนม กรอกตัวหนังสือมา'!M30+'2.ปลาปาก รด,คชจ1เดือน&gt;แผน'!M30+'3.ท่าอุเทน ใส่แค่ปี 68มา'!M30+'4.บ้านแพง ใส่แค่ปี 68มา'!M30+'5.นาทม'!M30+'6.เรณูนคร ใส่แค่ปี 68มา'!M30+' 7.นาแก ใส่แค่ปี 69มา'!M30+'8.ศรีสงคราม'!M30+'9.นาหว้า'!M30+'10.โพนสวรรค์ ใส่แค่ปี 68มา'!M30+'11.วังยาง'!M30+'12.ธาตุพนม'!M30</f>
        <v>0</v>
      </c>
      <c r="N30" s="110">
        <f>+'1. นครพนม กรอกตัวหนังสือมา'!N30+'2.ปลาปาก รด,คชจ1เดือน&gt;แผน'!N30+'3.ท่าอุเทน ใส่แค่ปี 68มา'!N30+'4.บ้านแพง ใส่แค่ปี 68มา'!N30+'5.นาทม'!N30+'6.เรณูนคร ใส่แค่ปี 68มา'!N30+' 7.นาแก ใส่แค่ปี 69มา'!N30+'8.ศรีสงคราม'!N30+'9.นาหว้า'!N30+'10.โพนสวรรค์ ใส่แค่ปี 68มา'!N30+'11.วังยาง'!N30+'12.ธาตุพนม'!N30</f>
        <v>0</v>
      </c>
      <c r="O30" s="110">
        <f>+'1. นครพนม กรอกตัวหนังสือมา'!O30+'2.ปลาปาก รด,คชจ1เดือน&gt;แผน'!O30+'3.ท่าอุเทน ใส่แค่ปี 68มา'!O30+'4.บ้านแพง ใส่แค่ปี 68มา'!O30+'5.นาทม'!O30+'6.เรณูนคร ใส่แค่ปี 68มา'!O30+' 7.นาแก ใส่แค่ปี 69มา'!O30+'8.ศรีสงคราม'!O30+'9.นาหว้า'!O30+'10.โพนสวรรค์ ใส่แค่ปี 68มา'!O30+'11.วังยาง'!O30+'12.ธาตุพนม'!O30</f>
        <v>0</v>
      </c>
      <c r="P30" s="110">
        <f>+'1. นครพนม กรอกตัวหนังสือมา'!P30+'2.ปลาปาก รด,คชจ1เดือน&gt;แผน'!P30+'3.ท่าอุเทน ใส่แค่ปี 68มา'!P30+'4.บ้านแพง ใส่แค่ปี 68มา'!P30+'5.นาทม'!P30+'6.เรณูนคร ใส่แค่ปี 68มา'!P30+' 7.นาแก ใส่แค่ปี 69มา'!P30+'8.ศรีสงคราม'!P30+'9.นาหว้า'!P30+'10.โพนสวรรค์ ใส่แค่ปี 68มา'!P30+'11.วังยาง'!P30+'12.ธาตุพนม'!P30</f>
        <v>0</v>
      </c>
      <c r="Q30" s="110">
        <f>+'1. นครพนม กรอกตัวหนังสือมา'!Q30+'2.ปลาปาก รด,คชจ1เดือน&gt;แผน'!Q30+'3.ท่าอุเทน ใส่แค่ปี 68มา'!Q30+'4.บ้านแพง ใส่แค่ปี 68มา'!Q30+'5.นาทม'!Q30+'6.เรณูนคร ใส่แค่ปี 68มา'!Q30+' 7.นาแก ใส่แค่ปี 69มา'!Q30+'8.ศรีสงคราม'!Q30+'9.นาหว้า'!Q30+'10.โพนสวรรค์ ใส่แค่ปี 68มา'!Q30+'11.วังยาง'!Q30+'12.ธาตุพนม'!Q30</f>
        <v>0</v>
      </c>
      <c r="R30" s="110">
        <f>+'1. นครพนม กรอกตัวหนังสือมา'!R30+'2.ปลาปาก รด,คชจ1เดือน&gt;แผน'!R30+'3.ท่าอุเทน ใส่แค่ปี 68มา'!R30+'4.บ้านแพง ใส่แค่ปี 68มา'!R30+'5.นาทม'!R30+'6.เรณูนคร ใส่แค่ปี 68มา'!R30+' 7.นาแก ใส่แค่ปี 69มา'!R30+'8.ศรีสงคราม'!R30+'9.นาหว้า'!R30+'10.โพนสวรรค์ ใส่แค่ปี 68มา'!R30+'11.วังยาง'!R30+'12.ธาตุพนม'!R30</f>
        <v>0</v>
      </c>
      <c r="S30" s="110">
        <f>+'1. นครพนม กรอกตัวหนังสือมา'!S30+'2.ปลาปาก รด,คชจ1เดือน&gt;แผน'!S30+'3.ท่าอุเทน ใส่แค่ปี 68มา'!S30+'4.บ้านแพง ใส่แค่ปี 68มา'!S30+'5.นาทม'!S30+'6.เรณูนคร ใส่แค่ปี 68มา'!S30+' 7.นาแก ใส่แค่ปี 69มา'!S30+'8.ศรีสงคราม'!S30+'9.นาหว้า'!S30+'10.โพนสวรรค์ ใส่แค่ปี 68มา'!S30+'11.วังยาง'!S30+'12.ธาตุพนม'!S30</f>
        <v>0</v>
      </c>
      <c r="T30" s="110">
        <f>+'1. นครพนม กรอกตัวหนังสือมา'!T30+'2.ปลาปาก รด,คชจ1เดือน&gt;แผน'!T30+'3.ท่าอุเทน ใส่แค่ปี 68มา'!T30+'4.บ้านแพง ใส่แค่ปี 68มา'!T30+'5.นาทม'!T30+'6.เรณูนคร ใส่แค่ปี 68มา'!T30+' 7.นาแก ใส่แค่ปี 69มา'!T30+'8.ศรีสงคราม'!T30+'9.นาหว้า'!T30+'10.โพนสวรรค์ ใส่แค่ปี 68มา'!T30+'11.วังยาง'!T30+'12.ธาตุพนม'!T30</f>
        <v>0</v>
      </c>
      <c r="U30" s="110">
        <f>+'1. นครพนม กรอกตัวหนังสือมา'!U30+'2.ปลาปาก รด,คชจ1เดือน&gt;แผน'!U30+'3.ท่าอุเทน ใส่แค่ปี 68มา'!U30+'4.บ้านแพง ใส่แค่ปี 68มา'!U30+'5.นาทม'!U30+'6.เรณูนคร ใส่แค่ปี 68มา'!U30+' 7.นาแก ใส่แค่ปี 69มา'!U30+'8.ศรีสงคราม'!U30+'9.นาหว้า'!U30+'10.โพนสวรรค์ ใส่แค่ปี 68มา'!U30+'11.วังยาง'!U30+'12.ธาตุพนม'!U30</f>
        <v>0</v>
      </c>
      <c r="V30" s="110">
        <f>+'1. นครพนม กรอกตัวหนังสือมา'!V30+'2.ปลาปาก รด,คชจ1เดือน&gt;แผน'!V30+'3.ท่าอุเทน ใส่แค่ปี 68มา'!V30+'4.บ้านแพง ใส่แค่ปี 68มา'!V30+'5.นาทม'!V30+'6.เรณูนคร ใส่แค่ปี 68มา'!V30+' 7.นาแก ใส่แค่ปี 69มา'!V30+'8.ศรีสงคราม'!V30+'9.นาหว้า'!V30+'10.โพนสวรรค์ ใส่แค่ปี 68มา'!V30+'11.วังยาง'!V30+'12.ธาตุพนม'!V30</f>
        <v>0</v>
      </c>
      <c r="W30" s="110">
        <f>+'1. นครพนม กรอกตัวหนังสือมา'!W30+'2.ปลาปาก รด,คชจ1เดือน&gt;แผน'!W30+'3.ท่าอุเทน ใส่แค่ปี 68มา'!W30+'4.บ้านแพง ใส่แค่ปี 68มา'!W30+'5.นาทม'!W30+'6.เรณูนคร ใส่แค่ปี 68มา'!W30+' 7.นาแก ใส่แค่ปี 69มา'!W30+'8.ศรีสงคราม'!W30+'9.นาหว้า'!W30+'10.โพนสวรรค์ ใส่แค่ปี 68มา'!W30+'11.วังยาง'!W30+'12.ธาตุพนม'!W30</f>
        <v>0</v>
      </c>
      <c r="X30" s="110">
        <f>+'1. นครพนม กรอกตัวหนังสือมา'!X30+'2.ปลาปาก รด,คชจ1เดือน&gt;แผน'!X30+'3.ท่าอุเทน ใส่แค่ปี 68มา'!X30+'4.บ้านแพง ใส่แค่ปี 68มา'!X30+'5.นาทม'!X30+'6.เรณูนคร ใส่แค่ปี 68มา'!X30+' 7.นาแก ใส่แค่ปี 69มา'!X30+'8.ศรีสงคราม'!X30+'9.นาหว้า'!X30+'10.โพนสวรรค์ ใส่แค่ปี 68มา'!X30+'11.วังยาง'!X30+'12.ธาตุพนม'!X30</f>
        <v>0</v>
      </c>
      <c r="Y30" s="110">
        <f>+'1. นครพนม กรอกตัวหนังสือมา'!Y30+'2.ปลาปาก รด,คชจ1เดือน&gt;แผน'!Y30+'3.ท่าอุเทน ใส่แค่ปี 68มา'!Y30+'4.บ้านแพง ใส่แค่ปี 68มา'!Y30+'5.นาทม'!Y30+'6.เรณูนคร ใส่แค่ปี 68มา'!Y30+' 7.นาแก ใส่แค่ปี 69มา'!Y30+'8.ศรีสงคราม'!Y30+'9.นาหว้า'!Y30+'10.โพนสวรรค์ ใส่แค่ปี 68มา'!Y30+'11.วังยาง'!Y30+'12.ธาตุพนม'!Y30</f>
        <v>0</v>
      </c>
      <c r="Z30" s="110">
        <f>+'1. นครพนม กรอกตัวหนังสือมา'!Z30+'2.ปลาปาก รด,คชจ1เดือน&gt;แผน'!Z30+'3.ท่าอุเทน ใส่แค่ปี 68มา'!Z30+'4.บ้านแพง ใส่แค่ปี 68มา'!Z30+'5.นาทม'!Z30+'6.เรณูนคร ใส่แค่ปี 68มา'!Z30+' 7.นาแก ใส่แค่ปี 69มา'!Z30+'8.ศรีสงคราม'!Z30+'9.นาหว้า'!Z30+'10.โพนสวรรค์ ใส่แค่ปี 68มา'!Z30+'11.วังยาง'!Z30+'12.ธาตุพนม'!Z30</f>
        <v>0</v>
      </c>
      <c r="AA30" s="110">
        <f>+'1. นครพนม กรอกตัวหนังสือมา'!AA30+'2.ปลาปาก รด,คชจ1เดือน&gt;แผน'!AA30+'3.ท่าอุเทน ใส่แค่ปี 68มา'!AA30+'4.บ้านแพง ใส่แค่ปี 68มา'!AA30+'5.นาทม'!AA30+'6.เรณูนคร ใส่แค่ปี 68มา'!AA30+' 7.นาแก ใส่แค่ปี 69มา'!AA30+'8.ศรีสงคราม'!AA30+'9.นาหว้า'!AA30+'10.โพนสวรรค์ ใส่แค่ปี 68มา'!AA30+'11.วังยาง'!AA30+'12.ธาตุพนม'!AA30</f>
        <v>0</v>
      </c>
      <c r="AB30" s="110">
        <f>+'1. นครพนม กรอกตัวหนังสือมา'!AB30+'2.ปลาปาก รด,คชจ1เดือน&gt;แผน'!AB30+'3.ท่าอุเทน ใส่แค่ปี 68มา'!AB30+'4.บ้านแพง ใส่แค่ปี 68มา'!AB30+'5.นาทม'!AB30+'6.เรณูนคร ใส่แค่ปี 68มา'!AB30+' 7.นาแก ใส่แค่ปี 69มา'!AB30+'8.ศรีสงคราม'!AB30+'9.นาหว้า'!AB30+'10.โพนสวรรค์ ใส่แค่ปี 68มา'!AB30+'11.วังยาง'!AB30+'12.ธาตุพนม'!AB30</f>
        <v>0</v>
      </c>
      <c r="AC30" s="110">
        <f>+'1. นครพนม กรอกตัวหนังสือมา'!AC30+'2.ปลาปาก รด,คชจ1เดือน&gt;แผน'!AC30+'3.ท่าอุเทน ใส่แค่ปี 68มา'!AC30+'4.บ้านแพง ใส่แค่ปี 68มา'!AC30+'5.นาทม'!AC30+'6.เรณูนคร ใส่แค่ปี 68มา'!AC30+' 7.นาแก ใส่แค่ปี 69มา'!AC30+'8.ศรีสงคราม'!AC30+'9.นาหว้า'!AC30+'10.โพนสวรรค์ ใส่แค่ปี 68มา'!AC30+'11.วังยาง'!AC30+'12.ธาตุพนม'!AC30</f>
        <v>0</v>
      </c>
      <c r="AD30" s="110">
        <f t="shared" ref="AD30:AD41" si="9">SUM(F30:AC30)</f>
        <v>14017870</v>
      </c>
      <c r="AE30" s="111">
        <f t="shared" ref="AE30:AE41" si="10">+AD30*100/E30</f>
        <v>5.8503447319346842</v>
      </c>
      <c r="AF30" s="110">
        <f t="shared" ref="AF30:AF41" si="11">+E30-AD30</f>
        <v>225589719.67727274</v>
      </c>
      <c r="AG30" s="111">
        <f t="shared" ref="AG30:AG41" si="12">+AF30*100/E30</f>
        <v>94.149655268065302</v>
      </c>
    </row>
    <row r="31" spans="2:33" ht="24" customHeight="1">
      <c r="B31" s="109"/>
      <c r="C31" s="109"/>
      <c r="D31" s="109" t="s">
        <v>124</v>
      </c>
      <c r="E31" s="110">
        <f>+'1. นครพนม กรอกตัวหนังสือมา'!E31+'2.ปลาปาก รด,คชจ1เดือน&gt;แผน'!E31+'3.ท่าอุเทน ใส่แค่ปี 68มา'!E31+'4.บ้านแพง ใส่แค่ปี 68มา'!E31+'5.นาทม'!E31+'6.เรณูนคร ใส่แค่ปี 68มา'!E31+' 7.นาแก ใส่แค่ปี 69มา'!E31+'8.ศรีสงคราม'!E31+'9.นาหว้า'!E31+'10.โพนสวรรค์ ใส่แค่ปี 68มา'!E31+'11.วังยาง'!E31+'12.ธาตุพนม'!E31</f>
        <v>120579529.81727274</v>
      </c>
      <c r="F31" s="110">
        <f>+'1. นครพนม กรอกตัวหนังสือมา'!F31+'2.ปลาปาก รด,คชจ1เดือน&gt;แผน'!F31+'3.ท่าอุเทน ใส่แค่ปี 68มา'!F31+'4.บ้านแพง ใส่แค่ปี 68มา'!F31+'5.นาทม'!F31+'6.เรณูนคร ใส่แค่ปี 68มา'!F31+' 7.นาแก ใส่แค่ปี 69มา'!F31+'8.ศรีสงคราม'!F31+'9.นาหว้า'!F31+'10.โพนสวรรค์ ใส่แค่ปี 68มา'!F31+'11.วังยาง'!F31+'12.ธาตุพนม'!F31</f>
        <v>818611.25</v>
      </c>
      <c r="G31" s="110">
        <f>+'1. นครพนม กรอกตัวหนังสือมา'!G31+'2.ปลาปาก รด,คชจ1เดือน&gt;แผน'!G31+'3.ท่าอุเทน ใส่แค่ปี 68มา'!G31+'4.บ้านแพง ใส่แค่ปี 68มา'!G31+'5.นาทม'!G31+'6.เรณูนคร ใส่แค่ปี 68มา'!G31+' 7.นาแก ใส่แค่ปี 69มา'!G31+'8.ศรีสงคราม'!G31+'9.นาหว้า'!G31+'10.โพนสวรรค์ ใส่แค่ปี 68มา'!G31+'11.วังยาง'!G31+'12.ธาตุพนม'!G31</f>
        <v>5985535</v>
      </c>
      <c r="H31" s="110">
        <f>+'1. นครพนม กรอกตัวหนังสือมา'!H31+'2.ปลาปาก รด,คชจ1เดือน&gt;แผน'!H31+'3.ท่าอุเทน ใส่แค่ปี 68มา'!H31+'4.บ้านแพง ใส่แค่ปี 68มา'!H31+'5.นาทม'!H31+'6.เรณูนคร ใส่แค่ปี 68มา'!H31+' 7.นาแก ใส่แค่ปี 69มา'!H31+'8.ศรีสงคราม'!H31+'9.นาหว้า'!H31+'10.โพนสวรรค์ ใส่แค่ปี 68มา'!H31+'11.วังยาง'!H31+'12.ธาตุพนม'!H31</f>
        <v>0</v>
      </c>
      <c r="I31" s="110">
        <f>+'1. นครพนม กรอกตัวหนังสือมา'!I31+'2.ปลาปาก รด,คชจ1เดือน&gt;แผน'!I31+'3.ท่าอุเทน ใส่แค่ปี 68มา'!I31+'4.บ้านแพง ใส่แค่ปี 68มา'!I31+'5.นาทม'!I31+'6.เรณูนคร ใส่แค่ปี 68มา'!I31+' 7.นาแก ใส่แค่ปี 69มา'!I31+'8.ศรีสงคราม'!I31+'9.นาหว้า'!I31+'10.โพนสวรรค์ ใส่แค่ปี 68มา'!I31+'11.วังยาง'!I31+'12.ธาตุพนม'!I31</f>
        <v>0</v>
      </c>
      <c r="J31" s="110">
        <f>+'1. นครพนม กรอกตัวหนังสือมา'!J31+'2.ปลาปาก รด,คชจ1เดือน&gt;แผน'!J31+'3.ท่าอุเทน ใส่แค่ปี 68มา'!J31+'4.บ้านแพง ใส่แค่ปี 68มา'!J31+'5.นาทม'!J31+'6.เรณูนคร ใส่แค่ปี 68มา'!J31+' 7.นาแก ใส่แค่ปี 69มา'!J31+'8.ศรีสงคราม'!J31+'9.นาหว้า'!J31+'10.โพนสวรรค์ ใส่แค่ปี 68มา'!J31+'11.วังยาง'!J31+'12.ธาตุพนม'!J31</f>
        <v>0</v>
      </c>
      <c r="K31" s="110">
        <f>+'1. นครพนม กรอกตัวหนังสือมา'!K31+'2.ปลาปาก รด,คชจ1เดือน&gt;แผน'!K31+'3.ท่าอุเทน ใส่แค่ปี 68มา'!K31+'4.บ้านแพง ใส่แค่ปี 68มา'!K31+'5.นาทม'!K31+'6.เรณูนคร ใส่แค่ปี 68มา'!K31+' 7.นาแก ใส่แค่ปี 69มา'!K31+'8.ศรีสงคราม'!K31+'9.นาหว้า'!K31+'10.โพนสวรรค์ ใส่แค่ปี 68มา'!K31+'11.วังยาง'!K31+'12.ธาตุพนม'!K31</f>
        <v>0</v>
      </c>
      <c r="L31" s="110">
        <f>+'1. นครพนม กรอกตัวหนังสือมา'!L31+'2.ปลาปาก รด,คชจ1เดือน&gt;แผน'!L31+'3.ท่าอุเทน ใส่แค่ปี 68มา'!L31+'4.บ้านแพง ใส่แค่ปี 68มา'!L31+'5.นาทม'!L31+'6.เรณูนคร ใส่แค่ปี 68มา'!L31+' 7.นาแก ใส่แค่ปี 69มา'!L31+'8.ศรีสงคราม'!L31+'9.นาหว้า'!L31+'10.โพนสวรรค์ ใส่แค่ปี 68มา'!L31+'11.วังยาง'!L31+'12.ธาตุพนม'!L31</f>
        <v>0</v>
      </c>
      <c r="M31" s="110">
        <f>+'1. นครพนม กรอกตัวหนังสือมา'!M31+'2.ปลาปาก รด,คชจ1เดือน&gt;แผน'!M31+'3.ท่าอุเทน ใส่แค่ปี 68มา'!M31+'4.บ้านแพง ใส่แค่ปี 68มา'!M31+'5.นาทม'!M31+'6.เรณูนคร ใส่แค่ปี 68มา'!M31+' 7.นาแก ใส่แค่ปี 69มา'!M31+'8.ศรีสงคราม'!M31+'9.นาหว้า'!M31+'10.โพนสวรรค์ ใส่แค่ปี 68มา'!M31+'11.วังยาง'!M31+'12.ธาตุพนม'!M31</f>
        <v>0</v>
      </c>
      <c r="N31" s="110">
        <f>+'1. นครพนม กรอกตัวหนังสือมา'!N31+'2.ปลาปาก รด,คชจ1เดือน&gt;แผน'!N31+'3.ท่าอุเทน ใส่แค่ปี 68มา'!N31+'4.บ้านแพง ใส่แค่ปี 68มา'!N31+'5.นาทม'!N31+'6.เรณูนคร ใส่แค่ปี 68มา'!N31+' 7.นาแก ใส่แค่ปี 69มา'!N31+'8.ศรีสงคราม'!N31+'9.นาหว้า'!N31+'10.โพนสวรรค์ ใส่แค่ปี 68มา'!N31+'11.วังยาง'!N31+'12.ธาตุพนม'!N31</f>
        <v>0</v>
      </c>
      <c r="O31" s="110">
        <f>+'1. นครพนม กรอกตัวหนังสือมา'!O31+'2.ปลาปาก รด,คชจ1เดือน&gt;แผน'!O31+'3.ท่าอุเทน ใส่แค่ปี 68มา'!O31+'4.บ้านแพง ใส่แค่ปี 68มา'!O31+'5.นาทม'!O31+'6.เรณูนคร ใส่แค่ปี 68มา'!O31+' 7.นาแก ใส่แค่ปี 69มา'!O31+'8.ศรีสงคราม'!O31+'9.นาหว้า'!O31+'10.โพนสวรรค์ ใส่แค่ปี 68มา'!O31+'11.วังยาง'!O31+'12.ธาตุพนม'!O31</f>
        <v>0</v>
      </c>
      <c r="P31" s="110">
        <f>+'1. นครพนม กรอกตัวหนังสือมา'!P31+'2.ปลาปาก รด,คชจ1เดือน&gt;แผน'!P31+'3.ท่าอุเทน ใส่แค่ปี 68มา'!P31+'4.บ้านแพง ใส่แค่ปี 68มา'!P31+'5.นาทม'!P31+'6.เรณูนคร ใส่แค่ปี 68มา'!P31+' 7.นาแก ใส่แค่ปี 69มา'!P31+'8.ศรีสงคราม'!P31+'9.นาหว้า'!P31+'10.โพนสวรรค์ ใส่แค่ปี 68มา'!P31+'11.วังยาง'!P31+'12.ธาตุพนม'!P31</f>
        <v>0</v>
      </c>
      <c r="Q31" s="110">
        <f>+'1. นครพนม กรอกตัวหนังสือมา'!Q31+'2.ปลาปาก รด,คชจ1เดือน&gt;แผน'!Q31+'3.ท่าอุเทน ใส่แค่ปี 68มา'!Q31+'4.บ้านแพง ใส่แค่ปี 68มา'!Q31+'5.นาทม'!Q31+'6.เรณูนคร ใส่แค่ปี 68มา'!Q31+' 7.นาแก ใส่แค่ปี 69มา'!Q31+'8.ศรีสงคราม'!Q31+'9.นาหว้า'!Q31+'10.โพนสวรรค์ ใส่แค่ปี 68มา'!Q31+'11.วังยาง'!Q31+'12.ธาตุพนม'!Q31</f>
        <v>0</v>
      </c>
      <c r="R31" s="110">
        <f>+'1. นครพนม กรอกตัวหนังสือมา'!R31+'2.ปลาปาก รด,คชจ1เดือน&gt;แผน'!R31+'3.ท่าอุเทน ใส่แค่ปี 68มา'!R31+'4.บ้านแพง ใส่แค่ปี 68มา'!R31+'5.นาทม'!R31+'6.เรณูนคร ใส่แค่ปี 68มา'!R31+' 7.นาแก ใส่แค่ปี 69มา'!R31+'8.ศรีสงคราม'!R31+'9.นาหว้า'!R31+'10.โพนสวรรค์ ใส่แค่ปี 68มา'!R31+'11.วังยาง'!R31+'12.ธาตุพนม'!R31</f>
        <v>0</v>
      </c>
      <c r="S31" s="110">
        <f>+'1. นครพนม กรอกตัวหนังสือมา'!S31+'2.ปลาปาก รด,คชจ1เดือน&gt;แผน'!S31+'3.ท่าอุเทน ใส่แค่ปี 68มา'!S31+'4.บ้านแพง ใส่แค่ปี 68มา'!S31+'5.นาทม'!S31+'6.เรณูนคร ใส่แค่ปี 68มา'!S31+' 7.นาแก ใส่แค่ปี 69มา'!S31+'8.ศรีสงคราม'!S31+'9.นาหว้า'!S31+'10.โพนสวรรค์ ใส่แค่ปี 68มา'!S31+'11.วังยาง'!S31+'12.ธาตุพนม'!S31</f>
        <v>0</v>
      </c>
      <c r="T31" s="110">
        <f>+'1. นครพนม กรอกตัวหนังสือมา'!T31+'2.ปลาปาก รด,คชจ1เดือน&gt;แผน'!T31+'3.ท่าอุเทน ใส่แค่ปี 68มา'!T31+'4.บ้านแพง ใส่แค่ปี 68มา'!T31+'5.นาทม'!T31+'6.เรณูนคร ใส่แค่ปี 68มา'!T31+' 7.นาแก ใส่แค่ปี 69มา'!T31+'8.ศรีสงคราม'!T31+'9.นาหว้า'!T31+'10.โพนสวรรค์ ใส่แค่ปี 68มา'!T31+'11.วังยาง'!T31+'12.ธาตุพนม'!T31</f>
        <v>0</v>
      </c>
      <c r="U31" s="110">
        <f>+'1. นครพนม กรอกตัวหนังสือมา'!U31+'2.ปลาปาก รด,คชจ1เดือน&gt;แผน'!U31+'3.ท่าอุเทน ใส่แค่ปี 68มา'!U31+'4.บ้านแพง ใส่แค่ปี 68มา'!U31+'5.นาทม'!U31+'6.เรณูนคร ใส่แค่ปี 68มา'!U31+' 7.นาแก ใส่แค่ปี 69มา'!U31+'8.ศรีสงคราม'!U31+'9.นาหว้า'!U31+'10.โพนสวรรค์ ใส่แค่ปี 68มา'!U31+'11.วังยาง'!U31+'12.ธาตุพนม'!U31</f>
        <v>0</v>
      </c>
      <c r="V31" s="110">
        <f>+'1. นครพนม กรอกตัวหนังสือมา'!V31+'2.ปลาปาก รด,คชจ1เดือน&gt;แผน'!V31+'3.ท่าอุเทน ใส่แค่ปี 68มา'!V31+'4.บ้านแพง ใส่แค่ปี 68มา'!V31+'5.นาทม'!V31+'6.เรณูนคร ใส่แค่ปี 68มา'!V31+' 7.นาแก ใส่แค่ปี 69มา'!V31+'8.ศรีสงคราม'!V31+'9.นาหว้า'!V31+'10.โพนสวรรค์ ใส่แค่ปี 68มา'!V31+'11.วังยาง'!V31+'12.ธาตุพนม'!V31</f>
        <v>0</v>
      </c>
      <c r="W31" s="110">
        <f>+'1. นครพนม กรอกตัวหนังสือมา'!W31+'2.ปลาปาก รด,คชจ1เดือน&gt;แผน'!W31+'3.ท่าอุเทน ใส่แค่ปี 68มา'!W31+'4.บ้านแพง ใส่แค่ปี 68มา'!W31+'5.นาทม'!W31+'6.เรณูนคร ใส่แค่ปี 68มา'!W31+' 7.นาแก ใส่แค่ปี 69มา'!W31+'8.ศรีสงคราม'!W31+'9.นาหว้า'!W31+'10.โพนสวรรค์ ใส่แค่ปี 68มา'!W31+'11.วังยาง'!W31+'12.ธาตุพนม'!W31</f>
        <v>0</v>
      </c>
      <c r="X31" s="110">
        <f>+'1. นครพนม กรอกตัวหนังสือมา'!X31+'2.ปลาปาก รด,คชจ1เดือน&gt;แผน'!X31+'3.ท่าอุเทน ใส่แค่ปี 68มา'!X31+'4.บ้านแพง ใส่แค่ปี 68มา'!X31+'5.นาทม'!X31+'6.เรณูนคร ใส่แค่ปี 68มา'!X31+' 7.นาแก ใส่แค่ปี 69มา'!X31+'8.ศรีสงคราม'!X31+'9.นาหว้า'!X31+'10.โพนสวรรค์ ใส่แค่ปี 68มา'!X31+'11.วังยาง'!X31+'12.ธาตุพนม'!X31</f>
        <v>0</v>
      </c>
      <c r="Y31" s="110">
        <f>+'1. นครพนม กรอกตัวหนังสือมา'!Y31+'2.ปลาปาก รด,คชจ1เดือน&gt;แผน'!Y31+'3.ท่าอุเทน ใส่แค่ปี 68มา'!Y31+'4.บ้านแพง ใส่แค่ปี 68มา'!Y31+'5.นาทม'!Y31+'6.เรณูนคร ใส่แค่ปี 68มา'!Y31+' 7.นาแก ใส่แค่ปี 69มา'!Y31+'8.ศรีสงคราม'!Y31+'9.นาหว้า'!Y31+'10.โพนสวรรค์ ใส่แค่ปี 68มา'!Y31+'11.วังยาง'!Y31+'12.ธาตุพนม'!Y31</f>
        <v>0</v>
      </c>
      <c r="Z31" s="110">
        <f>+'1. นครพนม กรอกตัวหนังสือมา'!Z31+'2.ปลาปาก รด,คชจ1เดือน&gt;แผน'!Z31+'3.ท่าอุเทน ใส่แค่ปี 68มา'!Z31+'4.บ้านแพง ใส่แค่ปี 68มา'!Z31+'5.นาทม'!Z31+'6.เรณูนคร ใส่แค่ปี 68มา'!Z31+' 7.นาแก ใส่แค่ปี 69มา'!Z31+'8.ศรีสงคราม'!Z31+'9.นาหว้า'!Z31+'10.โพนสวรรค์ ใส่แค่ปี 68มา'!Z31+'11.วังยาง'!Z31+'12.ธาตุพนม'!Z31</f>
        <v>0</v>
      </c>
      <c r="AA31" s="110">
        <f>+'1. นครพนม กรอกตัวหนังสือมา'!AA31+'2.ปลาปาก รด,คชจ1เดือน&gt;แผน'!AA31+'3.ท่าอุเทน ใส่แค่ปี 68มา'!AA31+'4.บ้านแพง ใส่แค่ปี 68มา'!AA31+'5.นาทม'!AA31+'6.เรณูนคร ใส่แค่ปี 68มา'!AA31+' 7.นาแก ใส่แค่ปี 69มา'!AA31+'8.ศรีสงคราม'!AA31+'9.นาหว้า'!AA31+'10.โพนสวรรค์ ใส่แค่ปี 68มา'!AA31+'11.วังยาง'!AA31+'12.ธาตุพนม'!AA31</f>
        <v>0</v>
      </c>
      <c r="AB31" s="110">
        <f>+'1. นครพนม กรอกตัวหนังสือมา'!AB31+'2.ปลาปาก รด,คชจ1เดือน&gt;แผน'!AB31+'3.ท่าอุเทน ใส่แค่ปี 68มา'!AB31+'4.บ้านแพง ใส่แค่ปี 68มา'!AB31+'5.นาทม'!AB31+'6.เรณูนคร ใส่แค่ปี 68มา'!AB31+' 7.นาแก ใส่แค่ปี 69มา'!AB31+'8.ศรีสงคราม'!AB31+'9.นาหว้า'!AB31+'10.โพนสวรรค์ ใส่แค่ปี 68มา'!AB31+'11.วังยาง'!AB31+'12.ธาตุพนม'!AB31</f>
        <v>0</v>
      </c>
      <c r="AC31" s="110">
        <f>+'1. นครพนม กรอกตัวหนังสือมา'!AC31+'2.ปลาปาก รด,คชจ1เดือน&gt;แผน'!AC31+'3.ท่าอุเทน ใส่แค่ปี 68มา'!AC31+'4.บ้านแพง ใส่แค่ปี 68มา'!AC31+'5.นาทม'!AC31+'6.เรณูนคร ใส่แค่ปี 68มา'!AC31+' 7.นาแก ใส่แค่ปี 69มา'!AC31+'8.ศรีสงคราม'!AC31+'9.นาหว้า'!AC31+'10.โพนสวรรค์ ใส่แค่ปี 68มา'!AC31+'11.วังยาง'!AC31+'12.ธาตุพนม'!AC31</f>
        <v>0</v>
      </c>
      <c r="AD31" s="110">
        <f t="shared" si="9"/>
        <v>6804146.25</v>
      </c>
      <c r="AE31" s="111">
        <f t="shared" si="10"/>
        <v>5.6428701126228162</v>
      </c>
      <c r="AF31" s="110">
        <f t="shared" si="11"/>
        <v>113775383.56727274</v>
      </c>
      <c r="AG31" s="111">
        <f t="shared" si="12"/>
        <v>94.357129887377184</v>
      </c>
    </row>
    <row r="32" spans="2:33" ht="24" customHeight="1">
      <c r="B32" s="109"/>
      <c r="C32" s="109"/>
      <c r="D32" s="109" t="s">
        <v>40</v>
      </c>
      <c r="E32" s="110">
        <f>+'1. นครพนม กรอกตัวหนังสือมา'!E32+'2.ปลาปาก รด,คชจ1เดือน&gt;แผน'!E32+'3.ท่าอุเทน ใส่แค่ปี 68มา'!E32+'4.บ้านแพง ใส่แค่ปี 68มา'!E32+'5.นาทม'!E32+'6.เรณูนคร ใส่แค่ปี 68มา'!E32+' 7.นาแก ใส่แค่ปี 69มา'!E32+'8.ศรีสงคราม'!E32+'9.นาหว้า'!E32+'10.โพนสวรรค์ ใส่แค่ปี 68มา'!E32+'11.วังยาง'!E32+'12.ธาตุพนม'!E32</f>
        <v>39940601.993636362</v>
      </c>
      <c r="F32" s="110">
        <f>+'1. นครพนม กรอกตัวหนังสือมา'!F32+'2.ปลาปาก รด,คชจ1เดือน&gt;แผน'!F32+'3.ท่าอุเทน ใส่แค่ปี 68มา'!F32+'4.บ้านแพง ใส่แค่ปี 68มา'!F32+'5.นาทม'!F32+'6.เรณูนคร ใส่แค่ปี 68มา'!F32+' 7.นาแก ใส่แค่ปี 69มา'!F32+'8.ศรีสงคราม'!F32+'9.นาหว้า'!F32+'10.โพนสวรรค์ ใส่แค่ปี 68มา'!F32+'11.วังยาง'!F32+'12.ธาตุพนม'!F32</f>
        <v>494085</v>
      </c>
      <c r="G32" s="110">
        <f>+'1. นครพนม กรอกตัวหนังสือมา'!G32+'2.ปลาปาก รด,คชจ1เดือน&gt;แผน'!G32+'3.ท่าอุเทน ใส่แค่ปี 68มา'!G32+'4.บ้านแพง ใส่แค่ปี 68มา'!G32+'5.นาทม'!G32+'6.เรณูนคร ใส่แค่ปี 68มา'!G32+' 7.นาแก ใส่แค่ปี 69มา'!G32+'8.ศรีสงคราม'!G32+'9.นาหว้า'!G32+'10.โพนสวรรค์ ใส่แค่ปี 68มา'!G32+'11.วังยาง'!G32+'12.ธาตุพนม'!G32</f>
        <v>4645723.82</v>
      </c>
      <c r="H32" s="110">
        <f>+'1. นครพนม กรอกตัวหนังสือมา'!H32+'2.ปลาปาก รด,คชจ1เดือน&gt;แผน'!H32+'3.ท่าอุเทน ใส่แค่ปี 68มา'!H32+'4.บ้านแพง ใส่แค่ปี 68มา'!H32+'5.นาทม'!H32+'6.เรณูนคร ใส่แค่ปี 68มา'!H32+' 7.นาแก ใส่แค่ปี 69มา'!H32+'8.ศรีสงคราม'!H32+'9.นาหว้า'!H32+'10.โพนสวรรค์ ใส่แค่ปี 68มา'!H32+'11.วังยาง'!H32+'12.ธาตุพนม'!H32</f>
        <v>0</v>
      </c>
      <c r="I32" s="110">
        <f>+'1. นครพนม กรอกตัวหนังสือมา'!I32+'2.ปลาปาก รด,คชจ1เดือน&gt;แผน'!I32+'3.ท่าอุเทน ใส่แค่ปี 68มา'!I32+'4.บ้านแพง ใส่แค่ปี 68มา'!I32+'5.นาทม'!I32+'6.เรณูนคร ใส่แค่ปี 68มา'!I32+' 7.นาแก ใส่แค่ปี 69มา'!I32+'8.ศรีสงคราม'!I32+'9.นาหว้า'!I32+'10.โพนสวรรค์ ใส่แค่ปี 68มา'!I32+'11.วังยาง'!I32+'12.ธาตุพนม'!I32</f>
        <v>0</v>
      </c>
      <c r="J32" s="110">
        <f>+'1. นครพนม กรอกตัวหนังสือมา'!J32+'2.ปลาปาก รด,คชจ1เดือน&gt;แผน'!J32+'3.ท่าอุเทน ใส่แค่ปี 68มา'!J32+'4.บ้านแพง ใส่แค่ปี 68มา'!J32+'5.นาทม'!J32+'6.เรณูนคร ใส่แค่ปี 68มา'!J32+' 7.นาแก ใส่แค่ปี 69มา'!J32+'8.ศรีสงคราม'!J32+'9.นาหว้า'!J32+'10.โพนสวรรค์ ใส่แค่ปี 68มา'!J32+'11.วังยาง'!J32+'12.ธาตุพนม'!J32</f>
        <v>0</v>
      </c>
      <c r="K32" s="110">
        <f>+'1. นครพนม กรอกตัวหนังสือมา'!K32+'2.ปลาปาก รด,คชจ1เดือน&gt;แผน'!K32+'3.ท่าอุเทน ใส่แค่ปี 68มา'!K32+'4.บ้านแพง ใส่แค่ปี 68มา'!K32+'5.นาทม'!K32+'6.เรณูนคร ใส่แค่ปี 68มา'!K32+' 7.นาแก ใส่แค่ปี 69มา'!K32+'8.ศรีสงคราม'!K32+'9.นาหว้า'!K32+'10.โพนสวรรค์ ใส่แค่ปี 68มา'!K32+'11.วังยาง'!K32+'12.ธาตุพนม'!K32</f>
        <v>0</v>
      </c>
      <c r="L32" s="110">
        <f>+'1. นครพนม กรอกตัวหนังสือมา'!L32+'2.ปลาปาก รด,คชจ1เดือน&gt;แผน'!L32+'3.ท่าอุเทน ใส่แค่ปี 68มา'!L32+'4.บ้านแพง ใส่แค่ปี 68มา'!L32+'5.นาทม'!L32+'6.เรณูนคร ใส่แค่ปี 68มา'!L32+' 7.นาแก ใส่แค่ปี 69มา'!L32+'8.ศรีสงคราม'!L32+'9.นาหว้า'!L32+'10.โพนสวรรค์ ใส่แค่ปี 68มา'!L32+'11.วังยาง'!L32+'12.ธาตุพนม'!L32</f>
        <v>0</v>
      </c>
      <c r="M32" s="110">
        <f>+'1. นครพนม กรอกตัวหนังสือมา'!M32+'2.ปลาปาก รด,คชจ1เดือน&gt;แผน'!M32+'3.ท่าอุเทน ใส่แค่ปี 68มา'!M32+'4.บ้านแพง ใส่แค่ปี 68มา'!M32+'5.นาทม'!M32+'6.เรณูนคร ใส่แค่ปี 68มา'!M32+' 7.นาแก ใส่แค่ปี 69มา'!M32+'8.ศรีสงคราม'!M32+'9.นาหว้า'!M32+'10.โพนสวรรค์ ใส่แค่ปี 68มา'!M32+'11.วังยาง'!M32+'12.ธาตุพนม'!M32</f>
        <v>0</v>
      </c>
      <c r="N32" s="110">
        <f>+'1. นครพนม กรอกตัวหนังสือมา'!N32+'2.ปลาปาก รด,คชจ1เดือน&gt;แผน'!N32+'3.ท่าอุเทน ใส่แค่ปี 68มา'!N32+'4.บ้านแพง ใส่แค่ปี 68มา'!N32+'5.นาทม'!N32+'6.เรณูนคร ใส่แค่ปี 68มา'!N32+' 7.นาแก ใส่แค่ปี 69มา'!N32+'8.ศรีสงคราม'!N32+'9.นาหว้า'!N32+'10.โพนสวรรค์ ใส่แค่ปี 68มา'!N32+'11.วังยาง'!N32+'12.ธาตุพนม'!N32</f>
        <v>0</v>
      </c>
      <c r="O32" s="110">
        <f>+'1. นครพนม กรอกตัวหนังสือมา'!O32+'2.ปลาปาก รด,คชจ1เดือน&gt;แผน'!O32+'3.ท่าอุเทน ใส่แค่ปี 68มา'!O32+'4.บ้านแพง ใส่แค่ปี 68มา'!O32+'5.นาทม'!O32+'6.เรณูนคร ใส่แค่ปี 68มา'!O32+' 7.นาแก ใส่แค่ปี 69มา'!O32+'8.ศรีสงคราม'!O32+'9.นาหว้า'!O32+'10.โพนสวรรค์ ใส่แค่ปี 68มา'!O32+'11.วังยาง'!O32+'12.ธาตุพนม'!O32</f>
        <v>0</v>
      </c>
      <c r="P32" s="110">
        <f>+'1. นครพนม กรอกตัวหนังสือมา'!P32+'2.ปลาปาก รด,คชจ1เดือน&gt;แผน'!P32+'3.ท่าอุเทน ใส่แค่ปี 68มา'!P32+'4.บ้านแพง ใส่แค่ปี 68มา'!P32+'5.นาทม'!P32+'6.เรณูนคร ใส่แค่ปี 68มา'!P32+' 7.นาแก ใส่แค่ปี 69มา'!P32+'8.ศรีสงคราม'!P32+'9.นาหว้า'!P32+'10.โพนสวรรค์ ใส่แค่ปี 68มา'!P32+'11.วังยาง'!P32+'12.ธาตุพนม'!P32</f>
        <v>0</v>
      </c>
      <c r="Q32" s="110">
        <f>+'1. นครพนม กรอกตัวหนังสือมา'!Q32+'2.ปลาปาก รด,คชจ1เดือน&gt;แผน'!Q32+'3.ท่าอุเทน ใส่แค่ปี 68มา'!Q32+'4.บ้านแพง ใส่แค่ปี 68มา'!Q32+'5.นาทม'!Q32+'6.เรณูนคร ใส่แค่ปี 68มา'!Q32+' 7.นาแก ใส่แค่ปี 69มา'!Q32+'8.ศรีสงคราม'!Q32+'9.นาหว้า'!Q32+'10.โพนสวรรค์ ใส่แค่ปี 68มา'!Q32+'11.วังยาง'!Q32+'12.ธาตุพนม'!Q32</f>
        <v>0</v>
      </c>
      <c r="R32" s="110">
        <f>+'1. นครพนม กรอกตัวหนังสือมา'!R32+'2.ปลาปาก รด,คชจ1เดือน&gt;แผน'!R32+'3.ท่าอุเทน ใส่แค่ปี 68มา'!R32+'4.บ้านแพง ใส่แค่ปี 68มา'!R32+'5.นาทม'!R32+'6.เรณูนคร ใส่แค่ปี 68มา'!R32+' 7.นาแก ใส่แค่ปี 69มา'!R32+'8.ศรีสงคราม'!R32+'9.นาหว้า'!R32+'10.โพนสวรรค์ ใส่แค่ปี 68มา'!R32+'11.วังยาง'!R32+'12.ธาตุพนม'!R32</f>
        <v>0</v>
      </c>
      <c r="S32" s="110">
        <f>+'1. นครพนม กรอกตัวหนังสือมา'!S32+'2.ปลาปาก รด,คชจ1เดือน&gt;แผน'!S32+'3.ท่าอุเทน ใส่แค่ปี 68มา'!S32+'4.บ้านแพง ใส่แค่ปี 68มา'!S32+'5.นาทม'!S32+'6.เรณูนคร ใส่แค่ปี 68มา'!S32+' 7.นาแก ใส่แค่ปี 69มา'!S32+'8.ศรีสงคราม'!S32+'9.นาหว้า'!S32+'10.โพนสวรรค์ ใส่แค่ปี 68มา'!S32+'11.วังยาง'!S32+'12.ธาตุพนม'!S32</f>
        <v>0</v>
      </c>
      <c r="T32" s="110">
        <f>+'1. นครพนม กรอกตัวหนังสือมา'!T32+'2.ปลาปาก รด,คชจ1เดือน&gt;แผน'!T32+'3.ท่าอุเทน ใส่แค่ปี 68มา'!T32+'4.บ้านแพง ใส่แค่ปี 68มา'!T32+'5.นาทม'!T32+'6.เรณูนคร ใส่แค่ปี 68มา'!T32+' 7.นาแก ใส่แค่ปี 69มา'!T32+'8.ศรีสงคราม'!T32+'9.นาหว้า'!T32+'10.โพนสวรรค์ ใส่แค่ปี 68มา'!T32+'11.วังยาง'!T32+'12.ธาตุพนม'!T32</f>
        <v>0</v>
      </c>
      <c r="U32" s="110">
        <f>+'1. นครพนม กรอกตัวหนังสือมา'!U32+'2.ปลาปาก รด,คชจ1เดือน&gt;แผน'!U32+'3.ท่าอุเทน ใส่แค่ปี 68มา'!U32+'4.บ้านแพง ใส่แค่ปี 68มา'!U32+'5.นาทม'!U32+'6.เรณูนคร ใส่แค่ปี 68มา'!U32+' 7.นาแก ใส่แค่ปี 69มา'!U32+'8.ศรีสงคราม'!U32+'9.นาหว้า'!U32+'10.โพนสวรรค์ ใส่แค่ปี 68มา'!U32+'11.วังยาง'!U32+'12.ธาตุพนม'!U32</f>
        <v>0</v>
      </c>
      <c r="V32" s="110">
        <f>+'1. นครพนม กรอกตัวหนังสือมา'!V32+'2.ปลาปาก รด,คชจ1เดือน&gt;แผน'!V32+'3.ท่าอุเทน ใส่แค่ปี 68มา'!V32+'4.บ้านแพง ใส่แค่ปี 68มา'!V32+'5.นาทม'!V32+'6.เรณูนคร ใส่แค่ปี 68มา'!V32+' 7.นาแก ใส่แค่ปี 69มา'!V32+'8.ศรีสงคราม'!V32+'9.นาหว้า'!V32+'10.โพนสวรรค์ ใส่แค่ปี 68มา'!V32+'11.วังยาง'!V32+'12.ธาตุพนม'!V32</f>
        <v>0</v>
      </c>
      <c r="W32" s="110">
        <f>+'1. นครพนม กรอกตัวหนังสือมา'!W32+'2.ปลาปาก รด,คชจ1เดือน&gt;แผน'!W32+'3.ท่าอุเทน ใส่แค่ปี 68มา'!W32+'4.บ้านแพง ใส่แค่ปี 68มา'!W32+'5.นาทม'!W32+'6.เรณูนคร ใส่แค่ปี 68มา'!W32+' 7.นาแก ใส่แค่ปี 69มา'!W32+'8.ศรีสงคราม'!W32+'9.นาหว้า'!W32+'10.โพนสวรรค์ ใส่แค่ปี 68มา'!W32+'11.วังยาง'!W32+'12.ธาตุพนม'!W32</f>
        <v>0</v>
      </c>
      <c r="X32" s="110">
        <f>+'1. นครพนม กรอกตัวหนังสือมา'!X32+'2.ปลาปาก รด,คชจ1เดือน&gt;แผน'!X32+'3.ท่าอุเทน ใส่แค่ปี 68มา'!X32+'4.บ้านแพง ใส่แค่ปี 68มา'!X32+'5.นาทม'!X32+'6.เรณูนคร ใส่แค่ปี 68มา'!X32+' 7.นาแก ใส่แค่ปี 69มา'!X32+'8.ศรีสงคราม'!X32+'9.นาหว้า'!X32+'10.โพนสวรรค์ ใส่แค่ปี 68มา'!X32+'11.วังยาง'!X32+'12.ธาตุพนม'!X32</f>
        <v>0</v>
      </c>
      <c r="Y32" s="110">
        <f>+'1. นครพนม กรอกตัวหนังสือมา'!Y32+'2.ปลาปาก รด,คชจ1เดือน&gt;แผน'!Y32+'3.ท่าอุเทน ใส่แค่ปี 68มา'!Y32+'4.บ้านแพง ใส่แค่ปี 68มา'!Y32+'5.นาทม'!Y32+'6.เรณูนคร ใส่แค่ปี 68มา'!Y32+' 7.นาแก ใส่แค่ปี 69มา'!Y32+'8.ศรีสงคราม'!Y32+'9.นาหว้า'!Y32+'10.โพนสวรรค์ ใส่แค่ปี 68มา'!Y32+'11.วังยาง'!Y32+'12.ธาตุพนม'!Y32</f>
        <v>0</v>
      </c>
      <c r="Z32" s="110">
        <f>+'1. นครพนม กรอกตัวหนังสือมา'!Z32+'2.ปลาปาก รด,คชจ1เดือน&gt;แผน'!Z32+'3.ท่าอุเทน ใส่แค่ปี 68มา'!Z32+'4.บ้านแพง ใส่แค่ปี 68มา'!Z32+'5.นาทม'!Z32+'6.เรณูนคร ใส่แค่ปี 68มา'!Z32+' 7.นาแก ใส่แค่ปี 69มา'!Z32+'8.ศรีสงคราม'!Z32+'9.นาหว้า'!Z32+'10.โพนสวรรค์ ใส่แค่ปี 68มา'!Z32+'11.วังยาง'!Z32+'12.ธาตุพนม'!Z32</f>
        <v>0</v>
      </c>
      <c r="AA32" s="110">
        <f>+'1. นครพนม กรอกตัวหนังสือมา'!AA32+'2.ปลาปาก รด,คชจ1เดือน&gt;แผน'!AA32+'3.ท่าอุเทน ใส่แค่ปี 68มา'!AA32+'4.บ้านแพง ใส่แค่ปี 68มา'!AA32+'5.นาทม'!AA32+'6.เรณูนคร ใส่แค่ปี 68มา'!AA32+' 7.นาแก ใส่แค่ปี 69มา'!AA32+'8.ศรีสงคราม'!AA32+'9.นาหว้า'!AA32+'10.โพนสวรรค์ ใส่แค่ปี 68มา'!AA32+'11.วังยาง'!AA32+'12.ธาตุพนม'!AA32</f>
        <v>0</v>
      </c>
      <c r="AB32" s="110">
        <f>+'1. นครพนม กรอกตัวหนังสือมา'!AB32+'2.ปลาปาก รด,คชจ1เดือน&gt;แผน'!AB32+'3.ท่าอุเทน ใส่แค่ปี 68มา'!AB32+'4.บ้านแพง ใส่แค่ปี 68มา'!AB32+'5.นาทม'!AB32+'6.เรณูนคร ใส่แค่ปี 68มา'!AB32+' 7.นาแก ใส่แค่ปี 69มา'!AB32+'8.ศรีสงคราม'!AB32+'9.นาหว้า'!AB32+'10.โพนสวรรค์ ใส่แค่ปี 68มา'!AB32+'11.วังยาง'!AB32+'12.ธาตุพนม'!AB32</f>
        <v>0</v>
      </c>
      <c r="AC32" s="110">
        <f>+'1. นครพนม กรอกตัวหนังสือมา'!AC32+'2.ปลาปาก รด,คชจ1เดือน&gt;แผน'!AC32+'3.ท่าอุเทน ใส่แค่ปี 68มา'!AC32+'4.บ้านแพง ใส่แค่ปี 68มา'!AC32+'5.นาทม'!AC32+'6.เรณูนคร ใส่แค่ปี 68มา'!AC32+' 7.นาแก ใส่แค่ปี 69มา'!AC32+'8.ศรีสงคราม'!AC32+'9.นาหว้า'!AC32+'10.โพนสวรรค์ ใส่แค่ปี 68มา'!AC32+'11.วังยาง'!AC32+'12.ธาตุพนม'!AC32</f>
        <v>0</v>
      </c>
      <c r="AD32" s="110">
        <f t="shared" si="9"/>
        <v>5139808.82</v>
      </c>
      <c r="AE32" s="111">
        <f t="shared" si="10"/>
        <v>12.868631326135027</v>
      </c>
      <c r="AF32" s="110">
        <f t="shared" si="11"/>
        <v>34800793.173636362</v>
      </c>
      <c r="AG32" s="111">
        <f t="shared" si="12"/>
        <v>87.131368673864969</v>
      </c>
    </row>
    <row r="33" spans="2:33" ht="24" customHeight="1">
      <c r="B33" s="109"/>
      <c r="C33" s="109"/>
      <c r="D33" s="109" t="s">
        <v>42</v>
      </c>
      <c r="E33" s="110">
        <f>+'1. นครพนม กรอกตัวหนังสือมา'!E33+'2.ปลาปาก รด,คชจ1เดือน&gt;แผน'!E33+'3.ท่าอุเทน ใส่แค่ปี 68มา'!E33+'4.บ้านแพง ใส่แค่ปี 68มา'!E33+'5.นาทม'!E33+'6.เรณูนคร ใส่แค่ปี 68มา'!E33+' 7.นาแก ใส่แค่ปี 69มา'!E33+'8.ศรีสงคราม'!E33+'9.นาหว้า'!E33+'10.โพนสวรรค์ ใส่แค่ปี 68มา'!E33+'11.วังยาง'!E33+'12.ธาตุพนม'!E33</f>
        <v>20675454.545454547</v>
      </c>
      <c r="F33" s="110">
        <f>+'1. นครพนม กรอกตัวหนังสือมา'!F33+'2.ปลาปาก รด,คชจ1เดือน&gt;แผน'!F33+'3.ท่าอุเทน ใส่แค่ปี 68มา'!F33+'4.บ้านแพง ใส่แค่ปี 68มา'!F33+'5.นาทม'!F33+'6.เรณูนคร ใส่แค่ปี 68มา'!F33+' 7.นาแก ใส่แค่ปี 69มา'!F33+'8.ศรีสงคราม'!F33+'9.นาหว้า'!F33+'10.โพนสวรรค์ ใส่แค่ปี 68มา'!F33+'11.วังยาง'!F33+'12.ธาตุพนม'!F33</f>
        <v>325000</v>
      </c>
      <c r="G33" s="110">
        <f>+'1. นครพนม กรอกตัวหนังสือมา'!G33+'2.ปลาปาก รด,คชจ1เดือน&gt;แผน'!G33+'3.ท่าอุเทน ใส่แค่ปี 68มา'!G33+'4.บ้านแพง ใส่แค่ปี 68มา'!G33+'5.นาทม'!G33+'6.เรณูนคร ใส่แค่ปี 68มา'!G33+' 7.นาแก ใส่แค่ปี 69มา'!G33+'8.ศรีสงคราม'!G33+'9.นาหว้า'!G33+'10.โพนสวรรค์ ใส่แค่ปี 68มา'!G33+'11.วังยาง'!G33+'12.ธาตุพนม'!G33</f>
        <v>215000</v>
      </c>
      <c r="H33" s="110">
        <f>+'1. นครพนม กรอกตัวหนังสือมา'!H33+'2.ปลาปาก รด,คชจ1เดือน&gt;แผน'!H33+'3.ท่าอุเทน ใส่แค่ปี 68มา'!H33+'4.บ้านแพง ใส่แค่ปี 68มา'!H33+'5.นาทม'!H33+'6.เรณูนคร ใส่แค่ปี 68มา'!H33+' 7.นาแก ใส่แค่ปี 69มา'!H33+'8.ศรีสงคราม'!H33+'9.นาหว้า'!H33+'10.โพนสวรรค์ ใส่แค่ปี 68มา'!H33+'11.วังยาง'!H33+'12.ธาตุพนม'!H33</f>
        <v>0</v>
      </c>
      <c r="I33" s="110">
        <f>+'1. นครพนม กรอกตัวหนังสือมา'!I33+'2.ปลาปาก รด,คชจ1เดือน&gt;แผน'!I33+'3.ท่าอุเทน ใส่แค่ปี 68มา'!I33+'4.บ้านแพง ใส่แค่ปี 68มา'!I33+'5.นาทม'!I33+'6.เรณูนคร ใส่แค่ปี 68มา'!I33+' 7.นาแก ใส่แค่ปี 69มา'!I33+'8.ศรีสงคราม'!I33+'9.นาหว้า'!I33+'10.โพนสวรรค์ ใส่แค่ปี 68มา'!I33+'11.วังยาง'!I33+'12.ธาตุพนม'!I33</f>
        <v>0</v>
      </c>
      <c r="J33" s="110">
        <f>+'1. นครพนม กรอกตัวหนังสือมา'!J33+'2.ปลาปาก รด,คชจ1เดือน&gt;แผน'!J33+'3.ท่าอุเทน ใส่แค่ปี 68มา'!J33+'4.บ้านแพง ใส่แค่ปี 68มา'!J33+'5.นาทม'!J33+'6.เรณูนคร ใส่แค่ปี 68มา'!J33+' 7.นาแก ใส่แค่ปี 69มา'!J33+'8.ศรีสงคราม'!J33+'9.นาหว้า'!J33+'10.โพนสวรรค์ ใส่แค่ปี 68มา'!J33+'11.วังยาง'!J33+'12.ธาตุพนม'!J33</f>
        <v>0</v>
      </c>
      <c r="K33" s="110">
        <f>+'1. นครพนม กรอกตัวหนังสือมา'!K33+'2.ปลาปาก รด,คชจ1เดือน&gt;แผน'!K33+'3.ท่าอุเทน ใส่แค่ปี 68มา'!K33+'4.บ้านแพง ใส่แค่ปี 68มา'!K33+'5.นาทม'!K33+'6.เรณูนคร ใส่แค่ปี 68มา'!K33+' 7.นาแก ใส่แค่ปี 69มา'!K33+'8.ศรีสงคราม'!K33+'9.นาหว้า'!K33+'10.โพนสวรรค์ ใส่แค่ปี 68มา'!K33+'11.วังยาง'!K33+'12.ธาตุพนม'!K33</f>
        <v>0</v>
      </c>
      <c r="L33" s="110">
        <f>+'1. นครพนม กรอกตัวหนังสือมา'!L33+'2.ปลาปาก รด,คชจ1เดือน&gt;แผน'!L33+'3.ท่าอุเทน ใส่แค่ปี 68มา'!L33+'4.บ้านแพง ใส่แค่ปี 68มา'!L33+'5.นาทม'!L33+'6.เรณูนคร ใส่แค่ปี 68มา'!L33+' 7.นาแก ใส่แค่ปี 69มา'!L33+'8.ศรีสงคราม'!L33+'9.นาหว้า'!L33+'10.โพนสวรรค์ ใส่แค่ปี 68มา'!L33+'11.วังยาง'!L33+'12.ธาตุพนม'!L33</f>
        <v>0</v>
      </c>
      <c r="M33" s="110">
        <f>+'1. นครพนม กรอกตัวหนังสือมา'!M33+'2.ปลาปาก รด,คชจ1เดือน&gt;แผน'!M33+'3.ท่าอุเทน ใส่แค่ปี 68มา'!M33+'4.บ้านแพง ใส่แค่ปี 68มา'!M33+'5.นาทม'!M33+'6.เรณูนคร ใส่แค่ปี 68มา'!M33+' 7.นาแก ใส่แค่ปี 69มา'!M33+'8.ศรีสงคราม'!M33+'9.นาหว้า'!M33+'10.โพนสวรรค์ ใส่แค่ปี 68มา'!M33+'11.วังยาง'!M33+'12.ธาตุพนม'!M33</f>
        <v>0</v>
      </c>
      <c r="N33" s="110">
        <f>+'1. นครพนม กรอกตัวหนังสือมา'!N33+'2.ปลาปาก รด,คชจ1เดือน&gt;แผน'!N33+'3.ท่าอุเทน ใส่แค่ปี 68มา'!N33+'4.บ้านแพง ใส่แค่ปี 68มา'!N33+'5.นาทม'!N33+'6.เรณูนคร ใส่แค่ปี 68มา'!N33+' 7.นาแก ใส่แค่ปี 69มา'!N33+'8.ศรีสงคราม'!N33+'9.นาหว้า'!N33+'10.โพนสวรรค์ ใส่แค่ปี 68มา'!N33+'11.วังยาง'!N33+'12.ธาตุพนม'!N33</f>
        <v>0</v>
      </c>
      <c r="O33" s="110">
        <f>+'1. นครพนม กรอกตัวหนังสือมา'!O33+'2.ปลาปาก รด,คชจ1เดือน&gt;แผน'!O33+'3.ท่าอุเทน ใส่แค่ปี 68มา'!O33+'4.บ้านแพง ใส่แค่ปี 68มา'!O33+'5.นาทม'!O33+'6.เรณูนคร ใส่แค่ปี 68มา'!O33+' 7.นาแก ใส่แค่ปี 69มา'!O33+'8.ศรีสงคราม'!O33+'9.นาหว้า'!O33+'10.โพนสวรรค์ ใส่แค่ปี 68มา'!O33+'11.วังยาง'!O33+'12.ธาตุพนม'!O33</f>
        <v>0</v>
      </c>
      <c r="P33" s="110">
        <f>+'1. นครพนม กรอกตัวหนังสือมา'!P33+'2.ปลาปาก รด,คชจ1เดือน&gt;แผน'!P33+'3.ท่าอุเทน ใส่แค่ปี 68มา'!P33+'4.บ้านแพง ใส่แค่ปี 68มา'!P33+'5.นาทม'!P33+'6.เรณูนคร ใส่แค่ปี 68มา'!P33+' 7.นาแก ใส่แค่ปี 69มา'!P33+'8.ศรีสงคราม'!P33+'9.นาหว้า'!P33+'10.โพนสวรรค์ ใส่แค่ปี 68มา'!P33+'11.วังยาง'!P33+'12.ธาตุพนม'!P33</f>
        <v>0</v>
      </c>
      <c r="Q33" s="110">
        <f>+'1. นครพนม กรอกตัวหนังสือมา'!Q33+'2.ปลาปาก รด,คชจ1เดือน&gt;แผน'!Q33+'3.ท่าอุเทน ใส่แค่ปี 68มา'!Q33+'4.บ้านแพง ใส่แค่ปี 68มา'!Q33+'5.นาทม'!Q33+'6.เรณูนคร ใส่แค่ปี 68มา'!Q33+' 7.นาแก ใส่แค่ปี 69มา'!Q33+'8.ศรีสงคราม'!Q33+'9.นาหว้า'!Q33+'10.โพนสวรรค์ ใส่แค่ปี 68มา'!Q33+'11.วังยาง'!Q33+'12.ธาตุพนม'!Q33</f>
        <v>0</v>
      </c>
      <c r="R33" s="110">
        <f>+'1. นครพนม กรอกตัวหนังสือมา'!R33+'2.ปลาปาก รด,คชจ1เดือน&gt;แผน'!R33+'3.ท่าอุเทน ใส่แค่ปี 68มา'!R33+'4.บ้านแพง ใส่แค่ปี 68มา'!R33+'5.นาทม'!R33+'6.เรณูนคร ใส่แค่ปี 68มา'!R33+' 7.นาแก ใส่แค่ปี 69มา'!R33+'8.ศรีสงคราม'!R33+'9.นาหว้า'!R33+'10.โพนสวรรค์ ใส่แค่ปี 68มา'!R33+'11.วังยาง'!R33+'12.ธาตุพนม'!R33</f>
        <v>0</v>
      </c>
      <c r="S33" s="110">
        <f>+'1. นครพนม กรอกตัวหนังสือมา'!S33+'2.ปลาปาก รด,คชจ1เดือน&gt;แผน'!S33+'3.ท่าอุเทน ใส่แค่ปี 68มา'!S33+'4.บ้านแพง ใส่แค่ปี 68มา'!S33+'5.นาทม'!S33+'6.เรณูนคร ใส่แค่ปี 68มา'!S33+' 7.นาแก ใส่แค่ปี 69มา'!S33+'8.ศรีสงคราม'!S33+'9.นาหว้า'!S33+'10.โพนสวรรค์ ใส่แค่ปี 68มา'!S33+'11.วังยาง'!S33+'12.ธาตุพนม'!S33</f>
        <v>0</v>
      </c>
      <c r="T33" s="110">
        <f>+'1. นครพนม กรอกตัวหนังสือมา'!T33+'2.ปลาปาก รด,คชจ1เดือน&gt;แผน'!T33+'3.ท่าอุเทน ใส่แค่ปี 68มา'!T33+'4.บ้านแพง ใส่แค่ปี 68มา'!T33+'5.นาทม'!T33+'6.เรณูนคร ใส่แค่ปี 68มา'!T33+' 7.นาแก ใส่แค่ปี 69มา'!T33+'8.ศรีสงคราม'!T33+'9.นาหว้า'!T33+'10.โพนสวรรค์ ใส่แค่ปี 68มา'!T33+'11.วังยาง'!T33+'12.ธาตุพนม'!T33</f>
        <v>0</v>
      </c>
      <c r="U33" s="110">
        <f>+'1. นครพนม กรอกตัวหนังสือมา'!U33+'2.ปลาปาก รด,คชจ1เดือน&gt;แผน'!U33+'3.ท่าอุเทน ใส่แค่ปี 68มา'!U33+'4.บ้านแพง ใส่แค่ปี 68มา'!U33+'5.นาทม'!U33+'6.เรณูนคร ใส่แค่ปี 68มา'!U33+' 7.นาแก ใส่แค่ปี 69มา'!U33+'8.ศรีสงคราม'!U33+'9.นาหว้า'!U33+'10.โพนสวรรค์ ใส่แค่ปี 68มา'!U33+'11.วังยาง'!U33+'12.ธาตุพนม'!U33</f>
        <v>0</v>
      </c>
      <c r="V33" s="110">
        <f>+'1. นครพนม กรอกตัวหนังสือมา'!V33+'2.ปลาปาก รด,คชจ1เดือน&gt;แผน'!V33+'3.ท่าอุเทน ใส่แค่ปี 68มา'!V33+'4.บ้านแพง ใส่แค่ปี 68มา'!V33+'5.นาทม'!V33+'6.เรณูนคร ใส่แค่ปี 68มา'!V33+' 7.นาแก ใส่แค่ปี 69มา'!V33+'8.ศรีสงคราม'!V33+'9.นาหว้า'!V33+'10.โพนสวรรค์ ใส่แค่ปี 68มา'!V33+'11.วังยาง'!V33+'12.ธาตุพนม'!V33</f>
        <v>0</v>
      </c>
      <c r="W33" s="110">
        <f>+'1. นครพนม กรอกตัวหนังสือมา'!W33+'2.ปลาปาก รด,คชจ1เดือน&gt;แผน'!W33+'3.ท่าอุเทน ใส่แค่ปี 68มา'!W33+'4.บ้านแพง ใส่แค่ปี 68มา'!W33+'5.นาทม'!W33+'6.เรณูนคร ใส่แค่ปี 68มา'!W33+' 7.นาแก ใส่แค่ปี 69มา'!W33+'8.ศรีสงคราม'!W33+'9.นาหว้า'!W33+'10.โพนสวรรค์ ใส่แค่ปี 68มา'!W33+'11.วังยาง'!W33+'12.ธาตุพนม'!W33</f>
        <v>0</v>
      </c>
      <c r="X33" s="110">
        <f>+'1. นครพนม กรอกตัวหนังสือมา'!X33+'2.ปลาปาก รด,คชจ1เดือน&gt;แผน'!X33+'3.ท่าอุเทน ใส่แค่ปี 68มา'!X33+'4.บ้านแพง ใส่แค่ปี 68มา'!X33+'5.นาทม'!X33+'6.เรณูนคร ใส่แค่ปี 68มา'!X33+' 7.นาแก ใส่แค่ปี 69มา'!X33+'8.ศรีสงคราม'!X33+'9.นาหว้า'!X33+'10.โพนสวรรค์ ใส่แค่ปี 68มา'!X33+'11.วังยาง'!X33+'12.ธาตุพนม'!X33</f>
        <v>0</v>
      </c>
      <c r="Y33" s="110">
        <f>+'1. นครพนม กรอกตัวหนังสือมา'!Y33+'2.ปลาปาก รด,คชจ1เดือน&gt;แผน'!Y33+'3.ท่าอุเทน ใส่แค่ปี 68มา'!Y33+'4.บ้านแพง ใส่แค่ปี 68มา'!Y33+'5.นาทม'!Y33+'6.เรณูนคร ใส่แค่ปี 68มา'!Y33+' 7.นาแก ใส่แค่ปี 69มา'!Y33+'8.ศรีสงคราม'!Y33+'9.นาหว้า'!Y33+'10.โพนสวรรค์ ใส่แค่ปี 68มา'!Y33+'11.วังยาง'!Y33+'12.ธาตุพนม'!Y33</f>
        <v>0</v>
      </c>
      <c r="Z33" s="110">
        <f>+'1. นครพนม กรอกตัวหนังสือมา'!Z33+'2.ปลาปาก รด,คชจ1เดือน&gt;แผน'!Z33+'3.ท่าอุเทน ใส่แค่ปี 68มา'!Z33+'4.บ้านแพง ใส่แค่ปี 68มา'!Z33+'5.นาทม'!Z33+'6.เรณูนคร ใส่แค่ปี 68มา'!Z33+' 7.นาแก ใส่แค่ปี 69มา'!Z33+'8.ศรีสงคราม'!Z33+'9.นาหว้า'!Z33+'10.โพนสวรรค์ ใส่แค่ปี 68มา'!Z33+'11.วังยาง'!Z33+'12.ธาตุพนม'!Z33</f>
        <v>0</v>
      </c>
      <c r="AA33" s="110">
        <f>+'1. นครพนม กรอกตัวหนังสือมา'!AA33+'2.ปลาปาก รด,คชจ1เดือน&gt;แผน'!AA33+'3.ท่าอุเทน ใส่แค่ปี 68มา'!AA33+'4.บ้านแพง ใส่แค่ปี 68มา'!AA33+'5.นาทม'!AA33+'6.เรณูนคร ใส่แค่ปี 68มา'!AA33+' 7.นาแก ใส่แค่ปี 69มา'!AA33+'8.ศรีสงคราม'!AA33+'9.นาหว้า'!AA33+'10.โพนสวรรค์ ใส่แค่ปี 68มา'!AA33+'11.วังยาง'!AA33+'12.ธาตุพนม'!AA33</f>
        <v>0</v>
      </c>
      <c r="AB33" s="110">
        <f>+'1. นครพนม กรอกตัวหนังสือมา'!AB33+'2.ปลาปาก รด,คชจ1เดือน&gt;แผน'!AB33+'3.ท่าอุเทน ใส่แค่ปี 68มา'!AB33+'4.บ้านแพง ใส่แค่ปี 68มา'!AB33+'5.นาทม'!AB33+'6.เรณูนคร ใส่แค่ปี 68มา'!AB33+' 7.นาแก ใส่แค่ปี 69มา'!AB33+'8.ศรีสงคราม'!AB33+'9.นาหว้า'!AB33+'10.โพนสวรรค์ ใส่แค่ปี 68มา'!AB33+'11.วังยาง'!AB33+'12.ธาตุพนม'!AB33</f>
        <v>0</v>
      </c>
      <c r="AC33" s="110">
        <f>+'1. นครพนม กรอกตัวหนังสือมา'!AC33+'2.ปลาปาก รด,คชจ1เดือน&gt;แผน'!AC33+'3.ท่าอุเทน ใส่แค่ปี 68มา'!AC33+'4.บ้านแพง ใส่แค่ปี 68มา'!AC33+'5.นาทม'!AC33+'6.เรณูนคร ใส่แค่ปี 68มา'!AC33+' 7.นาแก ใส่แค่ปี 69มา'!AC33+'8.ศรีสงคราม'!AC33+'9.นาหว้า'!AC33+'10.โพนสวรรค์ ใส่แค่ปี 68มา'!AC33+'11.วังยาง'!AC33+'12.ธาตุพนม'!AC33</f>
        <v>0</v>
      </c>
      <c r="AD33" s="110">
        <f t="shared" si="9"/>
        <v>540000</v>
      </c>
      <c r="AE33" s="111">
        <f t="shared" si="10"/>
        <v>2.6117926394934705</v>
      </c>
      <c r="AF33" s="110">
        <f t="shared" si="11"/>
        <v>20135454.545454547</v>
      </c>
      <c r="AG33" s="111">
        <f t="shared" si="12"/>
        <v>97.388207360506527</v>
      </c>
    </row>
    <row r="34" spans="2:33" ht="24" customHeight="1">
      <c r="B34" s="109"/>
      <c r="C34" s="109"/>
      <c r="D34" s="109" t="s">
        <v>44</v>
      </c>
      <c r="E34" s="110">
        <f>+'1. นครพนม กรอกตัวหนังสือมา'!E34+'2.ปลาปาก รด,คชจ1เดือน&gt;แผน'!E34+'3.ท่าอุเทน ใส่แค่ปี 68มา'!E34+'4.บ้านแพง ใส่แค่ปี 68มา'!E34+'5.นาทม'!E34+'6.เรณูนคร ใส่แค่ปี 68มา'!E34+' 7.นาแก ใส่แค่ปี 69มา'!E34+'8.ศรีสงคราม'!E34+'9.นาหว้า'!E34+'10.โพนสวรรค์ ใส่แค่ปี 68มา'!E34+'11.วังยาง'!E34+'12.ธาตุพนม'!E34</f>
        <v>72614804.818181813</v>
      </c>
      <c r="F34" s="110">
        <f>+'1. นครพนม กรอกตัวหนังสือมา'!F34+'2.ปลาปาก รด,คชจ1เดือน&gt;แผน'!F34+'3.ท่าอุเทน ใส่แค่ปี 68มา'!F34+'4.บ้านแพง ใส่แค่ปี 68มา'!F34+'5.นาทม'!F34+'6.เรณูนคร ใส่แค่ปี 68มา'!F34+' 7.นาแก ใส่แค่ปี 69มา'!F34+'8.ศรีสงคราม'!F34+'9.นาหว้า'!F34+'10.โพนสวรรค์ ใส่แค่ปี 68มา'!F34+'11.วังยาง'!F34+'12.ธาตุพนม'!F34</f>
        <v>2517100</v>
      </c>
      <c r="G34" s="110">
        <f>+'1. นครพนม กรอกตัวหนังสือมา'!G34+'2.ปลาปาก รด,คชจ1เดือน&gt;แผน'!G34+'3.ท่าอุเทน ใส่แค่ปี 68มา'!G34+'4.บ้านแพง ใส่แค่ปี 68มา'!G34+'5.นาทม'!G34+'6.เรณูนคร ใส่แค่ปี 68มา'!G34+' 7.นาแก ใส่แค่ปี 69มา'!G34+'8.ศรีสงคราม'!G34+'9.นาหว้า'!G34+'10.โพนสวรรค์ ใส่แค่ปี 68มา'!G34+'11.วังยาง'!G34+'12.ธาตุพนม'!G34</f>
        <v>1147400</v>
      </c>
      <c r="H34" s="110">
        <f>+'1. นครพนม กรอกตัวหนังสือมา'!H34+'2.ปลาปาก รด,คชจ1เดือน&gt;แผน'!H34+'3.ท่าอุเทน ใส่แค่ปี 68มา'!H34+'4.บ้านแพง ใส่แค่ปี 68มา'!H34+'5.นาทม'!H34+'6.เรณูนคร ใส่แค่ปี 68มา'!H34+' 7.นาแก ใส่แค่ปี 69มา'!H34+'8.ศรีสงคราม'!H34+'9.นาหว้า'!H34+'10.โพนสวรรค์ ใส่แค่ปี 68มา'!H34+'11.วังยาง'!H34+'12.ธาตุพนม'!H34</f>
        <v>0</v>
      </c>
      <c r="I34" s="110">
        <f>+'1. นครพนม กรอกตัวหนังสือมา'!I34+'2.ปลาปาก รด,คชจ1เดือน&gt;แผน'!I34+'3.ท่าอุเทน ใส่แค่ปี 68มา'!I34+'4.บ้านแพง ใส่แค่ปี 68มา'!I34+'5.นาทม'!I34+'6.เรณูนคร ใส่แค่ปี 68มา'!I34+' 7.นาแก ใส่แค่ปี 69มา'!I34+'8.ศรีสงคราม'!I34+'9.นาหว้า'!I34+'10.โพนสวรรค์ ใส่แค่ปี 68มา'!I34+'11.วังยาง'!I34+'12.ธาตุพนม'!I34</f>
        <v>0</v>
      </c>
      <c r="J34" s="110">
        <f>+'1. นครพนม กรอกตัวหนังสือมา'!J34+'2.ปลาปาก รด,คชจ1เดือน&gt;แผน'!J34+'3.ท่าอุเทน ใส่แค่ปี 68มา'!J34+'4.บ้านแพง ใส่แค่ปี 68มา'!J34+'5.นาทม'!J34+'6.เรณูนคร ใส่แค่ปี 68มา'!J34+' 7.นาแก ใส่แค่ปี 69มา'!J34+'8.ศรีสงคราม'!J34+'9.นาหว้า'!J34+'10.โพนสวรรค์ ใส่แค่ปี 68มา'!J34+'11.วังยาง'!J34+'12.ธาตุพนม'!J34</f>
        <v>0</v>
      </c>
      <c r="K34" s="110">
        <f>+'1. นครพนม กรอกตัวหนังสือมา'!K34+'2.ปลาปาก รด,คชจ1เดือน&gt;แผน'!K34+'3.ท่าอุเทน ใส่แค่ปี 68มา'!K34+'4.บ้านแพง ใส่แค่ปี 68มา'!K34+'5.นาทม'!K34+'6.เรณูนคร ใส่แค่ปี 68มา'!K34+' 7.นาแก ใส่แค่ปี 69มา'!K34+'8.ศรีสงคราม'!K34+'9.นาหว้า'!K34+'10.โพนสวรรค์ ใส่แค่ปี 68มา'!K34+'11.วังยาง'!K34+'12.ธาตุพนม'!K34</f>
        <v>0</v>
      </c>
      <c r="L34" s="110">
        <f>+'1. นครพนม กรอกตัวหนังสือมา'!L34+'2.ปลาปาก รด,คชจ1เดือน&gt;แผน'!L34+'3.ท่าอุเทน ใส่แค่ปี 68มา'!L34+'4.บ้านแพง ใส่แค่ปี 68มา'!L34+'5.นาทม'!L34+'6.เรณูนคร ใส่แค่ปี 68มา'!L34+' 7.นาแก ใส่แค่ปี 69มา'!L34+'8.ศรีสงคราม'!L34+'9.นาหว้า'!L34+'10.โพนสวรรค์ ใส่แค่ปี 68มา'!L34+'11.วังยาง'!L34+'12.ธาตุพนม'!L34</f>
        <v>0</v>
      </c>
      <c r="M34" s="110">
        <f>+'1. นครพนม กรอกตัวหนังสือมา'!M34+'2.ปลาปาก รด,คชจ1เดือน&gt;แผน'!M34+'3.ท่าอุเทน ใส่แค่ปี 68มา'!M34+'4.บ้านแพง ใส่แค่ปี 68มา'!M34+'5.นาทม'!M34+'6.เรณูนคร ใส่แค่ปี 68มา'!M34+' 7.นาแก ใส่แค่ปี 69มา'!M34+'8.ศรีสงคราม'!M34+'9.นาหว้า'!M34+'10.โพนสวรรค์ ใส่แค่ปี 68มา'!M34+'11.วังยาง'!M34+'12.ธาตุพนม'!M34</f>
        <v>0</v>
      </c>
      <c r="N34" s="110">
        <f>+'1. นครพนม กรอกตัวหนังสือมา'!N34+'2.ปลาปาก รด,คชจ1เดือน&gt;แผน'!N34+'3.ท่าอุเทน ใส่แค่ปี 68มา'!N34+'4.บ้านแพง ใส่แค่ปี 68มา'!N34+'5.นาทม'!N34+'6.เรณูนคร ใส่แค่ปี 68มา'!N34+' 7.นาแก ใส่แค่ปี 69มา'!N34+'8.ศรีสงคราม'!N34+'9.นาหว้า'!N34+'10.โพนสวรรค์ ใส่แค่ปี 68มา'!N34+'11.วังยาง'!N34+'12.ธาตุพนม'!N34</f>
        <v>0</v>
      </c>
      <c r="O34" s="110">
        <f>+'1. นครพนม กรอกตัวหนังสือมา'!O34+'2.ปลาปาก รด,คชจ1เดือน&gt;แผน'!O34+'3.ท่าอุเทน ใส่แค่ปี 68มา'!O34+'4.บ้านแพง ใส่แค่ปี 68มา'!O34+'5.นาทม'!O34+'6.เรณูนคร ใส่แค่ปี 68มา'!O34+' 7.นาแก ใส่แค่ปี 69มา'!O34+'8.ศรีสงคราม'!O34+'9.นาหว้า'!O34+'10.โพนสวรรค์ ใส่แค่ปี 68มา'!O34+'11.วังยาง'!O34+'12.ธาตุพนม'!O34</f>
        <v>0</v>
      </c>
      <c r="P34" s="110">
        <f>+'1. นครพนม กรอกตัวหนังสือมา'!P34+'2.ปลาปาก รด,คชจ1เดือน&gt;แผน'!P34+'3.ท่าอุเทน ใส่แค่ปี 68มา'!P34+'4.บ้านแพง ใส่แค่ปี 68มา'!P34+'5.นาทม'!P34+'6.เรณูนคร ใส่แค่ปี 68มา'!P34+' 7.นาแก ใส่แค่ปี 69มา'!P34+'8.ศรีสงคราม'!P34+'9.นาหว้า'!P34+'10.โพนสวรรค์ ใส่แค่ปี 68มา'!P34+'11.วังยาง'!P34+'12.ธาตุพนม'!P34</f>
        <v>0</v>
      </c>
      <c r="Q34" s="110">
        <f>+'1. นครพนม กรอกตัวหนังสือมา'!Q34+'2.ปลาปาก รด,คชจ1เดือน&gt;แผน'!Q34+'3.ท่าอุเทน ใส่แค่ปี 68มา'!Q34+'4.บ้านแพง ใส่แค่ปี 68มา'!Q34+'5.นาทม'!Q34+'6.เรณูนคร ใส่แค่ปี 68มา'!Q34+' 7.นาแก ใส่แค่ปี 69มา'!Q34+'8.ศรีสงคราม'!Q34+'9.นาหว้า'!Q34+'10.โพนสวรรค์ ใส่แค่ปี 68มา'!Q34+'11.วังยาง'!Q34+'12.ธาตุพนม'!Q34</f>
        <v>0</v>
      </c>
      <c r="R34" s="110">
        <f>+'1. นครพนม กรอกตัวหนังสือมา'!R34+'2.ปลาปาก รด,คชจ1เดือน&gt;แผน'!R34+'3.ท่าอุเทน ใส่แค่ปี 68มา'!R34+'4.บ้านแพง ใส่แค่ปี 68มา'!R34+'5.นาทม'!R34+'6.เรณูนคร ใส่แค่ปี 68มา'!R34+' 7.นาแก ใส่แค่ปี 69มา'!R34+'8.ศรีสงคราม'!R34+'9.นาหว้า'!R34+'10.โพนสวรรค์ ใส่แค่ปี 68มา'!R34+'11.วังยาง'!R34+'12.ธาตุพนม'!R34</f>
        <v>0</v>
      </c>
      <c r="S34" s="110">
        <f>+'1. นครพนม กรอกตัวหนังสือมา'!S34+'2.ปลาปาก รด,คชจ1เดือน&gt;แผน'!S34+'3.ท่าอุเทน ใส่แค่ปี 68มา'!S34+'4.บ้านแพง ใส่แค่ปี 68มา'!S34+'5.นาทม'!S34+'6.เรณูนคร ใส่แค่ปี 68มา'!S34+' 7.นาแก ใส่แค่ปี 69มา'!S34+'8.ศรีสงคราม'!S34+'9.นาหว้า'!S34+'10.โพนสวรรค์ ใส่แค่ปี 68มา'!S34+'11.วังยาง'!S34+'12.ธาตุพนม'!S34</f>
        <v>0</v>
      </c>
      <c r="T34" s="110">
        <f>+'1. นครพนม กรอกตัวหนังสือมา'!T34+'2.ปลาปาก รด,คชจ1เดือน&gt;แผน'!T34+'3.ท่าอุเทน ใส่แค่ปี 68มา'!T34+'4.บ้านแพง ใส่แค่ปี 68มา'!T34+'5.นาทม'!T34+'6.เรณูนคร ใส่แค่ปี 68มา'!T34+' 7.นาแก ใส่แค่ปี 69มา'!T34+'8.ศรีสงคราม'!T34+'9.นาหว้า'!T34+'10.โพนสวรรค์ ใส่แค่ปี 68มา'!T34+'11.วังยาง'!T34+'12.ธาตุพนม'!T34</f>
        <v>0</v>
      </c>
      <c r="U34" s="110">
        <f>+'1. นครพนม กรอกตัวหนังสือมา'!U34+'2.ปลาปาก รด,คชจ1เดือน&gt;แผน'!U34+'3.ท่าอุเทน ใส่แค่ปี 68มา'!U34+'4.บ้านแพง ใส่แค่ปี 68มา'!U34+'5.นาทม'!U34+'6.เรณูนคร ใส่แค่ปี 68มา'!U34+' 7.นาแก ใส่แค่ปี 69มา'!U34+'8.ศรีสงคราม'!U34+'9.นาหว้า'!U34+'10.โพนสวรรค์ ใส่แค่ปี 68มา'!U34+'11.วังยาง'!U34+'12.ธาตุพนม'!U34</f>
        <v>0</v>
      </c>
      <c r="V34" s="110">
        <f>+'1. นครพนม กรอกตัวหนังสือมา'!V34+'2.ปลาปาก รด,คชจ1เดือน&gt;แผน'!V34+'3.ท่าอุเทน ใส่แค่ปี 68มา'!V34+'4.บ้านแพง ใส่แค่ปี 68มา'!V34+'5.นาทม'!V34+'6.เรณูนคร ใส่แค่ปี 68มา'!V34+' 7.นาแก ใส่แค่ปี 69มา'!V34+'8.ศรีสงคราม'!V34+'9.นาหว้า'!V34+'10.โพนสวรรค์ ใส่แค่ปี 68มา'!V34+'11.วังยาง'!V34+'12.ธาตุพนม'!V34</f>
        <v>0</v>
      </c>
      <c r="W34" s="110">
        <f>+'1. นครพนม กรอกตัวหนังสือมา'!W34+'2.ปลาปาก รด,คชจ1เดือน&gt;แผน'!W34+'3.ท่าอุเทน ใส่แค่ปี 68มา'!W34+'4.บ้านแพง ใส่แค่ปี 68มา'!W34+'5.นาทม'!W34+'6.เรณูนคร ใส่แค่ปี 68มา'!W34+' 7.นาแก ใส่แค่ปี 69มา'!W34+'8.ศรีสงคราม'!W34+'9.นาหว้า'!W34+'10.โพนสวรรค์ ใส่แค่ปี 68มา'!W34+'11.วังยาง'!W34+'12.ธาตุพนม'!W34</f>
        <v>0</v>
      </c>
      <c r="X34" s="110">
        <f>+'1. นครพนม กรอกตัวหนังสือมา'!X34+'2.ปลาปาก รด,คชจ1เดือน&gt;แผน'!X34+'3.ท่าอุเทน ใส่แค่ปี 68มา'!X34+'4.บ้านแพง ใส่แค่ปี 68มา'!X34+'5.นาทม'!X34+'6.เรณูนคร ใส่แค่ปี 68มา'!X34+' 7.นาแก ใส่แค่ปี 69มา'!X34+'8.ศรีสงคราม'!X34+'9.นาหว้า'!X34+'10.โพนสวรรค์ ใส่แค่ปี 68มา'!X34+'11.วังยาง'!X34+'12.ธาตุพนม'!X34</f>
        <v>0</v>
      </c>
      <c r="Y34" s="110">
        <f>+'1. นครพนม กรอกตัวหนังสือมา'!Y34+'2.ปลาปาก รด,คชจ1เดือน&gt;แผน'!Y34+'3.ท่าอุเทน ใส่แค่ปี 68มา'!Y34+'4.บ้านแพง ใส่แค่ปี 68มา'!Y34+'5.นาทม'!Y34+'6.เรณูนคร ใส่แค่ปี 68มา'!Y34+' 7.นาแก ใส่แค่ปี 69มา'!Y34+'8.ศรีสงคราม'!Y34+'9.นาหว้า'!Y34+'10.โพนสวรรค์ ใส่แค่ปี 68มา'!Y34+'11.วังยาง'!Y34+'12.ธาตุพนม'!Y34</f>
        <v>0</v>
      </c>
      <c r="Z34" s="110">
        <f>+'1. นครพนม กรอกตัวหนังสือมา'!Z34+'2.ปลาปาก รด,คชจ1เดือน&gt;แผน'!Z34+'3.ท่าอุเทน ใส่แค่ปี 68มา'!Z34+'4.บ้านแพง ใส่แค่ปี 68มา'!Z34+'5.นาทม'!Z34+'6.เรณูนคร ใส่แค่ปี 68มา'!Z34+' 7.นาแก ใส่แค่ปี 69มา'!Z34+'8.ศรีสงคราม'!Z34+'9.นาหว้า'!Z34+'10.โพนสวรรค์ ใส่แค่ปี 68มา'!Z34+'11.วังยาง'!Z34+'12.ธาตุพนม'!Z34</f>
        <v>0</v>
      </c>
      <c r="AA34" s="110">
        <f>+'1. นครพนม กรอกตัวหนังสือมา'!AA34+'2.ปลาปาก รด,คชจ1เดือน&gt;แผน'!AA34+'3.ท่าอุเทน ใส่แค่ปี 68มา'!AA34+'4.บ้านแพง ใส่แค่ปี 68มา'!AA34+'5.นาทม'!AA34+'6.เรณูนคร ใส่แค่ปี 68มา'!AA34+' 7.นาแก ใส่แค่ปี 69มา'!AA34+'8.ศรีสงคราม'!AA34+'9.นาหว้า'!AA34+'10.โพนสวรรค์ ใส่แค่ปี 68มา'!AA34+'11.วังยาง'!AA34+'12.ธาตุพนม'!AA34</f>
        <v>0</v>
      </c>
      <c r="AB34" s="110">
        <f>+'1. นครพนม กรอกตัวหนังสือมา'!AB34+'2.ปลาปาก รด,คชจ1เดือน&gt;แผน'!AB34+'3.ท่าอุเทน ใส่แค่ปี 68มา'!AB34+'4.บ้านแพง ใส่แค่ปี 68มา'!AB34+'5.นาทม'!AB34+'6.เรณูนคร ใส่แค่ปี 68มา'!AB34+' 7.นาแก ใส่แค่ปี 69มา'!AB34+'8.ศรีสงคราม'!AB34+'9.นาหว้า'!AB34+'10.โพนสวรรค์ ใส่แค่ปี 68มา'!AB34+'11.วังยาง'!AB34+'12.ธาตุพนม'!AB34</f>
        <v>0</v>
      </c>
      <c r="AC34" s="110">
        <f>+'1. นครพนม กรอกตัวหนังสือมา'!AC34+'2.ปลาปาก รด,คชจ1เดือน&gt;แผน'!AC34+'3.ท่าอุเทน ใส่แค่ปี 68มา'!AC34+'4.บ้านแพง ใส่แค่ปี 68มา'!AC34+'5.นาทม'!AC34+'6.เรณูนคร ใส่แค่ปี 68มา'!AC34+' 7.นาแก ใส่แค่ปี 69มา'!AC34+'8.ศรีสงคราม'!AC34+'9.นาหว้า'!AC34+'10.โพนสวรรค์ ใส่แค่ปี 68มา'!AC34+'11.วังยาง'!AC34+'12.ธาตุพนม'!AC34</f>
        <v>0</v>
      </c>
      <c r="AD34" s="110">
        <f t="shared" si="9"/>
        <v>3664500</v>
      </c>
      <c r="AE34" s="111">
        <f t="shared" si="10"/>
        <v>5.046491564875013</v>
      </c>
      <c r="AF34" s="110">
        <f t="shared" si="11"/>
        <v>68950304.818181813</v>
      </c>
      <c r="AG34" s="111">
        <f t="shared" si="12"/>
        <v>94.953508435124988</v>
      </c>
    </row>
    <row r="35" spans="2:33" ht="24" customHeight="1">
      <c r="B35" s="109"/>
      <c r="C35" s="109"/>
      <c r="D35" s="109" t="s">
        <v>46</v>
      </c>
      <c r="E35" s="110">
        <f>+'1. นครพนม กรอกตัวหนังสือมา'!E35+'2.ปลาปาก รด,คชจ1เดือน&gt;แผน'!E35+'3.ท่าอุเทน ใส่แค่ปี 68มา'!E35+'4.บ้านแพง ใส่แค่ปี 68มา'!E35+'5.นาทม'!E35+'6.เรณูนคร ใส่แค่ปี 68มา'!E35+' 7.นาแก ใส่แค่ปี 69มา'!E35+'8.ศรีสงคราม'!E35+'9.นาหว้า'!E35+'10.โพนสวรรค์ ใส่แค่ปี 68มา'!E35+'11.วังยาง'!E35+'12.ธาตุพนม'!E35</f>
        <v>27000000</v>
      </c>
      <c r="F35" s="110">
        <f>+'1. นครพนม กรอกตัวหนังสือมา'!F35+'2.ปลาปาก รด,คชจ1เดือน&gt;แผน'!F35+'3.ท่าอุเทน ใส่แค่ปี 68มา'!F35+'4.บ้านแพง ใส่แค่ปี 68มา'!F35+'5.นาทม'!F35+'6.เรณูนคร ใส่แค่ปี 68มา'!F35+' 7.นาแก ใส่แค่ปี 69มา'!F35+'8.ศรีสงคราม'!F35+'9.นาหว้า'!F35+'10.โพนสวรรค์ ใส่แค่ปี 68มา'!F35+'11.วังยาง'!F35+'12.ธาตุพนม'!F35</f>
        <v>0</v>
      </c>
      <c r="G35" s="110">
        <f>+'1. นครพนม กรอกตัวหนังสือมา'!G35+'2.ปลาปาก รด,คชจ1เดือน&gt;แผน'!G35+'3.ท่าอุเทน ใส่แค่ปี 68มา'!G35+'4.บ้านแพง ใส่แค่ปี 68มา'!G35+'5.นาทม'!G35+'6.เรณูนคร ใส่แค่ปี 68มา'!G35+' 7.นาแก ใส่แค่ปี 69มา'!G35+'8.ศรีสงคราม'!G35+'9.นาหว้า'!G35+'10.โพนสวรรค์ ใส่แค่ปี 68มา'!G35+'11.วังยาง'!G35+'12.ธาตุพนม'!G35</f>
        <v>2351160</v>
      </c>
      <c r="H35" s="110">
        <f>+'1. นครพนม กรอกตัวหนังสือมา'!H35+'2.ปลาปาก รด,คชจ1เดือน&gt;แผน'!H35+'3.ท่าอุเทน ใส่แค่ปี 68มา'!H35+'4.บ้านแพง ใส่แค่ปี 68มา'!H35+'5.นาทม'!H35+'6.เรณูนคร ใส่แค่ปี 68มา'!H35+' 7.นาแก ใส่แค่ปี 69มา'!H35+'8.ศรีสงคราม'!H35+'9.นาหว้า'!H35+'10.โพนสวรรค์ ใส่แค่ปี 68มา'!H35+'11.วังยาง'!H35+'12.ธาตุพนม'!H35</f>
        <v>0</v>
      </c>
      <c r="I35" s="110">
        <f>+'1. นครพนม กรอกตัวหนังสือมา'!I35+'2.ปลาปาก รด,คชจ1เดือน&gt;แผน'!I35+'3.ท่าอุเทน ใส่แค่ปี 68มา'!I35+'4.บ้านแพง ใส่แค่ปี 68มา'!I35+'5.นาทม'!I35+'6.เรณูนคร ใส่แค่ปี 68มา'!I35+' 7.นาแก ใส่แค่ปี 69มา'!I35+'8.ศรีสงคราม'!I35+'9.นาหว้า'!I35+'10.โพนสวรรค์ ใส่แค่ปี 68มา'!I35+'11.วังยาง'!I35+'12.ธาตุพนม'!I35</f>
        <v>0</v>
      </c>
      <c r="J35" s="110">
        <f>+'1. นครพนม กรอกตัวหนังสือมา'!J35+'2.ปลาปาก รด,คชจ1เดือน&gt;แผน'!J35+'3.ท่าอุเทน ใส่แค่ปี 68มา'!J35+'4.บ้านแพง ใส่แค่ปี 68มา'!J35+'5.นาทม'!J35+'6.เรณูนคร ใส่แค่ปี 68มา'!J35+' 7.นาแก ใส่แค่ปี 69มา'!J35+'8.ศรีสงคราม'!J35+'9.นาหว้า'!J35+'10.โพนสวรรค์ ใส่แค่ปี 68มา'!J35+'11.วังยาง'!J35+'12.ธาตุพนม'!J35</f>
        <v>0</v>
      </c>
      <c r="K35" s="110">
        <f>+'1. นครพนม กรอกตัวหนังสือมา'!K35+'2.ปลาปาก รด,คชจ1เดือน&gt;แผน'!K35+'3.ท่าอุเทน ใส่แค่ปี 68มา'!K35+'4.บ้านแพง ใส่แค่ปี 68มา'!K35+'5.นาทม'!K35+'6.เรณูนคร ใส่แค่ปี 68มา'!K35+' 7.นาแก ใส่แค่ปี 69มา'!K35+'8.ศรีสงคราม'!K35+'9.นาหว้า'!K35+'10.โพนสวรรค์ ใส่แค่ปี 68มา'!K35+'11.วังยาง'!K35+'12.ธาตุพนม'!K35</f>
        <v>0</v>
      </c>
      <c r="L35" s="110">
        <f>+'1. นครพนม กรอกตัวหนังสือมา'!L35+'2.ปลาปาก รด,คชจ1เดือน&gt;แผน'!L35+'3.ท่าอุเทน ใส่แค่ปี 68มา'!L35+'4.บ้านแพง ใส่แค่ปี 68มา'!L35+'5.นาทม'!L35+'6.เรณูนคร ใส่แค่ปี 68มา'!L35+' 7.นาแก ใส่แค่ปี 69มา'!L35+'8.ศรีสงคราม'!L35+'9.นาหว้า'!L35+'10.โพนสวรรค์ ใส่แค่ปี 68มา'!L35+'11.วังยาง'!L35+'12.ธาตุพนม'!L35</f>
        <v>0</v>
      </c>
      <c r="M35" s="110">
        <f>+'1. นครพนม กรอกตัวหนังสือมา'!M35+'2.ปลาปาก รด,คชจ1เดือน&gt;แผน'!M35+'3.ท่าอุเทน ใส่แค่ปี 68มา'!M35+'4.บ้านแพง ใส่แค่ปี 68มา'!M35+'5.นาทม'!M35+'6.เรณูนคร ใส่แค่ปี 68มา'!M35+' 7.นาแก ใส่แค่ปี 69มา'!M35+'8.ศรีสงคราม'!M35+'9.นาหว้า'!M35+'10.โพนสวรรค์ ใส่แค่ปี 68มา'!M35+'11.วังยาง'!M35+'12.ธาตุพนม'!M35</f>
        <v>0</v>
      </c>
      <c r="N35" s="110">
        <f>+'1. นครพนม กรอกตัวหนังสือมา'!N35+'2.ปลาปาก รด,คชจ1เดือน&gt;แผน'!N35+'3.ท่าอุเทน ใส่แค่ปี 68มา'!N35+'4.บ้านแพง ใส่แค่ปี 68มา'!N35+'5.นาทม'!N35+'6.เรณูนคร ใส่แค่ปี 68มา'!N35+' 7.นาแก ใส่แค่ปี 69มา'!N35+'8.ศรีสงคราม'!N35+'9.นาหว้า'!N35+'10.โพนสวรรค์ ใส่แค่ปี 68มา'!N35+'11.วังยาง'!N35+'12.ธาตุพนม'!N35</f>
        <v>0</v>
      </c>
      <c r="O35" s="110">
        <f>+'1. นครพนม กรอกตัวหนังสือมา'!O35+'2.ปลาปาก รด,คชจ1เดือน&gt;แผน'!O35+'3.ท่าอุเทน ใส่แค่ปี 68มา'!O35+'4.บ้านแพง ใส่แค่ปี 68มา'!O35+'5.นาทม'!O35+'6.เรณูนคร ใส่แค่ปี 68มา'!O35+' 7.นาแก ใส่แค่ปี 69มา'!O35+'8.ศรีสงคราม'!O35+'9.นาหว้า'!O35+'10.โพนสวรรค์ ใส่แค่ปี 68มา'!O35+'11.วังยาง'!O35+'12.ธาตุพนม'!O35</f>
        <v>0</v>
      </c>
      <c r="P35" s="110">
        <f>+'1. นครพนม กรอกตัวหนังสือมา'!P35+'2.ปลาปาก รด,คชจ1เดือน&gt;แผน'!P35+'3.ท่าอุเทน ใส่แค่ปี 68มา'!P35+'4.บ้านแพง ใส่แค่ปี 68มา'!P35+'5.นาทม'!P35+'6.เรณูนคร ใส่แค่ปี 68มา'!P35+' 7.นาแก ใส่แค่ปี 69มา'!P35+'8.ศรีสงคราม'!P35+'9.นาหว้า'!P35+'10.โพนสวรรค์ ใส่แค่ปี 68มา'!P35+'11.วังยาง'!P35+'12.ธาตุพนม'!P35</f>
        <v>0</v>
      </c>
      <c r="Q35" s="110">
        <f>+'1. นครพนม กรอกตัวหนังสือมา'!Q35+'2.ปลาปาก รด,คชจ1เดือน&gt;แผน'!Q35+'3.ท่าอุเทน ใส่แค่ปี 68มา'!Q35+'4.บ้านแพง ใส่แค่ปี 68มา'!Q35+'5.นาทม'!Q35+'6.เรณูนคร ใส่แค่ปี 68มา'!Q35+' 7.นาแก ใส่แค่ปี 69มา'!Q35+'8.ศรีสงคราม'!Q35+'9.นาหว้า'!Q35+'10.โพนสวรรค์ ใส่แค่ปี 68มา'!Q35+'11.วังยาง'!Q35+'12.ธาตุพนม'!Q35</f>
        <v>0</v>
      </c>
      <c r="R35" s="110">
        <f>+'1. นครพนม กรอกตัวหนังสือมา'!R35+'2.ปลาปาก รด,คชจ1เดือน&gt;แผน'!R35+'3.ท่าอุเทน ใส่แค่ปี 68มา'!R35+'4.บ้านแพง ใส่แค่ปี 68มา'!R35+'5.นาทม'!R35+'6.เรณูนคร ใส่แค่ปี 68มา'!R35+' 7.นาแก ใส่แค่ปี 69มา'!R35+'8.ศรีสงคราม'!R35+'9.นาหว้า'!R35+'10.โพนสวรรค์ ใส่แค่ปี 68มา'!R35+'11.วังยาง'!R35+'12.ธาตุพนม'!R35</f>
        <v>0</v>
      </c>
      <c r="S35" s="110">
        <f>+'1. นครพนม กรอกตัวหนังสือมา'!S35+'2.ปลาปาก รด,คชจ1เดือน&gt;แผน'!S35+'3.ท่าอุเทน ใส่แค่ปี 68มา'!S35+'4.บ้านแพง ใส่แค่ปี 68มา'!S35+'5.นาทม'!S35+'6.เรณูนคร ใส่แค่ปี 68มา'!S35+' 7.นาแก ใส่แค่ปี 69มา'!S35+'8.ศรีสงคราม'!S35+'9.นาหว้า'!S35+'10.โพนสวรรค์ ใส่แค่ปี 68มา'!S35+'11.วังยาง'!S35+'12.ธาตุพนม'!S35</f>
        <v>0</v>
      </c>
      <c r="T35" s="110">
        <f>+'1. นครพนม กรอกตัวหนังสือมา'!T35+'2.ปลาปาก รด,คชจ1เดือน&gt;แผน'!T35+'3.ท่าอุเทน ใส่แค่ปี 68มา'!T35+'4.บ้านแพง ใส่แค่ปี 68มา'!T35+'5.นาทม'!T35+'6.เรณูนคร ใส่แค่ปี 68มา'!T35+' 7.นาแก ใส่แค่ปี 69มา'!T35+'8.ศรีสงคราม'!T35+'9.นาหว้า'!T35+'10.โพนสวรรค์ ใส่แค่ปี 68มา'!T35+'11.วังยาง'!T35+'12.ธาตุพนม'!T35</f>
        <v>0</v>
      </c>
      <c r="U35" s="110">
        <f>+'1. นครพนม กรอกตัวหนังสือมา'!U35+'2.ปลาปาก รด,คชจ1เดือน&gt;แผน'!U35+'3.ท่าอุเทน ใส่แค่ปี 68มา'!U35+'4.บ้านแพง ใส่แค่ปี 68มา'!U35+'5.นาทม'!U35+'6.เรณูนคร ใส่แค่ปี 68มา'!U35+' 7.นาแก ใส่แค่ปี 69มา'!U35+'8.ศรีสงคราม'!U35+'9.นาหว้า'!U35+'10.โพนสวรรค์ ใส่แค่ปี 68มา'!U35+'11.วังยาง'!U35+'12.ธาตุพนม'!U35</f>
        <v>0</v>
      </c>
      <c r="V35" s="110">
        <f>+'1. นครพนม กรอกตัวหนังสือมา'!V35+'2.ปลาปาก รด,คชจ1เดือน&gt;แผน'!V35+'3.ท่าอุเทน ใส่แค่ปี 68มา'!V35+'4.บ้านแพง ใส่แค่ปี 68มา'!V35+'5.นาทม'!V35+'6.เรณูนคร ใส่แค่ปี 68มา'!V35+' 7.นาแก ใส่แค่ปี 69มา'!V35+'8.ศรีสงคราม'!V35+'9.นาหว้า'!V35+'10.โพนสวรรค์ ใส่แค่ปี 68มา'!V35+'11.วังยาง'!V35+'12.ธาตุพนม'!V35</f>
        <v>0</v>
      </c>
      <c r="W35" s="110">
        <f>+'1. นครพนม กรอกตัวหนังสือมา'!W35+'2.ปลาปาก รด,คชจ1เดือน&gt;แผน'!W35+'3.ท่าอุเทน ใส่แค่ปี 68มา'!W35+'4.บ้านแพง ใส่แค่ปี 68มา'!W35+'5.นาทม'!W35+'6.เรณูนคร ใส่แค่ปี 68มา'!W35+' 7.นาแก ใส่แค่ปี 69มา'!W35+'8.ศรีสงคราม'!W35+'9.นาหว้า'!W35+'10.โพนสวรรค์ ใส่แค่ปี 68มา'!W35+'11.วังยาง'!W35+'12.ธาตุพนม'!W35</f>
        <v>0</v>
      </c>
      <c r="X35" s="110">
        <f>+'1. นครพนม กรอกตัวหนังสือมา'!X35+'2.ปลาปาก รด,คชจ1เดือน&gt;แผน'!X35+'3.ท่าอุเทน ใส่แค่ปี 68มา'!X35+'4.บ้านแพง ใส่แค่ปี 68มา'!X35+'5.นาทม'!X35+'6.เรณูนคร ใส่แค่ปี 68มา'!X35+' 7.นาแก ใส่แค่ปี 69มา'!X35+'8.ศรีสงคราม'!X35+'9.นาหว้า'!X35+'10.โพนสวรรค์ ใส่แค่ปี 68มา'!X35+'11.วังยาง'!X35+'12.ธาตุพนม'!X35</f>
        <v>0</v>
      </c>
      <c r="Y35" s="110">
        <f>+'1. นครพนม กรอกตัวหนังสือมา'!Y35+'2.ปลาปาก รด,คชจ1เดือน&gt;แผน'!Y35+'3.ท่าอุเทน ใส่แค่ปี 68มา'!Y35+'4.บ้านแพง ใส่แค่ปี 68มา'!Y35+'5.นาทม'!Y35+'6.เรณูนคร ใส่แค่ปี 68มา'!Y35+' 7.นาแก ใส่แค่ปี 69มา'!Y35+'8.ศรีสงคราม'!Y35+'9.นาหว้า'!Y35+'10.โพนสวรรค์ ใส่แค่ปี 68มา'!Y35+'11.วังยาง'!Y35+'12.ธาตุพนม'!Y35</f>
        <v>0</v>
      </c>
      <c r="Z35" s="110">
        <f>+'1. นครพนม กรอกตัวหนังสือมา'!Z35+'2.ปลาปาก รด,คชจ1เดือน&gt;แผน'!Z35+'3.ท่าอุเทน ใส่แค่ปี 68มา'!Z35+'4.บ้านแพง ใส่แค่ปี 68มา'!Z35+'5.นาทม'!Z35+'6.เรณูนคร ใส่แค่ปี 68มา'!Z35+' 7.นาแก ใส่แค่ปี 69มา'!Z35+'8.ศรีสงคราม'!Z35+'9.นาหว้า'!Z35+'10.โพนสวรรค์ ใส่แค่ปี 68มา'!Z35+'11.วังยาง'!Z35+'12.ธาตุพนม'!Z35</f>
        <v>0</v>
      </c>
      <c r="AA35" s="110">
        <f>+'1. นครพนม กรอกตัวหนังสือมา'!AA35+'2.ปลาปาก รด,คชจ1เดือน&gt;แผน'!AA35+'3.ท่าอุเทน ใส่แค่ปี 68มา'!AA35+'4.บ้านแพง ใส่แค่ปี 68มา'!AA35+'5.นาทม'!AA35+'6.เรณูนคร ใส่แค่ปี 68มา'!AA35+' 7.นาแก ใส่แค่ปี 69มา'!AA35+'8.ศรีสงคราม'!AA35+'9.นาหว้า'!AA35+'10.โพนสวรรค์ ใส่แค่ปี 68มา'!AA35+'11.วังยาง'!AA35+'12.ธาตุพนม'!AA35</f>
        <v>0</v>
      </c>
      <c r="AB35" s="110">
        <f>+'1. นครพนม กรอกตัวหนังสือมา'!AB35+'2.ปลาปาก รด,คชจ1เดือน&gt;แผน'!AB35+'3.ท่าอุเทน ใส่แค่ปี 68มา'!AB35+'4.บ้านแพง ใส่แค่ปี 68มา'!AB35+'5.นาทม'!AB35+'6.เรณูนคร ใส่แค่ปี 68มา'!AB35+' 7.นาแก ใส่แค่ปี 69มา'!AB35+'8.ศรีสงคราม'!AB35+'9.นาหว้า'!AB35+'10.โพนสวรรค์ ใส่แค่ปี 68มา'!AB35+'11.วังยาง'!AB35+'12.ธาตุพนม'!AB35</f>
        <v>0</v>
      </c>
      <c r="AC35" s="110">
        <f>+'1. นครพนม กรอกตัวหนังสือมา'!AC35+'2.ปลาปาก รด,คชจ1เดือน&gt;แผน'!AC35+'3.ท่าอุเทน ใส่แค่ปี 68มา'!AC35+'4.บ้านแพง ใส่แค่ปี 68มา'!AC35+'5.นาทม'!AC35+'6.เรณูนคร ใส่แค่ปี 68มา'!AC35+' 7.นาแก ใส่แค่ปี 69มา'!AC35+'8.ศรีสงคราม'!AC35+'9.นาหว้า'!AC35+'10.โพนสวรรค์ ใส่แค่ปี 68มา'!AC35+'11.วังยาง'!AC35+'12.ธาตุพนม'!AC35</f>
        <v>0</v>
      </c>
      <c r="AD35" s="110">
        <f t="shared" si="9"/>
        <v>2351160</v>
      </c>
      <c r="AE35" s="111">
        <f t="shared" si="10"/>
        <v>8.7080000000000002</v>
      </c>
      <c r="AF35" s="110">
        <f t="shared" si="11"/>
        <v>24648840</v>
      </c>
      <c r="AG35" s="111">
        <f t="shared" si="12"/>
        <v>91.292000000000002</v>
      </c>
    </row>
    <row r="36" spans="2:33" ht="24" customHeight="1">
      <c r="B36" s="109"/>
      <c r="C36" s="109"/>
      <c r="D36" s="109" t="s">
        <v>48</v>
      </c>
      <c r="E36" s="110">
        <f>+'1. นครพนม กรอกตัวหนังสือมา'!E36+'2.ปลาปาก รด,คชจ1เดือน&gt;แผน'!E36+'3.ท่าอุเทน ใส่แค่ปี 68มา'!E36+'4.บ้านแพง ใส่แค่ปี 68มา'!E36+'5.นาทม'!E36+'6.เรณูนคร ใส่แค่ปี 68มา'!E36+' 7.นาแก ใส่แค่ปี 69มา'!E36+'8.ศรีสงคราม'!E36+'9.นาหว้า'!E36+'10.โพนสวรรค์ ใส่แค่ปี 68มา'!E36+'11.วังยาง'!E36+'12.ธาตุพนม'!E36</f>
        <v>4882561.7127272729</v>
      </c>
      <c r="F36" s="110">
        <f>+'1. นครพนม กรอกตัวหนังสือมา'!F36+'2.ปลาปาก รด,คชจ1เดือน&gt;แผน'!F36+'3.ท่าอุเทน ใส่แค่ปี 68มา'!F36+'4.บ้านแพง ใส่แค่ปี 68มา'!F36+'5.นาทม'!F36+'6.เรณูนคร ใส่แค่ปี 68มา'!F36+' 7.นาแก ใส่แค่ปี 69มา'!F36+'8.ศรีสงคราม'!F36+'9.นาหว้า'!F36+'10.โพนสวรรค์ ใส่แค่ปี 68มา'!F36+'11.วังยาง'!F36+'12.ธาตุพนม'!F36</f>
        <v>52067</v>
      </c>
      <c r="G36" s="110">
        <f>+'1. นครพนม กรอกตัวหนังสือมา'!G36+'2.ปลาปาก รด,คชจ1เดือน&gt;แผน'!G36+'3.ท่าอุเทน ใส่แค่ปี 68มา'!G36+'4.บ้านแพง ใส่แค่ปี 68มา'!G36+'5.นาทม'!G36+'6.เรณูนคร ใส่แค่ปี 68มา'!G36+' 7.นาแก ใส่แค่ปี 69มา'!G36+'8.ศรีสงคราม'!G36+'9.นาหว้า'!G36+'10.โพนสวรรค์ ใส่แค่ปี 68มา'!G36+'11.วังยาง'!G36+'12.ธาตุพนม'!G36</f>
        <v>135500</v>
      </c>
      <c r="H36" s="110">
        <f>+'1. นครพนม กรอกตัวหนังสือมา'!H36+'2.ปลาปาก รด,คชจ1เดือน&gt;แผน'!H36+'3.ท่าอุเทน ใส่แค่ปี 68มา'!H36+'4.บ้านแพง ใส่แค่ปี 68มา'!H36+'5.นาทม'!H36+'6.เรณูนคร ใส่แค่ปี 68มา'!H36+' 7.นาแก ใส่แค่ปี 69มา'!H36+'8.ศรีสงคราม'!H36+'9.นาหว้า'!H36+'10.โพนสวรรค์ ใส่แค่ปี 68มา'!H36+'11.วังยาง'!H36+'12.ธาตุพนม'!H36</f>
        <v>0</v>
      </c>
      <c r="I36" s="110">
        <f>+'1. นครพนม กรอกตัวหนังสือมา'!I36+'2.ปลาปาก รด,คชจ1เดือน&gt;แผน'!I36+'3.ท่าอุเทน ใส่แค่ปี 68มา'!I36+'4.บ้านแพง ใส่แค่ปี 68มา'!I36+'5.นาทม'!I36+'6.เรณูนคร ใส่แค่ปี 68มา'!I36+' 7.นาแก ใส่แค่ปี 69มา'!I36+'8.ศรีสงคราม'!I36+'9.นาหว้า'!I36+'10.โพนสวรรค์ ใส่แค่ปี 68มา'!I36+'11.วังยาง'!I36+'12.ธาตุพนม'!I36</f>
        <v>0</v>
      </c>
      <c r="J36" s="110">
        <f>+'1. นครพนม กรอกตัวหนังสือมา'!J36+'2.ปลาปาก รด,คชจ1เดือน&gt;แผน'!J36+'3.ท่าอุเทน ใส่แค่ปี 68มา'!J36+'4.บ้านแพง ใส่แค่ปี 68มา'!J36+'5.นาทม'!J36+'6.เรณูนคร ใส่แค่ปี 68มา'!J36+' 7.นาแก ใส่แค่ปี 69มา'!J36+'8.ศรีสงคราม'!J36+'9.นาหว้า'!J36+'10.โพนสวรรค์ ใส่แค่ปี 68มา'!J36+'11.วังยาง'!J36+'12.ธาตุพนม'!J36</f>
        <v>0</v>
      </c>
      <c r="K36" s="110">
        <f>+'1. นครพนม กรอกตัวหนังสือมา'!K36+'2.ปลาปาก รด,คชจ1เดือน&gt;แผน'!K36+'3.ท่าอุเทน ใส่แค่ปี 68มา'!K36+'4.บ้านแพง ใส่แค่ปี 68มา'!K36+'5.นาทม'!K36+'6.เรณูนคร ใส่แค่ปี 68มา'!K36+' 7.นาแก ใส่แค่ปี 69มา'!K36+'8.ศรีสงคราม'!K36+'9.นาหว้า'!K36+'10.โพนสวรรค์ ใส่แค่ปี 68มา'!K36+'11.วังยาง'!K36+'12.ธาตุพนม'!K36</f>
        <v>0</v>
      </c>
      <c r="L36" s="110">
        <f>+'1. นครพนม กรอกตัวหนังสือมา'!L36+'2.ปลาปาก รด,คชจ1เดือน&gt;แผน'!L36+'3.ท่าอุเทน ใส่แค่ปี 68มา'!L36+'4.บ้านแพง ใส่แค่ปี 68มา'!L36+'5.นาทม'!L36+'6.เรณูนคร ใส่แค่ปี 68มา'!L36+' 7.นาแก ใส่แค่ปี 69มา'!L36+'8.ศรีสงคราม'!L36+'9.นาหว้า'!L36+'10.โพนสวรรค์ ใส่แค่ปี 68มา'!L36+'11.วังยาง'!L36+'12.ธาตุพนม'!L36</f>
        <v>0</v>
      </c>
      <c r="M36" s="110">
        <f>+'1. นครพนม กรอกตัวหนังสือมา'!M36+'2.ปลาปาก รด,คชจ1เดือน&gt;แผน'!M36+'3.ท่าอุเทน ใส่แค่ปี 68มา'!M36+'4.บ้านแพง ใส่แค่ปี 68มา'!M36+'5.นาทม'!M36+'6.เรณูนคร ใส่แค่ปี 68มา'!M36+' 7.นาแก ใส่แค่ปี 69มา'!M36+'8.ศรีสงคราม'!M36+'9.นาหว้า'!M36+'10.โพนสวรรค์ ใส่แค่ปี 68มา'!M36+'11.วังยาง'!M36+'12.ธาตุพนม'!M36</f>
        <v>0</v>
      </c>
      <c r="N36" s="110">
        <f>+'1. นครพนม กรอกตัวหนังสือมา'!N36+'2.ปลาปาก รด,คชจ1เดือน&gt;แผน'!N36+'3.ท่าอุเทน ใส่แค่ปี 68มา'!N36+'4.บ้านแพง ใส่แค่ปี 68มา'!N36+'5.นาทม'!N36+'6.เรณูนคร ใส่แค่ปี 68มา'!N36+' 7.นาแก ใส่แค่ปี 69มา'!N36+'8.ศรีสงคราม'!N36+'9.นาหว้า'!N36+'10.โพนสวรรค์ ใส่แค่ปี 68มา'!N36+'11.วังยาง'!N36+'12.ธาตุพนม'!N36</f>
        <v>0</v>
      </c>
      <c r="O36" s="110">
        <f>+'1. นครพนม กรอกตัวหนังสือมา'!O36+'2.ปลาปาก รด,คชจ1เดือน&gt;แผน'!O36+'3.ท่าอุเทน ใส่แค่ปี 68มา'!O36+'4.บ้านแพง ใส่แค่ปี 68มา'!O36+'5.นาทม'!O36+'6.เรณูนคร ใส่แค่ปี 68มา'!O36+' 7.นาแก ใส่แค่ปี 69มา'!O36+'8.ศรีสงคราม'!O36+'9.นาหว้า'!O36+'10.โพนสวรรค์ ใส่แค่ปี 68มา'!O36+'11.วังยาง'!O36+'12.ธาตุพนม'!O36</f>
        <v>0</v>
      </c>
      <c r="P36" s="110">
        <f>+'1. นครพนม กรอกตัวหนังสือมา'!P36+'2.ปลาปาก รด,คชจ1เดือน&gt;แผน'!P36+'3.ท่าอุเทน ใส่แค่ปี 68มา'!P36+'4.บ้านแพง ใส่แค่ปี 68มา'!P36+'5.นาทม'!P36+'6.เรณูนคร ใส่แค่ปี 68มา'!P36+' 7.นาแก ใส่แค่ปี 69มา'!P36+'8.ศรีสงคราม'!P36+'9.นาหว้า'!P36+'10.โพนสวรรค์ ใส่แค่ปี 68มา'!P36+'11.วังยาง'!P36+'12.ธาตุพนม'!P36</f>
        <v>0</v>
      </c>
      <c r="Q36" s="110">
        <f>+'1. นครพนม กรอกตัวหนังสือมา'!Q36+'2.ปลาปาก รด,คชจ1เดือน&gt;แผน'!Q36+'3.ท่าอุเทน ใส่แค่ปี 68มา'!Q36+'4.บ้านแพง ใส่แค่ปี 68มา'!Q36+'5.นาทม'!Q36+'6.เรณูนคร ใส่แค่ปี 68มา'!Q36+' 7.นาแก ใส่แค่ปี 69มา'!Q36+'8.ศรีสงคราม'!Q36+'9.นาหว้า'!Q36+'10.โพนสวรรค์ ใส่แค่ปี 68มา'!Q36+'11.วังยาง'!Q36+'12.ธาตุพนม'!Q36</f>
        <v>0</v>
      </c>
      <c r="R36" s="110">
        <f>+'1. นครพนม กรอกตัวหนังสือมา'!R36+'2.ปลาปาก รด,คชจ1เดือน&gt;แผน'!R36+'3.ท่าอุเทน ใส่แค่ปี 68มา'!R36+'4.บ้านแพง ใส่แค่ปี 68มา'!R36+'5.นาทม'!R36+'6.เรณูนคร ใส่แค่ปี 68มา'!R36+' 7.นาแก ใส่แค่ปี 69มา'!R36+'8.ศรีสงคราม'!R36+'9.นาหว้า'!R36+'10.โพนสวรรค์ ใส่แค่ปี 68มา'!R36+'11.วังยาง'!R36+'12.ธาตุพนม'!R36</f>
        <v>0</v>
      </c>
      <c r="S36" s="110">
        <f>+'1. นครพนม กรอกตัวหนังสือมา'!S36+'2.ปลาปาก รด,คชจ1เดือน&gt;แผน'!S36+'3.ท่าอุเทน ใส่แค่ปี 68มา'!S36+'4.บ้านแพง ใส่แค่ปี 68มา'!S36+'5.นาทม'!S36+'6.เรณูนคร ใส่แค่ปี 68มา'!S36+' 7.นาแก ใส่แค่ปี 69มา'!S36+'8.ศรีสงคราม'!S36+'9.นาหว้า'!S36+'10.โพนสวรรค์ ใส่แค่ปี 68มา'!S36+'11.วังยาง'!S36+'12.ธาตุพนม'!S36</f>
        <v>0</v>
      </c>
      <c r="T36" s="110">
        <f>+'1. นครพนม กรอกตัวหนังสือมา'!T36+'2.ปลาปาก รด,คชจ1เดือน&gt;แผน'!T36+'3.ท่าอุเทน ใส่แค่ปี 68มา'!T36+'4.บ้านแพง ใส่แค่ปี 68มา'!T36+'5.นาทม'!T36+'6.เรณูนคร ใส่แค่ปี 68มา'!T36+' 7.นาแก ใส่แค่ปี 69มา'!T36+'8.ศรีสงคราม'!T36+'9.นาหว้า'!T36+'10.โพนสวรรค์ ใส่แค่ปี 68มา'!T36+'11.วังยาง'!T36+'12.ธาตุพนม'!T36</f>
        <v>0</v>
      </c>
      <c r="U36" s="110">
        <f>+'1. นครพนม กรอกตัวหนังสือมา'!U36+'2.ปลาปาก รด,คชจ1เดือน&gt;แผน'!U36+'3.ท่าอุเทน ใส่แค่ปี 68มา'!U36+'4.บ้านแพง ใส่แค่ปี 68มา'!U36+'5.นาทม'!U36+'6.เรณูนคร ใส่แค่ปี 68มา'!U36+' 7.นาแก ใส่แค่ปี 69มา'!U36+'8.ศรีสงคราม'!U36+'9.นาหว้า'!U36+'10.โพนสวรรค์ ใส่แค่ปี 68มา'!U36+'11.วังยาง'!U36+'12.ธาตุพนม'!U36</f>
        <v>0</v>
      </c>
      <c r="V36" s="110">
        <f>+'1. นครพนม กรอกตัวหนังสือมา'!V36+'2.ปลาปาก รด,คชจ1เดือน&gt;แผน'!V36+'3.ท่าอุเทน ใส่แค่ปี 68มา'!V36+'4.บ้านแพง ใส่แค่ปี 68มา'!V36+'5.นาทม'!V36+'6.เรณูนคร ใส่แค่ปี 68มา'!V36+' 7.นาแก ใส่แค่ปี 69มา'!V36+'8.ศรีสงคราม'!V36+'9.นาหว้า'!V36+'10.โพนสวรรค์ ใส่แค่ปี 68มา'!V36+'11.วังยาง'!V36+'12.ธาตุพนม'!V36</f>
        <v>0</v>
      </c>
      <c r="W36" s="110">
        <f>+'1. นครพนม กรอกตัวหนังสือมา'!W36+'2.ปลาปาก รด,คชจ1เดือน&gt;แผน'!W36+'3.ท่าอุเทน ใส่แค่ปี 68มา'!W36+'4.บ้านแพง ใส่แค่ปี 68มา'!W36+'5.นาทม'!W36+'6.เรณูนคร ใส่แค่ปี 68มา'!W36+' 7.นาแก ใส่แค่ปี 69มา'!W36+'8.ศรีสงคราม'!W36+'9.นาหว้า'!W36+'10.โพนสวรรค์ ใส่แค่ปี 68มา'!W36+'11.วังยาง'!W36+'12.ธาตุพนม'!W36</f>
        <v>0</v>
      </c>
      <c r="X36" s="110">
        <f>+'1. นครพนม กรอกตัวหนังสือมา'!X36+'2.ปลาปาก รด,คชจ1เดือน&gt;แผน'!X36+'3.ท่าอุเทน ใส่แค่ปี 68มา'!X36+'4.บ้านแพง ใส่แค่ปี 68มา'!X36+'5.นาทม'!X36+'6.เรณูนคร ใส่แค่ปี 68มา'!X36+' 7.นาแก ใส่แค่ปี 69มา'!X36+'8.ศรีสงคราม'!X36+'9.นาหว้า'!X36+'10.โพนสวรรค์ ใส่แค่ปี 68มา'!X36+'11.วังยาง'!X36+'12.ธาตุพนม'!X36</f>
        <v>0</v>
      </c>
      <c r="Y36" s="110">
        <f>+'1. นครพนม กรอกตัวหนังสือมา'!Y36+'2.ปลาปาก รด,คชจ1เดือน&gt;แผน'!Y36+'3.ท่าอุเทน ใส่แค่ปี 68มา'!Y36+'4.บ้านแพง ใส่แค่ปี 68มา'!Y36+'5.นาทม'!Y36+'6.เรณูนคร ใส่แค่ปี 68มา'!Y36+' 7.นาแก ใส่แค่ปี 69มา'!Y36+'8.ศรีสงคราม'!Y36+'9.นาหว้า'!Y36+'10.โพนสวรรค์ ใส่แค่ปี 68มา'!Y36+'11.วังยาง'!Y36+'12.ธาตุพนม'!Y36</f>
        <v>0</v>
      </c>
      <c r="Z36" s="110">
        <f>+'1. นครพนม กรอกตัวหนังสือมา'!Z36+'2.ปลาปาก รด,คชจ1เดือน&gt;แผน'!Z36+'3.ท่าอุเทน ใส่แค่ปี 68มา'!Z36+'4.บ้านแพง ใส่แค่ปี 68มา'!Z36+'5.นาทม'!Z36+'6.เรณูนคร ใส่แค่ปี 68มา'!Z36+' 7.นาแก ใส่แค่ปี 69มา'!Z36+'8.ศรีสงคราม'!Z36+'9.นาหว้า'!Z36+'10.โพนสวรรค์ ใส่แค่ปี 68มา'!Z36+'11.วังยาง'!Z36+'12.ธาตุพนม'!Z36</f>
        <v>0</v>
      </c>
      <c r="AA36" s="110">
        <f>+'1. นครพนม กรอกตัวหนังสือมา'!AA36+'2.ปลาปาก รด,คชจ1เดือน&gt;แผน'!AA36+'3.ท่าอุเทน ใส่แค่ปี 68มา'!AA36+'4.บ้านแพง ใส่แค่ปี 68มา'!AA36+'5.นาทม'!AA36+'6.เรณูนคร ใส่แค่ปี 68มา'!AA36+' 7.นาแก ใส่แค่ปี 69มา'!AA36+'8.ศรีสงคราม'!AA36+'9.นาหว้า'!AA36+'10.โพนสวรรค์ ใส่แค่ปี 68มา'!AA36+'11.วังยาง'!AA36+'12.ธาตุพนม'!AA36</f>
        <v>0</v>
      </c>
      <c r="AB36" s="110">
        <f>+'1. นครพนม กรอกตัวหนังสือมา'!AB36+'2.ปลาปาก รด,คชจ1เดือน&gt;แผน'!AB36+'3.ท่าอุเทน ใส่แค่ปี 68มา'!AB36+'4.บ้านแพง ใส่แค่ปี 68มา'!AB36+'5.นาทม'!AB36+'6.เรณูนคร ใส่แค่ปี 68มา'!AB36+' 7.นาแก ใส่แค่ปี 69มา'!AB36+'8.ศรีสงคราม'!AB36+'9.นาหว้า'!AB36+'10.โพนสวรรค์ ใส่แค่ปี 68มา'!AB36+'11.วังยาง'!AB36+'12.ธาตุพนม'!AB36</f>
        <v>0</v>
      </c>
      <c r="AC36" s="110">
        <f>+'1. นครพนม กรอกตัวหนังสือมา'!AC36+'2.ปลาปาก รด,คชจ1เดือน&gt;แผน'!AC36+'3.ท่าอุเทน ใส่แค่ปี 68มา'!AC36+'4.บ้านแพง ใส่แค่ปี 68มา'!AC36+'5.นาทม'!AC36+'6.เรณูนคร ใส่แค่ปี 68มา'!AC36+' 7.นาแก ใส่แค่ปี 69มา'!AC36+'8.ศรีสงคราม'!AC36+'9.นาหว้า'!AC36+'10.โพนสวรรค์ ใส่แค่ปี 68มา'!AC36+'11.วังยาง'!AC36+'12.ธาตุพนม'!AC36</f>
        <v>0</v>
      </c>
      <c r="AD36" s="110">
        <f t="shared" si="9"/>
        <v>187567</v>
      </c>
      <c r="AE36" s="111">
        <f t="shared" si="10"/>
        <v>3.8415694677462646</v>
      </c>
      <c r="AF36" s="110">
        <f t="shared" si="11"/>
        <v>4694994.7127272729</v>
      </c>
      <c r="AG36" s="111">
        <f t="shared" si="12"/>
        <v>96.158430532253746</v>
      </c>
    </row>
    <row r="37" spans="2:33" ht="24" customHeight="1">
      <c r="B37" s="109"/>
      <c r="C37" s="109"/>
      <c r="D37" s="109" t="s">
        <v>50</v>
      </c>
      <c r="E37" s="110">
        <f>+'1. นครพนม กรอกตัวหนังสือมา'!E37+'2.ปลาปาก รด,คชจ1เดือน&gt;แผน'!E37+'3.ท่าอุเทน ใส่แค่ปี 68มา'!E37+'4.บ้านแพง ใส่แค่ปี 68มา'!E37+'5.นาทม'!E37+'6.เรณูนคร ใส่แค่ปี 68มา'!E37+' 7.นาแก ใส่แค่ปี 69มา'!E37+'8.ศรีสงคราม'!E37+'9.นาหว้า'!E37+'10.โพนสวรรค์ ใส่แค่ปี 68มา'!E37+'11.วังยาง'!E37+'12.ธาตุพนม'!E37</f>
        <v>99201914.950909093</v>
      </c>
      <c r="F37" s="110">
        <f>+'1. นครพนม กรอกตัวหนังสือมา'!F37+'2.ปลาปาก รด,คชจ1เดือน&gt;แผน'!F37+'3.ท่าอุเทน ใส่แค่ปี 68มา'!F37+'4.บ้านแพง ใส่แค่ปี 68มา'!F37+'5.นาทม'!F37+'6.เรณูนคร ใส่แค่ปี 68มา'!F37+' 7.นาแก ใส่แค่ปี 69มา'!F37+'8.ศรีสงคราม'!F37+'9.นาหว้า'!F37+'10.โพนสวรรค์ ใส่แค่ปี 68มา'!F37+'11.วังยาง'!F37+'12.ธาตุพนม'!F37</f>
        <v>2453991.7800000003</v>
      </c>
      <c r="G37" s="110">
        <f>+'1. นครพนม กรอกตัวหนังสือมา'!G37+'2.ปลาปาก รด,คชจ1เดือน&gt;แผน'!G37+'3.ท่าอุเทน ใส่แค่ปี 68มา'!G37+'4.บ้านแพง ใส่แค่ปี 68มา'!G37+'5.นาทม'!G37+'6.เรณูนคร ใส่แค่ปี 68มา'!G37+' 7.นาแก ใส่แค่ปี 69มา'!G37+'8.ศรีสงคราม'!G37+'9.นาหว้า'!G37+'10.โพนสวรรค์ ใส่แค่ปี 68มา'!G37+'11.วังยาง'!G37+'12.ธาตุพนม'!G37</f>
        <v>2123443.75</v>
      </c>
      <c r="H37" s="110">
        <f>+'1. นครพนม กรอกตัวหนังสือมา'!H37+'2.ปลาปาก รด,คชจ1เดือน&gt;แผน'!H37+'3.ท่าอุเทน ใส่แค่ปี 68มา'!H37+'4.บ้านแพง ใส่แค่ปี 68มา'!H37+'5.นาทม'!H37+'6.เรณูนคร ใส่แค่ปี 68มา'!H37+' 7.นาแก ใส่แค่ปี 69มา'!H37+'8.ศรีสงคราม'!H37+'9.นาหว้า'!H37+'10.โพนสวรรค์ ใส่แค่ปี 68มา'!H37+'11.วังยาง'!H37+'12.ธาตุพนม'!H37</f>
        <v>0</v>
      </c>
      <c r="I37" s="110">
        <f>+'1. นครพนม กรอกตัวหนังสือมา'!I37+'2.ปลาปาก รด,คชจ1เดือน&gt;แผน'!I37+'3.ท่าอุเทน ใส่แค่ปี 68มา'!I37+'4.บ้านแพง ใส่แค่ปี 68มา'!I37+'5.นาทม'!I37+'6.เรณูนคร ใส่แค่ปี 68มา'!I37+' 7.นาแก ใส่แค่ปี 69มา'!I37+'8.ศรีสงคราม'!I37+'9.นาหว้า'!I37+'10.โพนสวรรค์ ใส่แค่ปี 68มา'!I37+'11.วังยาง'!I37+'12.ธาตุพนม'!I37</f>
        <v>0</v>
      </c>
      <c r="J37" s="110">
        <f>+'1. นครพนม กรอกตัวหนังสือมา'!J37+'2.ปลาปาก รด,คชจ1เดือน&gt;แผน'!J37+'3.ท่าอุเทน ใส่แค่ปี 68มา'!J37+'4.บ้านแพง ใส่แค่ปี 68มา'!J37+'5.นาทม'!J37+'6.เรณูนคร ใส่แค่ปี 68มา'!J37+' 7.นาแก ใส่แค่ปี 69มา'!J37+'8.ศรีสงคราม'!J37+'9.นาหว้า'!J37+'10.โพนสวรรค์ ใส่แค่ปี 68มา'!J37+'11.วังยาง'!J37+'12.ธาตุพนม'!J37</f>
        <v>0</v>
      </c>
      <c r="K37" s="110">
        <f>+'1. นครพนม กรอกตัวหนังสือมา'!K37+'2.ปลาปาก รด,คชจ1เดือน&gt;แผน'!K37+'3.ท่าอุเทน ใส่แค่ปี 68มา'!K37+'4.บ้านแพง ใส่แค่ปี 68มา'!K37+'5.นาทม'!K37+'6.เรณูนคร ใส่แค่ปี 68มา'!K37+' 7.นาแก ใส่แค่ปี 69มา'!K37+'8.ศรีสงคราม'!K37+'9.นาหว้า'!K37+'10.โพนสวรรค์ ใส่แค่ปี 68มา'!K37+'11.วังยาง'!K37+'12.ธาตุพนม'!K37</f>
        <v>0</v>
      </c>
      <c r="L37" s="110">
        <f>+'1. นครพนม กรอกตัวหนังสือมา'!L37+'2.ปลาปาก รด,คชจ1เดือน&gt;แผน'!L37+'3.ท่าอุเทน ใส่แค่ปี 68มา'!L37+'4.บ้านแพง ใส่แค่ปี 68มา'!L37+'5.นาทม'!L37+'6.เรณูนคร ใส่แค่ปี 68มา'!L37+' 7.นาแก ใส่แค่ปี 69มา'!L37+'8.ศรีสงคราม'!L37+'9.นาหว้า'!L37+'10.โพนสวรรค์ ใส่แค่ปี 68มา'!L37+'11.วังยาง'!L37+'12.ธาตุพนม'!L37</f>
        <v>0</v>
      </c>
      <c r="M37" s="110">
        <f>+'1. นครพนม กรอกตัวหนังสือมา'!M37+'2.ปลาปาก รด,คชจ1เดือน&gt;แผน'!M37+'3.ท่าอุเทน ใส่แค่ปี 68มา'!M37+'4.บ้านแพง ใส่แค่ปี 68มา'!M37+'5.นาทม'!M37+'6.เรณูนคร ใส่แค่ปี 68มา'!M37+' 7.นาแก ใส่แค่ปี 69มา'!M37+'8.ศรีสงคราม'!M37+'9.นาหว้า'!M37+'10.โพนสวรรค์ ใส่แค่ปี 68มา'!M37+'11.วังยาง'!M37+'12.ธาตุพนม'!M37</f>
        <v>0</v>
      </c>
      <c r="N37" s="110">
        <f>+'1. นครพนม กรอกตัวหนังสือมา'!N37+'2.ปลาปาก รด,คชจ1เดือน&gt;แผน'!N37+'3.ท่าอุเทน ใส่แค่ปี 68มา'!N37+'4.บ้านแพง ใส่แค่ปี 68มา'!N37+'5.นาทม'!N37+'6.เรณูนคร ใส่แค่ปี 68มา'!N37+' 7.นาแก ใส่แค่ปี 69มา'!N37+'8.ศรีสงคราม'!N37+'9.นาหว้า'!N37+'10.โพนสวรรค์ ใส่แค่ปี 68มา'!N37+'11.วังยาง'!N37+'12.ธาตุพนม'!N37</f>
        <v>0</v>
      </c>
      <c r="O37" s="110">
        <f>+'1. นครพนม กรอกตัวหนังสือมา'!O37+'2.ปลาปาก รด,คชจ1เดือน&gt;แผน'!O37+'3.ท่าอุเทน ใส่แค่ปี 68มา'!O37+'4.บ้านแพง ใส่แค่ปี 68มา'!O37+'5.นาทม'!O37+'6.เรณูนคร ใส่แค่ปี 68มา'!O37+' 7.นาแก ใส่แค่ปี 69มา'!O37+'8.ศรีสงคราม'!O37+'9.นาหว้า'!O37+'10.โพนสวรรค์ ใส่แค่ปี 68มา'!O37+'11.วังยาง'!O37+'12.ธาตุพนม'!O37</f>
        <v>0</v>
      </c>
      <c r="P37" s="110">
        <f>+'1. นครพนม กรอกตัวหนังสือมา'!P37+'2.ปลาปาก รด,คชจ1เดือน&gt;แผน'!P37+'3.ท่าอุเทน ใส่แค่ปี 68มา'!P37+'4.บ้านแพง ใส่แค่ปี 68มา'!P37+'5.นาทม'!P37+'6.เรณูนคร ใส่แค่ปี 68มา'!P37+' 7.นาแก ใส่แค่ปี 69มา'!P37+'8.ศรีสงคราม'!P37+'9.นาหว้า'!P37+'10.โพนสวรรค์ ใส่แค่ปี 68มา'!P37+'11.วังยาง'!P37+'12.ธาตุพนม'!P37</f>
        <v>0</v>
      </c>
      <c r="Q37" s="110">
        <f>+'1. นครพนม กรอกตัวหนังสือมา'!Q37+'2.ปลาปาก รด,คชจ1เดือน&gt;แผน'!Q37+'3.ท่าอุเทน ใส่แค่ปี 68มา'!Q37+'4.บ้านแพง ใส่แค่ปี 68มา'!Q37+'5.นาทม'!Q37+'6.เรณูนคร ใส่แค่ปี 68มา'!Q37+' 7.นาแก ใส่แค่ปี 69มา'!Q37+'8.ศรีสงคราม'!Q37+'9.นาหว้า'!Q37+'10.โพนสวรรค์ ใส่แค่ปี 68มา'!Q37+'11.วังยาง'!Q37+'12.ธาตุพนม'!Q37</f>
        <v>0</v>
      </c>
      <c r="R37" s="110">
        <f>+'1. นครพนม กรอกตัวหนังสือมา'!R37+'2.ปลาปาก รด,คชจ1เดือน&gt;แผน'!R37+'3.ท่าอุเทน ใส่แค่ปี 68มา'!R37+'4.บ้านแพง ใส่แค่ปี 68มา'!R37+'5.นาทม'!R37+'6.เรณูนคร ใส่แค่ปี 68มา'!R37+' 7.นาแก ใส่แค่ปี 69มา'!R37+'8.ศรีสงคราม'!R37+'9.นาหว้า'!R37+'10.โพนสวรรค์ ใส่แค่ปี 68มา'!R37+'11.วังยาง'!R37+'12.ธาตุพนม'!R37</f>
        <v>0</v>
      </c>
      <c r="S37" s="110">
        <f>+'1. นครพนม กรอกตัวหนังสือมา'!S37+'2.ปลาปาก รด,คชจ1เดือน&gt;แผน'!S37+'3.ท่าอุเทน ใส่แค่ปี 68มา'!S37+'4.บ้านแพง ใส่แค่ปี 68มา'!S37+'5.นาทม'!S37+'6.เรณูนคร ใส่แค่ปี 68มา'!S37+' 7.นาแก ใส่แค่ปี 69มา'!S37+'8.ศรีสงคราม'!S37+'9.นาหว้า'!S37+'10.โพนสวรรค์ ใส่แค่ปี 68มา'!S37+'11.วังยาง'!S37+'12.ธาตุพนม'!S37</f>
        <v>0</v>
      </c>
      <c r="T37" s="110">
        <f>+'1. นครพนม กรอกตัวหนังสือมา'!T37+'2.ปลาปาก รด,คชจ1เดือน&gt;แผน'!T37+'3.ท่าอุเทน ใส่แค่ปี 68มา'!T37+'4.บ้านแพง ใส่แค่ปี 68มา'!T37+'5.นาทม'!T37+'6.เรณูนคร ใส่แค่ปี 68มา'!T37+' 7.นาแก ใส่แค่ปี 69มา'!T37+'8.ศรีสงคราม'!T37+'9.นาหว้า'!T37+'10.โพนสวรรค์ ใส่แค่ปี 68มา'!T37+'11.วังยาง'!T37+'12.ธาตุพนม'!T37</f>
        <v>0</v>
      </c>
      <c r="U37" s="110">
        <f>+'1. นครพนม กรอกตัวหนังสือมา'!U37+'2.ปลาปาก รด,คชจ1เดือน&gt;แผน'!U37+'3.ท่าอุเทน ใส่แค่ปี 68มา'!U37+'4.บ้านแพง ใส่แค่ปี 68มา'!U37+'5.นาทม'!U37+'6.เรณูนคร ใส่แค่ปี 68มา'!U37+' 7.นาแก ใส่แค่ปี 69มา'!U37+'8.ศรีสงคราม'!U37+'9.นาหว้า'!U37+'10.โพนสวรรค์ ใส่แค่ปี 68มา'!U37+'11.วังยาง'!U37+'12.ธาตุพนม'!U37</f>
        <v>0</v>
      </c>
      <c r="V37" s="110">
        <f>+'1. นครพนม กรอกตัวหนังสือมา'!V37+'2.ปลาปาก รด,คชจ1เดือน&gt;แผน'!V37+'3.ท่าอุเทน ใส่แค่ปี 68มา'!V37+'4.บ้านแพง ใส่แค่ปี 68มา'!V37+'5.นาทม'!V37+'6.เรณูนคร ใส่แค่ปี 68มา'!V37+' 7.นาแก ใส่แค่ปี 69มา'!V37+'8.ศรีสงคราม'!V37+'9.นาหว้า'!V37+'10.โพนสวรรค์ ใส่แค่ปี 68มา'!V37+'11.วังยาง'!V37+'12.ธาตุพนม'!V37</f>
        <v>0</v>
      </c>
      <c r="W37" s="110">
        <f>+'1. นครพนม กรอกตัวหนังสือมา'!W37+'2.ปลาปาก รด,คชจ1เดือน&gt;แผน'!W37+'3.ท่าอุเทน ใส่แค่ปี 68มา'!W37+'4.บ้านแพง ใส่แค่ปี 68มา'!W37+'5.นาทม'!W37+'6.เรณูนคร ใส่แค่ปี 68มา'!W37+' 7.นาแก ใส่แค่ปี 69มา'!W37+'8.ศรีสงคราม'!W37+'9.นาหว้า'!W37+'10.โพนสวรรค์ ใส่แค่ปี 68มา'!W37+'11.วังยาง'!W37+'12.ธาตุพนม'!W37</f>
        <v>0</v>
      </c>
      <c r="X37" s="110">
        <f>+'1. นครพนม กรอกตัวหนังสือมา'!X37+'2.ปลาปาก รด,คชจ1เดือน&gt;แผน'!X37+'3.ท่าอุเทน ใส่แค่ปี 68มา'!X37+'4.บ้านแพง ใส่แค่ปี 68มา'!X37+'5.นาทม'!X37+'6.เรณูนคร ใส่แค่ปี 68มา'!X37+' 7.นาแก ใส่แค่ปี 69มา'!X37+'8.ศรีสงคราม'!X37+'9.นาหว้า'!X37+'10.โพนสวรรค์ ใส่แค่ปี 68มา'!X37+'11.วังยาง'!X37+'12.ธาตุพนม'!X37</f>
        <v>0</v>
      </c>
      <c r="Y37" s="110">
        <f>+'1. นครพนม กรอกตัวหนังสือมา'!Y37+'2.ปลาปาก รด,คชจ1เดือน&gt;แผน'!Y37+'3.ท่าอุเทน ใส่แค่ปี 68มา'!Y37+'4.บ้านแพง ใส่แค่ปี 68มา'!Y37+'5.นาทม'!Y37+'6.เรณูนคร ใส่แค่ปี 68มา'!Y37+' 7.นาแก ใส่แค่ปี 69มา'!Y37+'8.ศรีสงคราม'!Y37+'9.นาหว้า'!Y37+'10.โพนสวรรค์ ใส่แค่ปี 68มา'!Y37+'11.วังยาง'!Y37+'12.ธาตุพนม'!Y37</f>
        <v>0</v>
      </c>
      <c r="Z37" s="110">
        <f>+'1. นครพนม กรอกตัวหนังสือมา'!Z37+'2.ปลาปาก รด,คชจ1เดือน&gt;แผน'!Z37+'3.ท่าอุเทน ใส่แค่ปี 68มา'!Z37+'4.บ้านแพง ใส่แค่ปี 68มา'!Z37+'5.นาทม'!Z37+'6.เรณูนคร ใส่แค่ปี 68มา'!Z37+' 7.นาแก ใส่แค่ปี 69มา'!Z37+'8.ศรีสงคราม'!Z37+'9.นาหว้า'!Z37+'10.โพนสวรรค์ ใส่แค่ปี 68มา'!Z37+'11.วังยาง'!Z37+'12.ธาตุพนม'!Z37</f>
        <v>0</v>
      </c>
      <c r="AA37" s="110">
        <f>+'1. นครพนม กรอกตัวหนังสือมา'!AA37+'2.ปลาปาก รด,คชจ1เดือน&gt;แผน'!AA37+'3.ท่าอุเทน ใส่แค่ปี 68มา'!AA37+'4.บ้านแพง ใส่แค่ปี 68มา'!AA37+'5.นาทม'!AA37+'6.เรณูนคร ใส่แค่ปี 68มา'!AA37+' 7.นาแก ใส่แค่ปี 69มา'!AA37+'8.ศรีสงคราม'!AA37+'9.นาหว้า'!AA37+'10.โพนสวรรค์ ใส่แค่ปี 68มา'!AA37+'11.วังยาง'!AA37+'12.ธาตุพนม'!AA37</f>
        <v>0</v>
      </c>
      <c r="AB37" s="110">
        <f>+'1. นครพนม กรอกตัวหนังสือมา'!AB37+'2.ปลาปาก รด,คชจ1เดือน&gt;แผน'!AB37+'3.ท่าอุเทน ใส่แค่ปี 68มา'!AB37+'4.บ้านแพง ใส่แค่ปี 68มา'!AB37+'5.นาทม'!AB37+'6.เรณูนคร ใส่แค่ปี 68มา'!AB37+' 7.นาแก ใส่แค่ปี 69มา'!AB37+'8.ศรีสงคราม'!AB37+'9.นาหว้า'!AB37+'10.โพนสวรรค์ ใส่แค่ปี 68มา'!AB37+'11.วังยาง'!AB37+'12.ธาตุพนม'!AB37</f>
        <v>0</v>
      </c>
      <c r="AC37" s="110">
        <f>+'1. นครพนม กรอกตัวหนังสือมา'!AC37+'2.ปลาปาก รด,คชจ1เดือน&gt;แผน'!AC37+'3.ท่าอุเทน ใส่แค่ปี 68มา'!AC37+'4.บ้านแพง ใส่แค่ปี 68มา'!AC37+'5.นาทม'!AC37+'6.เรณูนคร ใส่แค่ปี 68มา'!AC37+' 7.นาแก ใส่แค่ปี 69มา'!AC37+'8.ศรีสงคราม'!AC37+'9.นาหว้า'!AC37+'10.โพนสวรรค์ ใส่แค่ปี 68มา'!AC37+'11.วังยาง'!AC37+'12.ธาตุพนม'!AC37</f>
        <v>0</v>
      </c>
      <c r="AD37" s="110">
        <f t="shared" si="9"/>
        <v>4577435.53</v>
      </c>
      <c r="AE37" s="111">
        <f t="shared" si="10"/>
        <v>4.6142612592359562</v>
      </c>
      <c r="AF37" s="110">
        <f t="shared" si="11"/>
        <v>94624479.420909092</v>
      </c>
      <c r="AG37" s="111">
        <f t="shared" si="12"/>
        <v>95.385738740764054</v>
      </c>
    </row>
    <row r="38" spans="2:33" ht="24" customHeight="1">
      <c r="B38" s="109"/>
      <c r="C38" s="109"/>
      <c r="D38" s="109" t="s">
        <v>52</v>
      </c>
      <c r="E38" s="110">
        <f>+'1. นครพนม กรอกตัวหนังสือมา'!E38+'2.ปลาปาก รด,คชจ1เดือน&gt;แผน'!E38+'3.ท่าอุเทน ใส่แค่ปี 68มา'!E38+'4.บ้านแพง ใส่แค่ปี 68มา'!E38+'5.นาทม'!E38+'6.เรณูนคร ใส่แค่ปี 68มา'!E38+' 7.นาแก ใส่แค่ปี 69มา'!E38+'8.ศรีสงคราม'!E38+'9.นาหว้า'!E38+'10.โพนสวรรค์ ใส่แค่ปี 68มา'!E38+'11.วังยาง'!E38+'12.ธาตุพนม'!E38</f>
        <v>3708343.64</v>
      </c>
      <c r="F38" s="110">
        <f>+'1. นครพนม กรอกตัวหนังสือมา'!F38+'2.ปลาปาก รด,คชจ1เดือน&gt;แผน'!F38+'3.ท่าอุเทน ใส่แค่ปี 68มา'!F38+'4.บ้านแพง ใส่แค่ปี 68มา'!F38+'5.นาทม'!F38+'6.เรณูนคร ใส่แค่ปี 68มา'!F38+' 7.นาแก ใส่แค่ปี 69มา'!F38+'8.ศรีสงคราม'!F38+'9.นาหว้า'!F38+'10.โพนสวรรค์ ใส่แค่ปี 68มา'!F38+'11.วังยาง'!F38+'12.ธาตุพนม'!F38</f>
        <v>25000</v>
      </c>
      <c r="G38" s="110">
        <f>+'1. นครพนม กรอกตัวหนังสือมา'!G38+'2.ปลาปาก รด,คชจ1เดือน&gt;แผน'!G38+'3.ท่าอุเทน ใส่แค่ปี 68มา'!G38+'4.บ้านแพง ใส่แค่ปี 68มา'!G38+'5.นาทม'!G38+'6.เรณูนคร ใส่แค่ปี 68มา'!G38+' 7.นาแก ใส่แค่ปี 69มา'!G38+'8.ศรีสงคราม'!G38+'9.นาหว้า'!G38+'10.โพนสวรรค์ ใส่แค่ปี 68มา'!G38+'11.วังยาง'!G38+'12.ธาตุพนม'!G38</f>
        <v>481117.14</v>
      </c>
      <c r="H38" s="110">
        <f>+'1. นครพนม กรอกตัวหนังสือมา'!H38+'2.ปลาปาก รด,คชจ1เดือน&gt;แผน'!H38+'3.ท่าอุเทน ใส่แค่ปี 68มา'!H38+'4.บ้านแพง ใส่แค่ปี 68มา'!H38+'5.นาทม'!H38+'6.เรณูนคร ใส่แค่ปี 68มา'!H38+' 7.นาแก ใส่แค่ปี 69มา'!H38+'8.ศรีสงคราม'!H38+'9.นาหว้า'!H38+'10.โพนสวรรค์ ใส่แค่ปี 68มา'!H38+'11.วังยาง'!H38+'12.ธาตุพนม'!H38</f>
        <v>0</v>
      </c>
      <c r="I38" s="110">
        <f>+'1. นครพนม กรอกตัวหนังสือมา'!I38+'2.ปลาปาก รด,คชจ1เดือน&gt;แผน'!I38+'3.ท่าอุเทน ใส่แค่ปี 68มา'!I38+'4.บ้านแพง ใส่แค่ปี 68มา'!I38+'5.นาทม'!I38+'6.เรณูนคร ใส่แค่ปี 68มา'!I38+' 7.นาแก ใส่แค่ปี 69มา'!I38+'8.ศรีสงคราม'!I38+'9.นาหว้า'!I38+'10.โพนสวรรค์ ใส่แค่ปี 68มา'!I38+'11.วังยาง'!I38+'12.ธาตุพนม'!I38</f>
        <v>0</v>
      </c>
      <c r="J38" s="110">
        <f>+'1. นครพนม กรอกตัวหนังสือมา'!J38+'2.ปลาปาก รด,คชจ1เดือน&gt;แผน'!J38+'3.ท่าอุเทน ใส่แค่ปี 68มา'!J38+'4.บ้านแพง ใส่แค่ปี 68มา'!J38+'5.นาทม'!J38+'6.เรณูนคร ใส่แค่ปี 68มา'!J38+' 7.นาแก ใส่แค่ปี 69มา'!J38+'8.ศรีสงคราม'!J38+'9.นาหว้า'!J38+'10.โพนสวรรค์ ใส่แค่ปี 68มา'!J38+'11.วังยาง'!J38+'12.ธาตุพนม'!J38</f>
        <v>0</v>
      </c>
      <c r="K38" s="110">
        <f>+'1. นครพนม กรอกตัวหนังสือมา'!K38+'2.ปลาปาก รด,คชจ1เดือน&gt;แผน'!K38+'3.ท่าอุเทน ใส่แค่ปี 68มา'!K38+'4.บ้านแพง ใส่แค่ปี 68มา'!K38+'5.นาทม'!K38+'6.เรณูนคร ใส่แค่ปี 68มา'!K38+' 7.นาแก ใส่แค่ปี 69มา'!K38+'8.ศรีสงคราม'!K38+'9.นาหว้า'!K38+'10.โพนสวรรค์ ใส่แค่ปี 68มา'!K38+'11.วังยาง'!K38+'12.ธาตุพนม'!K38</f>
        <v>0</v>
      </c>
      <c r="L38" s="110">
        <f>+'1. นครพนม กรอกตัวหนังสือมา'!L38+'2.ปลาปาก รด,คชจ1เดือน&gt;แผน'!L38+'3.ท่าอุเทน ใส่แค่ปี 68มา'!L38+'4.บ้านแพง ใส่แค่ปี 68มา'!L38+'5.นาทม'!L38+'6.เรณูนคร ใส่แค่ปี 68มา'!L38+' 7.นาแก ใส่แค่ปี 69มา'!L38+'8.ศรีสงคราม'!L38+'9.นาหว้า'!L38+'10.โพนสวรรค์ ใส่แค่ปี 68มา'!L38+'11.วังยาง'!L38+'12.ธาตุพนม'!L38</f>
        <v>0</v>
      </c>
      <c r="M38" s="110">
        <f>+'1. นครพนม กรอกตัวหนังสือมา'!M38+'2.ปลาปาก รด,คชจ1เดือน&gt;แผน'!M38+'3.ท่าอุเทน ใส่แค่ปี 68มา'!M38+'4.บ้านแพง ใส่แค่ปี 68มา'!M38+'5.นาทม'!M38+'6.เรณูนคร ใส่แค่ปี 68มา'!M38+' 7.นาแก ใส่แค่ปี 69มา'!M38+'8.ศรีสงคราม'!M38+'9.นาหว้า'!M38+'10.โพนสวรรค์ ใส่แค่ปี 68มา'!M38+'11.วังยาง'!M38+'12.ธาตุพนม'!M38</f>
        <v>0</v>
      </c>
      <c r="N38" s="110">
        <f>+'1. นครพนม กรอกตัวหนังสือมา'!N38+'2.ปลาปาก รด,คชจ1เดือน&gt;แผน'!N38+'3.ท่าอุเทน ใส่แค่ปี 68มา'!N38+'4.บ้านแพง ใส่แค่ปี 68มา'!N38+'5.นาทม'!N38+'6.เรณูนคร ใส่แค่ปี 68มา'!N38+' 7.นาแก ใส่แค่ปี 69มา'!N38+'8.ศรีสงคราม'!N38+'9.นาหว้า'!N38+'10.โพนสวรรค์ ใส่แค่ปี 68มา'!N38+'11.วังยาง'!N38+'12.ธาตุพนม'!N38</f>
        <v>0</v>
      </c>
      <c r="O38" s="110">
        <f>+'1. นครพนม กรอกตัวหนังสือมา'!O38+'2.ปลาปาก รด,คชจ1เดือน&gt;แผน'!O38+'3.ท่าอุเทน ใส่แค่ปี 68มา'!O38+'4.บ้านแพง ใส่แค่ปี 68มา'!O38+'5.นาทม'!O38+'6.เรณูนคร ใส่แค่ปี 68มา'!O38+' 7.นาแก ใส่แค่ปี 69มา'!O38+'8.ศรีสงคราม'!O38+'9.นาหว้า'!O38+'10.โพนสวรรค์ ใส่แค่ปี 68มา'!O38+'11.วังยาง'!O38+'12.ธาตุพนม'!O38</f>
        <v>0</v>
      </c>
      <c r="P38" s="110">
        <f>+'1. นครพนม กรอกตัวหนังสือมา'!P38+'2.ปลาปาก รด,คชจ1เดือน&gt;แผน'!P38+'3.ท่าอุเทน ใส่แค่ปี 68มา'!P38+'4.บ้านแพง ใส่แค่ปี 68มา'!P38+'5.นาทม'!P38+'6.เรณูนคร ใส่แค่ปี 68มา'!P38+' 7.นาแก ใส่แค่ปี 69มา'!P38+'8.ศรีสงคราม'!P38+'9.นาหว้า'!P38+'10.โพนสวรรค์ ใส่แค่ปี 68มา'!P38+'11.วังยาง'!P38+'12.ธาตุพนม'!P38</f>
        <v>0</v>
      </c>
      <c r="Q38" s="110">
        <f>+'1. นครพนม กรอกตัวหนังสือมา'!Q38+'2.ปลาปาก รด,คชจ1เดือน&gt;แผน'!Q38+'3.ท่าอุเทน ใส่แค่ปี 68มา'!Q38+'4.บ้านแพง ใส่แค่ปี 68มา'!Q38+'5.นาทม'!Q38+'6.เรณูนคร ใส่แค่ปี 68มา'!Q38+' 7.นาแก ใส่แค่ปี 69มา'!Q38+'8.ศรีสงคราม'!Q38+'9.นาหว้า'!Q38+'10.โพนสวรรค์ ใส่แค่ปี 68มา'!Q38+'11.วังยาง'!Q38+'12.ธาตุพนม'!Q38</f>
        <v>0</v>
      </c>
      <c r="R38" s="110">
        <f>+'1. นครพนม กรอกตัวหนังสือมา'!R38+'2.ปลาปาก รด,คชจ1เดือน&gt;แผน'!R38+'3.ท่าอุเทน ใส่แค่ปี 68มา'!R38+'4.บ้านแพง ใส่แค่ปี 68มา'!R38+'5.นาทม'!R38+'6.เรณูนคร ใส่แค่ปี 68มา'!R38+' 7.นาแก ใส่แค่ปี 69มา'!R38+'8.ศรีสงคราม'!R38+'9.นาหว้า'!R38+'10.โพนสวรรค์ ใส่แค่ปี 68มา'!R38+'11.วังยาง'!R38+'12.ธาตุพนม'!R38</f>
        <v>0</v>
      </c>
      <c r="S38" s="110">
        <f>+'1. นครพนม กรอกตัวหนังสือมา'!S38+'2.ปลาปาก รด,คชจ1เดือน&gt;แผน'!S38+'3.ท่าอุเทน ใส่แค่ปี 68มา'!S38+'4.บ้านแพง ใส่แค่ปี 68มา'!S38+'5.นาทม'!S38+'6.เรณูนคร ใส่แค่ปี 68มา'!S38+' 7.นาแก ใส่แค่ปี 69มา'!S38+'8.ศรีสงคราม'!S38+'9.นาหว้า'!S38+'10.โพนสวรรค์ ใส่แค่ปี 68มา'!S38+'11.วังยาง'!S38+'12.ธาตุพนม'!S38</f>
        <v>0</v>
      </c>
      <c r="T38" s="110">
        <f>+'1. นครพนม กรอกตัวหนังสือมา'!T38+'2.ปลาปาก รด,คชจ1เดือน&gt;แผน'!T38+'3.ท่าอุเทน ใส่แค่ปี 68มา'!T38+'4.บ้านแพง ใส่แค่ปี 68มา'!T38+'5.นาทม'!T38+'6.เรณูนคร ใส่แค่ปี 68มา'!T38+' 7.นาแก ใส่แค่ปี 69มา'!T38+'8.ศรีสงคราม'!T38+'9.นาหว้า'!T38+'10.โพนสวรรค์ ใส่แค่ปี 68มา'!T38+'11.วังยาง'!T38+'12.ธาตุพนม'!T38</f>
        <v>0</v>
      </c>
      <c r="U38" s="110">
        <f>+'1. นครพนม กรอกตัวหนังสือมา'!U38+'2.ปลาปาก รด,คชจ1เดือน&gt;แผน'!U38+'3.ท่าอุเทน ใส่แค่ปี 68มา'!U38+'4.บ้านแพง ใส่แค่ปี 68มา'!U38+'5.นาทม'!U38+'6.เรณูนคร ใส่แค่ปี 68มา'!U38+' 7.นาแก ใส่แค่ปี 69มา'!U38+'8.ศรีสงคราม'!U38+'9.นาหว้า'!U38+'10.โพนสวรรค์ ใส่แค่ปี 68มา'!U38+'11.วังยาง'!U38+'12.ธาตุพนม'!U38</f>
        <v>0</v>
      </c>
      <c r="V38" s="110">
        <f>+'1. นครพนม กรอกตัวหนังสือมา'!V38+'2.ปลาปาก รด,คชจ1เดือน&gt;แผน'!V38+'3.ท่าอุเทน ใส่แค่ปี 68มา'!V38+'4.บ้านแพง ใส่แค่ปี 68มา'!V38+'5.นาทม'!V38+'6.เรณูนคร ใส่แค่ปี 68มา'!V38+' 7.นาแก ใส่แค่ปี 69มา'!V38+'8.ศรีสงคราม'!V38+'9.นาหว้า'!V38+'10.โพนสวรรค์ ใส่แค่ปี 68มา'!V38+'11.วังยาง'!V38+'12.ธาตุพนม'!V38</f>
        <v>0</v>
      </c>
      <c r="W38" s="110">
        <f>+'1. นครพนม กรอกตัวหนังสือมา'!W38+'2.ปลาปาก รด,คชจ1เดือน&gt;แผน'!W38+'3.ท่าอุเทน ใส่แค่ปี 68มา'!W38+'4.บ้านแพง ใส่แค่ปี 68มา'!W38+'5.นาทม'!W38+'6.เรณูนคร ใส่แค่ปี 68มา'!W38+' 7.นาแก ใส่แค่ปี 69มา'!W38+'8.ศรีสงคราม'!W38+'9.นาหว้า'!W38+'10.โพนสวรรค์ ใส่แค่ปี 68มา'!W38+'11.วังยาง'!W38+'12.ธาตุพนม'!W38</f>
        <v>0</v>
      </c>
      <c r="X38" s="110">
        <f>+'1. นครพนม กรอกตัวหนังสือมา'!X38+'2.ปลาปาก รด,คชจ1เดือน&gt;แผน'!X38+'3.ท่าอุเทน ใส่แค่ปี 68มา'!X38+'4.บ้านแพง ใส่แค่ปี 68มา'!X38+'5.นาทม'!X38+'6.เรณูนคร ใส่แค่ปี 68มา'!X38+' 7.นาแก ใส่แค่ปี 69มา'!X38+'8.ศรีสงคราม'!X38+'9.นาหว้า'!X38+'10.โพนสวรรค์ ใส่แค่ปี 68มา'!X38+'11.วังยาง'!X38+'12.ธาตุพนม'!X38</f>
        <v>0</v>
      </c>
      <c r="Y38" s="110">
        <f>+'1. นครพนม กรอกตัวหนังสือมา'!Y38+'2.ปลาปาก รด,คชจ1เดือน&gt;แผน'!Y38+'3.ท่าอุเทน ใส่แค่ปี 68มา'!Y38+'4.บ้านแพง ใส่แค่ปี 68มา'!Y38+'5.นาทม'!Y38+'6.เรณูนคร ใส่แค่ปี 68มา'!Y38+' 7.นาแก ใส่แค่ปี 69มา'!Y38+'8.ศรีสงคราม'!Y38+'9.นาหว้า'!Y38+'10.โพนสวรรค์ ใส่แค่ปี 68มา'!Y38+'11.วังยาง'!Y38+'12.ธาตุพนม'!Y38</f>
        <v>0</v>
      </c>
      <c r="Z38" s="110">
        <f>+'1. นครพนม กรอกตัวหนังสือมา'!Z38+'2.ปลาปาก รด,คชจ1เดือน&gt;แผน'!Z38+'3.ท่าอุเทน ใส่แค่ปี 68มา'!Z38+'4.บ้านแพง ใส่แค่ปี 68มา'!Z38+'5.นาทม'!Z38+'6.เรณูนคร ใส่แค่ปี 68มา'!Z38+' 7.นาแก ใส่แค่ปี 69มา'!Z38+'8.ศรีสงคราม'!Z38+'9.นาหว้า'!Z38+'10.โพนสวรรค์ ใส่แค่ปี 68มา'!Z38+'11.วังยาง'!Z38+'12.ธาตุพนม'!Z38</f>
        <v>0</v>
      </c>
      <c r="AA38" s="110">
        <f>+'1. นครพนม กรอกตัวหนังสือมา'!AA38+'2.ปลาปาก รด,คชจ1เดือน&gt;แผน'!AA38+'3.ท่าอุเทน ใส่แค่ปี 68มา'!AA38+'4.บ้านแพง ใส่แค่ปี 68มา'!AA38+'5.นาทม'!AA38+'6.เรณูนคร ใส่แค่ปี 68มา'!AA38+' 7.นาแก ใส่แค่ปี 69มา'!AA38+'8.ศรีสงคราม'!AA38+'9.นาหว้า'!AA38+'10.โพนสวรรค์ ใส่แค่ปี 68มา'!AA38+'11.วังยาง'!AA38+'12.ธาตุพนม'!AA38</f>
        <v>0</v>
      </c>
      <c r="AB38" s="110">
        <f>+'1. นครพนม กรอกตัวหนังสือมา'!AB38+'2.ปลาปาก รด,คชจ1เดือน&gt;แผน'!AB38+'3.ท่าอุเทน ใส่แค่ปี 68มา'!AB38+'4.บ้านแพง ใส่แค่ปี 68มา'!AB38+'5.นาทม'!AB38+'6.เรณูนคร ใส่แค่ปี 68มา'!AB38+' 7.นาแก ใส่แค่ปี 69มา'!AB38+'8.ศรีสงคราม'!AB38+'9.นาหว้า'!AB38+'10.โพนสวรรค์ ใส่แค่ปี 68มา'!AB38+'11.วังยาง'!AB38+'12.ธาตุพนม'!AB38</f>
        <v>0</v>
      </c>
      <c r="AC38" s="110">
        <f>+'1. นครพนม กรอกตัวหนังสือมา'!AC38+'2.ปลาปาก รด,คชจ1เดือน&gt;แผน'!AC38+'3.ท่าอุเทน ใส่แค่ปี 68มา'!AC38+'4.บ้านแพง ใส่แค่ปี 68มา'!AC38+'5.นาทม'!AC38+'6.เรณูนคร ใส่แค่ปี 68มา'!AC38+' 7.นาแก ใส่แค่ปี 69มา'!AC38+'8.ศรีสงคราม'!AC38+'9.นาหว้า'!AC38+'10.โพนสวรรค์ ใส่แค่ปี 68มา'!AC38+'11.วังยาง'!AC38+'12.ธาตุพนม'!AC38</f>
        <v>0</v>
      </c>
      <c r="AD38" s="110">
        <f t="shared" si="9"/>
        <v>506117.14</v>
      </c>
      <c r="AE38" s="111">
        <f t="shared" si="10"/>
        <v>13.648064719266415</v>
      </c>
      <c r="AF38" s="110">
        <f t="shared" si="11"/>
        <v>3202226.5</v>
      </c>
      <c r="AG38" s="111">
        <f t="shared" si="12"/>
        <v>86.351935280733585</v>
      </c>
    </row>
    <row r="39" spans="2:33" ht="24" customHeight="1">
      <c r="B39" s="109"/>
      <c r="C39" s="109"/>
      <c r="D39" s="109" t="s">
        <v>125</v>
      </c>
      <c r="E39" s="110">
        <f>+'1. นครพนม กรอกตัวหนังสือมา'!E39+'2.ปลาปาก รด,คชจ1เดือน&gt;แผน'!E39+'3.ท่าอุเทน ใส่แค่ปี 68มา'!E39+'4.บ้านแพง ใส่แค่ปี 68มา'!E39+'5.นาทม'!E39+'6.เรณูนคร ใส่แค่ปี 68มา'!E39+' 7.นาแก ใส่แค่ปี 69มา'!E39+'8.ศรีสงคราม'!E39+'9.นาหว้า'!E39+'10.โพนสวรรค์ ใส่แค่ปี 68มา'!E39+'11.วังยาง'!E39+'12.ธาตุพนม'!E39</f>
        <v>7257603.3863636367</v>
      </c>
      <c r="F39" s="110">
        <f>+'1. นครพนม กรอกตัวหนังสือมา'!F39+'2.ปลาปาก รด,คชจ1เดือน&gt;แผน'!F39+'3.ท่าอุเทน ใส่แค่ปี 68มา'!F39+'4.บ้านแพง ใส่แค่ปี 68มา'!F39+'5.นาทม'!F39+'6.เรณูนคร ใส่แค่ปี 68มา'!F39+' 7.นาแก ใส่แค่ปี 69มา'!F39+'8.ศรีสงคราม'!F39+'9.นาหว้า'!F39+'10.โพนสวรรค์ ใส่แค่ปี 68มา'!F39+'11.วังยาง'!F39+'12.ธาตุพนม'!F39</f>
        <v>191655</v>
      </c>
      <c r="G39" s="110">
        <f>+'1. นครพนม กรอกตัวหนังสือมา'!G39+'2.ปลาปาก รด,คชจ1เดือน&gt;แผน'!G39+'3.ท่าอุเทน ใส่แค่ปี 68มา'!G39+'4.บ้านแพง ใส่แค่ปี 68มา'!G39+'5.นาทม'!G39+'6.เรณูนคร ใส่แค่ปี 68มา'!G39+' 7.นาแก ใส่แค่ปี 69มา'!G39+'8.ศรีสงคราม'!G39+'9.นาหว้า'!G39+'10.โพนสวรรค์ ใส่แค่ปี 68มา'!G39+'11.วังยาง'!G39+'12.ธาตุพนม'!G39</f>
        <v>359042.5</v>
      </c>
      <c r="H39" s="110">
        <f>+'1. นครพนม กรอกตัวหนังสือมา'!H39+'2.ปลาปาก รด,คชจ1เดือน&gt;แผน'!H39+'3.ท่าอุเทน ใส่แค่ปี 68มา'!H39+'4.บ้านแพง ใส่แค่ปี 68มา'!H39+'5.นาทม'!H39+'6.เรณูนคร ใส่แค่ปี 68มา'!H39+' 7.นาแก ใส่แค่ปี 69มา'!H39+'8.ศรีสงคราม'!H39+'9.นาหว้า'!H39+'10.โพนสวรรค์ ใส่แค่ปี 68มา'!H39+'11.วังยาง'!H39+'12.ธาตุพนม'!H39</f>
        <v>0</v>
      </c>
      <c r="I39" s="110">
        <f>+'1. นครพนม กรอกตัวหนังสือมา'!I39+'2.ปลาปาก รด,คชจ1เดือน&gt;แผน'!I39+'3.ท่าอุเทน ใส่แค่ปี 68มา'!I39+'4.บ้านแพง ใส่แค่ปี 68มา'!I39+'5.นาทม'!I39+'6.เรณูนคร ใส่แค่ปี 68มา'!I39+' 7.นาแก ใส่แค่ปี 69มา'!I39+'8.ศรีสงคราม'!I39+'9.นาหว้า'!I39+'10.โพนสวรรค์ ใส่แค่ปี 68มา'!I39+'11.วังยาง'!I39+'12.ธาตุพนม'!I39</f>
        <v>0</v>
      </c>
      <c r="J39" s="110">
        <f>+'1. นครพนม กรอกตัวหนังสือมา'!J39+'2.ปลาปาก รด,คชจ1เดือน&gt;แผน'!J39+'3.ท่าอุเทน ใส่แค่ปี 68มา'!J39+'4.บ้านแพง ใส่แค่ปี 68มา'!J39+'5.นาทม'!J39+'6.เรณูนคร ใส่แค่ปี 68มา'!J39+' 7.นาแก ใส่แค่ปี 69มา'!J39+'8.ศรีสงคราม'!J39+'9.นาหว้า'!J39+'10.โพนสวรรค์ ใส่แค่ปี 68มา'!J39+'11.วังยาง'!J39+'12.ธาตุพนม'!J39</f>
        <v>0</v>
      </c>
      <c r="K39" s="110">
        <f>+'1. นครพนม กรอกตัวหนังสือมา'!K39+'2.ปลาปาก รด,คชจ1เดือน&gt;แผน'!K39+'3.ท่าอุเทน ใส่แค่ปี 68มา'!K39+'4.บ้านแพง ใส่แค่ปี 68มา'!K39+'5.นาทม'!K39+'6.เรณูนคร ใส่แค่ปี 68มา'!K39+' 7.นาแก ใส่แค่ปี 69มา'!K39+'8.ศรีสงคราม'!K39+'9.นาหว้า'!K39+'10.โพนสวรรค์ ใส่แค่ปี 68มา'!K39+'11.วังยาง'!K39+'12.ธาตุพนม'!K39</f>
        <v>0</v>
      </c>
      <c r="L39" s="110">
        <f>+'1. นครพนม กรอกตัวหนังสือมา'!L39+'2.ปลาปาก รด,คชจ1เดือน&gt;แผน'!L39+'3.ท่าอุเทน ใส่แค่ปี 68มา'!L39+'4.บ้านแพง ใส่แค่ปี 68มา'!L39+'5.นาทม'!L39+'6.เรณูนคร ใส่แค่ปี 68มา'!L39+' 7.นาแก ใส่แค่ปี 69มา'!L39+'8.ศรีสงคราม'!L39+'9.นาหว้า'!L39+'10.โพนสวรรค์ ใส่แค่ปี 68มา'!L39+'11.วังยาง'!L39+'12.ธาตุพนม'!L39</f>
        <v>0</v>
      </c>
      <c r="M39" s="110">
        <f>+'1. นครพนม กรอกตัวหนังสือมา'!M39+'2.ปลาปาก รด,คชจ1เดือน&gt;แผน'!M39+'3.ท่าอุเทน ใส่แค่ปี 68มา'!M39+'4.บ้านแพง ใส่แค่ปี 68มา'!M39+'5.นาทม'!M39+'6.เรณูนคร ใส่แค่ปี 68มา'!M39+' 7.นาแก ใส่แค่ปี 69มา'!M39+'8.ศรีสงคราม'!M39+'9.นาหว้า'!M39+'10.โพนสวรรค์ ใส่แค่ปี 68มา'!M39+'11.วังยาง'!M39+'12.ธาตุพนม'!M39</f>
        <v>0</v>
      </c>
      <c r="N39" s="110">
        <f>+'1. นครพนม กรอกตัวหนังสือมา'!N39+'2.ปลาปาก รด,คชจ1เดือน&gt;แผน'!N39+'3.ท่าอุเทน ใส่แค่ปี 68มา'!N39+'4.บ้านแพง ใส่แค่ปี 68มา'!N39+'5.นาทม'!N39+'6.เรณูนคร ใส่แค่ปี 68มา'!N39+' 7.นาแก ใส่แค่ปี 69มา'!N39+'8.ศรีสงคราม'!N39+'9.นาหว้า'!N39+'10.โพนสวรรค์ ใส่แค่ปี 68มา'!N39+'11.วังยาง'!N39+'12.ธาตุพนม'!N39</f>
        <v>0</v>
      </c>
      <c r="O39" s="110">
        <f>+'1. นครพนม กรอกตัวหนังสือมา'!O39+'2.ปลาปาก รด,คชจ1เดือน&gt;แผน'!O39+'3.ท่าอุเทน ใส่แค่ปี 68มา'!O39+'4.บ้านแพง ใส่แค่ปี 68มา'!O39+'5.นาทม'!O39+'6.เรณูนคร ใส่แค่ปี 68มา'!O39+' 7.นาแก ใส่แค่ปี 69มา'!O39+'8.ศรีสงคราม'!O39+'9.นาหว้า'!O39+'10.โพนสวรรค์ ใส่แค่ปี 68มา'!O39+'11.วังยาง'!O39+'12.ธาตุพนม'!O39</f>
        <v>0</v>
      </c>
      <c r="P39" s="110">
        <f>+'1. นครพนม กรอกตัวหนังสือมา'!P39+'2.ปลาปาก รด,คชจ1เดือน&gt;แผน'!P39+'3.ท่าอุเทน ใส่แค่ปี 68มา'!P39+'4.บ้านแพง ใส่แค่ปี 68มา'!P39+'5.นาทม'!P39+'6.เรณูนคร ใส่แค่ปี 68มา'!P39+' 7.นาแก ใส่แค่ปี 69มา'!P39+'8.ศรีสงคราม'!P39+'9.นาหว้า'!P39+'10.โพนสวรรค์ ใส่แค่ปี 68มา'!P39+'11.วังยาง'!P39+'12.ธาตุพนม'!P39</f>
        <v>0</v>
      </c>
      <c r="Q39" s="110">
        <f>+'1. นครพนม กรอกตัวหนังสือมา'!Q39+'2.ปลาปาก รด,คชจ1เดือน&gt;แผน'!Q39+'3.ท่าอุเทน ใส่แค่ปี 68มา'!Q39+'4.บ้านแพง ใส่แค่ปี 68มา'!Q39+'5.นาทม'!Q39+'6.เรณูนคร ใส่แค่ปี 68มา'!Q39+' 7.นาแก ใส่แค่ปี 69มา'!Q39+'8.ศรีสงคราม'!Q39+'9.นาหว้า'!Q39+'10.โพนสวรรค์ ใส่แค่ปี 68มา'!Q39+'11.วังยาง'!Q39+'12.ธาตุพนม'!Q39</f>
        <v>0</v>
      </c>
      <c r="R39" s="110">
        <f>+'1. นครพนม กรอกตัวหนังสือมา'!R39+'2.ปลาปาก รด,คชจ1เดือน&gt;แผน'!R39+'3.ท่าอุเทน ใส่แค่ปี 68มา'!R39+'4.บ้านแพง ใส่แค่ปี 68มา'!R39+'5.นาทม'!R39+'6.เรณูนคร ใส่แค่ปี 68มา'!R39+' 7.นาแก ใส่แค่ปี 69มา'!R39+'8.ศรีสงคราม'!R39+'9.นาหว้า'!R39+'10.โพนสวรรค์ ใส่แค่ปี 68มา'!R39+'11.วังยาง'!R39+'12.ธาตุพนม'!R39</f>
        <v>0</v>
      </c>
      <c r="S39" s="110">
        <f>+'1. นครพนม กรอกตัวหนังสือมา'!S39+'2.ปลาปาก รด,คชจ1เดือน&gt;แผน'!S39+'3.ท่าอุเทน ใส่แค่ปี 68มา'!S39+'4.บ้านแพง ใส่แค่ปี 68มา'!S39+'5.นาทม'!S39+'6.เรณูนคร ใส่แค่ปี 68มา'!S39+' 7.นาแก ใส่แค่ปี 69มา'!S39+'8.ศรีสงคราม'!S39+'9.นาหว้า'!S39+'10.โพนสวรรค์ ใส่แค่ปี 68มา'!S39+'11.วังยาง'!S39+'12.ธาตุพนม'!S39</f>
        <v>0</v>
      </c>
      <c r="T39" s="110">
        <f>+'1. นครพนม กรอกตัวหนังสือมา'!T39+'2.ปลาปาก รด,คชจ1เดือน&gt;แผน'!T39+'3.ท่าอุเทน ใส่แค่ปี 68มา'!T39+'4.บ้านแพง ใส่แค่ปี 68มา'!T39+'5.นาทม'!T39+'6.เรณูนคร ใส่แค่ปี 68มา'!T39+' 7.นาแก ใส่แค่ปี 69มา'!T39+'8.ศรีสงคราม'!T39+'9.นาหว้า'!T39+'10.โพนสวรรค์ ใส่แค่ปี 68มา'!T39+'11.วังยาง'!T39+'12.ธาตุพนม'!T39</f>
        <v>0</v>
      </c>
      <c r="U39" s="110">
        <f>+'1. นครพนม กรอกตัวหนังสือมา'!U39+'2.ปลาปาก รด,คชจ1เดือน&gt;แผน'!U39+'3.ท่าอุเทน ใส่แค่ปี 68มา'!U39+'4.บ้านแพง ใส่แค่ปี 68มา'!U39+'5.นาทม'!U39+'6.เรณูนคร ใส่แค่ปี 68มา'!U39+' 7.นาแก ใส่แค่ปี 69มา'!U39+'8.ศรีสงคราม'!U39+'9.นาหว้า'!U39+'10.โพนสวรรค์ ใส่แค่ปี 68มา'!U39+'11.วังยาง'!U39+'12.ธาตุพนม'!U39</f>
        <v>0</v>
      </c>
      <c r="V39" s="110">
        <f>+'1. นครพนม กรอกตัวหนังสือมา'!V39+'2.ปลาปาก รด,คชจ1เดือน&gt;แผน'!V39+'3.ท่าอุเทน ใส่แค่ปี 68มา'!V39+'4.บ้านแพง ใส่แค่ปี 68มา'!V39+'5.นาทม'!V39+'6.เรณูนคร ใส่แค่ปี 68มา'!V39+' 7.นาแก ใส่แค่ปี 69มา'!V39+'8.ศรีสงคราม'!V39+'9.นาหว้า'!V39+'10.โพนสวรรค์ ใส่แค่ปี 68มา'!V39+'11.วังยาง'!V39+'12.ธาตุพนม'!V39</f>
        <v>0</v>
      </c>
      <c r="W39" s="110">
        <f>+'1. นครพนม กรอกตัวหนังสือมา'!W39+'2.ปลาปาก รด,คชจ1เดือน&gt;แผน'!W39+'3.ท่าอุเทน ใส่แค่ปี 68มา'!W39+'4.บ้านแพง ใส่แค่ปี 68มา'!W39+'5.นาทม'!W39+'6.เรณูนคร ใส่แค่ปี 68มา'!W39+' 7.นาแก ใส่แค่ปี 69มา'!W39+'8.ศรีสงคราม'!W39+'9.นาหว้า'!W39+'10.โพนสวรรค์ ใส่แค่ปี 68มา'!W39+'11.วังยาง'!W39+'12.ธาตุพนม'!W39</f>
        <v>0</v>
      </c>
      <c r="X39" s="110">
        <f>+'1. นครพนม กรอกตัวหนังสือมา'!X39+'2.ปลาปาก รด,คชจ1เดือน&gt;แผน'!X39+'3.ท่าอุเทน ใส่แค่ปี 68มา'!X39+'4.บ้านแพง ใส่แค่ปี 68มา'!X39+'5.นาทม'!X39+'6.เรณูนคร ใส่แค่ปี 68มา'!X39+' 7.นาแก ใส่แค่ปี 69มา'!X39+'8.ศรีสงคราม'!X39+'9.นาหว้า'!X39+'10.โพนสวรรค์ ใส่แค่ปี 68มา'!X39+'11.วังยาง'!X39+'12.ธาตุพนม'!X39</f>
        <v>0</v>
      </c>
      <c r="Y39" s="110">
        <f>+'1. นครพนม กรอกตัวหนังสือมา'!Y39+'2.ปลาปาก รด,คชจ1เดือน&gt;แผน'!Y39+'3.ท่าอุเทน ใส่แค่ปี 68มา'!Y39+'4.บ้านแพง ใส่แค่ปี 68มา'!Y39+'5.นาทม'!Y39+'6.เรณูนคร ใส่แค่ปี 68มา'!Y39+' 7.นาแก ใส่แค่ปี 69มา'!Y39+'8.ศรีสงคราม'!Y39+'9.นาหว้า'!Y39+'10.โพนสวรรค์ ใส่แค่ปี 68มา'!Y39+'11.วังยาง'!Y39+'12.ธาตุพนม'!Y39</f>
        <v>0</v>
      </c>
      <c r="Z39" s="110">
        <f>+'1. นครพนม กรอกตัวหนังสือมา'!Z39+'2.ปลาปาก รด,คชจ1เดือน&gt;แผน'!Z39+'3.ท่าอุเทน ใส่แค่ปี 68มา'!Z39+'4.บ้านแพง ใส่แค่ปี 68มา'!Z39+'5.นาทม'!Z39+'6.เรณูนคร ใส่แค่ปี 68มา'!Z39+' 7.นาแก ใส่แค่ปี 69มา'!Z39+'8.ศรีสงคราม'!Z39+'9.นาหว้า'!Z39+'10.โพนสวรรค์ ใส่แค่ปี 68มา'!Z39+'11.วังยาง'!Z39+'12.ธาตุพนม'!Z39</f>
        <v>0</v>
      </c>
      <c r="AA39" s="110">
        <f>+'1. นครพนม กรอกตัวหนังสือมา'!AA39+'2.ปลาปาก รด,คชจ1เดือน&gt;แผน'!AA39+'3.ท่าอุเทน ใส่แค่ปี 68มา'!AA39+'4.บ้านแพง ใส่แค่ปี 68มา'!AA39+'5.นาทม'!AA39+'6.เรณูนคร ใส่แค่ปี 68มา'!AA39+' 7.นาแก ใส่แค่ปี 69มา'!AA39+'8.ศรีสงคราม'!AA39+'9.นาหว้า'!AA39+'10.โพนสวรรค์ ใส่แค่ปี 68มา'!AA39+'11.วังยาง'!AA39+'12.ธาตุพนม'!AA39</f>
        <v>0</v>
      </c>
      <c r="AB39" s="110">
        <f>+'1. นครพนม กรอกตัวหนังสือมา'!AB39+'2.ปลาปาก รด,คชจ1เดือน&gt;แผน'!AB39+'3.ท่าอุเทน ใส่แค่ปี 68มา'!AB39+'4.บ้านแพง ใส่แค่ปี 68มา'!AB39+'5.นาทม'!AB39+'6.เรณูนคร ใส่แค่ปี 68มา'!AB39+' 7.นาแก ใส่แค่ปี 69มา'!AB39+'8.ศรีสงคราม'!AB39+'9.นาหว้า'!AB39+'10.โพนสวรรค์ ใส่แค่ปี 68มา'!AB39+'11.วังยาง'!AB39+'12.ธาตุพนม'!AB39</f>
        <v>0</v>
      </c>
      <c r="AC39" s="110">
        <f>+'1. นครพนม กรอกตัวหนังสือมา'!AC39+'2.ปลาปาก รด,คชจ1เดือน&gt;แผน'!AC39+'3.ท่าอุเทน ใส่แค่ปี 68มา'!AC39+'4.บ้านแพง ใส่แค่ปี 68มา'!AC39+'5.นาทม'!AC39+'6.เรณูนคร ใส่แค่ปี 68มา'!AC39+' 7.นาแก ใส่แค่ปี 69มา'!AC39+'8.ศรีสงคราม'!AC39+'9.นาหว้า'!AC39+'10.โพนสวรรค์ ใส่แค่ปี 68มา'!AC39+'11.วังยาง'!AC39+'12.ธาตุพนม'!AC39</f>
        <v>0</v>
      </c>
      <c r="AD39" s="110">
        <f t="shared" si="9"/>
        <v>550697.5</v>
      </c>
      <c r="AE39" s="111">
        <f t="shared" si="10"/>
        <v>7.5878698612094109</v>
      </c>
      <c r="AF39" s="110">
        <f t="shared" si="11"/>
        <v>6706905.8863636367</v>
      </c>
      <c r="AG39" s="111">
        <f t="shared" si="12"/>
        <v>92.412130138790587</v>
      </c>
    </row>
    <row r="40" spans="2:33" ht="24" customHeight="1">
      <c r="B40" s="109"/>
      <c r="C40" s="109"/>
      <c r="D40" s="109" t="s">
        <v>56</v>
      </c>
      <c r="E40" s="110">
        <f>+'1. นครพนม กรอกตัวหนังสือมา'!E40+'2.ปลาปาก รด,คชจ1เดือน&gt;แผน'!E40+'3.ท่าอุเทน ใส่แค่ปี 68มา'!E40+'4.บ้านแพง ใส่แค่ปี 68มา'!E40+'5.นาทม'!E40+'6.เรณูนคร ใส่แค่ปี 68มา'!E40+' 7.นาแก ใส่แค่ปี 69มา'!E40+'8.ศรีสงคราม'!E40+'9.นาหว้า'!E40+'10.โพนสวรรค์ ใส่แค่ปี 68มา'!E40+'11.วังยาง'!E40+'12.ธาตุพนม'!E40</f>
        <v>18862499.968181819</v>
      </c>
      <c r="F40" s="110">
        <f>+'1. นครพนม กรอกตัวหนังสือมา'!F40+'2.ปลาปาก รด,คชจ1เดือน&gt;แผน'!F40+'3.ท่าอุเทน ใส่แค่ปี 68มา'!F40+'4.บ้านแพง ใส่แค่ปี 68มา'!F40+'5.นาทม'!F40+'6.เรณูนคร ใส่แค่ปี 68มา'!F40+' 7.นาแก ใส่แค่ปี 69มา'!F40+'8.ศรีสงคราม'!F40+'9.นาหว้า'!F40+'10.โพนสวรรค์ ใส่แค่ปี 68มา'!F40+'11.วังยาง'!F40+'12.ธาตุพนม'!F40</f>
        <v>317783</v>
      </c>
      <c r="G40" s="110">
        <f>+'1. นครพนม กรอกตัวหนังสือมา'!G40+'2.ปลาปาก รด,คชจ1เดือน&gt;แผน'!G40+'3.ท่าอุเทน ใส่แค่ปี 68มา'!G40+'4.บ้านแพง ใส่แค่ปี 68มา'!G40+'5.นาทม'!G40+'6.เรณูนคร ใส่แค่ปี 68มา'!G40+' 7.นาแก ใส่แค่ปี 69มา'!G40+'8.ศรีสงคราม'!G40+'9.นาหว้า'!G40+'10.โพนสวรรค์ ใส่แค่ปี 68มา'!G40+'11.วังยาง'!G40+'12.ธาตุพนม'!G40</f>
        <v>956218.5</v>
      </c>
      <c r="H40" s="110">
        <f>+'1. นครพนม กรอกตัวหนังสือมา'!H40+'2.ปลาปาก รด,คชจ1เดือน&gt;แผน'!H40+'3.ท่าอุเทน ใส่แค่ปี 68มา'!H40+'4.บ้านแพง ใส่แค่ปี 68มา'!H40+'5.นาทม'!H40+'6.เรณูนคร ใส่แค่ปี 68มา'!H40+' 7.นาแก ใส่แค่ปี 69มา'!H40+'8.ศรีสงคราม'!H40+'9.นาหว้า'!H40+'10.โพนสวรรค์ ใส่แค่ปี 68มา'!H40+'11.วังยาง'!H40+'12.ธาตุพนม'!H40</f>
        <v>0</v>
      </c>
      <c r="I40" s="110">
        <f>+'1. นครพนม กรอกตัวหนังสือมา'!I40+'2.ปลาปาก รด,คชจ1เดือน&gt;แผน'!I40+'3.ท่าอุเทน ใส่แค่ปี 68มา'!I40+'4.บ้านแพง ใส่แค่ปี 68มา'!I40+'5.นาทม'!I40+'6.เรณูนคร ใส่แค่ปี 68มา'!I40+' 7.นาแก ใส่แค่ปี 69มา'!I40+'8.ศรีสงคราม'!I40+'9.นาหว้า'!I40+'10.โพนสวรรค์ ใส่แค่ปี 68มา'!I40+'11.วังยาง'!I40+'12.ธาตุพนม'!I40</f>
        <v>0</v>
      </c>
      <c r="J40" s="110">
        <f>+'1. นครพนม กรอกตัวหนังสือมา'!J40+'2.ปลาปาก รด,คชจ1เดือน&gt;แผน'!J40+'3.ท่าอุเทน ใส่แค่ปี 68มา'!J40+'4.บ้านแพง ใส่แค่ปี 68มา'!J40+'5.นาทม'!J40+'6.เรณูนคร ใส่แค่ปี 68มา'!J40+' 7.นาแก ใส่แค่ปี 69มา'!J40+'8.ศรีสงคราม'!J40+'9.นาหว้า'!J40+'10.โพนสวรรค์ ใส่แค่ปี 68มา'!J40+'11.วังยาง'!J40+'12.ธาตุพนม'!J40</f>
        <v>0</v>
      </c>
      <c r="K40" s="110">
        <f>+'1. นครพนม กรอกตัวหนังสือมา'!K40+'2.ปลาปาก รด,คชจ1เดือน&gt;แผน'!K40+'3.ท่าอุเทน ใส่แค่ปี 68มา'!K40+'4.บ้านแพง ใส่แค่ปี 68มา'!K40+'5.นาทม'!K40+'6.เรณูนคร ใส่แค่ปี 68มา'!K40+' 7.นาแก ใส่แค่ปี 69มา'!K40+'8.ศรีสงคราม'!K40+'9.นาหว้า'!K40+'10.โพนสวรรค์ ใส่แค่ปี 68มา'!K40+'11.วังยาง'!K40+'12.ธาตุพนม'!K40</f>
        <v>0</v>
      </c>
      <c r="L40" s="110">
        <f>+'1. นครพนม กรอกตัวหนังสือมา'!L40+'2.ปลาปาก รด,คชจ1เดือน&gt;แผน'!L40+'3.ท่าอุเทน ใส่แค่ปี 68มา'!L40+'4.บ้านแพง ใส่แค่ปี 68มา'!L40+'5.นาทม'!L40+'6.เรณูนคร ใส่แค่ปี 68มา'!L40+' 7.นาแก ใส่แค่ปี 69มา'!L40+'8.ศรีสงคราม'!L40+'9.นาหว้า'!L40+'10.โพนสวรรค์ ใส่แค่ปี 68มา'!L40+'11.วังยาง'!L40+'12.ธาตุพนม'!L40</f>
        <v>0</v>
      </c>
      <c r="M40" s="110">
        <f>+'1. นครพนม กรอกตัวหนังสือมา'!M40+'2.ปลาปาก รด,คชจ1เดือน&gt;แผน'!M40+'3.ท่าอุเทน ใส่แค่ปี 68มา'!M40+'4.บ้านแพง ใส่แค่ปี 68มา'!M40+'5.นาทม'!M40+'6.เรณูนคร ใส่แค่ปี 68มา'!M40+' 7.นาแก ใส่แค่ปี 69มา'!M40+'8.ศรีสงคราม'!M40+'9.นาหว้า'!M40+'10.โพนสวรรค์ ใส่แค่ปี 68มา'!M40+'11.วังยาง'!M40+'12.ธาตุพนม'!M40</f>
        <v>0</v>
      </c>
      <c r="N40" s="110">
        <f>+'1. นครพนม กรอกตัวหนังสือมา'!N40+'2.ปลาปาก รด,คชจ1เดือน&gt;แผน'!N40+'3.ท่าอุเทน ใส่แค่ปี 68มา'!N40+'4.บ้านแพง ใส่แค่ปี 68มา'!N40+'5.นาทม'!N40+'6.เรณูนคร ใส่แค่ปี 68มา'!N40+' 7.นาแก ใส่แค่ปี 69มา'!N40+'8.ศรีสงคราม'!N40+'9.นาหว้า'!N40+'10.โพนสวรรค์ ใส่แค่ปี 68มา'!N40+'11.วังยาง'!N40+'12.ธาตุพนม'!N40</f>
        <v>0</v>
      </c>
      <c r="O40" s="110">
        <f>+'1. นครพนม กรอกตัวหนังสือมา'!O40+'2.ปลาปาก รด,คชจ1เดือน&gt;แผน'!O40+'3.ท่าอุเทน ใส่แค่ปี 68มา'!O40+'4.บ้านแพง ใส่แค่ปี 68มา'!O40+'5.นาทม'!O40+'6.เรณูนคร ใส่แค่ปี 68มา'!O40+' 7.นาแก ใส่แค่ปี 69มา'!O40+'8.ศรีสงคราม'!O40+'9.นาหว้า'!O40+'10.โพนสวรรค์ ใส่แค่ปี 68มา'!O40+'11.วังยาง'!O40+'12.ธาตุพนม'!O40</f>
        <v>0</v>
      </c>
      <c r="P40" s="110">
        <f>+'1. นครพนม กรอกตัวหนังสือมา'!P40+'2.ปลาปาก รด,คชจ1เดือน&gt;แผน'!P40+'3.ท่าอุเทน ใส่แค่ปี 68มา'!P40+'4.บ้านแพง ใส่แค่ปี 68มา'!P40+'5.นาทม'!P40+'6.เรณูนคร ใส่แค่ปี 68มา'!P40+' 7.นาแก ใส่แค่ปี 69มา'!P40+'8.ศรีสงคราม'!P40+'9.นาหว้า'!P40+'10.โพนสวรรค์ ใส่แค่ปี 68มา'!P40+'11.วังยาง'!P40+'12.ธาตุพนม'!P40</f>
        <v>0</v>
      </c>
      <c r="Q40" s="110">
        <f>+'1. นครพนม กรอกตัวหนังสือมา'!Q40+'2.ปลาปาก รด,คชจ1เดือน&gt;แผน'!Q40+'3.ท่าอุเทน ใส่แค่ปี 68มา'!Q40+'4.บ้านแพง ใส่แค่ปี 68มา'!Q40+'5.นาทม'!Q40+'6.เรณูนคร ใส่แค่ปี 68มา'!Q40+' 7.นาแก ใส่แค่ปี 69มา'!Q40+'8.ศรีสงคราม'!Q40+'9.นาหว้า'!Q40+'10.โพนสวรรค์ ใส่แค่ปี 68มา'!Q40+'11.วังยาง'!Q40+'12.ธาตุพนม'!Q40</f>
        <v>0</v>
      </c>
      <c r="R40" s="110">
        <f>+'1. นครพนม กรอกตัวหนังสือมา'!R40+'2.ปลาปาก รด,คชจ1เดือน&gt;แผน'!R40+'3.ท่าอุเทน ใส่แค่ปี 68มา'!R40+'4.บ้านแพง ใส่แค่ปี 68มา'!R40+'5.นาทม'!R40+'6.เรณูนคร ใส่แค่ปี 68มา'!R40+' 7.นาแก ใส่แค่ปี 69มา'!R40+'8.ศรีสงคราม'!R40+'9.นาหว้า'!R40+'10.โพนสวรรค์ ใส่แค่ปี 68มา'!R40+'11.วังยาง'!R40+'12.ธาตุพนม'!R40</f>
        <v>0</v>
      </c>
      <c r="S40" s="110">
        <f>+'1. นครพนม กรอกตัวหนังสือมา'!S40+'2.ปลาปาก รด,คชจ1เดือน&gt;แผน'!S40+'3.ท่าอุเทน ใส่แค่ปี 68มา'!S40+'4.บ้านแพง ใส่แค่ปี 68มา'!S40+'5.นาทม'!S40+'6.เรณูนคร ใส่แค่ปี 68มา'!S40+' 7.นาแก ใส่แค่ปี 69มา'!S40+'8.ศรีสงคราม'!S40+'9.นาหว้า'!S40+'10.โพนสวรรค์ ใส่แค่ปี 68มา'!S40+'11.วังยาง'!S40+'12.ธาตุพนม'!S40</f>
        <v>0</v>
      </c>
      <c r="T40" s="110">
        <f>+'1. นครพนม กรอกตัวหนังสือมา'!T40+'2.ปลาปาก รด,คชจ1เดือน&gt;แผน'!T40+'3.ท่าอุเทน ใส่แค่ปี 68มา'!T40+'4.บ้านแพง ใส่แค่ปี 68มา'!T40+'5.นาทม'!T40+'6.เรณูนคร ใส่แค่ปี 68มา'!T40+' 7.นาแก ใส่แค่ปี 69มา'!T40+'8.ศรีสงคราม'!T40+'9.นาหว้า'!T40+'10.โพนสวรรค์ ใส่แค่ปี 68มา'!T40+'11.วังยาง'!T40+'12.ธาตุพนม'!T40</f>
        <v>0</v>
      </c>
      <c r="U40" s="110">
        <f>+'1. นครพนม กรอกตัวหนังสือมา'!U40+'2.ปลาปาก รด,คชจ1เดือน&gt;แผน'!U40+'3.ท่าอุเทน ใส่แค่ปี 68มา'!U40+'4.บ้านแพง ใส่แค่ปี 68มา'!U40+'5.นาทม'!U40+'6.เรณูนคร ใส่แค่ปี 68มา'!U40+' 7.นาแก ใส่แค่ปี 69มา'!U40+'8.ศรีสงคราม'!U40+'9.นาหว้า'!U40+'10.โพนสวรรค์ ใส่แค่ปี 68มา'!U40+'11.วังยาง'!U40+'12.ธาตุพนม'!U40</f>
        <v>0</v>
      </c>
      <c r="V40" s="110">
        <f>+'1. นครพนม กรอกตัวหนังสือมา'!V40+'2.ปลาปาก รด,คชจ1เดือน&gt;แผน'!V40+'3.ท่าอุเทน ใส่แค่ปี 68มา'!V40+'4.บ้านแพง ใส่แค่ปี 68มา'!V40+'5.นาทม'!V40+'6.เรณูนคร ใส่แค่ปี 68มา'!V40+' 7.นาแก ใส่แค่ปี 69มา'!V40+'8.ศรีสงคราม'!V40+'9.นาหว้า'!V40+'10.โพนสวรรค์ ใส่แค่ปี 68มา'!V40+'11.วังยาง'!V40+'12.ธาตุพนม'!V40</f>
        <v>0</v>
      </c>
      <c r="W40" s="110">
        <f>+'1. นครพนม กรอกตัวหนังสือมา'!W40+'2.ปลาปาก รด,คชจ1เดือน&gt;แผน'!W40+'3.ท่าอุเทน ใส่แค่ปี 68มา'!W40+'4.บ้านแพง ใส่แค่ปี 68มา'!W40+'5.นาทม'!W40+'6.เรณูนคร ใส่แค่ปี 68มา'!W40+' 7.นาแก ใส่แค่ปี 69มา'!W40+'8.ศรีสงคราม'!W40+'9.นาหว้า'!W40+'10.โพนสวรรค์ ใส่แค่ปี 68มา'!W40+'11.วังยาง'!W40+'12.ธาตุพนม'!W40</f>
        <v>0</v>
      </c>
      <c r="X40" s="110">
        <f>+'1. นครพนม กรอกตัวหนังสือมา'!X40+'2.ปลาปาก รด,คชจ1เดือน&gt;แผน'!X40+'3.ท่าอุเทน ใส่แค่ปี 68มา'!X40+'4.บ้านแพง ใส่แค่ปี 68มา'!X40+'5.นาทม'!X40+'6.เรณูนคร ใส่แค่ปี 68มา'!X40+' 7.นาแก ใส่แค่ปี 69มา'!X40+'8.ศรีสงคราม'!X40+'9.นาหว้า'!X40+'10.โพนสวรรค์ ใส่แค่ปี 68มา'!X40+'11.วังยาง'!X40+'12.ธาตุพนม'!X40</f>
        <v>0</v>
      </c>
      <c r="Y40" s="110">
        <f>+'1. นครพนม กรอกตัวหนังสือมา'!Y40+'2.ปลาปาก รด,คชจ1เดือน&gt;แผน'!Y40+'3.ท่าอุเทน ใส่แค่ปี 68มา'!Y40+'4.บ้านแพง ใส่แค่ปี 68มา'!Y40+'5.นาทม'!Y40+'6.เรณูนคร ใส่แค่ปี 68มา'!Y40+' 7.นาแก ใส่แค่ปี 69มา'!Y40+'8.ศรีสงคราม'!Y40+'9.นาหว้า'!Y40+'10.โพนสวรรค์ ใส่แค่ปี 68มา'!Y40+'11.วังยาง'!Y40+'12.ธาตุพนม'!Y40</f>
        <v>0</v>
      </c>
      <c r="Z40" s="110">
        <f>+'1. นครพนม กรอกตัวหนังสือมา'!Z40+'2.ปลาปาก รด,คชจ1เดือน&gt;แผน'!Z40+'3.ท่าอุเทน ใส่แค่ปี 68มา'!Z40+'4.บ้านแพง ใส่แค่ปี 68มา'!Z40+'5.นาทม'!Z40+'6.เรณูนคร ใส่แค่ปี 68มา'!Z40+' 7.นาแก ใส่แค่ปี 69มา'!Z40+'8.ศรีสงคราม'!Z40+'9.นาหว้า'!Z40+'10.โพนสวรรค์ ใส่แค่ปี 68มา'!Z40+'11.วังยาง'!Z40+'12.ธาตุพนม'!Z40</f>
        <v>0</v>
      </c>
      <c r="AA40" s="110">
        <f>+'1. นครพนม กรอกตัวหนังสือมา'!AA40+'2.ปลาปาก รด,คชจ1เดือน&gt;แผน'!AA40+'3.ท่าอุเทน ใส่แค่ปี 68มา'!AA40+'4.บ้านแพง ใส่แค่ปี 68มา'!AA40+'5.นาทม'!AA40+'6.เรณูนคร ใส่แค่ปี 68มา'!AA40+' 7.นาแก ใส่แค่ปี 69มา'!AA40+'8.ศรีสงคราม'!AA40+'9.นาหว้า'!AA40+'10.โพนสวรรค์ ใส่แค่ปี 68มา'!AA40+'11.วังยาง'!AA40+'12.ธาตุพนม'!AA40</f>
        <v>0</v>
      </c>
      <c r="AB40" s="110">
        <f>+'1. นครพนม กรอกตัวหนังสือมา'!AB40+'2.ปลาปาก รด,คชจ1เดือน&gt;แผน'!AB40+'3.ท่าอุเทน ใส่แค่ปี 68มา'!AB40+'4.บ้านแพง ใส่แค่ปี 68มา'!AB40+'5.นาทม'!AB40+'6.เรณูนคร ใส่แค่ปี 68มา'!AB40+' 7.นาแก ใส่แค่ปี 69มา'!AB40+'8.ศรีสงคราม'!AB40+'9.นาหว้า'!AB40+'10.โพนสวรรค์ ใส่แค่ปี 68มา'!AB40+'11.วังยาง'!AB40+'12.ธาตุพนม'!AB40</f>
        <v>0</v>
      </c>
      <c r="AC40" s="110">
        <f>+'1. นครพนม กรอกตัวหนังสือมา'!AC40+'2.ปลาปาก รด,คชจ1เดือน&gt;แผน'!AC40+'3.ท่าอุเทน ใส่แค่ปี 68มา'!AC40+'4.บ้านแพง ใส่แค่ปี 68มา'!AC40+'5.นาทม'!AC40+'6.เรณูนคร ใส่แค่ปี 68มา'!AC40+' 7.นาแก ใส่แค่ปี 69มา'!AC40+'8.ศรีสงคราม'!AC40+'9.นาหว้า'!AC40+'10.โพนสวรรค์ ใส่แค่ปี 68มา'!AC40+'11.วังยาง'!AC40+'12.ธาตุพนม'!AC40</f>
        <v>0</v>
      </c>
      <c r="AD40" s="110">
        <f t="shared" si="9"/>
        <v>1274001.5</v>
      </c>
      <c r="AE40" s="111">
        <f t="shared" si="10"/>
        <v>6.754149779451545</v>
      </c>
      <c r="AF40" s="110">
        <f t="shared" si="11"/>
        <v>17588498.468181819</v>
      </c>
      <c r="AG40" s="111">
        <f t="shared" si="12"/>
        <v>93.245850220548462</v>
      </c>
    </row>
    <row r="41" spans="2:33" ht="24" customHeight="1">
      <c r="B41" s="109"/>
      <c r="C41" s="109"/>
      <c r="D41" s="109" t="s">
        <v>126</v>
      </c>
      <c r="E41" s="110">
        <f>+'1. นครพนม กรอกตัวหนังสือมา'!E41+'2.ปลาปาก รด,คชจ1เดือน&gt;แผน'!E41+'3.ท่าอุเทน ใส่แค่ปี 68มา'!E41+'4.บ้านแพง ใส่แค่ปี 68มา'!E41+'5.นาทม'!E41+'6.เรณูนคร ใส่แค่ปี 68มา'!E41+' 7.นาแก ใส่แค่ปี 69มา'!E41+'8.ศรีสงคราม'!E41+'9.นาหว้า'!E41+'10.โพนสวรรค์ ใส่แค่ปี 68มา'!E41+'11.วังยาง'!E41+'12.ธาตุพนม'!E41</f>
        <v>0</v>
      </c>
      <c r="F41" s="110">
        <f>+'1. นครพนม กรอกตัวหนังสือมา'!F41+'2.ปลาปาก รด,คชจ1เดือน&gt;แผน'!F41+'3.ท่าอุเทน ใส่แค่ปี 68มา'!F41+'4.บ้านแพง ใส่แค่ปี 68มา'!F41+'5.นาทม'!F41+'6.เรณูนคร ใส่แค่ปี 68มา'!F41+' 7.นาแก ใส่แค่ปี 69มา'!F41+'8.ศรีสงคราม'!F41+'9.นาหว้า'!F41+'10.โพนสวรรค์ ใส่แค่ปี 68มา'!F41+'11.วังยาง'!F41+'12.ธาตุพนม'!F41</f>
        <v>0</v>
      </c>
      <c r="G41" s="110">
        <f>+'1. นครพนม กรอกตัวหนังสือมา'!G41+'2.ปลาปาก รด,คชจ1เดือน&gt;แผน'!G41+'3.ท่าอุเทน ใส่แค่ปี 68มา'!G41+'4.บ้านแพง ใส่แค่ปี 68มา'!G41+'5.นาทม'!G41+'6.เรณูนคร ใส่แค่ปี 68มา'!G41+' 7.นาแก ใส่แค่ปี 69มา'!G41+'8.ศรีสงคราม'!G41+'9.นาหว้า'!G41+'10.โพนสวรรค์ ใส่แค่ปี 68มา'!G41+'11.วังยาง'!G41+'12.ธาตุพนม'!G41</f>
        <v>0</v>
      </c>
      <c r="H41" s="110">
        <f>+'1. นครพนม กรอกตัวหนังสือมา'!H41+'2.ปลาปาก รด,คชจ1เดือน&gt;แผน'!H41+'3.ท่าอุเทน ใส่แค่ปี 68มา'!H41+'4.บ้านแพง ใส่แค่ปี 68มา'!H41+'5.นาทม'!H41+'6.เรณูนคร ใส่แค่ปี 68มา'!H41+' 7.นาแก ใส่แค่ปี 69มา'!H41+'8.ศรีสงคราม'!H41+'9.นาหว้า'!H41+'10.โพนสวรรค์ ใส่แค่ปี 68มา'!H41+'11.วังยาง'!H41+'12.ธาตุพนม'!H41</f>
        <v>0</v>
      </c>
      <c r="I41" s="110">
        <f>+'1. นครพนม กรอกตัวหนังสือมา'!I41+'2.ปลาปาก รด,คชจ1เดือน&gt;แผน'!I41+'3.ท่าอุเทน ใส่แค่ปี 68มา'!I41+'4.บ้านแพง ใส่แค่ปี 68มา'!I41+'5.นาทม'!I41+'6.เรณูนคร ใส่แค่ปี 68มา'!I41+' 7.นาแก ใส่แค่ปี 69มา'!I41+'8.ศรีสงคราม'!I41+'9.นาหว้า'!I41+'10.โพนสวรรค์ ใส่แค่ปี 68มา'!I41+'11.วังยาง'!I41+'12.ธาตุพนม'!I41</f>
        <v>0</v>
      </c>
      <c r="J41" s="110">
        <f>+'1. นครพนม กรอกตัวหนังสือมา'!J41+'2.ปลาปาก รด,คชจ1เดือน&gt;แผน'!J41+'3.ท่าอุเทน ใส่แค่ปี 68มา'!J41+'4.บ้านแพง ใส่แค่ปี 68มา'!J41+'5.นาทม'!J41+'6.เรณูนคร ใส่แค่ปี 68มา'!J41+' 7.นาแก ใส่แค่ปี 69มา'!J41+'8.ศรีสงคราม'!J41+'9.นาหว้า'!J41+'10.โพนสวรรค์ ใส่แค่ปี 68มา'!J41+'11.วังยาง'!J41+'12.ธาตุพนม'!J41</f>
        <v>0</v>
      </c>
      <c r="K41" s="110">
        <f>+'1. นครพนม กรอกตัวหนังสือมา'!K41+'2.ปลาปาก รด,คชจ1เดือน&gt;แผน'!K41+'3.ท่าอุเทน ใส่แค่ปี 68มา'!K41+'4.บ้านแพง ใส่แค่ปี 68มา'!K41+'5.นาทม'!K41+'6.เรณูนคร ใส่แค่ปี 68มา'!K41+' 7.นาแก ใส่แค่ปี 69มา'!K41+'8.ศรีสงคราม'!K41+'9.นาหว้า'!K41+'10.โพนสวรรค์ ใส่แค่ปี 68มา'!K41+'11.วังยาง'!K41+'12.ธาตุพนม'!K41</f>
        <v>0</v>
      </c>
      <c r="L41" s="110">
        <f>+'1. นครพนม กรอกตัวหนังสือมา'!L41+'2.ปลาปาก รด,คชจ1เดือน&gt;แผน'!L41+'3.ท่าอุเทน ใส่แค่ปี 68มา'!L41+'4.บ้านแพง ใส่แค่ปี 68มา'!L41+'5.นาทม'!L41+'6.เรณูนคร ใส่แค่ปี 68มา'!L41+' 7.นาแก ใส่แค่ปี 69มา'!L41+'8.ศรีสงคราม'!L41+'9.นาหว้า'!L41+'10.โพนสวรรค์ ใส่แค่ปี 68มา'!L41+'11.วังยาง'!L41+'12.ธาตุพนม'!L41</f>
        <v>0</v>
      </c>
      <c r="M41" s="110">
        <f>+'1. นครพนม กรอกตัวหนังสือมา'!M41+'2.ปลาปาก รด,คชจ1เดือน&gt;แผน'!M41+'3.ท่าอุเทน ใส่แค่ปี 68มา'!M41+'4.บ้านแพง ใส่แค่ปี 68มา'!M41+'5.นาทม'!M41+'6.เรณูนคร ใส่แค่ปี 68มา'!M41+' 7.นาแก ใส่แค่ปี 69มา'!M41+'8.ศรีสงคราม'!M41+'9.นาหว้า'!M41+'10.โพนสวรรค์ ใส่แค่ปี 68มา'!M41+'11.วังยาง'!M41+'12.ธาตุพนม'!M41</f>
        <v>0</v>
      </c>
      <c r="N41" s="110">
        <f>+'1. นครพนม กรอกตัวหนังสือมา'!N41+'2.ปลาปาก รด,คชจ1เดือน&gt;แผน'!N41+'3.ท่าอุเทน ใส่แค่ปี 68มา'!N41+'4.บ้านแพง ใส่แค่ปี 68มา'!N41+'5.นาทม'!N41+'6.เรณูนคร ใส่แค่ปี 68มา'!N41+' 7.นาแก ใส่แค่ปี 69มา'!N41+'8.ศรีสงคราม'!N41+'9.นาหว้า'!N41+'10.โพนสวรรค์ ใส่แค่ปี 68มา'!N41+'11.วังยาง'!N41+'12.ธาตุพนม'!N41</f>
        <v>0</v>
      </c>
      <c r="O41" s="110">
        <f>+'1. นครพนม กรอกตัวหนังสือมา'!O41+'2.ปลาปาก รด,คชจ1เดือน&gt;แผน'!O41+'3.ท่าอุเทน ใส่แค่ปี 68มา'!O41+'4.บ้านแพง ใส่แค่ปี 68มา'!O41+'5.นาทม'!O41+'6.เรณูนคร ใส่แค่ปี 68มา'!O41+' 7.นาแก ใส่แค่ปี 69มา'!O41+'8.ศรีสงคราม'!O41+'9.นาหว้า'!O41+'10.โพนสวรรค์ ใส่แค่ปี 68มา'!O41+'11.วังยาง'!O41+'12.ธาตุพนม'!O41</f>
        <v>0</v>
      </c>
      <c r="P41" s="110">
        <f>+'1. นครพนม กรอกตัวหนังสือมา'!P41+'2.ปลาปาก รด,คชจ1เดือน&gt;แผน'!P41+'3.ท่าอุเทน ใส่แค่ปี 68มา'!P41+'4.บ้านแพง ใส่แค่ปี 68มา'!P41+'5.นาทม'!P41+'6.เรณูนคร ใส่แค่ปี 68มา'!P41+' 7.นาแก ใส่แค่ปี 69มา'!P41+'8.ศรีสงคราม'!P41+'9.นาหว้า'!P41+'10.โพนสวรรค์ ใส่แค่ปี 68มา'!P41+'11.วังยาง'!P41+'12.ธาตุพนม'!P41</f>
        <v>0</v>
      </c>
      <c r="Q41" s="110">
        <f>+'1. นครพนม กรอกตัวหนังสือมา'!Q41+'2.ปลาปาก รด,คชจ1เดือน&gt;แผน'!Q41+'3.ท่าอุเทน ใส่แค่ปี 68มา'!Q41+'4.บ้านแพง ใส่แค่ปี 68มา'!Q41+'5.นาทม'!Q41+'6.เรณูนคร ใส่แค่ปี 68มา'!Q41+' 7.นาแก ใส่แค่ปี 69มา'!Q41+'8.ศรีสงคราม'!Q41+'9.นาหว้า'!Q41+'10.โพนสวรรค์ ใส่แค่ปี 68มา'!Q41+'11.วังยาง'!Q41+'12.ธาตุพนม'!Q41</f>
        <v>0</v>
      </c>
      <c r="R41" s="110">
        <f>+'1. นครพนม กรอกตัวหนังสือมา'!R41+'2.ปลาปาก รด,คชจ1เดือน&gt;แผน'!R41+'3.ท่าอุเทน ใส่แค่ปี 68มา'!R41+'4.บ้านแพง ใส่แค่ปี 68มา'!R41+'5.นาทม'!R41+'6.เรณูนคร ใส่แค่ปี 68มา'!R41+' 7.นาแก ใส่แค่ปี 69มา'!R41+'8.ศรีสงคราม'!R41+'9.นาหว้า'!R41+'10.โพนสวรรค์ ใส่แค่ปี 68มา'!R41+'11.วังยาง'!R41+'12.ธาตุพนม'!R41</f>
        <v>0</v>
      </c>
      <c r="S41" s="110">
        <f>+'1. นครพนม กรอกตัวหนังสือมา'!S41+'2.ปลาปาก รด,คชจ1เดือน&gt;แผน'!S41+'3.ท่าอุเทน ใส่แค่ปี 68มา'!S41+'4.บ้านแพง ใส่แค่ปี 68มา'!S41+'5.นาทม'!S41+'6.เรณูนคร ใส่แค่ปี 68มา'!S41+' 7.นาแก ใส่แค่ปี 69มา'!S41+'8.ศรีสงคราม'!S41+'9.นาหว้า'!S41+'10.โพนสวรรค์ ใส่แค่ปี 68มา'!S41+'11.วังยาง'!S41+'12.ธาตุพนม'!S41</f>
        <v>0</v>
      </c>
      <c r="T41" s="110">
        <f>+'1. นครพนม กรอกตัวหนังสือมา'!T41+'2.ปลาปาก รด,คชจ1เดือน&gt;แผน'!T41+'3.ท่าอุเทน ใส่แค่ปี 68มา'!T41+'4.บ้านแพง ใส่แค่ปี 68มา'!T41+'5.นาทม'!T41+'6.เรณูนคร ใส่แค่ปี 68มา'!T41+' 7.นาแก ใส่แค่ปี 69มา'!T41+'8.ศรีสงคราม'!T41+'9.นาหว้า'!T41+'10.โพนสวรรค์ ใส่แค่ปี 68มา'!T41+'11.วังยาง'!T41+'12.ธาตุพนม'!T41</f>
        <v>0</v>
      </c>
      <c r="U41" s="110">
        <f>+'1. นครพนม กรอกตัวหนังสือมา'!U41+'2.ปลาปาก รด,คชจ1เดือน&gt;แผน'!U41+'3.ท่าอุเทน ใส่แค่ปี 68มา'!U41+'4.บ้านแพง ใส่แค่ปี 68มา'!U41+'5.นาทม'!U41+'6.เรณูนคร ใส่แค่ปี 68มา'!U41+' 7.นาแก ใส่แค่ปี 69มา'!U41+'8.ศรีสงคราม'!U41+'9.นาหว้า'!U41+'10.โพนสวรรค์ ใส่แค่ปี 68มา'!U41+'11.วังยาง'!U41+'12.ธาตุพนม'!U41</f>
        <v>0</v>
      </c>
      <c r="V41" s="110">
        <f>+'1. นครพนม กรอกตัวหนังสือมา'!V41+'2.ปลาปาก รด,คชจ1เดือน&gt;แผน'!V41+'3.ท่าอุเทน ใส่แค่ปี 68มา'!V41+'4.บ้านแพง ใส่แค่ปี 68มา'!V41+'5.นาทม'!V41+'6.เรณูนคร ใส่แค่ปี 68มา'!V41+' 7.นาแก ใส่แค่ปี 69มา'!V41+'8.ศรีสงคราม'!V41+'9.นาหว้า'!V41+'10.โพนสวรรค์ ใส่แค่ปี 68มา'!V41+'11.วังยาง'!V41+'12.ธาตุพนม'!V41</f>
        <v>0</v>
      </c>
      <c r="W41" s="110">
        <f>+'1. นครพนม กรอกตัวหนังสือมา'!W41+'2.ปลาปาก รด,คชจ1เดือน&gt;แผน'!W41+'3.ท่าอุเทน ใส่แค่ปี 68มา'!W41+'4.บ้านแพง ใส่แค่ปี 68มา'!W41+'5.นาทม'!W41+'6.เรณูนคร ใส่แค่ปี 68มา'!W41+' 7.นาแก ใส่แค่ปี 69มา'!W41+'8.ศรีสงคราม'!W41+'9.นาหว้า'!W41+'10.โพนสวรรค์ ใส่แค่ปี 68มา'!W41+'11.วังยาง'!W41+'12.ธาตุพนม'!W41</f>
        <v>0</v>
      </c>
      <c r="X41" s="110">
        <f>+'1. นครพนม กรอกตัวหนังสือมา'!X41+'2.ปลาปาก รด,คชจ1เดือน&gt;แผน'!X41+'3.ท่าอุเทน ใส่แค่ปี 68มา'!X41+'4.บ้านแพง ใส่แค่ปี 68มา'!X41+'5.นาทม'!X41+'6.เรณูนคร ใส่แค่ปี 68มา'!X41+' 7.นาแก ใส่แค่ปี 69มา'!X41+'8.ศรีสงคราม'!X41+'9.นาหว้า'!X41+'10.โพนสวรรค์ ใส่แค่ปี 68มา'!X41+'11.วังยาง'!X41+'12.ธาตุพนม'!X41</f>
        <v>0</v>
      </c>
      <c r="Y41" s="110">
        <f>+'1. นครพนม กรอกตัวหนังสือมา'!Y41+'2.ปลาปาก รด,คชจ1เดือน&gt;แผน'!Y41+'3.ท่าอุเทน ใส่แค่ปี 68มา'!Y41+'4.บ้านแพง ใส่แค่ปี 68มา'!Y41+'5.นาทม'!Y41+'6.เรณูนคร ใส่แค่ปี 68มา'!Y41+' 7.นาแก ใส่แค่ปี 69มา'!Y41+'8.ศรีสงคราม'!Y41+'9.นาหว้า'!Y41+'10.โพนสวรรค์ ใส่แค่ปี 68มา'!Y41+'11.วังยาง'!Y41+'12.ธาตุพนม'!Y41</f>
        <v>0</v>
      </c>
      <c r="Z41" s="110">
        <f>+'1. นครพนม กรอกตัวหนังสือมา'!Z41+'2.ปลาปาก รด,คชจ1เดือน&gt;แผน'!Z41+'3.ท่าอุเทน ใส่แค่ปี 68มา'!Z41+'4.บ้านแพง ใส่แค่ปี 68มา'!Z41+'5.นาทม'!Z41+'6.เรณูนคร ใส่แค่ปี 68มา'!Z41+' 7.นาแก ใส่แค่ปี 69มา'!Z41+'8.ศรีสงคราม'!Z41+'9.นาหว้า'!Z41+'10.โพนสวรรค์ ใส่แค่ปี 68มา'!Z41+'11.วังยาง'!Z41+'12.ธาตุพนม'!Z41</f>
        <v>0</v>
      </c>
      <c r="AA41" s="110">
        <f>+'1. นครพนม กรอกตัวหนังสือมา'!AA41+'2.ปลาปาก รด,คชจ1เดือน&gt;แผน'!AA41+'3.ท่าอุเทน ใส่แค่ปี 68มา'!AA41+'4.บ้านแพง ใส่แค่ปี 68มา'!AA41+'5.นาทม'!AA41+'6.เรณูนคร ใส่แค่ปี 68มา'!AA41+' 7.นาแก ใส่แค่ปี 69มา'!AA41+'8.ศรีสงคราม'!AA41+'9.นาหว้า'!AA41+'10.โพนสวรรค์ ใส่แค่ปี 68มา'!AA41+'11.วังยาง'!AA41+'12.ธาตุพนม'!AA41</f>
        <v>0</v>
      </c>
      <c r="AB41" s="110">
        <f>+'1. นครพนม กรอกตัวหนังสือมา'!AB41+'2.ปลาปาก รด,คชจ1เดือน&gt;แผน'!AB41+'3.ท่าอุเทน ใส่แค่ปี 68มา'!AB41+'4.บ้านแพง ใส่แค่ปี 68มา'!AB41+'5.นาทม'!AB41+'6.เรณูนคร ใส่แค่ปี 68มา'!AB41+' 7.นาแก ใส่แค่ปี 69มา'!AB41+'8.ศรีสงคราม'!AB41+'9.นาหว้า'!AB41+'10.โพนสวรรค์ ใส่แค่ปี 68มา'!AB41+'11.วังยาง'!AB41+'12.ธาตุพนม'!AB41</f>
        <v>0</v>
      </c>
      <c r="AC41" s="110">
        <f>+'1. นครพนม กรอกตัวหนังสือมา'!AC41+'2.ปลาปาก รด,คชจ1เดือน&gt;แผน'!AC41+'3.ท่าอุเทน ใส่แค่ปี 68มา'!AC41+'4.บ้านแพง ใส่แค่ปี 68มา'!AC41+'5.นาทม'!AC41+'6.เรณูนคร ใส่แค่ปี 68มา'!AC41+' 7.นาแก ใส่แค่ปี 69มา'!AC41+'8.ศรีสงคราม'!AC41+'9.นาหว้า'!AC41+'10.โพนสวรรค์ ใส่แค่ปี 68มา'!AC41+'11.วังยาง'!AC41+'12.ธาตุพนม'!AC41</f>
        <v>0</v>
      </c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f>+'1. นครพนม กรอกตัวหนังสือมา'!E43+'2.ปลาปาก รด,คชจ1เดือน&gt;แผน'!E43+'3.ท่าอุเทน ใส่แค่ปี 68มา'!E43+'4.บ้านแพง ใส่แค่ปี 68มา'!E43+'5.นาทม'!E43+'6.เรณูนคร ใส่แค่ปี 68มา'!E43+' 7.นาแก ใส่แค่ปี 69มา'!E43+'8.ศรีสงคราม'!E43+'9.นาหว้า'!E43+'10.โพนสวรรค์ ใส่แค่ปี 68มา'!E43+'11.วังยาง'!E43+'12.ธาตุพนม'!E43</f>
        <v>328090756.07363641</v>
      </c>
      <c r="F43" s="110">
        <f>+'1. นครพนม กรอกตัวหนังสือมา'!F43+'2.ปลาปาก รด,คชจ1เดือน&gt;แผน'!F43+'3.ท่าอุเทน ใส่แค่ปี 68มา'!F43+'4.บ้านแพง ใส่แค่ปี 68มา'!F43+'5.นาทม'!F43+'6.เรณูนคร ใส่แค่ปี 68มา'!F43+' 7.นาแก ใส่แค่ปี 69มา'!F43+'8.ศรีสงคราม'!F43+'9.นาหว้า'!F43+'10.โพนสวรรค์ ใส่แค่ปี 68มา'!F43+'11.วังยาง'!F43+'12.ธาตุพนม'!F43</f>
        <v>5730772.8600000003</v>
      </c>
      <c r="G43" s="110">
        <f>+'1. นครพนม กรอกตัวหนังสือมา'!G43+'2.ปลาปาก รด,คชจ1เดือน&gt;แผน'!G43+'3.ท่าอุเทน ใส่แค่ปี 68มา'!G43+'4.บ้านแพง ใส่แค่ปี 68มา'!G43+'5.นาทม'!G43+'6.เรณูนคร ใส่แค่ปี 68มา'!G43+' 7.นาแก ใส่แค่ปี 69มา'!G43+'8.ศรีสงคราม'!G43+'9.นาหว้า'!G43+'10.โพนสวรรค์ ใส่แค่ปี 68มา'!G43+'11.วังยาง'!G43+'12.ธาตุพนม'!G43</f>
        <v>16649493.390000001</v>
      </c>
      <c r="H43" s="110">
        <f>+'1. นครพนม กรอกตัวหนังสือมา'!H43+'2.ปลาปาก รด,คชจ1เดือน&gt;แผน'!H43+'3.ท่าอุเทน ใส่แค่ปี 68มา'!H43+'4.บ้านแพง ใส่แค่ปี 68มา'!H43+'5.นาทม'!H43+'6.เรณูนคร ใส่แค่ปี 68มา'!H43+' 7.นาแก ใส่แค่ปี 69มา'!H43+'8.ศรีสงคราม'!H43+'9.นาหว้า'!H43+'10.โพนสวรรค์ ใส่แค่ปี 68มา'!H43+'11.วังยาง'!H43+'12.ธาตุพนม'!H43</f>
        <v>0</v>
      </c>
      <c r="I43" s="110">
        <f>+'1. นครพนม กรอกตัวหนังสือมา'!I43+'2.ปลาปาก รด,คชจ1เดือน&gt;แผน'!I43+'3.ท่าอุเทน ใส่แค่ปี 68มา'!I43+'4.บ้านแพง ใส่แค่ปี 68มา'!I43+'5.นาทม'!I43+'6.เรณูนคร ใส่แค่ปี 68มา'!I43+' 7.นาแก ใส่แค่ปี 69มา'!I43+'8.ศรีสงคราม'!I43+'9.นาหว้า'!I43+'10.โพนสวรรค์ ใส่แค่ปี 68มา'!I43+'11.วังยาง'!I43+'12.ธาตุพนม'!I43</f>
        <v>0</v>
      </c>
      <c r="J43" s="110">
        <f>+'1. นครพนม กรอกตัวหนังสือมา'!J43+'2.ปลาปาก รด,คชจ1เดือน&gt;แผน'!J43+'3.ท่าอุเทน ใส่แค่ปี 68มา'!J43+'4.บ้านแพง ใส่แค่ปี 68มา'!J43+'5.นาทม'!J43+'6.เรณูนคร ใส่แค่ปี 68มา'!J43+' 7.นาแก ใส่แค่ปี 69มา'!J43+'8.ศรีสงคราม'!J43+'9.นาหว้า'!J43+'10.โพนสวรรค์ ใส่แค่ปี 68มา'!J43+'11.วังยาง'!J43+'12.ธาตุพนม'!J43</f>
        <v>0</v>
      </c>
      <c r="K43" s="110">
        <f>+'1. นครพนม กรอกตัวหนังสือมา'!K43+'2.ปลาปาก รด,คชจ1เดือน&gt;แผน'!K43+'3.ท่าอุเทน ใส่แค่ปี 68มา'!K43+'4.บ้านแพง ใส่แค่ปี 68มา'!K43+'5.นาทม'!K43+'6.เรณูนคร ใส่แค่ปี 68มา'!K43+' 7.นาแก ใส่แค่ปี 69มา'!K43+'8.ศรีสงคราม'!K43+'9.นาหว้า'!K43+'10.โพนสวรรค์ ใส่แค่ปี 68มา'!K43+'11.วังยาง'!K43+'12.ธาตุพนม'!K43</f>
        <v>0</v>
      </c>
      <c r="L43" s="110">
        <f>+'1. นครพนม กรอกตัวหนังสือมา'!L43+'2.ปลาปาก รด,คชจ1เดือน&gt;แผน'!L43+'3.ท่าอุเทน ใส่แค่ปี 68มา'!L43+'4.บ้านแพง ใส่แค่ปี 68มา'!L43+'5.นาทม'!L43+'6.เรณูนคร ใส่แค่ปี 68มา'!L43+' 7.นาแก ใส่แค่ปี 69มา'!L43+'8.ศรีสงคราม'!L43+'9.นาหว้า'!L43+'10.โพนสวรรค์ ใส่แค่ปี 68มา'!L43+'11.วังยาง'!L43+'12.ธาตุพนม'!L43</f>
        <v>0</v>
      </c>
      <c r="M43" s="110">
        <f>+'1. นครพนม กรอกตัวหนังสือมา'!M43+'2.ปลาปาก รด,คชจ1เดือน&gt;แผน'!M43+'3.ท่าอุเทน ใส่แค่ปี 68มา'!M43+'4.บ้านแพง ใส่แค่ปี 68มา'!M43+'5.นาทม'!M43+'6.เรณูนคร ใส่แค่ปี 68มา'!M43+' 7.นาแก ใส่แค่ปี 69มา'!M43+'8.ศรีสงคราม'!M43+'9.นาหว้า'!M43+'10.โพนสวรรค์ ใส่แค่ปี 68มา'!M43+'11.วังยาง'!M43+'12.ธาตุพนม'!M43</f>
        <v>0</v>
      </c>
      <c r="N43" s="110">
        <f>+'1. นครพนม กรอกตัวหนังสือมา'!N43+'2.ปลาปาก รด,คชจ1เดือน&gt;แผน'!N43+'3.ท่าอุเทน ใส่แค่ปี 68มา'!N43+'4.บ้านแพง ใส่แค่ปี 68มา'!N43+'5.นาทม'!N43+'6.เรณูนคร ใส่แค่ปี 68มา'!N43+' 7.นาแก ใส่แค่ปี 69มา'!N43+'8.ศรีสงคราม'!N43+'9.นาหว้า'!N43+'10.โพนสวรรค์ ใส่แค่ปี 68มา'!N43+'11.วังยาง'!N43+'12.ธาตุพนม'!N43</f>
        <v>0</v>
      </c>
      <c r="O43" s="110">
        <f>+'1. นครพนม กรอกตัวหนังสือมา'!O43+'2.ปลาปาก รด,คชจ1เดือน&gt;แผน'!O43+'3.ท่าอุเทน ใส่แค่ปี 68มา'!O43+'4.บ้านแพง ใส่แค่ปี 68มา'!O43+'5.นาทม'!O43+'6.เรณูนคร ใส่แค่ปี 68มา'!O43+' 7.นาแก ใส่แค่ปี 69มา'!O43+'8.ศรีสงคราม'!O43+'9.นาหว้า'!O43+'10.โพนสวรรค์ ใส่แค่ปี 68มา'!O43+'11.วังยาง'!O43+'12.ธาตุพนม'!O43</f>
        <v>0</v>
      </c>
      <c r="P43" s="110">
        <f>+'1. นครพนม กรอกตัวหนังสือมา'!P43+'2.ปลาปาก รด,คชจ1เดือน&gt;แผน'!P43+'3.ท่าอุเทน ใส่แค่ปี 68มา'!P43+'4.บ้านแพง ใส่แค่ปี 68มา'!P43+'5.นาทม'!P43+'6.เรณูนคร ใส่แค่ปี 68มา'!P43+' 7.นาแก ใส่แค่ปี 69มา'!P43+'8.ศรีสงคราม'!P43+'9.นาหว้า'!P43+'10.โพนสวรรค์ ใส่แค่ปี 68มา'!P43+'11.วังยาง'!P43+'12.ธาตุพนม'!P43</f>
        <v>0</v>
      </c>
      <c r="Q43" s="110">
        <f>+'1. นครพนม กรอกตัวหนังสือมา'!Q43+'2.ปลาปาก รด,คชจ1เดือน&gt;แผน'!Q43+'3.ท่าอุเทน ใส่แค่ปี 68มา'!Q43+'4.บ้านแพง ใส่แค่ปี 68มา'!Q43+'5.นาทม'!Q43+'6.เรณูนคร ใส่แค่ปี 68มา'!Q43+' 7.นาแก ใส่แค่ปี 69มา'!Q43+'8.ศรีสงคราม'!Q43+'9.นาหว้า'!Q43+'10.โพนสวรรค์ ใส่แค่ปี 68มา'!Q43+'11.วังยาง'!Q43+'12.ธาตุพนม'!Q43</f>
        <v>0</v>
      </c>
      <c r="R43" s="110">
        <f>+'1. นครพนม กรอกตัวหนังสือมา'!R43+'2.ปลาปาก รด,คชจ1เดือน&gt;แผน'!R43+'3.ท่าอุเทน ใส่แค่ปี 68มา'!R43+'4.บ้านแพง ใส่แค่ปี 68มา'!R43+'5.นาทม'!R43+'6.เรณูนคร ใส่แค่ปี 68มา'!R43+' 7.นาแก ใส่แค่ปี 69มา'!R43+'8.ศรีสงคราม'!R43+'9.นาหว้า'!R43+'10.โพนสวรรค์ ใส่แค่ปี 68มา'!R43+'11.วังยาง'!R43+'12.ธาตุพนม'!R43</f>
        <v>0</v>
      </c>
      <c r="S43" s="110">
        <f>+'1. นครพนม กรอกตัวหนังสือมา'!S43+'2.ปลาปาก รด,คชจ1เดือน&gt;แผน'!S43+'3.ท่าอุเทน ใส่แค่ปี 68มา'!S43+'4.บ้านแพง ใส่แค่ปี 68มา'!S43+'5.นาทม'!S43+'6.เรณูนคร ใส่แค่ปี 68มา'!S43+' 7.นาแก ใส่แค่ปี 69มา'!S43+'8.ศรีสงคราม'!S43+'9.นาหว้า'!S43+'10.โพนสวรรค์ ใส่แค่ปี 68มา'!S43+'11.วังยาง'!S43+'12.ธาตุพนม'!S43</f>
        <v>0</v>
      </c>
      <c r="T43" s="110">
        <f>+'1. นครพนม กรอกตัวหนังสือมา'!T43+'2.ปลาปาก รด,คชจ1เดือน&gt;แผน'!T43+'3.ท่าอุเทน ใส่แค่ปี 68มา'!T43+'4.บ้านแพง ใส่แค่ปี 68มา'!T43+'5.นาทม'!T43+'6.เรณูนคร ใส่แค่ปี 68มา'!T43+' 7.นาแก ใส่แค่ปี 69มา'!T43+'8.ศรีสงคราม'!T43+'9.นาหว้า'!T43+'10.โพนสวรรค์ ใส่แค่ปี 68มา'!T43+'11.วังยาง'!T43+'12.ธาตุพนม'!T43</f>
        <v>0</v>
      </c>
      <c r="U43" s="110">
        <f>+'1. นครพนม กรอกตัวหนังสือมา'!U43+'2.ปลาปาก รด,คชจ1เดือน&gt;แผน'!U43+'3.ท่าอุเทน ใส่แค่ปี 68มา'!U43+'4.บ้านแพง ใส่แค่ปี 68มา'!U43+'5.นาทม'!U43+'6.เรณูนคร ใส่แค่ปี 68มา'!U43+' 7.นาแก ใส่แค่ปี 69มา'!U43+'8.ศรีสงคราม'!U43+'9.นาหว้า'!U43+'10.โพนสวรรค์ ใส่แค่ปี 68มา'!U43+'11.วังยาง'!U43+'12.ธาตุพนม'!U43</f>
        <v>0</v>
      </c>
      <c r="V43" s="110">
        <f>+'1. นครพนม กรอกตัวหนังสือมา'!V43+'2.ปลาปาก รด,คชจ1เดือน&gt;แผน'!V43+'3.ท่าอุเทน ใส่แค่ปี 68มา'!V43+'4.บ้านแพง ใส่แค่ปี 68มา'!V43+'5.นาทม'!V43+'6.เรณูนคร ใส่แค่ปี 68มา'!V43+' 7.นาแก ใส่แค่ปี 69มา'!V43+'8.ศรีสงคราม'!V43+'9.นาหว้า'!V43+'10.โพนสวรรค์ ใส่แค่ปี 68มา'!V43+'11.วังยาง'!V43+'12.ธาตุพนม'!V43</f>
        <v>0</v>
      </c>
      <c r="W43" s="110">
        <f>+'1. นครพนม กรอกตัวหนังสือมา'!W43+'2.ปลาปาก รด,คชจ1เดือน&gt;แผน'!W43+'3.ท่าอุเทน ใส่แค่ปี 68มา'!W43+'4.บ้านแพง ใส่แค่ปี 68มา'!W43+'5.นาทม'!W43+'6.เรณูนคร ใส่แค่ปี 68มา'!W43+' 7.นาแก ใส่แค่ปี 69มา'!W43+'8.ศรีสงคราม'!W43+'9.นาหว้า'!W43+'10.โพนสวรรค์ ใส่แค่ปี 68มา'!W43+'11.วังยาง'!W43+'12.ธาตุพนม'!W43</f>
        <v>0</v>
      </c>
      <c r="X43" s="110">
        <f>+'1. นครพนม กรอกตัวหนังสือมา'!X43+'2.ปลาปาก รด,คชจ1เดือน&gt;แผน'!X43+'3.ท่าอุเทน ใส่แค่ปี 68มา'!X43+'4.บ้านแพง ใส่แค่ปี 68มา'!X43+'5.นาทม'!X43+'6.เรณูนคร ใส่แค่ปี 68มา'!X43+' 7.นาแก ใส่แค่ปี 69มา'!X43+'8.ศรีสงคราม'!X43+'9.นาหว้า'!X43+'10.โพนสวรรค์ ใส่แค่ปี 68มา'!X43+'11.วังยาง'!X43+'12.ธาตุพนม'!X43</f>
        <v>0</v>
      </c>
      <c r="Y43" s="110">
        <f>+'1. นครพนม กรอกตัวหนังสือมา'!Y43+'2.ปลาปาก รด,คชจ1เดือน&gt;แผน'!Y43+'3.ท่าอุเทน ใส่แค่ปี 68มา'!Y43+'4.บ้านแพง ใส่แค่ปี 68มา'!Y43+'5.นาทม'!Y43+'6.เรณูนคร ใส่แค่ปี 68มา'!Y43+' 7.นาแก ใส่แค่ปี 69มา'!Y43+'8.ศรีสงคราม'!Y43+'9.นาหว้า'!Y43+'10.โพนสวรรค์ ใส่แค่ปี 68มา'!Y43+'11.วังยาง'!Y43+'12.ธาตุพนม'!Y43</f>
        <v>0</v>
      </c>
      <c r="Z43" s="110">
        <f>+'1. นครพนม กรอกตัวหนังสือมา'!Z43+'2.ปลาปาก รด,คชจ1เดือน&gt;แผน'!Z43+'3.ท่าอุเทน ใส่แค่ปี 68มา'!Z43+'4.บ้านแพง ใส่แค่ปี 68มา'!Z43+'5.นาทม'!Z43+'6.เรณูนคร ใส่แค่ปี 68มา'!Z43+' 7.นาแก ใส่แค่ปี 69มา'!Z43+'8.ศรีสงคราม'!Z43+'9.นาหว้า'!Z43+'10.โพนสวรรค์ ใส่แค่ปี 68มา'!Z43+'11.วังยาง'!Z43+'12.ธาตุพนม'!Z43</f>
        <v>0</v>
      </c>
      <c r="AA43" s="110">
        <f>+'1. นครพนม กรอกตัวหนังสือมา'!AA43+'2.ปลาปาก รด,คชจ1เดือน&gt;แผน'!AA43+'3.ท่าอุเทน ใส่แค่ปี 68มา'!AA43+'4.บ้านแพง ใส่แค่ปี 68มา'!AA43+'5.นาทม'!AA43+'6.เรณูนคร ใส่แค่ปี 68มา'!AA43+' 7.นาแก ใส่แค่ปี 69มา'!AA43+'8.ศรีสงคราม'!AA43+'9.นาหว้า'!AA43+'10.โพนสวรรค์ ใส่แค่ปี 68มา'!AA43+'11.วังยาง'!AA43+'12.ธาตุพนม'!AA43</f>
        <v>0</v>
      </c>
      <c r="AB43" s="110">
        <f>+'1. นครพนม กรอกตัวหนังสือมา'!AB43+'2.ปลาปาก รด,คชจ1เดือน&gt;แผน'!AB43+'3.ท่าอุเทน ใส่แค่ปี 68มา'!AB43+'4.บ้านแพง ใส่แค่ปี 68มา'!AB43+'5.นาทม'!AB43+'6.เรณูนคร ใส่แค่ปี 68มา'!AB43+' 7.นาแก ใส่แค่ปี 69มา'!AB43+'8.ศรีสงคราม'!AB43+'9.นาหว้า'!AB43+'10.โพนสวรรค์ ใส่แค่ปี 68มา'!AB43+'11.วังยาง'!AB43+'12.ธาตุพนม'!AB43</f>
        <v>0</v>
      </c>
      <c r="AC43" s="110">
        <f>+'1. นครพนม กรอกตัวหนังสือมา'!AC43+'2.ปลาปาก รด,คชจ1เดือน&gt;แผน'!AC43+'3.ท่าอุเทน ใส่แค่ปี 68มา'!AC43+'4.บ้านแพง ใส่แค่ปี 68มา'!AC43+'5.นาทม'!AC43+'6.เรณูนคร ใส่แค่ปี 68มา'!AC43+' 7.นาแก ใส่แค่ปี 69มา'!AC43+'8.ศรีสงคราม'!AC43+'9.นาหว้า'!AC43+'10.โพนสวรรค์ ใส่แค่ปี 68มา'!AC43+'11.วังยาง'!AC43+'12.ธาตุพนม'!AC43</f>
        <v>0</v>
      </c>
      <c r="AD43" s="110">
        <f>SUM(F43:AC43)</f>
        <v>22380266.25</v>
      </c>
      <c r="AE43" s="111">
        <f>+AD43*100/E43</f>
        <v>6.8213644656836943</v>
      </c>
      <c r="AF43" s="110">
        <f>+E43-AD43</f>
        <v>305710489.82363641</v>
      </c>
      <c r="AG43" s="111">
        <f>+AF43*100/E43</f>
        <v>93.1786355343163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f>+'1. นครพนม กรอกตัวหนังสือมา'!E45+'2.ปลาปาก รด,คชจ1เดือน&gt;แผน'!E45+'3.ท่าอุเทน ใส่แค่ปี 68มา'!E45+'4.บ้านแพง ใส่แค่ปี 68มา'!E45+'5.นาทม'!E45+'6.เรณูนคร ใส่แค่ปี 68มา'!E45+' 7.นาแก ใส่แค่ปี 69มา'!E45+'8.ศรีสงคราม'!E45+'9.นาหว้า'!E45+'10.โพนสวรรค์ ใส่แค่ปี 68มา'!E45+'11.วังยาง'!E45+'12.ธาตุพนม'!E45</f>
        <v>143973738.20181817</v>
      </c>
      <c r="F45" s="110">
        <f>+'1. นครพนม กรอกตัวหนังสือมา'!F45+'2.ปลาปาก รด,คชจ1เดือน&gt;แผน'!F45+'3.ท่าอุเทน ใส่แค่ปี 68มา'!F45+'4.บ้านแพง ใส่แค่ปี 68มา'!F45+'5.นาทม'!F45+'6.เรณูนคร ใส่แค่ปี 68มา'!F45+' 7.นาแก ใส่แค่ปี 69มา'!F45+'8.ศรีสงคราม'!F45+'9.นาหว้า'!F45+'10.โพนสวรรค์ ใส่แค่ปี 68มา'!F45+'11.วังยาง'!F45+'12.ธาตุพนม'!F45</f>
        <v>1698211.9100000001</v>
      </c>
      <c r="G45" s="110">
        <f>+'1. นครพนม กรอกตัวหนังสือมา'!G45+'2.ปลาปาก รด,คชจ1เดือน&gt;แผน'!G45+'3.ท่าอุเทน ใส่แค่ปี 68มา'!G45+'4.บ้านแพง ใส่แค่ปี 68มา'!G45+'5.นาทม'!G45+'6.เรณูนคร ใส่แค่ปี 68มา'!G45+' 7.นาแก ใส่แค่ปี 69มา'!G45+'8.ศรีสงคราม'!G45+'9.นาหว้า'!G45+'10.โพนสวรรค์ ใส่แค่ปี 68มา'!G45+'11.วังยาง'!G45+'12.ธาตุพนม'!G45</f>
        <v>3738587.88</v>
      </c>
      <c r="H45" s="110">
        <f>+'1. นครพนม กรอกตัวหนังสือมา'!H45+'2.ปลาปาก รด,คชจ1เดือน&gt;แผน'!H45+'3.ท่าอุเทน ใส่แค่ปี 68มา'!H45+'4.บ้านแพง ใส่แค่ปี 68มา'!H45+'5.นาทม'!H45+'6.เรณูนคร ใส่แค่ปี 68มา'!H45+' 7.นาแก ใส่แค่ปี 69มา'!H45+'8.ศรีสงคราม'!H45+'9.นาหว้า'!H45+'10.โพนสวรรค์ ใส่แค่ปี 68มา'!H45+'11.วังยาง'!H45+'12.ธาตุพนม'!H45</f>
        <v>0</v>
      </c>
      <c r="I45" s="110">
        <f>+'1. นครพนม กรอกตัวหนังสือมา'!I45+'2.ปลาปาก รด,คชจ1เดือน&gt;แผน'!I45+'3.ท่าอุเทน ใส่แค่ปี 68มา'!I45+'4.บ้านแพง ใส่แค่ปี 68มา'!I45+'5.นาทม'!I45+'6.เรณูนคร ใส่แค่ปี 68มา'!I45+' 7.นาแก ใส่แค่ปี 69มา'!I45+'8.ศรีสงคราม'!I45+'9.นาหว้า'!I45+'10.โพนสวรรค์ ใส่แค่ปี 68มา'!I45+'11.วังยาง'!I45+'12.ธาตุพนม'!I45</f>
        <v>0</v>
      </c>
      <c r="J45" s="110">
        <f>+'1. นครพนม กรอกตัวหนังสือมา'!J45+'2.ปลาปาก รด,คชจ1เดือน&gt;แผน'!J45+'3.ท่าอุเทน ใส่แค่ปี 68มา'!J45+'4.บ้านแพง ใส่แค่ปี 68มา'!J45+'5.นาทม'!J45+'6.เรณูนคร ใส่แค่ปี 68มา'!J45+' 7.นาแก ใส่แค่ปี 69มา'!J45+'8.ศรีสงคราม'!J45+'9.นาหว้า'!J45+'10.โพนสวรรค์ ใส่แค่ปี 68มา'!J45+'11.วังยาง'!J45+'12.ธาตุพนม'!J45</f>
        <v>0</v>
      </c>
      <c r="K45" s="110">
        <f>+'1. นครพนม กรอกตัวหนังสือมา'!K45+'2.ปลาปาก รด,คชจ1เดือน&gt;แผน'!K45+'3.ท่าอุเทน ใส่แค่ปี 68มา'!K45+'4.บ้านแพง ใส่แค่ปี 68มา'!K45+'5.นาทม'!K45+'6.เรณูนคร ใส่แค่ปี 68มา'!K45+' 7.นาแก ใส่แค่ปี 69มา'!K45+'8.ศรีสงคราม'!K45+'9.นาหว้า'!K45+'10.โพนสวรรค์ ใส่แค่ปี 68มา'!K45+'11.วังยาง'!K45+'12.ธาตุพนม'!K45</f>
        <v>0</v>
      </c>
      <c r="L45" s="110">
        <f>+'1. นครพนม กรอกตัวหนังสือมา'!L45+'2.ปลาปาก รด,คชจ1เดือน&gt;แผน'!L45+'3.ท่าอุเทน ใส่แค่ปี 68มา'!L45+'4.บ้านแพง ใส่แค่ปี 68มา'!L45+'5.นาทม'!L45+'6.เรณูนคร ใส่แค่ปี 68มา'!L45+' 7.นาแก ใส่แค่ปี 69มา'!L45+'8.ศรีสงคราม'!L45+'9.นาหว้า'!L45+'10.โพนสวรรค์ ใส่แค่ปี 68มา'!L45+'11.วังยาง'!L45+'12.ธาตุพนม'!L45</f>
        <v>0</v>
      </c>
      <c r="M45" s="110">
        <f>+'1. นครพนม กรอกตัวหนังสือมา'!M45+'2.ปลาปาก รด,คชจ1เดือน&gt;แผน'!M45+'3.ท่าอุเทน ใส่แค่ปี 68มา'!M45+'4.บ้านแพง ใส่แค่ปี 68มา'!M45+'5.นาทม'!M45+'6.เรณูนคร ใส่แค่ปี 68มา'!M45+' 7.นาแก ใส่แค่ปี 69มา'!M45+'8.ศรีสงคราม'!M45+'9.นาหว้า'!M45+'10.โพนสวรรค์ ใส่แค่ปี 68มา'!M45+'11.วังยาง'!M45+'12.ธาตุพนม'!M45</f>
        <v>0</v>
      </c>
      <c r="N45" s="110">
        <f>+'1. นครพนม กรอกตัวหนังสือมา'!N45+'2.ปลาปาก รด,คชจ1เดือน&gt;แผน'!N45+'3.ท่าอุเทน ใส่แค่ปี 68มา'!N45+'4.บ้านแพง ใส่แค่ปี 68มา'!N45+'5.นาทม'!N45+'6.เรณูนคร ใส่แค่ปี 68มา'!N45+' 7.นาแก ใส่แค่ปี 69มา'!N45+'8.ศรีสงคราม'!N45+'9.นาหว้า'!N45+'10.โพนสวรรค์ ใส่แค่ปี 68มา'!N45+'11.วังยาง'!N45+'12.ธาตุพนม'!N45</f>
        <v>0</v>
      </c>
      <c r="O45" s="110">
        <f>+'1. นครพนม กรอกตัวหนังสือมา'!O45+'2.ปลาปาก รด,คชจ1เดือน&gt;แผน'!O45+'3.ท่าอุเทน ใส่แค่ปี 68มา'!O45+'4.บ้านแพง ใส่แค่ปี 68มา'!O45+'5.นาทม'!O45+'6.เรณูนคร ใส่แค่ปี 68มา'!O45+' 7.นาแก ใส่แค่ปี 69มา'!O45+'8.ศรีสงคราม'!O45+'9.นาหว้า'!O45+'10.โพนสวรรค์ ใส่แค่ปี 68มา'!O45+'11.วังยาง'!O45+'12.ธาตุพนม'!O45</f>
        <v>0</v>
      </c>
      <c r="P45" s="110">
        <f>+'1. นครพนม กรอกตัวหนังสือมา'!P45+'2.ปลาปาก รด,คชจ1เดือน&gt;แผน'!P45+'3.ท่าอุเทน ใส่แค่ปี 68มา'!P45+'4.บ้านแพง ใส่แค่ปี 68มา'!P45+'5.นาทม'!P45+'6.เรณูนคร ใส่แค่ปี 68มา'!P45+' 7.นาแก ใส่แค่ปี 69มา'!P45+'8.ศรีสงคราม'!P45+'9.นาหว้า'!P45+'10.โพนสวรรค์ ใส่แค่ปี 68มา'!P45+'11.วังยาง'!P45+'12.ธาตุพนม'!P45</f>
        <v>0</v>
      </c>
      <c r="Q45" s="110">
        <f>+'1. นครพนม กรอกตัวหนังสือมา'!Q45+'2.ปลาปาก รด,คชจ1เดือน&gt;แผน'!Q45+'3.ท่าอุเทน ใส่แค่ปี 68มา'!Q45+'4.บ้านแพง ใส่แค่ปี 68มา'!Q45+'5.นาทม'!Q45+'6.เรณูนคร ใส่แค่ปี 68มา'!Q45+' 7.นาแก ใส่แค่ปี 69มา'!Q45+'8.ศรีสงคราม'!Q45+'9.นาหว้า'!Q45+'10.โพนสวรรค์ ใส่แค่ปี 68มา'!Q45+'11.วังยาง'!Q45+'12.ธาตุพนม'!Q45</f>
        <v>0</v>
      </c>
      <c r="R45" s="110">
        <f>+'1. นครพนม กรอกตัวหนังสือมา'!R45+'2.ปลาปาก รด,คชจ1เดือน&gt;แผน'!R45+'3.ท่าอุเทน ใส่แค่ปี 68มา'!R45+'4.บ้านแพง ใส่แค่ปี 68มา'!R45+'5.นาทม'!R45+'6.เรณูนคร ใส่แค่ปี 68มา'!R45+' 7.นาแก ใส่แค่ปี 69มา'!R45+'8.ศรีสงคราม'!R45+'9.นาหว้า'!R45+'10.โพนสวรรค์ ใส่แค่ปี 68มา'!R45+'11.วังยาง'!R45+'12.ธาตุพนม'!R45</f>
        <v>0</v>
      </c>
      <c r="S45" s="110">
        <f>+'1. นครพนม กรอกตัวหนังสือมา'!S45+'2.ปลาปาก รด,คชจ1เดือน&gt;แผน'!S45+'3.ท่าอุเทน ใส่แค่ปี 68มา'!S45+'4.บ้านแพง ใส่แค่ปี 68มา'!S45+'5.นาทม'!S45+'6.เรณูนคร ใส่แค่ปี 68มา'!S45+' 7.นาแก ใส่แค่ปี 69มา'!S45+'8.ศรีสงคราม'!S45+'9.นาหว้า'!S45+'10.โพนสวรรค์ ใส่แค่ปี 68มา'!S45+'11.วังยาง'!S45+'12.ธาตุพนม'!S45</f>
        <v>0</v>
      </c>
      <c r="T45" s="110">
        <f>+'1. นครพนม กรอกตัวหนังสือมา'!T45+'2.ปลาปาก รด,คชจ1เดือน&gt;แผน'!T45+'3.ท่าอุเทน ใส่แค่ปี 68มา'!T45+'4.บ้านแพง ใส่แค่ปี 68มา'!T45+'5.นาทม'!T45+'6.เรณูนคร ใส่แค่ปี 68มา'!T45+' 7.นาแก ใส่แค่ปี 69มา'!T45+'8.ศรีสงคราม'!T45+'9.นาหว้า'!T45+'10.โพนสวรรค์ ใส่แค่ปี 68มา'!T45+'11.วังยาง'!T45+'12.ธาตุพนม'!T45</f>
        <v>0</v>
      </c>
      <c r="U45" s="110">
        <f>+'1. นครพนม กรอกตัวหนังสือมา'!U45+'2.ปลาปาก รด,คชจ1เดือน&gt;แผน'!U45+'3.ท่าอุเทน ใส่แค่ปี 68มา'!U45+'4.บ้านแพง ใส่แค่ปี 68มา'!U45+'5.นาทม'!U45+'6.เรณูนคร ใส่แค่ปี 68มา'!U45+' 7.นาแก ใส่แค่ปี 69มา'!U45+'8.ศรีสงคราม'!U45+'9.นาหว้า'!U45+'10.โพนสวรรค์ ใส่แค่ปี 68มา'!U45+'11.วังยาง'!U45+'12.ธาตุพนม'!U45</f>
        <v>0</v>
      </c>
      <c r="V45" s="110">
        <f>+'1. นครพนม กรอกตัวหนังสือมา'!V45+'2.ปลาปาก รด,คชจ1เดือน&gt;แผน'!V45+'3.ท่าอุเทน ใส่แค่ปี 68มา'!V45+'4.บ้านแพง ใส่แค่ปี 68มา'!V45+'5.นาทม'!V45+'6.เรณูนคร ใส่แค่ปี 68มา'!V45+' 7.นาแก ใส่แค่ปี 69มา'!V45+'8.ศรีสงคราม'!V45+'9.นาหว้า'!V45+'10.โพนสวรรค์ ใส่แค่ปี 68มา'!V45+'11.วังยาง'!V45+'12.ธาตุพนม'!V45</f>
        <v>0</v>
      </c>
      <c r="W45" s="110">
        <f>+'1. นครพนม กรอกตัวหนังสือมา'!W45+'2.ปลาปาก รด,คชจ1เดือน&gt;แผน'!W45+'3.ท่าอุเทน ใส่แค่ปี 68มา'!W45+'4.บ้านแพง ใส่แค่ปี 68มา'!W45+'5.นาทม'!W45+'6.เรณูนคร ใส่แค่ปี 68มา'!W45+' 7.นาแก ใส่แค่ปี 69มา'!W45+'8.ศรีสงคราม'!W45+'9.นาหว้า'!W45+'10.โพนสวรรค์ ใส่แค่ปี 68มา'!W45+'11.วังยาง'!W45+'12.ธาตุพนม'!W45</f>
        <v>0</v>
      </c>
      <c r="X45" s="110">
        <f>+'1. นครพนม กรอกตัวหนังสือมา'!X45+'2.ปลาปาก รด,คชจ1เดือน&gt;แผน'!X45+'3.ท่าอุเทน ใส่แค่ปี 68มา'!X45+'4.บ้านแพง ใส่แค่ปี 68มา'!X45+'5.นาทม'!X45+'6.เรณูนคร ใส่แค่ปี 68มา'!X45+' 7.นาแก ใส่แค่ปี 69มา'!X45+'8.ศรีสงคราม'!X45+'9.นาหว้า'!X45+'10.โพนสวรรค์ ใส่แค่ปี 68มา'!X45+'11.วังยาง'!X45+'12.ธาตุพนม'!X45</f>
        <v>0</v>
      </c>
      <c r="Y45" s="110">
        <f>+'1. นครพนม กรอกตัวหนังสือมา'!Y45+'2.ปลาปาก รด,คชจ1เดือน&gt;แผน'!Y45+'3.ท่าอุเทน ใส่แค่ปี 68มา'!Y45+'4.บ้านแพง ใส่แค่ปี 68มา'!Y45+'5.นาทม'!Y45+'6.เรณูนคร ใส่แค่ปี 68มา'!Y45+' 7.นาแก ใส่แค่ปี 69มา'!Y45+'8.ศรีสงคราม'!Y45+'9.นาหว้า'!Y45+'10.โพนสวรรค์ ใส่แค่ปี 68มา'!Y45+'11.วังยาง'!Y45+'12.ธาตุพนม'!Y45</f>
        <v>0</v>
      </c>
      <c r="Z45" s="110">
        <f>+'1. นครพนม กรอกตัวหนังสือมา'!Z45+'2.ปลาปาก รด,คชจ1เดือน&gt;แผน'!Z45+'3.ท่าอุเทน ใส่แค่ปี 68มา'!Z45+'4.บ้านแพง ใส่แค่ปี 68มา'!Z45+'5.นาทม'!Z45+'6.เรณูนคร ใส่แค่ปี 68มา'!Z45+' 7.นาแก ใส่แค่ปี 69มา'!Z45+'8.ศรีสงคราม'!Z45+'9.นาหว้า'!Z45+'10.โพนสวรรค์ ใส่แค่ปี 68มา'!Z45+'11.วังยาง'!Z45+'12.ธาตุพนม'!Z45</f>
        <v>0</v>
      </c>
      <c r="AA45" s="110">
        <f>+'1. นครพนม กรอกตัวหนังสือมา'!AA45+'2.ปลาปาก รด,คชจ1เดือน&gt;แผน'!AA45+'3.ท่าอุเทน ใส่แค่ปี 68มา'!AA45+'4.บ้านแพง ใส่แค่ปี 68มา'!AA45+'5.นาทม'!AA45+'6.เรณูนคร ใส่แค่ปี 68มา'!AA45+' 7.นาแก ใส่แค่ปี 69มา'!AA45+'8.ศรีสงคราม'!AA45+'9.นาหว้า'!AA45+'10.โพนสวรรค์ ใส่แค่ปี 68มา'!AA45+'11.วังยาง'!AA45+'12.ธาตุพนม'!AA45</f>
        <v>0</v>
      </c>
      <c r="AB45" s="110">
        <f>+'1. นครพนม กรอกตัวหนังสือมา'!AB45+'2.ปลาปาก รด,คชจ1เดือน&gt;แผน'!AB45+'3.ท่าอุเทน ใส่แค่ปี 68มา'!AB45+'4.บ้านแพง ใส่แค่ปี 68มา'!AB45+'5.นาทม'!AB45+'6.เรณูนคร ใส่แค่ปี 68มา'!AB45+' 7.นาแก ใส่แค่ปี 69มา'!AB45+'8.ศรีสงคราม'!AB45+'9.นาหว้า'!AB45+'10.โพนสวรรค์ ใส่แค่ปี 68มา'!AB45+'11.วังยาง'!AB45+'12.ธาตุพนม'!AB45</f>
        <v>0</v>
      </c>
      <c r="AC45" s="110">
        <f>+'1. นครพนม กรอกตัวหนังสือมา'!AC45+'2.ปลาปาก รด,คชจ1เดือน&gt;แผน'!AC45+'3.ท่าอุเทน ใส่แค่ปี 68มา'!AC45+'4.บ้านแพง ใส่แค่ปี 68มา'!AC45+'5.นาทม'!AC45+'6.เรณูนคร ใส่แค่ปี 68มา'!AC45+' 7.นาแก ใส่แค่ปี 69มา'!AC45+'8.ศรีสงคราม'!AC45+'9.นาหว้า'!AC45+'10.โพนสวรรค์ ใส่แค่ปี 68มา'!AC45+'11.วังยาง'!AC45+'12.ธาตุพนม'!AC45</f>
        <v>0</v>
      </c>
      <c r="AD45" s="110">
        <f t="shared" ref="AD45:AD53" si="13">SUM(F45:AC45)</f>
        <v>5436799.79</v>
      </c>
      <c r="AE45" s="111">
        <f t="shared" ref="AE45:AE53" si="14">+AD45*100/E45</f>
        <v>3.77624409694694</v>
      </c>
      <c r="AF45" s="110">
        <f t="shared" ref="AF45:AF53" si="15">+E45-AD45</f>
        <v>138536938.41181818</v>
      </c>
      <c r="AG45" s="111">
        <f t="shared" ref="AG45:AG53" si="16">+AF45*100/E45</f>
        <v>96.223755903053075</v>
      </c>
    </row>
    <row r="46" spans="2:33" ht="24" customHeight="1">
      <c r="B46" s="109"/>
      <c r="C46" s="109"/>
      <c r="D46" s="109" t="s">
        <v>131</v>
      </c>
      <c r="E46" s="110">
        <f>+'1. นครพนม กรอกตัวหนังสือมา'!E46+'2.ปลาปาก รด,คชจ1เดือน&gt;แผน'!E46+'3.ท่าอุเทน ใส่แค่ปี 68มา'!E46+'4.บ้านแพง ใส่แค่ปี 68มา'!E46+'5.นาทม'!E46+'6.เรณูนคร ใส่แค่ปี 68มา'!E46+' 7.นาแก ใส่แค่ปี 69มา'!E46+'8.ศรีสงคราม'!E46+'9.นาหว้า'!E46+'10.โพนสวรรค์ ใส่แค่ปี 68มา'!E46+'11.วังยาง'!E46+'12.ธาตุพนม'!E46</f>
        <v>95459768.439999998</v>
      </c>
      <c r="F46" s="110">
        <f>+'1. นครพนม กรอกตัวหนังสือมา'!F46+'2.ปลาปาก รด,คชจ1เดือน&gt;แผน'!F46+'3.ท่าอุเทน ใส่แค่ปี 68มา'!F46+'4.บ้านแพง ใส่แค่ปี 68มา'!F46+'5.นาทม'!F46+'6.เรณูนคร ใส่แค่ปี 68มา'!F46+' 7.นาแก ใส่แค่ปี 69มา'!F46+'8.ศรีสงคราม'!F46+'9.นาหว้า'!F46+'10.โพนสวรรค์ ใส่แค่ปี 68มา'!F46+'11.วังยาง'!F46+'12.ธาตุพนม'!F46</f>
        <v>3000209.1</v>
      </c>
      <c r="G46" s="110">
        <f>+'1. นครพนม กรอกตัวหนังสือมา'!G46+'2.ปลาปาก รด,คชจ1เดือน&gt;แผน'!G46+'3.ท่าอุเทน ใส่แค่ปี 68มา'!G46+'4.บ้านแพง ใส่แค่ปี 68มา'!G46+'5.นาทม'!G46+'6.เรณูนคร ใส่แค่ปี 68มา'!G46+' 7.นาแก ใส่แค่ปี 69มา'!G46+'8.ศรีสงคราม'!G46+'9.นาหว้า'!G46+'10.โพนสวรรค์ ใส่แค่ปี 68มา'!G46+'11.วังยาง'!G46+'12.ธาตุพนม'!G46</f>
        <v>722921.52</v>
      </c>
      <c r="H46" s="110">
        <f>+'1. นครพนม กรอกตัวหนังสือมา'!H46+'2.ปลาปาก รด,คชจ1เดือน&gt;แผน'!H46+'3.ท่าอุเทน ใส่แค่ปี 68มา'!H46+'4.บ้านแพง ใส่แค่ปี 68มา'!H46+'5.นาทม'!H46+'6.เรณูนคร ใส่แค่ปี 68มา'!H46+' 7.นาแก ใส่แค่ปี 69มา'!H46+'8.ศรีสงคราม'!H46+'9.นาหว้า'!H46+'10.โพนสวรรค์ ใส่แค่ปี 68มา'!H46+'11.วังยาง'!H46+'12.ธาตุพนม'!H46</f>
        <v>0</v>
      </c>
      <c r="I46" s="110">
        <f>+'1. นครพนม กรอกตัวหนังสือมา'!I46+'2.ปลาปาก รด,คชจ1เดือน&gt;แผน'!I46+'3.ท่าอุเทน ใส่แค่ปี 68มา'!I46+'4.บ้านแพง ใส่แค่ปี 68มา'!I46+'5.นาทม'!I46+'6.เรณูนคร ใส่แค่ปี 68มา'!I46+' 7.นาแก ใส่แค่ปี 69มา'!I46+'8.ศรีสงคราม'!I46+'9.นาหว้า'!I46+'10.โพนสวรรค์ ใส่แค่ปี 68มา'!I46+'11.วังยาง'!I46+'12.ธาตุพนม'!I46</f>
        <v>0</v>
      </c>
      <c r="J46" s="110">
        <f>+'1. นครพนม กรอกตัวหนังสือมา'!J46+'2.ปลาปาก รด,คชจ1เดือน&gt;แผน'!J46+'3.ท่าอุเทน ใส่แค่ปี 68มา'!J46+'4.บ้านแพง ใส่แค่ปี 68มา'!J46+'5.นาทม'!J46+'6.เรณูนคร ใส่แค่ปี 68มา'!J46+' 7.นาแก ใส่แค่ปี 69มา'!J46+'8.ศรีสงคราม'!J46+'9.นาหว้า'!J46+'10.โพนสวรรค์ ใส่แค่ปี 68มา'!J46+'11.วังยาง'!J46+'12.ธาตุพนม'!J46</f>
        <v>0</v>
      </c>
      <c r="K46" s="110">
        <f>+'1. นครพนม กรอกตัวหนังสือมา'!K46+'2.ปลาปาก รด,คชจ1เดือน&gt;แผน'!K46+'3.ท่าอุเทน ใส่แค่ปี 68มา'!K46+'4.บ้านแพง ใส่แค่ปี 68มา'!K46+'5.นาทม'!K46+'6.เรณูนคร ใส่แค่ปี 68มา'!K46+' 7.นาแก ใส่แค่ปี 69มา'!K46+'8.ศรีสงคราม'!K46+'9.นาหว้า'!K46+'10.โพนสวรรค์ ใส่แค่ปี 68มา'!K46+'11.วังยาง'!K46+'12.ธาตุพนม'!K46</f>
        <v>0</v>
      </c>
      <c r="L46" s="110">
        <f>+'1. นครพนม กรอกตัวหนังสือมา'!L46+'2.ปลาปาก รด,คชจ1เดือน&gt;แผน'!L46+'3.ท่าอุเทน ใส่แค่ปี 68มา'!L46+'4.บ้านแพง ใส่แค่ปี 68มา'!L46+'5.นาทม'!L46+'6.เรณูนคร ใส่แค่ปี 68มา'!L46+' 7.นาแก ใส่แค่ปี 69มา'!L46+'8.ศรีสงคราม'!L46+'9.นาหว้า'!L46+'10.โพนสวรรค์ ใส่แค่ปี 68มา'!L46+'11.วังยาง'!L46+'12.ธาตุพนม'!L46</f>
        <v>0</v>
      </c>
      <c r="M46" s="110">
        <f>+'1. นครพนม กรอกตัวหนังสือมา'!M46+'2.ปลาปาก รด,คชจ1เดือน&gt;แผน'!M46+'3.ท่าอุเทน ใส่แค่ปี 68มา'!M46+'4.บ้านแพง ใส่แค่ปี 68มา'!M46+'5.นาทม'!M46+'6.เรณูนคร ใส่แค่ปี 68มา'!M46+' 7.นาแก ใส่แค่ปี 69มา'!M46+'8.ศรีสงคราม'!M46+'9.นาหว้า'!M46+'10.โพนสวรรค์ ใส่แค่ปี 68มา'!M46+'11.วังยาง'!M46+'12.ธาตุพนม'!M46</f>
        <v>0</v>
      </c>
      <c r="N46" s="110">
        <f>+'1. นครพนม กรอกตัวหนังสือมา'!N46+'2.ปลาปาก รด,คชจ1เดือน&gt;แผน'!N46+'3.ท่าอุเทน ใส่แค่ปี 68มา'!N46+'4.บ้านแพง ใส่แค่ปี 68มา'!N46+'5.นาทม'!N46+'6.เรณูนคร ใส่แค่ปี 68มา'!N46+' 7.นาแก ใส่แค่ปี 69มา'!N46+'8.ศรีสงคราม'!N46+'9.นาหว้า'!N46+'10.โพนสวรรค์ ใส่แค่ปี 68มา'!N46+'11.วังยาง'!N46+'12.ธาตุพนม'!N46</f>
        <v>0</v>
      </c>
      <c r="O46" s="110">
        <f>+'1. นครพนม กรอกตัวหนังสือมา'!O46+'2.ปลาปาก รด,คชจ1เดือน&gt;แผน'!O46+'3.ท่าอุเทน ใส่แค่ปี 68มา'!O46+'4.บ้านแพง ใส่แค่ปี 68มา'!O46+'5.นาทม'!O46+'6.เรณูนคร ใส่แค่ปี 68มา'!O46+' 7.นาแก ใส่แค่ปี 69มา'!O46+'8.ศรีสงคราม'!O46+'9.นาหว้า'!O46+'10.โพนสวรรค์ ใส่แค่ปี 68มา'!O46+'11.วังยาง'!O46+'12.ธาตุพนม'!O46</f>
        <v>0</v>
      </c>
      <c r="P46" s="110">
        <f>+'1. นครพนม กรอกตัวหนังสือมา'!P46+'2.ปลาปาก รด,คชจ1เดือน&gt;แผน'!P46+'3.ท่าอุเทน ใส่แค่ปี 68มา'!P46+'4.บ้านแพง ใส่แค่ปี 68มา'!P46+'5.นาทม'!P46+'6.เรณูนคร ใส่แค่ปี 68มา'!P46+' 7.นาแก ใส่แค่ปี 69มา'!P46+'8.ศรีสงคราม'!P46+'9.นาหว้า'!P46+'10.โพนสวรรค์ ใส่แค่ปี 68มา'!P46+'11.วังยาง'!P46+'12.ธาตุพนม'!P46</f>
        <v>0</v>
      </c>
      <c r="Q46" s="110">
        <f>+'1. นครพนม กรอกตัวหนังสือมา'!Q46+'2.ปลาปาก รด,คชจ1เดือน&gt;แผน'!Q46+'3.ท่าอุเทน ใส่แค่ปี 68มา'!Q46+'4.บ้านแพง ใส่แค่ปี 68มา'!Q46+'5.นาทม'!Q46+'6.เรณูนคร ใส่แค่ปี 68มา'!Q46+' 7.นาแก ใส่แค่ปี 69มา'!Q46+'8.ศรีสงคราม'!Q46+'9.นาหว้า'!Q46+'10.โพนสวรรค์ ใส่แค่ปี 68มา'!Q46+'11.วังยาง'!Q46+'12.ธาตุพนม'!Q46</f>
        <v>0</v>
      </c>
      <c r="R46" s="110">
        <f>+'1. นครพนม กรอกตัวหนังสือมา'!R46+'2.ปลาปาก รด,คชจ1เดือน&gt;แผน'!R46+'3.ท่าอุเทน ใส่แค่ปี 68มา'!R46+'4.บ้านแพง ใส่แค่ปี 68มา'!R46+'5.นาทม'!R46+'6.เรณูนคร ใส่แค่ปี 68มา'!R46+' 7.นาแก ใส่แค่ปี 69มา'!R46+'8.ศรีสงคราม'!R46+'9.นาหว้า'!R46+'10.โพนสวรรค์ ใส่แค่ปี 68มา'!R46+'11.วังยาง'!R46+'12.ธาตุพนม'!R46</f>
        <v>0</v>
      </c>
      <c r="S46" s="110">
        <f>+'1. นครพนม กรอกตัวหนังสือมา'!S46+'2.ปลาปาก รด,คชจ1เดือน&gt;แผน'!S46+'3.ท่าอุเทน ใส่แค่ปี 68มา'!S46+'4.บ้านแพง ใส่แค่ปี 68มา'!S46+'5.นาทม'!S46+'6.เรณูนคร ใส่แค่ปี 68มา'!S46+' 7.นาแก ใส่แค่ปี 69มา'!S46+'8.ศรีสงคราม'!S46+'9.นาหว้า'!S46+'10.โพนสวรรค์ ใส่แค่ปี 68มา'!S46+'11.วังยาง'!S46+'12.ธาตุพนม'!S46</f>
        <v>0</v>
      </c>
      <c r="T46" s="110">
        <f>+'1. นครพนม กรอกตัวหนังสือมา'!T46+'2.ปลาปาก รด,คชจ1เดือน&gt;แผน'!T46+'3.ท่าอุเทน ใส่แค่ปี 68มา'!T46+'4.บ้านแพง ใส่แค่ปี 68มา'!T46+'5.นาทม'!T46+'6.เรณูนคร ใส่แค่ปี 68มา'!T46+' 7.นาแก ใส่แค่ปี 69มา'!T46+'8.ศรีสงคราม'!T46+'9.นาหว้า'!T46+'10.โพนสวรรค์ ใส่แค่ปี 68มา'!T46+'11.วังยาง'!T46+'12.ธาตุพนม'!T46</f>
        <v>0</v>
      </c>
      <c r="U46" s="110">
        <f>+'1. นครพนม กรอกตัวหนังสือมา'!U46+'2.ปลาปาก รด,คชจ1เดือน&gt;แผน'!U46+'3.ท่าอุเทน ใส่แค่ปี 68มา'!U46+'4.บ้านแพง ใส่แค่ปี 68มา'!U46+'5.นาทม'!U46+'6.เรณูนคร ใส่แค่ปี 68มา'!U46+' 7.นาแก ใส่แค่ปี 69มา'!U46+'8.ศรีสงคราม'!U46+'9.นาหว้า'!U46+'10.โพนสวรรค์ ใส่แค่ปี 68มา'!U46+'11.วังยาง'!U46+'12.ธาตุพนม'!U46</f>
        <v>0</v>
      </c>
      <c r="V46" s="110">
        <f>+'1. นครพนม กรอกตัวหนังสือมา'!V46+'2.ปลาปาก รด,คชจ1เดือน&gt;แผน'!V46+'3.ท่าอุเทน ใส่แค่ปี 68มา'!V46+'4.บ้านแพง ใส่แค่ปี 68มา'!V46+'5.นาทม'!V46+'6.เรณูนคร ใส่แค่ปี 68มา'!V46+' 7.นาแก ใส่แค่ปี 69มา'!V46+'8.ศรีสงคราม'!V46+'9.นาหว้า'!V46+'10.โพนสวรรค์ ใส่แค่ปี 68มา'!V46+'11.วังยาง'!V46+'12.ธาตุพนม'!V46</f>
        <v>0</v>
      </c>
      <c r="W46" s="110">
        <f>+'1. นครพนม กรอกตัวหนังสือมา'!W46+'2.ปลาปาก รด,คชจ1เดือน&gt;แผน'!W46+'3.ท่าอุเทน ใส่แค่ปี 68มา'!W46+'4.บ้านแพง ใส่แค่ปี 68มา'!W46+'5.นาทม'!W46+'6.เรณูนคร ใส่แค่ปี 68มา'!W46+' 7.นาแก ใส่แค่ปี 69มา'!W46+'8.ศรีสงคราม'!W46+'9.นาหว้า'!W46+'10.โพนสวรรค์ ใส่แค่ปี 68มา'!W46+'11.วังยาง'!W46+'12.ธาตุพนม'!W46</f>
        <v>0</v>
      </c>
      <c r="X46" s="110">
        <f>+'1. นครพนม กรอกตัวหนังสือมา'!X46+'2.ปลาปาก รด,คชจ1เดือน&gt;แผน'!X46+'3.ท่าอุเทน ใส่แค่ปี 68มา'!X46+'4.บ้านแพง ใส่แค่ปี 68มา'!X46+'5.นาทม'!X46+'6.เรณูนคร ใส่แค่ปี 68มา'!X46+' 7.นาแก ใส่แค่ปี 69มา'!X46+'8.ศรีสงคราม'!X46+'9.นาหว้า'!X46+'10.โพนสวรรค์ ใส่แค่ปี 68มา'!X46+'11.วังยาง'!X46+'12.ธาตุพนม'!X46</f>
        <v>0</v>
      </c>
      <c r="Y46" s="110">
        <f>+'1. นครพนม กรอกตัวหนังสือมา'!Y46+'2.ปลาปาก รด,คชจ1เดือน&gt;แผน'!Y46+'3.ท่าอุเทน ใส่แค่ปี 68มา'!Y46+'4.บ้านแพง ใส่แค่ปี 68มา'!Y46+'5.นาทม'!Y46+'6.เรณูนคร ใส่แค่ปี 68มา'!Y46+' 7.นาแก ใส่แค่ปี 69มา'!Y46+'8.ศรีสงคราม'!Y46+'9.นาหว้า'!Y46+'10.โพนสวรรค์ ใส่แค่ปี 68มา'!Y46+'11.วังยาง'!Y46+'12.ธาตุพนม'!Y46</f>
        <v>0</v>
      </c>
      <c r="Z46" s="110">
        <f>+'1. นครพนม กรอกตัวหนังสือมา'!Z46+'2.ปลาปาก รด,คชจ1เดือน&gt;แผน'!Z46+'3.ท่าอุเทน ใส่แค่ปี 68มา'!Z46+'4.บ้านแพง ใส่แค่ปี 68มา'!Z46+'5.นาทม'!Z46+'6.เรณูนคร ใส่แค่ปี 68มา'!Z46+' 7.นาแก ใส่แค่ปี 69มา'!Z46+'8.ศรีสงคราม'!Z46+'9.นาหว้า'!Z46+'10.โพนสวรรค์ ใส่แค่ปี 68มา'!Z46+'11.วังยาง'!Z46+'12.ธาตุพนม'!Z46</f>
        <v>0</v>
      </c>
      <c r="AA46" s="110">
        <f>+'1. นครพนม กรอกตัวหนังสือมา'!AA46+'2.ปลาปาก รด,คชจ1เดือน&gt;แผน'!AA46+'3.ท่าอุเทน ใส่แค่ปี 68มา'!AA46+'4.บ้านแพง ใส่แค่ปี 68มา'!AA46+'5.นาทม'!AA46+'6.เรณูนคร ใส่แค่ปี 68มา'!AA46+' 7.นาแก ใส่แค่ปี 69มา'!AA46+'8.ศรีสงคราม'!AA46+'9.นาหว้า'!AA46+'10.โพนสวรรค์ ใส่แค่ปี 68มา'!AA46+'11.วังยาง'!AA46+'12.ธาตุพนม'!AA46</f>
        <v>0</v>
      </c>
      <c r="AB46" s="110">
        <f>+'1. นครพนม กรอกตัวหนังสือมา'!AB46+'2.ปลาปาก รด,คชจ1เดือน&gt;แผน'!AB46+'3.ท่าอุเทน ใส่แค่ปี 68มา'!AB46+'4.บ้านแพง ใส่แค่ปี 68มา'!AB46+'5.นาทม'!AB46+'6.เรณูนคร ใส่แค่ปี 68มา'!AB46+' 7.นาแก ใส่แค่ปี 69มา'!AB46+'8.ศรีสงคราม'!AB46+'9.นาหว้า'!AB46+'10.โพนสวรรค์ ใส่แค่ปี 68มา'!AB46+'11.วังยาง'!AB46+'12.ธาตุพนม'!AB46</f>
        <v>0</v>
      </c>
      <c r="AC46" s="110">
        <f>+'1. นครพนม กรอกตัวหนังสือมา'!AC46+'2.ปลาปาก รด,คชจ1เดือน&gt;แผน'!AC46+'3.ท่าอุเทน ใส่แค่ปี 68มา'!AC46+'4.บ้านแพง ใส่แค่ปี 68มา'!AC46+'5.นาทม'!AC46+'6.เรณูนคร ใส่แค่ปี 68มา'!AC46+' 7.นาแก ใส่แค่ปี 69มา'!AC46+'8.ศรีสงคราม'!AC46+'9.นาหว้า'!AC46+'10.โพนสวรรค์ ใส่แค่ปี 68มา'!AC46+'11.วังยาง'!AC46+'12.ธาตุพนม'!AC46</f>
        <v>0</v>
      </c>
      <c r="AD46" s="110">
        <f t="shared" si="13"/>
        <v>3723130.62</v>
      </c>
      <c r="AE46" s="111">
        <f t="shared" si="14"/>
        <v>3.9002091465789857</v>
      </c>
      <c r="AF46" s="110">
        <f t="shared" si="15"/>
        <v>91736637.819999993</v>
      </c>
      <c r="AG46" s="111">
        <f t="shared" si="16"/>
        <v>96.099790853421013</v>
      </c>
    </row>
    <row r="47" spans="2:33" ht="24" customHeight="1">
      <c r="B47" s="109"/>
      <c r="C47" s="109"/>
      <c r="D47" s="109" t="s">
        <v>132</v>
      </c>
      <c r="E47" s="110">
        <f>+'1. นครพนม กรอกตัวหนังสือมา'!E47+'2.ปลาปาก รด,คชจ1เดือน&gt;แผน'!E47+'3.ท่าอุเทน ใส่แค่ปี 68มา'!E47+'4.บ้านแพง ใส่แค่ปี 68มา'!E47+'5.นาทม'!E47+'6.เรณูนคร ใส่แค่ปี 68มา'!E47+' 7.นาแก ใส่แค่ปี 69มา'!E47+'8.ศรีสงคราม'!E47+'9.นาหว้า'!E47+'10.โพนสวรรค์ ใส่แค่ปี 68มา'!E47+'11.วังยาง'!E47+'12.ธาตุพนม'!E47</f>
        <v>13716857.473636363</v>
      </c>
      <c r="F47" s="110">
        <f>+'1. นครพนม กรอกตัวหนังสือมา'!F47+'2.ปลาปาก รด,คชจ1เดือน&gt;แผน'!F47+'3.ท่าอุเทน ใส่แค่ปี 68มา'!F47+'4.บ้านแพง ใส่แค่ปี 68มา'!F47+'5.นาทม'!F47+'6.เรณูนคร ใส่แค่ปี 68มา'!F47+' 7.นาแก ใส่แค่ปี 69มา'!F47+'8.ศรีสงคราม'!F47+'9.นาหว้า'!F47+'10.โพนสวรรค์ ใส่แค่ปี 68มา'!F47+'11.วังยาง'!F47+'12.ธาตุพนม'!F47</f>
        <v>868560</v>
      </c>
      <c r="G47" s="110">
        <f>+'1. นครพนม กรอกตัวหนังสือมา'!G47+'2.ปลาปาก รด,คชจ1เดือน&gt;แผน'!G47+'3.ท่าอุเทน ใส่แค่ปี 68มา'!G47+'4.บ้านแพง ใส่แค่ปี 68มา'!G47+'5.นาทม'!G47+'6.เรณูนคร ใส่แค่ปี 68มา'!G47+' 7.นาแก ใส่แค่ปี 69มา'!G47+'8.ศรีสงคราม'!G47+'9.นาหว้า'!G47+'10.โพนสวรรค์ ใส่แค่ปี 68มา'!G47+'11.วังยาง'!G47+'12.ธาตุพนม'!G47</f>
        <v>24000</v>
      </c>
      <c r="H47" s="110">
        <f>+'1. นครพนม กรอกตัวหนังสือมา'!H47+'2.ปลาปาก รด,คชจ1เดือน&gt;แผน'!H47+'3.ท่าอุเทน ใส่แค่ปี 68มา'!H47+'4.บ้านแพง ใส่แค่ปี 68มา'!H47+'5.นาทม'!H47+'6.เรณูนคร ใส่แค่ปี 68มา'!H47+' 7.นาแก ใส่แค่ปี 69มา'!H47+'8.ศรีสงคราม'!H47+'9.นาหว้า'!H47+'10.โพนสวรรค์ ใส่แค่ปี 68มา'!H47+'11.วังยาง'!H47+'12.ธาตุพนม'!H47</f>
        <v>0</v>
      </c>
      <c r="I47" s="110">
        <f>+'1. นครพนม กรอกตัวหนังสือมา'!I47+'2.ปลาปาก รด,คชจ1เดือน&gt;แผน'!I47+'3.ท่าอุเทน ใส่แค่ปี 68มา'!I47+'4.บ้านแพง ใส่แค่ปี 68มา'!I47+'5.นาทม'!I47+'6.เรณูนคร ใส่แค่ปี 68มา'!I47+' 7.นาแก ใส่แค่ปี 69มา'!I47+'8.ศรีสงคราม'!I47+'9.นาหว้า'!I47+'10.โพนสวรรค์ ใส่แค่ปี 68มา'!I47+'11.วังยาง'!I47+'12.ธาตุพนม'!I47</f>
        <v>0</v>
      </c>
      <c r="J47" s="110">
        <f>+'1. นครพนม กรอกตัวหนังสือมา'!J47+'2.ปลาปาก รด,คชจ1เดือน&gt;แผน'!J47+'3.ท่าอุเทน ใส่แค่ปี 68มา'!J47+'4.บ้านแพง ใส่แค่ปี 68มา'!J47+'5.นาทม'!J47+'6.เรณูนคร ใส่แค่ปี 68มา'!J47+' 7.นาแก ใส่แค่ปี 69มา'!J47+'8.ศรีสงคราม'!J47+'9.นาหว้า'!J47+'10.โพนสวรรค์ ใส่แค่ปี 68มา'!J47+'11.วังยาง'!J47+'12.ธาตุพนม'!J47</f>
        <v>0</v>
      </c>
      <c r="K47" s="110">
        <f>+'1. นครพนม กรอกตัวหนังสือมา'!K47+'2.ปลาปาก รด,คชจ1เดือน&gt;แผน'!K47+'3.ท่าอุเทน ใส่แค่ปี 68มา'!K47+'4.บ้านแพง ใส่แค่ปี 68มา'!K47+'5.นาทม'!K47+'6.เรณูนคร ใส่แค่ปี 68มา'!K47+' 7.นาแก ใส่แค่ปี 69มา'!K47+'8.ศรีสงคราม'!K47+'9.นาหว้า'!K47+'10.โพนสวรรค์ ใส่แค่ปี 68มา'!K47+'11.วังยาง'!K47+'12.ธาตุพนม'!K47</f>
        <v>0</v>
      </c>
      <c r="L47" s="110">
        <f>+'1. นครพนม กรอกตัวหนังสือมา'!L47+'2.ปลาปาก รด,คชจ1เดือน&gt;แผน'!L47+'3.ท่าอุเทน ใส่แค่ปี 68มา'!L47+'4.บ้านแพง ใส่แค่ปี 68มา'!L47+'5.นาทม'!L47+'6.เรณูนคร ใส่แค่ปี 68มา'!L47+' 7.นาแก ใส่แค่ปี 69มา'!L47+'8.ศรีสงคราม'!L47+'9.นาหว้า'!L47+'10.โพนสวรรค์ ใส่แค่ปี 68มา'!L47+'11.วังยาง'!L47+'12.ธาตุพนม'!L47</f>
        <v>0</v>
      </c>
      <c r="M47" s="110">
        <f>+'1. นครพนม กรอกตัวหนังสือมา'!M47+'2.ปลาปาก รด,คชจ1เดือน&gt;แผน'!M47+'3.ท่าอุเทน ใส่แค่ปี 68มา'!M47+'4.บ้านแพง ใส่แค่ปี 68มา'!M47+'5.นาทม'!M47+'6.เรณูนคร ใส่แค่ปี 68มา'!M47+' 7.นาแก ใส่แค่ปี 69มา'!M47+'8.ศรีสงคราม'!M47+'9.นาหว้า'!M47+'10.โพนสวรรค์ ใส่แค่ปี 68มา'!M47+'11.วังยาง'!M47+'12.ธาตุพนม'!M47</f>
        <v>0</v>
      </c>
      <c r="N47" s="110">
        <f>+'1. นครพนม กรอกตัวหนังสือมา'!N47+'2.ปลาปาก รด,คชจ1เดือน&gt;แผน'!N47+'3.ท่าอุเทน ใส่แค่ปี 68มา'!N47+'4.บ้านแพง ใส่แค่ปี 68มา'!N47+'5.นาทม'!N47+'6.เรณูนคร ใส่แค่ปี 68มา'!N47+' 7.นาแก ใส่แค่ปี 69มา'!N47+'8.ศรีสงคราม'!N47+'9.นาหว้า'!N47+'10.โพนสวรรค์ ใส่แค่ปี 68มา'!N47+'11.วังยาง'!N47+'12.ธาตุพนม'!N47</f>
        <v>0</v>
      </c>
      <c r="O47" s="110">
        <f>+'1. นครพนม กรอกตัวหนังสือมา'!O47+'2.ปลาปาก รด,คชจ1เดือน&gt;แผน'!O47+'3.ท่าอุเทน ใส่แค่ปี 68มา'!O47+'4.บ้านแพง ใส่แค่ปี 68มา'!O47+'5.นาทม'!O47+'6.เรณูนคร ใส่แค่ปี 68มา'!O47+' 7.นาแก ใส่แค่ปี 69มา'!O47+'8.ศรีสงคราม'!O47+'9.นาหว้า'!O47+'10.โพนสวรรค์ ใส่แค่ปี 68มา'!O47+'11.วังยาง'!O47+'12.ธาตุพนม'!O47</f>
        <v>0</v>
      </c>
      <c r="P47" s="110">
        <f>+'1. นครพนม กรอกตัวหนังสือมา'!P47+'2.ปลาปาก รด,คชจ1เดือน&gt;แผน'!P47+'3.ท่าอุเทน ใส่แค่ปี 68มา'!P47+'4.บ้านแพง ใส่แค่ปี 68มา'!P47+'5.นาทม'!P47+'6.เรณูนคร ใส่แค่ปี 68มา'!P47+' 7.นาแก ใส่แค่ปี 69มา'!P47+'8.ศรีสงคราม'!P47+'9.นาหว้า'!P47+'10.โพนสวรรค์ ใส่แค่ปี 68มา'!P47+'11.วังยาง'!P47+'12.ธาตุพนม'!P47</f>
        <v>0</v>
      </c>
      <c r="Q47" s="110">
        <f>+'1. นครพนม กรอกตัวหนังสือมา'!Q47+'2.ปลาปาก รด,คชจ1เดือน&gt;แผน'!Q47+'3.ท่าอุเทน ใส่แค่ปี 68มา'!Q47+'4.บ้านแพง ใส่แค่ปี 68มา'!Q47+'5.นาทม'!Q47+'6.เรณูนคร ใส่แค่ปี 68มา'!Q47+' 7.นาแก ใส่แค่ปี 69มา'!Q47+'8.ศรีสงคราม'!Q47+'9.นาหว้า'!Q47+'10.โพนสวรรค์ ใส่แค่ปี 68มา'!Q47+'11.วังยาง'!Q47+'12.ธาตุพนม'!Q47</f>
        <v>0</v>
      </c>
      <c r="R47" s="110">
        <f>+'1. นครพนม กรอกตัวหนังสือมา'!R47+'2.ปลาปาก รด,คชจ1เดือน&gt;แผน'!R47+'3.ท่าอุเทน ใส่แค่ปี 68มา'!R47+'4.บ้านแพง ใส่แค่ปี 68มา'!R47+'5.นาทม'!R47+'6.เรณูนคร ใส่แค่ปี 68มา'!R47+' 7.นาแก ใส่แค่ปี 69มา'!R47+'8.ศรีสงคราม'!R47+'9.นาหว้า'!R47+'10.โพนสวรรค์ ใส่แค่ปี 68มา'!R47+'11.วังยาง'!R47+'12.ธาตุพนม'!R47</f>
        <v>0</v>
      </c>
      <c r="S47" s="110">
        <f>+'1. นครพนม กรอกตัวหนังสือมา'!S47+'2.ปลาปาก รด,คชจ1เดือน&gt;แผน'!S47+'3.ท่าอุเทน ใส่แค่ปี 68มา'!S47+'4.บ้านแพง ใส่แค่ปี 68มา'!S47+'5.นาทม'!S47+'6.เรณูนคร ใส่แค่ปี 68มา'!S47+' 7.นาแก ใส่แค่ปี 69มา'!S47+'8.ศรีสงคราม'!S47+'9.นาหว้า'!S47+'10.โพนสวรรค์ ใส่แค่ปี 68มา'!S47+'11.วังยาง'!S47+'12.ธาตุพนม'!S47</f>
        <v>0</v>
      </c>
      <c r="T47" s="110">
        <f>+'1. นครพนม กรอกตัวหนังสือมา'!T47+'2.ปลาปาก รด,คชจ1เดือน&gt;แผน'!T47+'3.ท่าอุเทน ใส่แค่ปี 68มา'!T47+'4.บ้านแพง ใส่แค่ปี 68มา'!T47+'5.นาทม'!T47+'6.เรณูนคร ใส่แค่ปี 68มา'!T47+' 7.นาแก ใส่แค่ปี 69มา'!T47+'8.ศรีสงคราม'!T47+'9.นาหว้า'!T47+'10.โพนสวรรค์ ใส่แค่ปี 68มา'!T47+'11.วังยาง'!T47+'12.ธาตุพนม'!T47</f>
        <v>0</v>
      </c>
      <c r="U47" s="110">
        <f>+'1. นครพนม กรอกตัวหนังสือมา'!U47+'2.ปลาปาก รด,คชจ1เดือน&gt;แผน'!U47+'3.ท่าอุเทน ใส่แค่ปี 68มา'!U47+'4.บ้านแพง ใส่แค่ปี 68มา'!U47+'5.นาทม'!U47+'6.เรณูนคร ใส่แค่ปี 68มา'!U47+' 7.นาแก ใส่แค่ปี 69มา'!U47+'8.ศรีสงคราม'!U47+'9.นาหว้า'!U47+'10.โพนสวรรค์ ใส่แค่ปี 68มา'!U47+'11.วังยาง'!U47+'12.ธาตุพนม'!U47</f>
        <v>0</v>
      </c>
      <c r="V47" s="110">
        <f>+'1. นครพนม กรอกตัวหนังสือมา'!V47+'2.ปลาปาก รด,คชจ1เดือน&gt;แผน'!V47+'3.ท่าอุเทน ใส่แค่ปี 68มา'!V47+'4.บ้านแพง ใส่แค่ปี 68มา'!V47+'5.นาทม'!V47+'6.เรณูนคร ใส่แค่ปี 68มา'!V47+' 7.นาแก ใส่แค่ปี 69มา'!V47+'8.ศรีสงคราม'!V47+'9.นาหว้า'!V47+'10.โพนสวรรค์ ใส่แค่ปี 68มา'!V47+'11.วังยาง'!V47+'12.ธาตุพนม'!V47</f>
        <v>0</v>
      </c>
      <c r="W47" s="110">
        <f>+'1. นครพนม กรอกตัวหนังสือมา'!W47+'2.ปลาปาก รด,คชจ1เดือน&gt;แผน'!W47+'3.ท่าอุเทน ใส่แค่ปี 68มา'!W47+'4.บ้านแพง ใส่แค่ปี 68มา'!W47+'5.นาทม'!W47+'6.เรณูนคร ใส่แค่ปี 68มา'!W47+' 7.นาแก ใส่แค่ปี 69มา'!W47+'8.ศรีสงคราม'!W47+'9.นาหว้า'!W47+'10.โพนสวรรค์ ใส่แค่ปี 68มา'!W47+'11.วังยาง'!W47+'12.ธาตุพนม'!W47</f>
        <v>0</v>
      </c>
      <c r="X47" s="110">
        <f>+'1. นครพนม กรอกตัวหนังสือมา'!X47+'2.ปลาปาก รด,คชจ1เดือน&gt;แผน'!X47+'3.ท่าอุเทน ใส่แค่ปี 68มา'!X47+'4.บ้านแพง ใส่แค่ปี 68มา'!X47+'5.นาทม'!X47+'6.เรณูนคร ใส่แค่ปี 68มา'!X47+' 7.นาแก ใส่แค่ปี 69มา'!X47+'8.ศรีสงคราม'!X47+'9.นาหว้า'!X47+'10.โพนสวรรค์ ใส่แค่ปี 68มา'!X47+'11.วังยาง'!X47+'12.ธาตุพนม'!X47</f>
        <v>0</v>
      </c>
      <c r="Y47" s="110">
        <f>+'1. นครพนม กรอกตัวหนังสือมา'!Y47+'2.ปลาปาก รด,คชจ1เดือน&gt;แผน'!Y47+'3.ท่าอุเทน ใส่แค่ปี 68มา'!Y47+'4.บ้านแพง ใส่แค่ปี 68มา'!Y47+'5.นาทม'!Y47+'6.เรณูนคร ใส่แค่ปี 68มา'!Y47+' 7.นาแก ใส่แค่ปี 69มา'!Y47+'8.ศรีสงคราม'!Y47+'9.นาหว้า'!Y47+'10.โพนสวรรค์ ใส่แค่ปี 68มา'!Y47+'11.วังยาง'!Y47+'12.ธาตุพนม'!Y47</f>
        <v>0</v>
      </c>
      <c r="Z47" s="110">
        <f>+'1. นครพนม กรอกตัวหนังสือมา'!Z47+'2.ปลาปาก รด,คชจ1เดือน&gt;แผน'!Z47+'3.ท่าอุเทน ใส่แค่ปี 68มา'!Z47+'4.บ้านแพง ใส่แค่ปี 68มา'!Z47+'5.นาทม'!Z47+'6.เรณูนคร ใส่แค่ปี 68มา'!Z47+' 7.นาแก ใส่แค่ปี 69มา'!Z47+'8.ศรีสงคราม'!Z47+'9.นาหว้า'!Z47+'10.โพนสวรรค์ ใส่แค่ปี 68มา'!Z47+'11.วังยาง'!Z47+'12.ธาตุพนม'!Z47</f>
        <v>0</v>
      </c>
      <c r="AA47" s="110">
        <f>+'1. นครพนม กรอกตัวหนังสือมา'!AA47+'2.ปลาปาก รด,คชจ1เดือน&gt;แผน'!AA47+'3.ท่าอุเทน ใส่แค่ปี 68มา'!AA47+'4.บ้านแพง ใส่แค่ปี 68มา'!AA47+'5.นาทม'!AA47+'6.เรณูนคร ใส่แค่ปี 68มา'!AA47+' 7.นาแก ใส่แค่ปี 69มา'!AA47+'8.ศรีสงคราม'!AA47+'9.นาหว้า'!AA47+'10.โพนสวรรค์ ใส่แค่ปี 68มา'!AA47+'11.วังยาง'!AA47+'12.ธาตุพนม'!AA47</f>
        <v>0</v>
      </c>
      <c r="AB47" s="110">
        <f>+'1. นครพนม กรอกตัวหนังสือมา'!AB47+'2.ปลาปาก รด,คชจ1เดือน&gt;แผน'!AB47+'3.ท่าอุเทน ใส่แค่ปี 68มา'!AB47+'4.บ้านแพง ใส่แค่ปี 68มา'!AB47+'5.นาทม'!AB47+'6.เรณูนคร ใส่แค่ปี 68มา'!AB47+' 7.นาแก ใส่แค่ปี 69มา'!AB47+'8.ศรีสงคราม'!AB47+'9.นาหว้า'!AB47+'10.โพนสวรรค์ ใส่แค่ปี 68มา'!AB47+'11.วังยาง'!AB47+'12.ธาตุพนม'!AB47</f>
        <v>0</v>
      </c>
      <c r="AC47" s="110">
        <f>+'1. นครพนม กรอกตัวหนังสือมา'!AC47+'2.ปลาปาก รด,คชจ1เดือน&gt;แผน'!AC47+'3.ท่าอุเทน ใส่แค่ปี 68มา'!AC47+'4.บ้านแพง ใส่แค่ปี 68มา'!AC47+'5.นาทม'!AC47+'6.เรณูนคร ใส่แค่ปี 68มา'!AC47+' 7.นาแก ใส่แค่ปี 69มา'!AC47+'8.ศรีสงคราม'!AC47+'9.นาหว้า'!AC47+'10.โพนสวรรค์ ใส่แค่ปี 68มา'!AC47+'11.วังยาง'!AC47+'12.ธาตุพนม'!AC47</f>
        <v>0</v>
      </c>
      <c r="AD47" s="110">
        <f t="shared" si="13"/>
        <v>892560</v>
      </c>
      <c r="AE47" s="111">
        <f t="shared" si="14"/>
        <v>6.5070297749720716</v>
      </c>
      <c r="AF47" s="110">
        <f t="shared" si="15"/>
        <v>12824297.473636363</v>
      </c>
      <c r="AG47" s="111">
        <f t="shared" si="16"/>
        <v>93.492970225027932</v>
      </c>
    </row>
    <row r="48" spans="2:33" ht="24" customHeight="1">
      <c r="B48" s="109"/>
      <c r="C48" s="109"/>
      <c r="D48" s="109" t="s">
        <v>133</v>
      </c>
      <c r="E48" s="110">
        <f>+'1. นครพนม กรอกตัวหนังสือมา'!E48+'2.ปลาปาก รด,คชจ1เดือน&gt;แผน'!E48+'3.ท่าอุเทน ใส่แค่ปี 68มา'!E48+'4.บ้านแพง ใส่แค่ปี 68มา'!E48+'5.นาทม'!E48+'6.เรณูนคร ใส่แค่ปี 68มา'!E48+' 7.นาแก ใส่แค่ปี 69มา'!E48+'8.ศรีสงคราม'!E48+'9.นาหว้า'!E48+'10.โพนสวรรค์ ใส่แค่ปี 68มา'!E48+'11.วังยาง'!E48+'12.ธาตุพนม'!E48</f>
        <v>12219944.254545454</v>
      </c>
      <c r="F48" s="110">
        <f>+'1. นครพนม กรอกตัวหนังสือมา'!F48+'2.ปลาปาก รด,คชจ1เดือน&gt;แผน'!F48+'3.ท่าอุเทน ใส่แค่ปี 68มา'!F48+'4.บ้านแพง ใส่แค่ปี 68มา'!F48+'5.นาทม'!F48+'6.เรณูนคร ใส่แค่ปี 68มา'!F48+' 7.นาแก ใส่แค่ปี 69มา'!F48+'8.ศรีสงคราม'!F48+'9.นาหว้า'!F48+'10.โพนสวรรค์ ใส่แค่ปี 68มา'!F48+'11.วังยาง'!F48+'12.ธาตุพนม'!F48</f>
        <v>211163</v>
      </c>
      <c r="G48" s="110">
        <f>+'1. นครพนม กรอกตัวหนังสือมา'!G48+'2.ปลาปาก รด,คชจ1เดือน&gt;แผน'!G48+'3.ท่าอุเทน ใส่แค่ปี 68มา'!G48+'4.บ้านแพง ใส่แค่ปี 68มา'!G48+'5.นาทม'!G48+'6.เรณูนคร ใส่แค่ปี 68มา'!G48+' 7.นาแก ใส่แค่ปี 69มา'!G48+'8.ศรีสงคราม'!G48+'9.นาหว้า'!G48+'10.โพนสวรรค์ ใส่แค่ปี 68มา'!G48+'11.วังยาง'!G48+'12.ธาตุพนม'!G48</f>
        <v>224133.42</v>
      </c>
      <c r="H48" s="110">
        <f>+'1. นครพนม กรอกตัวหนังสือมา'!H48+'2.ปลาปาก รด,คชจ1เดือน&gt;แผน'!H48+'3.ท่าอุเทน ใส่แค่ปี 68มา'!H48+'4.บ้านแพง ใส่แค่ปี 68มา'!H48+'5.นาทม'!H48+'6.เรณูนคร ใส่แค่ปี 68มา'!H48+' 7.นาแก ใส่แค่ปี 69มา'!H48+'8.ศรีสงคราม'!H48+'9.นาหว้า'!H48+'10.โพนสวรรค์ ใส่แค่ปี 68มา'!H48+'11.วังยาง'!H48+'12.ธาตุพนม'!H48</f>
        <v>0</v>
      </c>
      <c r="I48" s="110">
        <f>+'1. นครพนม กรอกตัวหนังสือมา'!I48+'2.ปลาปาก รด,คชจ1เดือน&gt;แผน'!I48+'3.ท่าอุเทน ใส่แค่ปี 68มา'!I48+'4.บ้านแพง ใส่แค่ปี 68มา'!I48+'5.นาทม'!I48+'6.เรณูนคร ใส่แค่ปี 68มา'!I48+' 7.นาแก ใส่แค่ปี 69มา'!I48+'8.ศรีสงคราม'!I48+'9.นาหว้า'!I48+'10.โพนสวรรค์ ใส่แค่ปี 68มา'!I48+'11.วังยาง'!I48+'12.ธาตุพนม'!I48</f>
        <v>0</v>
      </c>
      <c r="J48" s="110">
        <f>+'1. นครพนม กรอกตัวหนังสือมา'!J48+'2.ปลาปาก รด,คชจ1เดือน&gt;แผน'!J48+'3.ท่าอุเทน ใส่แค่ปี 68มา'!J48+'4.บ้านแพง ใส่แค่ปี 68มา'!J48+'5.นาทม'!J48+'6.เรณูนคร ใส่แค่ปี 68มา'!J48+' 7.นาแก ใส่แค่ปี 69มา'!J48+'8.ศรีสงคราม'!J48+'9.นาหว้า'!J48+'10.โพนสวรรค์ ใส่แค่ปี 68มา'!J48+'11.วังยาง'!J48+'12.ธาตุพนม'!J48</f>
        <v>0</v>
      </c>
      <c r="K48" s="110">
        <f>+'1. นครพนม กรอกตัวหนังสือมา'!K48+'2.ปลาปาก รด,คชจ1เดือน&gt;แผน'!K48+'3.ท่าอุเทน ใส่แค่ปี 68มา'!K48+'4.บ้านแพง ใส่แค่ปี 68มา'!K48+'5.นาทม'!K48+'6.เรณูนคร ใส่แค่ปี 68มา'!K48+' 7.นาแก ใส่แค่ปี 69มา'!K48+'8.ศรีสงคราม'!K48+'9.นาหว้า'!K48+'10.โพนสวรรค์ ใส่แค่ปี 68มา'!K48+'11.วังยาง'!K48+'12.ธาตุพนม'!K48</f>
        <v>0</v>
      </c>
      <c r="L48" s="110">
        <f>+'1. นครพนม กรอกตัวหนังสือมา'!L48+'2.ปลาปาก รด,คชจ1เดือน&gt;แผน'!L48+'3.ท่าอุเทน ใส่แค่ปี 68มา'!L48+'4.บ้านแพง ใส่แค่ปี 68มา'!L48+'5.นาทม'!L48+'6.เรณูนคร ใส่แค่ปี 68มา'!L48+' 7.นาแก ใส่แค่ปี 69มา'!L48+'8.ศรีสงคราม'!L48+'9.นาหว้า'!L48+'10.โพนสวรรค์ ใส่แค่ปี 68มา'!L48+'11.วังยาง'!L48+'12.ธาตุพนม'!L48</f>
        <v>0</v>
      </c>
      <c r="M48" s="110">
        <f>+'1. นครพนม กรอกตัวหนังสือมา'!M48+'2.ปลาปาก รด,คชจ1เดือน&gt;แผน'!M48+'3.ท่าอุเทน ใส่แค่ปี 68มา'!M48+'4.บ้านแพง ใส่แค่ปี 68มา'!M48+'5.นาทม'!M48+'6.เรณูนคร ใส่แค่ปี 68มา'!M48+' 7.นาแก ใส่แค่ปี 69มา'!M48+'8.ศรีสงคราม'!M48+'9.นาหว้า'!M48+'10.โพนสวรรค์ ใส่แค่ปี 68มา'!M48+'11.วังยาง'!M48+'12.ธาตุพนม'!M48</f>
        <v>0</v>
      </c>
      <c r="N48" s="110">
        <f>+'1. นครพนม กรอกตัวหนังสือมา'!N48+'2.ปลาปาก รด,คชจ1เดือน&gt;แผน'!N48+'3.ท่าอุเทน ใส่แค่ปี 68มา'!N48+'4.บ้านแพง ใส่แค่ปี 68มา'!N48+'5.นาทม'!N48+'6.เรณูนคร ใส่แค่ปี 68มา'!N48+' 7.นาแก ใส่แค่ปี 69มา'!N48+'8.ศรีสงคราม'!N48+'9.นาหว้า'!N48+'10.โพนสวรรค์ ใส่แค่ปี 68มา'!N48+'11.วังยาง'!N48+'12.ธาตุพนม'!N48</f>
        <v>0</v>
      </c>
      <c r="O48" s="110">
        <f>+'1. นครพนม กรอกตัวหนังสือมา'!O48+'2.ปลาปาก รด,คชจ1เดือน&gt;แผน'!O48+'3.ท่าอุเทน ใส่แค่ปี 68มา'!O48+'4.บ้านแพง ใส่แค่ปี 68มา'!O48+'5.นาทม'!O48+'6.เรณูนคร ใส่แค่ปี 68มา'!O48+' 7.นาแก ใส่แค่ปี 69มา'!O48+'8.ศรีสงคราม'!O48+'9.นาหว้า'!O48+'10.โพนสวรรค์ ใส่แค่ปี 68มา'!O48+'11.วังยาง'!O48+'12.ธาตุพนม'!O48</f>
        <v>0</v>
      </c>
      <c r="P48" s="110">
        <f>+'1. นครพนม กรอกตัวหนังสือมา'!P48+'2.ปลาปาก รด,คชจ1เดือน&gt;แผน'!P48+'3.ท่าอุเทน ใส่แค่ปี 68มา'!P48+'4.บ้านแพง ใส่แค่ปี 68มา'!P48+'5.นาทม'!P48+'6.เรณูนคร ใส่แค่ปี 68มา'!P48+' 7.นาแก ใส่แค่ปี 69มา'!P48+'8.ศรีสงคราม'!P48+'9.นาหว้า'!P48+'10.โพนสวรรค์ ใส่แค่ปี 68มา'!P48+'11.วังยาง'!P48+'12.ธาตุพนม'!P48</f>
        <v>0</v>
      </c>
      <c r="Q48" s="110">
        <f>+'1. นครพนม กรอกตัวหนังสือมา'!Q48+'2.ปลาปาก รด,คชจ1เดือน&gt;แผน'!Q48+'3.ท่าอุเทน ใส่แค่ปี 68มา'!Q48+'4.บ้านแพง ใส่แค่ปี 68มา'!Q48+'5.นาทม'!Q48+'6.เรณูนคร ใส่แค่ปี 68มา'!Q48+' 7.นาแก ใส่แค่ปี 69มา'!Q48+'8.ศรีสงคราม'!Q48+'9.นาหว้า'!Q48+'10.โพนสวรรค์ ใส่แค่ปี 68มา'!Q48+'11.วังยาง'!Q48+'12.ธาตุพนม'!Q48</f>
        <v>0</v>
      </c>
      <c r="R48" s="110">
        <f>+'1. นครพนม กรอกตัวหนังสือมา'!R48+'2.ปลาปาก รด,คชจ1เดือน&gt;แผน'!R48+'3.ท่าอุเทน ใส่แค่ปี 68มา'!R48+'4.บ้านแพง ใส่แค่ปี 68มา'!R48+'5.นาทม'!R48+'6.เรณูนคร ใส่แค่ปี 68มา'!R48+' 7.นาแก ใส่แค่ปี 69มา'!R48+'8.ศรีสงคราม'!R48+'9.นาหว้า'!R48+'10.โพนสวรรค์ ใส่แค่ปี 68มา'!R48+'11.วังยาง'!R48+'12.ธาตุพนม'!R48</f>
        <v>0</v>
      </c>
      <c r="S48" s="110">
        <f>+'1. นครพนม กรอกตัวหนังสือมา'!S48+'2.ปลาปาก รด,คชจ1เดือน&gt;แผน'!S48+'3.ท่าอุเทน ใส่แค่ปี 68มา'!S48+'4.บ้านแพง ใส่แค่ปี 68มา'!S48+'5.นาทม'!S48+'6.เรณูนคร ใส่แค่ปี 68มา'!S48+' 7.นาแก ใส่แค่ปี 69มา'!S48+'8.ศรีสงคราม'!S48+'9.นาหว้า'!S48+'10.โพนสวรรค์ ใส่แค่ปี 68มา'!S48+'11.วังยาง'!S48+'12.ธาตุพนม'!S48</f>
        <v>0</v>
      </c>
      <c r="T48" s="110">
        <f>+'1. นครพนม กรอกตัวหนังสือมา'!T48+'2.ปลาปาก รด,คชจ1เดือน&gt;แผน'!T48+'3.ท่าอุเทน ใส่แค่ปี 68มา'!T48+'4.บ้านแพง ใส่แค่ปี 68มา'!T48+'5.นาทม'!T48+'6.เรณูนคร ใส่แค่ปี 68มา'!T48+' 7.นาแก ใส่แค่ปี 69มา'!T48+'8.ศรีสงคราม'!T48+'9.นาหว้า'!T48+'10.โพนสวรรค์ ใส่แค่ปี 68มา'!T48+'11.วังยาง'!T48+'12.ธาตุพนม'!T48</f>
        <v>0</v>
      </c>
      <c r="U48" s="110">
        <f>+'1. นครพนม กรอกตัวหนังสือมา'!U48+'2.ปลาปาก รด,คชจ1เดือน&gt;แผน'!U48+'3.ท่าอุเทน ใส่แค่ปี 68มา'!U48+'4.บ้านแพง ใส่แค่ปี 68มา'!U48+'5.นาทม'!U48+'6.เรณูนคร ใส่แค่ปี 68มา'!U48+' 7.นาแก ใส่แค่ปี 69มา'!U48+'8.ศรีสงคราม'!U48+'9.นาหว้า'!U48+'10.โพนสวรรค์ ใส่แค่ปี 68มา'!U48+'11.วังยาง'!U48+'12.ธาตุพนม'!U48</f>
        <v>0</v>
      </c>
      <c r="V48" s="110">
        <f>+'1. นครพนม กรอกตัวหนังสือมา'!V48+'2.ปลาปาก รด,คชจ1เดือน&gt;แผน'!V48+'3.ท่าอุเทน ใส่แค่ปี 68มา'!V48+'4.บ้านแพง ใส่แค่ปี 68มา'!V48+'5.นาทม'!V48+'6.เรณูนคร ใส่แค่ปี 68มา'!V48+' 7.นาแก ใส่แค่ปี 69มา'!V48+'8.ศรีสงคราม'!V48+'9.นาหว้า'!V48+'10.โพนสวรรค์ ใส่แค่ปี 68มา'!V48+'11.วังยาง'!V48+'12.ธาตุพนม'!V48</f>
        <v>0</v>
      </c>
      <c r="W48" s="110">
        <f>+'1. นครพนม กรอกตัวหนังสือมา'!W48+'2.ปลาปาก รด,คชจ1เดือน&gt;แผน'!W48+'3.ท่าอุเทน ใส่แค่ปี 68มา'!W48+'4.บ้านแพง ใส่แค่ปี 68มา'!W48+'5.นาทม'!W48+'6.เรณูนคร ใส่แค่ปี 68มา'!W48+' 7.นาแก ใส่แค่ปี 69มา'!W48+'8.ศรีสงคราม'!W48+'9.นาหว้า'!W48+'10.โพนสวรรค์ ใส่แค่ปี 68มา'!W48+'11.วังยาง'!W48+'12.ธาตุพนม'!W48</f>
        <v>0</v>
      </c>
      <c r="X48" s="110">
        <f>+'1. นครพนม กรอกตัวหนังสือมา'!X48+'2.ปลาปาก รด,คชจ1เดือน&gt;แผน'!X48+'3.ท่าอุเทน ใส่แค่ปี 68มา'!X48+'4.บ้านแพง ใส่แค่ปี 68มา'!X48+'5.นาทม'!X48+'6.เรณูนคร ใส่แค่ปี 68มา'!X48+' 7.นาแก ใส่แค่ปี 69มา'!X48+'8.ศรีสงคราม'!X48+'9.นาหว้า'!X48+'10.โพนสวรรค์ ใส่แค่ปี 68มา'!X48+'11.วังยาง'!X48+'12.ธาตุพนม'!X48</f>
        <v>0</v>
      </c>
      <c r="Y48" s="110">
        <f>+'1. นครพนม กรอกตัวหนังสือมา'!Y48+'2.ปลาปาก รด,คชจ1เดือน&gt;แผน'!Y48+'3.ท่าอุเทน ใส่แค่ปี 68มา'!Y48+'4.บ้านแพง ใส่แค่ปี 68มา'!Y48+'5.นาทม'!Y48+'6.เรณูนคร ใส่แค่ปี 68มา'!Y48+' 7.นาแก ใส่แค่ปี 69มา'!Y48+'8.ศรีสงคราม'!Y48+'9.นาหว้า'!Y48+'10.โพนสวรรค์ ใส่แค่ปี 68มา'!Y48+'11.วังยาง'!Y48+'12.ธาตุพนม'!Y48</f>
        <v>0</v>
      </c>
      <c r="Z48" s="110">
        <f>+'1. นครพนม กรอกตัวหนังสือมา'!Z48+'2.ปลาปาก รด,คชจ1เดือน&gt;แผน'!Z48+'3.ท่าอุเทน ใส่แค่ปี 68มา'!Z48+'4.บ้านแพง ใส่แค่ปี 68มา'!Z48+'5.นาทม'!Z48+'6.เรณูนคร ใส่แค่ปี 68มา'!Z48+' 7.นาแก ใส่แค่ปี 69มา'!Z48+'8.ศรีสงคราม'!Z48+'9.นาหว้า'!Z48+'10.โพนสวรรค์ ใส่แค่ปี 68มา'!Z48+'11.วังยาง'!Z48+'12.ธาตุพนม'!Z48</f>
        <v>0</v>
      </c>
      <c r="AA48" s="110">
        <f>+'1. นครพนม กรอกตัวหนังสือมา'!AA48+'2.ปลาปาก รด,คชจ1เดือน&gt;แผน'!AA48+'3.ท่าอุเทน ใส่แค่ปี 68มา'!AA48+'4.บ้านแพง ใส่แค่ปี 68มา'!AA48+'5.นาทม'!AA48+'6.เรณูนคร ใส่แค่ปี 68มา'!AA48+' 7.นาแก ใส่แค่ปี 69มา'!AA48+'8.ศรีสงคราม'!AA48+'9.นาหว้า'!AA48+'10.โพนสวรรค์ ใส่แค่ปี 68มา'!AA48+'11.วังยาง'!AA48+'12.ธาตุพนม'!AA48</f>
        <v>0</v>
      </c>
      <c r="AB48" s="110">
        <f>+'1. นครพนม กรอกตัวหนังสือมา'!AB48+'2.ปลาปาก รด,คชจ1เดือน&gt;แผน'!AB48+'3.ท่าอุเทน ใส่แค่ปี 68มา'!AB48+'4.บ้านแพง ใส่แค่ปี 68มา'!AB48+'5.นาทม'!AB48+'6.เรณูนคร ใส่แค่ปี 68มา'!AB48+' 7.นาแก ใส่แค่ปี 69มา'!AB48+'8.ศรีสงคราม'!AB48+'9.นาหว้า'!AB48+'10.โพนสวรรค์ ใส่แค่ปี 68มา'!AB48+'11.วังยาง'!AB48+'12.ธาตุพนม'!AB48</f>
        <v>0</v>
      </c>
      <c r="AC48" s="110">
        <f>+'1. นครพนม กรอกตัวหนังสือมา'!AC48+'2.ปลาปาก รด,คชจ1เดือน&gt;แผน'!AC48+'3.ท่าอุเทน ใส่แค่ปี 68มา'!AC48+'4.บ้านแพง ใส่แค่ปี 68มา'!AC48+'5.นาทม'!AC48+'6.เรณูนคร ใส่แค่ปี 68มา'!AC48+' 7.นาแก ใส่แค่ปี 69มา'!AC48+'8.ศรีสงคราม'!AC48+'9.นาหว้า'!AC48+'10.โพนสวรรค์ ใส่แค่ปี 68มา'!AC48+'11.วังยาง'!AC48+'12.ธาตุพนม'!AC48</f>
        <v>0</v>
      </c>
      <c r="AD48" s="110">
        <f t="shared" si="13"/>
        <v>435296.42000000004</v>
      </c>
      <c r="AE48" s="111">
        <f t="shared" si="14"/>
        <v>3.5621800798156902</v>
      </c>
      <c r="AF48" s="110">
        <f t="shared" si="15"/>
        <v>11784647.834545454</v>
      </c>
      <c r="AG48" s="111">
        <f t="shared" si="16"/>
        <v>96.437819920184324</v>
      </c>
    </row>
    <row r="49" spans="2:33" ht="24" customHeight="1">
      <c r="B49" s="109"/>
      <c r="C49" s="109"/>
      <c r="D49" s="109" t="s">
        <v>134</v>
      </c>
      <c r="E49" s="110">
        <f>+'1. นครพนม กรอกตัวหนังสือมา'!E49+'2.ปลาปาก รด,คชจ1เดือน&gt;แผน'!E49+'3.ท่าอุเทน ใส่แค่ปี 68มา'!E49+'4.บ้านแพง ใส่แค่ปี 68มา'!E49+'5.นาทม'!E49+'6.เรณูนคร ใส่แค่ปี 68มา'!E49+' 7.นาแก ใส่แค่ปี 69มา'!E49+'8.ศรีสงคราม'!E49+'9.นาหว้า'!E49+'10.โพนสวรรค์ ใส่แค่ปี 68มา'!E49+'11.วังยาง'!E49+'12.ธาตุพนม'!E49</f>
        <v>0</v>
      </c>
      <c r="F49" s="110">
        <f>+'1. นครพนม กรอกตัวหนังสือมา'!F49+'2.ปลาปาก รด,คชจ1เดือน&gt;แผน'!F49+'3.ท่าอุเทน ใส่แค่ปี 68มา'!F49+'4.บ้านแพง ใส่แค่ปี 68มา'!F49+'5.นาทม'!F49+'6.เรณูนคร ใส่แค่ปี 68มา'!F49+' 7.นาแก ใส่แค่ปี 69มา'!F49+'8.ศรีสงคราม'!F49+'9.นาหว้า'!F49+'10.โพนสวรรค์ ใส่แค่ปี 68มา'!F49+'11.วังยาง'!F49+'12.ธาตุพนม'!F49</f>
        <v>0</v>
      </c>
      <c r="G49" s="110">
        <f>+'1. นครพนม กรอกตัวหนังสือมา'!G49+'2.ปลาปาก รด,คชจ1เดือน&gt;แผน'!G49+'3.ท่าอุเทน ใส่แค่ปี 68มา'!G49+'4.บ้านแพง ใส่แค่ปี 68มา'!G49+'5.นาทม'!G49+'6.เรณูนคร ใส่แค่ปี 68มา'!G49+' 7.นาแก ใส่แค่ปี 69มา'!G49+'8.ศรีสงคราม'!G49+'9.นาหว้า'!G49+'10.โพนสวรรค์ ใส่แค่ปี 68มา'!G49+'11.วังยาง'!G49+'12.ธาตุพนม'!G49</f>
        <v>0</v>
      </c>
      <c r="H49" s="110">
        <f>+'1. นครพนม กรอกตัวหนังสือมา'!H49+'2.ปลาปาก รด,คชจ1เดือน&gt;แผน'!H49+'3.ท่าอุเทน ใส่แค่ปี 68มา'!H49+'4.บ้านแพง ใส่แค่ปี 68มา'!H49+'5.นาทม'!H49+'6.เรณูนคร ใส่แค่ปี 68มา'!H49+' 7.นาแก ใส่แค่ปี 69มา'!H49+'8.ศรีสงคราม'!H49+'9.นาหว้า'!H49+'10.โพนสวรรค์ ใส่แค่ปี 68มา'!H49+'11.วังยาง'!H49+'12.ธาตุพนม'!H49</f>
        <v>0</v>
      </c>
      <c r="I49" s="110">
        <f>+'1. นครพนม กรอกตัวหนังสือมา'!I49+'2.ปลาปาก รด,คชจ1เดือน&gt;แผน'!I49+'3.ท่าอุเทน ใส่แค่ปี 68มา'!I49+'4.บ้านแพง ใส่แค่ปี 68มา'!I49+'5.นาทม'!I49+'6.เรณูนคร ใส่แค่ปี 68มา'!I49+' 7.นาแก ใส่แค่ปี 69มา'!I49+'8.ศรีสงคราม'!I49+'9.นาหว้า'!I49+'10.โพนสวรรค์ ใส่แค่ปี 68มา'!I49+'11.วังยาง'!I49+'12.ธาตุพนม'!I49</f>
        <v>0</v>
      </c>
      <c r="J49" s="110">
        <f>+'1. นครพนม กรอกตัวหนังสือมา'!J49+'2.ปลาปาก รด,คชจ1เดือน&gt;แผน'!J49+'3.ท่าอุเทน ใส่แค่ปี 68มา'!J49+'4.บ้านแพง ใส่แค่ปี 68มา'!J49+'5.นาทม'!J49+'6.เรณูนคร ใส่แค่ปี 68มา'!J49+' 7.นาแก ใส่แค่ปี 69มา'!J49+'8.ศรีสงคราม'!J49+'9.นาหว้า'!J49+'10.โพนสวรรค์ ใส่แค่ปี 68มา'!J49+'11.วังยาง'!J49+'12.ธาตุพนม'!J49</f>
        <v>0</v>
      </c>
      <c r="K49" s="110">
        <f>+'1. นครพนม กรอกตัวหนังสือมา'!K49+'2.ปลาปาก รด,คชจ1เดือน&gt;แผน'!K49+'3.ท่าอุเทน ใส่แค่ปี 68มา'!K49+'4.บ้านแพง ใส่แค่ปี 68มา'!K49+'5.นาทม'!K49+'6.เรณูนคร ใส่แค่ปี 68มา'!K49+' 7.นาแก ใส่แค่ปี 69มา'!K49+'8.ศรีสงคราม'!K49+'9.นาหว้า'!K49+'10.โพนสวรรค์ ใส่แค่ปี 68มา'!K49+'11.วังยาง'!K49+'12.ธาตุพนม'!K49</f>
        <v>0</v>
      </c>
      <c r="L49" s="110">
        <f>+'1. นครพนม กรอกตัวหนังสือมา'!L49+'2.ปลาปาก รด,คชจ1เดือน&gt;แผน'!L49+'3.ท่าอุเทน ใส่แค่ปี 68มา'!L49+'4.บ้านแพง ใส่แค่ปี 68มา'!L49+'5.นาทม'!L49+'6.เรณูนคร ใส่แค่ปี 68มา'!L49+' 7.นาแก ใส่แค่ปี 69มา'!L49+'8.ศรีสงคราม'!L49+'9.นาหว้า'!L49+'10.โพนสวรรค์ ใส่แค่ปี 68มา'!L49+'11.วังยาง'!L49+'12.ธาตุพนม'!L49</f>
        <v>0</v>
      </c>
      <c r="M49" s="110">
        <f>+'1. นครพนม กรอกตัวหนังสือมา'!M49+'2.ปลาปาก รด,คชจ1เดือน&gt;แผน'!M49+'3.ท่าอุเทน ใส่แค่ปี 68มา'!M49+'4.บ้านแพง ใส่แค่ปี 68มา'!M49+'5.นาทม'!M49+'6.เรณูนคร ใส่แค่ปี 68มา'!M49+' 7.นาแก ใส่แค่ปี 69มา'!M49+'8.ศรีสงคราม'!M49+'9.นาหว้า'!M49+'10.โพนสวรรค์ ใส่แค่ปี 68มา'!M49+'11.วังยาง'!M49+'12.ธาตุพนม'!M49</f>
        <v>0</v>
      </c>
      <c r="N49" s="110">
        <f>+'1. นครพนม กรอกตัวหนังสือมา'!N49+'2.ปลาปาก รด,คชจ1เดือน&gt;แผน'!N49+'3.ท่าอุเทน ใส่แค่ปี 68มา'!N49+'4.บ้านแพง ใส่แค่ปี 68มา'!N49+'5.นาทม'!N49+'6.เรณูนคร ใส่แค่ปี 68มา'!N49+' 7.นาแก ใส่แค่ปี 69มา'!N49+'8.ศรีสงคราม'!N49+'9.นาหว้า'!N49+'10.โพนสวรรค์ ใส่แค่ปี 68มา'!N49+'11.วังยาง'!N49+'12.ธาตุพนม'!N49</f>
        <v>0</v>
      </c>
      <c r="O49" s="110">
        <f>+'1. นครพนม กรอกตัวหนังสือมา'!O49+'2.ปลาปาก รด,คชจ1เดือน&gt;แผน'!O49+'3.ท่าอุเทน ใส่แค่ปี 68มา'!O49+'4.บ้านแพง ใส่แค่ปี 68มา'!O49+'5.นาทม'!O49+'6.เรณูนคร ใส่แค่ปี 68มา'!O49+' 7.นาแก ใส่แค่ปี 69มา'!O49+'8.ศรีสงคราม'!O49+'9.นาหว้า'!O49+'10.โพนสวรรค์ ใส่แค่ปี 68มา'!O49+'11.วังยาง'!O49+'12.ธาตุพนม'!O49</f>
        <v>0</v>
      </c>
      <c r="P49" s="110">
        <f>+'1. นครพนม กรอกตัวหนังสือมา'!P49+'2.ปลาปาก รด,คชจ1เดือน&gt;แผน'!P49+'3.ท่าอุเทน ใส่แค่ปี 68มา'!P49+'4.บ้านแพง ใส่แค่ปี 68มา'!P49+'5.นาทม'!P49+'6.เรณูนคร ใส่แค่ปี 68มา'!P49+' 7.นาแก ใส่แค่ปี 69มา'!P49+'8.ศรีสงคราม'!P49+'9.นาหว้า'!P49+'10.โพนสวรรค์ ใส่แค่ปี 68มา'!P49+'11.วังยาง'!P49+'12.ธาตุพนม'!P49</f>
        <v>0</v>
      </c>
      <c r="Q49" s="110">
        <f>+'1. นครพนม กรอกตัวหนังสือมา'!Q49+'2.ปลาปาก รด,คชจ1เดือน&gt;แผน'!Q49+'3.ท่าอุเทน ใส่แค่ปี 68มา'!Q49+'4.บ้านแพง ใส่แค่ปี 68มา'!Q49+'5.นาทม'!Q49+'6.เรณูนคร ใส่แค่ปี 68มา'!Q49+' 7.นาแก ใส่แค่ปี 69มา'!Q49+'8.ศรีสงคราม'!Q49+'9.นาหว้า'!Q49+'10.โพนสวรรค์ ใส่แค่ปี 68มา'!Q49+'11.วังยาง'!Q49+'12.ธาตุพนม'!Q49</f>
        <v>0</v>
      </c>
      <c r="R49" s="110">
        <f>+'1. นครพนม กรอกตัวหนังสือมา'!R49+'2.ปลาปาก รด,คชจ1เดือน&gt;แผน'!R49+'3.ท่าอุเทน ใส่แค่ปี 68มา'!R49+'4.บ้านแพง ใส่แค่ปี 68มา'!R49+'5.นาทม'!R49+'6.เรณูนคร ใส่แค่ปี 68มา'!R49+' 7.นาแก ใส่แค่ปี 69มา'!R49+'8.ศรีสงคราม'!R49+'9.นาหว้า'!R49+'10.โพนสวรรค์ ใส่แค่ปี 68มา'!R49+'11.วังยาง'!R49+'12.ธาตุพนม'!R49</f>
        <v>0</v>
      </c>
      <c r="S49" s="110">
        <f>+'1. นครพนม กรอกตัวหนังสือมา'!S49+'2.ปลาปาก รด,คชจ1เดือน&gt;แผน'!S49+'3.ท่าอุเทน ใส่แค่ปี 68มา'!S49+'4.บ้านแพง ใส่แค่ปี 68มา'!S49+'5.นาทม'!S49+'6.เรณูนคร ใส่แค่ปี 68มา'!S49+' 7.นาแก ใส่แค่ปี 69มา'!S49+'8.ศรีสงคราม'!S49+'9.นาหว้า'!S49+'10.โพนสวรรค์ ใส่แค่ปี 68มา'!S49+'11.วังยาง'!S49+'12.ธาตุพนม'!S49</f>
        <v>0</v>
      </c>
      <c r="T49" s="110">
        <f>+'1. นครพนม กรอกตัวหนังสือมา'!T49+'2.ปลาปาก รด,คชจ1เดือน&gt;แผน'!T49+'3.ท่าอุเทน ใส่แค่ปี 68มา'!T49+'4.บ้านแพง ใส่แค่ปี 68มา'!T49+'5.นาทม'!T49+'6.เรณูนคร ใส่แค่ปี 68มา'!T49+' 7.นาแก ใส่แค่ปี 69มา'!T49+'8.ศรีสงคราม'!T49+'9.นาหว้า'!T49+'10.โพนสวรรค์ ใส่แค่ปี 68มา'!T49+'11.วังยาง'!T49+'12.ธาตุพนม'!T49</f>
        <v>0</v>
      </c>
      <c r="U49" s="110">
        <f>+'1. นครพนม กรอกตัวหนังสือมา'!U49+'2.ปลาปาก รด,คชจ1เดือน&gt;แผน'!U49+'3.ท่าอุเทน ใส่แค่ปี 68มา'!U49+'4.บ้านแพง ใส่แค่ปี 68มา'!U49+'5.นาทม'!U49+'6.เรณูนคร ใส่แค่ปี 68มา'!U49+' 7.นาแก ใส่แค่ปี 69มา'!U49+'8.ศรีสงคราม'!U49+'9.นาหว้า'!U49+'10.โพนสวรรค์ ใส่แค่ปี 68มา'!U49+'11.วังยาง'!U49+'12.ธาตุพนม'!U49</f>
        <v>0</v>
      </c>
      <c r="V49" s="110">
        <f>+'1. นครพนม กรอกตัวหนังสือมา'!V49+'2.ปลาปาก รด,คชจ1เดือน&gt;แผน'!V49+'3.ท่าอุเทน ใส่แค่ปี 68มา'!V49+'4.บ้านแพง ใส่แค่ปี 68มา'!V49+'5.นาทม'!V49+'6.เรณูนคร ใส่แค่ปี 68มา'!V49+' 7.นาแก ใส่แค่ปี 69มา'!V49+'8.ศรีสงคราม'!V49+'9.นาหว้า'!V49+'10.โพนสวรรค์ ใส่แค่ปี 68มา'!V49+'11.วังยาง'!V49+'12.ธาตุพนม'!V49</f>
        <v>0</v>
      </c>
      <c r="W49" s="110">
        <f>+'1. นครพนม กรอกตัวหนังสือมา'!W49+'2.ปลาปาก รด,คชจ1เดือน&gt;แผน'!W49+'3.ท่าอุเทน ใส่แค่ปี 68มา'!W49+'4.บ้านแพง ใส่แค่ปี 68มา'!W49+'5.นาทม'!W49+'6.เรณูนคร ใส่แค่ปี 68มา'!W49+' 7.นาแก ใส่แค่ปี 69มา'!W49+'8.ศรีสงคราม'!W49+'9.นาหว้า'!W49+'10.โพนสวรรค์ ใส่แค่ปี 68มา'!W49+'11.วังยาง'!W49+'12.ธาตุพนม'!W49</f>
        <v>0</v>
      </c>
      <c r="X49" s="110">
        <f>+'1. นครพนม กรอกตัวหนังสือมา'!X49+'2.ปลาปาก รด,คชจ1เดือน&gt;แผน'!X49+'3.ท่าอุเทน ใส่แค่ปี 68มา'!X49+'4.บ้านแพง ใส่แค่ปี 68มา'!X49+'5.นาทม'!X49+'6.เรณูนคร ใส่แค่ปี 68มา'!X49+' 7.นาแก ใส่แค่ปี 69มา'!X49+'8.ศรีสงคราม'!X49+'9.นาหว้า'!X49+'10.โพนสวรรค์ ใส่แค่ปี 68มา'!X49+'11.วังยาง'!X49+'12.ธาตุพนม'!X49</f>
        <v>0</v>
      </c>
      <c r="Y49" s="110">
        <f>+'1. นครพนม กรอกตัวหนังสือมา'!Y49+'2.ปลาปาก รด,คชจ1เดือน&gt;แผน'!Y49+'3.ท่าอุเทน ใส่แค่ปี 68มา'!Y49+'4.บ้านแพง ใส่แค่ปี 68มา'!Y49+'5.นาทม'!Y49+'6.เรณูนคร ใส่แค่ปี 68มา'!Y49+' 7.นาแก ใส่แค่ปี 69มา'!Y49+'8.ศรีสงคราม'!Y49+'9.นาหว้า'!Y49+'10.โพนสวรรค์ ใส่แค่ปี 68มา'!Y49+'11.วังยาง'!Y49+'12.ธาตุพนม'!Y49</f>
        <v>0</v>
      </c>
      <c r="Z49" s="110">
        <f>+'1. นครพนม กรอกตัวหนังสือมา'!Z49+'2.ปลาปาก รด,คชจ1เดือน&gt;แผน'!Z49+'3.ท่าอุเทน ใส่แค่ปี 68มา'!Z49+'4.บ้านแพง ใส่แค่ปี 68มา'!Z49+'5.นาทม'!Z49+'6.เรณูนคร ใส่แค่ปี 68มา'!Z49+' 7.นาแก ใส่แค่ปี 69มา'!Z49+'8.ศรีสงคราม'!Z49+'9.นาหว้า'!Z49+'10.โพนสวรรค์ ใส่แค่ปี 68มา'!Z49+'11.วังยาง'!Z49+'12.ธาตุพนม'!Z49</f>
        <v>0</v>
      </c>
      <c r="AA49" s="110">
        <f>+'1. นครพนม กรอกตัวหนังสือมา'!AA49+'2.ปลาปาก รด,คชจ1เดือน&gt;แผน'!AA49+'3.ท่าอุเทน ใส่แค่ปี 68มา'!AA49+'4.บ้านแพง ใส่แค่ปี 68มา'!AA49+'5.นาทม'!AA49+'6.เรณูนคร ใส่แค่ปี 68มา'!AA49+' 7.นาแก ใส่แค่ปี 69มา'!AA49+'8.ศรีสงคราม'!AA49+'9.นาหว้า'!AA49+'10.โพนสวรรค์ ใส่แค่ปี 68มา'!AA49+'11.วังยาง'!AA49+'12.ธาตุพนม'!AA49</f>
        <v>0</v>
      </c>
      <c r="AB49" s="110">
        <f>+'1. นครพนม กรอกตัวหนังสือมา'!AB49+'2.ปลาปาก รด,คชจ1เดือน&gt;แผน'!AB49+'3.ท่าอุเทน ใส่แค่ปี 68มา'!AB49+'4.บ้านแพง ใส่แค่ปี 68มา'!AB49+'5.นาทม'!AB49+'6.เรณูนคร ใส่แค่ปี 68มา'!AB49+' 7.นาแก ใส่แค่ปี 69มา'!AB49+'8.ศรีสงคราม'!AB49+'9.นาหว้า'!AB49+'10.โพนสวรรค์ ใส่แค่ปี 68มา'!AB49+'11.วังยาง'!AB49+'12.ธาตุพนม'!AB49</f>
        <v>0</v>
      </c>
      <c r="AC49" s="110">
        <f>+'1. นครพนม กรอกตัวหนังสือมา'!AC49+'2.ปลาปาก รด,คชจ1เดือน&gt;แผน'!AC49+'3.ท่าอุเทน ใส่แค่ปี 68มา'!AC49+'4.บ้านแพง ใส่แค่ปี 68มา'!AC49+'5.นาทม'!AC49+'6.เรณูนคร ใส่แค่ปี 68มา'!AC49+' 7.นาแก ใส่แค่ปี 69มา'!AC49+'8.ศรีสงคราม'!AC49+'9.นาหว้า'!AC49+'10.โพนสวรรค์ ใส่แค่ปี 68มา'!AC49+'11.วังยาง'!AC49+'12.ธาตุพนม'!AC49</f>
        <v>0</v>
      </c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f>+'1. นครพนม กรอกตัวหนังสือมา'!E50+'2.ปลาปาก รด,คชจ1เดือน&gt;แผน'!E50+'3.ท่าอุเทน ใส่แค่ปี 68มา'!E50+'4.บ้านแพง ใส่แค่ปี 68มา'!E50+'5.นาทม'!E50+'6.เรณูนคร ใส่แค่ปี 68มา'!E50+' 7.นาแก ใส่แค่ปี 69มา'!E50+'8.ศรีสงคราม'!E50+'9.นาหว้า'!E50+'10.โพนสวรรค์ ใส่แค่ปี 68มา'!E50+'11.วังยาง'!E50+'12.ธาตุพนม'!E50</f>
        <v>96538474.790000007</v>
      </c>
      <c r="F50" s="110">
        <f>+'1. นครพนม กรอกตัวหนังสือมา'!F50+'2.ปลาปาก รด,คชจ1เดือน&gt;แผน'!F50+'3.ท่าอุเทน ใส่แค่ปี 68มา'!F50+'4.บ้านแพง ใส่แค่ปี 68มา'!F50+'5.นาทม'!F50+'6.เรณูนคร ใส่แค่ปี 68มา'!F50+' 7.นาแก ใส่แค่ปี 69มา'!F50+'8.ศรีสงคราม'!F50+'9.นาหว้า'!F50+'10.โพนสวรรค์ ใส่แค่ปี 68มา'!F50+'11.วังยาง'!F50+'12.ธาตุพนม'!F50</f>
        <v>1644676.95</v>
      </c>
      <c r="G50" s="110">
        <f>+'1. นครพนม กรอกตัวหนังสือมา'!G50+'2.ปลาปาก รด,คชจ1เดือน&gt;แผน'!G50+'3.ท่าอุเทน ใส่แค่ปี 68มา'!G50+'4.บ้านแพง ใส่แค่ปี 68มา'!G50+'5.นาทม'!G50+'6.เรณูนคร ใส่แค่ปี 68มา'!G50+' 7.นาแก ใส่แค่ปี 69มา'!G50+'8.ศรีสงคราม'!G50+'9.นาหว้า'!G50+'10.โพนสวรรค์ ใส่แค่ปี 68มา'!G50+'11.วังยาง'!G50+'12.ธาตุพนม'!G50</f>
        <v>3472344.21</v>
      </c>
      <c r="H50" s="110">
        <f>+'1. นครพนม กรอกตัวหนังสือมา'!H50+'2.ปลาปาก รด,คชจ1เดือน&gt;แผน'!H50+'3.ท่าอุเทน ใส่แค่ปี 68มา'!H50+'4.บ้านแพง ใส่แค่ปี 68มา'!H50+'5.นาทม'!H50+'6.เรณูนคร ใส่แค่ปี 68มา'!H50+' 7.นาแก ใส่แค่ปี 69มา'!H50+'8.ศรีสงคราม'!H50+'9.นาหว้า'!H50+'10.โพนสวรรค์ ใส่แค่ปี 68มา'!H50+'11.วังยาง'!H50+'12.ธาตุพนม'!H50</f>
        <v>0</v>
      </c>
      <c r="I50" s="110">
        <f>+'1. นครพนม กรอกตัวหนังสือมา'!I50+'2.ปลาปาก รด,คชจ1เดือน&gt;แผน'!I50+'3.ท่าอุเทน ใส่แค่ปี 68มา'!I50+'4.บ้านแพง ใส่แค่ปี 68มา'!I50+'5.นาทม'!I50+'6.เรณูนคร ใส่แค่ปี 68มา'!I50+' 7.นาแก ใส่แค่ปี 69มา'!I50+'8.ศรีสงคราม'!I50+'9.นาหว้า'!I50+'10.โพนสวรรค์ ใส่แค่ปี 68มา'!I50+'11.วังยาง'!I50+'12.ธาตุพนม'!I50</f>
        <v>0</v>
      </c>
      <c r="J50" s="110">
        <f>+'1. นครพนม กรอกตัวหนังสือมา'!J50+'2.ปลาปาก รด,คชจ1เดือน&gt;แผน'!J50+'3.ท่าอุเทน ใส่แค่ปี 68มา'!J50+'4.บ้านแพง ใส่แค่ปี 68มา'!J50+'5.นาทม'!J50+'6.เรณูนคร ใส่แค่ปี 68มา'!J50+' 7.นาแก ใส่แค่ปี 69มา'!J50+'8.ศรีสงคราม'!J50+'9.นาหว้า'!J50+'10.โพนสวรรค์ ใส่แค่ปี 68มา'!J50+'11.วังยาง'!J50+'12.ธาตุพนม'!J50</f>
        <v>0</v>
      </c>
      <c r="K50" s="110">
        <f>+'1. นครพนม กรอกตัวหนังสือมา'!K50+'2.ปลาปาก รด,คชจ1เดือน&gt;แผน'!K50+'3.ท่าอุเทน ใส่แค่ปี 68มา'!K50+'4.บ้านแพง ใส่แค่ปี 68มา'!K50+'5.นาทม'!K50+'6.เรณูนคร ใส่แค่ปี 68มา'!K50+' 7.นาแก ใส่แค่ปี 69มา'!K50+'8.ศรีสงคราม'!K50+'9.นาหว้า'!K50+'10.โพนสวรรค์ ใส่แค่ปี 68มา'!K50+'11.วังยาง'!K50+'12.ธาตุพนม'!K50</f>
        <v>0</v>
      </c>
      <c r="L50" s="110">
        <f>+'1. นครพนม กรอกตัวหนังสือมา'!L50+'2.ปลาปาก รด,คชจ1เดือน&gt;แผน'!L50+'3.ท่าอุเทน ใส่แค่ปี 68มา'!L50+'4.บ้านแพง ใส่แค่ปี 68มา'!L50+'5.นาทม'!L50+'6.เรณูนคร ใส่แค่ปี 68มา'!L50+' 7.นาแก ใส่แค่ปี 69มา'!L50+'8.ศรีสงคราม'!L50+'9.นาหว้า'!L50+'10.โพนสวรรค์ ใส่แค่ปี 68มา'!L50+'11.วังยาง'!L50+'12.ธาตุพนม'!L50</f>
        <v>0</v>
      </c>
      <c r="M50" s="110">
        <f>+'1. นครพนม กรอกตัวหนังสือมา'!M50+'2.ปลาปาก รด,คชจ1เดือน&gt;แผน'!M50+'3.ท่าอุเทน ใส่แค่ปี 68มา'!M50+'4.บ้านแพง ใส่แค่ปี 68มา'!M50+'5.นาทม'!M50+'6.เรณูนคร ใส่แค่ปี 68มา'!M50+' 7.นาแก ใส่แค่ปี 69มา'!M50+'8.ศรีสงคราม'!M50+'9.นาหว้า'!M50+'10.โพนสวรรค์ ใส่แค่ปี 68มา'!M50+'11.วังยาง'!M50+'12.ธาตุพนม'!M50</f>
        <v>0</v>
      </c>
      <c r="N50" s="110">
        <f>+'1. นครพนม กรอกตัวหนังสือมา'!N50+'2.ปลาปาก รด,คชจ1เดือน&gt;แผน'!N50+'3.ท่าอุเทน ใส่แค่ปี 68มา'!N50+'4.บ้านแพง ใส่แค่ปี 68มา'!N50+'5.นาทม'!N50+'6.เรณูนคร ใส่แค่ปี 68มา'!N50+' 7.นาแก ใส่แค่ปี 69มา'!N50+'8.ศรีสงคราม'!N50+'9.นาหว้า'!N50+'10.โพนสวรรค์ ใส่แค่ปี 68มา'!N50+'11.วังยาง'!N50+'12.ธาตุพนม'!N50</f>
        <v>0</v>
      </c>
      <c r="O50" s="110">
        <f>+'1. นครพนม กรอกตัวหนังสือมา'!O50+'2.ปลาปาก รด,คชจ1เดือน&gt;แผน'!O50+'3.ท่าอุเทน ใส่แค่ปี 68มา'!O50+'4.บ้านแพง ใส่แค่ปี 68มา'!O50+'5.นาทม'!O50+'6.เรณูนคร ใส่แค่ปี 68มา'!O50+' 7.นาแก ใส่แค่ปี 69มา'!O50+'8.ศรีสงคราม'!O50+'9.นาหว้า'!O50+'10.โพนสวรรค์ ใส่แค่ปี 68มา'!O50+'11.วังยาง'!O50+'12.ธาตุพนม'!O50</f>
        <v>0</v>
      </c>
      <c r="P50" s="110">
        <f>+'1. นครพนม กรอกตัวหนังสือมา'!P50+'2.ปลาปาก รด,คชจ1เดือน&gt;แผน'!P50+'3.ท่าอุเทน ใส่แค่ปี 68มา'!P50+'4.บ้านแพง ใส่แค่ปี 68มา'!P50+'5.นาทม'!P50+'6.เรณูนคร ใส่แค่ปี 68มา'!P50+' 7.นาแก ใส่แค่ปี 69มา'!P50+'8.ศรีสงคราม'!P50+'9.นาหว้า'!P50+'10.โพนสวรรค์ ใส่แค่ปี 68มา'!P50+'11.วังยาง'!P50+'12.ธาตุพนม'!P50</f>
        <v>0</v>
      </c>
      <c r="Q50" s="110">
        <f>+'1. นครพนม กรอกตัวหนังสือมา'!Q50+'2.ปลาปาก รด,คชจ1เดือน&gt;แผน'!Q50+'3.ท่าอุเทน ใส่แค่ปี 68มา'!Q50+'4.บ้านแพง ใส่แค่ปี 68มา'!Q50+'5.นาทม'!Q50+'6.เรณูนคร ใส่แค่ปี 68มา'!Q50+' 7.นาแก ใส่แค่ปี 69มา'!Q50+'8.ศรีสงคราม'!Q50+'9.นาหว้า'!Q50+'10.โพนสวรรค์ ใส่แค่ปี 68มา'!Q50+'11.วังยาง'!Q50+'12.ธาตุพนม'!Q50</f>
        <v>0</v>
      </c>
      <c r="R50" s="110">
        <f>+'1. นครพนม กรอกตัวหนังสือมา'!R50+'2.ปลาปาก รด,คชจ1เดือน&gt;แผน'!R50+'3.ท่าอุเทน ใส่แค่ปี 68มา'!R50+'4.บ้านแพง ใส่แค่ปี 68มา'!R50+'5.นาทม'!R50+'6.เรณูนคร ใส่แค่ปี 68มา'!R50+' 7.นาแก ใส่แค่ปี 69มา'!R50+'8.ศรีสงคราม'!R50+'9.นาหว้า'!R50+'10.โพนสวรรค์ ใส่แค่ปี 68มา'!R50+'11.วังยาง'!R50+'12.ธาตุพนม'!R50</f>
        <v>0</v>
      </c>
      <c r="S50" s="110">
        <f>+'1. นครพนม กรอกตัวหนังสือมา'!S50+'2.ปลาปาก รด,คชจ1เดือน&gt;แผน'!S50+'3.ท่าอุเทน ใส่แค่ปี 68มา'!S50+'4.บ้านแพง ใส่แค่ปี 68มา'!S50+'5.นาทม'!S50+'6.เรณูนคร ใส่แค่ปี 68มา'!S50+' 7.นาแก ใส่แค่ปี 69มา'!S50+'8.ศรีสงคราม'!S50+'9.นาหว้า'!S50+'10.โพนสวรรค์ ใส่แค่ปี 68มา'!S50+'11.วังยาง'!S50+'12.ธาตุพนม'!S50</f>
        <v>0</v>
      </c>
      <c r="T50" s="110">
        <f>+'1. นครพนม กรอกตัวหนังสือมา'!T50+'2.ปลาปาก รด,คชจ1เดือน&gt;แผน'!T50+'3.ท่าอุเทน ใส่แค่ปี 68มา'!T50+'4.บ้านแพง ใส่แค่ปี 68มา'!T50+'5.นาทม'!T50+'6.เรณูนคร ใส่แค่ปี 68มา'!T50+' 7.นาแก ใส่แค่ปี 69มา'!T50+'8.ศรีสงคราม'!T50+'9.นาหว้า'!T50+'10.โพนสวรรค์ ใส่แค่ปี 68มา'!T50+'11.วังยาง'!T50+'12.ธาตุพนม'!T50</f>
        <v>0</v>
      </c>
      <c r="U50" s="110">
        <f>+'1. นครพนม กรอกตัวหนังสือมา'!U50+'2.ปลาปาก รด,คชจ1เดือน&gt;แผน'!U50+'3.ท่าอุเทน ใส่แค่ปี 68มา'!U50+'4.บ้านแพง ใส่แค่ปี 68มา'!U50+'5.นาทม'!U50+'6.เรณูนคร ใส่แค่ปี 68มา'!U50+' 7.นาแก ใส่แค่ปี 69มา'!U50+'8.ศรีสงคราม'!U50+'9.นาหว้า'!U50+'10.โพนสวรรค์ ใส่แค่ปี 68มา'!U50+'11.วังยาง'!U50+'12.ธาตุพนม'!U50</f>
        <v>0</v>
      </c>
      <c r="V50" s="110">
        <f>+'1. นครพนม กรอกตัวหนังสือมา'!V50+'2.ปลาปาก รด,คชจ1เดือน&gt;แผน'!V50+'3.ท่าอุเทน ใส่แค่ปี 68มา'!V50+'4.บ้านแพง ใส่แค่ปี 68มา'!V50+'5.นาทม'!V50+'6.เรณูนคร ใส่แค่ปี 68มา'!V50+' 7.นาแก ใส่แค่ปี 69มา'!V50+'8.ศรีสงคราม'!V50+'9.นาหว้า'!V50+'10.โพนสวรรค์ ใส่แค่ปี 68มา'!V50+'11.วังยาง'!V50+'12.ธาตุพนม'!V50</f>
        <v>0</v>
      </c>
      <c r="W50" s="110">
        <f>+'1. นครพนม กรอกตัวหนังสือมา'!W50+'2.ปลาปาก รด,คชจ1เดือน&gt;แผน'!W50+'3.ท่าอุเทน ใส่แค่ปี 68มา'!W50+'4.บ้านแพง ใส่แค่ปี 68มา'!W50+'5.นาทม'!W50+'6.เรณูนคร ใส่แค่ปี 68มา'!W50+' 7.นาแก ใส่แค่ปี 69มา'!W50+'8.ศรีสงคราม'!W50+'9.นาหว้า'!W50+'10.โพนสวรรค์ ใส่แค่ปี 68มา'!W50+'11.วังยาง'!W50+'12.ธาตุพนม'!W50</f>
        <v>0</v>
      </c>
      <c r="X50" s="110">
        <f>+'1. นครพนม กรอกตัวหนังสือมา'!X50+'2.ปลาปาก รด,คชจ1เดือน&gt;แผน'!X50+'3.ท่าอุเทน ใส่แค่ปี 68มา'!X50+'4.บ้านแพง ใส่แค่ปี 68มา'!X50+'5.นาทม'!X50+'6.เรณูนคร ใส่แค่ปี 68มา'!X50+' 7.นาแก ใส่แค่ปี 69มา'!X50+'8.ศรีสงคราม'!X50+'9.นาหว้า'!X50+'10.โพนสวรรค์ ใส่แค่ปี 68มา'!X50+'11.วังยาง'!X50+'12.ธาตุพนม'!X50</f>
        <v>0</v>
      </c>
      <c r="Y50" s="110">
        <f>+'1. นครพนม กรอกตัวหนังสือมา'!Y50+'2.ปลาปาก รด,คชจ1เดือน&gt;แผน'!Y50+'3.ท่าอุเทน ใส่แค่ปี 68มา'!Y50+'4.บ้านแพง ใส่แค่ปี 68มา'!Y50+'5.นาทม'!Y50+'6.เรณูนคร ใส่แค่ปี 68มา'!Y50+' 7.นาแก ใส่แค่ปี 69มา'!Y50+'8.ศรีสงคราม'!Y50+'9.นาหว้า'!Y50+'10.โพนสวรรค์ ใส่แค่ปี 68มา'!Y50+'11.วังยาง'!Y50+'12.ธาตุพนม'!Y50</f>
        <v>0</v>
      </c>
      <c r="Z50" s="110">
        <f>+'1. นครพนม กรอกตัวหนังสือมา'!Z50+'2.ปลาปาก รด,คชจ1เดือน&gt;แผน'!Z50+'3.ท่าอุเทน ใส่แค่ปี 68มา'!Z50+'4.บ้านแพง ใส่แค่ปี 68มา'!Z50+'5.นาทม'!Z50+'6.เรณูนคร ใส่แค่ปี 68มา'!Z50+' 7.นาแก ใส่แค่ปี 69มา'!Z50+'8.ศรีสงคราม'!Z50+'9.นาหว้า'!Z50+'10.โพนสวรรค์ ใส่แค่ปี 68มา'!Z50+'11.วังยาง'!Z50+'12.ธาตุพนม'!Z50</f>
        <v>0</v>
      </c>
      <c r="AA50" s="110">
        <f>+'1. นครพนม กรอกตัวหนังสือมา'!AA50+'2.ปลาปาก รด,คชจ1เดือน&gt;แผน'!AA50+'3.ท่าอุเทน ใส่แค่ปี 68มา'!AA50+'4.บ้านแพง ใส่แค่ปี 68มา'!AA50+'5.นาทม'!AA50+'6.เรณูนคร ใส่แค่ปี 68มา'!AA50+' 7.นาแก ใส่แค่ปี 69มา'!AA50+'8.ศรีสงคราม'!AA50+'9.นาหว้า'!AA50+'10.โพนสวรรค์ ใส่แค่ปี 68มา'!AA50+'11.วังยาง'!AA50+'12.ธาตุพนม'!AA50</f>
        <v>0</v>
      </c>
      <c r="AB50" s="110">
        <f>+'1. นครพนม กรอกตัวหนังสือมา'!AB50+'2.ปลาปาก รด,คชจ1เดือน&gt;แผน'!AB50+'3.ท่าอุเทน ใส่แค่ปี 68มา'!AB50+'4.บ้านแพง ใส่แค่ปี 68มา'!AB50+'5.นาทม'!AB50+'6.เรณูนคร ใส่แค่ปี 68มา'!AB50+' 7.นาแก ใส่แค่ปี 69มา'!AB50+'8.ศรีสงคราม'!AB50+'9.นาหว้า'!AB50+'10.โพนสวรรค์ ใส่แค่ปี 68มา'!AB50+'11.วังยาง'!AB50+'12.ธาตุพนม'!AB50</f>
        <v>0</v>
      </c>
      <c r="AC50" s="110">
        <f>+'1. นครพนม กรอกตัวหนังสือมา'!AC50+'2.ปลาปาก รด,คชจ1เดือน&gt;แผน'!AC50+'3.ท่าอุเทน ใส่แค่ปี 68มา'!AC50+'4.บ้านแพง ใส่แค่ปี 68มา'!AC50+'5.นาทม'!AC50+'6.เรณูนคร ใส่แค่ปี 68มา'!AC50+' 7.นาแก ใส่แค่ปี 69มา'!AC50+'8.ศรีสงคราม'!AC50+'9.นาหว้า'!AC50+'10.โพนสวรรค์ ใส่แค่ปี 68มา'!AC50+'11.วังยาง'!AC50+'12.ธาตุพนม'!AC50</f>
        <v>0</v>
      </c>
      <c r="AD50" s="110">
        <f t="shared" si="13"/>
        <v>5117021.16</v>
      </c>
      <c r="AE50" s="111">
        <f t="shared" si="14"/>
        <v>5.300499278791226</v>
      </c>
      <c r="AF50" s="110">
        <f t="shared" si="15"/>
        <v>91421453.63000001</v>
      </c>
      <c r="AG50" s="111">
        <f t="shared" si="16"/>
        <v>94.699500721208793</v>
      </c>
    </row>
    <row r="51" spans="2:33" ht="24" customHeight="1">
      <c r="B51" s="109"/>
      <c r="C51" s="109"/>
      <c r="D51" s="109" t="s">
        <v>65</v>
      </c>
      <c r="E51" s="110">
        <f>+'1. นครพนม กรอกตัวหนังสือมา'!E51+'2.ปลาปาก รด,คชจ1เดือน&gt;แผน'!E51+'3.ท่าอุเทน ใส่แค่ปี 68มา'!E51+'4.บ้านแพง ใส่แค่ปี 68มา'!E51+'5.นาทม'!E51+'6.เรณูนคร ใส่แค่ปี 68มา'!E51+' 7.นาแก ใส่แค่ปี 69มา'!E51+'8.ศรีสงคราม'!E51+'9.นาหว้า'!E51+'10.โพนสวรรค์ ใส่แค่ปี 68มา'!E51+'11.วังยาง'!E51+'12.ธาตุพนม'!E51</f>
        <v>67125083.090000004</v>
      </c>
      <c r="F51" s="110">
        <f>+'1. นครพนม กรอกตัวหนังสือมา'!F51+'2.ปลาปาก รด,คชจ1เดือน&gt;แผน'!F51+'3.ท่าอุเทน ใส่แค่ปี 68มา'!F51+'4.บ้านแพง ใส่แค่ปี 68มา'!F51+'5.นาทม'!F51+'6.เรณูนคร ใส่แค่ปี 68มา'!F51+' 7.นาแก ใส่แค่ปี 69มา'!F51+'8.ศรีสงคราม'!F51+'9.นาหว้า'!F51+'10.โพนสวรรค์ ใส่แค่ปี 68มา'!F51+'11.วังยาง'!F51+'12.ธาตุพนม'!F51</f>
        <v>1207743.3199999998</v>
      </c>
      <c r="G51" s="110">
        <f>+'1. นครพนม กรอกตัวหนังสือมา'!G51+'2.ปลาปาก รด,คชจ1เดือน&gt;แผน'!G51+'3.ท่าอุเทน ใส่แค่ปี 68มา'!G51+'4.บ้านแพง ใส่แค่ปี 68มา'!G51+'5.นาทม'!G51+'6.เรณูนคร ใส่แค่ปี 68มา'!G51+' 7.นาแก ใส่แค่ปี 69มา'!G51+'8.ศรีสงคราม'!G51+'9.นาหว้า'!G51+'10.โพนสวรรค์ ใส่แค่ปี 68มา'!G51+'11.วังยาง'!G51+'12.ธาตุพนม'!G51</f>
        <v>3468593.67</v>
      </c>
      <c r="H51" s="110">
        <f>+'1. นครพนม กรอกตัวหนังสือมา'!H51+'2.ปลาปาก รด,คชจ1เดือน&gt;แผน'!H51+'3.ท่าอุเทน ใส่แค่ปี 68มา'!H51+'4.บ้านแพง ใส่แค่ปี 68มา'!H51+'5.นาทม'!H51+'6.เรณูนคร ใส่แค่ปี 68มา'!H51+' 7.นาแก ใส่แค่ปี 69มา'!H51+'8.ศรีสงคราม'!H51+'9.นาหว้า'!H51+'10.โพนสวรรค์ ใส่แค่ปี 68มา'!H51+'11.วังยาง'!H51+'12.ธาตุพนม'!H51</f>
        <v>0</v>
      </c>
      <c r="I51" s="110">
        <f>+'1. นครพนม กรอกตัวหนังสือมา'!I51+'2.ปลาปาก รด,คชจ1เดือน&gt;แผน'!I51+'3.ท่าอุเทน ใส่แค่ปี 68มา'!I51+'4.บ้านแพง ใส่แค่ปี 68มา'!I51+'5.นาทม'!I51+'6.เรณูนคร ใส่แค่ปี 68มา'!I51+' 7.นาแก ใส่แค่ปี 69มา'!I51+'8.ศรีสงคราม'!I51+'9.นาหว้า'!I51+'10.โพนสวรรค์ ใส่แค่ปี 68มา'!I51+'11.วังยาง'!I51+'12.ธาตุพนม'!I51</f>
        <v>0</v>
      </c>
      <c r="J51" s="110">
        <f>+'1. นครพนม กรอกตัวหนังสือมา'!J51+'2.ปลาปาก รด,คชจ1เดือน&gt;แผน'!J51+'3.ท่าอุเทน ใส่แค่ปี 68มา'!J51+'4.บ้านแพง ใส่แค่ปี 68มา'!J51+'5.นาทม'!J51+'6.เรณูนคร ใส่แค่ปี 68มา'!J51+' 7.นาแก ใส่แค่ปี 69มา'!J51+'8.ศรีสงคราม'!J51+'9.นาหว้า'!J51+'10.โพนสวรรค์ ใส่แค่ปี 68มา'!J51+'11.วังยาง'!J51+'12.ธาตุพนม'!J51</f>
        <v>0</v>
      </c>
      <c r="K51" s="110">
        <f>+'1. นครพนม กรอกตัวหนังสือมา'!K51+'2.ปลาปาก รด,คชจ1เดือน&gt;แผน'!K51+'3.ท่าอุเทน ใส่แค่ปี 68มา'!K51+'4.บ้านแพง ใส่แค่ปี 68มา'!K51+'5.นาทม'!K51+'6.เรณูนคร ใส่แค่ปี 68มา'!K51+' 7.นาแก ใส่แค่ปี 69มา'!K51+'8.ศรีสงคราม'!K51+'9.นาหว้า'!K51+'10.โพนสวรรค์ ใส่แค่ปี 68มา'!K51+'11.วังยาง'!K51+'12.ธาตุพนม'!K51</f>
        <v>0</v>
      </c>
      <c r="L51" s="110">
        <f>+'1. นครพนม กรอกตัวหนังสือมา'!L51+'2.ปลาปาก รด,คชจ1เดือน&gt;แผน'!L51+'3.ท่าอุเทน ใส่แค่ปี 68มา'!L51+'4.บ้านแพง ใส่แค่ปี 68มา'!L51+'5.นาทม'!L51+'6.เรณูนคร ใส่แค่ปี 68มา'!L51+' 7.นาแก ใส่แค่ปี 69มา'!L51+'8.ศรีสงคราม'!L51+'9.นาหว้า'!L51+'10.โพนสวรรค์ ใส่แค่ปี 68มา'!L51+'11.วังยาง'!L51+'12.ธาตุพนม'!L51</f>
        <v>0</v>
      </c>
      <c r="M51" s="110">
        <f>+'1. นครพนม กรอกตัวหนังสือมา'!M51+'2.ปลาปาก รด,คชจ1เดือน&gt;แผน'!M51+'3.ท่าอุเทน ใส่แค่ปี 68มา'!M51+'4.บ้านแพง ใส่แค่ปี 68มา'!M51+'5.นาทม'!M51+'6.เรณูนคร ใส่แค่ปี 68มา'!M51+' 7.นาแก ใส่แค่ปี 69มา'!M51+'8.ศรีสงคราม'!M51+'9.นาหว้า'!M51+'10.โพนสวรรค์ ใส่แค่ปี 68มา'!M51+'11.วังยาง'!M51+'12.ธาตุพนม'!M51</f>
        <v>0</v>
      </c>
      <c r="N51" s="110">
        <f>+'1. นครพนม กรอกตัวหนังสือมา'!N51+'2.ปลาปาก รด,คชจ1เดือน&gt;แผน'!N51+'3.ท่าอุเทน ใส่แค่ปี 68มา'!N51+'4.บ้านแพง ใส่แค่ปี 68มา'!N51+'5.นาทม'!N51+'6.เรณูนคร ใส่แค่ปี 68มา'!N51+' 7.นาแก ใส่แค่ปี 69มา'!N51+'8.ศรีสงคราม'!N51+'9.นาหว้า'!N51+'10.โพนสวรรค์ ใส่แค่ปี 68มา'!N51+'11.วังยาง'!N51+'12.ธาตุพนม'!N51</f>
        <v>0</v>
      </c>
      <c r="O51" s="110">
        <f>+'1. นครพนม กรอกตัวหนังสือมา'!O51+'2.ปลาปาก รด,คชจ1เดือน&gt;แผน'!O51+'3.ท่าอุเทน ใส่แค่ปี 68มา'!O51+'4.บ้านแพง ใส่แค่ปี 68มา'!O51+'5.นาทม'!O51+'6.เรณูนคร ใส่แค่ปี 68มา'!O51+' 7.นาแก ใส่แค่ปี 69มา'!O51+'8.ศรีสงคราม'!O51+'9.นาหว้า'!O51+'10.โพนสวรรค์ ใส่แค่ปี 68มา'!O51+'11.วังยาง'!O51+'12.ธาตุพนม'!O51</f>
        <v>0</v>
      </c>
      <c r="P51" s="110">
        <f>+'1. นครพนม กรอกตัวหนังสือมา'!P51+'2.ปลาปาก รด,คชจ1เดือน&gt;แผน'!P51+'3.ท่าอุเทน ใส่แค่ปี 68มา'!P51+'4.บ้านแพง ใส่แค่ปี 68มา'!P51+'5.นาทม'!P51+'6.เรณูนคร ใส่แค่ปี 68มา'!P51+' 7.นาแก ใส่แค่ปี 69มา'!P51+'8.ศรีสงคราม'!P51+'9.นาหว้า'!P51+'10.โพนสวรรค์ ใส่แค่ปี 68มา'!P51+'11.วังยาง'!P51+'12.ธาตุพนม'!P51</f>
        <v>0</v>
      </c>
      <c r="Q51" s="110">
        <f>+'1. นครพนม กรอกตัวหนังสือมา'!Q51+'2.ปลาปาก รด,คชจ1เดือน&gt;แผน'!Q51+'3.ท่าอุเทน ใส่แค่ปี 68มา'!Q51+'4.บ้านแพง ใส่แค่ปี 68มา'!Q51+'5.นาทม'!Q51+'6.เรณูนคร ใส่แค่ปี 68มา'!Q51+' 7.นาแก ใส่แค่ปี 69มา'!Q51+'8.ศรีสงคราม'!Q51+'9.นาหว้า'!Q51+'10.โพนสวรรค์ ใส่แค่ปี 68มา'!Q51+'11.วังยาง'!Q51+'12.ธาตุพนม'!Q51</f>
        <v>0</v>
      </c>
      <c r="R51" s="110">
        <f>+'1. นครพนม กรอกตัวหนังสือมา'!R51+'2.ปลาปาก รด,คชจ1เดือน&gt;แผน'!R51+'3.ท่าอุเทน ใส่แค่ปี 68มา'!R51+'4.บ้านแพง ใส่แค่ปี 68มา'!R51+'5.นาทม'!R51+'6.เรณูนคร ใส่แค่ปี 68มา'!R51+' 7.นาแก ใส่แค่ปี 69มา'!R51+'8.ศรีสงคราม'!R51+'9.นาหว้า'!R51+'10.โพนสวรรค์ ใส่แค่ปี 68มา'!R51+'11.วังยาง'!R51+'12.ธาตุพนม'!R51</f>
        <v>0</v>
      </c>
      <c r="S51" s="110">
        <f>+'1. นครพนม กรอกตัวหนังสือมา'!S51+'2.ปลาปาก รด,คชจ1เดือน&gt;แผน'!S51+'3.ท่าอุเทน ใส่แค่ปี 68มา'!S51+'4.บ้านแพง ใส่แค่ปี 68มา'!S51+'5.นาทม'!S51+'6.เรณูนคร ใส่แค่ปี 68มา'!S51+' 7.นาแก ใส่แค่ปี 69มา'!S51+'8.ศรีสงคราม'!S51+'9.นาหว้า'!S51+'10.โพนสวรรค์ ใส่แค่ปี 68มา'!S51+'11.วังยาง'!S51+'12.ธาตุพนม'!S51</f>
        <v>0</v>
      </c>
      <c r="T51" s="110">
        <f>+'1. นครพนม กรอกตัวหนังสือมา'!T51+'2.ปลาปาก รด,คชจ1เดือน&gt;แผน'!T51+'3.ท่าอุเทน ใส่แค่ปี 68มา'!T51+'4.บ้านแพง ใส่แค่ปี 68มา'!T51+'5.นาทม'!T51+'6.เรณูนคร ใส่แค่ปี 68มา'!T51+' 7.นาแก ใส่แค่ปี 69มา'!T51+'8.ศรีสงคราม'!T51+'9.นาหว้า'!T51+'10.โพนสวรรค์ ใส่แค่ปี 68มา'!T51+'11.วังยาง'!T51+'12.ธาตุพนม'!T51</f>
        <v>0</v>
      </c>
      <c r="U51" s="110">
        <f>+'1. นครพนม กรอกตัวหนังสือมา'!U51+'2.ปลาปาก รด,คชจ1เดือน&gt;แผน'!U51+'3.ท่าอุเทน ใส่แค่ปี 68มา'!U51+'4.บ้านแพง ใส่แค่ปี 68มา'!U51+'5.นาทม'!U51+'6.เรณูนคร ใส่แค่ปี 68มา'!U51+' 7.นาแก ใส่แค่ปี 69มา'!U51+'8.ศรีสงคราม'!U51+'9.นาหว้า'!U51+'10.โพนสวรรค์ ใส่แค่ปี 68มา'!U51+'11.วังยาง'!U51+'12.ธาตุพนม'!U51</f>
        <v>0</v>
      </c>
      <c r="V51" s="110">
        <f>+'1. นครพนม กรอกตัวหนังสือมา'!V51+'2.ปลาปาก รด,คชจ1เดือน&gt;แผน'!V51+'3.ท่าอุเทน ใส่แค่ปี 68มา'!V51+'4.บ้านแพง ใส่แค่ปี 68มา'!V51+'5.นาทม'!V51+'6.เรณูนคร ใส่แค่ปี 68มา'!V51+' 7.นาแก ใส่แค่ปี 69มา'!V51+'8.ศรีสงคราม'!V51+'9.นาหว้า'!V51+'10.โพนสวรรค์ ใส่แค่ปี 68มา'!V51+'11.วังยาง'!V51+'12.ธาตุพนม'!V51</f>
        <v>0</v>
      </c>
      <c r="W51" s="110">
        <f>+'1. นครพนม กรอกตัวหนังสือมา'!W51+'2.ปลาปาก รด,คชจ1เดือน&gt;แผน'!W51+'3.ท่าอุเทน ใส่แค่ปี 68มา'!W51+'4.บ้านแพง ใส่แค่ปี 68มา'!W51+'5.นาทม'!W51+'6.เรณูนคร ใส่แค่ปี 68มา'!W51+' 7.นาแก ใส่แค่ปี 69มา'!W51+'8.ศรีสงคราม'!W51+'9.นาหว้า'!W51+'10.โพนสวรรค์ ใส่แค่ปี 68มา'!W51+'11.วังยาง'!W51+'12.ธาตุพนม'!W51</f>
        <v>0</v>
      </c>
      <c r="X51" s="110">
        <f>+'1. นครพนม กรอกตัวหนังสือมา'!X51+'2.ปลาปาก รด,คชจ1เดือน&gt;แผน'!X51+'3.ท่าอุเทน ใส่แค่ปี 68มา'!X51+'4.บ้านแพง ใส่แค่ปี 68มา'!X51+'5.นาทม'!X51+'6.เรณูนคร ใส่แค่ปี 68มา'!X51+' 7.นาแก ใส่แค่ปี 69มา'!X51+'8.ศรีสงคราม'!X51+'9.นาหว้า'!X51+'10.โพนสวรรค์ ใส่แค่ปี 68มา'!X51+'11.วังยาง'!X51+'12.ธาตุพนม'!X51</f>
        <v>0</v>
      </c>
      <c r="Y51" s="110">
        <f>+'1. นครพนม กรอกตัวหนังสือมา'!Y51+'2.ปลาปาก รด,คชจ1เดือน&gt;แผน'!Y51+'3.ท่าอุเทน ใส่แค่ปี 68มา'!Y51+'4.บ้านแพง ใส่แค่ปี 68มา'!Y51+'5.นาทม'!Y51+'6.เรณูนคร ใส่แค่ปี 68มา'!Y51+' 7.นาแก ใส่แค่ปี 69มา'!Y51+'8.ศรีสงคราม'!Y51+'9.นาหว้า'!Y51+'10.โพนสวรรค์ ใส่แค่ปี 68มา'!Y51+'11.วังยาง'!Y51+'12.ธาตุพนม'!Y51</f>
        <v>0</v>
      </c>
      <c r="Z51" s="110">
        <f>+'1. นครพนม กรอกตัวหนังสือมา'!Z51+'2.ปลาปาก รด,คชจ1เดือน&gt;แผน'!Z51+'3.ท่าอุเทน ใส่แค่ปี 68มา'!Z51+'4.บ้านแพง ใส่แค่ปี 68มา'!Z51+'5.นาทม'!Z51+'6.เรณูนคร ใส่แค่ปี 68มา'!Z51+' 7.นาแก ใส่แค่ปี 69มา'!Z51+'8.ศรีสงคราม'!Z51+'9.นาหว้า'!Z51+'10.โพนสวรรค์ ใส่แค่ปี 68มา'!Z51+'11.วังยาง'!Z51+'12.ธาตุพนม'!Z51</f>
        <v>0</v>
      </c>
      <c r="AA51" s="110">
        <f>+'1. นครพนม กรอกตัวหนังสือมา'!AA51+'2.ปลาปาก รด,คชจ1เดือน&gt;แผน'!AA51+'3.ท่าอุเทน ใส่แค่ปี 68มา'!AA51+'4.บ้านแพง ใส่แค่ปี 68มา'!AA51+'5.นาทม'!AA51+'6.เรณูนคร ใส่แค่ปี 68มา'!AA51+' 7.นาแก ใส่แค่ปี 69มา'!AA51+'8.ศรีสงคราม'!AA51+'9.นาหว้า'!AA51+'10.โพนสวรรค์ ใส่แค่ปี 68มา'!AA51+'11.วังยาง'!AA51+'12.ธาตุพนม'!AA51</f>
        <v>0</v>
      </c>
      <c r="AB51" s="110">
        <f>+'1. นครพนม กรอกตัวหนังสือมา'!AB51+'2.ปลาปาก รด,คชจ1เดือน&gt;แผน'!AB51+'3.ท่าอุเทน ใส่แค่ปี 68มา'!AB51+'4.บ้านแพง ใส่แค่ปี 68มา'!AB51+'5.นาทม'!AB51+'6.เรณูนคร ใส่แค่ปี 68มา'!AB51+' 7.นาแก ใส่แค่ปี 69มา'!AB51+'8.ศรีสงคราม'!AB51+'9.นาหว้า'!AB51+'10.โพนสวรรค์ ใส่แค่ปี 68มา'!AB51+'11.วังยาง'!AB51+'12.ธาตุพนม'!AB51</f>
        <v>0</v>
      </c>
      <c r="AC51" s="110">
        <f>+'1. นครพนม กรอกตัวหนังสือมา'!AC51+'2.ปลาปาก รด,คชจ1เดือน&gt;แผน'!AC51+'3.ท่าอุเทน ใส่แค่ปี 68มา'!AC51+'4.บ้านแพง ใส่แค่ปี 68มา'!AC51+'5.นาทม'!AC51+'6.เรณูนคร ใส่แค่ปี 68มา'!AC51+' 7.นาแก ใส่แค่ปี 69มา'!AC51+'8.ศรีสงคราม'!AC51+'9.นาหว้า'!AC51+'10.โพนสวรรค์ ใส่แค่ปี 68มา'!AC51+'11.วังยาง'!AC51+'12.ธาตุพนม'!AC51</f>
        <v>0</v>
      </c>
      <c r="AD51" s="110">
        <f t="shared" si="13"/>
        <v>4676336.99</v>
      </c>
      <c r="AE51" s="111">
        <f t="shared" si="14"/>
        <v>6.9666014174314812</v>
      </c>
      <c r="AF51" s="110">
        <f t="shared" si="15"/>
        <v>62448746.100000001</v>
      </c>
      <c r="AG51" s="111">
        <f t="shared" si="16"/>
        <v>93.033398582568509</v>
      </c>
    </row>
    <row r="52" spans="2:33" ht="24" customHeight="1">
      <c r="B52" s="109"/>
      <c r="C52" s="109"/>
      <c r="D52" s="109" t="s">
        <v>67</v>
      </c>
      <c r="E52" s="110">
        <f>+'1. นครพนม กรอกตัวหนังสือมา'!E52+'2.ปลาปาก รด,คชจ1เดือน&gt;แผน'!E52+'3.ท่าอุเทน ใส่แค่ปี 68มา'!E52+'4.บ้านแพง ใส่แค่ปี 68มา'!E52+'5.นาทม'!E52+'6.เรณูนคร ใส่แค่ปี 68มา'!E52+' 7.นาแก ใส่แค่ปี 69มา'!E52+'8.ศรีสงคราม'!E52+'9.นาหว้า'!E52+'10.โพนสวรรค์ ใส่แค่ปี 68มา'!E52+'11.วังยาง'!E52+'12.ธาตุพนม'!E52</f>
        <v>246373793.301512</v>
      </c>
      <c r="F52" s="110">
        <f>+'1. นครพนม กรอกตัวหนังสือมา'!F52+'2.ปลาปาก รด,คชจ1เดือน&gt;แผน'!F52+'3.ท่าอุเทน ใส่แค่ปี 68มา'!F52+'4.บ้านแพง ใส่แค่ปี 68มา'!F52+'5.นาทม'!F52+'6.เรณูนคร ใส่แค่ปี 68มา'!F52+' 7.นาแก ใส่แค่ปี 69มา'!F52+'8.ศรีสงคราม'!F52+'9.นาหว้า'!F52+'10.โพนสวรรค์ ใส่แค่ปี 68มา'!F52+'11.วังยาง'!F52+'12.ธาตุพนม'!F52</f>
        <v>4378817.18</v>
      </c>
      <c r="G52" s="110">
        <f>+'1. นครพนม กรอกตัวหนังสือมา'!G52+'2.ปลาปาก รด,คชจ1เดือน&gt;แผน'!G52+'3.ท่าอุเทน ใส่แค่ปี 68มา'!G52+'4.บ้านแพง ใส่แค่ปี 68มา'!G52+'5.นาทม'!G52+'6.เรณูนคร ใส่แค่ปี 68มา'!G52+' 7.นาแก ใส่แค่ปี 69มา'!G52+'8.ศรีสงคราม'!G52+'9.นาหว้า'!G52+'10.โพนสวรรค์ ใส่แค่ปี 68มา'!G52+'11.วังยาง'!G52+'12.ธาตุพนม'!G52</f>
        <v>57442807.850000001</v>
      </c>
      <c r="H52" s="110">
        <f>+'1. นครพนม กรอกตัวหนังสือมา'!H52+'2.ปลาปาก รด,คชจ1เดือน&gt;แผน'!H52+'3.ท่าอุเทน ใส่แค่ปี 68มา'!H52+'4.บ้านแพง ใส่แค่ปี 68มา'!H52+'5.นาทม'!H52+'6.เรณูนคร ใส่แค่ปี 68มา'!H52+' 7.นาแก ใส่แค่ปี 69มา'!H52+'8.ศรีสงคราม'!H52+'9.นาหว้า'!H52+'10.โพนสวรรค์ ใส่แค่ปี 68มา'!H52+'11.วังยาง'!H52+'12.ธาตุพนม'!H52</f>
        <v>0</v>
      </c>
      <c r="I52" s="110">
        <f>+'1. นครพนม กรอกตัวหนังสือมา'!I52+'2.ปลาปาก รด,คชจ1เดือน&gt;แผน'!I52+'3.ท่าอุเทน ใส่แค่ปี 68มา'!I52+'4.บ้านแพง ใส่แค่ปี 68มา'!I52+'5.นาทม'!I52+'6.เรณูนคร ใส่แค่ปี 68มา'!I52+' 7.นาแก ใส่แค่ปี 69มา'!I52+'8.ศรีสงคราม'!I52+'9.นาหว้า'!I52+'10.โพนสวรรค์ ใส่แค่ปี 68มา'!I52+'11.วังยาง'!I52+'12.ธาตุพนม'!I52</f>
        <v>0</v>
      </c>
      <c r="J52" s="110">
        <f>+'1. นครพนม กรอกตัวหนังสือมา'!J52+'2.ปลาปาก รด,คชจ1เดือน&gt;แผน'!J52+'3.ท่าอุเทน ใส่แค่ปี 68มา'!J52+'4.บ้านแพง ใส่แค่ปี 68มา'!J52+'5.นาทม'!J52+'6.เรณูนคร ใส่แค่ปี 68มา'!J52+' 7.นาแก ใส่แค่ปี 69มา'!J52+'8.ศรีสงคราม'!J52+'9.นาหว้า'!J52+'10.โพนสวรรค์ ใส่แค่ปี 68มา'!J52+'11.วังยาง'!J52+'12.ธาตุพนม'!J52</f>
        <v>0</v>
      </c>
      <c r="K52" s="110">
        <f>+'1. นครพนม กรอกตัวหนังสือมา'!K52+'2.ปลาปาก รด,คชจ1เดือน&gt;แผน'!K52+'3.ท่าอุเทน ใส่แค่ปี 68มา'!K52+'4.บ้านแพง ใส่แค่ปี 68มา'!K52+'5.นาทม'!K52+'6.เรณูนคร ใส่แค่ปี 68มา'!K52+' 7.นาแก ใส่แค่ปี 69มา'!K52+'8.ศรีสงคราม'!K52+'9.นาหว้า'!K52+'10.โพนสวรรค์ ใส่แค่ปี 68มา'!K52+'11.วังยาง'!K52+'12.ธาตุพนม'!K52</f>
        <v>0</v>
      </c>
      <c r="L52" s="110">
        <f>+'1. นครพนม กรอกตัวหนังสือมา'!L52+'2.ปลาปาก รด,คชจ1เดือน&gt;แผน'!L52+'3.ท่าอุเทน ใส่แค่ปี 68มา'!L52+'4.บ้านแพง ใส่แค่ปี 68มา'!L52+'5.นาทม'!L52+'6.เรณูนคร ใส่แค่ปี 68มา'!L52+' 7.นาแก ใส่แค่ปี 69มา'!L52+'8.ศรีสงคราม'!L52+'9.นาหว้า'!L52+'10.โพนสวรรค์ ใส่แค่ปี 68มา'!L52+'11.วังยาง'!L52+'12.ธาตุพนม'!L52</f>
        <v>0</v>
      </c>
      <c r="M52" s="110">
        <f>+'1. นครพนม กรอกตัวหนังสือมา'!M52+'2.ปลาปาก รด,คชจ1เดือน&gt;แผน'!M52+'3.ท่าอุเทน ใส่แค่ปี 68มา'!M52+'4.บ้านแพง ใส่แค่ปี 68มา'!M52+'5.นาทม'!M52+'6.เรณูนคร ใส่แค่ปี 68มา'!M52+' 7.นาแก ใส่แค่ปี 69มา'!M52+'8.ศรีสงคราม'!M52+'9.นาหว้า'!M52+'10.โพนสวรรค์ ใส่แค่ปี 68มา'!M52+'11.วังยาง'!M52+'12.ธาตุพนม'!M52</f>
        <v>0</v>
      </c>
      <c r="N52" s="110">
        <f>+'1. นครพนม กรอกตัวหนังสือมา'!N52+'2.ปลาปาก รด,คชจ1เดือน&gt;แผน'!N52+'3.ท่าอุเทน ใส่แค่ปี 68มา'!N52+'4.บ้านแพง ใส่แค่ปี 68มา'!N52+'5.นาทม'!N52+'6.เรณูนคร ใส่แค่ปี 68มา'!N52+' 7.นาแก ใส่แค่ปี 69มา'!N52+'8.ศรีสงคราม'!N52+'9.นาหว้า'!N52+'10.โพนสวรรค์ ใส่แค่ปี 68มา'!N52+'11.วังยาง'!N52+'12.ธาตุพนม'!N52</f>
        <v>0</v>
      </c>
      <c r="O52" s="110">
        <f>+'1. นครพนม กรอกตัวหนังสือมา'!O52+'2.ปลาปาก รด,คชจ1เดือน&gt;แผน'!O52+'3.ท่าอุเทน ใส่แค่ปี 68มา'!O52+'4.บ้านแพง ใส่แค่ปี 68มา'!O52+'5.นาทม'!O52+'6.เรณูนคร ใส่แค่ปี 68มา'!O52+' 7.นาแก ใส่แค่ปี 69มา'!O52+'8.ศรีสงคราม'!O52+'9.นาหว้า'!O52+'10.โพนสวรรค์ ใส่แค่ปี 68มา'!O52+'11.วังยาง'!O52+'12.ธาตุพนม'!O52</f>
        <v>0</v>
      </c>
      <c r="P52" s="110">
        <f>+'1. นครพนม กรอกตัวหนังสือมา'!P52+'2.ปลาปาก รด,คชจ1เดือน&gt;แผน'!P52+'3.ท่าอุเทน ใส่แค่ปี 68มา'!P52+'4.บ้านแพง ใส่แค่ปี 68มา'!P52+'5.นาทม'!P52+'6.เรณูนคร ใส่แค่ปี 68มา'!P52+' 7.นาแก ใส่แค่ปี 69มา'!P52+'8.ศรีสงคราม'!P52+'9.นาหว้า'!P52+'10.โพนสวรรค์ ใส่แค่ปี 68มา'!P52+'11.วังยาง'!P52+'12.ธาตุพนม'!P52</f>
        <v>0</v>
      </c>
      <c r="Q52" s="110">
        <f>+'1. นครพนม กรอกตัวหนังสือมา'!Q52+'2.ปลาปาก รด,คชจ1เดือน&gt;แผน'!Q52+'3.ท่าอุเทน ใส่แค่ปี 68มา'!Q52+'4.บ้านแพง ใส่แค่ปี 68มา'!Q52+'5.นาทม'!Q52+'6.เรณูนคร ใส่แค่ปี 68มา'!Q52+' 7.นาแก ใส่แค่ปี 69มา'!Q52+'8.ศรีสงคราม'!Q52+'9.นาหว้า'!Q52+'10.โพนสวรรค์ ใส่แค่ปี 68มา'!Q52+'11.วังยาง'!Q52+'12.ธาตุพนม'!Q52</f>
        <v>0</v>
      </c>
      <c r="R52" s="110">
        <f>+'1. นครพนม กรอกตัวหนังสือมา'!R52+'2.ปลาปาก รด,คชจ1เดือน&gt;แผน'!R52+'3.ท่าอุเทน ใส่แค่ปี 68มา'!R52+'4.บ้านแพง ใส่แค่ปี 68มา'!R52+'5.นาทม'!R52+'6.เรณูนคร ใส่แค่ปี 68มา'!R52+' 7.นาแก ใส่แค่ปี 69มา'!R52+'8.ศรีสงคราม'!R52+'9.นาหว้า'!R52+'10.โพนสวรรค์ ใส่แค่ปี 68มา'!R52+'11.วังยาง'!R52+'12.ธาตุพนม'!R52</f>
        <v>0</v>
      </c>
      <c r="S52" s="110">
        <f>+'1. นครพนม กรอกตัวหนังสือมา'!S52+'2.ปลาปาก รด,คชจ1เดือน&gt;แผน'!S52+'3.ท่าอุเทน ใส่แค่ปี 68มา'!S52+'4.บ้านแพง ใส่แค่ปี 68มา'!S52+'5.นาทม'!S52+'6.เรณูนคร ใส่แค่ปี 68มา'!S52+' 7.นาแก ใส่แค่ปี 69มา'!S52+'8.ศรีสงคราม'!S52+'9.นาหว้า'!S52+'10.โพนสวรรค์ ใส่แค่ปี 68มา'!S52+'11.วังยาง'!S52+'12.ธาตุพนม'!S52</f>
        <v>0</v>
      </c>
      <c r="T52" s="110">
        <f>+'1. นครพนม กรอกตัวหนังสือมา'!T52+'2.ปลาปาก รด,คชจ1เดือน&gt;แผน'!T52+'3.ท่าอุเทน ใส่แค่ปี 68มา'!T52+'4.บ้านแพง ใส่แค่ปี 68มา'!T52+'5.นาทม'!T52+'6.เรณูนคร ใส่แค่ปี 68มา'!T52+' 7.นาแก ใส่แค่ปี 69มา'!T52+'8.ศรีสงคราม'!T52+'9.นาหว้า'!T52+'10.โพนสวรรค์ ใส่แค่ปี 68มา'!T52+'11.วังยาง'!T52+'12.ธาตุพนม'!T52</f>
        <v>0</v>
      </c>
      <c r="U52" s="110">
        <f>+'1. นครพนม กรอกตัวหนังสือมา'!U52+'2.ปลาปาก รด,คชจ1เดือน&gt;แผน'!U52+'3.ท่าอุเทน ใส่แค่ปี 68มา'!U52+'4.บ้านแพง ใส่แค่ปี 68มา'!U52+'5.นาทม'!U52+'6.เรณูนคร ใส่แค่ปี 68มา'!U52+' 7.นาแก ใส่แค่ปี 69มา'!U52+'8.ศรีสงคราม'!U52+'9.นาหว้า'!U52+'10.โพนสวรรค์ ใส่แค่ปี 68มา'!U52+'11.วังยาง'!U52+'12.ธาตุพนม'!U52</f>
        <v>0</v>
      </c>
      <c r="V52" s="110">
        <f>+'1. นครพนม กรอกตัวหนังสือมา'!V52+'2.ปลาปาก รด,คชจ1เดือน&gt;แผน'!V52+'3.ท่าอุเทน ใส่แค่ปี 68มา'!V52+'4.บ้านแพง ใส่แค่ปี 68มา'!V52+'5.นาทม'!V52+'6.เรณูนคร ใส่แค่ปี 68มา'!V52+' 7.นาแก ใส่แค่ปี 69มา'!V52+'8.ศรีสงคราม'!V52+'9.นาหว้า'!V52+'10.โพนสวรรค์ ใส่แค่ปี 68มา'!V52+'11.วังยาง'!V52+'12.ธาตุพนม'!V52</f>
        <v>0</v>
      </c>
      <c r="W52" s="110">
        <f>+'1. นครพนม กรอกตัวหนังสือมา'!W52+'2.ปลาปาก รด,คชจ1เดือน&gt;แผน'!W52+'3.ท่าอุเทน ใส่แค่ปี 68มา'!W52+'4.บ้านแพง ใส่แค่ปี 68มา'!W52+'5.นาทม'!W52+'6.เรณูนคร ใส่แค่ปี 68มา'!W52+' 7.นาแก ใส่แค่ปี 69มา'!W52+'8.ศรีสงคราม'!W52+'9.นาหว้า'!W52+'10.โพนสวรรค์ ใส่แค่ปี 68มา'!W52+'11.วังยาง'!W52+'12.ธาตุพนม'!W52</f>
        <v>0</v>
      </c>
      <c r="X52" s="110">
        <f>+'1. นครพนม กรอกตัวหนังสือมา'!X52+'2.ปลาปาก รด,คชจ1เดือน&gt;แผน'!X52+'3.ท่าอุเทน ใส่แค่ปี 68มา'!X52+'4.บ้านแพง ใส่แค่ปี 68มา'!X52+'5.นาทม'!X52+'6.เรณูนคร ใส่แค่ปี 68มา'!X52+' 7.นาแก ใส่แค่ปี 69มา'!X52+'8.ศรีสงคราม'!X52+'9.นาหว้า'!X52+'10.โพนสวรรค์ ใส่แค่ปี 68มา'!X52+'11.วังยาง'!X52+'12.ธาตุพนม'!X52</f>
        <v>0</v>
      </c>
      <c r="Y52" s="110">
        <f>+'1. นครพนม กรอกตัวหนังสือมา'!Y52+'2.ปลาปาก รด,คชจ1เดือน&gt;แผน'!Y52+'3.ท่าอุเทน ใส่แค่ปี 68มา'!Y52+'4.บ้านแพง ใส่แค่ปี 68มา'!Y52+'5.นาทม'!Y52+'6.เรณูนคร ใส่แค่ปี 68มา'!Y52+' 7.นาแก ใส่แค่ปี 69มา'!Y52+'8.ศรีสงคราม'!Y52+'9.นาหว้า'!Y52+'10.โพนสวรรค์ ใส่แค่ปี 68มา'!Y52+'11.วังยาง'!Y52+'12.ธาตุพนม'!Y52</f>
        <v>0</v>
      </c>
      <c r="Z52" s="110">
        <f>+'1. นครพนม กรอกตัวหนังสือมา'!Z52+'2.ปลาปาก รด,คชจ1เดือน&gt;แผน'!Z52+'3.ท่าอุเทน ใส่แค่ปี 68มา'!Z52+'4.บ้านแพง ใส่แค่ปี 68มา'!Z52+'5.นาทม'!Z52+'6.เรณูนคร ใส่แค่ปี 68มา'!Z52+' 7.นาแก ใส่แค่ปี 69มา'!Z52+'8.ศรีสงคราม'!Z52+'9.นาหว้า'!Z52+'10.โพนสวรรค์ ใส่แค่ปี 68มา'!Z52+'11.วังยาง'!Z52+'12.ธาตุพนม'!Z52</f>
        <v>0</v>
      </c>
      <c r="AA52" s="110">
        <f>+'1. นครพนม กรอกตัวหนังสือมา'!AA52+'2.ปลาปาก รด,คชจ1เดือน&gt;แผน'!AA52+'3.ท่าอุเทน ใส่แค่ปี 68มา'!AA52+'4.บ้านแพง ใส่แค่ปี 68มา'!AA52+'5.นาทม'!AA52+'6.เรณูนคร ใส่แค่ปี 68มา'!AA52+' 7.นาแก ใส่แค่ปี 69มา'!AA52+'8.ศรีสงคราม'!AA52+'9.นาหว้า'!AA52+'10.โพนสวรรค์ ใส่แค่ปี 68มา'!AA52+'11.วังยาง'!AA52+'12.ธาตุพนม'!AA52</f>
        <v>0</v>
      </c>
      <c r="AB52" s="110">
        <f>+'1. นครพนม กรอกตัวหนังสือมา'!AB52+'2.ปลาปาก รด,คชจ1เดือน&gt;แผน'!AB52+'3.ท่าอุเทน ใส่แค่ปี 68มา'!AB52+'4.บ้านแพง ใส่แค่ปี 68มา'!AB52+'5.นาทม'!AB52+'6.เรณูนคร ใส่แค่ปี 68มา'!AB52+' 7.นาแก ใส่แค่ปี 69มา'!AB52+'8.ศรีสงคราม'!AB52+'9.นาหว้า'!AB52+'10.โพนสวรรค์ ใส่แค่ปี 68มา'!AB52+'11.วังยาง'!AB52+'12.ธาตุพนม'!AB52</f>
        <v>0</v>
      </c>
      <c r="AC52" s="110">
        <f>+'1. นครพนม กรอกตัวหนังสือมา'!AC52+'2.ปลาปาก รด,คชจ1เดือน&gt;แผน'!AC52+'3.ท่าอุเทน ใส่แค่ปี 68มา'!AC52+'4.บ้านแพง ใส่แค่ปี 68มา'!AC52+'5.นาทม'!AC52+'6.เรณูนคร ใส่แค่ปี 68มา'!AC52+' 7.นาแก ใส่แค่ปี 69มา'!AC52+'8.ศรีสงคราม'!AC52+'9.นาหว้า'!AC52+'10.โพนสวรรค์ ใส่แค่ปี 68มา'!AC52+'11.วังยาง'!AC52+'12.ธาตุพนม'!AC52</f>
        <v>0</v>
      </c>
      <c r="AD52" s="110">
        <f t="shared" si="13"/>
        <v>61821625.030000001</v>
      </c>
      <c r="AE52" s="111">
        <f t="shared" si="14"/>
        <v>25.092614032346678</v>
      </c>
      <c r="AF52" s="110">
        <f t="shared" si="15"/>
        <v>184552168.271512</v>
      </c>
      <c r="AG52" s="111">
        <f t="shared" si="16"/>
        <v>74.907385967653312</v>
      </c>
    </row>
    <row r="53" spans="2:33" ht="24" customHeight="1">
      <c r="B53" s="109"/>
      <c r="C53" s="109"/>
      <c r="D53" s="109" t="s">
        <v>135</v>
      </c>
      <c r="E53" s="110">
        <f>+'1. นครพนม กรอกตัวหนังสือมา'!E53+'2.ปลาปาก รด,คชจ1เดือน&gt;แผน'!E53+'3.ท่าอุเทน ใส่แค่ปี 68มา'!E53+'4.บ้านแพง ใส่แค่ปี 68มา'!E53+'5.นาทม'!E53+'6.เรณูนคร ใส่แค่ปี 68มา'!E53+' 7.นาแก ใส่แค่ปี 69มา'!E53+'8.ศรีสงคราม'!E53+'9.นาหว้า'!E53+'10.โพนสวรรค์ ใส่แค่ปี 68มา'!E53+'11.วังยาง'!E53+'12.ธาตุพนม'!E53</f>
        <v>28983855.329999998</v>
      </c>
      <c r="F53" s="110">
        <f>+'1. นครพนม กรอกตัวหนังสือมา'!F53+'2.ปลาปาก รด,คชจ1เดือน&gt;แผน'!F53+'3.ท่าอุเทน ใส่แค่ปี 68มา'!F53+'4.บ้านแพง ใส่แค่ปี 68มา'!F53+'5.นาทม'!F53+'6.เรณูนคร ใส่แค่ปี 68มา'!F53+' 7.นาแก ใส่แค่ปี 69มา'!F53+'8.ศรีสงคราม'!F53+'9.นาหว้า'!F53+'10.โพนสวรรค์ ใส่แค่ปี 68มา'!F53+'11.วังยาง'!F53+'12.ธาตุพนม'!F53</f>
        <v>1071115.5</v>
      </c>
      <c r="G53" s="110">
        <f>+'1. นครพนม กรอกตัวหนังสือมา'!G53+'2.ปลาปาก รด,คชจ1เดือน&gt;แผน'!G53+'3.ท่าอุเทน ใส่แค่ปี 68มา'!G53+'4.บ้านแพง ใส่แค่ปี 68มา'!G53+'5.นาทม'!G53+'6.เรณูนคร ใส่แค่ปี 68มา'!G53+' 7.นาแก ใส่แค่ปี 69มา'!G53+'8.ศรีสงคราม'!G53+'9.นาหว้า'!G53+'10.โพนสวรรค์ ใส่แค่ปี 68มา'!G53+'11.วังยาง'!G53+'12.ธาตุพนม'!G53</f>
        <v>619369.75</v>
      </c>
      <c r="H53" s="110">
        <f>+'1. นครพนม กรอกตัวหนังสือมา'!H53+'2.ปลาปาก รด,คชจ1เดือน&gt;แผน'!H53+'3.ท่าอุเทน ใส่แค่ปี 68มา'!H53+'4.บ้านแพง ใส่แค่ปี 68มา'!H53+'5.นาทม'!H53+'6.เรณูนคร ใส่แค่ปี 68มา'!H53+' 7.นาแก ใส่แค่ปี 69มา'!H53+'8.ศรีสงคราม'!H53+'9.นาหว้า'!H53+'10.โพนสวรรค์ ใส่แค่ปี 68มา'!H53+'11.วังยาง'!H53+'12.ธาตุพนม'!H53</f>
        <v>0</v>
      </c>
      <c r="I53" s="110">
        <f>+'1. นครพนม กรอกตัวหนังสือมา'!I53+'2.ปลาปาก รด,คชจ1เดือน&gt;แผน'!I53+'3.ท่าอุเทน ใส่แค่ปี 68มา'!I53+'4.บ้านแพง ใส่แค่ปี 68มา'!I53+'5.นาทม'!I53+'6.เรณูนคร ใส่แค่ปี 68มา'!I53+' 7.นาแก ใส่แค่ปี 69มา'!I53+'8.ศรีสงคราม'!I53+'9.นาหว้า'!I53+'10.โพนสวรรค์ ใส่แค่ปี 68มา'!I53+'11.วังยาง'!I53+'12.ธาตุพนม'!I53</f>
        <v>0</v>
      </c>
      <c r="J53" s="110">
        <f>+'1. นครพนม กรอกตัวหนังสือมา'!J53+'2.ปลาปาก รด,คชจ1เดือน&gt;แผน'!J53+'3.ท่าอุเทน ใส่แค่ปี 68มา'!J53+'4.บ้านแพง ใส่แค่ปี 68มา'!J53+'5.นาทม'!J53+'6.เรณูนคร ใส่แค่ปี 68มา'!J53+' 7.นาแก ใส่แค่ปี 69มา'!J53+'8.ศรีสงคราม'!J53+'9.นาหว้า'!J53+'10.โพนสวรรค์ ใส่แค่ปี 68มา'!J53+'11.วังยาง'!J53+'12.ธาตุพนม'!J53</f>
        <v>0</v>
      </c>
      <c r="K53" s="110">
        <f>+'1. นครพนม กรอกตัวหนังสือมา'!K53+'2.ปลาปาก รด,คชจ1เดือน&gt;แผน'!K53+'3.ท่าอุเทน ใส่แค่ปี 68มา'!K53+'4.บ้านแพง ใส่แค่ปี 68มา'!K53+'5.นาทม'!K53+'6.เรณูนคร ใส่แค่ปี 68มา'!K53+' 7.นาแก ใส่แค่ปี 69มา'!K53+'8.ศรีสงคราม'!K53+'9.นาหว้า'!K53+'10.โพนสวรรค์ ใส่แค่ปี 68มา'!K53+'11.วังยาง'!K53+'12.ธาตุพนม'!K53</f>
        <v>0</v>
      </c>
      <c r="L53" s="110">
        <f>+'1. นครพนม กรอกตัวหนังสือมา'!L53+'2.ปลาปาก รด,คชจ1เดือน&gt;แผน'!L53+'3.ท่าอุเทน ใส่แค่ปี 68มา'!L53+'4.บ้านแพง ใส่แค่ปี 68มา'!L53+'5.นาทม'!L53+'6.เรณูนคร ใส่แค่ปี 68มา'!L53+' 7.นาแก ใส่แค่ปี 69มา'!L53+'8.ศรีสงคราม'!L53+'9.นาหว้า'!L53+'10.โพนสวรรค์ ใส่แค่ปี 68มา'!L53+'11.วังยาง'!L53+'12.ธาตุพนม'!L53</f>
        <v>0</v>
      </c>
      <c r="M53" s="110">
        <f>+'1. นครพนม กรอกตัวหนังสือมา'!M53+'2.ปลาปาก รด,คชจ1เดือน&gt;แผน'!M53+'3.ท่าอุเทน ใส่แค่ปี 68มา'!M53+'4.บ้านแพง ใส่แค่ปี 68มา'!M53+'5.นาทม'!M53+'6.เรณูนคร ใส่แค่ปี 68มา'!M53+' 7.นาแก ใส่แค่ปี 69มา'!M53+'8.ศรีสงคราม'!M53+'9.นาหว้า'!M53+'10.โพนสวรรค์ ใส่แค่ปี 68มา'!M53+'11.วังยาง'!M53+'12.ธาตุพนม'!M53</f>
        <v>0</v>
      </c>
      <c r="N53" s="110">
        <f>+'1. นครพนม กรอกตัวหนังสือมา'!N53+'2.ปลาปาก รด,คชจ1เดือน&gt;แผน'!N53+'3.ท่าอุเทน ใส่แค่ปี 68มา'!N53+'4.บ้านแพง ใส่แค่ปี 68มา'!N53+'5.นาทม'!N53+'6.เรณูนคร ใส่แค่ปี 68มา'!N53+' 7.นาแก ใส่แค่ปี 69มา'!N53+'8.ศรีสงคราม'!N53+'9.นาหว้า'!N53+'10.โพนสวรรค์ ใส่แค่ปี 68มา'!N53+'11.วังยาง'!N53+'12.ธาตุพนม'!N53</f>
        <v>0</v>
      </c>
      <c r="O53" s="110">
        <f>+'1. นครพนม กรอกตัวหนังสือมา'!O53+'2.ปลาปาก รด,คชจ1เดือน&gt;แผน'!O53+'3.ท่าอุเทน ใส่แค่ปี 68มา'!O53+'4.บ้านแพง ใส่แค่ปี 68มา'!O53+'5.นาทม'!O53+'6.เรณูนคร ใส่แค่ปี 68มา'!O53+' 7.นาแก ใส่แค่ปี 69มา'!O53+'8.ศรีสงคราม'!O53+'9.นาหว้า'!O53+'10.โพนสวรรค์ ใส่แค่ปี 68มา'!O53+'11.วังยาง'!O53+'12.ธาตุพนม'!O53</f>
        <v>0</v>
      </c>
      <c r="P53" s="110">
        <f>+'1. นครพนม กรอกตัวหนังสือมา'!P53+'2.ปลาปาก รด,คชจ1เดือน&gt;แผน'!P53+'3.ท่าอุเทน ใส่แค่ปี 68มา'!P53+'4.บ้านแพง ใส่แค่ปี 68มา'!P53+'5.นาทม'!P53+'6.เรณูนคร ใส่แค่ปี 68มา'!P53+' 7.นาแก ใส่แค่ปี 69มา'!P53+'8.ศรีสงคราม'!P53+'9.นาหว้า'!P53+'10.โพนสวรรค์ ใส่แค่ปี 68มา'!P53+'11.วังยาง'!P53+'12.ธาตุพนม'!P53</f>
        <v>0</v>
      </c>
      <c r="Q53" s="110">
        <f>+'1. นครพนม กรอกตัวหนังสือมา'!Q53+'2.ปลาปาก รด,คชจ1เดือน&gt;แผน'!Q53+'3.ท่าอุเทน ใส่แค่ปี 68มา'!Q53+'4.บ้านแพง ใส่แค่ปี 68มา'!Q53+'5.นาทม'!Q53+'6.เรณูนคร ใส่แค่ปี 68มา'!Q53+' 7.นาแก ใส่แค่ปี 69มา'!Q53+'8.ศรีสงคราม'!Q53+'9.นาหว้า'!Q53+'10.โพนสวรรค์ ใส่แค่ปี 68มา'!Q53+'11.วังยาง'!Q53+'12.ธาตุพนม'!Q53</f>
        <v>0</v>
      </c>
      <c r="R53" s="110">
        <f>+'1. นครพนม กรอกตัวหนังสือมา'!R53+'2.ปลาปาก รด,คชจ1เดือน&gt;แผน'!R53+'3.ท่าอุเทน ใส่แค่ปี 68มา'!R53+'4.บ้านแพง ใส่แค่ปี 68มา'!R53+'5.นาทม'!R53+'6.เรณูนคร ใส่แค่ปี 68มา'!R53+' 7.นาแก ใส่แค่ปี 69มา'!R53+'8.ศรีสงคราม'!R53+'9.นาหว้า'!R53+'10.โพนสวรรค์ ใส่แค่ปี 68มา'!R53+'11.วังยาง'!R53+'12.ธาตุพนม'!R53</f>
        <v>0</v>
      </c>
      <c r="S53" s="110">
        <f>+'1. นครพนม กรอกตัวหนังสือมา'!S53+'2.ปลาปาก รด,คชจ1เดือน&gt;แผน'!S53+'3.ท่าอุเทน ใส่แค่ปี 68มา'!S53+'4.บ้านแพง ใส่แค่ปี 68มา'!S53+'5.นาทม'!S53+'6.เรณูนคร ใส่แค่ปี 68มา'!S53+' 7.นาแก ใส่แค่ปี 69มา'!S53+'8.ศรีสงคราม'!S53+'9.นาหว้า'!S53+'10.โพนสวรรค์ ใส่แค่ปี 68มา'!S53+'11.วังยาง'!S53+'12.ธาตุพนม'!S53</f>
        <v>0</v>
      </c>
      <c r="T53" s="110">
        <f>+'1. นครพนม กรอกตัวหนังสือมา'!T53+'2.ปลาปาก รด,คชจ1เดือน&gt;แผน'!T53+'3.ท่าอุเทน ใส่แค่ปี 68มา'!T53+'4.บ้านแพง ใส่แค่ปี 68มา'!T53+'5.นาทม'!T53+'6.เรณูนคร ใส่แค่ปี 68มา'!T53+' 7.นาแก ใส่แค่ปี 69มา'!T53+'8.ศรีสงคราม'!T53+'9.นาหว้า'!T53+'10.โพนสวรรค์ ใส่แค่ปี 68มา'!T53+'11.วังยาง'!T53+'12.ธาตุพนม'!T53</f>
        <v>0</v>
      </c>
      <c r="U53" s="110">
        <f>+'1. นครพนม กรอกตัวหนังสือมา'!U53+'2.ปลาปาก รด,คชจ1เดือน&gt;แผน'!U53+'3.ท่าอุเทน ใส่แค่ปี 68มา'!U53+'4.บ้านแพง ใส่แค่ปี 68มา'!U53+'5.นาทม'!U53+'6.เรณูนคร ใส่แค่ปี 68มา'!U53+' 7.นาแก ใส่แค่ปี 69มา'!U53+'8.ศรีสงคราม'!U53+'9.นาหว้า'!U53+'10.โพนสวรรค์ ใส่แค่ปี 68มา'!U53+'11.วังยาง'!U53+'12.ธาตุพนม'!U53</f>
        <v>0</v>
      </c>
      <c r="V53" s="110">
        <f>+'1. นครพนม กรอกตัวหนังสือมา'!V53+'2.ปลาปาก รด,คชจ1เดือน&gt;แผน'!V53+'3.ท่าอุเทน ใส่แค่ปี 68มา'!V53+'4.บ้านแพง ใส่แค่ปี 68มา'!V53+'5.นาทม'!V53+'6.เรณูนคร ใส่แค่ปี 68มา'!V53+' 7.นาแก ใส่แค่ปี 69มา'!V53+'8.ศรีสงคราม'!V53+'9.นาหว้า'!V53+'10.โพนสวรรค์ ใส่แค่ปี 68มา'!V53+'11.วังยาง'!V53+'12.ธาตุพนม'!V53</f>
        <v>0</v>
      </c>
      <c r="W53" s="110">
        <f>+'1. นครพนม กรอกตัวหนังสือมา'!W53+'2.ปลาปาก รด,คชจ1เดือน&gt;แผน'!W53+'3.ท่าอุเทน ใส่แค่ปี 68มา'!W53+'4.บ้านแพง ใส่แค่ปี 68มา'!W53+'5.นาทม'!W53+'6.เรณูนคร ใส่แค่ปี 68มา'!W53+' 7.นาแก ใส่แค่ปี 69มา'!W53+'8.ศรีสงคราม'!W53+'9.นาหว้า'!W53+'10.โพนสวรรค์ ใส่แค่ปี 68มา'!W53+'11.วังยาง'!W53+'12.ธาตุพนม'!W53</f>
        <v>0</v>
      </c>
      <c r="X53" s="110">
        <f>+'1. นครพนม กรอกตัวหนังสือมา'!X53+'2.ปลาปาก รด,คชจ1เดือน&gt;แผน'!X53+'3.ท่าอุเทน ใส่แค่ปี 68มา'!X53+'4.บ้านแพง ใส่แค่ปี 68มา'!X53+'5.นาทม'!X53+'6.เรณูนคร ใส่แค่ปี 68มา'!X53+' 7.นาแก ใส่แค่ปี 69มา'!X53+'8.ศรีสงคราม'!X53+'9.นาหว้า'!X53+'10.โพนสวรรค์ ใส่แค่ปี 68มา'!X53+'11.วังยาง'!X53+'12.ธาตุพนม'!X53</f>
        <v>0</v>
      </c>
      <c r="Y53" s="110">
        <f>+'1. นครพนม กรอกตัวหนังสือมา'!Y53+'2.ปลาปาก รด,คชจ1เดือน&gt;แผน'!Y53+'3.ท่าอุเทน ใส่แค่ปี 68มา'!Y53+'4.บ้านแพง ใส่แค่ปี 68มา'!Y53+'5.นาทม'!Y53+'6.เรณูนคร ใส่แค่ปี 68มา'!Y53+' 7.นาแก ใส่แค่ปี 69มา'!Y53+'8.ศรีสงคราม'!Y53+'9.นาหว้า'!Y53+'10.โพนสวรรค์ ใส่แค่ปี 68มา'!Y53+'11.วังยาง'!Y53+'12.ธาตุพนม'!Y53</f>
        <v>0</v>
      </c>
      <c r="Z53" s="110">
        <f>+'1. นครพนม กรอกตัวหนังสือมา'!Z53+'2.ปลาปาก รด,คชจ1เดือน&gt;แผน'!Z53+'3.ท่าอุเทน ใส่แค่ปี 68มา'!Z53+'4.บ้านแพง ใส่แค่ปี 68มา'!Z53+'5.นาทม'!Z53+'6.เรณูนคร ใส่แค่ปี 68มา'!Z53+' 7.นาแก ใส่แค่ปี 69มา'!Z53+'8.ศรีสงคราม'!Z53+'9.นาหว้า'!Z53+'10.โพนสวรรค์ ใส่แค่ปี 68มา'!Z53+'11.วังยาง'!Z53+'12.ธาตุพนม'!Z53</f>
        <v>0</v>
      </c>
      <c r="AA53" s="110">
        <f>+'1. นครพนม กรอกตัวหนังสือมา'!AA53+'2.ปลาปาก รด,คชจ1เดือน&gt;แผน'!AA53+'3.ท่าอุเทน ใส่แค่ปี 68มา'!AA53+'4.บ้านแพง ใส่แค่ปี 68มา'!AA53+'5.นาทม'!AA53+'6.เรณูนคร ใส่แค่ปี 68มา'!AA53+' 7.นาแก ใส่แค่ปี 69มา'!AA53+'8.ศรีสงคราม'!AA53+'9.นาหว้า'!AA53+'10.โพนสวรรค์ ใส่แค่ปี 68มา'!AA53+'11.วังยาง'!AA53+'12.ธาตุพนม'!AA53</f>
        <v>0</v>
      </c>
      <c r="AB53" s="110">
        <f>+'1. นครพนม กรอกตัวหนังสือมา'!AB53+'2.ปลาปาก รด,คชจ1เดือน&gt;แผน'!AB53+'3.ท่าอุเทน ใส่แค่ปี 68มา'!AB53+'4.บ้านแพง ใส่แค่ปี 68มา'!AB53+'5.นาทม'!AB53+'6.เรณูนคร ใส่แค่ปี 68มา'!AB53+' 7.นาแก ใส่แค่ปี 69มา'!AB53+'8.ศรีสงคราม'!AB53+'9.นาหว้า'!AB53+'10.โพนสวรรค์ ใส่แค่ปี 68มา'!AB53+'11.วังยาง'!AB53+'12.ธาตุพนม'!AB53</f>
        <v>0</v>
      </c>
      <c r="AC53" s="110">
        <f>+'1. นครพนม กรอกตัวหนังสือมา'!AC53+'2.ปลาปาก รด,คชจ1เดือน&gt;แผน'!AC53+'3.ท่าอุเทน ใส่แค่ปี 68มา'!AC53+'4.บ้านแพง ใส่แค่ปี 68มา'!AC53+'5.นาทม'!AC53+'6.เรณูนคร ใส่แค่ปี 68มา'!AC53+' 7.นาแก ใส่แค่ปี 69มา'!AC53+'8.ศรีสงคราม'!AC53+'9.นาหว้า'!AC53+'10.โพนสวรรค์ ใส่แค่ปี 68มา'!AC53+'11.วังยาง'!AC53+'12.ธาตุพนม'!AC53</f>
        <v>0</v>
      </c>
      <c r="AD53" s="110">
        <f t="shared" si="13"/>
        <v>1690485.25</v>
      </c>
      <c r="AE53" s="111">
        <f t="shared" si="14"/>
        <v>5.8325065135494523</v>
      </c>
      <c r="AF53" s="110">
        <f t="shared" si="15"/>
        <v>27293370.079999998</v>
      </c>
      <c r="AG53" s="111">
        <f t="shared" si="16"/>
        <v>94.167493486450553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06"/>
      <c r="C55" s="106"/>
      <c r="D55" s="106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f>+'1. นครพนม กรอกตัวหนังสือมา'!E56+'2.ปลาปาก รด,คชจ1เดือน&gt;แผน'!E56+'3.ท่าอุเทน ใส่แค่ปี 68มา'!E56+'4.บ้านแพง ใส่แค่ปี 68มา'!E56+'5.นาทม'!E56+'6.เรณูนคร ใส่แค่ปี 68มา'!E56+' 7.นาแก ใส่แค่ปี 69มา'!E56+'8.ศรีสงคราม'!E56+'9.นาหว้า'!E56+'10.โพนสวรรค์ ใส่แค่ปี 68มา'!E56+'11.วังยาง'!E56+'12.ธาตุพนม'!E56</f>
        <v>41467664.869999997</v>
      </c>
      <c r="F56" s="110">
        <f>+'1. นครพนม กรอกตัวหนังสือมา'!F56+'2.ปลาปาก รด,คชจ1เดือน&gt;แผน'!F56+'3.ท่าอุเทน ใส่แค่ปี 68มา'!F56+'4.บ้านแพง ใส่แค่ปี 68มา'!F56+'5.นาทม'!F56+'6.เรณูนคร ใส่แค่ปี 68มา'!F56+' 7.นาแก ใส่แค่ปี 69มา'!F56+'8.ศรีสงคราม'!F56+'9.นาหว้า'!F56+'10.โพนสวรรค์ ใส่แค่ปี 68มา'!F56+'11.วังยาง'!F56+'12.ธาตุพนม'!F56</f>
        <v>99600</v>
      </c>
      <c r="G56" s="110">
        <f>+'1. นครพนม กรอกตัวหนังสือมา'!G56+'2.ปลาปาก รด,คชจ1เดือน&gt;แผน'!G56+'3.ท่าอุเทน ใส่แค่ปี 68มา'!G56+'4.บ้านแพง ใส่แค่ปี 68มา'!G56+'5.นาทม'!G56+'6.เรณูนคร ใส่แค่ปี 68มา'!G56+' 7.นาแก ใส่แค่ปี 69มา'!G56+'8.ศรีสงคราม'!G56+'9.นาหว้า'!G56+'10.โพนสวรรค์ ใส่แค่ปี 68มา'!G56+'11.วังยาง'!G56+'12.ธาตุพนม'!G56</f>
        <v>0</v>
      </c>
      <c r="H56" s="110">
        <f>+'1. นครพนม กรอกตัวหนังสือมา'!H56+'2.ปลาปาก รด,คชจ1เดือน&gt;แผน'!H56+'3.ท่าอุเทน ใส่แค่ปี 68มา'!H56+'4.บ้านแพง ใส่แค่ปี 68มา'!H56+'5.นาทม'!H56+'6.เรณูนคร ใส่แค่ปี 68มา'!H56+' 7.นาแก ใส่แค่ปี 69มา'!H56+'8.ศรีสงคราม'!H56+'9.นาหว้า'!H56+'10.โพนสวรรค์ ใส่แค่ปี 68มา'!H56+'11.วังยาง'!H56+'12.ธาตุพนม'!H56</f>
        <v>0</v>
      </c>
      <c r="I56" s="110">
        <f>+'1. นครพนม กรอกตัวหนังสือมา'!I56+'2.ปลาปาก รด,คชจ1เดือน&gt;แผน'!I56+'3.ท่าอุเทน ใส่แค่ปี 68มา'!I56+'4.บ้านแพง ใส่แค่ปี 68มา'!I56+'5.นาทม'!I56+'6.เรณูนคร ใส่แค่ปี 68มา'!I56+' 7.นาแก ใส่แค่ปี 69มา'!I56+'8.ศรีสงคราม'!I56+'9.นาหว้า'!I56+'10.โพนสวรรค์ ใส่แค่ปี 68มา'!I56+'11.วังยาง'!I56+'12.ธาตุพนม'!I56</f>
        <v>0</v>
      </c>
      <c r="J56" s="110">
        <f>+'1. นครพนม กรอกตัวหนังสือมา'!J56+'2.ปลาปาก รด,คชจ1เดือน&gt;แผน'!J56+'3.ท่าอุเทน ใส่แค่ปี 68มา'!J56+'4.บ้านแพง ใส่แค่ปี 68มา'!J56+'5.นาทม'!J56+'6.เรณูนคร ใส่แค่ปี 68มา'!J56+' 7.นาแก ใส่แค่ปี 69มา'!J56+'8.ศรีสงคราม'!J56+'9.นาหว้า'!J56+'10.โพนสวรรค์ ใส่แค่ปี 68มา'!J56+'11.วังยาง'!J56+'12.ธาตุพนม'!J56</f>
        <v>0</v>
      </c>
      <c r="K56" s="110">
        <f>+'1. นครพนม กรอกตัวหนังสือมา'!K56+'2.ปลาปาก รด,คชจ1เดือน&gt;แผน'!K56+'3.ท่าอุเทน ใส่แค่ปี 68มา'!K56+'4.บ้านแพง ใส่แค่ปี 68มา'!K56+'5.นาทม'!K56+'6.เรณูนคร ใส่แค่ปี 68มา'!K56+' 7.นาแก ใส่แค่ปี 69มา'!K56+'8.ศรีสงคราม'!K56+'9.นาหว้า'!K56+'10.โพนสวรรค์ ใส่แค่ปี 68มา'!K56+'11.วังยาง'!K56+'12.ธาตุพนม'!K56</f>
        <v>0</v>
      </c>
      <c r="L56" s="110">
        <f>+'1. นครพนม กรอกตัวหนังสือมา'!L56+'2.ปลาปาก รด,คชจ1เดือน&gt;แผน'!L56+'3.ท่าอุเทน ใส่แค่ปี 68มา'!L56+'4.บ้านแพง ใส่แค่ปี 68มา'!L56+'5.นาทม'!L56+'6.เรณูนคร ใส่แค่ปี 68มา'!L56+' 7.นาแก ใส่แค่ปี 69มา'!L56+'8.ศรีสงคราม'!L56+'9.นาหว้า'!L56+'10.โพนสวรรค์ ใส่แค่ปี 68มา'!L56+'11.วังยาง'!L56+'12.ธาตุพนม'!L56</f>
        <v>0</v>
      </c>
      <c r="M56" s="110">
        <f>+'1. นครพนม กรอกตัวหนังสือมา'!M56+'2.ปลาปาก รด,คชจ1เดือน&gt;แผน'!M56+'3.ท่าอุเทน ใส่แค่ปี 68มา'!M56+'4.บ้านแพง ใส่แค่ปี 68มา'!M56+'5.นาทม'!M56+'6.เรณูนคร ใส่แค่ปี 68มา'!M56+' 7.นาแก ใส่แค่ปี 69มา'!M56+'8.ศรีสงคราม'!M56+'9.นาหว้า'!M56+'10.โพนสวรรค์ ใส่แค่ปี 68มา'!M56+'11.วังยาง'!M56+'12.ธาตุพนม'!M56</f>
        <v>0</v>
      </c>
      <c r="N56" s="110">
        <f>+'1. นครพนม กรอกตัวหนังสือมา'!N56+'2.ปลาปาก รด,คชจ1เดือน&gt;แผน'!N56+'3.ท่าอุเทน ใส่แค่ปี 68มา'!N56+'4.บ้านแพง ใส่แค่ปี 68มา'!N56+'5.นาทม'!N56+'6.เรณูนคร ใส่แค่ปี 68มา'!N56+' 7.นาแก ใส่แค่ปี 69มา'!N56+'8.ศรีสงคราม'!N56+'9.นาหว้า'!N56+'10.โพนสวรรค์ ใส่แค่ปี 68มา'!N56+'11.วังยาง'!N56+'12.ธาตุพนม'!N56</f>
        <v>0</v>
      </c>
      <c r="O56" s="110">
        <f>+'1. นครพนม กรอกตัวหนังสือมา'!O56+'2.ปลาปาก รด,คชจ1เดือน&gt;แผน'!O56+'3.ท่าอุเทน ใส่แค่ปี 68มา'!O56+'4.บ้านแพง ใส่แค่ปี 68มา'!O56+'5.นาทม'!O56+'6.เรณูนคร ใส่แค่ปี 68มา'!O56+' 7.นาแก ใส่แค่ปี 69มา'!O56+'8.ศรีสงคราม'!O56+'9.นาหว้า'!O56+'10.โพนสวรรค์ ใส่แค่ปี 68มา'!O56+'11.วังยาง'!O56+'12.ธาตุพนม'!O56</f>
        <v>0</v>
      </c>
      <c r="P56" s="110">
        <f>+'1. นครพนม กรอกตัวหนังสือมา'!P56+'2.ปลาปาก รด,คชจ1เดือน&gt;แผน'!P56+'3.ท่าอุเทน ใส่แค่ปี 68มา'!P56+'4.บ้านแพง ใส่แค่ปี 68มา'!P56+'5.นาทม'!P56+'6.เรณูนคร ใส่แค่ปี 68มา'!P56+' 7.นาแก ใส่แค่ปี 69มา'!P56+'8.ศรีสงคราม'!P56+'9.นาหว้า'!P56+'10.โพนสวรรค์ ใส่แค่ปี 68มา'!P56+'11.วังยาง'!P56+'12.ธาตุพนม'!P56</f>
        <v>0</v>
      </c>
      <c r="Q56" s="110">
        <f>+'1. นครพนม กรอกตัวหนังสือมา'!Q56+'2.ปลาปาก รด,คชจ1เดือน&gt;แผน'!Q56+'3.ท่าอุเทน ใส่แค่ปี 68มา'!Q56+'4.บ้านแพง ใส่แค่ปี 68มา'!Q56+'5.นาทม'!Q56+'6.เรณูนคร ใส่แค่ปี 68มา'!Q56+' 7.นาแก ใส่แค่ปี 69มา'!Q56+'8.ศรีสงคราม'!Q56+'9.นาหว้า'!Q56+'10.โพนสวรรค์ ใส่แค่ปี 68มา'!Q56+'11.วังยาง'!Q56+'12.ธาตุพนม'!Q56</f>
        <v>0</v>
      </c>
      <c r="R56" s="110">
        <f>+'1. นครพนม กรอกตัวหนังสือมา'!R56+'2.ปลาปาก รด,คชจ1เดือน&gt;แผน'!R56+'3.ท่าอุเทน ใส่แค่ปี 68มา'!R56+'4.บ้านแพง ใส่แค่ปี 68มา'!R56+'5.นาทม'!R56+'6.เรณูนคร ใส่แค่ปี 68มา'!R56+' 7.นาแก ใส่แค่ปี 69มา'!R56+'8.ศรีสงคราม'!R56+'9.นาหว้า'!R56+'10.โพนสวรรค์ ใส่แค่ปี 68มา'!R56+'11.วังยาง'!R56+'12.ธาตุพนม'!R56</f>
        <v>0</v>
      </c>
      <c r="S56" s="110">
        <f>+'1. นครพนม กรอกตัวหนังสือมา'!S56+'2.ปลาปาก รด,คชจ1เดือน&gt;แผน'!S56+'3.ท่าอุเทน ใส่แค่ปี 68มา'!S56+'4.บ้านแพง ใส่แค่ปี 68มา'!S56+'5.นาทม'!S56+'6.เรณูนคร ใส่แค่ปี 68มา'!S56+' 7.นาแก ใส่แค่ปี 69มา'!S56+'8.ศรีสงคราม'!S56+'9.นาหว้า'!S56+'10.โพนสวรรค์ ใส่แค่ปี 68มา'!S56+'11.วังยาง'!S56+'12.ธาตุพนม'!S56</f>
        <v>0</v>
      </c>
      <c r="T56" s="110">
        <f>+'1. นครพนม กรอกตัวหนังสือมา'!T56+'2.ปลาปาก รด,คชจ1เดือน&gt;แผน'!T56+'3.ท่าอุเทน ใส่แค่ปี 68มา'!T56+'4.บ้านแพง ใส่แค่ปี 68มา'!T56+'5.นาทม'!T56+'6.เรณูนคร ใส่แค่ปี 68มา'!T56+' 7.นาแก ใส่แค่ปี 69มา'!T56+'8.ศรีสงคราม'!T56+'9.นาหว้า'!T56+'10.โพนสวรรค์ ใส่แค่ปี 68มา'!T56+'11.วังยาง'!T56+'12.ธาตุพนม'!T56</f>
        <v>0</v>
      </c>
      <c r="U56" s="110">
        <f>+'1. นครพนม กรอกตัวหนังสือมา'!U56+'2.ปลาปาก รด,คชจ1เดือน&gt;แผน'!U56+'3.ท่าอุเทน ใส่แค่ปี 68มา'!U56+'4.บ้านแพง ใส่แค่ปี 68มา'!U56+'5.นาทม'!U56+'6.เรณูนคร ใส่แค่ปี 68มา'!U56+' 7.นาแก ใส่แค่ปี 69มา'!U56+'8.ศรีสงคราม'!U56+'9.นาหว้า'!U56+'10.โพนสวรรค์ ใส่แค่ปี 68มา'!U56+'11.วังยาง'!U56+'12.ธาตุพนม'!U56</f>
        <v>0</v>
      </c>
      <c r="V56" s="110">
        <f>+'1. นครพนม กรอกตัวหนังสือมา'!V56+'2.ปลาปาก รด,คชจ1เดือน&gt;แผน'!V56+'3.ท่าอุเทน ใส่แค่ปี 68มา'!V56+'4.บ้านแพง ใส่แค่ปี 68มา'!V56+'5.นาทม'!V56+'6.เรณูนคร ใส่แค่ปี 68มา'!V56+' 7.นาแก ใส่แค่ปี 69มา'!V56+'8.ศรีสงคราม'!V56+'9.นาหว้า'!V56+'10.โพนสวรรค์ ใส่แค่ปี 68มา'!V56+'11.วังยาง'!V56+'12.ธาตุพนม'!V56</f>
        <v>0</v>
      </c>
      <c r="W56" s="110">
        <f>+'1. นครพนม กรอกตัวหนังสือมา'!W56+'2.ปลาปาก รด,คชจ1เดือน&gt;แผน'!W56+'3.ท่าอุเทน ใส่แค่ปี 68มา'!W56+'4.บ้านแพง ใส่แค่ปี 68มา'!W56+'5.นาทม'!W56+'6.เรณูนคร ใส่แค่ปี 68มา'!W56+' 7.นาแก ใส่แค่ปี 69มา'!W56+'8.ศรีสงคราม'!W56+'9.นาหว้า'!W56+'10.โพนสวรรค์ ใส่แค่ปี 68มา'!W56+'11.วังยาง'!W56+'12.ธาตุพนม'!W56</f>
        <v>0</v>
      </c>
      <c r="X56" s="110">
        <f>+'1. นครพนม กรอกตัวหนังสือมา'!X56+'2.ปลาปาก รด,คชจ1เดือน&gt;แผน'!X56+'3.ท่าอุเทน ใส่แค่ปี 68มา'!X56+'4.บ้านแพง ใส่แค่ปี 68มา'!X56+'5.นาทม'!X56+'6.เรณูนคร ใส่แค่ปี 68มา'!X56+' 7.นาแก ใส่แค่ปี 69มา'!X56+'8.ศรีสงคราม'!X56+'9.นาหว้า'!X56+'10.โพนสวรรค์ ใส่แค่ปี 68มา'!X56+'11.วังยาง'!X56+'12.ธาตุพนม'!X56</f>
        <v>0</v>
      </c>
      <c r="Y56" s="110">
        <f>+'1. นครพนม กรอกตัวหนังสือมา'!Y56+'2.ปลาปาก รด,คชจ1เดือน&gt;แผน'!Y56+'3.ท่าอุเทน ใส่แค่ปี 68มา'!Y56+'4.บ้านแพง ใส่แค่ปี 68มา'!Y56+'5.นาทม'!Y56+'6.เรณูนคร ใส่แค่ปี 68มา'!Y56+' 7.นาแก ใส่แค่ปี 69มา'!Y56+'8.ศรีสงคราม'!Y56+'9.นาหว้า'!Y56+'10.โพนสวรรค์ ใส่แค่ปี 68มา'!Y56+'11.วังยาง'!Y56+'12.ธาตุพนม'!Y56</f>
        <v>0</v>
      </c>
      <c r="Z56" s="110">
        <f>+'1. นครพนม กรอกตัวหนังสือมา'!Z56+'2.ปลาปาก รด,คชจ1เดือน&gt;แผน'!Z56+'3.ท่าอุเทน ใส่แค่ปี 68มา'!Z56+'4.บ้านแพง ใส่แค่ปี 68มา'!Z56+'5.นาทม'!Z56+'6.เรณูนคร ใส่แค่ปี 68มา'!Z56+' 7.นาแก ใส่แค่ปี 69มา'!Z56+'8.ศรีสงคราม'!Z56+'9.นาหว้า'!Z56+'10.โพนสวรรค์ ใส่แค่ปี 68มา'!Z56+'11.วังยาง'!Z56+'12.ธาตุพนม'!Z56</f>
        <v>0</v>
      </c>
      <c r="AA56" s="110">
        <f>+'1. นครพนม กรอกตัวหนังสือมา'!AA56+'2.ปลาปาก รด,คชจ1เดือน&gt;แผน'!AA56+'3.ท่าอุเทน ใส่แค่ปี 68มา'!AA56+'4.บ้านแพง ใส่แค่ปี 68มา'!AA56+'5.นาทม'!AA56+'6.เรณูนคร ใส่แค่ปี 68มา'!AA56+' 7.นาแก ใส่แค่ปี 69มา'!AA56+'8.ศรีสงคราม'!AA56+'9.นาหว้า'!AA56+'10.โพนสวรรค์ ใส่แค่ปี 68มา'!AA56+'11.วังยาง'!AA56+'12.ธาตุพนม'!AA56</f>
        <v>0</v>
      </c>
      <c r="AB56" s="110">
        <f>+'1. นครพนม กรอกตัวหนังสือมา'!AB56+'2.ปลาปาก รด,คชจ1เดือน&gt;แผน'!AB56+'3.ท่าอุเทน ใส่แค่ปี 68มา'!AB56+'4.บ้านแพง ใส่แค่ปี 68มา'!AB56+'5.นาทม'!AB56+'6.เรณูนคร ใส่แค่ปี 68มา'!AB56+' 7.นาแก ใส่แค่ปี 69มา'!AB56+'8.ศรีสงคราม'!AB56+'9.นาหว้า'!AB56+'10.โพนสวรรค์ ใส่แค่ปี 68มา'!AB56+'11.วังยาง'!AB56+'12.ธาตุพนม'!AB56</f>
        <v>0</v>
      </c>
      <c r="AC56" s="110">
        <f>+'1. นครพนม กรอกตัวหนังสือมา'!AC56+'2.ปลาปาก รด,คชจ1เดือน&gt;แผน'!AC56+'3.ท่าอุเทน ใส่แค่ปี 68มา'!AC56+'4.บ้านแพง ใส่แค่ปี 68มา'!AC56+'5.นาทม'!AC56+'6.เรณูนคร ใส่แค่ปี 68มา'!AC56+' 7.นาแก ใส่แค่ปี 69มา'!AC56+'8.ศรีสงคราม'!AC56+'9.นาหว้า'!AC56+'10.โพนสวรรค์ ใส่แค่ปี 68มา'!AC56+'11.วังยาง'!AC56+'12.ธาตุพนม'!AC56</f>
        <v>0</v>
      </c>
      <c r="AD56" s="110">
        <f t="shared" ref="AD56:AD58" si="17">SUM(F56:AC56)</f>
        <v>99600</v>
      </c>
      <c r="AE56" s="111">
        <f t="shared" ref="AE56:AE58" si="18">+AD56*100/E56</f>
        <v>0.24018714415736525</v>
      </c>
      <c r="AF56" s="110">
        <f t="shared" ref="AF56:AF58" si="19">+E56-AD56</f>
        <v>41368064.869999997</v>
      </c>
      <c r="AG56" s="111">
        <f t="shared" ref="AG56:AG58" si="20">+AF56*100/E56</f>
        <v>99.759812855842625</v>
      </c>
    </row>
    <row r="57" spans="2:33" ht="24" customHeight="1">
      <c r="B57" s="109"/>
      <c r="C57" s="109"/>
      <c r="D57" s="109" t="s">
        <v>137</v>
      </c>
      <c r="E57" s="110">
        <f>+'1. นครพนม กรอกตัวหนังสือมา'!E57+'2.ปลาปาก รด,คชจ1เดือน&gt;แผน'!E57+'3.ท่าอุเทน ใส่แค่ปี 68มา'!E57+'4.บ้านแพง ใส่แค่ปี 68มา'!E57+'5.นาทม'!E57+'6.เรณูนคร ใส่แค่ปี 68มา'!E57+' 7.นาแก ใส่แค่ปี 69มา'!E57+'8.ศรีสงคราม'!E57+'9.นาหว้า'!E57+'10.โพนสวรรค์ ใส่แค่ปี 68มา'!E57+'11.วังยาง'!E57+'12.ธาตุพนม'!E57</f>
        <v>0</v>
      </c>
      <c r="F57" s="110">
        <f>+'1. นครพนม กรอกตัวหนังสือมา'!F57+'2.ปลาปาก รด,คชจ1เดือน&gt;แผน'!F57+'3.ท่าอุเทน ใส่แค่ปี 68มา'!F57+'4.บ้านแพง ใส่แค่ปี 68มา'!F57+'5.นาทม'!F57+'6.เรณูนคร ใส่แค่ปี 68มา'!F57+' 7.นาแก ใส่แค่ปี 69มา'!F57+'8.ศรีสงคราม'!F57+'9.นาหว้า'!F57+'10.โพนสวรรค์ ใส่แค่ปี 68มา'!F57+'11.วังยาง'!F57+'12.ธาตุพนม'!F57</f>
        <v>0</v>
      </c>
      <c r="G57" s="110">
        <f>+'1. นครพนม กรอกตัวหนังสือมา'!G57+'2.ปลาปาก รด,คชจ1เดือน&gt;แผน'!G57+'3.ท่าอุเทน ใส่แค่ปี 68มา'!G57+'4.บ้านแพง ใส่แค่ปี 68มา'!G57+'5.นาทม'!G57+'6.เรณูนคร ใส่แค่ปี 68มา'!G57+' 7.นาแก ใส่แค่ปี 69มา'!G57+'8.ศรีสงคราม'!G57+'9.นาหว้า'!G57+'10.โพนสวรรค์ ใส่แค่ปี 68มา'!G57+'11.วังยาง'!G57+'12.ธาตุพนม'!G57</f>
        <v>0</v>
      </c>
      <c r="H57" s="110">
        <f>+'1. นครพนม กรอกตัวหนังสือมา'!H57+'2.ปลาปาก รด,คชจ1เดือน&gt;แผน'!H57+'3.ท่าอุเทน ใส่แค่ปี 68มา'!H57+'4.บ้านแพง ใส่แค่ปี 68มา'!H57+'5.นาทม'!H57+'6.เรณูนคร ใส่แค่ปี 68มา'!H57+' 7.นาแก ใส่แค่ปี 69มา'!H57+'8.ศรีสงคราม'!H57+'9.นาหว้า'!H57+'10.โพนสวรรค์ ใส่แค่ปี 68มา'!H57+'11.วังยาง'!H57+'12.ธาตุพนม'!H57</f>
        <v>0</v>
      </c>
      <c r="I57" s="110">
        <f>+'1. นครพนม กรอกตัวหนังสือมา'!I57+'2.ปลาปาก รด,คชจ1เดือน&gt;แผน'!I57+'3.ท่าอุเทน ใส่แค่ปี 68มา'!I57+'4.บ้านแพง ใส่แค่ปี 68มา'!I57+'5.นาทม'!I57+'6.เรณูนคร ใส่แค่ปี 68มา'!I57+' 7.นาแก ใส่แค่ปี 69มา'!I57+'8.ศรีสงคราม'!I57+'9.นาหว้า'!I57+'10.โพนสวรรค์ ใส่แค่ปี 68มา'!I57+'11.วังยาง'!I57+'12.ธาตุพนม'!I57</f>
        <v>0</v>
      </c>
      <c r="J57" s="110">
        <f>+'1. นครพนม กรอกตัวหนังสือมา'!J57+'2.ปลาปาก รด,คชจ1เดือน&gt;แผน'!J57+'3.ท่าอุเทน ใส่แค่ปี 68มา'!J57+'4.บ้านแพง ใส่แค่ปี 68มา'!J57+'5.นาทม'!J57+'6.เรณูนคร ใส่แค่ปี 68มา'!J57+' 7.นาแก ใส่แค่ปี 69มา'!J57+'8.ศรีสงคราม'!J57+'9.นาหว้า'!J57+'10.โพนสวรรค์ ใส่แค่ปี 68มา'!J57+'11.วังยาง'!J57+'12.ธาตุพนม'!J57</f>
        <v>0</v>
      </c>
      <c r="K57" s="110">
        <f>+'1. นครพนม กรอกตัวหนังสือมา'!K57+'2.ปลาปาก รด,คชจ1เดือน&gt;แผน'!K57+'3.ท่าอุเทน ใส่แค่ปี 68มา'!K57+'4.บ้านแพง ใส่แค่ปี 68มา'!K57+'5.นาทม'!K57+'6.เรณูนคร ใส่แค่ปี 68มา'!K57+' 7.นาแก ใส่แค่ปี 69มา'!K57+'8.ศรีสงคราม'!K57+'9.นาหว้า'!K57+'10.โพนสวรรค์ ใส่แค่ปี 68มา'!K57+'11.วังยาง'!K57+'12.ธาตุพนม'!K57</f>
        <v>0</v>
      </c>
      <c r="L57" s="110">
        <f>+'1. นครพนม กรอกตัวหนังสือมา'!L57+'2.ปลาปาก รด,คชจ1เดือน&gt;แผน'!L57+'3.ท่าอุเทน ใส่แค่ปี 68มา'!L57+'4.บ้านแพง ใส่แค่ปี 68มา'!L57+'5.นาทม'!L57+'6.เรณูนคร ใส่แค่ปี 68มา'!L57+' 7.นาแก ใส่แค่ปี 69มา'!L57+'8.ศรีสงคราม'!L57+'9.นาหว้า'!L57+'10.โพนสวรรค์ ใส่แค่ปี 68มา'!L57+'11.วังยาง'!L57+'12.ธาตุพนม'!L57</f>
        <v>0</v>
      </c>
      <c r="M57" s="110">
        <f>+'1. นครพนม กรอกตัวหนังสือมา'!M57+'2.ปลาปาก รด,คชจ1เดือน&gt;แผน'!M57+'3.ท่าอุเทน ใส่แค่ปี 68มา'!M57+'4.บ้านแพง ใส่แค่ปี 68มา'!M57+'5.นาทม'!M57+'6.เรณูนคร ใส่แค่ปี 68มา'!M57+' 7.นาแก ใส่แค่ปี 69มา'!M57+'8.ศรีสงคราม'!M57+'9.นาหว้า'!M57+'10.โพนสวรรค์ ใส่แค่ปี 68มา'!M57+'11.วังยาง'!M57+'12.ธาตุพนม'!M57</f>
        <v>0</v>
      </c>
      <c r="N57" s="110">
        <f>+'1. นครพนม กรอกตัวหนังสือมา'!N57+'2.ปลาปาก รด,คชจ1เดือน&gt;แผน'!N57+'3.ท่าอุเทน ใส่แค่ปี 68มา'!N57+'4.บ้านแพง ใส่แค่ปี 68มา'!N57+'5.นาทม'!N57+'6.เรณูนคร ใส่แค่ปี 68มา'!N57+' 7.นาแก ใส่แค่ปี 69มา'!N57+'8.ศรีสงคราม'!N57+'9.นาหว้า'!N57+'10.โพนสวรรค์ ใส่แค่ปี 68มา'!N57+'11.วังยาง'!N57+'12.ธาตุพนม'!N57</f>
        <v>0</v>
      </c>
      <c r="O57" s="110">
        <f>+'1. นครพนม กรอกตัวหนังสือมา'!O57+'2.ปลาปาก รด,คชจ1เดือน&gt;แผน'!O57+'3.ท่าอุเทน ใส่แค่ปี 68มา'!O57+'4.บ้านแพง ใส่แค่ปี 68มา'!O57+'5.นาทม'!O57+'6.เรณูนคร ใส่แค่ปี 68มา'!O57+' 7.นาแก ใส่แค่ปี 69มา'!O57+'8.ศรีสงคราม'!O57+'9.นาหว้า'!O57+'10.โพนสวรรค์ ใส่แค่ปี 68มา'!O57+'11.วังยาง'!O57+'12.ธาตุพนม'!O57</f>
        <v>0</v>
      </c>
      <c r="P57" s="110">
        <f>+'1. นครพนม กรอกตัวหนังสือมา'!P57+'2.ปลาปาก รด,คชจ1เดือน&gt;แผน'!P57+'3.ท่าอุเทน ใส่แค่ปี 68มา'!P57+'4.บ้านแพง ใส่แค่ปี 68มา'!P57+'5.นาทม'!P57+'6.เรณูนคร ใส่แค่ปี 68มา'!P57+' 7.นาแก ใส่แค่ปี 69มา'!P57+'8.ศรีสงคราม'!P57+'9.นาหว้า'!P57+'10.โพนสวรรค์ ใส่แค่ปี 68มา'!P57+'11.วังยาง'!P57+'12.ธาตุพนม'!P57</f>
        <v>0</v>
      </c>
      <c r="Q57" s="110">
        <f>+'1. นครพนม กรอกตัวหนังสือมา'!Q57+'2.ปลาปาก รด,คชจ1เดือน&gt;แผน'!Q57+'3.ท่าอุเทน ใส่แค่ปี 68มา'!Q57+'4.บ้านแพง ใส่แค่ปี 68มา'!Q57+'5.นาทม'!Q57+'6.เรณูนคร ใส่แค่ปี 68มา'!Q57+' 7.นาแก ใส่แค่ปี 69มา'!Q57+'8.ศรีสงคราม'!Q57+'9.นาหว้า'!Q57+'10.โพนสวรรค์ ใส่แค่ปี 68มา'!Q57+'11.วังยาง'!Q57+'12.ธาตุพนม'!Q57</f>
        <v>0</v>
      </c>
      <c r="R57" s="110">
        <f>+'1. นครพนม กรอกตัวหนังสือมา'!R57+'2.ปลาปาก รด,คชจ1เดือน&gt;แผน'!R57+'3.ท่าอุเทน ใส่แค่ปี 68มา'!R57+'4.บ้านแพง ใส่แค่ปี 68มา'!R57+'5.นาทม'!R57+'6.เรณูนคร ใส่แค่ปี 68มา'!R57+' 7.นาแก ใส่แค่ปี 69มา'!R57+'8.ศรีสงคราม'!R57+'9.นาหว้า'!R57+'10.โพนสวรรค์ ใส่แค่ปี 68มา'!R57+'11.วังยาง'!R57+'12.ธาตุพนม'!R57</f>
        <v>0</v>
      </c>
      <c r="S57" s="110">
        <f>+'1. นครพนม กรอกตัวหนังสือมา'!S57+'2.ปลาปาก รด,คชจ1เดือน&gt;แผน'!S57+'3.ท่าอุเทน ใส่แค่ปี 68มา'!S57+'4.บ้านแพง ใส่แค่ปี 68มา'!S57+'5.นาทม'!S57+'6.เรณูนคร ใส่แค่ปี 68มา'!S57+' 7.นาแก ใส่แค่ปี 69มา'!S57+'8.ศรีสงคราม'!S57+'9.นาหว้า'!S57+'10.โพนสวรรค์ ใส่แค่ปี 68มา'!S57+'11.วังยาง'!S57+'12.ธาตุพนม'!S57</f>
        <v>0</v>
      </c>
      <c r="T57" s="110">
        <f>+'1. นครพนม กรอกตัวหนังสือมา'!T57+'2.ปลาปาก รด,คชจ1เดือน&gt;แผน'!T57+'3.ท่าอุเทน ใส่แค่ปี 68มา'!T57+'4.บ้านแพง ใส่แค่ปี 68มา'!T57+'5.นาทม'!T57+'6.เรณูนคร ใส่แค่ปี 68มา'!T57+' 7.นาแก ใส่แค่ปี 69มา'!T57+'8.ศรีสงคราม'!T57+'9.นาหว้า'!T57+'10.โพนสวรรค์ ใส่แค่ปี 68มา'!T57+'11.วังยาง'!T57+'12.ธาตุพนม'!T57</f>
        <v>0</v>
      </c>
      <c r="U57" s="110">
        <f>+'1. นครพนม กรอกตัวหนังสือมา'!U57+'2.ปลาปาก รด,คชจ1เดือน&gt;แผน'!U57+'3.ท่าอุเทน ใส่แค่ปี 68มา'!U57+'4.บ้านแพง ใส่แค่ปี 68มา'!U57+'5.นาทม'!U57+'6.เรณูนคร ใส่แค่ปี 68มา'!U57+' 7.นาแก ใส่แค่ปี 69มา'!U57+'8.ศรีสงคราม'!U57+'9.นาหว้า'!U57+'10.โพนสวรรค์ ใส่แค่ปี 68มา'!U57+'11.วังยาง'!U57+'12.ธาตุพนม'!U57</f>
        <v>0</v>
      </c>
      <c r="V57" s="110">
        <f>+'1. นครพนม กรอกตัวหนังสือมา'!V57+'2.ปลาปาก รด,คชจ1เดือน&gt;แผน'!V57+'3.ท่าอุเทน ใส่แค่ปี 68มา'!V57+'4.บ้านแพง ใส่แค่ปี 68มา'!V57+'5.นาทม'!V57+'6.เรณูนคร ใส่แค่ปี 68มา'!V57+' 7.นาแก ใส่แค่ปี 69มา'!V57+'8.ศรีสงคราม'!V57+'9.นาหว้า'!V57+'10.โพนสวรรค์ ใส่แค่ปี 68มา'!V57+'11.วังยาง'!V57+'12.ธาตุพนม'!V57</f>
        <v>0</v>
      </c>
      <c r="W57" s="110">
        <f>+'1. นครพนม กรอกตัวหนังสือมา'!W57+'2.ปลาปาก รด,คชจ1เดือน&gt;แผน'!W57+'3.ท่าอุเทน ใส่แค่ปี 68มา'!W57+'4.บ้านแพง ใส่แค่ปี 68มา'!W57+'5.นาทม'!W57+'6.เรณูนคร ใส่แค่ปี 68มา'!W57+' 7.นาแก ใส่แค่ปี 69มา'!W57+'8.ศรีสงคราม'!W57+'9.นาหว้า'!W57+'10.โพนสวรรค์ ใส่แค่ปี 68มา'!W57+'11.วังยาง'!W57+'12.ธาตุพนม'!W57</f>
        <v>0</v>
      </c>
      <c r="X57" s="110">
        <f>+'1. นครพนม กรอกตัวหนังสือมา'!X57+'2.ปลาปาก รด,คชจ1เดือน&gt;แผน'!X57+'3.ท่าอุเทน ใส่แค่ปี 68มา'!X57+'4.บ้านแพง ใส่แค่ปี 68มา'!X57+'5.นาทม'!X57+'6.เรณูนคร ใส่แค่ปี 68มา'!X57+' 7.นาแก ใส่แค่ปี 69มา'!X57+'8.ศรีสงคราม'!X57+'9.นาหว้า'!X57+'10.โพนสวรรค์ ใส่แค่ปี 68มา'!X57+'11.วังยาง'!X57+'12.ธาตุพนม'!X57</f>
        <v>0</v>
      </c>
      <c r="Y57" s="110">
        <f>+'1. นครพนม กรอกตัวหนังสือมา'!Y57+'2.ปลาปาก รด,คชจ1เดือน&gt;แผน'!Y57+'3.ท่าอุเทน ใส่แค่ปี 68มา'!Y57+'4.บ้านแพง ใส่แค่ปี 68มา'!Y57+'5.นาทม'!Y57+'6.เรณูนคร ใส่แค่ปี 68มา'!Y57+' 7.นาแก ใส่แค่ปี 69มา'!Y57+'8.ศรีสงคราม'!Y57+'9.นาหว้า'!Y57+'10.โพนสวรรค์ ใส่แค่ปี 68มา'!Y57+'11.วังยาง'!Y57+'12.ธาตุพนม'!Y57</f>
        <v>0</v>
      </c>
      <c r="Z57" s="110">
        <f>+'1. นครพนม กรอกตัวหนังสือมา'!Z57+'2.ปลาปาก รด,คชจ1เดือน&gt;แผน'!Z57+'3.ท่าอุเทน ใส่แค่ปี 68มา'!Z57+'4.บ้านแพง ใส่แค่ปี 68มา'!Z57+'5.นาทม'!Z57+'6.เรณูนคร ใส่แค่ปี 68มา'!Z57+' 7.นาแก ใส่แค่ปี 69มา'!Z57+'8.ศรีสงคราม'!Z57+'9.นาหว้า'!Z57+'10.โพนสวรรค์ ใส่แค่ปี 68มา'!Z57+'11.วังยาง'!Z57+'12.ธาตุพนม'!Z57</f>
        <v>0</v>
      </c>
      <c r="AA57" s="110">
        <f>+'1. นครพนม กรอกตัวหนังสือมา'!AA57+'2.ปลาปาก รด,คชจ1เดือน&gt;แผน'!AA57+'3.ท่าอุเทน ใส่แค่ปี 68มา'!AA57+'4.บ้านแพง ใส่แค่ปี 68มา'!AA57+'5.นาทม'!AA57+'6.เรณูนคร ใส่แค่ปี 68มา'!AA57+' 7.นาแก ใส่แค่ปี 69มา'!AA57+'8.ศรีสงคราม'!AA57+'9.นาหว้า'!AA57+'10.โพนสวรรค์ ใส่แค่ปี 68มา'!AA57+'11.วังยาง'!AA57+'12.ธาตุพนม'!AA57</f>
        <v>0</v>
      </c>
      <c r="AB57" s="110">
        <f>+'1. นครพนม กรอกตัวหนังสือมา'!AB57+'2.ปลาปาก รด,คชจ1เดือน&gt;แผน'!AB57+'3.ท่าอุเทน ใส่แค่ปี 68มา'!AB57+'4.บ้านแพง ใส่แค่ปี 68มา'!AB57+'5.นาทม'!AB57+'6.เรณูนคร ใส่แค่ปี 68มา'!AB57+' 7.นาแก ใส่แค่ปี 69มา'!AB57+'8.ศรีสงคราม'!AB57+'9.นาหว้า'!AB57+'10.โพนสวรรค์ ใส่แค่ปี 68มา'!AB57+'11.วังยาง'!AB57+'12.ธาตุพนม'!AB57</f>
        <v>0</v>
      </c>
      <c r="AC57" s="110">
        <f>+'1. นครพนม กรอกตัวหนังสือมา'!AC57+'2.ปลาปาก รด,คชจ1เดือน&gt;แผน'!AC57+'3.ท่าอุเทน ใส่แค่ปี 68มา'!AC57+'4.บ้านแพง ใส่แค่ปี 68มา'!AC57+'5.นาทม'!AC57+'6.เรณูนคร ใส่แค่ปี 68มา'!AC57+' 7.นาแก ใส่แค่ปี 69มา'!AC57+'8.ศรีสงคราม'!AC57+'9.นาหว้า'!AC57+'10.โพนสวรรค์ ใส่แค่ปี 68มา'!AC57+'11.วังยาง'!AC57+'12.ธาตุพนม'!AC57</f>
        <v>0</v>
      </c>
      <c r="AD57" s="110">
        <f t="shared" si="17"/>
        <v>0</v>
      </c>
      <c r="AE57" s="111" t="e">
        <f t="shared" si="18"/>
        <v>#DIV/0!</v>
      </c>
      <c r="AF57" s="110">
        <f t="shared" si="19"/>
        <v>0</v>
      </c>
      <c r="AG57" s="111" t="e">
        <f t="shared" si="20"/>
        <v>#DIV/0!</v>
      </c>
    </row>
    <row r="58" spans="2:33" ht="24" customHeight="1">
      <c r="B58" s="109"/>
      <c r="C58" s="109"/>
      <c r="D58" s="109" t="s">
        <v>138</v>
      </c>
      <c r="E58" s="110">
        <f>+'1. นครพนม กรอกตัวหนังสือมา'!E58+'2.ปลาปาก รด,คชจ1เดือน&gt;แผน'!E58+'3.ท่าอุเทน ใส่แค่ปี 68มา'!E58+'4.บ้านแพง ใส่แค่ปี 68มา'!E58+'5.นาทม'!E58+'6.เรณูนคร ใส่แค่ปี 68มา'!E58+' 7.นาแก ใส่แค่ปี 69มา'!E58+'8.ศรีสงคราม'!E58+'9.นาหว้า'!E58+'10.โพนสวรรค์ ใส่แค่ปี 68มา'!E58+'11.วังยาง'!E58+'12.ธาตุพนม'!E58</f>
        <v>1257490</v>
      </c>
      <c r="F58" s="110">
        <f>+'1. นครพนม กรอกตัวหนังสือมา'!F58+'2.ปลาปาก รด,คชจ1เดือน&gt;แผน'!F58+'3.ท่าอุเทน ใส่แค่ปี 68มา'!F58+'4.บ้านแพง ใส่แค่ปี 68มา'!F58+'5.นาทม'!F58+'6.เรณูนคร ใส่แค่ปี 68มา'!F58+' 7.นาแก ใส่แค่ปี 69มา'!F58+'8.ศรีสงคราม'!F58+'9.นาหว้า'!F58+'10.โพนสวรรค์ ใส่แค่ปี 68มา'!F58+'11.วังยาง'!F58+'12.ธาตุพนม'!F58</f>
        <v>131890</v>
      </c>
      <c r="G58" s="110">
        <f>+'1. นครพนม กรอกตัวหนังสือมา'!G58+'2.ปลาปาก รด,คชจ1เดือน&gt;แผน'!G58+'3.ท่าอุเทน ใส่แค่ปี 68มา'!G58+'4.บ้านแพง ใส่แค่ปี 68มา'!G58+'5.นาทม'!G58+'6.เรณูนคร ใส่แค่ปี 68มา'!G58+' 7.นาแก ใส่แค่ปี 69มา'!G58+'8.ศรีสงคราม'!G58+'9.นาหว้า'!G58+'10.โพนสวรรค์ ใส่แค่ปี 68มา'!G58+'11.วังยาง'!G58+'12.ธาตุพนม'!G58</f>
        <v>138670</v>
      </c>
      <c r="H58" s="110">
        <f>+'1. นครพนม กรอกตัวหนังสือมา'!H58+'2.ปลาปาก รด,คชจ1เดือน&gt;แผน'!H58+'3.ท่าอุเทน ใส่แค่ปี 68มา'!H58+'4.บ้านแพง ใส่แค่ปี 68มา'!H58+'5.นาทม'!H58+'6.เรณูนคร ใส่แค่ปี 68มา'!H58+' 7.นาแก ใส่แค่ปี 69มา'!H58+'8.ศรีสงคราม'!H58+'9.นาหว้า'!H58+'10.โพนสวรรค์ ใส่แค่ปี 68มา'!H58+'11.วังยาง'!H58+'12.ธาตุพนม'!H58</f>
        <v>0</v>
      </c>
      <c r="I58" s="110">
        <f>+'1. นครพนม กรอกตัวหนังสือมา'!I58+'2.ปลาปาก รด,คชจ1เดือน&gt;แผน'!I58+'3.ท่าอุเทน ใส่แค่ปี 68มา'!I58+'4.บ้านแพง ใส่แค่ปี 68มา'!I58+'5.นาทม'!I58+'6.เรณูนคร ใส่แค่ปี 68มา'!I58+' 7.นาแก ใส่แค่ปี 69มา'!I58+'8.ศรีสงคราม'!I58+'9.นาหว้า'!I58+'10.โพนสวรรค์ ใส่แค่ปี 68มา'!I58+'11.วังยาง'!I58+'12.ธาตุพนม'!I58</f>
        <v>0</v>
      </c>
      <c r="J58" s="110">
        <f>+'1. นครพนม กรอกตัวหนังสือมา'!J58+'2.ปลาปาก รด,คชจ1เดือน&gt;แผน'!J58+'3.ท่าอุเทน ใส่แค่ปี 68มา'!J58+'4.บ้านแพง ใส่แค่ปี 68มา'!J58+'5.นาทม'!J58+'6.เรณูนคร ใส่แค่ปี 68มา'!J58+' 7.นาแก ใส่แค่ปี 69มา'!J58+'8.ศรีสงคราม'!J58+'9.นาหว้า'!J58+'10.โพนสวรรค์ ใส่แค่ปี 68มา'!J58+'11.วังยาง'!J58+'12.ธาตุพนม'!J58</f>
        <v>0</v>
      </c>
      <c r="K58" s="110">
        <f>+'1. นครพนม กรอกตัวหนังสือมา'!K58+'2.ปลาปาก รด,คชจ1เดือน&gt;แผน'!K58+'3.ท่าอุเทน ใส่แค่ปี 68มา'!K58+'4.บ้านแพง ใส่แค่ปี 68มา'!K58+'5.นาทม'!K58+'6.เรณูนคร ใส่แค่ปี 68มา'!K58+' 7.นาแก ใส่แค่ปี 69มา'!K58+'8.ศรีสงคราม'!K58+'9.นาหว้า'!K58+'10.โพนสวรรค์ ใส่แค่ปี 68มา'!K58+'11.วังยาง'!K58+'12.ธาตุพนม'!K58</f>
        <v>0</v>
      </c>
      <c r="L58" s="110">
        <f>+'1. นครพนม กรอกตัวหนังสือมา'!L58+'2.ปลาปาก รด,คชจ1เดือน&gt;แผน'!L58+'3.ท่าอุเทน ใส่แค่ปี 68มา'!L58+'4.บ้านแพง ใส่แค่ปี 68มา'!L58+'5.นาทม'!L58+'6.เรณูนคร ใส่แค่ปี 68มา'!L58+' 7.นาแก ใส่แค่ปี 69มา'!L58+'8.ศรีสงคราม'!L58+'9.นาหว้า'!L58+'10.โพนสวรรค์ ใส่แค่ปี 68มา'!L58+'11.วังยาง'!L58+'12.ธาตุพนม'!L58</f>
        <v>0</v>
      </c>
      <c r="M58" s="110">
        <f>+'1. นครพนม กรอกตัวหนังสือมา'!M58+'2.ปลาปาก รด,คชจ1เดือน&gt;แผน'!M58+'3.ท่าอุเทน ใส่แค่ปี 68มา'!M58+'4.บ้านแพง ใส่แค่ปี 68มา'!M58+'5.นาทม'!M58+'6.เรณูนคร ใส่แค่ปี 68มา'!M58+' 7.นาแก ใส่แค่ปี 69มา'!M58+'8.ศรีสงคราม'!M58+'9.นาหว้า'!M58+'10.โพนสวรรค์ ใส่แค่ปี 68มา'!M58+'11.วังยาง'!M58+'12.ธาตุพนม'!M58</f>
        <v>0</v>
      </c>
      <c r="N58" s="110">
        <f>+'1. นครพนม กรอกตัวหนังสือมา'!N58+'2.ปลาปาก รด,คชจ1เดือน&gt;แผน'!N58+'3.ท่าอุเทน ใส่แค่ปี 68มา'!N58+'4.บ้านแพง ใส่แค่ปี 68มา'!N58+'5.นาทม'!N58+'6.เรณูนคร ใส่แค่ปี 68มา'!N58+' 7.นาแก ใส่แค่ปี 69มา'!N58+'8.ศรีสงคราม'!N58+'9.นาหว้า'!N58+'10.โพนสวรรค์ ใส่แค่ปี 68มา'!N58+'11.วังยาง'!N58+'12.ธาตุพนม'!N58</f>
        <v>0</v>
      </c>
      <c r="O58" s="110">
        <f>+'1. นครพนม กรอกตัวหนังสือมา'!O58+'2.ปลาปาก รด,คชจ1เดือน&gt;แผน'!O58+'3.ท่าอุเทน ใส่แค่ปี 68มา'!O58+'4.บ้านแพง ใส่แค่ปี 68มา'!O58+'5.นาทม'!O58+'6.เรณูนคร ใส่แค่ปี 68มา'!O58+' 7.นาแก ใส่แค่ปี 69มา'!O58+'8.ศรีสงคราม'!O58+'9.นาหว้า'!O58+'10.โพนสวรรค์ ใส่แค่ปี 68มา'!O58+'11.วังยาง'!O58+'12.ธาตุพนม'!O58</f>
        <v>0</v>
      </c>
      <c r="P58" s="110">
        <f>+'1. นครพนม กรอกตัวหนังสือมา'!P58+'2.ปลาปาก รด,คชจ1เดือน&gt;แผน'!P58+'3.ท่าอุเทน ใส่แค่ปี 68มา'!P58+'4.บ้านแพง ใส่แค่ปี 68มา'!P58+'5.นาทม'!P58+'6.เรณูนคร ใส่แค่ปี 68มา'!P58+' 7.นาแก ใส่แค่ปี 69มา'!P58+'8.ศรีสงคราม'!P58+'9.นาหว้า'!P58+'10.โพนสวรรค์ ใส่แค่ปี 68มา'!P58+'11.วังยาง'!P58+'12.ธาตุพนม'!P58</f>
        <v>0</v>
      </c>
      <c r="Q58" s="110">
        <f>+'1. นครพนม กรอกตัวหนังสือมา'!Q58+'2.ปลาปาก รด,คชจ1เดือน&gt;แผน'!Q58+'3.ท่าอุเทน ใส่แค่ปี 68มา'!Q58+'4.บ้านแพง ใส่แค่ปี 68มา'!Q58+'5.นาทม'!Q58+'6.เรณูนคร ใส่แค่ปี 68มา'!Q58+' 7.นาแก ใส่แค่ปี 69มา'!Q58+'8.ศรีสงคราม'!Q58+'9.นาหว้า'!Q58+'10.โพนสวรรค์ ใส่แค่ปี 68มา'!Q58+'11.วังยาง'!Q58+'12.ธาตุพนม'!Q58</f>
        <v>0</v>
      </c>
      <c r="R58" s="110">
        <f>+'1. นครพนม กรอกตัวหนังสือมา'!R58+'2.ปลาปาก รด,คชจ1เดือน&gt;แผน'!R58+'3.ท่าอุเทน ใส่แค่ปี 68มา'!R58+'4.บ้านแพง ใส่แค่ปี 68มา'!R58+'5.นาทม'!R58+'6.เรณูนคร ใส่แค่ปี 68มา'!R58+' 7.นาแก ใส่แค่ปี 69มา'!R58+'8.ศรีสงคราม'!R58+'9.นาหว้า'!R58+'10.โพนสวรรค์ ใส่แค่ปี 68มา'!R58+'11.วังยาง'!R58+'12.ธาตุพนม'!R58</f>
        <v>0</v>
      </c>
      <c r="S58" s="110">
        <f>+'1. นครพนม กรอกตัวหนังสือมา'!S58+'2.ปลาปาก รด,คชจ1เดือน&gt;แผน'!S58+'3.ท่าอุเทน ใส่แค่ปี 68มา'!S58+'4.บ้านแพง ใส่แค่ปี 68มา'!S58+'5.นาทม'!S58+'6.เรณูนคร ใส่แค่ปี 68มา'!S58+' 7.นาแก ใส่แค่ปี 69มา'!S58+'8.ศรีสงคราม'!S58+'9.นาหว้า'!S58+'10.โพนสวรรค์ ใส่แค่ปี 68มา'!S58+'11.วังยาง'!S58+'12.ธาตุพนม'!S58</f>
        <v>0</v>
      </c>
      <c r="T58" s="110">
        <f>+'1. นครพนม กรอกตัวหนังสือมา'!T58+'2.ปลาปาก รด,คชจ1เดือน&gt;แผน'!T58+'3.ท่าอุเทน ใส่แค่ปี 68มา'!T58+'4.บ้านแพง ใส่แค่ปี 68มา'!T58+'5.นาทม'!T58+'6.เรณูนคร ใส่แค่ปี 68มา'!T58+' 7.นาแก ใส่แค่ปี 69มา'!T58+'8.ศรีสงคราม'!T58+'9.นาหว้า'!T58+'10.โพนสวรรค์ ใส่แค่ปี 68มา'!T58+'11.วังยาง'!T58+'12.ธาตุพนม'!T58</f>
        <v>0</v>
      </c>
      <c r="U58" s="110">
        <f>+'1. นครพนม กรอกตัวหนังสือมา'!U58+'2.ปลาปาก รด,คชจ1เดือน&gt;แผน'!U58+'3.ท่าอุเทน ใส่แค่ปี 68มา'!U58+'4.บ้านแพง ใส่แค่ปี 68มา'!U58+'5.นาทม'!U58+'6.เรณูนคร ใส่แค่ปี 68มา'!U58+' 7.นาแก ใส่แค่ปี 69มา'!U58+'8.ศรีสงคราม'!U58+'9.นาหว้า'!U58+'10.โพนสวรรค์ ใส่แค่ปี 68มา'!U58+'11.วังยาง'!U58+'12.ธาตุพนม'!U58</f>
        <v>0</v>
      </c>
      <c r="V58" s="110">
        <f>+'1. นครพนม กรอกตัวหนังสือมา'!V58+'2.ปลาปาก รด,คชจ1เดือน&gt;แผน'!V58+'3.ท่าอุเทน ใส่แค่ปี 68มา'!V58+'4.บ้านแพง ใส่แค่ปี 68มา'!V58+'5.นาทม'!V58+'6.เรณูนคร ใส่แค่ปี 68มา'!V58+' 7.นาแก ใส่แค่ปี 69มา'!V58+'8.ศรีสงคราม'!V58+'9.นาหว้า'!V58+'10.โพนสวรรค์ ใส่แค่ปี 68มา'!V58+'11.วังยาง'!V58+'12.ธาตุพนม'!V58</f>
        <v>0</v>
      </c>
      <c r="W58" s="110">
        <f>+'1. นครพนม กรอกตัวหนังสือมา'!W58+'2.ปลาปาก รด,คชจ1เดือน&gt;แผน'!W58+'3.ท่าอุเทน ใส่แค่ปี 68มา'!W58+'4.บ้านแพง ใส่แค่ปี 68มา'!W58+'5.นาทม'!W58+'6.เรณูนคร ใส่แค่ปี 68มา'!W58+' 7.นาแก ใส่แค่ปี 69มา'!W58+'8.ศรีสงคราม'!W58+'9.นาหว้า'!W58+'10.โพนสวรรค์ ใส่แค่ปี 68มา'!W58+'11.วังยาง'!W58+'12.ธาตุพนม'!W58</f>
        <v>0</v>
      </c>
      <c r="X58" s="110">
        <f>+'1. นครพนม กรอกตัวหนังสือมา'!X58+'2.ปลาปาก รด,คชจ1เดือน&gt;แผน'!X58+'3.ท่าอุเทน ใส่แค่ปี 68มา'!X58+'4.บ้านแพง ใส่แค่ปี 68มา'!X58+'5.นาทม'!X58+'6.เรณูนคร ใส่แค่ปี 68มา'!X58+' 7.นาแก ใส่แค่ปี 69มา'!X58+'8.ศรีสงคราม'!X58+'9.นาหว้า'!X58+'10.โพนสวรรค์ ใส่แค่ปี 68มา'!X58+'11.วังยาง'!X58+'12.ธาตุพนม'!X58</f>
        <v>0</v>
      </c>
      <c r="Y58" s="110">
        <f>+'1. นครพนม กรอกตัวหนังสือมา'!Y58+'2.ปลาปาก รด,คชจ1เดือน&gt;แผน'!Y58+'3.ท่าอุเทน ใส่แค่ปี 68มา'!Y58+'4.บ้านแพง ใส่แค่ปี 68มา'!Y58+'5.นาทม'!Y58+'6.เรณูนคร ใส่แค่ปี 68มา'!Y58+' 7.นาแก ใส่แค่ปี 69มา'!Y58+'8.ศรีสงคราม'!Y58+'9.นาหว้า'!Y58+'10.โพนสวรรค์ ใส่แค่ปี 68มา'!Y58+'11.วังยาง'!Y58+'12.ธาตุพนม'!Y58</f>
        <v>0</v>
      </c>
      <c r="Z58" s="110">
        <f>+'1. นครพนม กรอกตัวหนังสือมา'!Z58+'2.ปลาปาก รด,คชจ1เดือน&gt;แผน'!Z58+'3.ท่าอุเทน ใส่แค่ปี 68มา'!Z58+'4.บ้านแพง ใส่แค่ปี 68มา'!Z58+'5.นาทม'!Z58+'6.เรณูนคร ใส่แค่ปี 68มา'!Z58+' 7.นาแก ใส่แค่ปี 69มา'!Z58+'8.ศรีสงคราม'!Z58+'9.นาหว้า'!Z58+'10.โพนสวรรค์ ใส่แค่ปี 68มา'!Z58+'11.วังยาง'!Z58+'12.ธาตุพนม'!Z58</f>
        <v>0</v>
      </c>
      <c r="AA58" s="110">
        <f>+'1. นครพนม กรอกตัวหนังสือมา'!AA58+'2.ปลาปาก รด,คชจ1เดือน&gt;แผน'!AA58+'3.ท่าอุเทน ใส่แค่ปี 68มา'!AA58+'4.บ้านแพง ใส่แค่ปี 68มา'!AA58+'5.นาทม'!AA58+'6.เรณูนคร ใส่แค่ปี 68มา'!AA58+' 7.นาแก ใส่แค่ปี 69มา'!AA58+'8.ศรีสงคราม'!AA58+'9.นาหว้า'!AA58+'10.โพนสวรรค์ ใส่แค่ปี 68มา'!AA58+'11.วังยาง'!AA58+'12.ธาตุพนม'!AA58</f>
        <v>0</v>
      </c>
      <c r="AB58" s="110">
        <f>+'1. นครพนม กรอกตัวหนังสือมา'!AB58+'2.ปลาปาก รด,คชจ1เดือน&gt;แผน'!AB58+'3.ท่าอุเทน ใส่แค่ปี 68มา'!AB58+'4.บ้านแพง ใส่แค่ปี 68มา'!AB58+'5.นาทม'!AB58+'6.เรณูนคร ใส่แค่ปี 68มา'!AB58+' 7.นาแก ใส่แค่ปี 69มา'!AB58+'8.ศรีสงคราม'!AB58+'9.นาหว้า'!AB58+'10.โพนสวรรค์ ใส่แค่ปี 68มา'!AB58+'11.วังยาง'!AB58+'12.ธาตุพนม'!AB58</f>
        <v>0</v>
      </c>
      <c r="AC58" s="110">
        <f>+'1. นครพนม กรอกตัวหนังสือมา'!AC58+'2.ปลาปาก รด,คชจ1เดือน&gt;แผน'!AC58+'3.ท่าอุเทน ใส่แค่ปี 68มา'!AC58+'4.บ้านแพง ใส่แค่ปี 68มา'!AC58+'5.นาทม'!AC58+'6.เรณูนคร ใส่แค่ปี 68มา'!AC58+' 7.นาแก ใส่แค่ปี 69มา'!AC58+'8.ศรีสงคราม'!AC58+'9.นาหว้า'!AC58+'10.โพนสวรรค์ ใส่แค่ปี 68มา'!AC58+'11.วังยาง'!AC58+'12.ธาตุพนม'!AC58</f>
        <v>0</v>
      </c>
      <c r="AD58" s="110">
        <f t="shared" si="17"/>
        <v>270560</v>
      </c>
      <c r="AE58" s="111">
        <f t="shared" si="18"/>
        <v>21.515876865820008</v>
      </c>
      <c r="AF58" s="110">
        <f t="shared" si="19"/>
        <v>986930</v>
      </c>
      <c r="AG58" s="111">
        <f t="shared" si="20"/>
        <v>78.484123134179995</v>
      </c>
    </row>
    <row r="59" spans="2:33" ht="24" customHeight="1">
      <c r="B59" s="106"/>
      <c r="C59" s="106"/>
      <c r="D59" s="106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f>+'1. นครพนม กรอกตัวหนังสือมา'!E60+'2.ปลาปาก รด,คชจ1เดือน&gt;แผน'!E60+'3.ท่าอุเทน ใส่แค่ปี 68มา'!E60+'4.บ้านแพง ใส่แค่ปี 68มา'!E60+'5.นาทม'!E60+'6.เรณูนคร ใส่แค่ปี 68มา'!E60+' 7.นาแก ใส่แค่ปี 69มา'!E60+'8.ศรีสงคราม'!E60+'9.นาหว้า'!E60+'10.โพนสวรรค์ ใส่แค่ปี 68มา'!E60+'11.วังยาง'!E60+'12.ธาตุพนม'!E60</f>
        <v>1429100.63</v>
      </c>
      <c r="F60" s="110">
        <f>+'1. นครพนม กรอกตัวหนังสือมา'!F60+'2.ปลาปาก รด,คชจ1เดือน&gt;แผน'!F60+'3.ท่าอุเทน ใส่แค่ปี 68มา'!F60+'4.บ้านแพง ใส่แค่ปี 68มา'!F60+'5.นาทม'!F60+'6.เรณูนคร ใส่แค่ปี 68มา'!F60+' 7.นาแก ใส่แค่ปี 69มา'!F60+'8.ศรีสงคราม'!F60+'9.นาหว้า'!F60+'10.โพนสวรรค์ ใส่แค่ปี 68มา'!F60+'11.วังยาง'!F60+'12.ธาตุพนม'!F60</f>
        <v>0</v>
      </c>
      <c r="G60" s="110">
        <f>+'1. นครพนม กรอกตัวหนังสือมา'!G60+'2.ปลาปาก รด,คชจ1เดือน&gt;แผน'!G60+'3.ท่าอุเทน ใส่แค่ปี 68มา'!G60+'4.บ้านแพง ใส่แค่ปี 68มา'!G60+'5.นาทม'!G60+'6.เรณูนคร ใส่แค่ปี 68มา'!G60+' 7.นาแก ใส่แค่ปี 69มา'!G60+'8.ศรีสงคราม'!G60+'9.นาหว้า'!G60+'10.โพนสวรรค์ ใส่แค่ปี 68มา'!G60+'11.วังยาง'!G60+'12.ธาตุพนม'!G60</f>
        <v>0</v>
      </c>
      <c r="H60" s="110">
        <f>+'1. นครพนม กรอกตัวหนังสือมา'!H60+'2.ปลาปาก รด,คชจ1เดือน&gt;แผน'!H60+'3.ท่าอุเทน ใส่แค่ปี 68มา'!H60+'4.บ้านแพง ใส่แค่ปี 68มา'!H60+'5.นาทม'!H60+'6.เรณูนคร ใส่แค่ปี 68มา'!H60+' 7.นาแก ใส่แค่ปี 69มา'!H60+'8.ศรีสงคราม'!H60+'9.นาหว้า'!H60+'10.โพนสวรรค์ ใส่แค่ปี 68มา'!H60+'11.วังยาง'!H60+'12.ธาตุพนม'!H60</f>
        <v>0</v>
      </c>
      <c r="I60" s="110">
        <f>+'1. นครพนม กรอกตัวหนังสือมา'!I60+'2.ปลาปาก รด,คชจ1เดือน&gt;แผน'!I60+'3.ท่าอุเทน ใส่แค่ปี 68มา'!I60+'4.บ้านแพง ใส่แค่ปี 68มา'!I60+'5.นาทม'!I60+'6.เรณูนคร ใส่แค่ปี 68มา'!I60+' 7.นาแก ใส่แค่ปี 69มา'!I60+'8.ศรีสงคราม'!I60+'9.นาหว้า'!I60+'10.โพนสวรรค์ ใส่แค่ปี 68มา'!I60+'11.วังยาง'!I60+'12.ธาตุพนม'!I60</f>
        <v>0</v>
      </c>
      <c r="J60" s="110">
        <f>+'1. นครพนม กรอกตัวหนังสือมา'!J60+'2.ปลาปาก รด,คชจ1เดือน&gt;แผน'!J60+'3.ท่าอุเทน ใส่แค่ปี 68มา'!J60+'4.บ้านแพง ใส่แค่ปี 68มา'!J60+'5.นาทม'!J60+'6.เรณูนคร ใส่แค่ปี 68มา'!J60+' 7.นาแก ใส่แค่ปี 69มา'!J60+'8.ศรีสงคราม'!J60+'9.นาหว้า'!J60+'10.โพนสวรรค์ ใส่แค่ปี 68มา'!J60+'11.วังยาง'!J60+'12.ธาตุพนม'!J60</f>
        <v>0</v>
      </c>
      <c r="K60" s="110">
        <f>+'1. นครพนม กรอกตัวหนังสือมา'!K60+'2.ปลาปาก รด,คชจ1เดือน&gt;แผน'!K60+'3.ท่าอุเทน ใส่แค่ปี 68มา'!K60+'4.บ้านแพง ใส่แค่ปี 68มา'!K60+'5.นาทม'!K60+'6.เรณูนคร ใส่แค่ปี 68มา'!K60+' 7.นาแก ใส่แค่ปี 69มา'!K60+'8.ศรีสงคราม'!K60+'9.นาหว้า'!K60+'10.โพนสวรรค์ ใส่แค่ปี 68มา'!K60+'11.วังยาง'!K60+'12.ธาตุพนม'!K60</f>
        <v>0</v>
      </c>
      <c r="L60" s="110">
        <f>+'1. นครพนม กรอกตัวหนังสือมา'!L60+'2.ปลาปาก รด,คชจ1เดือน&gt;แผน'!L60+'3.ท่าอุเทน ใส่แค่ปี 68มา'!L60+'4.บ้านแพง ใส่แค่ปี 68มา'!L60+'5.นาทม'!L60+'6.เรณูนคร ใส่แค่ปี 68มา'!L60+' 7.นาแก ใส่แค่ปี 69มา'!L60+'8.ศรีสงคราม'!L60+'9.นาหว้า'!L60+'10.โพนสวรรค์ ใส่แค่ปี 68มา'!L60+'11.วังยาง'!L60+'12.ธาตุพนม'!L60</f>
        <v>0</v>
      </c>
      <c r="M60" s="110">
        <f>+'1. นครพนม กรอกตัวหนังสือมา'!M60+'2.ปลาปาก รด,คชจ1เดือน&gt;แผน'!M60+'3.ท่าอุเทน ใส่แค่ปี 68มา'!M60+'4.บ้านแพง ใส่แค่ปี 68มา'!M60+'5.นาทม'!M60+'6.เรณูนคร ใส่แค่ปี 68มา'!M60+' 7.นาแก ใส่แค่ปี 69มา'!M60+'8.ศรีสงคราม'!M60+'9.นาหว้า'!M60+'10.โพนสวรรค์ ใส่แค่ปี 68มา'!M60+'11.วังยาง'!M60+'12.ธาตุพนม'!M60</f>
        <v>0</v>
      </c>
      <c r="N60" s="110">
        <f>+'1. นครพนม กรอกตัวหนังสือมา'!N60+'2.ปลาปาก รด,คชจ1เดือน&gt;แผน'!N60+'3.ท่าอุเทน ใส่แค่ปี 68มา'!N60+'4.บ้านแพง ใส่แค่ปี 68มา'!N60+'5.นาทม'!N60+'6.เรณูนคร ใส่แค่ปี 68มา'!N60+' 7.นาแก ใส่แค่ปี 69มา'!N60+'8.ศรีสงคราม'!N60+'9.นาหว้า'!N60+'10.โพนสวรรค์ ใส่แค่ปี 68มา'!N60+'11.วังยาง'!N60+'12.ธาตุพนม'!N60</f>
        <v>0</v>
      </c>
      <c r="O60" s="110">
        <f>+'1. นครพนม กรอกตัวหนังสือมา'!O60+'2.ปลาปาก รด,คชจ1เดือน&gt;แผน'!O60+'3.ท่าอุเทน ใส่แค่ปี 68มา'!O60+'4.บ้านแพง ใส่แค่ปี 68มา'!O60+'5.นาทม'!O60+'6.เรณูนคร ใส่แค่ปี 68มา'!O60+' 7.นาแก ใส่แค่ปี 69มา'!O60+'8.ศรีสงคราม'!O60+'9.นาหว้า'!O60+'10.โพนสวรรค์ ใส่แค่ปี 68มา'!O60+'11.วังยาง'!O60+'12.ธาตุพนม'!O60</f>
        <v>0</v>
      </c>
      <c r="P60" s="110">
        <f>+'1. นครพนม กรอกตัวหนังสือมา'!P60+'2.ปลาปาก รด,คชจ1เดือน&gt;แผน'!P60+'3.ท่าอุเทน ใส่แค่ปี 68มา'!P60+'4.บ้านแพง ใส่แค่ปี 68มา'!P60+'5.นาทม'!P60+'6.เรณูนคร ใส่แค่ปี 68มา'!P60+' 7.นาแก ใส่แค่ปี 69มา'!P60+'8.ศรีสงคราม'!P60+'9.นาหว้า'!P60+'10.โพนสวรรค์ ใส่แค่ปี 68มา'!P60+'11.วังยาง'!P60+'12.ธาตุพนม'!P60</f>
        <v>0</v>
      </c>
      <c r="Q60" s="110">
        <f>+'1. นครพนม กรอกตัวหนังสือมา'!Q60+'2.ปลาปาก รด,คชจ1เดือน&gt;แผน'!Q60+'3.ท่าอุเทน ใส่แค่ปี 68มา'!Q60+'4.บ้านแพง ใส่แค่ปี 68มา'!Q60+'5.นาทม'!Q60+'6.เรณูนคร ใส่แค่ปี 68มา'!Q60+' 7.นาแก ใส่แค่ปี 69มา'!Q60+'8.ศรีสงคราม'!Q60+'9.นาหว้า'!Q60+'10.โพนสวรรค์ ใส่แค่ปี 68มา'!Q60+'11.วังยาง'!Q60+'12.ธาตุพนม'!Q60</f>
        <v>0</v>
      </c>
      <c r="R60" s="110">
        <f>+'1. นครพนม กรอกตัวหนังสือมา'!R60+'2.ปลาปาก รด,คชจ1เดือน&gt;แผน'!R60+'3.ท่าอุเทน ใส่แค่ปี 68มา'!R60+'4.บ้านแพง ใส่แค่ปี 68มา'!R60+'5.นาทม'!R60+'6.เรณูนคร ใส่แค่ปี 68มา'!R60+' 7.นาแก ใส่แค่ปี 69มา'!R60+'8.ศรีสงคราม'!R60+'9.นาหว้า'!R60+'10.โพนสวรรค์ ใส่แค่ปี 68มา'!R60+'11.วังยาง'!R60+'12.ธาตุพนม'!R60</f>
        <v>0</v>
      </c>
      <c r="S60" s="110">
        <f>+'1. นครพนม กรอกตัวหนังสือมา'!S60+'2.ปลาปาก รด,คชจ1เดือน&gt;แผน'!S60+'3.ท่าอุเทน ใส่แค่ปี 68มา'!S60+'4.บ้านแพง ใส่แค่ปี 68มา'!S60+'5.นาทม'!S60+'6.เรณูนคร ใส่แค่ปี 68มา'!S60+' 7.นาแก ใส่แค่ปี 69มา'!S60+'8.ศรีสงคราม'!S60+'9.นาหว้า'!S60+'10.โพนสวรรค์ ใส่แค่ปี 68มา'!S60+'11.วังยาง'!S60+'12.ธาตุพนม'!S60</f>
        <v>0</v>
      </c>
      <c r="T60" s="110">
        <f>+'1. นครพนม กรอกตัวหนังสือมา'!T60+'2.ปลาปาก รด,คชจ1เดือน&gt;แผน'!T60+'3.ท่าอุเทน ใส่แค่ปี 68มา'!T60+'4.บ้านแพง ใส่แค่ปี 68มา'!T60+'5.นาทม'!T60+'6.เรณูนคร ใส่แค่ปี 68มา'!T60+' 7.นาแก ใส่แค่ปี 69มา'!T60+'8.ศรีสงคราม'!T60+'9.นาหว้า'!T60+'10.โพนสวรรค์ ใส่แค่ปี 68มา'!T60+'11.วังยาง'!T60+'12.ธาตุพนม'!T60</f>
        <v>0</v>
      </c>
      <c r="U60" s="110">
        <f>+'1. นครพนม กรอกตัวหนังสือมา'!U60+'2.ปลาปาก รด,คชจ1เดือน&gt;แผน'!U60+'3.ท่าอุเทน ใส่แค่ปี 68มา'!U60+'4.บ้านแพง ใส่แค่ปี 68มา'!U60+'5.นาทม'!U60+'6.เรณูนคร ใส่แค่ปี 68มา'!U60+' 7.นาแก ใส่แค่ปี 69มา'!U60+'8.ศรีสงคราม'!U60+'9.นาหว้า'!U60+'10.โพนสวรรค์ ใส่แค่ปี 68มา'!U60+'11.วังยาง'!U60+'12.ธาตุพนม'!U60</f>
        <v>0</v>
      </c>
      <c r="V60" s="110">
        <f>+'1. นครพนม กรอกตัวหนังสือมา'!V60+'2.ปลาปาก รด,คชจ1เดือน&gt;แผน'!V60+'3.ท่าอุเทน ใส่แค่ปี 68มา'!V60+'4.บ้านแพง ใส่แค่ปี 68มา'!V60+'5.นาทม'!V60+'6.เรณูนคร ใส่แค่ปี 68มา'!V60+' 7.นาแก ใส่แค่ปี 69มา'!V60+'8.ศรีสงคราม'!V60+'9.นาหว้า'!V60+'10.โพนสวรรค์ ใส่แค่ปี 68มา'!V60+'11.วังยาง'!V60+'12.ธาตุพนม'!V60</f>
        <v>0</v>
      </c>
      <c r="W60" s="110">
        <f>+'1. นครพนม กรอกตัวหนังสือมา'!W60+'2.ปลาปาก รด,คชจ1เดือน&gt;แผน'!W60+'3.ท่าอุเทน ใส่แค่ปี 68มา'!W60+'4.บ้านแพง ใส่แค่ปี 68มา'!W60+'5.นาทม'!W60+'6.เรณูนคร ใส่แค่ปี 68มา'!W60+' 7.นาแก ใส่แค่ปี 69มา'!W60+'8.ศรีสงคราม'!W60+'9.นาหว้า'!W60+'10.โพนสวรรค์ ใส่แค่ปี 68มา'!W60+'11.วังยาง'!W60+'12.ธาตุพนม'!W60</f>
        <v>0</v>
      </c>
      <c r="X60" s="110">
        <f>+'1. นครพนม กรอกตัวหนังสือมา'!X60+'2.ปลาปาก รด,คชจ1เดือน&gt;แผน'!X60+'3.ท่าอุเทน ใส่แค่ปี 68มา'!X60+'4.บ้านแพง ใส่แค่ปี 68มา'!X60+'5.นาทม'!X60+'6.เรณูนคร ใส่แค่ปี 68มา'!X60+' 7.นาแก ใส่แค่ปี 69มา'!X60+'8.ศรีสงคราม'!X60+'9.นาหว้า'!X60+'10.โพนสวรรค์ ใส่แค่ปี 68มา'!X60+'11.วังยาง'!X60+'12.ธาตุพนม'!X60</f>
        <v>0</v>
      </c>
      <c r="Y60" s="110">
        <f>+'1. นครพนม กรอกตัวหนังสือมา'!Y60+'2.ปลาปาก รด,คชจ1เดือน&gt;แผน'!Y60+'3.ท่าอุเทน ใส่แค่ปี 68มา'!Y60+'4.บ้านแพง ใส่แค่ปี 68มา'!Y60+'5.นาทม'!Y60+'6.เรณูนคร ใส่แค่ปี 68มา'!Y60+' 7.นาแก ใส่แค่ปี 69มา'!Y60+'8.ศรีสงคราม'!Y60+'9.นาหว้า'!Y60+'10.โพนสวรรค์ ใส่แค่ปี 68มา'!Y60+'11.วังยาง'!Y60+'12.ธาตุพนม'!Y60</f>
        <v>0</v>
      </c>
      <c r="Z60" s="110">
        <f>+'1. นครพนม กรอกตัวหนังสือมา'!Z60+'2.ปลาปาก รด,คชจ1เดือน&gt;แผน'!Z60+'3.ท่าอุเทน ใส่แค่ปี 68มา'!Z60+'4.บ้านแพง ใส่แค่ปี 68มา'!Z60+'5.นาทม'!Z60+'6.เรณูนคร ใส่แค่ปี 68มา'!Z60+' 7.นาแก ใส่แค่ปี 69มา'!Z60+'8.ศรีสงคราม'!Z60+'9.นาหว้า'!Z60+'10.โพนสวรรค์ ใส่แค่ปี 68มา'!Z60+'11.วังยาง'!Z60+'12.ธาตุพนม'!Z60</f>
        <v>0</v>
      </c>
      <c r="AA60" s="110">
        <f>+'1. นครพนม กรอกตัวหนังสือมา'!AA60+'2.ปลาปาก รด,คชจ1เดือน&gt;แผน'!AA60+'3.ท่าอุเทน ใส่แค่ปี 68มา'!AA60+'4.บ้านแพง ใส่แค่ปี 68มา'!AA60+'5.นาทม'!AA60+'6.เรณูนคร ใส่แค่ปี 68มา'!AA60+' 7.นาแก ใส่แค่ปี 69มา'!AA60+'8.ศรีสงคราม'!AA60+'9.นาหว้า'!AA60+'10.โพนสวรรค์ ใส่แค่ปี 68มา'!AA60+'11.วังยาง'!AA60+'12.ธาตุพนม'!AA60</f>
        <v>0</v>
      </c>
      <c r="AB60" s="110">
        <f>+'1. นครพนม กรอกตัวหนังสือมา'!AB60+'2.ปลาปาก รด,คชจ1เดือน&gt;แผน'!AB60+'3.ท่าอุเทน ใส่แค่ปี 68มา'!AB60+'4.บ้านแพง ใส่แค่ปี 68มา'!AB60+'5.นาทม'!AB60+'6.เรณูนคร ใส่แค่ปี 68มา'!AB60+' 7.นาแก ใส่แค่ปี 69มา'!AB60+'8.ศรีสงคราม'!AB60+'9.นาหว้า'!AB60+'10.โพนสวรรค์ ใส่แค่ปี 68มา'!AB60+'11.วังยาง'!AB60+'12.ธาตุพนม'!AB60</f>
        <v>0</v>
      </c>
      <c r="AC60" s="110">
        <f>+'1. นครพนม กรอกตัวหนังสือมา'!AC60+'2.ปลาปาก รด,คชจ1เดือน&gt;แผน'!AC60+'3.ท่าอุเทน ใส่แค่ปี 68มา'!AC60+'4.บ้านแพง ใส่แค่ปี 68มา'!AC60+'5.นาทม'!AC60+'6.เรณูนคร ใส่แค่ปี 68มา'!AC60+' 7.นาแก ใส่แค่ปี 69มา'!AC60+'8.ศรีสงคราม'!AC60+'9.นาหว้า'!AC60+'10.โพนสวรรค์ ใส่แค่ปี 68มา'!AC60+'11.วังยาง'!AC60+'12.ธาตุพนม'!AC60</f>
        <v>0</v>
      </c>
      <c r="AD60" s="110">
        <f t="shared" ref="AD60:AD62" si="21">SUM(F60:AC60)</f>
        <v>0</v>
      </c>
      <c r="AE60" s="111">
        <f t="shared" ref="AE60:AE62" si="22">+AD60*100/E60</f>
        <v>0</v>
      </c>
      <c r="AF60" s="110">
        <f t="shared" ref="AF60:AF62" si="23">+E60-AD60</f>
        <v>1429100.63</v>
      </c>
      <c r="AG60" s="111">
        <f t="shared" ref="AG60:AG62" si="24">+AF60*100/E60</f>
        <v>100.00000000000001</v>
      </c>
    </row>
    <row r="61" spans="2:33" ht="24" customHeight="1">
      <c r="B61" s="109"/>
      <c r="C61" s="109"/>
      <c r="D61" s="109" t="s">
        <v>140</v>
      </c>
      <c r="E61" s="110">
        <f>+'1. นครพนม กรอกตัวหนังสือมา'!E61+'2.ปลาปาก รด,คชจ1เดือน&gt;แผน'!E61+'3.ท่าอุเทน ใส่แค่ปี 68มา'!E61+'4.บ้านแพง ใส่แค่ปี 68มา'!E61+'5.นาทม'!E61+'6.เรณูนคร ใส่แค่ปี 68มา'!E61+' 7.นาแก ใส่แค่ปี 69มา'!E61+'8.ศรีสงคราม'!E61+'9.นาหว้า'!E61+'10.โพนสวรรค์ ใส่แค่ปี 68มา'!E61+'11.วังยาง'!E61+'12.ธาตุพนม'!E61</f>
        <v>0</v>
      </c>
      <c r="F61" s="110">
        <f>+'1. นครพนม กรอกตัวหนังสือมา'!F61+'2.ปลาปาก รด,คชจ1เดือน&gt;แผน'!F61+'3.ท่าอุเทน ใส่แค่ปี 68มา'!F61+'4.บ้านแพง ใส่แค่ปี 68มา'!F61+'5.นาทม'!F61+'6.เรณูนคร ใส่แค่ปี 68มา'!F61+' 7.นาแก ใส่แค่ปี 69มา'!F61+'8.ศรีสงคราม'!F61+'9.นาหว้า'!F61+'10.โพนสวรรค์ ใส่แค่ปี 68มา'!F61+'11.วังยาง'!F61+'12.ธาตุพนม'!F61</f>
        <v>0</v>
      </c>
      <c r="G61" s="110">
        <f>+'1. นครพนม กรอกตัวหนังสือมา'!G61+'2.ปลาปาก รด,คชจ1เดือน&gt;แผน'!G61+'3.ท่าอุเทน ใส่แค่ปี 68มา'!G61+'4.บ้านแพง ใส่แค่ปี 68มา'!G61+'5.นาทม'!G61+'6.เรณูนคร ใส่แค่ปี 68มา'!G61+' 7.นาแก ใส่แค่ปี 69มา'!G61+'8.ศรีสงคราม'!G61+'9.นาหว้า'!G61+'10.โพนสวรรค์ ใส่แค่ปี 68มา'!G61+'11.วังยาง'!G61+'12.ธาตุพนม'!G61</f>
        <v>0</v>
      </c>
      <c r="H61" s="110">
        <f>+'1. นครพนม กรอกตัวหนังสือมา'!H61+'2.ปลาปาก รด,คชจ1เดือน&gt;แผน'!H61+'3.ท่าอุเทน ใส่แค่ปี 68มา'!H61+'4.บ้านแพง ใส่แค่ปี 68มา'!H61+'5.นาทม'!H61+'6.เรณูนคร ใส่แค่ปี 68มา'!H61+' 7.นาแก ใส่แค่ปี 69มา'!H61+'8.ศรีสงคราม'!H61+'9.นาหว้า'!H61+'10.โพนสวรรค์ ใส่แค่ปี 68มา'!H61+'11.วังยาง'!H61+'12.ธาตุพนม'!H61</f>
        <v>0</v>
      </c>
      <c r="I61" s="110">
        <f>+'1. นครพนม กรอกตัวหนังสือมา'!I61+'2.ปลาปาก รด,คชจ1เดือน&gt;แผน'!I61+'3.ท่าอุเทน ใส่แค่ปี 68มา'!I61+'4.บ้านแพง ใส่แค่ปี 68มา'!I61+'5.นาทม'!I61+'6.เรณูนคร ใส่แค่ปี 68มา'!I61+' 7.นาแก ใส่แค่ปี 69มา'!I61+'8.ศรีสงคราม'!I61+'9.นาหว้า'!I61+'10.โพนสวรรค์ ใส่แค่ปี 68มา'!I61+'11.วังยาง'!I61+'12.ธาตุพนม'!I61</f>
        <v>0</v>
      </c>
      <c r="J61" s="110">
        <f>+'1. นครพนม กรอกตัวหนังสือมา'!J61+'2.ปลาปาก รด,คชจ1เดือน&gt;แผน'!J61+'3.ท่าอุเทน ใส่แค่ปี 68มา'!J61+'4.บ้านแพง ใส่แค่ปี 68มา'!J61+'5.นาทม'!J61+'6.เรณูนคร ใส่แค่ปี 68มา'!J61+' 7.นาแก ใส่แค่ปี 69มา'!J61+'8.ศรีสงคราม'!J61+'9.นาหว้า'!J61+'10.โพนสวรรค์ ใส่แค่ปี 68มา'!J61+'11.วังยาง'!J61+'12.ธาตุพนม'!J61</f>
        <v>0</v>
      </c>
      <c r="K61" s="110">
        <f>+'1. นครพนม กรอกตัวหนังสือมา'!K61+'2.ปลาปาก รด,คชจ1เดือน&gt;แผน'!K61+'3.ท่าอุเทน ใส่แค่ปี 68มา'!K61+'4.บ้านแพง ใส่แค่ปี 68มา'!K61+'5.นาทม'!K61+'6.เรณูนคร ใส่แค่ปี 68มา'!K61+' 7.นาแก ใส่แค่ปี 69มา'!K61+'8.ศรีสงคราม'!K61+'9.นาหว้า'!K61+'10.โพนสวรรค์ ใส่แค่ปี 68มา'!K61+'11.วังยาง'!K61+'12.ธาตุพนม'!K61</f>
        <v>0</v>
      </c>
      <c r="L61" s="110">
        <f>+'1. นครพนม กรอกตัวหนังสือมา'!L61+'2.ปลาปาก รด,คชจ1เดือน&gt;แผน'!L61+'3.ท่าอุเทน ใส่แค่ปี 68มา'!L61+'4.บ้านแพง ใส่แค่ปี 68มา'!L61+'5.นาทม'!L61+'6.เรณูนคร ใส่แค่ปี 68มา'!L61+' 7.นาแก ใส่แค่ปี 69มา'!L61+'8.ศรีสงคราม'!L61+'9.นาหว้า'!L61+'10.โพนสวรรค์ ใส่แค่ปี 68มา'!L61+'11.วังยาง'!L61+'12.ธาตุพนม'!L61</f>
        <v>0</v>
      </c>
      <c r="M61" s="110">
        <f>+'1. นครพนม กรอกตัวหนังสือมา'!M61+'2.ปลาปาก รด,คชจ1เดือน&gt;แผน'!M61+'3.ท่าอุเทน ใส่แค่ปี 68มา'!M61+'4.บ้านแพง ใส่แค่ปี 68มา'!M61+'5.นาทม'!M61+'6.เรณูนคร ใส่แค่ปี 68มา'!M61+' 7.นาแก ใส่แค่ปี 69มา'!M61+'8.ศรีสงคราม'!M61+'9.นาหว้า'!M61+'10.โพนสวรรค์ ใส่แค่ปี 68มา'!M61+'11.วังยาง'!M61+'12.ธาตุพนม'!M61</f>
        <v>0</v>
      </c>
      <c r="N61" s="110">
        <f>+'1. นครพนม กรอกตัวหนังสือมา'!N61+'2.ปลาปาก รด,คชจ1เดือน&gt;แผน'!N61+'3.ท่าอุเทน ใส่แค่ปี 68มา'!N61+'4.บ้านแพง ใส่แค่ปี 68มา'!N61+'5.นาทม'!N61+'6.เรณูนคร ใส่แค่ปี 68มา'!N61+' 7.นาแก ใส่แค่ปี 69มา'!N61+'8.ศรีสงคราม'!N61+'9.นาหว้า'!N61+'10.โพนสวรรค์ ใส่แค่ปี 68มา'!N61+'11.วังยาง'!N61+'12.ธาตุพนม'!N61</f>
        <v>0</v>
      </c>
      <c r="O61" s="110">
        <f>+'1. นครพนม กรอกตัวหนังสือมา'!O61+'2.ปลาปาก รด,คชจ1เดือน&gt;แผน'!O61+'3.ท่าอุเทน ใส่แค่ปี 68มา'!O61+'4.บ้านแพง ใส่แค่ปี 68มา'!O61+'5.นาทม'!O61+'6.เรณูนคร ใส่แค่ปี 68มา'!O61+' 7.นาแก ใส่แค่ปี 69มา'!O61+'8.ศรีสงคราม'!O61+'9.นาหว้า'!O61+'10.โพนสวรรค์ ใส่แค่ปี 68มา'!O61+'11.วังยาง'!O61+'12.ธาตุพนม'!O61</f>
        <v>0</v>
      </c>
      <c r="P61" s="110">
        <f>+'1. นครพนม กรอกตัวหนังสือมา'!P61+'2.ปลาปาก รด,คชจ1เดือน&gt;แผน'!P61+'3.ท่าอุเทน ใส่แค่ปี 68มา'!P61+'4.บ้านแพง ใส่แค่ปี 68มา'!P61+'5.นาทม'!P61+'6.เรณูนคร ใส่แค่ปี 68มา'!P61+' 7.นาแก ใส่แค่ปี 69มา'!P61+'8.ศรีสงคราม'!P61+'9.นาหว้า'!P61+'10.โพนสวรรค์ ใส่แค่ปี 68มา'!P61+'11.วังยาง'!P61+'12.ธาตุพนม'!P61</f>
        <v>0</v>
      </c>
      <c r="Q61" s="110">
        <f>+'1. นครพนม กรอกตัวหนังสือมา'!Q61+'2.ปลาปาก รด,คชจ1เดือน&gt;แผน'!Q61+'3.ท่าอุเทน ใส่แค่ปี 68มา'!Q61+'4.บ้านแพง ใส่แค่ปี 68มา'!Q61+'5.นาทม'!Q61+'6.เรณูนคร ใส่แค่ปี 68มา'!Q61+' 7.นาแก ใส่แค่ปี 69มา'!Q61+'8.ศรีสงคราม'!Q61+'9.นาหว้า'!Q61+'10.โพนสวรรค์ ใส่แค่ปี 68มา'!Q61+'11.วังยาง'!Q61+'12.ธาตุพนม'!Q61</f>
        <v>0</v>
      </c>
      <c r="R61" s="110">
        <f>+'1. นครพนม กรอกตัวหนังสือมา'!R61+'2.ปลาปาก รด,คชจ1เดือน&gt;แผน'!R61+'3.ท่าอุเทน ใส่แค่ปี 68มา'!R61+'4.บ้านแพง ใส่แค่ปี 68มา'!R61+'5.นาทม'!R61+'6.เรณูนคร ใส่แค่ปี 68มา'!R61+' 7.นาแก ใส่แค่ปี 69มา'!R61+'8.ศรีสงคราม'!R61+'9.นาหว้า'!R61+'10.โพนสวรรค์ ใส่แค่ปี 68มา'!R61+'11.วังยาง'!R61+'12.ธาตุพนม'!R61</f>
        <v>0</v>
      </c>
      <c r="S61" s="110">
        <f>+'1. นครพนม กรอกตัวหนังสือมา'!S61+'2.ปลาปาก รด,คชจ1เดือน&gt;แผน'!S61+'3.ท่าอุเทน ใส่แค่ปี 68มา'!S61+'4.บ้านแพง ใส่แค่ปี 68มา'!S61+'5.นาทม'!S61+'6.เรณูนคร ใส่แค่ปี 68มา'!S61+' 7.นาแก ใส่แค่ปี 69มา'!S61+'8.ศรีสงคราม'!S61+'9.นาหว้า'!S61+'10.โพนสวรรค์ ใส่แค่ปี 68มา'!S61+'11.วังยาง'!S61+'12.ธาตุพนม'!S61</f>
        <v>0</v>
      </c>
      <c r="T61" s="110">
        <f>+'1. นครพนม กรอกตัวหนังสือมา'!T61+'2.ปลาปาก รด,คชจ1เดือน&gt;แผน'!T61+'3.ท่าอุเทน ใส่แค่ปี 68มา'!T61+'4.บ้านแพง ใส่แค่ปี 68มา'!T61+'5.นาทม'!T61+'6.เรณูนคร ใส่แค่ปี 68มา'!T61+' 7.นาแก ใส่แค่ปี 69มา'!T61+'8.ศรีสงคราม'!T61+'9.นาหว้า'!T61+'10.โพนสวรรค์ ใส่แค่ปี 68มา'!T61+'11.วังยาง'!T61+'12.ธาตุพนม'!T61</f>
        <v>0</v>
      </c>
      <c r="U61" s="110">
        <f>+'1. นครพนม กรอกตัวหนังสือมา'!U61+'2.ปลาปาก รด,คชจ1เดือน&gt;แผน'!U61+'3.ท่าอุเทน ใส่แค่ปี 68มา'!U61+'4.บ้านแพง ใส่แค่ปี 68มา'!U61+'5.นาทม'!U61+'6.เรณูนคร ใส่แค่ปี 68มา'!U61+' 7.นาแก ใส่แค่ปี 69มา'!U61+'8.ศรีสงคราม'!U61+'9.นาหว้า'!U61+'10.โพนสวรรค์ ใส่แค่ปี 68มา'!U61+'11.วังยาง'!U61+'12.ธาตุพนม'!U61</f>
        <v>0</v>
      </c>
      <c r="V61" s="110">
        <f>+'1. นครพนม กรอกตัวหนังสือมา'!V61+'2.ปลาปาก รด,คชจ1เดือน&gt;แผน'!V61+'3.ท่าอุเทน ใส่แค่ปี 68มา'!V61+'4.บ้านแพง ใส่แค่ปี 68มา'!V61+'5.นาทม'!V61+'6.เรณูนคร ใส่แค่ปี 68มา'!V61+' 7.นาแก ใส่แค่ปี 69มา'!V61+'8.ศรีสงคราม'!V61+'9.นาหว้า'!V61+'10.โพนสวรรค์ ใส่แค่ปี 68มา'!V61+'11.วังยาง'!V61+'12.ธาตุพนม'!V61</f>
        <v>0</v>
      </c>
      <c r="W61" s="110">
        <f>+'1. นครพนม กรอกตัวหนังสือมา'!W61+'2.ปลาปาก รด,คชจ1เดือน&gt;แผน'!W61+'3.ท่าอุเทน ใส่แค่ปี 68มา'!W61+'4.บ้านแพง ใส่แค่ปี 68มา'!W61+'5.นาทม'!W61+'6.เรณูนคร ใส่แค่ปี 68มา'!W61+' 7.นาแก ใส่แค่ปี 69มา'!W61+'8.ศรีสงคราม'!W61+'9.นาหว้า'!W61+'10.โพนสวรรค์ ใส่แค่ปี 68มา'!W61+'11.วังยาง'!W61+'12.ธาตุพนม'!W61</f>
        <v>0</v>
      </c>
      <c r="X61" s="110">
        <f>+'1. นครพนม กรอกตัวหนังสือมา'!X61+'2.ปลาปาก รด,คชจ1เดือน&gt;แผน'!X61+'3.ท่าอุเทน ใส่แค่ปี 68มา'!X61+'4.บ้านแพง ใส่แค่ปี 68มา'!X61+'5.นาทม'!X61+'6.เรณูนคร ใส่แค่ปี 68มา'!X61+' 7.นาแก ใส่แค่ปี 69มา'!X61+'8.ศรีสงคราม'!X61+'9.นาหว้า'!X61+'10.โพนสวรรค์ ใส่แค่ปี 68มา'!X61+'11.วังยาง'!X61+'12.ธาตุพนม'!X61</f>
        <v>0</v>
      </c>
      <c r="Y61" s="110">
        <f>+'1. นครพนม กรอกตัวหนังสือมา'!Y61+'2.ปลาปาก รด,คชจ1เดือน&gt;แผน'!Y61+'3.ท่าอุเทน ใส่แค่ปี 68มา'!Y61+'4.บ้านแพง ใส่แค่ปี 68มา'!Y61+'5.นาทม'!Y61+'6.เรณูนคร ใส่แค่ปี 68มา'!Y61+' 7.นาแก ใส่แค่ปี 69มา'!Y61+'8.ศรีสงคราม'!Y61+'9.นาหว้า'!Y61+'10.โพนสวรรค์ ใส่แค่ปี 68มา'!Y61+'11.วังยาง'!Y61+'12.ธาตุพนม'!Y61</f>
        <v>0</v>
      </c>
      <c r="Z61" s="110">
        <f>+'1. นครพนม กรอกตัวหนังสือมา'!Z61+'2.ปลาปาก รด,คชจ1เดือน&gt;แผน'!Z61+'3.ท่าอุเทน ใส่แค่ปี 68มา'!Z61+'4.บ้านแพง ใส่แค่ปี 68มา'!Z61+'5.นาทม'!Z61+'6.เรณูนคร ใส่แค่ปี 68มา'!Z61+' 7.นาแก ใส่แค่ปี 69มา'!Z61+'8.ศรีสงคราม'!Z61+'9.นาหว้า'!Z61+'10.โพนสวรรค์ ใส่แค่ปี 68มา'!Z61+'11.วังยาง'!Z61+'12.ธาตุพนม'!Z61</f>
        <v>0</v>
      </c>
      <c r="AA61" s="110">
        <f>+'1. นครพนม กรอกตัวหนังสือมา'!AA61+'2.ปลาปาก รด,คชจ1เดือน&gt;แผน'!AA61+'3.ท่าอุเทน ใส่แค่ปี 68มา'!AA61+'4.บ้านแพง ใส่แค่ปี 68มา'!AA61+'5.นาทม'!AA61+'6.เรณูนคร ใส่แค่ปี 68มา'!AA61+' 7.นาแก ใส่แค่ปี 69มา'!AA61+'8.ศรีสงคราม'!AA61+'9.นาหว้า'!AA61+'10.โพนสวรรค์ ใส่แค่ปี 68มา'!AA61+'11.วังยาง'!AA61+'12.ธาตุพนม'!AA61</f>
        <v>0</v>
      </c>
      <c r="AB61" s="110">
        <f>+'1. นครพนม กรอกตัวหนังสือมา'!AB61+'2.ปลาปาก รด,คชจ1เดือน&gt;แผน'!AB61+'3.ท่าอุเทน ใส่แค่ปี 68มา'!AB61+'4.บ้านแพง ใส่แค่ปี 68มา'!AB61+'5.นาทม'!AB61+'6.เรณูนคร ใส่แค่ปี 68มา'!AB61+' 7.นาแก ใส่แค่ปี 69มา'!AB61+'8.ศรีสงคราม'!AB61+'9.นาหว้า'!AB61+'10.โพนสวรรค์ ใส่แค่ปี 68มา'!AB61+'11.วังยาง'!AB61+'12.ธาตุพนม'!AB61</f>
        <v>0</v>
      </c>
      <c r="AC61" s="110">
        <f>+'1. นครพนม กรอกตัวหนังสือมา'!AC61+'2.ปลาปาก รด,คชจ1เดือน&gt;แผน'!AC61+'3.ท่าอุเทน ใส่แค่ปี 68มา'!AC61+'4.บ้านแพง ใส่แค่ปี 68มา'!AC61+'5.นาทม'!AC61+'6.เรณูนคร ใส่แค่ปี 68มา'!AC61+' 7.นาแก ใส่แค่ปี 69มา'!AC61+'8.ศรีสงคราม'!AC61+'9.นาหว้า'!AC61+'10.โพนสวรรค์ ใส่แค่ปี 68มา'!AC61+'11.วังยาง'!AC61+'12.ธาตุพนม'!AC61</f>
        <v>0</v>
      </c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f>+'1. นครพนม กรอกตัวหนังสือมา'!E62+'2.ปลาปาก รด,คชจ1เดือน&gt;แผน'!E62+'3.ท่าอุเทน ใส่แค่ปี 68มา'!E62+'4.บ้านแพง ใส่แค่ปี 68มา'!E62+'5.นาทม'!E62+'6.เรณูนคร ใส่แค่ปี 68มา'!E62+' 7.นาแก ใส่แค่ปี 69มา'!E62+'8.ศรีสงคราม'!E62+'9.นาหว้า'!E62+'10.โพนสวรรค์ ใส่แค่ปี 68มา'!E62+'11.วังยาง'!E62+'12.ธาตุพนม'!E62</f>
        <v>100000</v>
      </c>
      <c r="F62" s="110">
        <f>+'1. นครพนม กรอกตัวหนังสือมา'!F62+'2.ปลาปาก รด,คชจ1เดือน&gt;แผน'!F62+'3.ท่าอุเทน ใส่แค่ปี 68มา'!F62+'4.บ้านแพง ใส่แค่ปี 68มา'!F62+'5.นาทม'!F62+'6.เรณูนคร ใส่แค่ปี 68มา'!F62+' 7.นาแก ใส่แค่ปี 69มา'!F62+'8.ศรีสงคราม'!F62+'9.นาหว้า'!F62+'10.โพนสวรรค์ ใส่แค่ปี 68มา'!F62+'11.วังยาง'!F62+'12.ธาตุพนม'!F62</f>
        <v>0</v>
      </c>
      <c r="G62" s="110">
        <f>+'1. นครพนม กรอกตัวหนังสือมา'!G62+'2.ปลาปาก รด,คชจ1เดือน&gt;แผน'!G62+'3.ท่าอุเทน ใส่แค่ปี 68มา'!G62+'4.บ้านแพง ใส่แค่ปี 68มา'!G62+'5.นาทม'!G62+'6.เรณูนคร ใส่แค่ปี 68มา'!G62+' 7.นาแก ใส่แค่ปี 69มา'!G62+'8.ศรีสงคราม'!G62+'9.นาหว้า'!G62+'10.โพนสวรรค์ ใส่แค่ปี 68มา'!G62+'11.วังยาง'!G62+'12.ธาตุพนม'!G62</f>
        <v>0</v>
      </c>
      <c r="H62" s="110">
        <f>+'1. นครพนม กรอกตัวหนังสือมา'!H62+'2.ปลาปาก รด,คชจ1เดือน&gt;แผน'!H62+'3.ท่าอุเทน ใส่แค่ปี 68มา'!H62+'4.บ้านแพง ใส่แค่ปี 68มา'!H62+'5.นาทม'!H62+'6.เรณูนคร ใส่แค่ปี 68มา'!H62+' 7.นาแก ใส่แค่ปี 69มา'!H62+'8.ศรีสงคราม'!H62+'9.นาหว้า'!H62+'10.โพนสวรรค์ ใส่แค่ปี 68มา'!H62+'11.วังยาง'!H62+'12.ธาตุพนม'!H62</f>
        <v>0</v>
      </c>
      <c r="I62" s="110">
        <f>+'1. นครพนม กรอกตัวหนังสือมา'!I62+'2.ปลาปาก รด,คชจ1เดือน&gt;แผน'!I62+'3.ท่าอุเทน ใส่แค่ปี 68มา'!I62+'4.บ้านแพง ใส่แค่ปี 68มา'!I62+'5.นาทม'!I62+'6.เรณูนคร ใส่แค่ปี 68มา'!I62+' 7.นาแก ใส่แค่ปี 69มา'!I62+'8.ศรีสงคราม'!I62+'9.นาหว้า'!I62+'10.โพนสวรรค์ ใส่แค่ปี 68มา'!I62+'11.วังยาง'!I62+'12.ธาตุพนม'!I62</f>
        <v>0</v>
      </c>
      <c r="J62" s="110">
        <f>+'1. นครพนม กรอกตัวหนังสือมา'!J62+'2.ปลาปาก รด,คชจ1เดือน&gt;แผน'!J62+'3.ท่าอุเทน ใส่แค่ปี 68มา'!J62+'4.บ้านแพง ใส่แค่ปี 68มา'!J62+'5.นาทม'!J62+'6.เรณูนคร ใส่แค่ปี 68มา'!J62+' 7.นาแก ใส่แค่ปี 69มา'!J62+'8.ศรีสงคราม'!J62+'9.นาหว้า'!J62+'10.โพนสวรรค์ ใส่แค่ปี 68มา'!J62+'11.วังยาง'!J62+'12.ธาตุพนม'!J62</f>
        <v>0</v>
      </c>
      <c r="K62" s="110">
        <f>+'1. นครพนม กรอกตัวหนังสือมา'!K62+'2.ปลาปาก รด,คชจ1เดือน&gt;แผน'!K62+'3.ท่าอุเทน ใส่แค่ปี 68มา'!K62+'4.บ้านแพง ใส่แค่ปี 68มา'!K62+'5.นาทม'!K62+'6.เรณูนคร ใส่แค่ปี 68มา'!K62+' 7.นาแก ใส่แค่ปี 69มา'!K62+'8.ศรีสงคราม'!K62+'9.นาหว้า'!K62+'10.โพนสวรรค์ ใส่แค่ปี 68มา'!K62+'11.วังยาง'!K62+'12.ธาตุพนม'!K62</f>
        <v>0</v>
      </c>
      <c r="L62" s="110">
        <f>+'1. นครพนม กรอกตัวหนังสือมา'!L62+'2.ปลาปาก รด,คชจ1เดือน&gt;แผน'!L62+'3.ท่าอุเทน ใส่แค่ปี 68มา'!L62+'4.บ้านแพง ใส่แค่ปี 68มา'!L62+'5.นาทม'!L62+'6.เรณูนคร ใส่แค่ปี 68มา'!L62+' 7.นาแก ใส่แค่ปี 69มา'!L62+'8.ศรีสงคราม'!L62+'9.นาหว้า'!L62+'10.โพนสวรรค์ ใส่แค่ปี 68มา'!L62+'11.วังยาง'!L62+'12.ธาตุพนม'!L62</f>
        <v>0</v>
      </c>
      <c r="M62" s="110">
        <f>+'1. นครพนม กรอกตัวหนังสือมา'!M62+'2.ปลาปาก รด,คชจ1เดือน&gt;แผน'!M62+'3.ท่าอุเทน ใส่แค่ปี 68มา'!M62+'4.บ้านแพง ใส่แค่ปี 68มา'!M62+'5.นาทม'!M62+'6.เรณูนคร ใส่แค่ปี 68มา'!M62+' 7.นาแก ใส่แค่ปี 69มา'!M62+'8.ศรีสงคราม'!M62+'9.นาหว้า'!M62+'10.โพนสวรรค์ ใส่แค่ปี 68มา'!M62+'11.วังยาง'!M62+'12.ธาตุพนม'!M62</f>
        <v>0</v>
      </c>
      <c r="N62" s="110">
        <f>+'1. นครพนม กรอกตัวหนังสือมา'!N62+'2.ปลาปาก รด,คชจ1เดือน&gt;แผน'!N62+'3.ท่าอุเทน ใส่แค่ปี 68มา'!N62+'4.บ้านแพง ใส่แค่ปี 68มา'!N62+'5.นาทม'!N62+'6.เรณูนคร ใส่แค่ปี 68มา'!N62+' 7.นาแก ใส่แค่ปี 69มา'!N62+'8.ศรีสงคราม'!N62+'9.นาหว้า'!N62+'10.โพนสวรรค์ ใส่แค่ปี 68มา'!N62+'11.วังยาง'!N62+'12.ธาตุพนม'!N62</f>
        <v>0</v>
      </c>
      <c r="O62" s="110">
        <f>+'1. นครพนม กรอกตัวหนังสือมา'!O62+'2.ปลาปาก รด,คชจ1เดือน&gt;แผน'!O62+'3.ท่าอุเทน ใส่แค่ปี 68มา'!O62+'4.บ้านแพง ใส่แค่ปี 68มา'!O62+'5.นาทม'!O62+'6.เรณูนคร ใส่แค่ปี 68มา'!O62+' 7.นาแก ใส่แค่ปี 69มา'!O62+'8.ศรีสงคราม'!O62+'9.นาหว้า'!O62+'10.โพนสวรรค์ ใส่แค่ปี 68มา'!O62+'11.วังยาง'!O62+'12.ธาตุพนม'!O62</f>
        <v>0</v>
      </c>
      <c r="P62" s="110">
        <f>+'1. นครพนม กรอกตัวหนังสือมา'!P62+'2.ปลาปาก รด,คชจ1เดือน&gt;แผน'!P62+'3.ท่าอุเทน ใส่แค่ปี 68มา'!P62+'4.บ้านแพง ใส่แค่ปี 68มา'!P62+'5.นาทม'!P62+'6.เรณูนคร ใส่แค่ปี 68มา'!P62+' 7.นาแก ใส่แค่ปี 69มา'!P62+'8.ศรีสงคราม'!P62+'9.นาหว้า'!P62+'10.โพนสวรรค์ ใส่แค่ปี 68มา'!P62+'11.วังยาง'!P62+'12.ธาตุพนม'!P62</f>
        <v>0</v>
      </c>
      <c r="Q62" s="110">
        <f>+'1. นครพนม กรอกตัวหนังสือมา'!Q62+'2.ปลาปาก รด,คชจ1เดือน&gt;แผน'!Q62+'3.ท่าอุเทน ใส่แค่ปี 68มา'!Q62+'4.บ้านแพง ใส่แค่ปี 68มา'!Q62+'5.นาทม'!Q62+'6.เรณูนคร ใส่แค่ปี 68มา'!Q62+' 7.นาแก ใส่แค่ปี 69มา'!Q62+'8.ศรีสงคราม'!Q62+'9.นาหว้า'!Q62+'10.โพนสวรรค์ ใส่แค่ปี 68มา'!Q62+'11.วังยาง'!Q62+'12.ธาตุพนม'!Q62</f>
        <v>0</v>
      </c>
      <c r="R62" s="110">
        <f>+'1. นครพนม กรอกตัวหนังสือมา'!R62+'2.ปลาปาก รด,คชจ1เดือน&gt;แผน'!R62+'3.ท่าอุเทน ใส่แค่ปี 68มา'!R62+'4.บ้านแพง ใส่แค่ปี 68มา'!R62+'5.นาทม'!R62+'6.เรณูนคร ใส่แค่ปี 68มา'!R62+' 7.นาแก ใส่แค่ปี 69มา'!R62+'8.ศรีสงคราม'!R62+'9.นาหว้า'!R62+'10.โพนสวรรค์ ใส่แค่ปี 68มา'!R62+'11.วังยาง'!R62+'12.ธาตุพนม'!R62</f>
        <v>0</v>
      </c>
      <c r="S62" s="110">
        <f>+'1. นครพนม กรอกตัวหนังสือมา'!S62+'2.ปลาปาก รด,คชจ1เดือน&gt;แผน'!S62+'3.ท่าอุเทน ใส่แค่ปี 68มา'!S62+'4.บ้านแพง ใส่แค่ปี 68มา'!S62+'5.นาทม'!S62+'6.เรณูนคร ใส่แค่ปี 68มา'!S62+' 7.นาแก ใส่แค่ปี 69มา'!S62+'8.ศรีสงคราม'!S62+'9.นาหว้า'!S62+'10.โพนสวรรค์ ใส่แค่ปี 68มา'!S62+'11.วังยาง'!S62+'12.ธาตุพนม'!S62</f>
        <v>0</v>
      </c>
      <c r="T62" s="110">
        <f>+'1. นครพนม กรอกตัวหนังสือมา'!T62+'2.ปลาปาก รด,คชจ1เดือน&gt;แผน'!T62+'3.ท่าอุเทน ใส่แค่ปี 68มา'!T62+'4.บ้านแพง ใส่แค่ปี 68มา'!T62+'5.นาทม'!T62+'6.เรณูนคร ใส่แค่ปี 68มา'!T62+' 7.นาแก ใส่แค่ปี 69มา'!T62+'8.ศรีสงคราม'!T62+'9.นาหว้า'!T62+'10.โพนสวรรค์ ใส่แค่ปี 68มา'!T62+'11.วังยาง'!T62+'12.ธาตุพนม'!T62</f>
        <v>0</v>
      </c>
      <c r="U62" s="110">
        <f>+'1. นครพนม กรอกตัวหนังสือมา'!U62+'2.ปลาปาก รด,คชจ1เดือน&gt;แผน'!U62+'3.ท่าอุเทน ใส่แค่ปี 68มา'!U62+'4.บ้านแพง ใส่แค่ปี 68มา'!U62+'5.นาทม'!U62+'6.เรณูนคร ใส่แค่ปี 68มา'!U62+' 7.นาแก ใส่แค่ปี 69มา'!U62+'8.ศรีสงคราม'!U62+'9.นาหว้า'!U62+'10.โพนสวรรค์ ใส่แค่ปี 68มา'!U62+'11.วังยาง'!U62+'12.ธาตุพนม'!U62</f>
        <v>0</v>
      </c>
      <c r="V62" s="110">
        <f>+'1. นครพนม กรอกตัวหนังสือมา'!V62+'2.ปลาปาก รด,คชจ1เดือน&gt;แผน'!V62+'3.ท่าอุเทน ใส่แค่ปี 68มา'!V62+'4.บ้านแพง ใส่แค่ปี 68มา'!V62+'5.นาทม'!V62+'6.เรณูนคร ใส่แค่ปี 68มา'!V62+' 7.นาแก ใส่แค่ปี 69มา'!V62+'8.ศรีสงคราม'!V62+'9.นาหว้า'!V62+'10.โพนสวรรค์ ใส่แค่ปี 68มา'!V62+'11.วังยาง'!V62+'12.ธาตุพนม'!V62</f>
        <v>0</v>
      </c>
      <c r="W62" s="110">
        <f>+'1. นครพนม กรอกตัวหนังสือมา'!W62+'2.ปลาปาก รด,คชจ1เดือน&gt;แผน'!W62+'3.ท่าอุเทน ใส่แค่ปี 68มา'!W62+'4.บ้านแพง ใส่แค่ปี 68มา'!W62+'5.นาทม'!W62+'6.เรณูนคร ใส่แค่ปี 68มา'!W62+' 7.นาแก ใส่แค่ปี 69มา'!W62+'8.ศรีสงคราม'!W62+'9.นาหว้า'!W62+'10.โพนสวรรค์ ใส่แค่ปี 68มา'!W62+'11.วังยาง'!W62+'12.ธาตุพนม'!W62</f>
        <v>0</v>
      </c>
      <c r="X62" s="110">
        <f>+'1. นครพนม กรอกตัวหนังสือมา'!X62+'2.ปลาปาก รด,คชจ1เดือน&gt;แผน'!X62+'3.ท่าอุเทน ใส่แค่ปี 68มา'!X62+'4.บ้านแพง ใส่แค่ปี 68มา'!X62+'5.นาทม'!X62+'6.เรณูนคร ใส่แค่ปี 68มา'!X62+' 7.นาแก ใส่แค่ปี 69มา'!X62+'8.ศรีสงคราม'!X62+'9.นาหว้า'!X62+'10.โพนสวรรค์ ใส่แค่ปี 68มา'!X62+'11.วังยาง'!X62+'12.ธาตุพนม'!X62</f>
        <v>0</v>
      </c>
      <c r="Y62" s="110">
        <f>+'1. นครพนม กรอกตัวหนังสือมา'!Y62+'2.ปลาปาก รด,คชจ1เดือน&gt;แผน'!Y62+'3.ท่าอุเทน ใส่แค่ปี 68มา'!Y62+'4.บ้านแพง ใส่แค่ปี 68มา'!Y62+'5.นาทม'!Y62+'6.เรณูนคร ใส่แค่ปี 68มา'!Y62+' 7.นาแก ใส่แค่ปี 69มา'!Y62+'8.ศรีสงคราม'!Y62+'9.นาหว้า'!Y62+'10.โพนสวรรค์ ใส่แค่ปี 68มา'!Y62+'11.วังยาง'!Y62+'12.ธาตุพนม'!Y62</f>
        <v>0</v>
      </c>
      <c r="Z62" s="110">
        <f>+'1. นครพนม กรอกตัวหนังสือมา'!Z62+'2.ปลาปาก รด,คชจ1เดือน&gt;แผน'!Z62+'3.ท่าอุเทน ใส่แค่ปี 68มา'!Z62+'4.บ้านแพง ใส่แค่ปี 68มา'!Z62+'5.นาทม'!Z62+'6.เรณูนคร ใส่แค่ปี 68มา'!Z62+' 7.นาแก ใส่แค่ปี 69มา'!Z62+'8.ศรีสงคราม'!Z62+'9.นาหว้า'!Z62+'10.โพนสวรรค์ ใส่แค่ปี 68มา'!Z62+'11.วังยาง'!Z62+'12.ธาตุพนม'!Z62</f>
        <v>0</v>
      </c>
      <c r="AA62" s="110">
        <f>+'1. นครพนม กรอกตัวหนังสือมา'!AA62+'2.ปลาปาก รด,คชจ1เดือน&gt;แผน'!AA62+'3.ท่าอุเทน ใส่แค่ปี 68มา'!AA62+'4.บ้านแพง ใส่แค่ปี 68มา'!AA62+'5.นาทม'!AA62+'6.เรณูนคร ใส่แค่ปี 68มา'!AA62+' 7.นาแก ใส่แค่ปี 69มา'!AA62+'8.ศรีสงคราม'!AA62+'9.นาหว้า'!AA62+'10.โพนสวรรค์ ใส่แค่ปี 68มา'!AA62+'11.วังยาง'!AA62+'12.ธาตุพนม'!AA62</f>
        <v>0</v>
      </c>
      <c r="AB62" s="110">
        <f>+'1. นครพนม กรอกตัวหนังสือมา'!AB62+'2.ปลาปาก รด,คชจ1เดือน&gt;แผน'!AB62+'3.ท่าอุเทน ใส่แค่ปี 68มา'!AB62+'4.บ้านแพง ใส่แค่ปี 68มา'!AB62+'5.นาทม'!AB62+'6.เรณูนคร ใส่แค่ปี 68มา'!AB62+' 7.นาแก ใส่แค่ปี 69มา'!AB62+'8.ศรีสงคราม'!AB62+'9.นาหว้า'!AB62+'10.โพนสวรรค์ ใส่แค่ปี 68มา'!AB62+'11.วังยาง'!AB62+'12.ธาตุพนม'!AB62</f>
        <v>0</v>
      </c>
      <c r="AC62" s="110">
        <f>+'1. นครพนม กรอกตัวหนังสือมา'!AC62+'2.ปลาปาก รด,คชจ1เดือน&gt;แผน'!AC62+'3.ท่าอุเทน ใส่แค่ปี 68มา'!AC62+'4.บ้านแพง ใส่แค่ปี 68มา'!AC62+'5.นาทม'!AC62+'6.เรณูนคร ใส่แค่ปี 68มา'!AC62+' 7.นาแก ใส่แค่ปี 69มา'!AC62+'8.ศรีสงคราม'!AC62+'9.นาหว้า'!AC62+'10.โพนสวรรค์ ใส่แค่ปี 68มา'!AC62+'11.วังยาง'!AC62+'12.ธาตุพนม'!AC62</f>
        <v>0</v>
      </c>
      <c r="AD62" s="110">
        <f t="shared" si="21"/>
        <v>0</v>
      </c>
      <c r="AE62" s="111">
        <f t="shared" si="22"/>
        <v>0</v>
      </c>
      <c r="AF62" s="110">
        <f t="shared" si="23"/>
        <v>100000</v>
      </c>
      <c r="AG62" s="111">
        <f t="shared" si="24"/>
        <v>100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f>+'1. นครพนม กรอกตัวหนังสือมา'!E64+'2.ปลาปาก รด,คชจ1เดือน&gt;แผน'!E64+'3.ท่าอุเทน ใส่แค่ปี 68มา'!E64+'4.บ้านแพง ใส่แค่ปี 68มา'!E64+'5.นาทม'!E64+'6.เรณูนคร ใส่แค่ปี 68มา'!E64+' 7.นาแก ใส่แค่ปี 69มา'!E64+'8.ศรีสงคราม'!E64+'9.นาหว้า'!E64+'10.โพนสวรรค์ ใส่แค่ปี 68มา'!E64+'11.วังยาง'!E64+'12.ธาตุพนม'!E64</f>
        <v>85487975.014090911</v>
      </c>
      <c r="F64" s="110">
        <f>+'1. นครพนม กรอกตัวหนังสือมา'!F64+'2.ปลาปาก รด,คชจ1เดือน&gt;แผน'!F64+'3.ท่าอุเทน ใส่แค่ปี 68มา'!F64+'4.บ้านแพง ใส่แค่ปี 68มา'!F64+'5.นาทม'!F64+'6.เรณูนคร ใส่แค่ปี 68มา'!F64+' 7.นาแก ใส่แค่ปี 69มา'!F64+'8.ศรีสงคราม'!F64+'9.นาหว้า'!F64+'10.โพนสวรรค์ ใส่แค่ปี 68มา'!F64+'11.วังยาง'!F64+'12.ธาตุพนม'!F64</f>
        <v>584201.80000000005</v>
      </c>
      <c r="G64" s="110">
        <f>+'1. นครพนม กรอกตัวหนังสือมา'!G64+'2.ปลาปาก รด,คชจ1เดือน&gt;แผน'!G64+'3.ท่าอุเทน ใส่แค่ปี 68มา'!G64+'4.บ้านแพง ใส่แค่ปี 68มา'!G64+'5.นาทม'!G64+'6.เรณูนคร ใส่แค่ปี 68มา'!G64+' 7.นาแก ใส่แค่ปี 69มา'!G64+'8.ศรีสงคราม'!G64+'9.นาหว้า'!G64+'10.โพนสวรรค์ ใส่แค่ปี 68มา'!G64+'11.วังยาง'!G64+'12.ธาตุพนม'!G64</f>
        <v>4353454.5</v>
      </c>
      <c r="H64" s="110">
        <f>+'1. นครพนม กรอกตัวหนังสือมา'!H64+'2.ปลาปาก รด,คชจ1เดือน&gt;แผน'!H64+'3.ท่าอุเทน ใส่แค่ปี 68มา'!H64+'4.บ้านแพง ใส่แค่ปี 68มา'!H64+'5.นาทม'!H64+'6.เรณูนคร ใส่แค่ปี 68มา'!H64+' 7.นาแก ใส่แค่ปี 69มา'!H64+'8.ศรีสงคราม'!H64+'9.นาหว้า'!H64+'10.โพนสวรรค์ ใส่แค่ปี 68มา'!H64+'11.วังยาง'!H64+'12.ธาตุพนม'!H64</f>
        <v>0</v>
      </c>
      <c r="I64" s="110">
        <f>+'1. นครพนม กรอกตัวหนังสือมา'!I64+'2.ปลาปาก รด,คชจ1เดือน&gt;แผน'!I64+'3.ท่าอุเทน ใส่แค่ปี 68มา'!I64+'4.บ้านแพง ใส่แค่ปี 68มา'!I64+'5.นาทม'!I64+'6.เรณูนคร ใส่แค่ปี 68มา'!I64+' 7.นาแก ใส่แค่ปี 69มา'!I64+'8.ศรีสงคราม'!I64+'9.นาหว้า'!I64+'10.โพนสวรรค์ ใส่แค่ปี 68มา'!I64+'11.วังยาง'!I64+'12.ธาตุพนม'!I64</f>
        <v>0</v>
      </c>
      <c r="J64" s="110">
        <f>+'1. นครพนม กรอกตัวหนังสือมา'!J64+'2.ปลาปาก รด,คชจ1เดือน&gt;แผน'!J64+'3.ท่าอุเทน ใส่แค่ปี 68มา'!J64+'4.บ้านแพง ใส่แค่ปี 68มา'!J64+'5.นาทม'!J64+'6.เรณูนคร ใส่แค่ปี 68มา'!J64+' 7.นาแก ใส่แค่ปี 69มา'!J64+'8.ศรีสงคราม'!J64+'9.นาหว้า'!J64+'10.โพนสวรรค์ ใส่แค่ปี 68มา'!J64+'11.วังยาง'!J64+'12.ธาตุพนม'!J64</f>
        <v>0</v>
      </c>
      <c r="K64" s="110">
        <f>+'1. นครพนม กรอกตัวหนังสือมา'!K64+'2.ปลาปาก รด,คชจ1เดือน&gt;แผน'!K64+'3.ท่าอุเทน ใส่แค่ปี 68มา'!K64+'4.บ้านแพง ใส่แค่ปี 68มา'!K64+'5.นาทม'!K64+'6.เรณูนคร ใส่แค่ปี 68มา'!K64+' 7.นาแก ใส่แค่ปี 69มา'!K64+'8.ศรีสงคราม'!K64+'9.นาหว้า'!K64+'10.โพนสวรรค์ ใส่แค่ปี 68มา'!K64+'11.วังยาง'!K64+'12.ธาตุพนม'!K64</f>
        <v>0</v>
      </c>
      <c r="L64" s="110">
        <f>+'1. นครพนม กรอกตัวหนังสือมา'!L64+'2.ปลาปาก รด,คชจ1เดือน&gt;แผน'!L64+'3.ท่าอุเทน ใส่แค่ปี 68มา'!L64+'4.บ้านแพง ใส่แค่ปี 68มา'!L64+'5.นาทม'!L64+'6.เรณูนคร ใส่แค่ปี 68มา'!L64+' 7.นาแก ใส่แค่ปี 69มา'!L64+'8.ศรีสงคราม'!L64+'9.นาหว้า'!L64+'10.โพนสวรรค์ ใส่แค่ปี 68มา'!L64+'11.วังยาง'!L64+'12.ธาตุพนม'!L64</f>
        <v>0</v>
      </c>
      <c r="M64" s="110">
        <f>+'1. นครพนม กรอกตัวหนังสือมา'!M64+'2.ปลาปาก รด,คชจ1เดือน&gt;แผน'!M64+'3.ท่าอุเทน ใส่แค่ปี 68มา'!M64+'4.บ้านแพง ใส่แค่ปี 68มา'!M64+'5.นาทม'!M64+'6.เรณูนคร ใส่แค่ปี 68มา'!M64+' 7.นาแก ใส่แค่ปี 69มา'!M64+'8.ศรีสงคราม'!M64+'9.นาหว้า'!M64+'10.โพนสวรรค์ ใส่แค่ปี 68มา'!M64+'11.วังยาง'!M64+'12.ธาตุพนม'!M64</f>
        <v>0</v>
      </c>
      <c r="N64" s="110">
        <f>+'1. นครพนม กรอกตัวหนังสือมา'!N64+'2.ปลาปาก รด,คชจ1เดือน&gt;แผน'!N64+'3.ท่าอุเทน ใส่แค่ปี 68มา'!N64+'4.บ้านแพง ใส่แค่ปี 68มา'!N64+'5.นาทม'!N64+'6.เรณูนคร ใส่แค่ปี 68มา'!N64+' 7.นาแก ใส่แค่ปี 69มา'!N64+'8.ศรีสงคราม'!N64+'9.นาหว้า'!N64+'10.โพนสวรรค์ ใส่แค่ปี 68มา'!N64+'11.วังยาง'!N64+'12.ธาตุพนม'!N64</f>
        <v>0</v>
      </c>
      <c r="O64" s="110">
        <f>+'1. นครพนม กรอกตัวหนังสือมา'!O64+'2.ปลาปาก รด,คชจ1เดือน&gt;แผน'!O64+'3.ท่าอุเทน ใส่แค่ปี 68มา'!O64+'4.บ้านแพง ใส่แค่ปี 68มา'!O64+'5.นาทม'!O64+'6.เรณูนคร ใส่แค่ปี 68มา'!O64+' 7.นาแก ใส่แค่ปี 69มา'!O64+'8.ศรีสงคราม'!O64+'9.นาหว้า'!O64+'10.โพนสวรรค์ ใส่แค่ปี 68มา'!O64+'11.วังยาง'!O64+'12.ธาตุพนม'!O64</f>
        <v>0</v>
      </c>
      <c r="P64" s="110">
        <f>+'1. นครพนม กรอกตัวหนังสือมา'!P64+'2.ปลาปาก รด,คชจ1เดือน&gt;แผน'!P64+'3.ท่าอุเทน ใส่แค่ปี 68มา'!P64+'4.บ้านแพง ใส่แค่ปี 68มา'!P64+'5.นาทม'!P64+'6.เรณูนคร ใส่แค่ปี 68มา'!P64+' 7.นาแก ใส่แค่ปี 69มา'!P64+'8.ศรีสงคราม'!P64+'9.นาหว้า'!P64+'10.โพนสวรรค์ ใส่แค่ปี 68มา'!P64+'11.วังยาง'!P64+'12.ธาตุพนม'!P64</f>
        <v>0</v>
      </c>
      <c r="Q64" s="110">
        <f>+'1. นครพนม กรอกตัวหนังสือมา'!Q64+'2.ปลาปาก รด,คชจ1เดือน&gt;แผน'!Q64+'3.ท่าอุเทน ใส่แค่ปี 68มา'!Q64+'4.บ้านแพง ใส่แค่ปี 68มา'!Q64+'5.นาทม'!Q64+'6.เรณูนคร ใส่แค่ปี 68มา'!Q64+' 7.นาแก ใส่แค่ปี 69มา'!Q64+'8.ศรีสงคราม'!Q64+'9.นาหว้า'!Q64+'10.โพนสวรรค์ ใส่แค่ปี 68มา'!Q64+'11.วังยาง'!Q64+'12.ธาตุพนม'!Q64</f>
        <v>0</v>
      </c>
      <c r="R64" s="110">
        <f>+'1. นครพนม กรอกตัวหนังสือมา'!R64+'2.ปลาปาก รด,คชจ1เดือน&gt;แผน'!R64+'3.ท่าอุเทน ใส่แค่ปี 68มา'!R64+'4.บ้านแพง ใส่แค่ปี 68มา'!R64+'5.นาทม'!R64+'6.เรณูนคร ใส่แค่ปี 68มา'!R64+' 7.นาแก ใส่แค่ปี 69มา'!R64+'8.ศรีสงคราม'!R64+'9.นาหว้า'!R64+'10.โพนสวรรค์ ใส่แค่ปี 68มา'!R64+'11.วังยาง'!R64+'12.ธาตุพนม'!R64</f>
        <v>0</v>
      </c>
      <c r="S64" s="110">
        <f>+'1. นครพนม กรอกตัวหนังสือมา'!S64+'2.ปลาปาก รด,คชจ1เดือน&gt;แผน'!S64+'3.ท่าอุเทน ใส่แค่ปี 68มา'!S64+'4.บ้านแพง ใส่แค่ปี 68มา'!S64+'5.นาทม'!S64+'6.เรณูนคร ใส่แค่ปี 68มา'!S64+' 7.นาแก ใส่แค่ปี 69มา'!S64+'8.ศรีสงคราม'!S64+'9.นาหว้า'!S64+'10.โพนสวรรค์ ใส่แค่ปี 68มา'!S64+'11.วังยาง'!S64+'12.ธาตุพนม'!S64</f>
        <v>0</v>
      </c>
      <c r="T64" s="110">
        <f>+'1. นครพนม กรอกตัวหนังสือมา'!T64+'2.ปลาปาก รด,คชจ1เดือน&gt;แผน'!T64+'3.ท่าอุเทน ใส่แค่ปี 68มา'!T64+'4.บ้านแพง ใส่แค่ปี 68มา'!T64+'5.นาทม'!T64+'6.เรณูนคร ใส่แค่ปี 68มา'!T64+' 7.นาแก ใส่แค่ปี 69มา'!T64+'8.ศรีสงคราม'!T64+'9.นาหว้า'!T64+'10.โพนสวรรค์ ใส่แค่ปี 68มา'!T64+'11.วังยาง'!T64+'12.ธาตุพนม'!T64</f>
        <v>0</v>
      </c>
      <c r="U64" s="110">
        <f>+'1. นครพนม กรอกตัวหนังสือมา'!U64+'2.ปลาปาก รด,คชจ1เดือน&gt;แผน'!U64+'3.ท่าอุเทน ใส่แค่ปี 68มา'!U64+'4.บ้านแพง ใส่แค่ปี 68มา'!U64+'5.นาทม'!U64+'6.เรณูนคร ใส่แค่ปี 68มา'!U64+' 7.นาแก ใส่แค่ปี 69มา'!U64+'8.ศรีสงคราม'!U64+'9.นาหว้า'!U64+'10.โพนสวรรค์ ใส่แค่ปี 68มา'!U64+'11.วังยาง'!U64+'12.ธาตุพนม'!U64</f>
        <v>0</v>
      </c>
      <c r="V64" s="110">
        <f>+'1. นครพนม กรอกตัวหนังสือมา'!V64+'2.ปลาปาก รด,คชจ1เดือน&gt;แผน'!V64+'3.ท่าอุเทน ใส่แค่ปี 68มา'!V64+'4.บ้านแพง ใส่แค่ปี 68มา'!V64+'5.นาทม'!V64+'6.เรณูนคร ใส่แค่ปี 68มา'!V64+' 7.นาแก ใส่แค่ปี 69มา'!V64+'8.ศรีสงคราม'!V64+'9.นาหว้า'!V64+'10.โพนสวรรค์ ใส่แค่ปี 68มา'!V64+'11.วังยาง'!V64+'12.ธาตุพนม'!V64</f>
        <v>0</v>
      </c>
      <c r="W64" s="110">
        <f>+'1. นครพนม กรอกตัวหนังสือมา'!W64+'2.ปลาปาก รด,คชจ1เดือน&gt;แผน'!W64+'3.ท่าอุเทน ใส่แค่ปี 68มา'!W64+'4.บ้านแพง ใส่แค่ปี 68มา'!W64+'5.นาทม'!W64+'6.เรณูนคร ใส่แค่ปี 68มา'!W64+' 7.นาแก ใส่แค่ปี 69มา'!W64+'8.ศรีสงคราม'!W64+'9.นาหว้า'!W64+'10.โพนสวรรค์ ใส่แค่ปี 68มา'!W64+'11.วังยาง'!W64+'12.ธาตุพนม'!W64</f>
        <v>0</v>
      </c>
      <c r="X64" s="110">
        <f>+'1. นครพนม กรอกตัวหนังสือมา'!X64+'2.ปลาปาก รด,คชจ1เดือน&gt;แผน'!X64+'3.ท่าอุเทน ใส่แค่ปี 68มา'!X64+'4.บ้านแพง ใส่แค่ปี 68มา'!X64+'5.นาทม'!X64+'6.เรณูนคร ใส่แค่ปี 68มา'!X64+' 7.นาแก ใส่แค่ปี 69มา'!X64+'8.ศรีสงคราม'!X64+'9.นาหว้า'!X64+'10.โพนสวรรค์ ใส่แค่ปี 68มา'!X64+'11.วังยาง'!X64+'12.ธาตุพนม'!X64</f>
        <v>0</v>
      </c>
      <c r="Y64" s="110">
        <f>+'1. นครพนม กรอกตัวหนังสือมา'!Y64+'2.ปลาปาก รด,คชจ1เดือน&gt;แผน'!Y64+'3.ท่าอุเทน ใส่แค่ปี 68มา'!Y64+'4.บ้านแพง ใส่แค่ปี 68มา'!Y64+'5.นาทม'!Y64+'6.เรณูนคร ใส่แค่ปี 68มา'!Y64+' 7.นาแก ใส่แค่ปี 69มา'!Y64+'8.ศรีสงคราม'!Y64+'9.นาหว้า'!Y64+'10.โพนสวรรค์ ใส่แค่ปี 68มา'!Y64+'11.วังยาง'!Y64+'12.ธาตุพนม'!Y64</f>
        <v>0</v>
      </c>
      <c r="Z64" s="110">
        <f>+'1. นครพนม กรอกตัวหนังสือมา'!Z64+'2.ปลาปาก รด,คชจ1เดือน&gt;แผน'!Z64+'3.ท่าอุเทน ใส่แค่ปี 68มา'!Z64+'4.บ้านแพง ใส่แค่ปี 68มา'!Z64+'5.นาทม'!Z64+'6.เรณูนคร ใส่แค่ปี 68มา'!Z64+' 7.นาแก ใส่แค่ปี 69มา'!Z64+'8.ศรีสงคราม'!Z64+'9.นาหว้า'!Z64+'10.โพนสวรรค์ ใส่แค่ปี 68มา'!Z64+'11.วังยาง'!Z64+'12.ธาตุพนม'!Z64</f>
        <v>0</v>
      </c>
      <c r="AA64" s="110">
        <f>+'1. นครพนม กรอกตัวหนังสือมา'!AA64+'2.ปลาปาก รด,คชจ1เดือน&gt;แผน'!AA64+'3.ท่าอุเทน ใส่แค่ปี 68มา'!AA64+'4.บ้านแพง ใส่แค่ปี 68มา'!AA64+'5.นาทม'!AA64+'6.เรณูนคร ใส่แค่ปี 68มา'!AA64+' 7.นาแก ใส่แค่ปี 69มา'!AA64+'8.ศรีสงคราม'!AA64+'9.นาหว้า'!AA64+'10.โพนสวรรค์ ใส่แค่ปี 68มา'!AA64+'11.วังยาง'!AA64+'12.ธาตุพนม'!AA64</f>
        <v>0</v>
      </c>
      <c r="AB64" s="110">
        <f>+'1. นครพนม กรอกตัวหนังสือมา'!AB64+'2.ปลาปาก รด,คชจ1เดือน&gt;แผน'!AB64+'3.ท่าอุเทน ใส่แค่ปี 68มา'!AB64+'4.บ้านแพง ใส่แค่ปี 68มา'!AB64+'5.นาทม'!AB64+'6.เรณูนคร ใส่แค่ปี 68มา'!AB64+' 7.นาแก ใส่แค่ปี 69มา'!AB64+'8.ศรีสงคราม'!AB64+'9.นาหว้า'!AB64+'10.โพนสวรรค์ ใส่แค่ปี 68มา'!AB64+'11.วังยาง'!AB64+'12.ธาตุพนม'!AB64</f>
        <v>0</v>
      </c>
      <c r="AC64" s="110">
        <f>+'1. นครพนม กรอกตัวหนังสือมา'!AC64+'2.ปลาปาก รด,คชจ1เดือน&gt;แผน'!AC64+'3.ท่าอุเทน ใส่แค่ปี 68มา'!AC64+'4.บ้านแพง ใส่แค่ปี 68มา'!AC64+'5.นาทม'!AC64+'6.เรณูนคร ใส่แค่ปี 68มา'!AC64+' 7.นาแก ใส่แค่ปี 69มา'!AC64+'8.ศรีสงคราม'!AC64+'9.นาหว้า'!AC64+'10.โพนสวรรค์ ใส่แค่ปี 68มา'!AC64+'11.วังยาง'!AC64+'12.ธาตุพนม'!AC64</f>
        <v>0</v>
      </c>
      <c r="AD64" s="110">
        <f t="shared" ref="AD64:AD71" si="25">SUM(F64:AC64)</f>
        <v>4937656.3</v>
      </c>
      <c r="AE64" s="111">
        <f t="shared" ref="AE64:AE71" si="26">+AD64*100/E64</f>
        <v>5.7758489415454397</v>
      </c>
      <c r="AF64" s="110">
        <f t="shared" ref="AF64:AF71" si="27">+E64-AD64</f>
        <v>80550318.714090914</v>
      </c>
      <c r="AG64" s="111">
        <f t="shared" ref="AG64:AG71" si="28">+AF64*100/E64</f>
        <v>94.224151058454552</v>
      </c>
    </row>
    <row r="65" spans="1:33" ht="24" customHeight="1">
      <c r="B65" s="109"/>
      <c r="C65" s="109"/>
      <c r="D65" s="109" t="s">
        <v>142</v>
      </c>
      <c r="E65" s="110">
        <f>+'1. นครพนม กรอกตัวหนังสือมา'!E65+'2.ปลาปาก รด,คชจ1เดือน&gt;แผน'!E65+'3.ท่าอุเทน ใส่แค่ปี 68มา'!E65+'4.บ้านแพง ใส่แค่ปี 68มา'!E65+'5.นาทม'!E65+'6.เรณูนคร ใส่แค่ปี 68มา'!E65+' 7.นาแก ใส่แค่ปี 69มา'!E65+'8.ศรีสงคราม'!E65+'9.นาหว้า'!E65+'10.โพนสวรรค์ ใส่แค่ปี 68มา'!E65+'11.วังยาง'!E65+'12.ธาตุพนม'!E65</f>
        <v>15583623.57909091</v>
      </c>
      <c r="F65" s="110">
        <f>+'1. นครพนม กรอกตัวหนังสือมา'!F65+'2.ปลาปาก รด,คชจ1เดือน&gt;แผน'!F65+'3.ท่าอุเทน ใส่แค่ปี 68มา'!F65+'4.บ้านแพง ใส่แค่ปี 68มา'!F65+'5.นาทม'!F65+'6.เรณูนคร ใส่แค่ปี 68มา'!F65+' 7.นาแก ใส่แค่ปี 69มา'!F65+'8.ศรีสงคราม'!F65+'9.นาหว้า'!F65+'10.โพนสวรรค์ ใส่แค่ปี 68มา'!F65+'11.วังยาง'!F65+'12.ธาตุพนม'!F65</f>
        <v>1500000</v>
      </c>
      <c r="G65" s="110">
        <f>+'1. นครพนม กรอกตัวหนังสือมา'!G65+'2.ปลาปาก รด,คชจ1เดือน&gt;แผน'!G65+'3.ท่าอุเทน ใส่แค่ปี 68มา'!G65+'4.บ้านแพง ใส่แค่ปี 68มา'!G65+'5.นาทม'!G65+'6.เรณูนคร ใส่แค่ปี 68มา'!G65+' 7.นาแก ใส่แค่ปี 69มา'!G65+'8.ศรีสงคราม'!G65+'9.นาหว้า'!G65+'10.โพนสวรรค์ ใส่แค่ปี 68มา'!G65+'11.วังยาง'!G65+'12.ธาตุพนม'!G65</f>
        <v>0</v>
      </c>
      <c r="H65" s="110">
        <f>+'1. นครพนม กรอกตัวหนังสือมา'!H65+'2.ปลาปาก รด,คชจ1เดือน&gt;แผน'!H65+'3.ท่าอุเทน ใส่แค่ปี 68มา'!H65+'4.บ้านแพง ใส่แค่ปี 68มา'!H65+'5.นาทม'!H65+'6.เรณูนคร ใส่แค่ปี 68มา'!H65+' 7.นาแก ใส่แค่ปี 69มา'!H65+'8.ศรีสงคราม'!H65+'9.นาหว้า'!H65+'10.โพนสวรรค์ ใส่แค่ปี 68มา'!H65+'11.วังยาง'!H65+'12.ธาตุพนม'!H65</f>
        <v>0</v>
      </c>
      <c r="I65" s="110">
        <f>+'1. นครพนม กรอกตัวหนังสือมา'!I65+'2.ปลาปาก รด,คชจ1เดือน&gt;แผน'!I65+'3.ท่าอุเทน ใส่แค่ปี 68มา'!I65+'4.บ้านแพง ใส่แค่ปี 68มา'!I65+'5.นาทม'!I65+'6.เรณูนคร ใส่แค่ปี 68มา'!I65+' 7.นาแก ใส่แค่ปี 69มา'!I65+'8.ศรีสงคราม'!I65+'9.นาหว้า'!I65+'10.โพนสวรรค์ ใส่แค่ปี 68มา'!I65+'11.วังยาง'!I65+'12.ธาตุพนม'!I65</f>
        <v>0</v>
      </c>
      <c r="J65" s="110">
        <f>+'1. นครพนม กรอกตัวหนังสือมา'!J65+'2.ปลาปาก รด,คชจ1เดือน&gt;แผน'!J65+'3.ท่าอุเทน ใส่แค่ปี 68มา'!J65+'4.บ้านแพง ใส่แค่ปี 68มา'!J65+'5.นาทม'!J65+'6.เรณูนคร ใส่แค่ปี 68มา'!J65+' 7.นาแก ใส่แค่ปี 69มา'!J65+'8.ศรีสงคราม'!J65+'9.นาหว้า'!J65+'10.โพนสวรรค์ ใส่แค่ปี 68มา'!J65+'11.วังยาง'!J65+'12.ธาตุพนม'!J65</f>
        <v>0</v>
      </c>
      <c r="K65" s="110">
        <f>+'1. นครพนม กรอกตัวหนังสือมา'!K65+'2.ปลาปาก รด,คชจ1เดือน&gt;แผน'!K65+'3.ท่าอุเทน ใส่แค่ปี 68มา'!K65+'4.บ้านแพง ใส่แค่ปี 68มา'!K65+'5.นาทม'!K65+'6.เรณูนคร ใส่แค่ปี 68มา'!K65+' 7.นาแก ใส่แค่ปี 69มา'!K65+'8.ศรีสงคราม'!K65+'9.นาหว้า'!K65+'10.โพนสวรรค์ ใส่แค่ปี 68มา'!K65+'11.วังยาง'!K65+'12.ธาตุพนม'!K65</f>
        <v>0</v>
      </c>
      <c r="L65" s="110">
        <f>+'1. นครพนม กรอกตัวหนังสือมา'!L65+'2.ปลาปาก รด,คชจ1เดือน&gt;แผน'!L65+'3.ท่าอุเทน ใส่แค่ปี 68มา'!L65+'4.บ้านแพง ใส่แค่ปี 68มา'!L65+'5.นาทม'!L65+'6.เรณูนคร ใส่แค่ปี 68มา'!L65+' 7.นาแก ใส่แค่ปี 69มา'!L65+'8.ศรีสงคราม'!L65+'9.นาหว้า'!L65+'10.โพนสวรรค์ ใส่แค่ปี 68มา'!L65+'11.วังยาง'!L65+'12.ธาตุพนม'!L65</f>
        <v>0</v>
      </c>
      <c r="M65" s="110">
        <f>+'1. นครพนม กรอกตัวหนังสือมา'!M65+'2.ปลาปาก รด,คชจ1เดือน&gt;แผน'!M65+'3.ท่าอุเทน ใส่แค่ปี 68มา'!M65+'4.บ้านแพง ใส่แค่ปี 68มา'!M65+'5.นาทม'!M65+'6.เรณูนคร ใส่แค่ปี 68มา'!M65+' 7.นาแก ใส่แค่ปี 69มา'!M65+'8.ศรีสงคราม'!M65+'9.นาหว้า'!M65+'10.โพนสวรรค์ ใส่แค่ปี 68มา'!M65+'11.วังยาง'!M65+'12.ธาตุพนม'!M65</f>
        <v>0</v>
      </c>
      <c r="N65" s="110">
        <f>+'1. นครพนม กรอกตัวหนังสือมา'!N65+'2.ปลาปาก รด,คชจ1เดือน&gt;แผน'!N65+'3.ท่าอุเทน ใส่แค่ปี 68มา'!N65+'4.บ้านแพง ใส่แค่ปี 68มา'!N65+'5.นาทม'!N65+'6.เรณูนคร ใส่แค่ปี 68มา'!N65+' 7.นาแก ใส่แค่ปี 69มา'!N65+'8.ศรีสงคราม'!N65+'9.นาหว้า'!N65+'10.โพนสวรรค์ ใส่แค่ปี 68มา'!N65+'11.วังยาง'!N65+'12.ธาตุพนม'!N65</f>
        <v>0</v>
      </c>
      <c r="O65" s="110">
        <f>+'1. นครพนม กรอกตัวหนังสือมา'!O65+'2.ปลาปาก รด,คชจ1เดือน&gt;แผน'!O65+'3.ท่าอุเทน ใส่แค่ปี 68มา'!O65+'4.บ้านแพง ใส่แค่ปี 68มา'!O65+'5.นาทม'!O65+'6.เรณูนคร ใส่แค่ปี 68มา'!O65+' 7.นาแก ใส่แค่ปี 69มา'!O65+'8.ศรีสงคราม'!O65+'9.นาหว้า'!O65+'10.โพนสวรรค์ ใส่แค่ปี 68มา'!O65+'11.วังยาง'!O65+'12.ธาตุพนม'!O65</f>
        <v>0</v>
      </c>
      <c r="P65" s="110">
        <f>+'1. นครพนม กรอกตัวหนังสือมา'!P65+'2.ปลาปาก รด,คชจ1เดือน&gt;แผน'!P65+'3.ท่าอุเทน ใส่แค่ปี 68มา'!P65+'4.บ้านแพง ใส่แค่ปี 68มา'!P65+'5.นาทม'!P65+'6.เรณูนคร ใส่แค่ปี 68มา'!P65+' 7.นาแก ใส่แค่ปี 69มา'!P65+'8.ศรีสงคราม'!P65+'9.นาหว้า'!P65+'10.โพนสวรรค์ ใส่แค่ปี 68มา'!P65+'11.วังยาง'!P65+'12.ธาตุพนม'!P65</f>
        <v>0</v>
      </c>
      <c r="Q65" s="110">
        <f>+'1. นครพนม กรอกตัวหนังสือมา'!Q65+'2.ปลาปาก รด,คชจ1เดือน&gt;แผน'!Q65+'3.ท่าอุเทน ใส่แค่ปี 68มา'!Q65+'4.บ้านแพง ใส่แค่ปี 68มา'!Q65+'5.นาทม'!Q65+'6.เรณูนคร ใส่แค่ปี 68มา'!Q65+' 7.นาแก ใส่แค่ปี 69มา'!Q65+'8.ศรีสงคราม'!Q65+'9.นาหว้า'!Q65+'10.โพนสวรรค์ ใส่แค่ปี 68มา'!Q65+'11.วังยาง'!Q65+'12.ธาตุพนม'!Q65</f>
        <v>0</v>
      </c>
      <c r="R65" s="110">
        <f>+'1. นครพนม กรอกตัวหนังสือมา'!R65+'2.ปลาปาก รด,คชจ1เดือน&gt;แผน'!R65+'3.ท่าอุเทน ใส่แค่ปี 68มา'!R65+'4.บ้านแพง ใส่แค่ปี 68มา'!R65+'5.นาทม'!R65+'6.เรณูนคร ใส่แค่ปี 68มา'!R65+' 7.นาแก ใส่แค่ปี 69มา'!R65+'8.ศรีสงคราม'!R65+'9.นาหว้า'!R65+'10.โพนสวรรค์ ใส่แค่ปี 68มา'!R65+'11.วังยาง'!R65+'12.ธาตุพนม'!R65</f>
        <v>0</v>
      </c>
      <c r="S65" s="110">
        <f>+'1. นครพนม กรอกตัวหนังสือมา'!S65+'2.ปลาปาก รด,คชจ1เดือน&gt;แผน'!S65+'3.ท่าอุเทน ใส่แค่ปี 68มา'!S65+'4.บ้านแพง ใส่แค่ปี 68มา'!S65+'5.นาทม'!S65+'6.เรณูนคร ใส่แค่ปี 68มา'!S65+' 7.นาแก ใส่แค่ปี 69มา'!S65+'8.ศรีสงคราม'!S65+'9.นาหว้า'!S65+'10.โพนสวรรค์ ใส่แค่ปี 68มา'!S65+'11.วังยาง'!S65+'12.ธาตุพนม'!S65</f>
        <v>0</v>
      </c>
      <c r="T65" s="110">
        <f>+'1. นครพนม กรอกตัวหนังสือมา'!T65+'2.ปลาปาก รด,คชจ1เดือน&gt;แผน'!T65+'3.ท่าอุเทน ใส่แค่ปี 68มา'!T65+'4.บ้านแพง ใส่แค่ปี 68มา'!T65+'5.นาทม'!T65+'6.เรณูนคร ใส่แค่ปี 68มา'!T65+' 7.นาแก ใส่แค่ปี 69มา'!T65+'8.ศรีสงคราม'!T65+'9.นาหว้า'!T65+'10.โพนสวรรค์ ใส่แค่ปี 68มา'!T65+'11.วังยาง'!T65+'12.ธาตุพนม'!T65</f>
        <v>0</v>
      </c>
      <c r="U65" s="110">
        <f>+'1. นครพนม กรอกตัวหนังสือมา'!U65+'2.ปลาปาก รด,คชจ1เดือน&gt;แผน'!U65+'3.ท่าอุเทน ใส่แค่ปี 68มา'!U65+'4.บ้านแพง ใส่แค่ปี 68มา'!U65+'5.นาทม'!U65+'6.เรณูนคร ใส่แค่ปี 68มา'!U65+' 7.นาแก ใส่แค่ปี 69มา'!U65+'8.ศรีสงคราม'!U65+'9.นาหว้า'!U65+'10.โพนสวรรค์ ใส่แค่ปี 68มา'!U65+'11.วังยาง'!U65+'12.ธาตุพนม'!U65</f>
        <v>0</v>
      </c>
      <c r="V65" s="110">
        <f>+'1. นครพนม กรอกตัวหนังสือมา'!V65+'2.ปลาปาก รด,คชจ1เดือน&gt;แผน'!V65+'3.ท่าอุเทน ใส่แค่ปี 68มา'!V65+'4.บ้านแพง ใส่แค่ปี 68มา'!V65+'5.นาทม'!V65+'6.เรณูนคร ใส่แค่ปี 68มา'!V65+' 7.นาแก ใส่แค่ปี 69มา'!V65+'8.ศรีสงคราม'!V65+'9.นาหว้า'!V65+'10.โพนสวรรค์ ใส่แค่ปี 68มา'!V65+'11.วังยาง'!V65+'12.ธาตุพนม'!V65</f>
        <v>0</v>
      </c>
      <c r="W65" s="110">
        <f>+'1. นครพนม กรอกตัวหนังสือมา'!W65+'2.ปลาปาก รด,คชจ1เดือน&gt;แผน'!W65+'3.ท่าอุเทน ใส่แค่ปี 68มา'!W65+'4.บ้านแพง ใส่แค่ปี 68มา'!W65+'5.นาทม'!W65+'6.เรณูนคร ใส่แค่ปี 68มา'!W65+' 7.นาแก ใส่แค่ปี 69มา'!W65+'8.ศรีสงคราม'!W65+'9.นาหว้า'!W65+'10.โพนสวรรค์ ใส่แค่ปี 68มา'!W65+'11.วังยาง'!W65+'12.ธาตุพนม'!W65</f>
        <v>0</v>
      </c>
      <c r="X65" s="110">
        <f>+'1. นครพนม กรอกตัวหนังสือมา'!X65+'2.ปลาปาก รด,คชจ1เดือน&gt;แผน'!X65+'3.ท่าอุเทน ใส่แค่ปี 68มา'!X65+'4.บ้านแพง ใส่แค่ปี 68มา'!X65+'5.นาทม'!X65+'6.เรณูนคร ใส่แค่ปี 68มา'!X65+' 7.นาแก ใส่แค่ปี 69มา'!X65+'8.ศรีสงคราม'!X65+'9.นาหว้า'!X65+'10.โพนสวรรค์ ใส่แค่ปี 68มา'!X65+'11.วังยาง'!X65+'12.ธาตุพนม'!X65</f>
        <v>0</v>
      </c>
      <c r="Y65" s="110">
        <f>+'1. นครพนม กรอกตัวหนังสือมา'!Y65+'2.ปลาปาก รด,คชจ1เดือน&gt;แผน'!Y65+'3.ท่าอุเทน ใส่แค่ปี 68มา'!Y65+'4.บ้านแพง ใส่แค่ปี 68มา'!Y65+'5.นาทม'!Y65+'6.เรณูนคร ใส่แค่ปี 68มา'!Y65+' 7.นาแก ใส่แค่ปี 69มา'!Y65+'8.ศรีสงคราม'!Y65+'9.นาหว้า'!Y65+'10.โพนสวรรค์ ใส่แค่ปี 68มา'!Y65+'11.วังยาง'!Y65+'12.ธาตุพนม'!Y65</f>
        <v>0</v>
      </c>
      <c r="Z65" s="110">
        <f>+'1. นครพนม กรอกตัวหนังสือมา'!Z65+'2.ปลาปาก รด,คชจ1เดือน&gt;แผน'!Z65+'3.ท่าอุเทน ใส่แค่ปี 68มา'!Z65+'4.บ้านแพง ใส่แค่ปี 68มา'!Z65+'5.นาทม'!Z65+'6.เรณูนคร ใส่แค่ปี 68มา'!Z65+' 7.นาแก ใส่แค่ปี 69มา'!Z65+'8.ศรีสงคราม'!Z65+'9.นาหว้า'!Z65+'10.โพนสวรรค์ ใส่แค่ปี 68มา'!Z65+'11.วังยาง'!Z65+'12.ธาตุพนม'!Z65</f>
        <v>0</v>
      </c>
      <c r="AA65" s="110">
        <f>+'1. นครพนม กรอกตัวหนังสือมา'!AA65+'2.ปลาปาก รด,คชจ1เดือน&gt;แผน'!AA65+'3.ท่าอุเทน ใส่แค่ปี 68มา'!AA65+'4.บ้านแพง ใส่แค่ปี 68มา'!AA65+'5.นาทม'!AA65+'6.เรณูนคร ใส่แค่ปี 68มา'!AA65+' 7.นาแก ใส่แค่ปี 69มา'!AA65+'8.ศรีสงคราม'!AA65+'9.นาหว้า'!AA65+'10.โพนสวรรค์ ใส่แค่ปี 68มา'!AA65+'11.วังยาง'!AA65+'12.ธาตุพนม'!AA65</f>
        <v>0</v>
      </c>
      <c r="AB65" s="110">
        <f>+'1. นครพนม กรอกตัวหนังสือมา'!AB65+'2.ปลาปาก รด,คชจ1เดือน&gt;แผน'!AB65+'3.ท่าอุเทน ใส่แค่ปี 68มา'!AB65+'4.บ้านแพง ใส่แค่ปี 68มา'!AB65+'5.นาทม'!AB65+'6.เรณูนคร ใส่แค่ปี 68มา'!AB65+' 7.นาแก ใส่แค่ปี 69มา'!AB65+'8.ศรีสงคราม'!AB65+'9.นาหว้า'!AB65+'10.โพนสวรรค์ ใส่แค่ปี 68มา'!AB65+'11.วังยาง'!AB65+'12.ธาตุพนม'!AB65</f>
        <v>0</v>
      </c>
      <c r="AC65" s="110">
        <f>+'1. นครพนม กรอกตัวหนังสือมา'!AC65+'2.ปลาปาก รด,คชจ1เดือน&gt;แผน'!AC65+'3.ท่าอุเทน ใส่แค่ปี 68มา'!AC65+'4.บ้านแพง ใส่แค่ปี 68มา'!AC65+'5.นาทม'!AC65+'6.เรณูนคร ใส่แค่ปี 68มา'!AC65+' 7.นาแก ใส่แค่ปี 69มา'!AC65+'8.ศรีสงคราม'!AC65+'9.นาหว้า'!AC65+'10.โพนสวรรค์ ใส่แค่ปี 68มา'!AC65+'11.วังยาง'!AC65+'12.ธาตุพนม'!AC65</f>
        <v>0</v>
      </c>
      <c r="AD65" s="110">
        <f t="shared" si="25"/>
        <v>1500000</v>
      </c>
      <c r="AE65" s="111">
        <f t="shared" si="26"/>
        <v>9.6254891706483612</v>
      </c>
      <c r="AF65" s="110">
        <f t="shared" si="27"/>
        <v>14083623.57909091</v>
      </c>
      <c r="AG65" s="111">
        <f t="shared" si="28"/>
        <v>90.374510829351635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1832139029.5583301</v>
      </c>
      <c r="F66" s="115">
        <f t="shared" si="29"/>
        <v>34195835.650000006</v>
      </c>
      <c r="G66" s="115">
        <f t="shared" si="29"/>
        <v>118398805.90000001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152594641.55000001</v>
      </c>
      <c r="AE66" s="116">
        <f t="shared" si="26"/>
        <v>8.3287697651845605</v>
      </c>
      <c r="AF66" s="115">
        <f t="shared" si="27"/>
        <v>1679544388.0083301</v>
      </c>
      <c r="AG66" s="116">
        <f t="shared" si="28"/>
        <v>91.67123023481544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32311336.021670341</v>
      </c>
      <c r="F67" s="115">
        <f t="shared" si="30"/>
        <v>13569329857.199999</v>
      </c>
      <c r="G67" s="115" t="e">
        <f t="shared" si="30"/>
        <v>#VALUE!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 t="e">
        <f t="shared" si="25"/>
        <v>#VALUE!</v>
      </c>
      <c r="AE67" s="116" t="e">
        <f t="shared" si="26"/>
        <v>#VALUE!</v>
      </c>
      <c r="AF67" s="115" t="e">
        <f t="shared" si="27"/>
        <v>#VALUE!</v>
      </c>
      <c r="AG67" s="116" t="e">
        <f t="shared" si="28"/>
        <v>#VALUE!</v>
      </c>
    </row>
    <row r="68" spans="1:33" ht="24" customHeight="1">
      <c r="B68" s="109"/>
      <c r="C68" s="109"/>
      <c r="D68" s="119" t="s">
        <v>145</v>
      </c>
      <c r="E68" s="110">
        <f>+'1. นครพนม กรอกตัวหนังสือมา'!E68+'2.ปลาปาก รด,คชจ1เดือน&gt;แผน'!E68+'3.ท่าอุเทน ใส่แค่ปี 68มา'!E68+'4.บ้านแพง ใส่แค่ปี 68มา'!E68+'5.นาทม'!E68+'6.เรณูนคร ใส่แค่ปี 68มา'!E68+' 7.นาแก ใส่แค่ปี 69มา'!E68+'8.ศรีสงคราม'!E68+'9.นาหว้า'!E68+'10.โพนสวรรค์ ใส่แค่ปี 68มา'!E68+'11.วังยาง'!E68+'12.ธาตุพนม'!E68</f>
        <v>93373312</v>
      </c>
      <c r="F68" s="110">
        <f>+'1. นครพนม กรอกตัวหนังสือมา'!F68+'2.ปลาปาก รด,คชจ1เดือน&gt;แผน'!F68+'3.ท่าอุเทน ใส่แค่ปี 68มา'!F68+'4.บ้านแพง ใส่แค่ปี 68มา'!F68+'5.นาทม'!F68+'6.เรณูนคร ใส่แค่ปี 68มา'!F68+' 7.นาแก ใส่แค่ปี 69มา'!F68+'8.ศรีสงคราม'!F68+'9.นาหว้า'!F68+'10.โพนสวรรค์ ใส่แค่ปี 68มา'!F68+'11.วังยาง'!F68+'12.ธาตุพนม'!F68</f>
        <v>3333550.2</v>
      </c>
      <c r="G68" s="110">
        <f>+'1. นครพนม กรอกตัวหนังสือมา'!G68+'2.ปลาปาก รด,คชจ1เดือน&gt;แผน'!G68+'3.ท่าอุเทน ใส่แค่ปี 68มา'!G68+'4.บ้านแพง ใส่แค่ปี 68มา'!G68+'5.นาทม'!G68+'6.เรณูนคร ใส่แค่ปี 68มา'!G68+' 7.นาแก ใส่แค่ปี 69มา'!G68+'8.ศรีสงคราม'!G68+'9.นาหว้า'!G68+'10.โพนสวรรค์ ใส่แค่ปี 68มา'!G68+'11.วังยาง'!G68+'12.ธาตุพนม'!G68</f>
        <v>50463244.43</v>
      </c>
      <c r="H68" s="110">
        <f>+'1. นครพนม กรอกตัวหนังสือมา'!H68+'2.ปลาปาก รด,คชจ1เดือน&gt;แผน'!H68+'3.ท่าอุเทน ใส่แค่ปี 68มา'!H68+'4.บ้านแพง ใส่แค่ปี 68มา'!H68+'5.นาทม'!H68+'6.เรณูนคร ใส่แค่ปี 68มา'!H68+' 7.นาแก ใส่แค่ปี 69มา'!H68+'8.ศรีสงคราม'!H68+'9.นาหว้า'!H68+'10.โพนสวรรค์ ใส่แค่ปี 68มา'!H68+'11.วังยาง'!H68+'12.ธาตุพนม'!H68</f>
        <v>0</v>
      </c>
      <c r="I68" s="110">
        <f>+'1. นครพนม กรอกตัวหนังสือมา'!I68+'2.ปลาปาก รด,คชจ1เดือน&gt;แผน'!I68+'3.ท่าอุเทน ใส่แค่ปี 68มา'!I68+'4.บ้านแพง ใส่แค่ปี 68มา'!I68+'5.นาทม'!I68+'6.เรณูนคร ใส่แค่ปี 68มา'!I68+' 7.นาแก ใส่แค่ปี 69มา'!I68+'8.ศรีสงคราม'!I68+'9.นาหว้า'!I68+'10.โพนสวรรค์ ใส่แค่ปี 68มา'!I68+'11.วังยาง'!I68+'12.ธาตุพนม'!I68</f>
        <v>0</v>
      </c>
      <c r="J68" s="110">
        <f>+'1. นครพนม กรอกตัวหนังสือมา'!J68+'2.ปลาปาก รด,คชจ1เดือน&gt;แผน'!J68+'3.ท่าอุเทน ใส่แค่ปี 68มา'!J68+'4.บ้านแพง ใส่แค่ปี 68มา'!J68+'5.นาทม'!J68+'6.เรณูนคร ใส่แค่ปี 68มา'!J68+' 7.นาแก ใส่แค่ปี 69มา'!J68+'8.ศรีสงคราม'!J68+'9.นาหว้า'!J68+'10.โพนสวรรค์ ใส่แค่ปี 68มา'!J68+'11.วังยาง'!J68+'12.ธาตุพนม'!J68</f>
        <v>0</v>
      </c>
      <c r="K68" s="110">
        <f>+'1. นครพนม กรอกตัวหนังสือมา'!K68+'2.ปลาปาก รด,คชจ1เดือน&gt;แผน'!K68+'3.ท่าอุเทน ใส่แค่ปี 68มา'!K68+'4.บ้านแพง ใส่แค่ปี 68มา'!K68+'5.นาทม'!K68+'6.เรณูนคร ใส่แค่ปี 68มา'!K68+' 7.นาแก ใส่แค่ปี 69มา'!K68+'8.ศรีสงคราม'!K68+'9.นาหว้า'!K68+'10.โพนสวรรค์ ใส่แค่ปี 68มา'!K68+'11.วังยาง'!K68+'12.ธาตุพนม'!K68</f>
        <v>0</v>
      </c>
      <c r="L68" s="110">
        <f>+'1. นครพนม กรอกตัวหนังสือมา'!L68+'2.ปลาปาก รด,คชจ1เดือน&gt;แผน'!L68+'3.ท่าอุเทน ใส่แค่ปี 68มา'!L68+'4.บ้านแพง ใส่แค่ปี 68มา'!L68+'5.นาทม'!L68+'6.เรณูนคร ใส่แค่ปี 68มา'!L68+' 7.นาแก ใส่แค่ปี 69มา'!L68+'8.ศรีสงคราม'!L68+'9.นาหว้า'!L68+'10.โพนสวรรค์ ใส่แค่ปี 68มา'!L68+'11.วังยาง'!L68+'12.ธาตุพนม'!L68</f>
        <v>0</v>
      </c>
      <c r="M68" s="110">
        <f>+'1. นครพนม กรอกตัวหนังสือมา'!M68+'2.ปลาปาก รด,คชจ1เดือน&gt;แผน'!M68+'3.ท่าอุเทน ใส่แค่ปี 68มา'!M68+'4.บ้านแพง ใส่แค่ปี 68มา'!M68+'5.นาทม'!M68+'6.เรณูนคร ใส่แค่ปี 68มา'!M68+' 7.นาแก ใส่แค่ปี 69มา'!M68+'8.ศรีสงคราม'!M68+'9.นาหว้า'!M68+'10.โพนสวรรค์ ใส่แค่ปี 68มา'!M68+'11.วังยาง'!M68+'12.ธาตุพนม'!M68</f>
        <v>0</v>
      </c>
      <c r="N68" s="110">
        <f>+'1. นครพนม กรอกตัวหนังสือมา'!N68+'2.ปลาปาก รด,คชจ1เดือน&gt;แผน'!N68+'3.ท่าอุเทน ใส่แค่ปี 68มา'!N68+'4.บ้านแพง ใส่แค่ปี 68มา'!N68+'5.นาทม'!N68+'6.เรณูนคร ใส่แค่ปี 68มา'!N68+' 7.นาแก ใส่แค่ปี 69มา'!N68+'8.ศรีสงคราม'!N68+'9.นาหว้า'!N68+'10.โพนสวรรค์ ใส่แค่ปี 68มา'!N68+'11.วังยาง'!N68+'12.ธาตุพนม'!N68</f>
        <v>0</v>
      </c>
      <c r="O68" s="110">
        <f>+'1. นครพนม กรอกตัวหนังสือมา'!O68+'2.ปลาปาก รด,คชจ1เดือน&gt;แผน'!O68+'3.ท่าอุเทน ใส่แค่ปี 68มา'!O68+'4.บ้านแพง ใส่แค่ปี 68มา'!O68+'5.นาทม'!O68+'6.เรณูนคร ใส่แค่ปี 68มา'!O68+' 7.นาแก ใส่แค่ปี 69มา'!O68+'8.ศรีสงคราม'!O68+'9.นาหว้า'!O68+'10.โพนสวรรค์ ใส่แค่ปี 68มา'!O68+'11.วังยาง'!O68+'12.ธาตุพนม'!O68</f>
        <v>0</v>
      </c>
      <c r="P68" s="110">
        <f>+'1. นครพนม กรอกตัวหนังสือมา'!P68+'2.ปลาปาก รด,คชจ1เดือน&gt;แผน'!P68+'3.ท่าอุเทน ใส่แค่ปี 68มา'!P68+'4.บ้านแพง ใส่แค่ปี 68มา'!P68+'5.นาทม'!P68+'6.เรณูนคร ใส่แค่ปี 68มา'!P68+' 7.นาแก ใส่แค่ปี 69มา'!P68+'8.ศรีสงคราม'!P68+'9.นาหว้า'!P68+'10.โพนสวรรค์ ใส่แค่ปี 68มา'!P68+'11.วังยาง'!P68+'12.ธาตุพนม'!P68</f>
        <v>0</v>
      </c>
      <c r="Q68" s="110">
        <f>+'1. นครพนม กรอกตัวหนังสือมา'!Q68+'2.ปลาปาก รด,คชจ1เดือน&gt;แผน'!Q68+'3.ท่าอุเทน ใส่แค่ปี 68มา'!Q68+'4.บ้านแพง ใส่แค่ปี 68มา'!Q68+'5.นาทม'!Q68+'6.เรณูนคร ใส่แค่ปี 68มา'!Q68+' 7.นาแก ใส่แค่ปี 69มา'!Q68+'8.ศรีสงคราม'!Q68+'9.นาหว้า'!Q68+'10.โพนสวรรค์ ใส่แค่ปี 68มา'!Q68+'11.วังยาง'!Q68+'12.ธาตุพนม'!Q68</f>
        <v>0</v>
      </c>
      <c r="R68" s="110">
        <f>+'1. นครพนม กรอกตัวหนังสือมา'!R68+'2.ปลาปาก รด,คชจ1เดือน&gt;แผน'!R68+'3.ท่าอุเทน ใส่แค่ปี 68มา'!R68+'4.บ้านแพง ใส่แค่ปี 68มา'!R68+'5.นาทม'!R68+'6.เรณูนคร ใส่แค่ปี 68มา'!R68+' 7.นาแก ใส่แค่ปี 69มา'!R68+'8.ศรีสงคราม'!R68+'9.นาหว้า'!R68+'10.โพนสวรรค์ ใส่แค่ปี 68มา'!R68+'11.วังยาง'!R68+'12.ธาตุพนม'!R68</f>
        <v>0</v>
      </c>
      <c r="S68" s="110">
        <f>+'1. นครพนม กรอกตัวหนังสือมา'!S68+'2.ปลาปาก รด,คชจ1เดือน&gt;แผน'!S68+'3.ท่าอุเทน ใส่แค่ปี 68มา'!S68+'4.บ้านแพง ใส่แค่ปี 68มา'!S68+'5.นาทม'!S68+'6.เรณูนคร ใส่แค่ปี 68มา'!S68+' 7.นาแก ใส่แค่ปี 69มา'!S68+'8.ศรีสงคราม'!S68+'9.นาหว้า'!S68+'10.โพนสวรรค์ ใส่แค่ปี 68มา'!S68+'11.วังยาง'!S68+'12.ธาตุพนม'!S68</f>
        <v>0</v>
      </c>
      <c r="T68" s="110">
        <f>+'1. นครพนม กรอกตัวหนังสือมา'!T68+'2.ปลาปาก รด,คชจ1เดือน&gt;แผน'!T68+'3.ท่าอุเทน ใส่แค่ปี 68มา'!T68+'4.บ้านแพง ใส่แค่ปี 68มา'!T68+'5.นาทม'!T68+'6.เรณูนคร ใส่แค่ปี 68มา'!T68+' 7.นาแก ใส่แค่ปี 69มา'!T68+'8.ศรีสงคราม'!T68+'9.นาหว้า'!T68+'10.โพนสวรรค์ ใส่แค่ปี 68มา'!T68+'11.วังยาง'!T68+'12.ธาตุพนม'!T68</f>
        <v>0</v>
      </c>
      <c r="U68" s="110">
        <f>+'1. นครพนม กรอกตัวหนังสือมา'!U68+'2.ปลาปาก รด,คชจ1เดือน&gt;แผน'!U68+'3.ท่าอุเทน ใส่แค่ปี 68มา'!U68+'4.บ้านแพง ใส่แค่ปี 68มา'!U68+'5.นาทม'!U68+'6.เรณูนคร ใส่แค่ปี 68มา'!U68+' 7.นาแก ใส่แค่ปี 69มา'!U68+'8.ศรีสงคราม'!U68+'9.นาหว้า'!U68+'10.โพนสวรรค์ ใส่แค่ปี 68มา'!U68+'11.วังยาง'!U68+'12.ธาตุพนม'!U68</f>
        <v>0</v>
      </c>
      <c r="V68" s="110">
        <f>+'1. นครพนม กรอกตัวหนังสือมา'!V68+'2.ปลาปาก รด,คชจ1เดือน&gt;แผน'!V68+'3.ท่าอุเทน ใส่แค่ปี 68มา'!V68+'4.บ้านแพง ใส่แค่ปี 68มา'!V68+'5.นาทม'!V68+'6.เรณูนคร ใส่แค่ปี 68มา'!V68+' 7.นาแก ใส่แค่ปี 69มา'!V68+'8.ศรีสงคราม'!V68+'9.นาหว้า'!V68+'10.โพนสวรรค์ ใส่แค่ปี 68มา'!V68+'11.วังยาง'!V68+'12.ธาตุพนม'!V68</f>
        <v>0</v>
      </c>
      <c r="W68" s="110">
        <f>+'1. นครพนม กรอกตัวหนังสือมา'!W68+'2.ปลาปาก รด,คชจ1เดือน&gt;แผน'!W68+'3.ท่าอุเทน ใส่แค่ปี 68มา'!W68+'4.บ้านแพง ใส่แค่ปี 68มา'!W68+'5.นาทม'!W68+'6.เรณูนคร ใส่แค่ปี 68มา'!W68+' 7.นาแก ใส่แค่ปี 69มา'!W68+'8.ศรีสงคราม'!W68+'9.นาหว้า'!W68+'10.โพนสวรรค์ ใส่แค่ปี 68มา'!W68+'11.วังยาง'!W68+'12.ธาตุพนม'!W68</f>
        <v>0</v>
      </c>
      <c r="X68" s="110">
        <f>+'1. นครพนม กรอกตัวหนังสือมา'!X68+'2.ปลาปาก รด,คชจ1เดือน&gt;แผน'!X68+'3.ท่าอุเทน ใส่แค่ปี 68มา'!X68+'4.บ้านแพง ใส่แค่ปี 68มา'!X68+'5.นาทม'!X68+'6.เรณูนคร ใส่แค่ปี 68มา'!X68+' 7.นาแก ใส่แค่ปี 69มา'!X68+'8.ศรีสงคราม'!X68+'9.นาหว้า'!X68+'10.โพนสวรรค์ ใส่แค่ปี 68มา'!X68+'11.วังยาง'!X68+'12.ธาตุพนม'!X68</f>
        <v>0</v>
      </c>
      <c r="Y68" s="110">
        <f>+'1. นครพนม กรอกตัวหนังสือมา'!Y68+'2.ปลาปาก รด,คชจ1เดือน&gt;แผน'!Y68+'3.ท่าอุเทน ใส่แค่ปี 68มา'!Y68+'4.บ้านแพง ใส่แค่ปี 68มา'!Y68+'5.นาทม'!Y68+'6.เรณูนคร ใส่แค่ปี 68มา'!Y68+' 7.นาแก ใส่แค่ปี 69มา'!Y68+'8.ศรีสงคราม'!Y68+'9.นาหว้า'!Y68+'10.โพนสวรรค์ ใส่แค่ปี 68มา'!Y68+'11.วังยาง'!Y68+'12.ธาตุพนม'!Y68</f>
        <v>0</v>
      </c>
      <c r="Z68" s="110">
        <f>+'1. นครพนม กรอกตัวหนังสือมา'!Z68+'2.ปลาปาก รด,คชจ1เดือน&gt;แผน'!Z68+'3.ท่าอุเทน ใส่แค่ปี 68มา'!Z68+'4.บ้านแพง ใส่แค่ปี 68มา'!Z68+'5.นาทม'!Z68+'6.เรณูนคร ใส่แค่ปี 68มา'!Z68+' 7.นาแก ใส่แค่ปี 69มา'!Z68+'8.ศรีสงคราม'!Z68+'9.นาหว้า'!Z68+'10.โพนสวรรค์ ใส่แค่ปี 68มา'!Z68+'11.วังยาง'!Z68+'12.ธาตุพนม'!Z68</f>
        <v>0</v>
      </c>
      <c r="AA68" s="110">
        <f>+'1. นครพนม กรอกตัวหนังสือมา'!AA68+'2.ปลาปาก รด,คชจ1เดือน&gt;แผน'!AA68+'3.ท่าอุเทน ใส่แค่ปี 68มา'!AA68+'4.บ้านแพง ใส่แค่ปี 68มา'!AA68+'5.นาทม'!AA68+'6.เรณูนคร ใส่แค่ปี 68มา'!AA68+' 7.นาแก ใส่แค่ปี 69มา'!AA68+'8.ศรีสงคราม'!AA68+'9.นาหว้า'!AA68+'10.โพนสวรรค์ ใส่แค่ปี 68มา'!AA68+'11.วังยาง'!AA68+'12.ธาตุพนม'!AA68</f>
        <v>0</v>
      </c>
      <c r="AB68" s="110">
        <f>+'1. นครพนม กรอกตัวหนังสือมา'!AB68+'2.ปลาปาก รด,คชจ1เดือน&gt;แผน'!AB68+'3.ท่าอุเทน ใส่แค่ปี 68มา'!AB68+'4.บ้านแพง ใส่แค่ปี 68มา'!AB68+'5.นาทม'!AB68+'6.เรณูนคร ใส่แค่ปี 68มา'!AB68+' 7.นาแก ใส่แค่ปี 69มา'!AB68+'8.ศรีสงคราม'!AB68+'9.นาหว้า'!AB68+'10.โพนสวรรค์ ใส่แค่ปี 68มา'!AB68+'11.วังยาง'!AB68+'12.ธาตุพนม'!AB68</f>
        <v>0</v>
      </c>
      <c r="AC68" s="110">
        <f>+'1. นครพนม กรอกตัวหนังสือมา'!AC68+'2.ปลาปาก รด,คชจ1เดือน&gt;แผน'!AC68+'3.ท่าอุเทน ใส่แค่ปี 68มา'!AC68+'4.บ้านแพง ใส่แค่ปี 68มา'!AC68+'5.นาทม'!AC68+'6.เรณูนคร ใส่แค่ปี 68มา'!AC68+' 7.นาแก ใส่แค่ปี 69มา'!AC68+'8.ศรีสงคราม'!AC68+'9.นาหว้า'!AC68+'10.โพนสวรรค์ ใส่แค่ปี 68มา'!AC68+'11.วังยาง'!AC68+'12.ธาตุพนม'!AC68</f>
        <v>0</v>
      </c>
      <c r="AD68" s="110">
        <f t="shared" si="25"/>
        <v>53796794.630000003</v>
      </c>
      <c r="AE68" s="111">
        <f t="shared" si="26"/>
        <v>57.614743953818412</v>
      </c>
      <c r="AF68" s="110">
        <f t="shared" si="27"/>
        <v>39576517.369999997</v>
      </c>
      <c r="AG68" s="111">
        <f t="shared" si="28"/>
        <v>42.385256046181581</v>
      </c>
    </row>
    <row r="69" spans="1:33" ht="24" customHeight="1">
      <c r="B69" s="109"/>
      <c r="C69" s="109"/>
      <c r="D69" s="119" t="s">
        <v>146</v>
      </c>
      <c r="E69" s="110">
        <f>+'1. นครพนม กรอกตัวหนังสือมา'!E69+'2.ปลาปาก รด,คชจ1เดือน&gt;แผน'!E69+'3.ท่าอุเทน ใส่แค่ปี 68มา'!E69+'4.บ้านแพง ใส่แค่ปี 68มา'!E69+'5.นาทม'!E69+'6.เรณูนคร ใส่แค่ปี 68มา'!E69+' 7.นาแก ใส่แค่ปี 69มา'!E69+'8.ศรีสงคราม'!E69+'9.นาหว้า'!E69+'10.โพนสวรรค์ ใส่แค่ปี 68มา'!E69+'11.วังยาง'!E69+'12.ธาตุพนม'!E69</f>
        <v>690141647.04254544</v>
      </c>
      <c r="F69" s="110">
        <f>+'1. นครพนม กรอกตัวหนังสือมา'!F69+'2.ปลาปาก รด,คชจ1เดือน&gt;แผน'!F69+'3.ท่าอุเทน ใส่แค่ปี 68มา'!F69+'4.บ้านแพง ใส่แค่ปี 68มา'!F69+'5.นาทม'!F69+'6.เรณูนคร ใส่แค่ปี 68มา'!F69+' 7.นาแก ใส่แค่ปี 69มา'!F69+'8.ศรีสงคราม'!F69+'9.นาหว้า'!F69+'10.โพนสวรรค์ ใส่แค่ปี 68มา'!F69+'11.วังยาง'!F69+'12.ธาตุพนม'!F69</f>
        <v>59651546.850000001</v>
      </c>
      <c r="G69" s="110">
        <f>+'1. นครพนม กรอกตัวหนังสือมา'!G69+'2.ปลาปาก รด,คชจ1เดือน&gt;แผน'!G69+'3.ท่าอุเทน ใส่แค่ปี 68มา'!G69+'4.บ้านแพง ใส่แค่ปี 68มา'!G69+'5.นาทม'!G69+'6.เรณูนคร ใส่แค่ปี 68มา'!G69+' 7.นาแก ใส่แค่ปี 69มา'!G69+'8.ศรีสงคราม'!G69+'9.นาหว้า'!G69+'10.โพนสวรรค์ ใส่แค่ปี 68มา'!G69+'11.วังยาง'!G69+'12.ธาตุพนม'!G69</f>
        <v>243528610.57999998</v>
      </c>
      <c r="H69" s="110">
        <f>+'1. นครพนม กรอกตัวหนังสือมา'!H69+'2.ปลาปาก รด,คชจ1เดือน&gt;แผน'!H69+'3.ท่าอุเทน ใส่แค่ปี 68มา'!H69+'4.บ้านแพง ใส่แค่ปี 68มา'!H69+'5.นาทม'!H69+'6.เรณูนคร ใส่แค่ปี 68มา'!H69+' 7.นาแก ใส่แค่ปี 69มา'!H69+'8.ศรีสงคราม'!H69+'9.นาหว้า'!H69+'10.โพนสวรรค์ ใส่แค่ปี 68มา'!H69+'11.วังยาง'!H69+'12.ธาตุพนม'!H69</f>
        <v>0</v>
      </c>
      <c r="I69" s="110">
        <f>+'1. นครพนม กรอกตัวหนังสือมา'!I69+'2.ปลาปาก รด,คชจ1เดือน&gt;แผน'!I69+'3.ท่าอุเทน ใส่แค่ปี 68มา'!I69+'4.บ้านแพง ใส่แค่ปี 68มา'!I69+'5.นาทม'!I69+'6.เรณูนคร ใส่แค่ปี 68มา'!I69+' 7.นาแก ใส่แค่ปี 69มา'!I69+'8.ศรีสงคราม'!I69+'9.นาหว้า'!I69+'10.โพนสวรรค์ ใส่แค่ปี 68มา'!I69+'11.วังยาง'!I69+'12.ธาตุพนม'!I69</f>
        <v>0</v>
      </c>
      <c r="J69" s="110">
        <f>+'1. นครพนม กรอกตัวหนังสือมา'!J69+'2.ปลาปาก รด,คชจ1เดือน&gt;แผน'!J69+'3.ท่าอุเทน ใส่แค่ปี 68มา'!J69+'4.บ้านแพง ใส่แค่ปี 68มา'!J69+'5.นาทม'!J69+'6.เรณูนคร ใส่แค่ปี 68มา'!J69+' 7.นาแก ใส่แค่ปี 69มา'!J69+'8.ศรีสงคราม'!J69+'9.นาหว้า'!J69+'10.โพนสวรรค์ ใส่แค่ปี 68มา'!J69+'11.วังยาง'!J69+'12.ธาตุพนม'!J69</f>
        <v>0</v>
      </c>
      <c r="K69" s="110">
        <f>+'1. นครพนม กรอกตัวหนังสือมา'!K69+'2.ปลาปาก รด,คชจ1เดือน&gt;แผน'!K69+'3.ท่าอุเทน ใส่แค่ปี 68มา'!K69+'4.บ้านแพง ใส่แค่ปี 68มา'!K69+'5.นาทม'!K69+'6.เรณูนคร ใส่แค่ปี 68มา'!K69+' 7.นาแก ใส่แค่ปี 69มา'!K69+'8.ศรีสงคราม'!K69+'9.นาหว้า'!K69+'10.โพนสวรรค์ ใส่แค่ปี 68มา'!K69+'11.วังยาง'!K69+'12.ธาตุพนม'!K69</f>
        <v>0</v>
      </c>
      <c r="L69" s="110">
        <f>+'1. นครพนม กรอกตัวหนังสือมา'!L69+'2.ปลาปาก รด,คชจ1เดือน&gt;แผน'!L69+'3.ท่าอุเทน ใส่แค่ปี 68มา'!L69+'4.บ้านแพง ใส่แค่ปี 68มา'!L69+'5.นาทม'!L69+'6.เรณูนคร ใส่แค่ปี 68มา'!L69+' 7.นาแก ใส่แค่ปี 69มา'!L69+'8.ศรีสงคราม'!L69+'9.นาหว้า'!L69+'10.โพนสวรรค์ ใส่แค่ปี 68มา'!L69+'11.วังยาง'!L69+'12.ธาตุพนม'!L69</f>
        <v>0</v>
      </c>
      <c r="M69" s="110">
        <f>+'1. นครพนม กรอกตัวหนังสือมา'!M69+'2.ปลาปาก รด,คชจ1เดือน&gt;แผน'!M69+'3.ท่าอุเทน ใส่แค่ปี 68มา'!M69+'4.บ้านแพง ใส่แค่ปี 68มา'!M69+'5.นาทม'!M69+'6.เรณูนคร ใส่แค่ปี 68มา'!M69+' 7.นาแก ใส่แค่ปี 69มา'!M69+'8.ศรีสงคราม'!M69+'9.นาหว้า'!M69+'10.โพนสวรรค์ ใส่แค่ปี 68มา'!M69+'11.วังยาง'!M69+'12.ธาตุพนม'!M69</f>
        <v>0</v>
      </c>
      <c r="N69" s="110">
        <f>+'1. นครพนม กรอกตัวหนังสือมา'!N69+'2.ปลาปาก รด,คชจ1เดือน&gt;แผน'!N69+'3.ท่าอุเทน ใส่แค่ปี 68มา'!N69+'4.บ้านแพง ใส่แค่ปี 68มา'!N69+'5.นาทม'!N69+'6.เรณูนคร ใส่แค่ปี 68มา'!N69+' 7.นาแก ใส่แค่ปี 69มา'!N69+'8.ศรีสงคราม'!N69+'9.นาหว้า'!N69+'10.โพนสวรรค์ ใส่แค่ปี 68มา'!N69+'11.วังยาง'!N69+'12.ธาตุพนม'!N69</f>
        <v>0</v>
      </c>
      <c r="O69" s="110">
        <f>+'1. นครพนม กรอกตัวหนังสือมา'!O69+'2.ปลาปาก รด,คชจ1เดือน&gt;แผน'!O69+'3.ท่าอุเทน ใส่แค่ปี 68มา'!O69+'4.บ้านแพง ใส่แค่ปี 68มา'!O69+'5.นาทม'!O69+'6.เรณูนคร ใส่แค่ปี 68มา'!O69+' 7.นาแก ใส่แค่ปี 69มา'!O69+'8.ศรีสงคราม'!O69+'9.นาหว้า'!O69+'10.โพนสวรรค์ ใส่แค่ปี 68มา'!O69+'11.วังยาง'!O69+'12.ธาตุพนม'!O69</f>
        <v>0</v>
      </c>
      <c r="P69" s="110">
        <f>+'1. นครพนม กรอกตัวหนังสือมา'!P69+'2.ปลาปาก รด,คชจ1เดือน&gt;แผน'!P69+'3.ท่าอุเทน ใส่แค่ปี 68มา'!P69+'4.บ้านแพง ใส่แค่ปี 68มา'!P69+'5.นาทม'!P69+'6.เรณูนคร ใส่แค่ปี 68มา'!P69+' 7.นาแก ใส่แค่ปี 69มา'!P69+'8.ศรีสงคราม'!P69+'9.นาหว้า'!P69+'10.โพนสวรรค์ ใส่แค่ปี 68มา'!P69+'11.วังยาง'!P69+'12.ธาตุพนม'!P69</f>
        <v>0</v>
      </c>
      <c r="Q69" s="110">
        <f>+'1. นครพนม กรอกตัวหนังสือมา'!Q69+'2.ปลาปาก รด,คชจ1เดือน&gt;แผน'!Q69+'3.ท่าอุเทน ใส่แค่ปี 68มา'!Q69+'4.บ้านแพง ใส่แค่ปี 68มา'!Q69+'5.นาทม'!Q69+'6.เรณูนคร ใส่แค่ปี 68มา'!Q69+' 7.นาแก ใส่แค่ปี 69มา'!Q69+'8.ศรีสงคราม'!Q69+'9.นาหว้า'!Q69+'10.โพนสวรรค์ ใส่แค่ปี 68มา'!Q69+'11.วังยาง'!Q69+'12.ธาตุพนม'!Q69</f>
        <v>0</v>
      </c>
      <c r="R69" s="110">
        <f>+'1. นครพนม กรอกตัวหนังสือมา'!R69+'2.ปลาปาก รด,คชจ1เดือน&gt;แผน'!R69+'3.ท่าอุเทน ใส่แค่ปี 68มา'!R69+'4.บ้านแพง ใส่แค่ปี 68มา'!R69+'5.นาทม'!R69+'6.เรณูนคร ใส่แค่ปี 68มา'!R69+' 7.นาแก ใส่แค่ปี 69มา'!R69+'8.ศรีสงคราม'!R69+'9.นาหว้า'!R69+'10.โพนสวรรค์ ใส่แค่ปี 68มา'!R69+'11.วังยาง'!R69+'12.ธาตุพนม'!R69</f>
        <v>0</v>
      </c>
      <c r="S69" s="110">
        <f>+'1. นครพนม กรอกตัวหนังสือมา'!S69+'2.ปลาปาก รด,คชจ1เดือน&gt;แผน'!S69+'3.ท่าอุเทน ใส่แค่ปี 68มา'!S69+'4.บ้านแพง ใส่แค่ปี 68มา'!S69+'5.นาทม'!S69+'6.เรณูนคร ใส่แค่ปี 68มา'!S69+' 7.นาแก ใส่แค่ปี 69มา'!S69+'8.ศรีสงคราม'!S69+'9.นาหว้า'!S69+'10.โพนสวรรค์ ใส่แค่ปี 68มา'!S69+'11.วังยาง'!S69+'12.ธาตุพนม'!S69</f>
        <v>0</v>
      </c>
      <c r="T69" s="110">
        <f>+'1. นครพนม กรอกตัวหนังสือมา'!T69+'2.ปลาปาก รด,คชจ1เดือน&gt;แผน'!T69+'3.ท่าอุเทน ใส่แค่ปี 68มา'!T69+'4.บ้านแพง ใส่แค่ปี 68มา'!T69+'5.นาทม'!T69+'6.เรณูนคร ใส่แค่ปี 68มา'!T69+' 7.นาแก ใส่แค่ปี 69มา'!T69+'8.ศรีสงคราม'!T69+'9.นาหว้า'!T69+'10.โพนสวรรค์ ใส่แค่ปี 68มา'!T69+'11.วังยาง'!T69+'12.ธาตุพนม'!T69</f>
        <v>0</v>
      </c>
      <c r="U69" s="110">
        <f>+'1. นครพนม กรอกตัวหนังสือมา'!U69+'2.ปลาปาก รด,คชจ1เดือน&gt;แผน'!U69+'3.ท่าอุเทน ใส่แค่ปี 68มา'!U69+'4.บ้านแพง ใส่แค่ปี 68มา'!U69+'5.นาทม'!U69+'6.เรณูนคร ใส่แค่ปี 68มา'!U69+' 7.นาแก ใส่แค่ปี 69มา'!U69+'8.ศรีสงคราม'!U69+'9.นาหว้า'!U69+'10.โพนสวรรค์ ใส่แค่ปี 68มา'!U69+'11.วังยาง'!U69+'12.ธาตุพนม'!U69</f>
        <v>0</v>
      </c>
      <c r="V69" s="110">
        <f>+'1. นครพนม กรอกตัวหนังสือมา'!V69+'2.ปลาปาก รด,คชจ1เดือน&gt;แผน'!V69+'3.ท่าอุเทน ใส่แค่ปี 68มา'!V69+'4.บ้านแพง ใส่แค่ปี 68มา'!V69+'5.นาทม'!V69+'6.เรณูนคร ใส่แค่ปี 68มา'!V69+' 7.นาแก ใส่แค่ปี 69มา'!V69+'8.ศรีสงคราม'!V69+'9.นาหว้า'!V69+'10.โพนสวรรค์ ใส่แค่ปี 68มา'!V69+'11.วังยาง'!V69+'12.ธาตุพนม'!V69</f>
        <v>0</v>
      </c>
      <c r="W69" s="110">
        <f>+'1. นครพนม กรอกตัวหนังสือมา'!W69+'2.ปลาปาก รด,คชจ1เดือน&gt;แผน'!W69+'3.ท่าอุเทน ใส่แค่ปี 68มา'!W69+'4.บ้านแพง ใส่แค่ปี 68มา'!W69+'5.นาทม'!W69+'6.เรณูนคร ใส่แค่ปี 68มา'!W69+' 7.นาแก ใส่แค่ปี 69มา'!W69+'8.ศรีสงคราม'!W69+'9.นาหว้า'!W69+'10.โพนสวรรค์ ใส่แค่ปี 68มา'!W69+'11.วังยาง'!W69+'12.ธาตุพนม'!W69</f>
        <v>0</v>
      </c>
      <c r="X69" s="110">
        <f>+'1. นครพนม กรอกตัวหนังสือมา'!X69+'2.ปลาปาก รด,คชจ1เดือน&gt;แผน'!X69+'3.ท่าอุเทน ใส่แค่ปี 68มา'!X69+'4.บ้านแพง ใส่แค่ปี 68มา'!X69+'5.นาทม'!X69+'6.เรณูนคร ใส่แค่ปี 68มา'!X69+' 7.นาแก ใส่แค่ปี 69มา'!X69+'8.ศรีสงคราม'!X69+'9.นาหว้า'!X69+'10.โพนสวรรค์ ใส่แค่ปี 68มา'!X69+'11.วังยาง'!X69+'12.ธาตุพนม'!X69</f>
        <v>0</v>
      </c>
      <c r="Y69" s="110">
        <f>+'1. นครพนม กรอกตัวหนังสือมา'!Y69+'2.ปลาปาก รด,คชจ1เดือน&gt;แผน'!Y69+'3.ท่าอุเทน ใส่แค่ปี 68มา'!Y69+'4.บ้านแพง ใส่แค่ปี 68มา'!Y69+'5.นาทม'!Y69+'6.เรณูนคร ใส่แค่ปี 68มา'!Y69+' 7.นาแก ใส่แค่ปี 69มา'!Y69+'8.ศรีสงคราม'!Y69+'9.นาหว้า'!Y69+'10.โพนสวรรค์ ใส่แค่ปี 68มา'!Y69+'11.วังยาง'!Y69+'12.ธาตุพนม'!Y69</f>
        <v>0</v>
      </c>
      <c r="Z69" s="110">
        <f>+'1. นครพนม กรอกตัวหนังสือมา'!Z69+'2.ปลาปาก รด,คชจ1เดือน&gt;แผน'!Z69+'3.ท่าอุเทน ใส่แค่ปี 68มา'!Z69+'4.บ้านแพง ใส่แค่ปี 68มา'!Z69+'5.นาทม'!Z69+'6.เรณูนคร ใส่แค่ปี 68มา'!Z69+' 7.นาแก ใส่แค่ปี 69มา'!Z69+'8.ศรีสงคราม'!Z69+'9.นาหว้า'!Z69+'10.โพนสวรรค์ ใส่แค่ปี 68มา'!Z69+'11.วังยาง'!Z69+'12.ธาตุพนม'!Z69</f>
        <v>0</v>
      </c>
      <c r="AA69" s="110">
        <f>+'1. นครพนม กรอกตัวหนังสือมา'!AA69+'2.ปลาปาก รด,คชจ1เดือน&gt;แผน'!AA69+'3.ท่าอุเทน ใส่แค่ปี 68มา'!AA69+'4.บ้านแพง ใส่แค่ปี 68มา'!AA69+'5.นาทม'!AA69+'6.เรณูนคร ใส่แค่ปี 68มา'!AA69+' 7.นาแก ใส่แค่ปี 69มา'!AA69+'8.ศรีสงคราม'!AA69+'9.นาหว้า'!AA69+'10.โพนสวรรค์ ใส่แค่ปี 68มา'!AA69+'11.วังยาง'!AA69+'12.ธาตุพนม'!AA69</f>
        <v>0</v>
      </c>
      <c r="AB69" s="110">
        <f>+'1. นครพนม กรอกตัวหนังสือมา'!AB69+'2.ปลาปาก รด,คชจ1เดือน&gt;แผน'!AB69+'3.ท่าอุเทน ใส่แค่ปี 68มา'!AB69+'4.บ้านแพง ใส่แค่ปี 68มา'!AB69+'5.นาทม'!AB69+'6.เรณูนคร ใส่แค่ปี 68มา'!AB69+' 7.นาแก ใส่แค่ปี 69มา'!AB69+'8.ศรีสงคราม'!AB69+'9.นาหว้า'!AB69+'10.โพนสวรรค์ ใส่แค่ปี 68มา'!AB69+'11.วังยาง'!AB69+'12.ธาตุพนม'!AB69</f>
        <v>0</v>
      </c>
      <c r="AC69" s="110">
        <f>+'1. นครพนม กรอกตัวหนังสือมา'!AC69+'2.ปลาปาก รด,คชจ1เดือน&gt;แผน'!AC69+'3.ท่าอุเทน ใส่แค่ปี 68มา'!AC69+'4.บ้านแพง ใส่แค่ปี 68มา'!AC69+'5.นาทม'!AC69+'6.เรณูนคร ใส่แค่ปี 68มา'!AC69+' 7.นาแก ใส่แค่ปี 69มา'!AC69+'8.ศรีสงคราม'!AC69+'9.นาหว้า'!AC69+'10.โพนสวรรค์ ใส่แค่ปี 68มา'!AC69+'11.วังยาง'!AC69+'12.ธาตุพนม'!AC69</f>
        <v>0</v>
      </c>
      <c r="AD69" s="110">
        <f t="shared" si="25"/>
        <v>303180157.43000001</v>
      </c>
      <c r="AE69" s="111">
        <f t="shared" si="26"/>
        <v>43.930135027963289</v>
      </c>
      <c r="AF69" s="110">
        <f t="shared" si="27"/>
        <v>386961489.61254543</v>
      </c>
      <c r="AG69" s="111">
        <f t="shared" si="28"/>
        <v>56.069864972036704</v>
      </c>
    </row>
    <row r="70" spans="1:33" ht="24" customHeight="1">
      <c r="B70" s="109"/>
      <c r="C70" s="109"/>
      <c r="D70" s="119" t="s">
        <v>147</v>
      </c>
      <c r="E70" s="110">
        <f>+'1. นครพนม กรอกตัวหนังสือมา'!E70+'2.ปลาปาก รด,คชจ1เดือน&gt;แผน'!E70+'3.ท่าอุเทน ใส่แค่ปี 68มา'!E70+'4.บ้านแพง ใส่แค่ปี 68มา'!E70+'5.นาทม'!E70+'6.เรณูนคร ใส่แค่ปี 68มา'!E70+' 7.นาแก ใส่แค่ปี 69มา'!E70+'8.ศรีสงคราม'!E70+'9.นาหว้า'!E70+'10.โพนสวรรค์ ใส่แค่ปี 68มา'!E70+'11.วังยาง'!E70+'12.ธาตุพนม'!E70</f>
        <v>0</v>
      </c>
      <c r="F70" s="110">
        <f>+'1. นครพนม กรอกตัวหนังสือมา'!F70+'2.ปลาปาก รด,คชจ1เดือน&gt;แผน'!F70+'3.ท่าอุเทน ใส่แค่ปี 68มา'!F70+'4.บ้านแพง ใส่แค่ปี 68มา'!F70+'5.นาทม'!F70+'6.เรณูนคร ใส่แค่ปี 68มา'!F70+' 7.นาแก ใส่แค่ปี 69มา'!F70+'8.ศรีสงคราม'!F70+'9.นาหว้า'!F70+'10.โพนสวรรค์ ใส่แค่ปี 68มา'!F70+'11.วังยาง'!F70+'12.ธาตุพนม'!F70</f>
        <v>3584814.18</v>
      </c>
      <c r="G70" s="110">
        <f>+'1. นครพนม กรอกตัวหนังสือมา'!G70+'2.ปลาปาก รด,คชจ1เดือน&gt;แผน'!G70+'3.ท่าอุเทน ใส่แค่ปี 68มา'!G70+'4.บ้านแพง ใส่แค่ปี 68มา'!G70+'5.นาทม'!G70+'6.เรณูนคร ใส่แค่ปี 68มา'!G70+' 7.นาแก ใส่แค่ปี 69มา'!G70+'8.ศรีสงคราม'!G70+'9.นาหว้า'!G70+'10.โพนสวรรค์ ใส่แค่ปี 68มา'!G70+'11.วังยาง'!G70+'12.ธาตุพนม'!G70</f>
        <v>-94966247.620000005</v>
      </c>
      <c r="H70" s="110">
        <f>+'1. นครพนม กรอกตัวหนังสือมา'!H70+'2.ปลาปาก รด,คชจ1เดือน&gt;แผน'!H70+'3.ท่าอุเทน ใส่แค่ปี 68มา'!H70+'4.บ้านแพง ใส่แค่ปี 68มา'!H70+'5.นาทม'!H70+'6.เรณูนคร ใส่แค่ปี 68มา'!H70+' 7.นาแก ใส่แค่ปี 69มา'!H70+'8.ศรีสงคราม'!H70+'9.นาหว้า'!H70+'10.โพนสวรรค์ ใส่แค่ปี 68มา'!H70+'11.วังยาง'!H70+'12.ธาตุพนม'!H70</f>
        <v>0</v>
      </c>
      <c r="I70" s="110">
        <f>+'1. นครพนม กรอกตัวหนังสือมา'!I70+'2.ปลาปาก รด,คชจ1เดือน&gt;แผน'!I70+'3.ท่าอุเทน ใส่แค่ปี 68มา'!I70+'4.บ้านแพง ใส่แค่ปี 68มา'!I70+'5.นาทม'!I70+'6.เรณูนคร ใส่แค่ปี 68มา'!I70+' 7.นาแก ใส่แค่ปี 69มา'!I70+'8.ศรีสงคราม'!I70+'9.นาหว้า'!I70+'10.โพนสวรรค์ ใส่แค่ปี 68มา'!I70+'11.วังยาง'!I70+'12.ธาตุพนม'!I70</f>
        <v>0</v>
      </c>
      <c r="J70" s="110">
        <f>+'1. นครพนม กรอกตัวหนังสือมา'!J70+'2.ปลาปาก รด,คชจ1เดือน&gt;แผน'!J70+'3.ท่าอุเทน ใส่แค่ปี 68มา'!J70+'4.บ้านแพง ใส่แค่ปี 68มา'!J70+'5.นาทม'!J70+'6.เรณูนคร ใส่แค่ปี 68มา'!J70+' 7.นาแก ใส่แค่ปี 69มา'!J70+'8.ศรีสงคราม'!J70+'9.นาหว้า'!J70+'10.โพนสวรรค์ ใส่แค่ปี 68มา'!J70+'11.วังยาง'!J70+'12.ธาตุพนม'!J70</f>
        <v>0</v>
      </c>
      <c r="K70" s="110">
        <f>+'1. นครพนม กรอกตัวหนังสือมา'!K70+'2.ปลาปาก รด,คชจ1เดือน&gt;แผน'!K70+'3.ท่าอุเทน ใส่แค่ปี 68มา'!K70+'4.บ้านแพง ใส่แค่ปี 68มา'!K70+'5.นาทม'!K70+'6.เรณูนคร ใส่แค่ปี 68มา'!K70+' 7.นาแก ใส่แค่ปี 69มา'!K70+'8.ศรีสงคราม'!K70+'9.นาหว้า'!K70+'10.โพนสวรรค์ ใส่แค่ปี 68มา'!K70+'11.วังยาง'!K70+'12.ธาตุพนม'!K70</f>
        <v>0</v>
      </c>
      <c r="L70" s="110">
        <f>+'1. นครพนม กรอกตัวหนังสือมา'!L70+'2.ปลาปาก รด,คชจ1เดือน&gt;แผน'!L70+'3.ท่าอุเทน ใส่แค่ปี 68มา'!L70+'4.บ้านแพง ใส่แค่ปี 68มา'!L70+'5.นาทม'!L70+'6.เรณูนคร ใส่แค่ปี 68มา'!L70+' 7.นาแก ใส่แค่ปี 69มา'!L70+'8.ศรีสงคราม'!L70+'9.นาหว้า'!L70+'10.โพนสวรรค์ ใส่แค่ปี 68มา'!L70+'11.วังยาง'!L70+'12.ธาตุพนม'!L70</f>
        <v>0</v>
      </c>
      <c r="M70" s="110">
        <f>+'1. นครพนม กรอกตัวหนังสือมา'!M70+'2.ปลาปาก รด,คชจ1เดือน&gt;แผน'!M70+'3.ท่าอุเทน ใส่แค่ปี 68มา'!M70+'4.บ้านแพง ใส่แค่ปี 68มา'!M70+'5.นาทม'!M70+'6.เรณูนคร ใส่แค่ปี 68มา'!M70+' 7.นาแก ใส่แค่ปี 69มา'!M70+'8.ศรีสงคราม'!M70+'9.นาหว้า'!M70+'10.โพนสวรรค์ ใส่แค่ปี 68มา'!M70+'11.วังยาง'!M70+'12.ธาตุพนม'!M70</f>
        <v>0</v>
      </c>
      <c r="N70" s="110">
        <f>+'1. นครพนม กรอกตัวหนังสือมา'!N70+'2.ปลาปาก รด,คชจ1เดือน&gt;แผน'!N70+'3.ท่าอุเทน ใส่แค่ปี 68มา'!N70+'4.บ้านแพง ใส่แค่ปี 68มา'!N70+'5.นาทม'!N70+'6.เรณูนคร ใส่แค่ปี 68มา'!N70+' 7.นาแก ใส่แค่ปี 69มา'!N70+'8.ศรีสงคราม'!N70+'9.นาหว้า'!N70+'10.โพนสวรรค์ ใส่แค่ปี 68มา'!N70+'11.วังยาง'!N70+'12.ธาตุพนม'!N70</f>
        <v>0</v>
      </c>
      <c r="O70" s="110">
        <f>+'1. นครพนม กรอกตัวหนังสือมา'!O70+'2.ปลาปาก รด,คชจ1เดือน&gt;แผน'!O70+'3.ท่าอุเทน ใส่แค่ปี 68มา'!O70+'4.บ้านแพง ใส่แค่ปี 68มา'!O70+'5.นาทม'!O70+'6.เรณูนคร ใส่แค่ปี 68มา'!O70+' 7.นาแก ใส่แค่ปี 69มา'!O70+'8.ศรีสงคราม'!O70+'9.นาหว้า'!O70+'10.โพนสวรรค์ ใส่แค่ปี 68มา'!O70+'11.วังยาง'!O70+'12.ธาตุพนม'!O70</f>
        <v>0</v>
      </c>
      <c r="P70" s="110">
        <f>+'1. นครพนม กรอกตัวหนังสือมา'!P70+'2.ปลาปาก รด,คชจ1เดือน&gt;แผน'!P70+'3.ท่าอุเทน ใส่แค่ปี 68มา'!P70+'4.บ้านแพง ใส่แค่ปี 68มา'!P70+'5.นาทม'!P70+'6.เรณูนคร ใส่แค่ปี 68มา'!P70+' 7.นาแก ใส่แค่ปี 69มา'!P70+'8.ศรีสงคราม'!P70+'9.นาหว้า'!P70+'10.โพนสวรรค์ ใส่แค่ปี 68มา'!P70+'11.วังยาง'!P70+'12.ธาตุพนม'!P70</f>
        <v>0</v>
      </c>
      <c r="Q70" s="110">
        <f>+'1. นครพนม กรอกตัวหนังสือมา'!Q70+'2.ปลาปาก รด,คชจ1เดือน&gt;แผน'!Q70+'3.ท่าอุเทน ใส่แค่ปี 68มา'!Q70+'4.บ้านแพง ใส่แค่ปี 68มา'!Q70+'5.นาทม'!Q70+'6.เรณูนคร ใส่แค่ปี 68มา'!Q70+' 7.นาแก ใส่แค่ปี 69มา'!Q70+'8.ศรีสงคราม'!Q70+'9.นาหว้า'!Q70+'10.โพนสวรรค์ ใส่แค่ปี 68มา'!Q70+'11.วังยาง'!Q70+'12.ธาตุพนม'!Q70</f>
        <v>0</v>
      </c>
      <c r="R70" s="110">
        <f>+'1. นครพนม กรอกตัวหนังสือมา'!R70+'2.ปลาปาก รด,คชจ1เดือน&gt;แผน'!R70+'3.ท่าอุเทน ใส่แค่ปี 68มา'!R70+'4.บ้านแพง ใส่แค่ปี 68มา'!R70+'5.นาทม'!R70+'6.เรณูนคร ใส่แค่ปี 68มา'!R70+' 7.นาแก ใส่แค่ปี 69มา'!R70+'8.ศรีสงคราม'!R70+'9.นาหว้า'!R70+'10.โพนสวรรค์ ใส่แค่ปี 68มา'!R70+'11.วังยาง'!R70+'12.ธาตุพนม'!R70</f>
        <v>0</v>
      </c>
      <c r="S70" s="110">
        <f>+'1. นครพนม กรอกตัวหนังสือมา'!S70+'2.ปลาปาก รด,คชจ1เดือน&gt;แผน'!S70+'3.ท่าอุเทน ใส่แค่ปี 68มา'!S70+'4.บ้านแพง ใส่แค่ปี 68มา'!S70+'5.นาทม'!S70+'6.เรณูนคร ใส่แค่ปี 68มา'!S70+' 7.นาแก ใส่แค่ปี 69มา'!S70+'8.ศรีสงคราม'!S70+'9.นาหว้า'!S70+'10.โพนสวรรค์ ใส่แค่ปี 68มา'!S70+'11.วังยาง'!S70+'12.ธาตุพนม'!S70</f>
        <v>0</v>
      </c>
      <c r="T70" s="110">
        <f>+'1. นครพนม กรอกตัวหนังสือมา'!T70+'2.ปลาปาก รด,คชจ1เดือน&gt;แผน'!T70+'3.ท่าอุเทน ใส่แค่ปี 68มา'!T70+'4.บ้านแพง ใส่แค่ปี 68มา'!T70+'5.นาทม'!T70+'6.เรณูนคร ใส่แค่ปี 68มา'!T70+' 7.นาแก ใส่แค่ปี 69มา'!T70+'8.ศรีสงคราม'!T70+'9.นาหว้า'!T70+'10.โพนสวรรค์ ใส่แค่ปี 68มา'!T70+'11.วังยาง'!T70+'12.ธาตุพนม'!T70</f>
        <v>0</v>
      </c>
      <c r="U70" s="110">
        <f>+'1. นครพนม กรอกตัวหนังสือมา'!U70+'2.ปลาปาก รด,คชจ1เดือน&gt;แผน'!U70+'3.ท่าอุเทน ใส่แค่ปี 68มา'!U70+'4.บ้านแพง ใส่แค่ปี 68มา'!U70+'5.นาทม'!U70+'6.เรณูนคร ใส่แค่ปี 68มา'!U70+' 7.นาแก ใส่แค่ปี 69มา'!U70+'8.ศรีสงคราม'!U70+'9.นาหว้า'!U70+'10.โพนสวรรค์ ใส่แค่ปี 68มา'!U70+'11.วังยาง'!U70+'12.ธาตุพนม'!U70</f>
        <v>0</v>
      </c>
      <c r="V70" s="110">
        <f>+'1. นครพนม กรอกตัวหนังสือมา'!V70+'2.ปลาปาก รด,คชจ1เดือน&gt;แผน'!V70+'3.ท่าอุเทน ใส่แค่ปี 68มา'!V70+'4.บ้านแพง ใส่แค่ปี 68มา'!V70+'5.นาทม'!V70+'6.เรณูนคร ใส่แค่ปี 68มา'!V70+' 7.นาแก ใส่แค่ปี 69มา'!V70+'8.ศรีสงคราม'!V70+'9.นาหว้า'!V70+'10.โพนสวรรค์ ใส่แค่ปี 68มา'!V70+'11.วังยาง'!V70+'12.ธาตุพนม'!V70</f>
        <v>0</v>
      </c>
      <c r="W70" s="110">
        <f>+'1. นครพนม กรอกตัวหนังสือมา'!W70+'2.ปลาปาก รด,คชจ1เดือน&gt;แผน'!W70+'3.ท่าอุเทน ใส่แค่ปี 68มา'!W70+'4.บ้านแพง ใส่แค่ปี 68มา'!W70+'5.นาทม'!W70+'6.เรณูนคร ใส่แค่ปี 68มา'!W70+' 7.นาแก ใส่แค่ปี 69มา'!W70+'8.ศรีสงคราม'!W70+'9.นาหว้า'!W70+'10.โพนสวรรค์ ใส่แค่ปี 68มา'!W70+'11.วังยาง'!W70+'12.ธาตุพนม'!W70</f>
        <v>0</v>
      </c>
      <c r="X70" s="110">
        <f>+'1. นครพนม กรอกตัวหนังสือมา'!X70+'2.ปลาปาก รด,คชจ1เดือน&gt;แผน'!X70+'3.ท่าอุเทน ใส่แค่ปี 68มา'!X70+'4.บ้านแพง ใส่แค่ปี 68มา'!X70+'5.นาทม'!X70+'6.เรณูนคร ใส่แค่ปี 68มา'!X70+' 7.นาแก ใส่แค่ปี 69มา'!X70+'8.ศรีสงคราม'!X70+'9.นาหว้า'!X70+'10.โพนสวรรค์ ใส่แค่ปี 68มา'!X70+'11.วังยาง'!X70+'12.ธาตุพนม'!X70</f>
        <v>0</v>
      </c>
      <c r="Y70" s="110">
        <f>+'1. นครพนม กรอกตัวหนังสือมา'!Y70+'2.ปลาปาก รด,คชจ1เดือน&gt;แผน'!Y70+'3.ท่าอุเทน ใส่แค่ปี 68มา'!Y70+'4.บ้านแพง ใส่แค่ปี 68มา'!Y70+'5.นาทม'!Y70+'6.เรณูนคร ใส่แค่ปี 68มา'!Y70+' 7.นาแก ใส่แค่ปี 69มา'!Y70+'8.ศรีสงคราม'!Y70+'9.นาหว้า'!Y70+'10.โพนสวรรค์ ใส่แค่ปี 68มา'!Y70+'11.วังยาง'!Y70+'12.ธาตุพนม'!Y70</f>
        <v>0</v>
      </c>
      <c r="Z70" s="110">
        <f>+'1. นครพนม กรอกตัวหนังสือมา'!Z70+'2.ปลาปาก รด,คชจ1เดือน&gt;แผน'!Z70+'3.ท่าอุเทน ใส่แค่ปี 68มา'!Z70+'4.บ้านแพง ใส่แค่ปี 68มา'!Z70+'5.นาทม'!Z70+'6.เรณูนคร ใส่แค่ปี 68มา'!Z70+' 7.นาแก ใส่แค่ปี 69มา'!Z70+'8.ศรีสงคราม'!Z70+'9.นาหว้า'!Z70+'10.โพนสวรรค์ ใส่แค่ปี 68มา'!Z70+'11.วังยาง'!Z70+'12.ธาตุพนม'!Z70</f>
        <v>0</v>
      </c>
      <c r="AA70" s="110">
        <f>+'1. นครพนม กรอกตัวหนังสือมา'!AA70+'2.ปลาปาก รด,คชจ1เดือน&gt;แผน'!AA70+'3.ท่าอุเทน ใส่แค่ปี 68มา'!AA70+'4.บ้านแพง ใส่แค่ปี 68มา'!AA70+'5.นาทม'!AA70+'6.เรณูนคร ใส่แค่ปี 68มา'!AA70+' 7.นาแก ใส่แค่ปี 69มา'!AA70+'8.ศรีสงคราม'!AA70+'9.นาหว้า'!AA70+'10.โพนสวรรค์ ใส่แค่ปี 68มา'!AA70+'11.วังยาง'!AA70+'12.ธาตุพนม'!AA70</f>
        <v>0</v>
      </c>
      <c r="AB70" s="110">
        <f>+'1. นครพนม กรอกตัวหนังสือมา'!AB70+'2.ปลาปาก รด,คชจ1เดือน&gt;แผน'!AB70+'3.ท่าอุเทน ใส่แค่ปี 68มา'!AB70+'4.บ้านแพง ใส่แค่ปี 68มา'!AB70+'5.นาทม'!AB70+'6.เรณูนคร ใส่แค่ปี 68มา'!AB70+' 7.นาแก ใส่แค่ปี 69มา'!AB70+'8.ศรีสงคราม'!AB70+'9.นาหว้า'!AB70+'10.โพนสวรรค์ ใส่แค่ปี 68มา'!AB70+'11.วังยาง'!AB70+'12.ธาตุพนม'!AB70</f>
        <v>0</v>
      </c>
      <c r="AC70" s="110">
        <f>+'1. นครพนม กรอกตัวหนังสือมา'!AC70+'2.ปลาปาก รด,คชจ1เดือน&gt;แผน'!AC70+'3.ท่าอุเทน ใส่แค่ปี 68มา'!AC70+'4.บ้านแพง ใส่แค่ปี 68มา'!AC70+'5.นาทม'!AC70+'6.เรณูนคร ใส่แค่ปี 68มา'!AC70+' 7.นาแก ใส่แค่ปี 69มา'!AC70+'8.ศรีสงคราม'!AC70+'9.นาหว้า'!AC70+'10.โพนสวรรค์ ใส่แค่ปี 68มา'!AC70+'11.วังยาง'!AC70+'12.ธาตุพนม'!AC70</f>
        <v>0</v>
      </c>
      <c r="AD70" s="110">
        <f t="shared" si="25"/>
        <v>-91381433.439999998</v>
      </c>
      <c r="AE70" s="111" t="e">
        <f t="shared" si="26"/>
        <v>#DIV/0!</v>
      </c>
      <c r="AF70" s="110">
        <f t="shared" si="27"/>
        <v>91381433.439999998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 t="shared" ref="E71:AC71" si="31">E27-E66-E70-E69-E68</f>
        <v>-751203623.0208751</v>
      </c>
      <c r="F71" s="123">
        <f t="shared" si="31"/>
        <v>13502759945.969997</v>
      </c>
      <c r="G71" s="123" t="e">
        <f t="shared" si="31"/>
        <v>#VALUE!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 t="e">
        <f t="shared" si="25"/>
        <v>#VALUE!</v>
      </c>
      <c r="AE71" s="116" t="e">
        <f t="shared" si="26"/>
        <v>#VALUE!</v>
      </c>
      <c r="AF71" s="115" t="e">
        <f t="shared" si="27"/>
        <v>#VALUE!</v>
      </c>
      <c r="AG71" s="116" t="e">
        <f t="shared" si="28"/>
        <v>#VALUE!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f>+'1. นครพนม กรอกตัวหนังสือมา'!E74+'2.ปลาปาก รด,คชจ1เดือน&gt;แผน'!E74+'3.ท่าอุเทน ใส่แค่ปี 68มา'!E74+'4.บ้านแพง ใส่แค่ปี 68มา'!E74+'5.นาทม'!E74+'6.เรณูนคร ใส่แค่ปี 68มา'!E74+' 7.นาแก ใส่แค่ปี 69มา'!E74+'8.ศรีสงคราม'!E74+'9.นาหว้า'!E74+'10.โพนสวรรค์ ใส่แค่ปี 68มา'!E74+'11.วังยาง'!E74+'12.ธาตุพนม'!E74</f>
        <v>50000</v>
      </c>
      <c r="F74" s="110">
        <f>+'1. นครพนม กรอกตัวหนังสือมา'!F74+'2.ปลาปาก รด,คชจ1เดือน&gt;แผน'!F74+'3.ท่าอุเทน ใส่แค่ปี 68มา'!F74+'4.บ้านแพง ใส่แค่ปี 68มา'!F74+'5.นาทม'!F74+'6.เรณูนคร ใส่แค่ปี 68มา'!F74+' 7.นาแก ใส่แค่ปี 69มา'!F74+'8.ศรีสงคราม'!F74+'9.นาหว้า'!F74+'10.โพนสวรรค์ ใส่แค่ปี 68มา'!F74+'11.วังยาง'!F74+'12.ธาตุพนม'!F74</f>
        <v>11719301.189999999</v>
      </c>
      <c r="G74" s="110">
        <f>+'1. นครพนม กรอกตัวหนังสือมา'!G74+'2.ปลาปาก รด,คชจ1เดือน&gt;แผน'!G74+'3.ท่าอุเทน ใส่แค่ปี 68มา'!G74+'4.บ้านแพง ใส่แค่ปี 68มา'!G74+'5.นาทม'!G74+'6.เรณูนคร ใส่แค่ปี 68มา'!G74+' 7.นาแก ใส่แค่ปี 69มา'!G74+'8.ศรีสงคราม'!G74+'9.นาหว้า'!G74+'10.โพนสวรรค์ ใส่แค่ปี 68มา'!G74+'11.วังยาง'!G74+'12.ธาตุพนม'!G74</f>
        <v>44633</v>
      </c>
      <c r="H74" s="110">
        <f>+'1. นครพนม กรอกตัวหนังสือมา'!H74+'2.ปลาปาก รด,คชจ1เดือน&gt;แผน'!H74+'3.ท่าอุเทน ใส่แค่ปี 68มา'!H74+'4.บ้านแพง ใส่แค่ปี 68มา'!H74+'5.นาทม'!H74+'6.เรณูนคร ใส่แค่ปี 68มา'!H74+' 7.นาแก ใส่แค่ปี 69มา'!H74+'8.ศรีสงคราม'!H74+'9.นาหว้า'!H74+'10.โพนสวรรค์ ใส่แค่ปี 68มา'!H74+'11.วังยาง'!H74+'12.ธาตุพนม'!H74</f>
        <v>0</v>
      </c>
      <c r="I74" s="110">
        <f>+'1. นครพนม กรอกตัวหนังสือมา'!I74+'2.ปลาปาก รด,คชจ1เดือน&gt;แผน'!I74+'3.ท่าอุเทน ใส่แค่ปี 68มา'!I74+'4.บ้านแพง ใส่แค่ปี 68มา'!I74+'5.นาทม'!I74+'6.เรณูนคร ใส่แค่ปี 68มา'!I74+' 7.นาแก ใส่แค่ปี 69มา'!I74+'8.ศรีสงคราม'!I74+'9.นาหว้า'!I74+'10.โพนสวรรค์ ใส่แค่ปี 68มา'!I74+'11.วังยาง'!I74+'12.ธาตุพนม'!I74</f>
        <v>0</v>
      </c>
      <c r="J74" s="110">
        <f>+'1. นครพนม กรอกตัวหนังสือมา'!J74+'2.ปลาปาก รด,คชจ1เดือน&gt;แผน'!J74+'3.ท่าอุเทน ใส่แค่ปี 68มา'!J74+'4.บ้านแพง ใส่แค่ปี 68มา'!J74+'5.นาทม'!J74+'6.เรณูนคร ใส่แค่ปี 68มา'!J74+' 7.นาแก ใส่แค่ปี 69มา'!J74+'8.ศรีสงคราม'!J74+'9.นาหว้า'!J74+'10.โพนสวรรค์ ใส่แค่ปี 68มา'!J74+'11.วังยาง'!J74+'12.ธาตุพนม'!J74</f>
        <v>0</v>
      </c>
      <c r="K74" s="110">
        <f>+'1. นครพนม กรอกตัวหนังสือมา'!K74+'2.ปลาปาก รด,คชจ1เดือน&gt;แผน'!K74+'3.ท่าอุเทน ใส่แค่ปี 68มา'!K74+'4.บ้านแพง ใส่แค่ปี 68มา'!K74+'5.นาทม'!K74+'6.เรณูนคร ใส่แค่ปี 68มา'!K74+' 7.นาแก ใส่แค่ปี 69มา'!K74+'8.ศรีสงคราม'!K74+'9.นาหว้า'!K74+'10.โพนสวรรค์ ใส่แค่ปี 68มา'!K74+'11.วังยาง'!K74+'12.ธาตุพนม'!K74</f>
        <v>0</v>
      </c>
      <c r="L74" s="110">
        <f>+'1. นครพนม กรอกตัวหนังสือมา'!L74+'2.ปลาปาก รด,คชจ1เดือน&gt;แผน'!L74+'3.ท่าอุเทน ใส่แค่ปี 68มา'!L74+'4.บ้านแพง ใส่แค่ปี 68มา'!L74+'5.นาทม'!L74+'6.เรณูนคร ใส่แค่ปี 68มา'!L74+' 7.นาแก ใส่แค่ปี 69มา'!L74+'8.ศรีสงคราม'!L74+'9.นาหว้า'!L74+'10.โพนสวรรค์ ใส่แค่ปี 68มา'!L74+'11.วังยาง'!L74+'12.ธาตุพนม'!L74</f>
        <v>0</v>
      </c>
      <c r="M74" s="110">
        <f>+'1. นครพนม กรอกตัวหนังสือมา'!M74+'2.ปลาปาก รด,คชจ1เดือน&gt;แผน'!M74+'3.ท่าอุเทน ใส่แค่ปี 68มา'!M74+'4.บ้านแพง ใส่แค่ปี 68มา'!M74+'5.นาทม'!M74+'6.เรณูนคร ใส่แค่ปี 68มา'!M74+' 7.นาแก ใส่แค่ปี 69มา'!M74+'8.ศรีสงคราม'!M74+'9.นาหว้า'!M74+'10.โพนสวรรค์ ใส่แค่ปี 68มา'!M74+'11.วังยาง'!M74+'12.ธาตุพนม'!M74</f>
        <v>0</v>
      </c>
      <c r="N74" s="110">
        <f>+'1. นครพนม กรอกตัวหนังสือมา'!N74+'2.ปลาปาก รด,คชจ1เดือน&gt;แผน'!N74+'3.ท่าอุเทน ใส่แค่ปี 68มา'!N74+'4.บ้านแพง ใส่แค่ปี 68มา'!N74+'5.นาทม'!N74+'6.เรณูนคร ใส่แค่ปี 68มา'!N74+' 7.นาแก ใส่แค่ปี 69มา'!N74+'8.ศรีสงคราม'!N74+'9.นาหว้า'!N74+'10.โพนสวรรค์ ใส่แค่ปี 68มา'!N74+'11.วังยาง'!N74+'12.ธาตุพนม'!N74</f>
        <v>0</v>
      </c>
      <c r="O74" s="110">
        <f>+'1. นครพนม กรอกตัวหนังสือมา'!O74+'2.ปลาปาก รด,คชจ1เดือน&gt;แผน'!O74+'3.ท่าอุเทน ใส่แค่ปี 68มา'!O74+'4.บ้านแพง ใส่แค่ปี 68มา'!O74+'5.นาทม'!O74+'6.เรณูนคร ใส่แค่ปี 68มา'!O74+' 7.นาแก ใส่แค่ปี 69มา'!O74+'8.ศรีสงคราม'!O74+'9.นาหว้า'!O74+'10.โพนสวรรค์ ใส่แค่ปี 68มา'!O74+'11.วังยาง'!O74+'12.ธาตุพนม'!O74</f>
        <v>0</v>
      </c>
      <c r="P74" s="110">
        <f>+'1. นครพนม กรอกตัวหนังสือมา'!P74+'2.ปลาปาก รด,คชจ1เดือน&gt;แผน'!P74+'3.ท่าอุเทน ใส่แค่ปี 68มา'!P74+'4.บ้านแพง ใส่แค่ปี 68มา'!P74+'5.นาทม'!P74+'6.เรณูนคร ใส่แค่ปี 68มา'!P74+' 7.นาแก ใส่แค่ปี 69มา'!P74+'8.ศรีสงคราม'!P74+'9.นาหว้า'!P74+'10.โพนสวรรค์ ใส่แค่ปี 68มา'!P74+'11.วังยาง'!P74+'12.ธาตุพนม'!P74</f>
        <v>0</v>
      </c>
      <c r="Q74" s="110">
        <f>+'1. นครพนม กรอกตัวหนังสือมา'!Q74+'2.ปลาปาก รด,คชจ1เดือน&gt;แผน'!Q74+'3.ท่าอุเทน ใส่แค่ปี 68มา'!Q74+'4.บ้านแพง ใส่แค่ปี 68มา'!Q74+'5.นาทม'!Q74+'6.เรณูนคร ใส่แค่ปี 68มา'!Q74+' 7.นาแก ใส่แค่ปี 69มา'!Q74+'8.ศรีสงคราม'!Q74+'9.นาหว้า'!Q74+'10.โพนสวรรค์ ใส่แค่ปี 68มา'!Q74+'11.วังยาง'!Q74+'12.ธาตุพนม'!Q74</f>
        <v>0</v>
      </c>
      <c r="R74" s="110">
        <f>+'1. นครพนม กรอกตัวหนังสือมา'!R74+'2.ปลาปาก รด,คชจ1เดือน&gt;แผน'!R74+'3.ท่าอุเทน ใส่แค่ปี 68มา'!R74+'4.บ้านแพง ใส่แค่ปี 68มา'!R74+'5.นาทม'!R74+'6.เรณูนคร ใส่แค่ปี 68มา'!R74+' 7.นาแก ใส่แค่ปี 69มา'!R74+'8.ศรีสงคราม'!R74+'9.นาหว้า'!R74+'10.โพนสวรรค์ ใส่แค่ปี 68มา'!R74+'11.วังยาง'!R74+'12.ธาตุพนม'!R74</f>
        <v>0</v>
      </c>
      <c r="S74" s="110">
        <f>+'1. นครพนม กรอกตัวหนังสือมา'!S74+'2.ปลาปาก รด,คชจ1เดือน&gt;แผน'!S74+'3.ท่าอุเทน ใส่แค่ปี 68มา'!S74+'4.บ้านแพง ใส่แค่ปี 68มา'!S74+'5.นาทม'!S74+'6.เรณูนคร ใส่แค่ปี 68มา'!S74+' 7.นาแก ใส่แค่ปี 69มา'!S74+'8.ศรีสงคราม'!S74+'9.นาหว้า'!S74+'10.โพนสวรรค์ ใส่แค่ปี 68มา'!S74+'11.วังยาง'!S74+'12.ธาตุพนม'!S74</f>
        <v>0</v>
      </c>
      <c r="T74" s="110">
        <f>+'1. นครพนม กรอกตัวหนังสือมา'!T74+'2.ปลาปาก รด,คชจ1เดือน&gt;แผน'!T74+'3.ท่าอุเทน ใส่แค่ปี 68มา'!T74+'4.บ้านแพง ใส่แค่ปี 68มา'!T74+'5.นาทม'!T74+'6.เรณูนคร ใส่แค่ปี 68มา'!T74+' 7.นาแก ใส่แค่ปี 69มา'!T74+'8.ศรีสงคราม'!T74+'9.นาหว้า'!T74+'10.โพนสวรรค์ ใส่แค่ปี 68มา'!T74+'11.วังยาง'!T74+'12.ธาตุพนม'!T74</f>
        <v>0</v>
      </c>
      <c r="U74" s="110">
        <f>+'1. นครพนม กรอกตัวหนังสือมา'!U74+'2.ปลาปาก รด,คชจ1เดือน&gt;แผน'!U74+'3.ท่าอุเทน ใส่แค่ปี 68มา'!U74+'4.บ้านแพง ใส่แค่ปี 68มา'!U74+'5.นาทม'!U74+'6.เรณูนคร ใส่แค่ปี 68มา'!U74+' 7.นาแก ใส่แค่ปี 69มา'!U74+'8.ศรีสงคราม'!U74+'9.นาหว้า'!U74+'10.โพนสวรรค์ ใส่แค่ปี 68มา'!U74+'11.วังยาง'!U74+'12.ธาตุพนม'!U74</f>
        <v>0</v>
      </c>
      <c r="V74" s="110">
        <f>+'1. นครพนม กรอกตัวหนังสือมา'!V74+'2.ปลาปาก รด,คชจ1เดือน&gt;แผน'!V74+'3.ท่าอุเทน ใส่แค่ปี 68มา'!V74+'4.บ้านแพง ใส่แค่ปี 68มา'!V74+'5.นาทม'!V74+'6.เรณูนคร ใส่แค่ปี 68มา'!V74+' 7.นาแก ใส่แค่ปี 69มา'!V74+'8.ศรีสงคราม'!V74+'9.นาหว้า'!V74+'10.โพนสวรรค์ ใส่แค่ปี 68มา'!V74+'11.วังยาง'!V74+'12.ธาตุพนม'!V74</f>
        <v>0</v>
      </c>
      <c r="W74" s="110">
        <f>+'1. นครพนม กรอกตัวหนังสือมา'!W74+'2.ปลาปาก รด,คชจ1เดือน&gt;แผน'!W74+'3.ท่าอุเทน ใส่แค่ปี 68มา'!W74+'4.บ้านแพง ใส่แค่ปี 68มา'!W74+'5.นาทม'!W74+'6.เรณูนคร ใส่แค่ปี 68มา'!W74+' 7.นาแก ใส่แค่ปี 69มา'!W74+'8.ศรีสงคราม'!W74+'9.นาหว้า'!W74+'10.โพนสวรรค์ ใส่แค่ปี 68มา'!W74+'11.วังยาง'!W74+'12.ธาตุพนม'!W74</f>
        <v>0</v>
      </c>
      <c r="X74" s="110">
        <f>+'1. นครพนม กรอกตัวหนังสือมา'!X74+'2.ปลาปาก รด,คชจ1เดือน&gt;แผน'!X74+'3.ท่าอุเทน ใส่แค่ปี 68มา'!X74+'4.บ้านแพง ใส่แค่ปี 68มา'!X74+'5.นาทม'!X74+'6.เรณูนคร ใส่แค่ปี 68มา'!X74+' 7.นาแก ใส่แค่ปี 69มา'!X74+'8.ศรีสงคราม'!X74+'9.นาหว้า'!X74+'10.โพนสวรรค์ ใส่แค่ปี 68มา'!X74+'11.วังยาง'!X74+'12.ธาตุพนม'!X74</f>
        <v>0</v>
      </c>
      <c r="Y74" s="110">
        <f>+'1. นครพนม กรอกตัวหนังสือมา'!Y74+'2.ปลาปาก รด,คชจ1เดือน&gt;แผน'!Y74+'3.ท่าอุเทน ใส่แค่ปี 68มา'!Y74+'4.บ้านแพง ใส่แค่ปี 68มา'!Y74+'5.นาทม'!Y74+'6.เรณูนคร ใส่แค่ปี 68มา'!Y74+' 7.นาแก ใส่แค่ปี 69มา'!Y74+'8.ศรีสงคราม'!Y74+'9.นาหว้า'!Y74+'10.โพนสวรรค์ ใส่แค่ปี 68มา'!Y74+'11.วังยาง'!Y74+'12.ธาตุพนม'!Y74</f>
        <v>0</v>
      </c>
      <c r="Z74" s="110">
        <f>+'1. นครพนม กรอกตัวหนังสือมา'!Z74+'2.ปลาปาก รด,คชจ1เดือน&gt;แผน'!Z74+'3.ท่าอุเทน ใส่แค่ปี 68มา'!Z74+'4.บ้านแพง ใส่แค่ปี 68มา'!Z74+'5.นาทม'!Z74+'6.เรณูนคร ใส่แค่ปี 68มา'!Z74+' 7.นาแก ใส่แค่ปี 69มา'!Z74+'8.ศรีสงคราม'!Z74+'9.นาหว้า'!Z74+'10.โพนสวรรค์ ใส่แค่ปี 68มา'!Z74+'11.วังยาง'!Z74+'12.ธาตุพนม'!Z74</f>
        <v>0</v>
      </c>
      <c r="AA74" s="110">
        <f>+'1. นครพนม กรอกตัวหนังสือมา'!AA74+'2.ปลาปาก รด,คชจ1เดือน&gt;แผน'!AA74+'3.ท่าอุเทน ใส่แค่ปี 68มา'!AA74+'4.บ้านแพง ใส่แค่ปี 68มา'!AA74+'5.นาทม'!AA74+'6.เรณูนคร ใส่แค่ปี 68มา'!AA74+' 7.นาแก ใส่แค่ปี 69มา'!AA74+'8.ศรีสงคราม'!AA74+'9.นาหว้า'!AA74+'10.โพนสวรรค์ ใส่แค่ปี 68มา'!AA74+'11.วังยาง'!AA74+'12.ธาตุพนม'!AA74</f>
        <v>0</v>
      </c>
      <c r="AB74" s="110">
        <f>+'1. นครพนม กรอกตัวหนังสือมา'!AB74+'2.ปลาปาก รด,คชจ1เดือน&gt;แผน'!AB74+'3.ท่าอุเทน ใส่แค่ปี 68มา'!AB74+'4.บ้านแพง ใส่แค่ปี 68มา'!AB74+'5.นาทม'!AB74+'6.เรณูนคร ใส่แค่ปี 68มา'!AB74+' 7.นาแก ใส่แค่ปี 69มา'!AB74+'8.ศรีสงคราม'!AB74+'9.นาหว้า'!AB74+'10.โพนสวรรค์ ใส่แค่ปี 68มา'!AB74+'11.วังยาง'!AB74+'12.ธาตุพนม'!AB74</f>
        <v>0</v>
      </c>
      <c r="AC74" s="110">
        <f>+'1. นครพนม กรอกตัวหนังสือมา'!AC74+'2.ปลาปาก รด,คชจ1เดือน&gt;แผน'!AC74+'3.ท่าอุเทน ใส่แค่ปี 68มา'!AC74+'4.บ้านแพง ใส่แค่ปี 68มา'!AC74+'5.นาทม'!AC74+'6.เรณูนคร ใส่แค่ปี 68มา'!AC74+' 7.นาแก ใส่แค่ปี 69มา'!AC74+'8.ศรีสงคราม'!AC74+'9.นาหว้า'!AC74+'10.โพนสวรรค์ ใส่แค่ปี 68มา'!AC74+'11.วังยาง'!AC74+'12.ธาตุพนม'!AC74</f>
        <v>0</v>
      </c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f>+'1. นครพนม กรอกตัวหนังสือมา'!E75+'2.ปลาปาก รด,คชจ1เดือน&gt;แผน'!E75+'3.ท่าอุเทน ใส่แค่ปี 68มา'!E75+'4.บ้านแพง ใส่แค่ปี 68มา'!E75+'5.นาทม'!E75+'6.เรณูนคร ใส่แค่ปี 68มา'!E75+' 7.นาแก ใส่แค่ปี 69มา'!E75+'8.ศรีสงคราม'!E75+'9.นาหว้า'!E75+'10.โพนสวรรค์ ใส่แค่ปี 68มา'!E75+'11.วังยาง'!E75+'12.ธาตุพนม'!E75</f>
        <v>12786072.5</v>
      </c>
      <c r="F75" s="110">
        <f>+'1. นครพนม กรอกตัวหนังสือมา'!F75+'2.ปลาปาก รด,คชจ1เดือน&gt;แผน'!F75+'3.ท่าอุเทน ใส่แค่ปี 68มา'!F75+'4.บ้านแพง ใส่แค่ปี 68มา'!F75+'5.นาทม'!F75+'6.เรณูนคร ใส่แค่ปี 68มา'!F75+' 7.นาแก ใส่แค่ปี 69มา'!F75+'8.ศรีสงคราม'!F75+'9.นาหว้า'!F75+'10.โพนสวรรค์ ใส่แค่ปี 68มา'!F75+'11.วังยาง'!F75+'12.ธาตุพนม'!F75</f>
        <v>603365</v>
      </c>
      <c r="G75" s="110">
        <f>+'1. นครพนม กรอกตัวหนังสือมา'!G75+'2.ปลาปาก รด,คชจ1เดือน&gt;แผน'!G75+'3.ท่าอุเทน ใส่แค่ปี 68มา'!G75+'4.บ้านแพง ใส่แค่ปี 68มา'!G75+'5.นาทม'!G75+'6.เรณูนคร ใส่แค่ปี 68มา'!G75+' 7.นาแก ใส่แค่ปี 69มา'!G75+'8.ศรีสงคราม'!G75+'9.นาหว้า'!G75+'10.โพนสวรรค์ ใส่แค่ปี 68มา'!G75+'11.วังยาง'!G75+'12.ธาตุพนม'!G75</f>
        <v>4794441.76</v>
      </c>
      <c r="H75" s="110">
        <f>+'1. นครพนม กรอกตัวหนังสือมา'!H75+'2.ปลาปาก รด,คชจ1เดือน&gt;แผน'!H75+'3.ท่าอุเทน ใส่แค่ปี 68มา'!H75+'4.บ้านแพง ใส่แค่ปี 68มา'!H75+'5.นาทม'!H75+'6.เรณูนคร ใส่แค่ปี 68มา'!H75+' 7.นาแก ใส่แค่ปี 69มา'!H75+'8.ศรีสงคราม'!H75+'9.นาหว้า'!H75+'10.โพนสวรรค์ ใส่แค่ปี 68มา'!H75+'11.วังยาง'!H75+'12.ธาตุพนม'!H75</f>
        <v>0</v>
      </c>
      <c r="I75" s="110">
        <f>+'1. นครพนม กรอกตัวหนังสือมา'!I75+'2.ปลาปาก รด,คชจ1เดือน&gt;แผน'!I75+'3.ท่าอุเทน ใส่แค่ปี 68มา'!I75+'4.บ้านแพง ใส่แค่ปี 68มา'!I75+'5.นาทม'!I75+'6.เรณูนคร ใส่แค่ปี 68มา'!I75+' 7.นาแก ใส่แค่ปี 69มา'!I75+'8.ศรีสงคราม'!I75+'9.นาหว้า'!I75+'10.โพนสวรรค์ ใส่แค่ปี 68มา'!I75+'11.วังยาง'!I75+'12.ธาตุพนม'!I75</f>
        <v>0</v>
      </c>
      <c r="J75" s="110">
        <f>+'1. นครพนม กรอกตัวหนังสือมา'!J75+'2.ปลาปาก รด,คชจ1เดือน&gt;แผน'!J75+'3.ท่าอุเทน ใส่แค่ปี 68มา'!J75+'4.บ้านแพง ใส่แค่ปี 68มา'!J75+'5.นาทม'!J75+'6.เรณูนคร ใส่แค่ปี 68มา'!J75+' 7.นาแก ใส่แค่ปี 69มา'!J75+'8.ศรีสงคราม'!J75+'9.นาหว้า'!J75+'10.โพนสวรรค์ ใส่แค่ปี 68มา'!J75+'11.วังยาง'!J75+'12.ธาตุพนม'!J75</f>
        <v>0</v>
      </c>
      <c r="K75" s="110">
        <f>+'1. นครพนม กรอกตัวหนังสือมา'!K75+'2.ปลาปาก รด,คชจ1เดือน&gt;แผน'!K75+'3.ท่าอุเทน ใส่แค่ปี 68มา'!K75+'4.บ้านแพง ใส่แค่ปี 68มา'!K75+'5.นาทม'!K75+'6.เรณูนคร ใส่แค่ปี 68มา'!K75+' 7.นาแก ใส่แค่ปี 69มา'!K75+'8.ศรีสงคราม'!K75+'9.นาหว้า'!K75+'10.โพนสวรรค์ ใส่แค่ปี 68มา'!K75+'11.วังยาง'!K75+'12.ธาตุพนม'!K75</f>
        <v>0</v>
      </c>
      <c r="L75" s="110">
        <f>+'1. นครพนม กรอกตัวหนังสือมา'!L75+'2.ปลาปาก รด,คชจ1เดือน&gt;แผน'!L75+'3.ท่าอุเทน ใส่แค่ปี 68มา'!L75+'4.บ้านแพง ใส่แค่ปี 68มา'!L75+'5.นาทม'!L75+'6.เรณูนคร ใส่แค่ปี 68มา'!L75+' 7.นาแก ใส่แค่ปี 69มา'!L75+'8.ศรีสงคราม'!L75+'9.นาหว้า'!L75+'10.โพนสวรรค์ ใส่แค่ปี 68มา'!L75+'11.วังยาง'!L75+'12.ธาตุพนม'!L75</f>
        <v>0</v>
      </c>
      <c r="M75" s="110">
        <f>+'1. นครพนม กรอกตัวหนังสือมา'!M75+'2.ปลาปาก รด,คชจ1เดือน&gt;แผน'!M75+'3.ท่าอุเทน ใส่แค่ปี 68มา'!M75+'4.บ้านแพง ใส่แค่ปี 68มา'!M75+'5.นาทม'!M75+'6.เรณูนคร ใส่แค่ปี 68มา'!M75+' 7.นาแก ใส่แค่ปี 69มา'!M75+'8.ศรีสงคราม'!M75+'9.นาหว้า'!M75+'10.โพนสวรรค์ ใส่แค่ปี 68มา'!M75+'11.วังยาง'!M75+'12.ธาตุพนม'!M75</f>
        <v>0</v>
      </c>
      <c r="N75" s="110">
        <f>+'1. นครพนม กรอกตัวหนังสือมา'!N75+'2.ปลาปาก รด,คชจ1เดือน&gt;แผน'!N75+'3.ท่าอุเทน ใส่แค่ปี 68มา'!N75+'4.บ้านแพง ใส่แค่ปี 68มา'!N75+'5.นาทม'!N75+'6.เรณูนคร ใส่แค่ปี 68มา'!N75+' 7.นาแก ใส่แค่ปี 69มา'!N75+'8.ศรีสงคราม'!N75+'9.นาหว้า'!N75+'10.โพนสวรรค์ ใส่แค่ปี 68มา'!N75+'11.วังยาง'!N75+'12.ธาตุพนม'!N75</f>
        <v>0</v>
      </c>
      <c r="O75" s="110">
        <f>+'1. นครพนม กรอกตัวหนังสือมา'!O75+'2.ปลาปาก รด,คชจ1เดือน&gt;แผน'!O75+'3.ท่าอุเทน ใส่แค่ปี 68มา'!O75+'4.บ้านแพง ใส่แค่ปี 68มา'!O75+'5.นาทม'!O75+'6.เรณูนคร ใส่แค่ปี 68มา'!O75+' 7.นาแก ใส่แค่ปี 69มา'!O75+'8.ศรีสงคราม'!O75+'9.นาหว้า'!O75+'10.โพนสวรรค์ ใส่แค่ปี 68มา'!O75+'11.วังยาง'!O75+'12.ธาตุพนม'!O75</f>
        <v>0</v>
      </c>
      <c r="P75" s="110">
        <f>+'1. นครพนม กรอกตัวหนังสือมา'!P75+'2.ปลาปาก รด,คชจ1เดือน&gt;แผน'!P75+'3.ท่าอุเทน ใส่แค่ปี 68มา'!P75+'4.บ้านแพง ใส่แค่ปี 68มา'!P75+'5.นาทม'!P75+'6.เรณูนคร ใส่แค่ปี 68มา'!P75+' 7.นาแก ใส่แค่ปี 69มา'!P75+'8.ศรีสงคราม'!P75+'9.นาหว้า'!P75+'10.โพนสวรรค์ ใส่แค่ปี 68มา'!P75+'11.วังยาง'!P75+'12.ธาตุพนม'!P75</f>
        <v>0</v>
      </c>
      <c r="Q75" s="110">
        <f>+'1. นครพนม กรอกตัวหนังสือมา'!Q75+'2.ปลาปาก รด,คชจ1เดือน&gt;แผน'!Q75+'3.ท่าอุเทน ใส่แค่ปี 68มา'!Q75+'4.บ้านแพง ใส่แค่ปี 68มา'!Q75+'5.นาทม'!Q75+'6.เรณูนคร ใส่แค่ปี 68มา'!Q75+' 7.นาแก ใส่แค่ปี 69มา'!Q75+'8.ศรีสงคราม'!Q75+'9.นาหว้า'!Q75+'10.โพนสวรรค์ ใส่แค่ปี 68มา'!Q75+'11.วังยาง'!Q75+'12.ธาตุพนม'!Q75</f>
        <v>0</v>
      </c>
      <c r="R75" s="110">
        <f>+'1. นครพนม กรอกตัวหนังสือมา'!R75+'2.ปลาปาก รด,คชจ1เดือน&gt;แผน'!R75+'3.ท่าอุเทน ใส่แค่ปี 68มา'!R75+'4.บ้านแพง ใส่แค่ปี 68มา'!R75+'5.นาทม'!R75+'6.เรณูนคร ใส่แค่ปี 68มา'!R75+' 7.นาแก ใส่แค่ปี 69มา'!R75+'8.ศรีสงคราม'!R75+'9.นาหว้า'!R75+'10.โพนสวรรค์ ใส่แค่ปี 68มา'!R75+'11.วังยาง'!R75+'12.ธาตุพนม'!R75</f>
        <v>0</v>
      </c>
      <c r="S75" s="110">
        <f>+'1. นครพนม กรอกตัวหนังสือมา'!S75+'2.ปลาปาก รด,คชจ1เดือน&gt;แผน'!S75+'3.ท่าอุเทน ใส่แค่ปี 68มา'!S75+'4.บ้านแพง ใส่แค่ปี 68มา'!S75+'5.นาทม'!S75+'6.เรณูนคร ใส่แค่ปี 68มา'!S75+' 7.นาแก ใส่แค่ปี 69มา'!S75+'8.ศรีสงคราม'!S75+'9.นาหว้า'!S75+'10.โพนสวรรค์ ใส่แค่ปี 68มา'!S75+'11.วังยาง'!S75+'12.ธาตุพนม'!S75</f>
        <v>0</v>
      </c>
      <c r="T75" s="110">
        <f>+'1. นครพนม กรอกตัวหนังสือมา'!T75+'2.ปลาปาก รด,คชจ1เดือน&gt;แผน'!T75+'3.ท่าอุเทน ใส่แค่ปี 68มา'!T75+'4.บ้านแพง ใส่แค่ปี 68มา'!T75+'5.นาทม'!T75+'6.เรณูนคร ใส่แค่ปี 68มา'!T75+' 7.นาแก ใส่แค่ปี 69มา'!T75+'8.ศรีสงคราม'!T75+'9.นาหว้า'!T75+'10.โพนสวรรค์ ใส่แค่ปี 68มา'!T75+'11.วังยาง'!T75+'12.ธาตุพนม'!T75</f>
        <v>0</v>
      </c>
      <c r="U75" s="110">
        <f>+'1. นครพนม กรอกตัวหนังสือมา'!U75+'2.ปลาปาก รด,คชจ1เดือน&gt;แผน'!U75+'3.ท่าอุเทน ใส่แค่ปี 68มา'!U75+'4.บ้านแพง ใส่แค่ปี 68มา'!U75+'5.นาทม'!U75+'6.เรณูนคร ใส่แค่ปี 68มา'!U75+' 7.นาแก ใส่แค่ปี 69มา'!U75+'8.ศรีสงคราม'!U75+'9.นาหว้า'!U75+'10.โพนสวรรค์ ใส่แค่ปี 68มา'!U75+'11.วังยาง'!U75+'12.ธาตุพนม'!U75</f>
        <v>0</v>
      </c>
      <c r="V75" s="110">
        <f>+'1. นครพนม กรอกตัวหนังสือมา'!V75+'2.ปลาปาก รด,คชจ1เดือน&gt;แผน'!V75+'3.ท่าอุเทน ใส่แค่ปี 68มา'!V75+'4.บ้านแพง ใส่แค่ปี 68มา'!V75+'5.นาทม'!V75+'6.เรณูนคร ใส่แค่ปี 68มา'!V75+' 7.นาแก ใส่แค่ปี 69มา'!V75+'8.ศรีสงคราม'!V75+'9.นาหว้า'!V75+'10.โพนสวรรค์ ใส่แค่ปี 68มา'!V75+'11.วังยาง'!V75+'12.ธาตุพนม'!V75</f>
        <v>0</v>
      </c>
      <c r="W75" s="110">
        <f>+'1. นครพนม กรอกตัวหนังสือมา'!W75+'2.ปลาปาก รด,คชจ1เดือน&gt;แผน'!W75+'3.ท่าอุเทน ใส่แค่ปี 68มา'!W75+'4.บ้านแพง ใส่แค่ปี 68มา'!W75+'5.นาทม'!W75+'6.เรณูนคร ใส่แค่ปี 68มา'!W75+' 7.นาแก ใส่แค่ปี 69มา'!W75+'8.ศรีสงคราม'!W75+'9.นาหว้า'!W75+'10.โพนสวรรค์ ใส่แค่ปี 68มา'!W75+'11.วังยาง'!W75+'12.ธาตุพนม'!W75</f>
        <v>0</v>
      </c>
      <c r="X75" s="110">
        <f>+'1. นครพนม กรอกตัวหนังสือมา'!X75+'2.ปลาปาก รด,คชจ1เดือน&gt;แผน'!X75+'3.ท่าอุเทน ใส่แค่ปี 68มา'!X75+'4.บ้านแพง ใส่แค่ปี 68มา'!X75+'5.นาทม'!X75+'6.เรณูนคร ใส่แค่ปี 68มา'!X75+' 7.นาแก ใส่แค่ปี 69มา'!X75+'8.ศรีสงคราม'!X75+'9.นาหว้า'!X75+'10.โพนสวรรค์ ใส่แค่ปี 68มา'!X75+'11.วังยาง'!X75+'12.ธาตุพนม'!X75</f>
        <v>0</v>
      </c>
      <c r="Y75" s="110">
        <f>+'1. นครพนม กรอกตัวหนังสือมา'!Y75+'2.ปลาปาก รด,คชจ1เดือน&gt;แผน'!Y75+'3.ท่าอุเทน ใส่แค่ปี 68มา'!Y75+'4.บ้านแพง ใส่แค่ปี 68มา'!Y75+'5.นาทม'!Y75+'6.เรณูนคร ใส่แค่ปี 68มา'!Y75+' 7.นาแก ใส่แค่ปี 69มา'!Y75+'8.ศรีสงคราม'!Y75+'9.นาหว้า'!Y75+'10.โพนสวรรค์ ใส่แค่ปี 68มา'!Y75+'11.วังยาง'!Y75+'12.ธาตุพนม'!Y75</f>
        <v>0</v>
      </c>
      <c r="Z75" s="110">
        <f>+'1. นครพนม กรอกตัวหนังสือมา'!Z75+'2.ปลาปาก รด,คชจ1เดือน&gt;แผน'!Z75+'3.ท่าอุเทน ใส่แค่ปี 68มา'!Z75+'4.บ้านแพง ใส่แค่ปี 68มา'!Z75+'5.นาทม'!Z75+'6.เรณูนคร ใส่แค่ปี 68มา'!Z75+' 7.นาแก ใส่แค่ปี 69มา'!Z75+'8.ศรีสงคราม'!Z75+'9.นาหว้า'!Z75+'10.โพนสวรรค์ ใส่แค่ปี 68มา'!Z75+'11.วังยาง'!Z75+'12.ธาตุพนม'!Z75</f>
        <v>0</v>
      </c>
      <c r="AA75" s="110">
        <f>+'1. นครพนม กรอกตัวหนังสือมา'!AA75+'2.ปลาปาก รด,คชจ1เดือน&gt;แผน'!AA75+'3.ท่าอุเทน ใส่แค่ปี 68มา'!AA75+'4.บ้านแพง ใส่แค่ปี 68มา'!AA75+'5.นาทม'!AA75+'6.เรณูนคร ใส่แค่ปี 68มา'!AA75+' 7.นาแก ใส่แค่ปี 69มา'!AA75+'8.ศรีสงคราม'!AA75+'9.นาหว้า'!AA75+'10.โพนสวรรค์ ใส่แค่ปี 68มา'!AA75+'11.วังยาง'!AA75+'12.ธาตุพนม'!AA75</f>
        <v>0</v>
      </c>
      <c r="AB75" s="110">
        <f>+'1. นครพนม กรอกตัวหนังสือมา'!AB75+'2.ปลาปาก รด,คชจ1เดือน&gt;แผน'!AB75+'3.ท่าอุเทน ใส่แค่ปี 68มา'!AB75+'4.บ้านแพง ใส่แค่ปี 68มา'!AB75+'5.นาทม'!AB75+'6.เรณูนคร ใส่แค่ปี 68มา'!AB75+' 7.นาแก ใส่แค่ปี 69มา'!AB75+'8.ศรีสงคราม'!AB75+'9.นาหว้า'!AB75+'10.โพนสวรรค์ ใส่แค่ปี 68มา'!AB75+'11.วังยาง'!AB75+'12.ธาตุพนม'!AB75</f>
        <v>0</v>
      </c>
      <c r="AC75" s="110">
        <f>+'1. นครพนม กรอกตัวหนังสือมา'!AC75+'2.ปลาปาก รด,คชจ1เดือน&gt;แผน'!AC75+'3.ท่าอุเทน ใส่แค่ปี 68มา'!AC75+'4.บ้านแพง ใส่แค่ปี 68มา'!AC75+'5.นาทม'!AC75+'6.เรณูนคร ใส่แค่ปี 68มา'!AC75+' 7.นาแก ใส่แค่ปี 69มา'!AC75+'8.ศรีสงคราม'!AC75+'9.นาหว้า'!AC75+'10.โพนสวรรค์ ใส่แค่ปี 68มา'!AC75+'11.วังยาง'!AC75+'12.ธาตุพนม'!AC75</f>
        <v>0</v>
      </c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f>+'1. นครพนม กรอกตัวหนังสือมา'!E77+'2.ปลาปาก รด,คชจ1เดือน&gt;แผน'!E77+'3.ท่าอุเทน ใส่แค่ปี 68มา'!E77+'4.บ้านแพง ใส่แค่ปี 68มา'!E77+'5.นาทม'!E77+'6.เรณูนคร ใส่แค่ปี 68มา'!E77+' 7.นาแก ใส่แค่ปี 69มา'!E77+'8.ศรีสงคราม'!E77+'9.นาหว้า'!E77+'10.โพนสวรรค์ ใส่แค่ปี 68มา'!E77+'11.วังยาง'!E77+'12.ธาตุพนม'!E77</f>
        <v>0</v>
      </c>
      <c r="F77" s="110">
        <f>+'1. นครพนม กรอกตัวหนังสือมา'!F77+'2.ปลาปาก รด,คชจ1เดือน&gt;แผน'!F77+'3.ท่าอุเทน ใส่แค่ปี 68มา'!F77+'4.บ้านแพง ใส่แค่ปี 68มา'!F77+'5.นาทม'!F77+'6.เรณูนคร ใส่แค่ปี 68มา'!F77+' 7.นาแก ใส่แค่ปี 69มา'!F77+'8.ศรีสงคราม'!F77+'9.นาหว้า'!F77+'10.โพนสวรรค์ ใส่แค่ปี 68มา'!F77+'11.วังยาง'!F77+'12.ธาตุพนม'!F77</f>
        <v>0</v>
      </c>
      <c r="G77" s="110">
        <f>+'1. นครพนม กรอกตัวหนังสือมา'!G77+'2.ปลาปาก รด,คชจ1เดือน&gt;แผน'!G77+'3.ท่าอุเทน ใส่แค่ปี 68มา'!G77+'4.บ้านแพง ใส่แค่ปี 68มา'!G77+'5.นาทม'!G77+'6.เรณูนคร ใส่แค่ปี 68มา'!G77+' 7.นาแก ใส่แค่ปี 69มา'!G77+'8.ศรีสงคราม'!G77+'9.นาหว้า'!G77+'10.โพนสวรรค์ ใส่แค่ปี 68มา'!G77+'11.วังยาง'!G77+'12.ธาตุพนม'!G77</f>
        <v>0</v>
      </c>
      <c r="H77" s="110">
        <f>+'1. นครพนม กรอกตัวหนังสือมา'!H77+'2.ปลาปาก รด,คชจ1เดือน&gt;แผน'!H77+'3.ท่าอุเทน ใส่แค่ปี 68มา'!H77+'4.บ้านแพง ใส่แค่ปี 68มา'!H77+'5.นาทม'!H77+'6.เรณูนคร ใส่แค่ปี 68มา'!H77+' 7.นาแก ใส่แค่ปี 69มา'!H77+'8.ศรีสงคราม'!H77+'9.นาหว้า'!H77+'10.โพนสวรรค์ ใส่แค่ปี 68มา'!H77+'11.วังยาง'!H77+'12.ธาตุพนม'!H77</f>
        <v>0</v>
      </c>
      <c r="I77" s="110">
        <f>+'1. นครพนม กรอกตัวหนังสือมา'!I77+'2.ปลาปาก รด,คชจ1เดือน&gt;แผน'!I77+'3.ท่าอุเทน ใส่แค่ปี 68มา'!I77+'4.บ้านแพง ใส่แค่ปี 68มา'!I77+'5.นาทม'!I77+'6.เรณูนคร ใส่แค่ปี 68มา'!I77+' 7.นาแก ใส่แค่ปี 69มา'!I77+'8.ศรีสงคราม'!I77+'9.นาหว้า'!I77+'10.โพนสวรรค์ ใส่แค่ปี 68มา'!I77+'11.วังยาง'!I77+'12.ธาตุพนม'!I77</f>
        <v>0</v>
      </c>
      <c r="J77" s="110">
        <f>+'1. นครพนม กรอกตัวหนังสือมา'!J77+'2.ปลาปาก รด,คชจ1เดือน&gt;แผน'!J77+'3.ท่าอุเทน ใส่แค่ปี 68มา'!J77+'4.บ้านแพง ใส่แค่ปี 68มา'!J77+'5.นาทม'!J77+'6.เรณูนคร ใส่แค่ปี 68มา'!J77+' 7.นาแก ใส่แค่ปี 69มา'!J77+'8.ศรีสงคราม'!J77+'9.นาหว้า'!J77+'10.โพนสวรรค์ ใส่แค่ปี 68มา'!J77+'11.วังยาง'!J77+'12.ธาตุพนม'!J77</f>
        <v>0</v>
      </c>
      <c r="K77" s="110">
        <f>+'1. นครพนม กรอกตัวหนังสือมา'!K77+'2.ปลาปาก รด,คชจ1เดือน&gt;แผน'!K77+'3.ท่าอุเทน ใส่แค่ปี 68มา'!K77+'4.บ้านแพง ใส่แค่ปี 68มา'!K77+'5.นาทม'!K77+'6.เรณูนคร ใส่แค่ปี 68มา'!K77+' 7.นาแก ใส่แค่ปี 69มา'!K77+'8.ศรีสงคราม'!K77+'9.นาหว้า'!K77+'10.โพนสวรรค์ ใส่แค่ปี 68มา'!K77+'11.วังยาง'!K77+'12.ธาตุพนม'!K77</f>
        <v>0</v>
      </c>
      <c r="L77" s="110">
        <f>+'1. นครพนม กรอกตัวหนังสือมา'!L77+'2.ปลาปาก รด,คชจ1เดือน&gt;แผน'!L77+'3.ท่าอุเทน ใส่แค่ปี 68มา'!L77+'4.บ้านแพง ใส่แค่ปี 68มา'!L77+'5.นาทม'!L77+'6.เรณูนคร ใส่แค่ปี 68มา'!L77+' 7.นาแก ใส่แค่ปี 69มา'!L77+'8.ศรีสงคราม'!L77+'9.นาหว้า'!L77+'10.โพนสวรรค์ ใส่แค่ปี 68มา'!L77+'11.วังยาง'!L77+'12.ธาตุพนม'!L77</f>
        <v>0</v>
      </c>
      <c r="M77" s="110">
        <f>+'1. นครพนม กรอกตัวหนังสือมา'!M77+'2.ปลาปาก รด,คชจ1เดือน&gt;แผน'!M77+'3.ท่าอุเทน ใส่แค่ปี 68มา'!M77+'4.บ้านแพง ใส่แค่ปี 68มา'!M77+'5.นาทม'!M77+'6.เรณูนคร ใส่แค่ปี 68มา'!M77+' 7.นาแก ใส่แค่ปี 69มา'!M77+'8.ศรีสงคราม'!M77+'9.นาหว้า'!M77+'10.โพนสวรรค์ ใส่แค่ปี 68มา'!M77+'11.วังยาง'!M77+'12.ธาตุพนม'!M77</f>
        <v>0</v>
      </c>
      <c r="N77" s="110">
        <f>+'1. นครพนม กรอกตัวหนังสือมา'!N77+'2.ปลาปาก รด,คชจ1เดือน&gt;แผน'!N77+'3.ท่าอุเทน ใส่แค่ปี 68มา'!N77+'4.บ้านแพง ใส่แค่ปี 68มา'!N77+'5.นาทม'!N77+'6.เรณูนคร ใส่แค่ปี 68มา'!N77+' 7.นาแก ใส่แค่ปี 69มา'!N77+'8.ศรีสงคราม'!N77+'9.นาหว้า'!N77+'10.โพนสวรรค์ ใส่แค่ปี 68มา'!N77+'11.วังยาง'!N77+'12.ธาตุพนม'!N77</f>
        <v>0</v>
      </c>
      <c r="O77" s="110">
        <f>+'1. นครพนม กรอกตัวหนังสือมา'!O77+'2.ปลาปาก รด,คชจ1เดือน&gt;แผน'!O77+'3.ท่าอุเทน ใส่แค่ปี 68มา'!O77+'4.บ้านแพง ใส่แค่ปี 68มา'!O77+'5.นาทม'!O77+'6.เรณูนคร ใส่แค่ปี 68มา'!O77+' 7.นาแก ใส่แค่ปี 69มา'!O77+'8.ศรีสงคราม'!O77+'9.นาหว้า'!O77+'10.โพนสวรรค์ ใส่แค่ปี 68มา'!O77+'11.วังยาง'!O77+'12.ธาตุพนม'!O77</f>
        <v>0</v>
      </c>
      <c r="P77" s="110">
        <f>+'1. นครพนม กรอกตัวหนังสือมา'!P77+'2.ปลาปาก รด,คชจ1เดือน&gt;แผน'!P77+'3.ท่าอุเทน ใส่แค่ปี 68มา'!P77+'4.บ้านแพง ใส่แค่ปี 68มา'!P77+'5.นาทม'!P77+'6.เรณูนคร ใส่แค่ปี 68มา'!P77+' 7.นาแก ใส่แค่ปี 69มา'!P77+'8.ศรีสงคราม'!P77+'9.นาหว้า'!P77+'10.โพนสวรรค์ ใส่แค่ปี 68มา'!P77+'11.วังยาง'!P77+'12.ธาตุพนม'!P77</f>
        <v>0</v>
      </c>
      <c r="Q77" s="110">
        <f>+'1. นครพนม กรอกตัวหนังสือมา'!Q77+'2.ปลาปาก รด,คชจ1เดือน&gt;แผน'!Q77+'3.ท่าอุเทน ใส่แค่ปี 68มา'!Q77+'4.บ้านแพง ใส่แค่ปี 68มา'!Q77+'5.นาทม'!Q77+'6.เรณูนคร ใส่แค่ปี 68มา'!Q77+' 7.นาแก ใส่แค่ปี 69มา'!Q77+'8.ศรีสงคราม'!Q77+'9.นาหว้า'!Q77+'10.โพนสวรรค์ ใส่แค่ปี 68มา'!Q77+'11.วังยาง'!Q77+'12.ธาตุพนม'!Q77</f>
        <v>0</v>
      </c>
      <c r="R77" s="110">
        <f>+'1. นครพนม กรอกตัวหนังสือมา'!R77+'2.ปลาปาก รด,คชจ1เดือน&gt;แผน'!R77+'3.ท่าอุเทน ใส่แค่ปี 68มา'!R77+'4.บ้านแพง ใส่แค่ปี 68มา'!R77+'5.นาทม'!R77+'6.เรณูนคร ใส่แค่ปี 68มา'!R77+' 7.นาแก ใส่แค่ปี 69มา'!R77+'8.ศรีสงคราม'!R77+'9.นาหว้า'!R77+'10.โพนสวรรค์ ใส่แค่ปี 68มา'!R77+'11.วังยาง'!R77+'12.ธาตุพนม'!R77</f>
        <v>0</v>
      </c>
      <c r="S77" s="110">
        <f>+'1. นครพนม กรอกตัวหนังสือมา'!S77+'2.ปลาปาก รด,คชจ1เดือน&gt;แผน'!S77+'3.ท่าอุเทน ใส่แค่ปี 68มา'!S77+'4.บ้านแพง ใส่แค่ปี 68มา'!S77+'5.นาทม'!S77+'6.เรณูนคร ใส่แค่ปี 68มา'!S77+' 7.นาแก ใส่แค่ปี 69มา'!S77+'8.ศรีสงคราม'!S77+'9.นาหว้า'!S77+'10.โพนสวรรค์ ใส่แค่ปี 68มา'!S77+'11.วังยาง'!S77+'12.ธาตุพนม'!S77</f>
        <v>0</v>
      </c>
      <c r="T77" s="110">
        <f>+'1. นครพนม กรอกตัวหนังสือมา'!T77+'2.ปลาปาก รด,คชจ1เดือน&gt;แผน'!T77+'3.ท่าอุเทน ใส่แค่ปี 68มา'!T77+'4.บ้านแพง ใส่แค่ปี 68มา'!T77+'5.นาทม'!T77+'6.เรณูนคร ใส่แค่ปี 68มา'!T77+' 7.นาแก ใส่แค่ปี 69มา'!T77+'8.ศรีสงคราม'!T77+'9.นาหว้า'!T77+'10.โพนสวรรค์ ใส่แค่ปี 68มา'!T77+'11.วังยาง'!T77+'12.ธาตุพนม'!T77</f>
        <v>0</v>
      </c>
      <c r="U77" s="110">
        <f>+'1. นครพนม กรอกตัวหนังสือมา'!U77+'2.ปลาปาก รด,คชจ1เดือน&gt;แผน'!U77+'3.ท่าอุเทน ใส่แค่ปี 68มา'!U77+'4.บ้านแพง ใส่แค่ปี 68มา'!U77+'5.นาทม'!U77+'6.เรณูนคร ใส่แค่ปี 68มา'!U77+' 7.นาแก ใส่แค่ปี 69มา'!U77+'8.ศรีสงคราม'!U77+'9.นาหว้า'!U77+'10.โพนสวรรค์ ใส่แค่ปี 68มา'!U77+'11.วังยาง'!U77+'12.ธาตุพนม'!U77</f>
        <v>0</v>
      </c>
      <c r="V77" s="110">
        <f>+'1. นครพนม กรอกตัวหนังสือมา'!V77+'2.ปลาปาก รด,คชจ1เดือน&gt;แผน'!V77+'3.ท่าอุเทน ใส่แค่ปี 68มา'!V77+'4.บ้านแพง ใส่แค่ปี 68มา'!V77+'5.นาทม'!V77+'6.เรณูนคร ใส่แค่ปี 68มา'!V77+' 7.นาแก ใส่แค่ปี 69มา'!V77+'8.ศรีสงคราม'!V77+'9.นาหว้า'!V77+'10.โพนสวรรค์ ใส่แค่ปี 68มา'!V77+'11.วังยาง'!V77+'12.ธาตุพนม'!V77</f>
        <v>0</v>
      </c>
      <c r="W77" s="110">
        <f>+'1. นครพนม กรอกตัวหนังสือมา'!W77+'2.ปลาปาก รด,คชจ1เดือน&gt;แผน'!W77+'3.ท่าอุเทน ใส่แค่ปี 68มา'!W77+'4.บ้านแพง ใส่แค่ปี 68มา'!W77+'5.นาทม'!W77+'6.เรณูนคร ใส่แค่ปี 68มา'!W77+' 7.นาแก ใส่แค่ปี 69มา'!W77+'8.ศรีสงคราม'!W77+'9.นาหว้า'!W77+'10.โพนสวรรค์ ใส่แค่ปี 68มา'!W77+'11.วังยาง'!W77+'12.ธาตุพนม'!W77</f>
        <v>0</v>
      </c>
      <c r="X77" s="110">
        <f>+'1. นครพนม กรอกตัวหนังสือมา'!X77+'2.ปลาปาก รด,คชจ1เดือน&gt;แผน'!X77+'3.ท่าอุเทน ใส่แค่ปี 68มา'!X77+'4.บ้านแพง ใส่แค่ปี 68มา'!X77+'5.นาทม'!X77+'6.เรณูนคร ใส่แค่ปี 68มา'!X77+' 7.นาแก ใส่แค่ปี 69มา'!X77+'8.ศรีสงคราม'!X77+'9.นาหว้า'!X77+'10.โพนสวรรค์ ใส่แค่ปี 68มา'!X77+'11.วังยาง'!X77+'12.ธาตุพนม'!X77</f>
        <v>0</v>
      </c>
      <c r="Y77" s="110">
        <f>+'1. นครพนม กรอกตัวหนังสือมา'!Y77+'2.ปลาปาก รด,คชจ1เดือน&gt;แผน'!Y77+'3.ท่าอุเทน ใส่แค่ปี 68มา'!Y77+'4.บ้านแพง ใส่แค่ปี 68มา'!Y77+'5.นาทม'!Y77+'6.เรณูนคร ใส่แค่ปี 68มา'!Y77+' 7.นาแก ใส่แค่ปี 69มา'!Y77+'8.ศรีสงคราม'!Y77+'9.นาหว้า'!Y77+'10.โพนสวรรค์ ใส่แค่ปี 68มา'!Y77+'11.วังยาง'!Y77+'12.ธาตุพนม'!Y77</f>
        <v>0</v>
      </c>
      <c r="Z77" s="110">
        <f>+'1. นครพนม กรอกตัวหนังสือมา'!Z77+'2.ปลาปาก รด,คชจ1เดือน&gt;แผน'!Z77+'3.ท่าอุเทน ใส่แค่ปี 68มา'!Z77+'4.บ้านแพง ใส่แค่ปี 68มา'!Z77+'5.นาทม'!Z77+'6.เรณูนคร ใส่แค่ปี 68มา'!Z77+' 7.นาแก ใส่แค่ปี 69มา'!Z77+'8.ศรีสงคราม'!Z77+'9.นาหว้า'!Z77+'10.โพนสวรรค์ ใส่แค่ปี 68มา'!Z77+'11.วังยาง'!Z77+'12.ธาตุพนม'!Z77</f>
        <v>0</v>
      </c>
      <c r="AA77" s="110">
        <f>+'1. นครพนม กรอกตัวหนังสือมา'!AA77+'2.ปลาปาก รด,คชจ1เดือน&gt;แผน'!AA77+'3.ท่าอุเทน ใส่แค่ปี 68มา'!AA77+'4.บ้านแพง ใส่แค่ปี 68มา'!AA77+'5.นาทม'!AA77+'6.เรณูนคร ใส่แค่ปี 68มา'!AA77+' 7.นาแก ใส่แค่ปี 69มา'!AA77+'8.ศรีสงคราม'!AA77+'9.นาหว้า'!AA77+'10.โพนสวรรค์ ใส่แค่ปี 68มา'!AA77+'11.วังยาง'!AA77+'12.ธาตุพนม'!AA77</f>
        <v>0</v>
      </c>
      <c r="AB77" s="110">
        <f>+'1. นครพนม กรอกตัวหนังสือมา'!AB77+'2.ปลาปาก รด,คชจ1เดือน&gt;แผน'!AB77+'3.ท่าอุเทน ใส่แค่ปี 68มา'!AB77+'4.บ้านแพง ใส่แค่ปี 68มา'!AB77+'5.นาทม'!AB77+'6.เรณูนคร ใส่แค่ปี 68มา'!AB77+' 7.นาแก ใส่แค่ปี 69มา'!AB77+'8.ศรีสงคราม'!AB77+'9.นาหว้า'!AB77+'10.โพนสวรรค์ ใส่แค่ปี 68มา'!AB77+'11.วังยาง'!AB77+'12.ธาตุพนม'!AB77</f>
        <v>0</v>
      </c>
      <c r="AC77" s="110">
        <f>+'1. นครพนม กรอกตัวหนังสือมา'!AC77+'2.ปลาปาก รด,คชจ1เดือน&gt;แผน'!AC77+'3.ท่าอุเทน ใส่แค่ปี 68มา'!AC77+'4.บ้านแพง ใส่แค่ปี 68มา'!AC77+'5.นาทม'!AC77+'6.เรณูนคร ใส่แค่ปี 68มา'!AC77+' 7.นาแก ใส่แค่ปี 69มา'!AC77+'8.ศรีสงคราม'!AC77+'9.นาหว้า'!AC77+'10.โพนสวรรค์ ใส่แค่ปี 68มา'!AC77+'11.วังยาง'!AC77+'12.ธาตุพนม'!AC77</f>
        <v>0</v>
      </c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f>+'1. นครพนม กรอกตัวหนังสือมา'!E78+'2.ปลาปาก รด,คชจ1เดือน&gt;แผน'!E78+'3.ท่าอุเทน ใส่แค่ปี 68มา'!E78+'4.บ้านแพง ใส่แค่ปี 68มา'!E78+'5.นาทม'!E78+'6.เรณูนคร ใส่แค่ปี 68มา'!E78+' 7.นาแก ใส่แค่ปี 69มา'!E78+'8.ศรีสงคราม'!E78+'9.นาหว้า'!E78+'10.โพนสวรรค์ ใส่แค่ปี 68มา'!E78+'11.วังยาง'!E78+'12.ธาตุพนม'!E78</f>
        <v>221368231.28772724</v>
      </c>
      <c r="F78" s="110">
        <f>+'1. นครพนม กรอกตัวหนังสือมา'!F78+'2.ปลาปาก รด,คชจ1เดือน&gt;แผน'!F78+'3.ท่าอุเทน ใส่แค่ปี 68มา'!F78+'4.บ้านแพง ใส่แค่ปี 68มา'!F78+'5.นาทม'!F78+'6.เรณูนคร ใส่แค่ปี 68มา'!F78+' 7.นาแก ใส่แค่ปี 69มา'!F78+'8.ศรีสงคราม'!F78+'9.นาหว้า'!F78+'10.โพนสวรรค์ ใส่แค่ปี 68มา'!F78+'11.วังยาง'!F78+'12.ธาตุพนม'!F78</f>
        <v>71247122.079999998</v>
      </c>
      <c r="G78" s="110">
        <f>+'1. นครพนม กรอกตัวหนังสือมา'!G78+'2.ปลาปาก รด,คชจ1เดือน&gt;แผน'!G78+'3.ท่าอุเทน ใส่แค่ปี 68มา'!G78+'4.บ้านแพง ใส่แค่ปี 68มา'!G78+'5.นาทม'!G78+'6.เรณูนคร ใส่แค่ปี 68มา'!G78+' 7.นาแก ใส่แค่ปี 69มา'!G78+'8.ศรีสงคราม'!G78+'9.นาหว้า'!G78+'10.โพนสวรรค์ ใส่แค่ปี 68มา'!G78+'11.วังยาง'!G78+'12.ธาตุพนม'!G78</f>
        <v>132853859.56999999</v>
      </c>
      <c r="H78" s="110">
        <f>+'1. นครพนม กรอกตัวหนังสือมา'!H78+'2.ปลาปาก รด,คชจ1เดือน&gt;แผน'!H78+'3.ท่าอุเทน ใส่แค่ปี 68มา'!H78+'4.บ้านแพง ใส่แค่ปี 68มา'!H78+'5.นาทม'!H78+'6.เรณูนคร ใส่แค่ปี 68มา'!H78+' 7.นาแก ใส่แค่ปี 69มา'!H78+'8.ศรีสงคราม'!H78+'9.นาหว้า'!H78+'10.โพนสวรรค์ ใส่แค่ปี 68มา'!H78+'11.วังยาง'!H78+'12.ธาตุพนม'!H78</f>
        <v>0</v>
      </c>
      <c r="I78" s="110">
        <f>+'1. นครพนม กรอกตัวหนังสือมา'!I78+'2.ปลาปาก รด,คชจ1เดือน&gt;แผน'!I78+'3.ท่าอุเทน ใส่แค่ปี 68มา'!I78+'4.บ้านแพง ใส่แค่ปี 68มา'!I78+'5.นาทม'!I78+'6.เรณูนคร ใส่แค่ปี 68มา'!I78+' 7.นาแก ใส่แค่ปี 69มา'!I78+'8.ศรีสงคราม'!I78+'9.นาหว้า'!I78+'10.โพนสวรรค์ ใส่แค่ปี 68มา'!I78+'11.วังยาง'!I78+'12.ธาตุพนม'!I78</f>
        <v>0</v>
      </c>
      <c r="J78" s="110">
        <f>+'1. นครพนม กรอกตัวหนังสือมา'!J78+'2.ปลาปาก รด,คชจ1เดือน&gt;แผน'!J78+'3.ท่าอุเทน ใส่แค่ปี 68มา'!J78+'4.บ้านแพง ใส่แค่ปี 68มา'!J78+'5.นาทม'!J78+'6.เรณูนคร ใส่แค่ปี 68มา'!J78+' 7.นาแก ใส่แค่ปี 69มา'!J78+'8.ศรีสงคราม'!J78+'9.นาหว้า'!J78+'10.โพนสวรรค์ ใส่แค่ปี 68มา'!J78+'11.วังยาง'!J78+'12.ธาตุพนม'!J78</f>
        <v>0</v>
      </c>
      <c r="K78" s="110">
        <f>+'1. นครพนม กรอกตัวหนังสือมา'!K78+'2.ปลาปาก รด,คชจ1เดือน&gt;แผน'!K78+'3.ท่าอุเทน ใส่แค่ปี 68มา'!K78+'4.บ้านแพง ใส่แค่ปี 68มา'!K78+'5.นาทม'!K78+'6.เรณูนคร ใส่แค่ปี 68มา'!K78+' 7.นาแก ใส่แค่ปี 69มา'!K78+'8.ศรีสงคราม'!K78+'9.นาหว้า'!K78+'10.โพนสวรรค์ ใส่แค่ปี 68มา'!K78+'11.วังยาง'!K78+'12.ธาตุพนม'!K78</f>
        <v>0</v>
      </c>
      <c r="L78" s="110">
        <f>+'1. นครพนม กรอกตัวหนังสือมา'!L78+'2.ปลาปาก รด,คชจ1เดือน&gt;แผน'!L78+'3.ท่าอุเทน ใส่แค่ปี 68มา'!L78+'4.บ้านแพง ใส่แค่ปี 68มา'!L78+'5.นาทม'!L78+'6.เรณูนคร ใส่แค่ปี 68มา'!L78+' 7.นาแก ใส่แค่ปี 69มา'!L78+'8.ศรีสงคราม'!L78+'9.นาหว้า'!L78+'10.โพนสวรรค์ ใส่แค่ปี 68มา'!L78+'11.วังยาง'!L78+'12.ธาตุพนม'!L78</f>
        <v>0</v>
      </c>
      <c r="M78" s="110">
        <f>+'1. นครพนม กรอกตัวหนังสือมา'!M78+'2.ปลาปาก รด,คชจ1เดือน&gt;แผน'!M78+'3.ท่าอุเทน ใส่แค่ปี 68มา'!M78+'4.บ้านแพง ใส่แค่ปี 68มา'!M78+'5.นาทม'!M78+'6.เรณูนคร ใส่แค่ปี 68มา'!M78+' 7.นาแก ใส่แค่ปี 69มา'!M78+'8.ศรีสงคราม'!M78+'9.นาหว้า'!M78+'10.โพนสวรรค์ ใส่แค่ปี 68มา'!M78+'11.วังยาง'!M78+'12.ธาตุพนม'!M78</f>
        <v>0</v>
      </c>
      <c r="N78" s="110">
        <f>+'1. นครพนม กรอกตัวหนังสือมา'!N78+'2.ปลาปาก รด,คชจ1เดือน&gt;แผน'!N78+'3.ท่าอุเทน ใส่แค่ปี 68มา'!N78+'4.บ้านแพง ใส่แค่ปี 68มา'!N78+'5.นาทม'!N78+'6.เรณูนคร ใส่แค่ปี 68มา'!N78+' 7.นาแก ใส่แค่ปี 69มา'!N78+'8.ศรีสงคราม'!N78+'9.นาหว้า'!N78+'10.โพนสวรรค์ ใส่แค่ปี 68มา'!N78+'11.วังยาง'!N78+'12.ธาตุพนม'!N78</f>
        <v>0</v>
      </c>
      <c r="O78" s="110">
        <f>+'1. นครพนม กรอกตัวหนังสือมา'!O78+'2.ปลาปาก รด,คชจ1เดือน&gt;แผน'!O78+'3.ท่าอุเทน ใส่แค่ปี 68มา'!O78+'4.บ้านแพง ใส่แค่ปี 68มา'!O78+'5.นาทม'!O78+'6.เรณูนคร ใส่แค่ปี 68มา'!O78+' 7.นาแก ใส่แค่ปี 69มา'!O78+'8.ศรีสงคราม'!O78+'9.นาหว้า'!O78+'10.โพนสวรรค์ ใส่แค่ปี 68มา'!O78+'11.วังยาง'!O78+'12.ธาตุพนม'!O78</f>
        <v>0</v>
      </c>
      <c r="P78" s="110">
        <f>+'1. นครพนม กรอกตัวหนังสือมา'!P78+'2.ปลาปาก รด,คชจ1เดือน&gt;แผน'!P78+'3.ท่าอุเทน ใส่แค่ปี 68มา'!P78+'4.บ้านแพง ใส่แค่ปี 68มา'!P78+'5.นาทม'!P78+'6.เรณูนคร ใส่แค่ปี 68มา'!P78+' 7.นาแก ใส่แค่ปี 69มา'!P78+'8.ศรีสงคราม'!P78+'9.นาหว้า'!P78+'10.โพนสวรรค์ ใส่แค่ปี 68มา'!P78+'11.วังยาง'!P78+'12.ธาตุพนม'!P78</f>
        <v>0</v>
      </c>
      <c r="Q78" s="110">
        <f>+'1. นครพนม กรอกตัวหนังสือมา'!Q78+'2.ปลาปาก รด,คชจ1เดือน&gt;แผน'!Q78+'3.ท่าอุเทน ใส่แค่ปี 68มา'!Q78+'4.บ้านแพง ใส่แค่ปี 68มา'!Q78+'5.นาทม'!Q78+'6.เรณูนคร ใส่แค่ปี 68มา'!Q78+' 7.นาแก ใส่แค่ปี 69มา'!Q78+'8.ศรีสงคราม'!Q78+'9.นาหว้า'!Q78+'10.โพนสวรรค์ ใส่แค่ปี 68มา'!Q78+'11.วังยาง'!Q78+'12.ธาตุพนม'!Q78</f>
        <v>0</v>
      </c>
      <c r="R78" s="110">
        <f>+'1. นครพนม กรอกตัวหนังสือมา'!R78+'2.ปลาปาก รด,คชจ1เดือน&gt;แผน'!R78+'3.ท่าอุเทน ใส่แค่ปี 68มา'!R78+'4.บ้านแพง ใส่แค่ปี 68มา'!R78+'5.นาทม'!R78+'6.เรณูนคร ใส่แค่ปี 68มา'!R78+' 7.นาแก ใส่แค่ปี 69มา'!R78+'8.ศรีสงคราม'!R78+'9.นาหว้า'!R78+'10.โพนสวรรค์ ใส่แค่ปี 68มา'!R78+'11.วังยาง'!R78+'12.ธาตุพนม'!R78</f>
        <v>0</v>
      </c>
      <c r="S78" s="110">
        <f>+'1. นครพนม กรอกตัวหนังสือมา'!S78+'2.ปลาปาก รด,คชจ1เดือน&gt;แผน'!S78+'3.ท่าอุเทน ใส่แค่ปี 68มา'!S78+'4.บ้านแพง ใส่แค่ปี 68มา'!S78+'5.นาทม'!S78+'6.เรณูนคร ใส่แค่ปี 68มา'!S78+' 7.นาแก ใส่แค่ปี 69มา'!S78+'8.ศรีสงคราม'!S78+'9.นาหว้า'!S78+'10.โพนสวรรค์ ใส่แค่ปี 68มา'!S78+'11.วังยาง'!S78+'12.ธาตุพนม'!S78</f>
        <v>0</v>
      </c>
      <c r="T78" s="110">
        <f>+'1. นครพนม กรอกตัวหนังสือมา'!T78+'2.ปลาปาก รด,คชจ1เดือน&gt;แผน'!T78+'3.ท่าอุเทน ใส่แค่ปี 68มา'!T78+'4.บ้านแพง ใส่แค่ปี 68มา'!T78+'5.นาทม'!T78+'6.เรณูนคร ใส่แค่ปี 68มา'!T78+' 7.นาแก ใส่แค่ปี 69มา'!T78+'8.ศรีสงคราม'!T78+'9.นาหว้า'!T78+'10.โพนสวรรค์ ใส่แค่ปี 68มา'!T78+'11.วังยาง'!T78+'12.ธาตุพนม'!T78</f>
        <v>0</v>
      </c>
      <c r="U78" s="110">
        <f>+'1. นครพนม กรอกตัวหนังสือมา'!U78+'2.ปลาปาก รด,คชจ1เดือน&gt;แผน'!U78+'3.ท่าอุเทน ใส่แค่ปี 68มา'!U78+'4.บ้านแพง ใส่แค่ปี 68มา'!U78+'5.นาทม'!U78+'6.เรณูนคร ใส่แค่ปี 68มา'!U78+' 7.นาแก ใส่แค่ปี 69มา'!U78+'8.ศรีสงคราม'!U78+'9.นาหว้า'!U78+'10.โพนสวรรค์ ใส่แค่ปี 68มา'!U78+'11.วังยาง'!U78+'12.ธาตุพนม'!U78</f>
        <v>0</v>
      </c>
      <c r="V78" s="110">
        <f>+'1. นครพนม กรอกตัวหนังสือมา'!V78+'2.ปลาปาก รด,คชจ1เดือน&gt;แผน'!V78+'3.ท่าอุเทน ใส่แค่ปี 68มา'!V78+'4.บ้านแพง ใส่แค่ปี 68มา'!V78+'5.นาทม'!V78+'6.เรณูนคร ใส่แค่ปี 68มา'!V78+' 7.นาแก ใส่แค่ปี 69มา'!V78+'8.ศรีสงคราม'!V78+'9.นาหว้า'!V78+'10.โพนสวรรค์ ใส่แค่ปี 68มา'!V78+'11.วังยาง'!V78+'12.ธาตุพนม'!V78</f>
        <v>0</v>
      </c>
      <c r="W78" s="110">
        <f>+'1. นครพนม กรอกตัวหนังสือมา'!W78+'2.ปลาปาก รด,คชจ1เดือน&gt;แผน'!W78+'3.ท่าอุเทน ใส่แค่ปี 68มา'!W78+'4.บ้านแพง ใส่แค่ปี 68มา'!W78+'5.นาทม'!W78+'6.เรณูนคร ใส่แค่ปี 68มา'!W78+' 7.นาแก ใส่แค่ปี 69มา'!W78+'8.ศรีสงคราม'!W78+'9.นาหว้า'!W78+'10.โพนสวรรค์ ใส่แค่ปี 68มา'!W78+'11.วังยาง'!W78+'12.ธาตุพนม'!W78</f>
        <v>0</v>
      </c>
      <c r="X78" s="110">
        <f>+'1. นครพนม กรอกตัวหนังสือมา'!X78+'2.ปลาปาก รด,คชจ1เดือน&gt;แผน'!X78+'3.ท่าอุเทน ใส่แค่ปี 68มา'!X78+'4.บ้านแพง ใส่แค่ปี 68มา'!X78+'5.นาทม'!X78+'6.เรณูนคร ใส่แค่ปี 68มา'!X78+' 7.นาแก ใส่แค่ปี 69มา'!X78+'8.ศรีสงคราม'!X78+'9.นาหว้า'!X78+'10.โพนสวรรค์ ใส่แค่ปี 68มา'!X78+'11.วังยาง'!X78+'12.ธาตุพนม'!X78</f>
        <v>0</v>
      </c>
      <c r="Y78" s="110">
        <f>+'1. นครพนม กรอกตัวหนังสือมา'!Y78+'2.ปลาปาก รด,คชจ1เดือน&gt;แผน'!Y78+'3.ท่าอุเทน ใส่แค่ปี 68มา'!Y78+'4.บ้านแพง ใส่แค่ปี 68มา'!Y78+'5.นาทม'!Y78+'6.เรณูนคร ใส่แค่ปี 68มา'!Y78+' 7.นาแก ใส่แค่ปี 69มา'!Y78+'8.ศรีสงคราม'!Y78+'9.นาหว้า'!Y78+'10.โพนสวรรค์ ใส่แค่ปี 68มา'!Y78+'11.วังยาง'!Y78+'12.ธาตุพนม'!Y78</f>
        <v>0</v>
      </c>
      <c r="Z78" s="110">
        <f>+'1. นครพนม กรอกตัวหนังสือมา'!Z78+'2.ปลาปาก รด,คชจ1เดือน&gt;แผน'!Z78+'3.ท่าอุเทน ใส่แค่ปี 68มา'!Z78+'4.บ้านแพง ใส่แค่ปี 68มา'!Z78+'5.นาทม'!Z78+'6.เรณูนคร ใส่แค่ปี 68มา'!Z78+' 7.นาแก ใส่แค่ปี 69มา'!Z78+'8.ศรีสงคราม'!Z78+'9.นาหว้า'!Z78+'10.โพนสวรรค์ ใส่แค่ปี 68มา'!Z78+'11.วังยาง'!Z78+'12.ธาตุพนม'!Z78</f>
        <v>0</v>
      </c>
      <c r="AA78" s="110">
        <f>+'1. นครพนม กรอกตัวหนังสือมา'!AA78+'2.ปลาปาก รด,คชจ1เดือน&gt;แผน'!AA78+'3.ท่าอุเทน ใส่แค่ปี 68มา'!AA78+'4.บ้านแพง ใส่แค่ปี 68มา'!AA78+'5.นาทม'!AA78+'6.เรณูนคร ใส่แค่ปี 68มา'!AA78+' 7.นาแก ใส่แค่ปี 69มา'!AA78+'8.ศรีสงคราม'!AA78+'9.นาหว้า'!AA78+'10.โพนสวรรค์ ใส่แค่ปี 68มา'!AA78+'11.วังยาง'!AA78+'12.ธาตุพนม'!AA78</f>
        <v>0</v>
      </c>
      <c r="AB78" s="110">
        <f>+'1. นครพนม กรอกตัวหนังสือมา'!AB78+'2.ปลาปาก รด,คชจ1เดือน&gt;แผน'!AB78+'3.ท่าอุเทน ใส่แค่ปี 68มา'!AB78+'4.บ้านแพง ใส่แค่ปี 68มา'!AB78+'5.นาทม'!AB78+'6.เรณูนคร ใส่แค่ปี 68มา'!AB78+' 7.นาแก ใส่แค่ปี 69มา'!AB78+'8.ศรีสงคราม'!AB78+'9.นาหว้า'!AB78+'10.โพนสวรรค์ ใส่แค่ปี 68มา'!AB78+'11.วังยาง'!AB78+'12.ธาตุพนม'!AB78</f>
        <v>0</v>
      </c>
      <c r="AC78" s="110">
        <f>+'1. นครพนม กรอกตัวหนังสือมา'!AC78+'2.ปลาปาก รด,คชจ1เดือน&gt;แผน'!AC78+'3.ท่าอุเทน ใส่แค่ปี 68มา'!AC78+'4.บ้านแพง ใส่แค่ปี 68มา'!AC78+'5.นาทม'!AC78+'6.เรณูนคร ใส่แค่ปี 68มา'!AC78+' 7.นาแก ใส่แค่ปี 69มา'!AC78+'8.ศรีสงคราม'!AC78+'9.นาหว้า'!AC78+'10.โพนสวรรค์ ใส่แค่ปี 68มา'!AC78+'11.วังยาง'!AC78+'12.ธาตุพนม'!AC78</f>
        <v>0</v>
      </c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f>+'1. นครพนม กรอกตัวหนังสือมา'!E79+'2.ปลาปาก รด,คชจ1เดือน&gt;แผน'!E79+'3.ท่าอุเทน ใส่แค่ปี 68มา'!E79+'4.บ้านแพง ใส่แค่ปี 68มา'!E79+'5.นาทม'!E79+'6.เรณูนคร ใส่แค่ปี 68มา'!E79+' 7.นาแก ใส่แค่ปี 69มา'!E79+'8.ศรีสงคราม'!E79+'9.นาหว้า'!E79+'10.โพนสวรรค์ ใส่แค่ปี 68มา'!E79+'11.วังยาง'!E79+'12.ธาตุพนม'!E79</f>
        <v>15325509.98</v>
      </c>
      <c r="F79" s="110">
        <f>+'1. นครพนม กรอกตัวหนังสือมา'!F79+'2.ปลาปาก รด,คชจ1เดือน&gt;แผน'!F79+'3.ท่าอุเทน ใส่แค่ปี 68มา'!F79+'4.บ้านแพง ใส่แค่ปี 68มา'!F79+'5.นาทม'!F79+'6.เรณูนคร ใส่แค่ปี 68มา'!F79+' 7.นาแก ใส่แค่ปี 69มา'!F79+'8.ศรีสงคราม'!F79+'9.นาหว้า'!F79+'10.โพนสวรรค์ ใส่แค่ปี 68มา'!F79+'11.วังยาง'!F79+'12.ธาตุพนม'!F79</f>
        <v>0</v>
      </c>
      <c r="G79" s="110">
        <f>+'1. นครพนม กรอกตัวหนังสือมา'!G79+'2.ปลาปาก รด,คชจ1เดือน&gt;แผน'!G79+'3.ท่าอุเทน ใส่แค่ปี 68มา'!G79+'4.บ้านแพง ใส่แค่ปี 68มา'!G79+'5.นาทม'!G79+'6.เรณูนคร ใส่แค่ปี 68มา'!G79+' 7.นาแก ใส่แค่ปี 69มา'!G79+'8.ศรีสงคราม'!G79+'9.นาหว้า'!G79+'10.โพนสวรรค์ ใส่แค่ปี 68มา'!G79+'11.วังยาง'!G79+'12.ธาตุพนม'!G79</f>
        <v>778279.76</v>
      </c>
      <c r="H79" s="110">
        <f>+'1. นครพนม กรอกตัวหนังสือมา'!H79+'2.ปลาปาก รด,คชจ1เดือน&gt;แผน'!H79+'3.ท่าอุเทน ใส่แค่ปี 68มา'!H79+'4.บ้านแพง ใส่แค่ปี 68มา'!H79+'5.นาทม'!H79+'6.เรณูนคร ใส่แค่ปี 68มา'!H79+' 7.นาแก ใส่แค่ปี 69มา'!H79+'8.ศรีสงคราม'!H79+'9.นาหว้า'!H79+'10.โพนสวรรค์ ใส่แค่ปี 68มา'!H79+'11.วังยาง'!H79+'12.ธาตุพนม'!H79</f>
        <v>0</v>
      </c>
      <c r="I79" s="110">
        <f>+'1. นครพนม กรอกตัวหนังสือมา'!I79+'2.ปลาปาก รด,คชจ1เดือน&gt;แผน'!I79+'3.ท่าอุเทน ใส่แค่ปี 68มา'!I79+'4.บ้านแพง ใส่แค่ปี 68มา'!I79+'5.นาทม'!I79+'6.เรณูนคร ใส่แค่ปี 68มา'!I79+' 7.นาแก ใส่แค่ปี 69มา'!I79+'8.ศรีสงคราม'!I79+'9.นาหว้า'!I79+'10.โพนสวรรค์ ใส่แค่ปี 68มา'!I79+'11.วังยาง'!I79+'12.ธาตุพนม'!I79</f>
        <v>0</v>
      </c>
      <c r="J79" s="110">
        <f>+'1. นครพนม กรอกตัวหนังสือมา'!J79+'2.ปลาปาก รด,คชจ1เดือน&gt;แผน'!J79+'3.ท่าอุเทน ใส่แค่ปี 68มา'!J79+'4.บ้านแพง ใส่แค่ปี 68มา'!J79+'5.นาทม'!J79+'6.เรณูนคร ใส่แค่ปี 68มา'!J79+' 7.นาแก ใส่แค่ปี 69มา'!J79+'8.ศรีสงคราม'!J79+'9.นาหว้า'!J79+'10.โพนสวรรค์ ใส่แค่ปี 68มา'!J79+'11.วังยาง'!J79+'12.ธาตุพนม'!J79</f>
        <v>0</v>
      </c>
      <c r="K79" s="110">
        <f>+'1. นครพนม กรอกตัวหนังสือมา'!K79+'2.ปลาปาก รด,คชจ1เดือน&gt;แผน'!K79+'3.ท่าอุเทน ใส่แค่ปี 68มา'!K79+'4.บ้านแพง ใส่แค่ปี 68มา'!K79+'5.นาทม'!K79+'6.เรณูนคร ใส่แค่ปี 68มา'!K79+' 7.นาแก ใส่แค่ปี 69มา'!K79+'8.ศรีสงคราม'!K79+'9.นาหว้า'!K79+'10.โพนสวรรค์ ใส่แค่ปี 68มา'!K79+'11.วังยาง'!K79+'12.ธาตุพนม'!K79</f>
        <v>0</v>
      </c>
      <c r="L79" s="110">
        <f>+'1. นครพนม กรอกตัวหนังสือมา'!L79+'2.ปลาปาก รด,คชจ1เดือน&gt;แผน'!L79+'3.ท่าอุเทน ใส่แค่ปี 68มา'!L79+'4.บ้านแพง ใส่แค่ปี 68มา'!L79+'5.นาทม'!L79+'6.เรณูนคร ใส่แค่ปี 68มา'!L79+' 7.นาแก ใส่แค่ปี 69มา'!L79+'8.ศรีสงคราม'!L79+'9.นาหว้า'!L79+'10.โพนสวรรค์ ใส่แค่ปี 68มา'!L79+'11.วังยาง'!L79+'12.ธาตุพนม'!L79</f>
        <v>0</v>
      </c>
      <c r="M79" s="110">
        <f>+'1. นครพนม กรอกตัวหนังสือมา'!M79+'2.ปลาปาก รด,คชจ1เดือน&gt;แผน'!M79+'3.ท่าอุเทน ใส่แค่ปี 68มา'!M79+'4.บ้านแพง ใส่แค่ปี 68มา'!M79+'5.นาทม'!M79+'6.เรณูนคร ใส่แค่ปี 68มา'!M79+' 7.นาแก ใส่แค่ปี 69มา'!M79+'8.ศรีสงคราม'!M79+'9.นาหว้า'!M79+'10.โพนสวรรค์ ใส่แค่ปี 68มา'!M79+'11.วังยาง'!M79+'12.ธาตุพนม'!M79</f>
        <v>0</v>
      </c>
      <c r="N79" s="110">
        <f>+'1. นครพนม กรอกตัวหนังสือมา'!N79+'2.ปลาปาก รด,คชจ1เดือน&gt;แผน'!N79+'3.ท่าอุเทน ใส่แค่ปี 68มา'!N79+'4.บ้านแพง ใส่แค่ปี 68มา'!N79+'5.นาทม'!N79+'6.เรณูนคร ใส่แค่ปี 68มา'!N79+' 7.นาแก ใส่แค่ปี 69มา'!N79+'8.ศรีสงคราม'!N79+'9.นาหว้า'!N79+'10.โพนสวรรค์ ใส่แค่ปี 68มา'!N79+'11.วังยาง'!N79+'12.ธาตุพนม'!N79</f>
        <v>0</v>
      </c>
      <c r="O79" s="110">
        <f>+'1. นครพนม กรอกตัวหนังสือมา'!O79+'2.ปลาปาก รด,คชจ1เดือน&gt;แผน'!O79+'3.ท่าอุเทน ใส่แค่ปี 68มา'!O79+'4.บ้านแพง ใส่แค่ปี 68มา'!O79+'5.นาทม'!O79+'6.เรณูนคร ใส่แค่ปี 68มา'!O79+' 7.นาแก ใส่แค่ปี 69มา'!O79+'8.ศรีสงคราม'!O79+'9.นาหว้า'!O79+'10.โพนสวรรค์ ใส่แค่ปี 68มา'!O79+'11.วังยาง'!O79+'12.ธาตุพนม'!O79</f>
        <v>0</v>
      </c>
      <c r="P79" s="110">
        <f>+'1. นครพนม กรอกตัวหนังสือมา'!P79+'2.ปลาปาก รด,คชจ1เดือน&gt;แผน'!P79+'3.ท่าอุเทน ใส่แค่ปี 68มา'!P79+'4.บ้านแพง ใส่แค่ปี 68มา'!P79+'5.นาทม'!P79+'6.เรณูนคร ใส่แค่ปี 68มา'!P79+' 7.นาแก ใส่แค่ปี 69มา'!P79+'8.ศรีสงคราม'!P79+'9.นาหว้า'!P79+'10.โพนสวรรค์ ใส่แค่ปี 68มา'!P79+'11.วังยาง'!P79+'12.ธาตุพนม'!P79</f>
        <v>0</v>
      </c>
      <c r="Q79" s="110">
        <f>+'1. นครพนม กรอกตัวหนังสือมา'!Q79+'2.ปลาปาก รด,คชจ1เดือน&gt;แผน'!Q79+'3.ท่าอุเทน ใส่แค่ปี 68มา'!Q79+'4.บ้านแพง ใส่แค่ปี 68มา'!Q79+'5.นาทม'!Q79+'6.เรณูนคร ใส่แค่ปี 68มา'!Q79+' 7.นาแก ใส่แค่ปี 69มา'!Q79+'8.ศรีสงคราม'!Q79+'9.นาหว้า'!Q79+'10.โพนสวรรค์ ใส่แค่ปี 68มา'!Q79+'11.วังยาง'!Q79+'12.ธาตุพนม'!Q79</f>
        <v>0</v>
      </c>
      <c r="R79" s="110">
        <f>+'1. นครพนม กรอกตัวหนังสือมา'!R79+'2.ปลาปาก รด,คชจ1เดือน&gt;แผน'!R79+'3.ท่าอุเทน ใส่แค่ปี 68มา'!R79+'4.บ้านแพง ใส่แค่ปี 68มา'!R79+'5.นาทม'!R79+'6.เรณูนคร ใส่แค่ปี 68มา'!R79+' 7.นาแก ใส่แค่ปี 69มา'!R79+'8.ศรีสงคราม'!R79+'9.นาหว้า'!R79+'10.โพนสวรรค์ ใส่แค่ปี 68มา'!R79+'11.วังยาง'!R79+'12.ธาตุพนม'!R79</f>
        <v>0</v>
      </c>
      <c r="S79" s="110">
        <f>+'1. นครพนม กรอกตัวหนังสือมา'!S79+'2.ปลาปาก รด,คชจ1เดือน&gt;แผน'!S79+'3.ท่าอุเทน ใส่แค่ปี 68มา'!S79+'4.บ้านแพง ใส่แค่ปี 68มา'!S79+'5.นาทม'!S79+'6.เรณูนคร ใส่แค่ปี 68มา'!S79+' 7.นาแก ใส่แค่ปี 69มา'!S79+'8.ศรีสงคราม'!S79+'9.นาหว้า'!S79+'10.โพนสวรรค์ ใส่แค่ปี 68มา'!S79+'11.วังยาง'!S79+'12.ธาตุพนม'!S79</f>
        <v>0</v>
      </c>
      <c r="T79" s="110">
        <f>+'1. นครพนม กรอกตัวหนังสือมา'!T79+'2.ปลาปาก รด,คชจ1เดือน&gt;แผน'!T79+'3.ท่าอุเทน ใส่แค่ปี 68มา'!T79+'4.บ้านแพง ใส่แค่ปี 68มา'!T79+'5.นาทม'!T79+'6.เรณูนคร ใส่แค่ปี 68มา'!T79+' 7.นาแก ใส่แค่ปี 69มา'!T79+'8.ศรีสงคราม'!T79+'9.นาหว้า'!T79+'10.โพนสวรรค์ ใส่แค่ปี 68มา'!T79+'11.วังยาง'!T79+'12.ธาตุพนม'!T79</f>
        <v>0</v>
      </c>
      <c r="U79" s="110">
        <f>+'1. นครพนม กรอกตัวหนังสือมา'!U79+'2.ปลาปาก รด,คชจ1เดือน&gt;แผน'!U79+'3.ท่าอุเทน ใส่แค่ปี 68มา'!U79+'4.บ้านแพง ใส่แค่ปี 68มา'!U79+'5.นาทม'!U79+'6.เรณูนคร ใส่แค่ปี 68มา'!U79+' 7.นาแก ใส่แค่ปี 69มา'!U79+'8.ศรีสงคราม'!U79+'9.นาหว้า'!U79+'10.โพนสวรรค์ ใส่แค่ปี 68มา'!U79+'11.วังยาง'!U79+'12.ธาตุพนม'!U79</f>
        <v>0</v>
      </c>
      <c r="V79" s="110">
        <f>+'1. นครพนม กรอกตัวหนังสือมา'!V79+'2.ปลาปาก รด,คชจ1เดือน&gt;แผน'!V79+'3.ท่าอุเทน ใส่แค่ปี 68มา'!V79+'4.บ้านแพง ใส่แค่ปี 68มา'!V79+'5.นาทม'!V79+'6.เรณูนคร ใส่แค่ปี 68มา'!V79+' 7.นาแก ใส่แค่ปี 69มา'!V79+'8.ศรีสงคราม'!V79+'9.นาหว้า'!V79+'10.โพนสวรรค์ ใส่แค่ปี 68มา'!V79+'11.วังยาง'!V79+'12.ธาตุพนม'!V79</f>
        <v>0</v>
      </c>
      <c r="W79" s="110">
        <f>+'1. นครพนม กรอกตัวหนังสือมา'!W79+'2.ปลาปาก รด,คชจ1เดือน&gt;แผน'!W79+'3.ท่าอุเทน ใส่แค่ปี 68มา'!W79+'4.บ้านแพง ใส่แค่ปี 68มา'!W79+'5.นาทม'!W79+'6.เรณูนคร ใส่แค่ปี 68มา'!W79+' 7.นาแก ใส่แค่ปี 69มา'!W79+'8.ศรีสงคราม'!W79+'9.นาหว้า'!W79+'10.โพนสวรรค์ ใส่แค่ปี 68มา'!W79+'11.วังยาง'!W79+'12.ธาตุพนม'!W79</f>
        <v>0</v>
      </c>
      <c r="X79" s="110">
        <f>+'1. นครพนม กรอกตัวหนังสือมา'!X79+'2.ปลาปาก รด,คชจ1เดือน&gt;แผน'!X79+'3.ท่าอุเทน ใส่แค่ปี 68มา'!X79+'4.บ้านแพง ใส่แค่ปี 68มา'!X79+'5.นาทม'!X79+'6.เรณูนคร ใส่แค่ปี 68มา'!X79+' 7.นาแก ใส่แค่ปี 69มา'!X79+'8.ศรีสงคราม'!X79+'9.นาหว้า'!X79+'10.โพนสวรรค์ ใส่แค่ปี 68มา'!X79+'11.วังยาง'!X79+'12.ธาตุพนม'!X79</f>
        <v>0</v>
      </c>
      <c r="Y79" s="110">
        <f>+'1. นครพนม กรอกตัวหนังสือมา'!Y79+'2.ปลาปาก รด,คชจ1เดือน&gt;แผน'!Y79+'3.ท่าอุเทน ใส่แค่ปี 68มา'!Y79+'4.บ้านแพง ใส่แค่ปี 68มา'!Y79+'5.นาทม'!Y79+'6.เรณูนคร ใส่แค่ปี 68มา'!Y79+' 7.นาแก ใส่แค่ปี 69มา'!Y79+'8.ศรีสงคราม'!Y79+'9.นาหว้า'!Y79+'10.โพนสวรรค์ ใส่แค่ปี 68มา'!Y79+'11.วังยาง'!Y79+'12.ธาตุพนม'!Y79</f>
        <v>0</v>
      </c>
      <c r="Z79" s="110">
        <f>+'1. นครพนม กรอกตัวหนังสือมา'!Z79+'2.ปลาปาก รด,คชจ1เดือน&gt;แผน'!Z79+'3.ท่าอุเทน ใส่แค่ปี 68มา'!Z79+'4.บ้านแพง ใส่แค่ปี 68มา'!Z79+'5.นาทม'!Z79+'6.เรณูนคร ใส่แค่ปี 68มา'!Z79+' 7.นาแก ใส่แค่ปี 69มา'!Z79+'8.ศรีสงคราม'!Z79+'9.นาหว้า'!Z79+'10.โพนสวรรค์ ใส่แค่ปี 68มา'!Z79+'11.วังยาง'!Z79+'12.ธาตุพนม'!Z79</f>
        <v>0</v>
      </c>
      <c r="AA79" s="110">
        <f>+'1. นครพนม กรอกตัวหนังสือมา'!AA79+'2.ปลาปาก รด,คชจ1เดือน&gt;แผน'!AA79+'3.ท่าอุเทน ใส่แค่ปี 68มา'!AA79+'4.บ้านแพง ใส่แค่ปี 68มา'!AA79+'5.นาทม'!AA79+'6.เรณูนคร ใส่แค่ปี 68มา'!AA79+' 7.นาแก ใส่แค่ปี 69มา'!AA79+'8.ศรีสงคราม'!AA79+'9.นาหว้า'!AA79+'10.โพนสวรรค์ ใส่แค่ปี 68มา'!AA79+'11.วังยาง'!AA79+'12.ธาตุพนม'!AA79</f>
        <v>0</v>
      </c>
      <c r="AB79" s="110">
        <f>+'1. นครพนม กรอกตัวหนังสือมา'!AB79+'2.ปลาปาก รด,คชจ1เดือน&gt;แผน'!AB79+'3.ท่าอุเทน ใส่แค่ปี 68มา'!AB79+'4.บ้านแพง ใส่แค่ปี 68มา'!AB79+'5.นาทม'!AB79+'6.เรณูนคร ใส่แค่ปี 68มา'!AB79+' 7.นาแก ใส่แค่ปี 69มา'!AB79+'8.ศรีสงคราม'!AB79+'9.นาหว้า'!AB79+'10.โพนสวรรค์ ใส่แค่ปี 68มา'!AB79+'11.วังยาง'!AB79+'12.ธาตุพนม'!AB79</f>
        <v>0</v>
      </c>
      <c r="AC79" s="110">
        <f>+'1. นครพนม กรอกตัวหนังสือมา'!AC79+'2.ปลาปาก รด,คชจ1เดือน&gt;แผน'!AC79+'3.ท่าอุเทน ใส่แค่ปี 68มา'!AC79+'4.บ้านแพง ใส่แค่ปี 68มา'!AC79+'5.นาทม'!AC79+'6.เรณูนคร ใส่แค่ปี 68มา'!AC79+' 7.นาแก ใส่แค่ปี 69มา'!AC79+'8.ศรีสงคราม'!AC79+'9.นาหว้า'!AC79+'10.โพนสวรรค์ ใส่แค่ปี 68มา'!AC79+'11.วังยาง'!AC79+'12.ธาตุพนม'!AC79</f>
        <v>0</v>
      </c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249529813.76772723</v>
      </c>
      <c r="F80" s="115">
        <f t="shared" si="32"/>
        <v>83569788.269999996</v>
      </c>
      <c r="G80" s="115">
        <f t="shared" si="32"/>
        <v>138471214.08999997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5:5" ht="24" customHeight="1"/>
    <row r="82" spans="5:5" ht="24" customHeight="1"/>
    <row r="83" spans="5:5" ht="24" customHeight="1">
      <c r="E83" s="125"/>
    </row>
    <row r="84" spans="5:5" ht="24" customHeight="1"/>
    <row r="85" spans="5:5" ht="24" customHeight="1"/>
    <row r="86" spans="5:5" ht="24" customHeight="1"/>
    <row r="87" spans="5:5" ht="24" customHeight="1"/>
    <row r="88" spans="5:5" ht="24" customHeight="1"/>
    <row r="89" spans="5:5" ht="24" customHeight="1"/>
    <row r="90" spans="5:5" ht="24" customHeight="1"/>
    <row r="91" spans="5:5" ht="24" customHeight="1"/>
    <row r="92" spans="5:5" ht="24" customHeight="1"/>
    <row r="93" spans="5:5" ht="24" customHeight="1"/>
    <row r="94" spans="5:5" ht="24" customHeight="1"/>
    <row r="95" spans="5:5" ht="24" customHeight="1"/>
    <row r="96" spans="5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92D050"/>
  </sheetPr>
  <dimension ref="A1:AG1000"/>
  <sheetViews>
    <sheetView topLeftCell="O1" zoomScale="80" zoomScaleNormal="80" workbookViewId="0">
      <pane ySplit="8" topLeftCell="A9" activePane="bottomLeft" state="frozen"/>
      <selection pane="bottomLeft" activeCell="AB11" sqref="AB11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22.7109375" bestFit="1" customWidth="1"/>
    <col min="6" max="6" width="15" bestFit="1" customWidth="1"/>
    <col min="7" max="7" width="14.35546875" bestFit="1" customWidth="1"/>
    <col min="8" max="8" width="12.140625" bestFit="1" customWidth="1"/>
    <col min="9" max="9" width="5.78515625" bestFit="1" customWidth="1"/>
    <col min="10" max="10" width="12.140625" bestFit="1" customWidth="1"/>
    <col min="11" max="11" width="5.78515625" bestFit="1" customWidth="1"/>
    <col min="12" max="12" width="12.85546875" bestFit="1" customWidth="1"/>
    <col min="13" max="13" width="5.78515625" bestFit="1" customWidth="1"/>
    <col min="14" max="14" width="12.140625" bestFit="1" customWidth="1"/>
    <col min="15" max="15" width="5.78515625" bestFit="1" customWidth="1"/>
    <col min="16" max="16" width="12.140625" bestFit="1" customWidth="1"/>
    <col min="17" max="17" width="5.78515625" bestFit="1" customWidth="1"/>
    <col min="18" max="18" width="12.85546875" bestFit="1" customWidth="1"/>
    <col min="19" max="19" width="5.78515625" bestFit="1" customWidth="1"/>
    <col min="20" max="20" width="12.85546875" bestFit="1" customWidth="1"/>
    <col min="21" max="21" width="5.78515625" bestFit="1" customWidth="1"/>
    <col min="22" max="22" width="12.140625" bestFit="1" customWidth="1"/>
    <col min="23" max="23" width="7.92578125" customWidth="1"/>
    <col min="24" max="24" width="12.85546875" bestFit="1" customWidth="1"/>
    <col min="25" max="25" width="5.78515625" bestFit="1" customWidth="1"/>
    <col min="26" max="26" width="12.140625" bestFit="1" customWidth="1"/>
    <col min="27" max="27" width="5.78515625" bestFit="1" customWidth="1"/>
    <col min="28" max="28" width="12.140625" bestFit="1" customWidth="1"/>
    <col min="29" max="29" width="5.78515625" bestFit="1" customWidth="1"/>
    <col min="30" max="30" width="14.35546875" bestFit="1" customWidth="1"/>
    <col min="31" max="31" width="7.28515625" bestFit="1" customWidth="1"/>
    <col min="32" max="32" width="16" bestFit="1" customWidth="1"/>
    <col min="33" max="33" width="9.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267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f>+'2.เชียงคาน ใส่แค่ปี68มา'!E11+'2.เชียงคาน ใส่แค่ปี68มา'!E11+'3.ด่านซ้าย'!E11+'4.ท่าลี่'!E11+'5.นาด้วง'!E11+'6.นาแห้ว ส่งทุกเดือน'!E11+'7.ปากชม'!E11+'8.ผาขาว'!E11+'9.ภูกระดึง'!E11+'10.ภูเรือ'!E11+'11.ภูหลวง'!E11+'12.วังสะพุง'!E11+'13.หนองหิน'!E11+'14.เอราวัณ'!E11</f>
        <v>936690489.45119989</v>
      </c>
      <c r="F11" s="110">
        <f>+'2.เชียงคาน ใส่แค่ปี68มา'!F11+'2.เชียงคาน ใส่แค่ปี68มา'!F11+'3.ด่านซ้าย'!F11+'4.ท่าลี่'!F11+'5.นาด้วง'!F11+'6.นาแห้ว ส่งทุกเดือน'!F11+'7.ปากชม'!F11+'8.ผาขาว'!F11+'9.ภูกระดึง'!F11+'10.ภูเรือ'!F11+'11.ภูหลวง'!F11+'12.วังสะพุง'!F11+'13.หนองหิน'!F11+'14.เอราวัณ'!F11</f>
        <v>106091565.25999999</v>
      </c>
      <c r="G11" s="110">
        <f>+'2.เชียงคาน ใส่แค่ปี68มา'!G11+'2.เชียงคาน ใส่แค่ปี68มา'!G11+'3.ด่านซ้าย'!G11+'4.ท่าลี่'!G11+'5.นาด้วง'!G11+'6.นาแห้ว ส่งทุกเดือน'!G11+'7.ปากชม'!G11+'8.ผาขาว'!G11+'9.ภูกระดึง'!G11+'10.ภูเรือ'!G11+'11.ภูหลวง'!G11+'12.วังสะพุง'!G11+'13.หนองหิน'!G11+'14.เอราวัณ'!G11</f>
        <v>158789134.94</v>
      </c>
      <c r="H11" s="110">
        <f>+'2.เชียงคาน ใส่แค่ปี68มา'!H11+'2.เชียงคาน ใส่แค่ปี68มา'!H11+'3.ด่านซ้าย'!H11+'4.ท่าลี่'!H11+'5.นาด้วง'!H11+'6.นาแห้ว ส่งทุกเดือน'!H11+'7.ปากชม'!H11+'8.ผาขาว'!H11+'9.ภูกระดึง'!H11+'10.ภูเรือ'!H11+'11.ภูหลวง'!H11+'12.วังสะพุง'!H11+'13.หนองหิน'!H11+'14.เอราวัณ'!H11</f>
        <v>2254644.58</v>
      </c>
      <c r="I11" s="110">
        <f>+'2.เชียงคาน ใส่แค่ปี68มา'!I11+'2.เชียงคาน ใส่แค่ปี68มา'!I11+'3.ด่านซ้าย'!I11+'4.ท่าลี่'!I11+'5.นาด้วง'!I11+'6.นาแห้ว ส่งทุกเดือน'!I11+'7.ปากชม'!I11+'8.ผาขาว'!I11+'9.ภูกระดึง'!I11+'10.ภูเรือ'!I11+'11.ภูหลวง'!I11+'12.วังสะพุง'!I11+'13.หนองหิน'!I11+'14.เอราวัณ'!I11</f>
        <v>0</v>
      </c>
      <c r="J11" s="110">
        <f>+'2.เชียงคาน ใส่แค่ปี68มา'!J11+'2.เชียงคาน ใส่แค่ปี68มา'!J11+'3.ด่านซ้าย'!J11+'4.ท่าลี่'!J11+'5.นาด้วง'!J11+'6.นาแห้ว ส่งทุกเดือน'!J11+'7.ปากชม'!J11+'8.ผาขาว'!J11+'9.ภูกระดึง'!J11+'10.ภูเรือ'!J11+'11.ภูหลวง'!J11+'12.วังสะพุง'!J11+'13.หนองหิน'!J11+'14.เอราวัณ'!J11</f>
        <v>5022137.2699999996</v>
      </c>
      <c r="K11" s="110">
        <f>+'2.เชียงคาน ใส่แค่ปี68มา'!K11+'2.เชียงคาน ใส่แค่ปี68มา'!K11+'3.ด่านซ้าย'!K11+'4.ท่าลี่'!K11+'5.นาด้วง'!K11+'6.นาแห้ว ส่งทุกเดือน'!K11+'7.ปากชม'!K11+'8.ผาขาว'!K11+'9.ภูกระดึง'!K11+'10.ภูเรือ'!K11+'11.ภูหลวง'!K11+'12.วังสะพุง'!K11+'13.หนองหิน'!K11+'14.เอราวัณ'!K11</f>
        <v>0</v>
      </c>
      <c r="L11" s="110">
        <f>+'2.เชียงคาน ใส่แค่ปี68มา'!L11+'2.เชียงคาน ใส่แค่ปี68มา'!L11+'3.ด่านซ้าย'!L11+'4.ท่าลี่'!L11+'5.นาด้วง'!L11+'6.นาแห้ว ส่งทุกเดือน'!L11+'7.ปากชม'!L11+'8.ผาขาว'!L11+'9.ภูกระดึง'!L11+'10.ภูเรือ'!L11+'11.ภูหลวง'!L11+'12.วังสะพุง'!L11+'13.หนองหิน'!L11+'14.เอราวัณ'!L11</f>
        <v>78979.240000000005</v>
      </c>
      <c r="M11" s="110">
        <f>+'2.เชียงคาน ใส่แค่ปี68มา'!M11+'2.เชียงคาน ใส่แค่ปี68มา'!M11+'3.ด่านซ้าย'!M11+'4.ท่าลี่'!M11+'5.นาด้วง'!M11+'6.นาแห้ว ส่งทุกเดือน'!M11+'7.ปากชม'!M11+'8.ผาขาว'!M11+'9.ภูกระดึง'!M11+'10.ภูเรือ'!M11+'11.ภูหลวง'!M11+'12.วังสะพุง'!M11+'13.หนองหิน'!M11+'14.เอราวัณ'!M11</f>
        <v>0</v>
      </c>
      <c r="N11" s="110">
        <f>+'2.เชียงคาน ใส่แค่ปี68มา'!N11+'2.เชียงคาน ใส่แค่ปี68มา'!N11+'3.ด่านซ้าย'!N11+'4.ท่าลี่'!N11+'5.นาด้วง'!N11+'6.นาแห้ว ส่งทุกเดือน'!N11+'7.ปากชม'!N11+'8.ผาขาว'!N11+'9.ภูกระดึง'!N11+'10.ภูเรือ'!N11+'11.ภูหลวง'!N11+'12.วังสะพุง'!N11+'13.หนองหิน'!N11+'14.เอราวัณ'!N11</f>
        <v>6588502.4800000004</v>
      </c>
      <c r="O11" s="110">
        <f>+'2.เชียงคาน ใส่แค่ปี68มา'!O11+'2.เชียงคาน ใส่แค่ปี68มา'!O11+'3.ด่านซ้าย'!O11+'4.ท่าลี่'!O11+'5.นาด้วง'!O11+'6.นาแห้ว ส่งทุกเดือน'!O11+'7.ปากชม'!O11+'8.ผาขาว'!O11+'9.ภูกระดึง'!O11+'10.ภูเรือ'!O11+'11.ภูหลวง'!O11+'12.วังสะพุง'!O11+'13.หนองหิน'!O11+'14.เอราวัณ'!O11</f>
        <v>0</v>
      </c>
      <c r="P11" s="110">
        <f>+'2.เชียงคาน ใส่แค่ปี68มา'!P11+'2.เชียงคาน ใส่แค่ปี68มา'!P11+'3.ด่านซ้าย'!P11+'4.ท่าลี่'!P11+'5.นาด้วง'!P11+'6.นาแห้ว ส่งทุกเดือน'!P11+'7.ปากชม'!P11+'8.ผาขาว'!P11+'9.ภูกระดึง'!P11+'10.ภูเรือ'!P11+'11.ภูหลวง'!P11+'12.วังสะพุง'!P11+'13.หนองหิน'!P11+'14.เอราวัณ'!P11</f>
        <v>168396.4</v>
      </c>
      <c r="Q11" s="110">
        <f>+'2.เชียงคาน ใส่แค่ปี68มา'!Q11+'2.เชียงคาน ใส่แค่ปี68มา'!Q11+'3.ด่านซ้าย'!Q11+'4.ท่าลี่'!Q11+'5.นาด้วง'!Q11+'6.นาแห้ว ส่งทุกเดือน'!Q11+'7.ปากชม'!Q11+'8.ผาขาว'!Q11+'9.ภูกระดึง'!Q11+'10.ภูเรือ'!Q11+'11.ภูหลวง'!Q11+'12.วังสะพุง'!Q11+'13.หนองหิน'!Q11+'14.เอราวัณ'!Q11</f>
        <v>0</v>
      </c>
      <c r="R11" s="110">
        <f>+'2.เชียงคาน ใส่แค่ปี68มา'!R11+'2.เชียงคาน ใส่แค่ปี68มา'!R11+'3.ด่านซ้าย'!R11+'4.ท่าลี่'!R11+'5.นาด้วง'!R11+'6.นาแห้ว ส่งทุกเดือน'!R11+'7.ปากชม'!R11+'8.ผาขาว'!R11+'9.ภูกระดึง'!R11+'10.ภูเรือ'!R11+'11.ภูหลวง'!R11+'12.วังสะพุง'!R11+'13.หนองหิน'!R11+'14.เอราวัณ'!R11</f>
        <v>488107.47</v>
      </c>
      <c r="S11" s="110">
        <f>+'2.เชียงคาน ใส่แค่ปี68มา'!S11+'2.เชียงคาน ใส่แค่ปี68มา'!S11+'3.ด่านซ้าย'!S11+'4.ท่าลี่'!S11+'5.นาด้วง'!S11+'6.นาแห้ว ส่งทุกเดือน'!S11+'7.ปากชม'!S11+'8.ผาขาว'!S11+'9.ภูกระดึง'!S11+'10.ภูเรือ'!S11+'11.ภูหลวง'!S11+'12.วังสะพุง'!S11+'13.หนองหิน'!S11+'14.เอราวัณ'!S11</f>
        <v>0</v>
      </c>
      <c r="T11" s="110">
        <f>+'2.เชียงคาน ใส่แค่ปี68มา'!T11+'2.เชียงคาน ใส่แค่ปี68มา'!T11+'3.ด่านซ้าย'!T11+'4.ท่าลี่'!T11+'5.นาด้วง'!T11+'6.นาแห้ว ส่งทุกเดือน'!T11+'7.ปากชม'!T11+'8.ผาขาว'!T11+'9.ภูกระดึง'!T11+'10.ภูเรือ'!T11+'11.ภูหลวง'!T11+'12.วังสะพุง'!T11+'13.หนองหิน'!T11+'14.เอราวัณ'!T11</f>
        <v>878775.88</v>
      </c>
      <c r="U11" s="110">
        <f>+'2.เชียงคาน ใส่แค่ปี68มา'!U11+'2.เชียงคาน ใส่แค่ปี68มา'!U11+'3.ด่านซ้าย'!U11+'4.ท่าลี่'!U11+'5.นาด้วง'!U11+'6.นาแห้ว ส่งทุกเดือน'!U11+'7.ปากชม'!U11+'8.ผาขาว'!U11+'9.ภูกระดึง'!U11+'10.ภูเรือ'!U11+'11.ภูหลวง'!U11+'12.วังสะพุง'!U11+'13.หนองหิน'!U11+'14.เอราวัณ'!U11</f>
        <v>0</v>
      </c>
      <c r="V11" s="110">
        <f>+'2.เชียงคาน ใส่แค่ปี68มา'!V11+'2.เชียงคาน ใส่แค่ปี68มา'!V11+'3.ด่านซ้าย'!V11+'4.ท่าลี่'!V11+'5.นาด้วง'!V11+'6.นาแห้ว ส่งทุกเดือน'!V11+'7.ปากชม'!V11+'8.ผาขาว'!V11+'9.ภูกระดึง'!V11+'10.ภูเรือ'!V11+'11.ภูหลวง'!V11+'12.วังสะพุง'!V11+'13.หนองหิน'!V11+'14.เอราวัณ'!V11</f>
        <v>123704.38</v>
      </c>
      <c r="W11" s="110">
        <f>+'2.เชียงคาน ใส่แค่ปี68มา'!W11+'2.เชียงคาน ใส่แค่ปี68มา'!W11+'3.ด่านซ้าย'!W11+'4.ท่าลี่'!W11+'5.นาด้วง'!W11+'6.นาแห้ว ส่งทุกเดือน'!W11+'7.ปากชม'!W11+'8.ผาขาว'!W11+'9.ภูกระดึง'!W11+'10.ภูเรือ'!W11+'11.ภูหลวง'!W11+'12.วังสะพุง'!W11+'13.หนองหิน'!W11+'14.เอราวัณ'!W11</f>
        <v>0</v>
      </c>
      <c r="X11" s="110">
        <f>+'2.เชียงคาน ใส่แค่ปี68มา'!X11+'2.เชียงคาน ใส่แค่ปี68มา'!X11+'3.ด่านซ้าย'!X11+'4.ท่าลี่'!X11+'5.นาด้วง'!X11+'6.นาแห้ว ส่งทุกเดือน'!X11+'7.ปากชม'!X11+'8.ผาขาว'!X11+'9.ภูกระดึง'!X11+'10.ภูเรือ'!X11+'11.ภูหลวง'!X11+'12.วังสะพุง'!X11+'13.หนองหิน'!X11+'14.เอราวัณ'!X11</f>
        <v>185109</v>
      </c>
      <c r="Y11" s="110">
        <f>+'2.เชียงคาน ใส่แค่ปี68มา'!Y11+'2.เชียงคาน ใส่แค่ปี68มา'!Y11+'3.ด่านซ้าย'!Y11+'4.ท่าลี่'!Y11+'5.นาด้วง'!Y11+'6.นาแห้ว ส่งทุกเดือน'!Y11+'7.ปากชม'!Y11+'8.ผาขาว'!Y11+'9.ภูกระดึง'!Y11+'10.ภูเรือ'!Y11+'11.ภูหลวง'!Y11+'12.วังสะพุง'!Y11+'13.หนองหิน'!Y11+'14.เอราวัณ'!Y11</f>
        <v>0</v>
      </c>
      <c r="Z11" s="110">
        <f>+'2.เชียงคาน ใส่แค่ปี68มา'!Z11+'2.เชียงคาน ใส่แค่ปี68มา'!Z11+'3.ด่านซ้าย'!Z11+'4.ท่าลี่'!Z11+'5.นาด้วง'!Z11+'6.นาแห้ว ส่งทุกเดือน'!Z11+'7.ปากชม'!Z11+'8.ผาขาว'!Z11+'9.ภูกระดึง'!Z11+'10.ภูเรือ'!Z11+'11.ภูหลวง'!Z11+'12.วังสะพุง'!Z11+'13.หนองหิน'!Z11+'14.เอราวัณ'!Z11</f>
        <v>2980817.71</v>
      </c>
      <c r="AA11" s="110">
        <f>+'2.เชียงคาน ใส่แค่ปี68มา'!AA11+'2.เชียงคาน ใส่แค่ปี68มา'!AA11+'3.ด่านซ้าย'!AA11+'4.ท่าลี่'!AA11+'5.นาด้วง'!AA11+'6.นาแห้ว ส่งทุกเดือน'!AA11+'7.ปากชม'!AA11+'8.ผาขาว'!AA11+'9.ภูกระดึง'!AA11+'10.ภูเรือ'!AA11+'11.ภูหลวง'!AA11+'12.วังสะพุง'!AA11+'13.หนองหิน'!AA11+'14.เอราวัณ'!AA11</f>
        <v>0</v>
      </c>
      <c r="AB11" s="110">
        <f>+'2.เชียงคาน ใส่แค่ปี68มา'!AB11+'2.เชียงคาน ใส่แค่ปี68มา'!AB11+'3.ด่านซ้าย'!AB11+'4.ท่าลี่'!AB11+'5.นาด้วง'!AB11+'6.นาแห้ว ส่งทุกเดือน'!AB11+'7.ปากชม'!AB11+'8.ผาขาว'!AB11+'9.ภูกระดึง'!AB11+'10.ภูเรือ'!AB11+'11.ภูหลวง'!AB11+'12.วังสะพุง'!AB11+'13.หนองหิน'!AB11+'14.เอราวัณ'!AB11</f>
        <v>3386096</v>
      </c>
      <c r="AC11" s="110">
        <f>+'2.เชียงคาน ใส่แค่ปี68มา'!AC11+'2.เชียงคาน ใส่แค่ปี68มา'!AC11+'3.ด่านซ้าย'!AC11+'4.ท่าลี่'!AC11+'5.นาด้วง'!AC11+'6.นาแห้ว ส่งทุกเดือน'!AC11+'7.ปากชม'!AC11+'8.ผาขาว'!AC11+'9.ภูกระดึง'!AC11+'10.ภูเรือ'!AC11+'11.ภูหลวง'!AC11+'12.วังสะพุง'!AC11+'13.หนองหิน'!AC11+'14.เอราวัณ'!AC11</f>
        <v>0</v>
      </c>
      <c r="AD11" s="110">
        <f t="shared" ref="AD11:AD19" si="0">SUM(F11:AC11)</f>
        <v>287035970.61000001</v>
      </c>
      <c r="AE11" s="111">
        <f t="shared" ref="AE11:AE19" si="1">+AD11*100/E11</f>
        <v>30.643630296510459</v>
      </c>
      <c r="AF11" s="110">
        <f t="shared" ref="AF11:AF19" si="2">+E11-AD11</f>
        <v>649654518.84119987</v>
      </c>
      <c r="AG11" s="111">
        <f>+AF11*100/E11</f>
        <v>69.356369703489534</v>
      </c>
    </row>
    <row r="12" spans="1:33" ht="24" customHeight="1">
      <c r="B12" s="109"/>
      <c r="C12" s="109"/>
      <c r="D12" s="109" t="s">
        <v>7</v>
      </c>
      <c r="E12" s="110">
        <f>+'2.เชียงคาน ใส่แค่ปี68มา'!E12+'2.เชียงคาน ใส่แค่ปี68มา'!E12+'3.ด่านซ้าย'!E12+'4.ท่าลี่'!E12+'5.นาด้วง'!E12+'6.นาแห้ว ส่งทุกเดือน'!E12+'7.ปากชม'!E12+'8.ผาขาว'!E12+'9.ภูกระดึง'!E12+'10.ภูเรือ'!E12+'11.ภูหลวง'!E12+'12.วังสะพุง'!E12+'13.หนองหิน'!E12+'14.เอราวัณ'!E12</f>
        <v>40338400</v>
      </c>
      <c r="F12" s="110">
        <f>+'2.เชียงคาน ใส่แค่ปี68มา'!F12+'2.เชียงคาน ใส่แค่ปี68มา'!F12+'3.ด่านซ้าย'!F12+'4.ท่าลี่'!F12+'5.นาด้วง'!F12+'6.นาแห้ว ส่งทุกเดือน'!F12+'7.ปากชม'!F12+'8.ผาขาว'!F12+'9.ภูกระดึง'!F12+'10.ภูเรือ'!F12+'11.ภูหลวง'!F12+'12.วังสะพุง'!F12+'13.หนองหิน'!F12+'14.เอราวัณ'!F12</f>
        <v>0</v>
      </c>
      <c r="G12" s="110">
        <f>+'2.เชียงคาน ใส่แค่ปี68มา'!G12+'2.เชียงคาน ใส่แค่ปี68มา'!G12+'3.ด่านซ้าย'!G12+'4.ท่าลี่'!G12+'5.นาด้วง'!G12+'6.นาแห้ว ส่งทุกเดือน'!G12+'7.ปากชม'!G12+'8.ผาขาว'!G12+'9.ภูกระดึง'!G12+'10.ภูเรือ'!G12+'11.ภูหลวง'!G12+'12.วังสะพุง'!G12+'13.หนองหิน'!G12+'14.เอราวัณ'!G12</f>
        <v>0</v>
      </c>
      <c r="H12" s="110">
        <f>+'2.เชียงคาน ใส่แค่ปี68มา'!H12+'2.เชียงคาน ใส่แค่ปี68มา'!H12+'3.ด่านซ้าย'!H12+'4.ท่าลี่'!H12+'5.นาด้วง'!H12+'6.นาแห้ว ส่งทุกเดือน'!H12+'7.ปากชม'!H12+'8.ผาขาว'!H12+'9.ภูกระดึง'!H12+'10.ภูเรือ'!H12+'11.ภูหลวง'!H12+'12.วังสะพุง'!H12+'13.หนองหิน'!H12+'14.เอราวัณ'!H12</f>
        <v>0</v>
      </c>
      <c r="I12" s="110">
        <f>+'2.เชียงคาน ใส่แค่ปี68มา'!I12+'2.เชียงคาน ใส่แค่ปี68มา'!I12+'3.ด่านซ้าย'!I12+'4.ท่าลี่'!I12+'5.นาด้วง'!I12+'6.นาแห้ว ส่งทุกเดือน'!I12+'7.ปากชม'!I12+'8.ผาขาว'!I12+'9.ภูกระดึง'!I12+'10.ภูเรือ'!I12+'11.ภูหลวง'!I12+'12.วังสะพุง'!I12+'13.หนองหิน'!I12+'14.เอราวัณ'!I12</f>
        <v>0</v>
      </c>
      <c r="J12" s="110">
        <f>+'2.เชียงคาน ใส่แค่ปี68มา'!J12+'2.เชียงคาน ใส่แค่ปี68มา'!J12+'3.ด่านซ้าย'!J12+'4.ท่าลี่'!J12+'5.นาด้วง'!J12+'6.นาแห้ว ส่งทุกเดือน'!J12+'7.ปากชม'!J12+'8.ผาขาว'!J12+'9.ภูกระดึง'!J12+'10.ภูเรือ'!J12+'11.ภูหลวง'!J12+'12.วังสะพุง'!J12+'13.หนองหิน'!J12+'14.เอราวัณ'!J12</f>
        <v>0</v>
      </c>
      <c r="K12" s="110">
        <f>+'2.เชียงคาน ใส่แค่ปี68มา'!K12+'2.เชียงคาน ใส่แค่ปี68มา'!K12+'3.ด่านซ้าย'!K12+'4.ท่าลี่'!K12+'5.นาด้วง'!K12+'6.นาแห้ว ส่งทุกเดือน'!K12+'7.ปากชม'!K12+'8.ผาขาว'!K12+'9.ภูกระดึง'!K12+'10.ภูเรือ'!K12+'11.ภูหลวง'!K12+'12.วังสะพุง'!K12+'13.หนองหิน'!K12+'14.เอราวัณ'!K12</f>
        <v>0</v>
      </c>
      <c r="L12" s="110">
        <f>+'2.เชียงคาน ใส่แค่ปี68มา'!L12+'2.เชียงคาน ใส่แค่ปี68มา'!L12+'3.ด่านซ้าย'!L12+'4.ท่าลี่'!L12+'5.นาด้วง'!L12+'6.นาแห้ว ส่งทุกเดือน'!L12+'7.ปากชม'!L12+'8.ผาขาว'!L12+'9.ภูกระดึง'!L12+'10.ภูเรือ'!L12+'11.ภูหลวง'!L12+'12.วังสะพุง'!L12+'13.หนองหิน'!L12+'14.เอราวัณ'!L12</f>
        <v>0</v>
      </c>
      <c r="M12" s="110">
        <f>+'2.เชียงคาน ใส่แค่ปี68มา'!M12+'2.เชียงคาน ใส่แค่ปี68มา'!M12+'3.ด่านซ้าย'!M12+'4.ท่าลี่'!M12+'5.นาด้วง'!M12+'6.นาแห้ว ส่งทุกเดือน'!M12+'7.ปากชม'!M12+'8.ผาขาว'!M12+'9.ภูกระดึง'!M12+'10.ภูเรือ'!M12+'11.ภูหลวง'!M12+'12.วังสะพุง'!M12+'13.หนองหิน'!M12+'14.เอราวัณ'!M12</f>
        <v>0</v>
      </c>
      <c r="N12" s="110">
        <f>+'2.เชียงคาน ใส่แค่ปี68มา'!N12+'2.เชียงคาน ใส่แค่ปี68มา'!N12+'3.ด่านซ้าย'!N12+'4.ท่าลี่'!N12+'5.นาด้วง'!N12+'6.นาแห้ว ส่งทุกเดือน'!N12+'7.ปากชม'!N12+'8.ผาขาว'!N12+'9.ภูกระดึง'!N12+'10.ภูเรือ'!N12+'11.ภูหลวง'!N12+'12.วังสะพุง'!N12+'13.หนองหิน'!N12+'14.เอราวัณ'!N12</f>
        <v>0</v>
      </c>
      <c r="O12" s="110">
        <f>+'2.เชียงคาน ใส่แค่ปี68มา'!O12+'2.เชียงคาน ใส่แค่ปี68มา'!O12+'3.ด่านซ้าย'!O12+'4.ท่าลี่'!O12+'5.นาด้วง'!O12+'6.นาแห้ว ส่งทุกเดือน'!O12+'7.ปากชม'!O12+'8.ผาขาว'!O12+'9.ภูกระดึง'!O12+'10.ภูเรือ'!O12+'11.ภูหลวง'!O12+'12.วังสะพุง'!O12+'13.หนองหิน'!O12+'14.เอราวัณ'!O12</f>
        <v>0</v>
      </c>
      <c r="P12" s="110">
        <f>+'2.เชียงคาน ใส่แค่ปี68มา'!P12+'2.เชียงคาน ใส่แค่ปี68มา'!P12+'3.ด่านซ้าย'!P12+'4.ท่าลี่'!P12+'5.นาด้วง'!P12+'6.นาแห้ว ส่งทุกเดือน'!P12+'7.ปากชม'!P12+'8.ผาขาว'!P12+'9.ภูกระดึง'!P12+'10.ภูเรือ'!P12+'11.ภูหลวง'!P12+'12.วังสะพุง'!P12+'13.หนองหิน'!P12+'14.เอราวัณ'!P12</f>
        <v>802000</v>
      </c>
      <c r="Q12" s="110">
        <f>+'2.เชียงคาน ใส่แค่ปี68มา'!Q12+'2.เชียงคาน ใส่แค่ปี68มา'!Q12+'3.ด่านซ้าย'!Q12+'4.ท่าลี่'!Q12+'5.นาด้วง'!Q12+'6.นาแห้ว ส่งทุกเดือน'!Q12+'7.ปากชม'!Q12+'8.ผาขาว'!Q12+'9.ภูกระดึง'!Q12+'10.ภูเรือ'!Q12+'11.ภูหลวง'!Q12+'12.วังสะพุง'!Q12+'13.หนองหิน'!Q12+'14.เอราวัณ'!Q12</f>
        <v>0</v>
      </c>
      <c r="R12" s="110">
        <f>+'2.เชียงคาน ใส่แค่ปี68มา'!R12+'2.เชียงคาน ใส่แค่ปี68มา'!R12+'3.ด่านซ้าย'!R12+'4.ท่าลี่'!R12+'5.นาด้วง'!R12+'6.นาแห้ว ส่งทุกเดือน'!R12+'7.ปากชม'!R12+'8.ผาขาว'!R12+'9.ภูกระดึง'!R12+'10.ภูเรือ'!R12+'11.ภูหลวง'!R12+'12.วังสะพุง'!R12+'13.หนองหิน'!R12+'14.เอราวัณ'!R12</f>
        <v>0</v>
      </c>
      <c r="S12" s="110">
        <f>+'2.เชียงคาน ใส่แค่ปี68มา'!S12+'2.เชียงคาน ใส่แค่ปี68มา'!S12+'3.ด่านซ้าย'!S12+'4.ท่าลี่'!S12+'5.นาด้วง'!S12+'6.นาแห้ว ส่งทุกเดือน'!S12+'7.ปากชม'!S12+'8.ผาขาว'!S12+'9.ภูกระดึง'!S12+'10.ภูเรือ'!S12+'11.ภูหลวง'!S12+'12.วังสะพุง'!S12+'13.หนองหิน'!S12+'14.เอราวัณ'!S12</f>
        <v>0</v>
      </c>
      <c r="T12" s="110">
        <f>+'2.เชียงคาน ใส่แค่ปี68มา'!T12+'2.เชียงคาน ใส่แค่ปี68มา'!T12+'3.ด่านซ้าย'!T12+'4.ท่าลี่'!T12+'5.นาด้วง'!T12+'6.นาแห้ว ส่งทุกเดือน'!T12+'7.ปากชม'!T12+'8.ผาขาว'!T12+'9.ภูกระดึง'!T12+'10.ภูเรือ'!T12+'11.ภูหลวง'!T12+'12.วังสะพุง'!T12+'13.หนองหิน'!T12+'14.เอราวัณ'!T12</f>
        <v>0</v>
      </c>
      <c r="U12" s="110">
        <f>+'2.เชียงคาน ใส่แค่ปี68มา'!U12+'2.เชียงคาน ใส่แค่ปี68มา'!U12+'3.ด่านซ้าย'!U12+'4.ท่าลี่'!U12+'5.นาด้วง'!U12+'6.นาแห้ว ส่งทุกเดือน'!U12+'7.ปากชม'!U12+'8.ผาขาว'!U12+'9.ภูกระดึง'!U12+'10.ภูเรือ'!U12+'11.ภูหลวง'!U12+'12.วังสะพุง'!U12+'13.หนองหิน'!U12+'14.เอราวัณ'!U12</f>
        <v>0</v>
      </c>
      <c r="V12" s="110">
        <f>+'2.เชียงคาน ใส่แค่ปี68มา'!V12+'2.เชียงคาน ใส่แค่ปี68มา'!V12+'3.ด่านซ้าย'!V12+'4.ท่าลี่'!V12+'5.นาด้วง'!V12+'6.นาแห้ว ส่งทุกเดือน'!V12+'7.ปากชม'!V12+'8.ผาขาว'!V12+'9.ภูกระดึง'!V12+'10.ภูเรือ'!V12+'11.ภูหลวง'!V12+'12.วังสะพุง'!V12+'13.หนองหิน'!V12+'14.เอราวัณ'!V12</f>
        <v>0</v>
      </c>
      <c r="W12" s="110">
        <f>+'2.เชียงคาน ใส่แค่ปี68มา'!W12+'2.เชียงคาน ใส่แค่ปี68มา'!W12+'3.ด่านซ้าย'!W12+'4.ท่าลี่'!W12+'5.นาด้วง'!W12+'6.นาแห้ว ส่งทุกเดือน'!W12+'7.ปากชม'!W12+'8.ผาขาว'!W12+'9.ภูกระดึง'!W12+'10.ภูเรือ'!W12+'11.ภูหลวง'!W12+'12.วังสะพุง'!W12+'13.หนองหิน'!W12+'14.เอราวัณ'!W12</f>
        <v>0</v>
      </c>
      <c r="X12" s="110">
        <f>+'2.เชียงคาน ใส่แค่ปี68มา'!X12+'2.เชียงคาน ใส่แค่ปี68มา'!X12+'3.ด่านซ้าย'!X12+'4.ท่าลี่'!X12+'5.นาด้วง'!X12+'6.นาแห้ว ส่งทุกเดือน'!X12+'7.ปากชม'!X12+'8.ผาขาว'!X12+'9.ภูกระดึง'!X12+'10.ภูเรือ'!X12+'11.ภูหลวง'!X12+'12.วังสะพุง'!X12+'13.หนองหิน'!X12+'14.เอราวัณ'!X12</f>
        <v>0</v>
      </c>
      <c r="Y12" s="110">
        <f>+'2.เชียงคาน ใส่แค่ปี68มา'!Y12+'2.เชียงคาน ใส่แค่ปี68มา'!Y12+'3.ด่านซ้าย'!Y12+'4.ท่าลี่'!Y12+'5.นาด้วง'!Y12+'6.นาแห้ว ส่งทุกเดือน'!Y12+'7.ปากชม'!Y12+'8.ผาขาว'!Y12+'9.ภูกระดึง'!Y12+'10.ภูเรือ'!Y12+'11.ภูหลวง'!Y12+'12.วังสะพุง'!Y12+'13.หนองหิน'!Y12+'14.เอราวัณ'!Y12</f>
        <v>0</v>
      </c>
      <c r="Z12" s="110">
        <f>+'2.เชียงคาน ใส่แค่ปี68มา'!Z12+'2.เชียงคาน ใส่แค่ปี68มา'!Z12+'3.ด่านซ้าย'!Z12+'4.ท่าลี่'!Z12+'5.นาด้วง'!Z12+'6.นาแห้ว ส่งทุกเดือน'!Z12+'7.ปากชม'!Z12+'8.ผาขาว'!Z12+'9.ภูกระดึง'!Z12+'10.ภูเรือ'!Z12+'11.ภูหลวง'!Z12+'12.วังสะพุง'!Z12+'13.หนองหิน'!Z12+'14.เอราวัณ'!Z12</f>
        <v>0</v>
      </c>
      <c r="AA12" s="110">
        <f>+'2.เชียงคาน ใส่แค่ปี68มา'!AA12+'2.เชียงคาน ใส่แค่ปี68มา'!AA12+'3.ด่านซ้าย'!AA12+'4.ท่าลี่'!AA12+'5.นาด้วง'!AA12+'6.นาแห้ว ส่งทุกเดือน'!AA12+'7.ปากชม'!AA12+'8.ผาขาว'!AA12+'9.ภูกระดึง'!AA12+'10.ภูเรือ'!AA12+'11.ภูหลวง'!AA12+'12.วังสะพุง'!AA12+'13.หนองหิน'!AA12+'14.เอราวัณ'!AA12</f>
        <v>0</v>
      </c>
      <c r="AB12" s="110">
        <f>+'2.เชียงคาน ใส่แค่ปี68มา'!AB12+'2.เชียงคาน ใส่แค่ปี68มา'!AB12+'3.ด่านซ้าย'!AB12+'4.ท่าลี่'!AB12+'5.นาด้วง'!AB12+'6.นาแห้ว ส่งทุกเดือน'!AB12+'7.ปากชม'!AB12+'8.ผาขาว'!AB12+'9.ภูกระดึง'!AB12+'10.ภูเรือ'!AB12+'11.ภูหลวง'!AB12+'12.วังสะพุง'!AB12+'13.หนองหิน'!AB12+'14.เอราวัณ'!AB12</f>
        <v>0</v>
      </c>
      <c r="AC12" s="110">
        <f>+'2.เชียงคาน ใส่แค่ปี68มา'!AC12+'2.เชียงคาน ใส่แค่ปี68มา'!AC12+'3.ด่านซ้าย'!AC12+'4.ท่าลี่'!AC12+'5.นาด้วง'!AC12+'6.นาแห้ว ส่งทุกเดือน'!AC12+'7.ปากชม'!AC12+'8.ผาขาว'!AC12+'9.ภูกระดึง'!AC12+'10.ภูเรือ'!AC12+'11.ภูหลวง'!AC12+'12.วังสะพุง'!AC12+'13.หนองหิน'!AC12+'14.เอราวัณ'!AC12</f>
        <v>0</v>
      </c>
      <c r="AD12" s="110">
        <f t="shared" si="0"/>
        <v>802000</v>
      </c>
      <c r="AE12" s="111">
        <f t="shared" si="1"/>
        <v>1.9881799972234893</v>
      </c>
      <c r="AF12" s="110">
        <f t="shared" si="2"/>
        <v>39536400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f>+'2.เชียงคาน ใส่แค่ปี68มา'!E13+'2.เชียงคาน ใส่แค่ปี68มา'!E13+'3.ด่านซ้าย'!E13+'4.ท่าลี่'!E13+'5.นาด้วง'!E13+'6.นาแห้ว ส่งทุกเดือน'!E13+'7.ปากชม'!E13+'8.ผาขาว'!E13+'9.ภูกระดึง'!E13+'10.ภูเรือ'!E13+'11.ภูหลวง'!E13+'12.วังสะพุง'!E13+'13.หนองหิน'!E13+'14.เอราวัณ'!E13</f>
        <v>6650000</v>
      </c>
      <c r="F13" s="110">
        <f>+'2.เชียงคาน ใส่แค่ปี68มา'!F13+'2.เชียงคาน ใส่แค่ปี68มา'!F13+'3.ด่านซ้าย'!F13+'4.ท่าลี่'!F13+'5.นาด้วง'!F13+'6.นาแห้ว ส่งทุกเดือน'!F13+'7.ปากชม'!F13+'8.ผาขาว'!F13+'9.ภูกระดึง'!F13+'10.ภูเรือ'!F13+'11.ภูหลวง'!F13+'12.วังสะพุง'!F13+'13.หนองหิน'!F13+'14.เอราวัณ'!F13</f>
        <v>156800</v>
      </c>
      <c r="G13" s="110">
        <f>+'2.เชียงคาน ใส่แค่ปี68มา'!G13+'2.เชียงคาน ใส่แค่ปี68มา'!G13+'3.ด่านซ้าย'!G13+'4.ท่าลี่'!G13+'5.นาด้วง'!G13+'6.นาแห้ว ส่งทุกเดือน'!G13+'7.ปากชม'!G13+'8.ผาขาว'!G13+'9.ภูกระดึง'!G13+'10.ภูเรือ'!G13+'11.ภูหลวง'!G13+'12.วังสะพุง'!G13+'13.หนองหิน'!G13+'14.เอราวัณ'!G13</f>
        <v>0</v>
      </c>
      <c r="H13" s="110">
        <f>+'2.เชียงคาน ใส่แค่ปี68มา'!H13+'2.เชียงคาน ใส่แค่ปี68มา'!H13+'3.ด่านซ้าย'!H13+'4.ท่าลี่'!H13+'5.นาด้วง'!H13+'6.นาแห้ว ส่งทุกเดือน'!H13+'7.ปากชม'!H13+'8.ผาขาว'!H13+'9.ภูกระดึง'!H13+'10.ภูเรือ'!H13+'11.ภูหลวง'!H13+'12.วังสะพุง'!H13+'13.หนองหิน'!H13+'14.เอราวัณ'!H13</f>
        <v>0</v>
      </c>
      <c r="I13" s="110">
        <f>+'2.เชียงคาน ใส่แค่ปี68มา'!I13+'2.เชียงคาน ใส่แค่ปี68มา'!I13+'3.ด่านซ้าย'!I13+'4.ท่าลี่'!I13+'5.นาด้วง'!I13+'6.นาแห้ว ส่งทุกเดือน'!I13+'7.ปากชม'!I13+'8.ผาขาว'!I13+'9.ภูกระดึง'!I13+'10.ภูเรือ'!I13+'11.ภูหลวง'!I13+'12.วังสะพุง'!I13+'13.หนองหิน'!I13+'14.เอราวัณ'!I13</f>
        <v>0</v>
      </c>
      <c r="J13" s="110">
        <f>+'2.เชียงคาน ใส่แค่ปี68มา'!J13+'2.เชียงคาน ใส่แค่ปี68มา'!J13+'3.ด่านซ้าย'!J13+'4.ท่าลี่'!J13+'5.นาด้วง'!J13+'6.นาแห้ว ส่งทุกเดือน'!J13+'7.ปากชม'!J13+'8.ผาขาว'!J13+'9.ภูกระดึง'!J13+'10.ภูเรือ'!J13+'11.ภูหลวง'!J13+'12.วังสะพุง'!J13+'13.หนองหิน'!J13+'14.เอราวัณ'!J13</f>
        <v>53200</v>
      </c>
      <c r="K13" s="110">
        <f>+'2.เชียงคาน ใส่แค่ปี68มา'!K13+'2.เชียงคาน ใส่แค่ปี68มา'!K13+'3.ด่านซ้าย'!K13+'4.ท่าลี่'!K13+'5.นาด้วง'!K13+'6.นาแห้ว ส่งทุกเดือน'!K13+'7.ปากชม'!K13+'8.ผาขาว'!K13+'9.ภูกระดึง'!K13+'10.ภูเรือ'!K13+'11.ภูหลวง'!K13+'12.วังสะพุง'!K13+'13.หนองหิน'!K13+'14.เอราวัณ'!K13</f>
        <v>0</v>
      </c>
      <c r="L13" s="110">
        <f>+'2.เชียงคาน ใส่แค่ปี68มา'!L13+'2.เชียงคาน ใส่แค่ปี68มา'!L13+'3.ด่านซ้าย'!L13+'4.ท่าลี่'!L13+'5.นาด้วง'!L13+'6.นาแห้ว ส่งทุกเดือน'!L13+'7.ปากชม'!L13+'8.ผาขาว'!L13+'9.ภูกระดึง'!L13+'10.ภูเรือ'!L13+'11.ภูหลวง'!L13+'12.วังสะพุง'!L13+'13.หนองหิน'!L13+'14.เอราวัณ'!L13</f>
        <v>1100</v>
      </c>
      <c r="M13" s="110">
        <f>+'2.เชียงคาน ใส่แค่ปี68มา'!M13+'2.เชียงคาน ใส่แค่ปี68มา'!M13+'3.ด่านซ้าย'!M13+'4.ท่าลี่'!M13+'5.นาด้วง'!M13+'6.นาแห้ว ส่งทุกเดือน'!M13+'7.ปากชม'!M13+'8.ผาขาว'!M13+'9.ภูกระดึง'!M13+'10.ภูเรือ'!M13+'11.ภูหลวง'!M13+'12.วังสะพุง'!M13+'13.หนองหิน'!M13+'14.เอราวัณ'!M13</f>
        <v>0</v>
      </c>
      <c r="N13" s="110">
        <f>+'2.เชียงคาน ใส่แค่ปี68มา'!N13+'2.เชียงคาน ใส่แค่ปี68มา'!N13+'3.ด่านซ้าย'!N13+'4.ท่าลี่'!N13+'5.นาด้วง'!N13+'6.นาแห้ว ส่งทุกเดือน'!N13+'7.ปากชม'!N13+'8.ผาขาว'!N13+'9.ภูกระดึง'!N13+'10.ภูเรือ'!N13+'11.ภูหลวง'!N13+'12.วังสะพุง'!N13+'13.หนองหิน'!N13+'14.เอราวัณ'!N13</f>
        <v>29550</v>
      </c>
      <c r="O13" s="110">
        <f>+'2.เชียงคาน ใส่แค่ปี68มา'!O13+'2.เชียงคาน ใส่แค่ปี68มา'!O13+'3.ด่านซ้าย'!O13+'4.ท่าลี่'!O13+'5.นาด้วง'!O13+'6.นาแห้ว ส่งทุกเดือน'!O13+'7.ปากชม'!O13+'8.ผาขาว'!O13+'9.ภูกระดึง'!O13+'10.ภูเรือ'!O13+'11.ภูหลวง'!O13+'12.วังสะพุง'!O13+'13.หนองหิน'!O13+'14.เอราวัณ'!O13</f>
        <v>0</v>
      </c>
      <c r="P13" s="110">
        <f>+'2.เชียงคาน ใส่แค่ปี68มา'!P13+'2.เชียงคาน ใส่แค่ปี68มา'!P13+'3.ด่านซ้าย'!P13+'4.ท่าลี่'!P13+'5.นาด้วง'!P13+'6.นาแห้ว ส่งทุกเดือน'!P13+'7.ปากชม'!P13+'8.ผาขาว'!P13+'9.ภูกระดึง'!P13+'10.ภูเรือ'!P13+'11.ภูหลวง'!P13+'12.วังสะพุง'!P13+'13.หนองหิน'!P13+'14.เอราวัณ'!P13</f>
        <v>16900</v>
      </c>
      <c r="Q13" s="110">
        <f>+'2.เชียงคาน ใส่แค่ปี68มา'!Q13+'2.เชียงคาน ใส่แค่ปี68มา'!Q13+'3.ด่านซ้าย'!Q13+'4.ท่าลี่'!Q13+'5.นาด้วง'!Q13+'6.นาแห้ว ส่งทุกเดือน'!Q13+'7.ปากชม'!Q13+'8.ผาขาว'!Q13+'9.ภูกระดึง'!Q13+'10.ภูเรือ'!Q13+'11.ภูหลวง'!Q13+'12.วังสะพุง'!Q13+'13.หนองหิน'!Q13+'14.เอราวัณ'!Q13</f>
        <v>0</v>
      </c>
      <c r="R13" s="110">
        <f>+'2.เชียงคาน ใส่แค่ปี68มา'!R13+'2.เชียงคาน ใส่แค่ปี68มา'!R13+'3.ด่านซ้าย'!R13+'4.ท่าลี่'!R13+'5.นาด้วง'!R13+'6.นาแห้ว ส่งทุกเดือน'!R13+'7.ปากชม'!R13+'8.ผาขาว'!R13+'9.ภูกระดึง'!R13+'10.ภูเรือ'!R13+'11.ภูหลวง'!R13+'12.วังสะพุง'!R13+'13.หนองหิน'!R13+'14.เอราวัณ'!R13</f>
        <v>11150</v>
      </c>
      <c r="S13" s="110">
        <f>+'2.เชียงคาน ใส่แค่ปี68มา'!S13+'2.เชียงคาน ใส่แค่ปี68มา'!S13+'3.ด่านซ้าย'!S13+'4.ท่าลี่'!S13+'5.นาด้วง'!S13+'6.นาแห้ว ส่งทุกเดือน'!S13+'7.ปากชม'!S13+'8.ผาขาว'!S13+'9.ภูกระดึง'!S13+'10.ภูเรือ'!S13+'11.ภูหลวง'!S13+'12.วังสะพุง'!S13+'13.หนองหิน'!S13+'14.เอราวัณ'!S13</f>
        <v>0</v>
      </c>
      <c r="T13" s="110">
        <f>+'2.เชียงคาน ใส่แค่ปี68มา'!T13+'2.เชียงคาน ใส่แค่ปี68มา'!T13+'3.ด่านซ้าย'!T13+'4.ท่าลี่'!T13+'5.นาด้วง'!T13+'6.นาแห้ว ส่งทุกเดือน'!T13+'7.ปากชม'!T13+'8.ผาขาว'!T13+'9.ภูกระดึง'!T13+'10.ภูเรือ'!T13+'11.ภูหลวง'!T13+'12.วังสะพุง'!T13+'13.หนองหิน'!T13+'14.เอราวัณ'!T13</f>
        <v>0</v>
      </c>
      <c r="U13" s="110">
        <f>+'2.เชียงคาน ใส่แค่ปี68มา'!U13+'2.เชียงคาน ใส่แค่ปี68มา'!U13+'3.ด่านซ้าย'!U13+'4.ท่าลี่'!U13+'5.นาด้วง'!U13+'6.นาแห้ว ส่งทุกเดือน'!U13+'7.ปากชม'!U13+'8.ผาขาว'!U13+'9.ภูกระดึง'!U13+'10.ภูเรือ'!U13+'11.ภูหลวง'!U13+'12.วังสะพุง'!U13+'13.หนองหิน'!U13+'14.เอราวัณ'!U13</f>
        <v>0</v>
      </c>
      <c r="V13" s="110">
        <f>+'2.เชียงคาน ใส่แค่ปี68มา'!V13+'2.เชียงคาน ใส่แค่ปี68มา'!V13+'3.ด่านซ้าย'!V13+'4.ท่าลี่'!V13+'5.นาด้วง'!V13+'6.นาแห้ว ส่งทุกเดือน'!V13+'7.ปากชม'!V13+'8.ผาขาว'!V13+'9.ภูกระดึง'!V13+'10.ภูเรือ'!V13+'11.ภูหลวง'!V13+'12.วังสะพุง'!V13+'13.หนองหิน'!V13+'14.เอราวัณ'!V13</f>
        <v>0</v>
      </c>
      <c r="W13" s="110">
        <f>+'2.เชียงคาน ใส่แค่ปี68มา'!W13+'2.เชียงคาน ใส่แค่ปี68มา'!W13+'3.ด่านซ้าย'!W13+'4.ท่าลี่'!W13+'5.นาด้วง'!W13+'6.นาแห้ว ส่งทุกเดือน'!W13+'7.ปากชม'!W13+'8.ผาขาว'!W13+'9.ภูกระดึง'!W13+'10.ภูเรือ'!W13+'11.ภูหลวง'!W13+'12.วังสะพุง'!W13+'13.หนองหิน'!W13+'14.เอราวัณ'!W13</f>
        <v>0</v>
      </c>
      <c r="X13" s="110">
        <f>+'2.เชียงคาน ใส่แค่ปี68มา'!X13+'2.เชียงคาน ใส่แค่ปี68มา'!X13+'3.ด่านซ้าย'!X13+'4.ท่าลี่'!X13+'5.นาด้วง'!X13+'6.นาแห้ว ส่งทุกเดือน'!X13+'7.ปากชม'!X13+'8.ผาขาว'!X13+'9.ภูกระดึง'!X13+'10.ภูเรือ'!X13+'11.ภูหลวง'!X13+'12.วังสะพุง'!X13+'13.หนองหิน'!X13+'14.เอราวัณ'!X13</f>
        <v>0</v>
      </c>
      <c r="Y13" s="110">
        <f>+'2.เชียงคาน ใส่แค่ปี68มา'!Y13+'2.เชียงคาน ใส่แค่ปี68มา'!Y13+'3.ด่านซ้าย'!Y13+'4.ท่าลี่'!Y13+'5.นาด้วง'!Y13+'6.นาแห้ว ส่งทุกเดือน'!Y13+'7.ปากชม'!Y13+'8.ผาขาว'!Y13+'9.ภูกระดึง'!Y13+'10.ภูเรือ'!Y13+'11.ภูหลวง'!Y13+'12.วังสะพุง'!Y13+'13.หนองหิน'!Y13+'14.เอราวัณ'!Y13</f>
        <v>0</v>
      </c>
      <c r="Z13" s="110">
        <f>+'2.เชียงคาน ใส่แค่ปี68มา'!Z13+'2.เชียงคาน ใส่แค่ปี68มา'!Z13+'3.ด่านซ้าย'!Z13+'4.ท่าลี่'!Z13+'5.นาด้วง'!Z13+'6.นาแห้ว ส่งทุกเดือน'!Z13+'7.ปากชม'!Z13+'8.ผาขาว'!Z13+'9.ภูกระดึง'!Z13+'10.ภูเรือ'!Z13+'11.ภูหลวง'!Z13+'12.วังสะพุง'!Z13+'13.หนองหิน'!Z13+'14.เอราวัณ'!Z13</f>
        <v>0</v>
      </c>
      <c r="AA13" s="110">
        <f>+'2.เชียงคาน ใส่แค่ปี68มา'!AA13+'2.เชียงคาน ใส่แค่ปี68มา'!AA13+'3.ด่านซ้าย'!AA13+'4.ท่าลี่'!AA13+'5.นาด้วง'!AA13+'6.นาแห้ว ส่งทุกเดือน'!AA13+'7.ปากชม'!AA13+'8.ผาขาว'!AA13+'9.ภูกระดึง'!AA13+'10.ภูเรือ'!AA13+'11.ภูหลวง'!AA13+'12.วังสะพุง'!AA13+'13.หนองหิน'!AA13+'14.เอราวัณ'!AA13</f>
        <v>0</v>
      </c>
      <c r="AB13" s="110">
        <f>+'2.เชียงคาน ใส่แค่ปี68มา'!AB13+'2.เชียงคาน ใส่แค่ปี68มา'!AB13+'3.ด่านซ้าย'!AB13+'4.ท่าลี่'!AB13+'5.นาด้วง'!AB13+'6.นาแห้ว ส่งทุกเดือน'!AB13+'7.ปากชม'!AB13+'8.ผาขาว'!AB13+'9.ภูกระดึง'!AB13+'10.ภูเรือ'!AB13+'11.ภูหลวง'!AB13+'12.วังสะพุง'!AB13+'13.หนองหิน'!AB13+'14.เอราวัณ'!AB13</f>
        <v>82950</v>
      </c>
      <c r="AC13" s="110">
        <f>+'2.เชียงคาน ใส่แค่ปี68มา'!AC13+'2.เชียงคาน ใส่แค่ปี68มา'!AC13+'3.ด่านซ้าย'!AC13+'4.ท่าลี่'!AC13+'5.นาด้วง'!AC13+'6.นาแห้ว ส่งทุกเดือน'!AC13+'7.ปากชม'!AC13+'8.ผาขาว'!AC13+'9.ภูกระดึง'!AC13+'10.ภูเรือ'!AC13+'11.ภูหลวง'!AC13+'12.วังสะพุง'!AC13+'13.หนองหิน'!AC13+'14.เอราวัณ'!AC13</f>
        <v>0</v>
      </c>
      <c r="AD13" s="110">
        <f t="shared" si="0"/>
        <v>351650</v>
      </c>
      <c r="AE13" s="111">
        <f t="shared" si="1"/>
        <v>5.28796992481203</v>
      </c>
      <c r="AF13" s="110">
        <f t="shared" si="2"/>
        <v>6298350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f>+'2.เชียงคาน ใส่แค่ปี68มา'!E14+'2.เชียงคาน ใส่แค่ปี68มา'!E14+'3.ด่านซ้าย'!E14+'4.ท่าลี่'!E14+'5.นาด้วง'!E14+'6.นาแห้ว ส่งทุกเดือน'!E14+'7.ปากชม'!E14+'8.ผาขาว'!E14+'9.ภูกระดึง'!E14+'10.ภูเรือ'!E14+'11.ภูหลวง'!E14+'12.วังสะพุง'!E14+'13.หนองหิน'!E14+'14.เอราวัณ'!E14</f>
        <v>147098118.9905</v>
      </c>
      <c r="F14" s="110">
        <f>+'2.เชียงคาน ใส่แค่ปี68มา'!F14+'2.เชียงคาน ใส่แค่ปี68มา'!F14+'3.ด่านซ้าย'!F14+'4.ท่าลี่'!F14+'5.นาด้วง'!F14+'6.นาแห้ว ส่งทุกเดือน'!F14+'7.ปากชม'!F14+'8.ผาขาว'!F14+'9.ภูกระดึง'!F14+'10.ภูเรือ'!F14+'11.ภูหลวง'!F14+'12.วังสะพุง'!F14+'13.หนองหิน'!F14+'14.เอราวัณ'!F14</f>
        <v>8065828.6600000001</v>
      </c>
      <c r="G14" s="110">
        <f>+'2.เชียงคาน ใส่แค่ปี68มา'!G14+'2.เชียงคาน ใส่แค่ปี68มา'!G14+'3.ด่านซ้าย'!G14+'4.ท่าลี่'!G14+'5.นาด้วง'!G14+'6.นาแห้ว ส่งทุกเดือน'!G14+'7.ปากชม'!G14+'8.ผาขาว'!G14+'9.ภูกระดึง'!G14+'10.ภูเรือ'!G14+'11.ภูหลวง'!G14+'12.วังสะพุง'!G14+'13.หนองหิน'!G14+'14.เอราวัณ'!G14</f>
        <v>8641823.6899999995</v>
      </c>
      <c r="H14" s="110">
        <f>+'2.เชียงคาน ใส่แค่ปี68มา'!H14+'2.เชียงคาน ใส่แค่ปี68มา'!H14+'3.ด่านซ้าย'!H14+'4.ท่าลี่'!H14+'5.นาด้วง'!H14+'6.นาแห้ว ส่งทุกเดือน'!H14+'7.ปากชม'!H14+'8.ผาขาว'!H14+'9.ภูกระดึง'!H14+'10.ภูเรือ'!H14+'11.ภูหลวง'!H14+'12.วังสะพุง'!H14+'13.หนองหิน'!H14+'14.เอราวัณ'!H14</f>
        <v>275692.84999999998</v>
      </c>
      <c r="I14" s="110">
        <f>+'2.เชียงคาน ใส่แค่ปี68มา'!I14+'2.เชียงคาน ใส่แค่ปี68มา'!I14+'3.ด่านซ้าย'!I14+'4.ท่าลี่'!I14+'5.นาด้วง'!I14+'6.นาแห้ว ส่งทุกเดือน'!I14+'7.ปากชม'!I14+'8.ผาขาว'!I14+'9.ภูกระดึง'!I14+'10.ภูเรือ'!I14+'11.ภูหลวง'!I14+'12.วังสะพุง'!I14+'13.หนองหิน'!I14+'14.เอราวัณ'!I14</f>
        <v>0</v>
      </c>
      <c r="J14" s="110">
        <f>+'2.เชียงคาน ใส่แค่ปี68มา'!J14+'2.เชียงคาน ใส่แค่ปี68มา'!J14+'3.ด่านซ้าย'!J14+'4.ท่าลี่'!J14+'5.นาด้วง'!J14+'6.นาแห้ว ส่งทุกเดือน'!J14+'7.ปากชม'!J14+'8.ผาขาว'!J14+'9.ภูกระดึง'!J14+'10.ภูเรือ'!J14+'11.ภูหลวง'!J14+'12.วังสะพุง'!J14+'13.หนองหิน'!J14+'14.เอราวัณ'!J14</f>
        <v>354141.39</v>
      </c>
      <c r="K14" s="110">
        <f>+'2.เชียงคาน ใส่แค่ปี68มา'!K14+'2.เชียงคาน ใส่แค่ปี68มา'!K14+'3.ด่านซ้าย'!K14+'4.ท่าลี่'!K14+'5.นาด้วง'!K14+'6.นาแห้ว ส่งทุกเดือน'!K14+'7.ปากชม'!K14+'8.ผาขาว'!K14+'9.ภูกระดึง'!K14+'10.ภูเรือ'!K14+'11.ภูหลวง'!K14+'12.วังสะพุง'!K14+'13.หนองหิน'!K14+'14.เอราวัณ'!K14</f>
        <v>0</v>
      </c>
      <c r="L14" s="110">
        <f>+'2.เชียงคาน ใส่แค่ปี68มา'!L14+'2.เชียงคาน ใส่แค่ปี68มา'!L14+'3.ด่านซ้าย'!L14+'4.ท่าลี่'!L14+'5.นาด้วง'!L14+'6.นาแห้ว ส่งทุกเดือน'!L14+'7.ปากชม'!L14+'8.ผาขาว'!L14+'9.ภูกระดึง'!L14+'10.ภูเรือ'!L14+'11.ภูหลวง'!L14+'12.วังสะพุง'!L14+'13.หนองหิน'!L14+'14.เอราวัณ'!L14</f>
        <v>222781.01</v>
      </c>
      <c r="M14" s="110">
        <f>+'2.เชียงคาน ใส่แค่ปี68มา'!M14+'2.เชียงคาน ใส่แค่ปี68มา'!M14+'3.ด่านซ้าย'!M14+'4.ท่าลี่'!M14+'5.นาด้วง'!M14+'6.นาแห้ว ส่งทุกเดือน'!M14+'7.ปากชม'!M14+'8.ผาขาว'!M14+'9.ภูกระดึง'!M14+'10.ภูเรือ'!M14+'11.ภูหลวง'!M14+'12.วังสะพุง'!M14+'13.หนองหิน'!M14+'14.เอราวัณ'!M14</f>
        <v>0</v>
      </c>
      <c r="N14" s="110">
        <f>+'2.เชียงคาน ใส่แค่ปี68มา'!N14+'2.เชียงคาน ใส่แค่ปี68มา'!N14+'3.ด่านซ้าย'!N14+'4.ท่าลี่'!N14+'5.นาด้วง'!N14+'6.นาแห้ว ส่งทุกเดือน'!N14+'7.ปากชม'!N14+'8.ผาขาว'!N14+'9.ภูกระดึง'!N14+'10.ภูเรือ'!N14+'11.ภูหลวง'!N14+'12.วังสะพุง'!N14+'13.หนองหิน'!N14+'14.เอราวัณ'!N14</f>
        <v>379679.33</v>
      </c>
      <c r="O14" s="110">
        <f>+'2.เชียงคาน ใส่แค่ปี68มา'!O14+'2.เชียงคาน ใส่แค่ปี68มา'!O14+'3.ด่านซ้าย'!O14+'4.ท่าลี่'!O14+'5.นาด้วง'!O14+'6.นาแห้ว ส่งทุกเดือน'!O14+'7.ปากชม'!O14+'8.ผาขาว'!O14+'9.ภูกระดึง'!O14+'10.ภูเรือ'!O14+'11.ภูหลวง'!O14+'12.วังสะพุง'!O14+'13.หนองหิน'!O14+'14.เอราวัณ'!O14</f>
        <v>0</v>
      </c>
      <c r="P14" s="110">
        <f>+'2.เชียงคาน ใส่แค่ปี68มา'!P14+'2.เชียงคาน ใส่แค่ปี68มา'!P14+'3.ด่านซ้าย'!P14+'4.ท่าลี่'!P14+'5.นาด้วง'!P14+'6.นาแห้ว ส่งทุกเดือน'!P14+'7.ปากชม'!P14+'8.ผาขาว'!P14+'9.ภูกระดึง'!P14+'10.ภูเรือ'!P14+'11.ภูหลวง'!P14+'12.วังสะพุง'!P14+'13.หนองหิน'!P14+'14.เอราวัณ'!P14</f>
        <v>212095.38</v>
      </c>
      <c r="Q14" s="110">
        <f>+'2.เชียงคาน ใส่แค่ปี68มา'!Q14+'2.เชียงคาน ใส่แค่ปี68มา'!Q14+'3.ด่านซ้าย'!Q14+'4.ท่าลี่'!Q14+'5.นาด้วง'!Q14+'6.นาแห้ว ส่งทุกเดือน'!Q14+'7.ปากชม'!Q14+'8.ผาขาว'!Q14+'9.ภูกระดึง'!Q14+'10.ภูเรือ'!Q14+'11.ภูหลวง'!Q14+'12.วังสะพุง'!Q14+'13.หนองหิน'!Q14+'14.เอราวัณ'!Q14</f>
        <v>0</v>
      </c>
      <c r="R14" s="110">
        <f>+'2.เชียงคาน ใส่แค่ปี68มา'!R14+'2.เชียงคาน ใส่แค่ปี68มา'!R14+'3.ด่านซ้าย'!R14+'4.ท่าลี่'!R14+'5.นาด้วง'!R14+'6.นาแห้ว ส่งทุกเดือน'!R14+'7.ปากชม'!R14+'8.ผาขาว'!R14+'9.ภูกระดึง'!R14+'10.ภูเรือ'!R14+'11.ภูหลวง'!R14+'12.วังสะพุง'!R14+'13.หนองหิน'!R14+'14.เอราวัณ'!R14</f>
        <v>426711.26</v>
      </c>
      <c r="S14" s="110">
        <f>+'2.เชียงคาน ใส่แค่ปี68มา'!S14+'2.เชียงคาน ใส่แค่ปี68มา'!S14+'3.ด่านซ้าย'!S14+'4.ท่าลี่'!S14+'5.นาด้วง'!S14+'6.นาแห้ว ส่งทุกเดือน'!S14+'7.ปากชม'!S14+'8.ผาขาว'!S14+'9.ภูกระดึง'!S14+'10.ภูเรือ'!S14+'11.ภูหลวง'!S14+'12.วังสะพุง'!S14+'13.หนองหิน'!S14+'14.เอราวัณ'!S14</f>
        <v>0</v>
      </c>
      <c r="T14" s="110">
        <f>+'2.เชียงคาน ใส่แค่ปี68มา'!T14+'2.เชียงคาน ใส่แค่ปี68มา'!T14+'3.ด่านซ้าย'!T14+'4.ท่าลี่'!T14+'5.นาด้วง'!T14+'6.นาแห้ว ส่งทุกเดือน'!T14+'7.ปากชม'!T14+'8.ผาขาว'!T14+'9.ภูกระดึง'!T14+'10.ภูเรือ'!T14+'11.ภูหลวง'!T14+'12.วังสะพุง'!T14+'13.หนองหิน'!T14+'14.เอราวัณ'!T14</f>
        <v>254208.23</v>
      </c>
      <c r="U14" s="110">
        <f>+'2.เชียงคาน ใส่แค่ปี68มา'!U14+'2.เชียงคาน ใส่แค่ปี68มา'!U14+'3.ด่านซ้าย'!U14+'4.ท่าลี่'!U14+'5.นาด้วง'!U14+'6.นาแห้ว ส่งทุกเดือน'!U14+'7.ปากชม'!U14+'8.ผาขาว'!U14+'9.ภูกระดึง'!U14+'10.ภูเรือ'!U14+'11.ภูหลวง'!U14+'12.วังสะพุง'!U14+'13.หนองหิน'!U14+'14.เอราวัณ'!U14</f>
        <v>0</v>
      </c>
      <c r="V14" s="110">
        <f>+'2.เชียงคาน ใส่แค่ปี68มา'!V14+'2.เชียงคาน ใส่แค่ปี68มา'!V14+'3.ด่านซ้าย'!V14+'4.ท่าลี่'!V14+'5.นาด้วง'!V14+'6.นาแห้ว ส่งทุกเดือน'!V14+'7.ปากชม'!V14+'8.ผาขาว'!V14+'9.ภูกระดึง'!V14+'10.ภูเรือ'!V14+'11.ภูหลวง'!V14+'12.วังสะพุง'!V14+'13.หนองหิน'!V14+'14.เอราวัณ'!V14</f>
        <v>362843.26</v>
      </c>
      <c r="W14" s="110">
        <f>+'2.เชียงคาน ใส่แค่ปี68มา'!W14+'2.เชียงคาน ใส่แค่ปี68มา'!W14+'3.ด่านซ้าย'!W14+'4.ท่าลี่'!W14+'5.นาด้วง'!W14+'6.นาแห้ว ส่งทุกเดือน'!W14+'7.ปากชม'!W14+'8.ผาขาว'!W14+'9.ภูกระดึง'!W14+'10.ภูเรือ'!W14+'11.ภูหลวง'!W14+'12.วังสะพุง'!W14+'13.หนองหิน'!W14+'14.เอราวัณ'!W14</f>
        <v>0</v>
      </c>
      <c r="X14" s="110">
        <f>+'2.เชียงคาน ใส่แค่ปี68มา'!X14+'2.เชียงคาน ใส่แค่ปี68มา'!X14+'3.ด่านซ้าย'!X14+'4.ท่าลี่'!X14+'5.นาด้วง'!X14+'6.นาแห้ว ส่งทุกเดือน'!X14+'7.ปากชม'!X14+'8.ผาขาว'!X14+'9.ภูกระดึง'!X14+'10.ภูเรือ'!X14+'11.ภูหลวง'!X14+'12.วังสะพุง'!X14+'13.หนองหิน'!X14+'14.เอราวัณ'!X14</f>
        <v>284649.74</v>
      </c>
      <c r="Y14" s="110">
        <f>+'2.เชียงคาน ใส่แค่ปี68มา'!Y14+'2.เชียงคาน ใส่แค่ปี68มา'!Y14+'3.ด่านซ้าย'!Y14+'4.ท่าลี่'!Y14+'5.นาด้วง'!Y14+'6.นาแห้ว ส่งทุกเดือน'!Y14+'7.ปากชม'!Y14+'8.ผาขาว'!Y14+'9.ภูกระดึง'!Y14+'10.ภูเรือ'!Y14+'11.ภูหลวง'!Y14+'12.วังสะพุง'!Y14+'13.หนองหิน'!Y14+'14.เอราวัณ'!Y14</f>
        <v>0</v>
      </c>
      <c r="Z14" s="110">
        <f>+'2.เชียงคาน ใส่แค่ปี68มา'!Z14+'2.เชียงคาน ใส่แค่ปี68มา'!Z14+'3.ด่านซ้าย'!Z14+'4.ท่าลี่'!Z14+'5.นาด้วง'!Z14+'6.นาแห้ว ส่งทุกเดือน'!Z14+'7.ปากชม'!Z14+'8.ผาขาว'!Z14+'9.ภูกระดึง'!Z14+'10.ภูเรือ'!Z14+'11.ภูหลวง'!Z14+'12.วังสะพุง'!Z14+'13.หนองหิน'!Z14+'14.เอราวัณ'!Z14</f>
        <v>260568.05</v>
      </c>
      <c r="AA14" s="110">
        <f>+'2.เชียงคาน ใส่แค่ปี68มา'!AA14+'2.เชียงคาน ใส่แค่ปี68มา'!AA14+'3.ด่านซ้าย'!AA14+'4.ท่าลี่'!AA14+'5.นาด้วง'!AA14+'6.นาแห้ว ส่งทุกเดือน'!AA14+'7.ปากชม'!AA14+'8.ผาขาว'!AA14+'9.ภูกระดึง'!AA14+'10.ภูเรือ'!AA14+'11.ภูหลวง'!AA14+'12.วังสะพุง'!AA14+'13.หนองหิน'!AA14+'14.เอราวัณ'!AA14</f>
        <v>0</v>
      </c>
      <c r="AB14" s="110">
        <f>+'2.เชียงคาน ใส่แค่ปี68มา'!AB14+'2.เชียงคาน ใส่แค่ปี68มา'!AB14+'3.ด่านซ้าย'!AB14+'4.ท่าลี่'!AB14+'5.นาด้วง'!AB14+'6.นาแห้ว ส่งทุกเดือน'!AB14+'7.ปากชม'!AB14+'8.ผาขาว'!AB14+'9.ภูกระดึง'!AB14+'10.ภูเรือ'!AB14+'11.ภูหลวง'!AB14+'12.วังสะพุง'!AB14+'13.หนองหิน'!AB14+'14.เอราวัณ'!AB14</f>
        <v>56110.42</v>
      </c>
      <c r="AC14" s="110">
        <f>+'2.เชียงคาน ใส่แค่ปี68มา'!AC14+'2.เชียงคาน ใส่แค่ปี68มา'!AC14+'3.ด่านซ้าย'!AC14+'4.ท่าลี่'!AC14+'5.นาด้วง'!AC14+'6.นาแห้ว ส่งทุกเดือน'!AC14+'7.ปากชม'!AC14+'8.ผาขาว'!AC14+'9.ภูกระดึง'!AC14+'10.ภูเรือ'!AC14+'11.ภูหลวง'!AC14+'12.วังสะพุง'!AC14+'13.หนองหิน'!AC14+'14.เอราวัณ'!AC14</f>
        <v>0</v>
      </c>
      <c r="AD14" s="110">
        <f t="shared" si="0"/>
        <v>19797133.270000003</v>
      </c>
      <c r="AE14" s="111">
        <f t="shared" si="1"/>
        <v>13.458454401635519</v>
      </c>
      <c r="AF14" s="110">
        <f t="shared" si="2"/>
        <v>127300985.72049999</v>
      </c>
      <c r="AG14" s="111">
        <f t="shared" si="3"/>
        <v>1473.080107706988</v>
      </c>
    </row>
    <row r="15" spans="1:33" ht="24" customHeight="1">
      <c r="B15" s="109"/>
      <c r="C15" s="109"/>
      <c r="D15" s="109" t="s">
        <v>13</v>
      </c>
      <c r="E15" s="110">
        <f>+'2.เชียงคาน ใส่แค่ปี68มา'!E15+'2.เชียงคาน ใส่แค่ปี68มา'!E15+'3.ด่านซ้าย'!E15+'4.ท่าลี่'!E15+'5.นาด้วง'!E15+'6.นาแห้ว ส่งทุกเดือน'!E15+'7.ปากชม'!E15+'8.ผาขาว'!E15+'9.ภูกระดึง'!E15+'10.ภูเรือ'!E15+'11.ภูหลวง'!E15+'12.วังสะพุง'!E15+'13.หนองหิน'!E15+'14.เอราวัณ'!E15</f>
        <v>1029515.1</v>
      </c>
      <c r="F15" s="110">
        <f>+'2.เชียงคาน ใส่แค่ปี68มา'!F15+'2.เชียงคาน ใส่แค่ปี68มา'!F15+'3.ด่านซ้าย'!F15+'4.ท่าลี่'!F15+'5.นาด้วง'!F15+'6.นาแห้ว ส่งทุกเดือน'!F15+'7.ปากชม'!F15+'8.ผาขาว'!F15+'9.ภูกระดึง'!F15+'10.ภูเรือ'!F15+'11.ภูหลวง'!F15+'12.วังสะพุง'!F15+'13.หนองหิน'!F15+'14.เอราวัณ'!F15</f>
        <v>19064</v>
      </c>
      <c r="G15" s="110">
        <f>+'2.เชียงคาน ใส่แค่ปี68มา'!G15+'2.เชียงคาน ใส่แค่ปี68มา'!G15+'3.ด่านซ้าย'!G15+'4.ท่าลี่'!G15+'5.นาด้วง'!G15+'6.นาแห้ว ส่งทุกเดือน'!G15+'7.ปากชม'!G15+'8.ผาขาว'!G15+'9.ภูกระดึง'!G15+'10.ภูเรือ'!G15+'11.ภูหลวง'!G15+'12.วังสะพุง'!G15+'13.หนองหิน'!G15+'14.เอราวัณ'!G15</f>
        <v>15420</v>
      </c>
      <c r="H15" s="110">
        <f>+'2.เชียงคาน ใส่แค่ปี68มา'!H15+'2.เชียงคาน ใส่แค่ปี68มา'!H15+'3.ด่านซ้าย'!H15+'4.ท่าลี่'!H15+'5.นาด้วง'!H15+'6.นาแห้ว ส่งทุกเดือน'!H15+'7.ปากชม'!H15+'8.ผาขาว'!H15+'9.ภูกระดึง'!H15+'10.ภูเรือ'!H15+'11.ภูหลวง'!H15+'12.วังสะพุง'!H15+'13.หนองหิน'!H15+'14.เอราวัณ'!H15</f>
        <v>2916</v>
      </c>
      <c r="I15" s="110">
        <f>+'2.เชียงคาน ใส่แค่ปี68มา'!I15+'2.เชียงคาน ใส่แค่ปี68มา'!I15+'3.ด่านซ้าย'!I15+'4.ท่าลี่'!I15+'5.นาด้วง'!I15+'6.นาแห้ว ส่งทุกเดือน'!I15+'7.ปากชม'!I15+'8.ผาขาว'!I15+'9.ภูกระดึง'!I15+'10.ภูเรือ'!I15+'11.ภูหลวง'!I15+'12.วังสะพุง'!I15+'13.หนองหิน'!I15+'14.เอราวัณ'!I15</f>
        <v>0</v>
      </c>
      <c r="J15" s="110">
        <f>+'2.เชียงคาน ใส่แค่ปี68มา'!J15+'2.เชียงคาน ใส่แค่ปี68มา'!J15+'3.ด่านซ้าย'!J15+'4.ท่าลี่'!J15+'5.นาด้วง'!J15+'6.นาแห้ว ส่งทุกเดือน'!J15+'7.ปากชม'!J15+'8.ผาขาว'!J15+'9.ภูกระดึง'!J15+'10.ภูเรือ'!J15+'11.ภูหลวง'!J15+'12.วังสะพุง'!J15+'13.หนองหิน'!J15+'14.เอราวัณ'!J15</f>
        <v>0</v>
      </c>
      <c r="K15" s="110">
        <f>+'2.เชียงคาน ใส่แค่ปี68มา'!K15+'2.เชียงคาน ใส่แค่ปี68มา'!K15+'3.ด่านซ้าย'!K15+'4.ท่าลี่'!K15+'5.นาด้วง'!K15+'6.นาแห้ว ส่งทุกเดือน'!K15+'7.ปากชม'!K15+'8.ผาขาว'!K15+'9.ภูกระดึง'!K15+'10.ภูเรือ'!K15+'11.ภูหลวง'!K15+'12.วังสะพุง'!K15+'13.หนองหิน'!K15+'14.เอราวัณ'!K15</f>
        <v>0</v>
      </c>
      <c r="L15" s="110">
        <f>+'2.เชียงคาน ใส่แค่ปี68มา'!L15+'2.เชียงคาน ใส่แค่ปี68มา'!L15+'3.ด่านซ้าย'!L15+'4.ท่าลี่'!L15+'5.นาด้วง'!L15+'6.นาแห้ว ส่งทุกเดือน'!L15+'7.ปากชม'!L15+'8.ผาขาว'!L15+'9.ภูกระดึง'!L15+'10.ภูเรือ'!L15+'11.ภูหลวง'!L15+'12.วังสะพุง'!L15+'13.หนองหิน'!L15+'14.เอราวัณ'!L15</f>
        <v>0</v>
      </c>
      <c r="M15" s="110">
        <f>+'2.เชียงคาน ใส่แค่ปี68มา'!M15+'2.เชียงคาน ใส่แค่ปี68มา'!M15+'3.ด่านซ้าย'!M15+'4.ท่าลี่'!M15+'5.นาด้วง'!M15+'6.นาแห้ว ส่งทุกเดือน'!M15+'7.ปากชม'!M15+'8.ผาขาว'!M15+'9.ภูกระดึง'!M15+'10.ภูเรือ'!M15+'11.ภูหลวง'!M15+'12.วังสะพุง'!M15+'13.หนองหิน'!M15+'14.เอราวัณ'!M15</f>
        <v>0</v>
      </c>
      <c r="N15" s="110">
        <f>+'2.เชียงคาน ใส่แค่ปี68มา'!N15+'2.เชียงคาน ใส่แค่ปี68มา'!N15+'3.ด่านซ้าย'!N15+'4.ท่าลี่'!N15+'5.นาด้วง'!N15+'6.นาแห้ว ส่งทุกเดือน'!N15+'7.ปากชม'!N15+'8.ผาขาว'!N15+'9.ภูกระดึง'!N15+'10.ภูเรือ'!N15+'11.ภูหลวง'!N15+'12.วังสะพุง'!N15+'13.หนองหิน'!N15+'14.เอราวัณ'!N15</f>
        <v>0</v>
      </c>
      <c r="O15" s="110">
        <f>+'2.เชียงคาน ใส่แค่ปี68มา'!O15+'2.เชียงคาน ใส่แค่ปี68มา'!O15+'3.ด่านซ้าย'!O15+'4.ท่าลี่'!O15+'5.นาด้วง'!O15+'6.นาแห้ว ส่งทุกเดือน'!O15+'7.ปากชม'!O15+'8.ผาขาว'!O15+'9.ภูกระดึง'!O15+'10.ภูเรือ'!O15+'11.ภูหลวง'!O15+'12.วังสะพุง'!O15+'13.หนองหิน'!O15+'14.เอราวัณ'!O15</f>
        <v>0</v>
      </c>
      <c r="P15" s="110">
        <f>+'2.เชียงคาน ใส่แค่ปี68มา'!P15+'2.เชียงคาน ใส่แค่ปี68มา'!P15+'3.ด่านซ้าย'!P15+'4.ท่าลี่'!P15+'5.นาด้วง'!P15+'6.นาแห้ว ส่งทุกเดือน'!P15+'7.ปากชม'!P15+'8.ผาขาว'!P15+'9.ภูกระดึง'!P15+'10.ภูเรือ'!P15+'11.ภูหลวง'!P15+'12.วังสะพุง'!P15+'13.หนองหิน'!P15+'14.เอราวัณ'!P15</f>
        <v>0</v>
      </c>
      <c r="Q15" s="110">
        <f>+'2.เชียงคาน ใส่แค่ปี68มา'!Q15+'2.เชียงคาน ใส่แค่ปี68มา'!Q15+'3.ด่านซ้าย'!Q15+'4.ท่าลี่'!Q15+'5.นาด้วง'!Q15+'6.นาแห้ว ส่งทุกเดือน'!Q15+'7.ปากชม'!Q15+'8.ผาขาว'!Q15+'9.ภูกระดึง'!Q15+'10.ภูเรือ'!Q15+'11.ภูหลวง'!Q15+'12.วังสะพุง'!Q15+'13.หนองหิน'!Q15+'14.เอราวัณ'!Q15</f>
        <v>0</v>
      </c>
      <c r="R15" s="110">
        <f>+'2.เชียงคาน ใส่แค่ปี68มา'!R15+'2.เชียงคาน ใส่แค่ปี68มา'!R15+'3.ด่านซ้าย'!R15+'4.ท่าลี่'!R15+'5.นาด้วง'!R15+'6.นาแห้ว ส่งทุกเดือน'!R15+'7.ปากชม'!R15+'8.ผาขาว'!R15+'9.ภูกระดึง'!R15+'10.ภูเรือ'!R15+'11.ภูหลวง'!R15+'12.วังสะพุง'!R15+'13.หนองหิน'!R15+'14.เอราวัณ'!R15</f>
        <v>995</v>
      </c>
      <c r="S15" s="110">
        <f>+'2.เชียงคาน ใส่แค่ปี68มา'!S15+'2.เชียงคาน ใส่แค่ปี68มา'!S15+'3.ด่านซ้าย'!S15+'4.ท่าลี่'!S15+'5.นาด้วง'!S15+'6.นาแห้ว ส่งทุกเดือน'!S15+'7.ปากชม'!S15+'8.ผาขาว'!S15+'9.ภูกระดึง'!S15+'10.ภูเรือ'!S15+'11.ภูหลวง'!S15+'12.วังสะพุง'!S15+'13.หนองหิน'!S15+'14.เอราวัณ'!S15</f>
        <v>0</v>
      </c>
      <c r="T15" s="110">
        <f>+'2.เชียงคาน ใส่แค่ปี68มา'!T15+'2.เชียงคาน ใส่แค่ปี68มา'!T15+'3.ด่านซ้าย'!T15+'4.ท่าลี่'!T15+'5.นาด้วง'!T15+'6.นาแห้ว ส่งทุกเดือน'!T15+'7.ปากชม'!T15+'8.ผาขาว'!T15+'9.ภูกระดึง'!T15+'10.ภูเรือ'!T15+'11.ภูหลวง'!T15+'12.วังสะพุง'!T15+'13.หนองหิน'!T15+'14.เอราวัณ'!T15</f>
        <v>3787</v>
      </c>
      <c r="U15" s="110">
        <f>+'2.เชียงคาน ใส่แค่ปี68มา'!U15+'2.เชียงคาน ใส่แค่ปี68มา'!U15+'3.ด่านซ้าย'!U15+'4.ท่าลี่'!U15+'5.นาด้วง'!U15+'6.นาแห้ว ส่งทุกเดือน'!U15+'7.ปากชม'!U15+'8.ผาขาว'!U15+'9.ภูกระดึง'!U15+'10.ภูเรือ'!U15+'11.ภูหลวง'!U15+'12.วังสะพุง'!U15+'13.หนองหิน'!U15+'14.เอราวัณ'!U15</f>
        <v>0</v>
      </c>
      <c r="V15" s="110">
        <f>+'2.เชียงคาน ใส่แค่ปี68มา'!V15+'2.เชียงคาน ใส่แค่ปี68มา'!V15+'3.ด่านซ้าย'!V15+'4.ท่าลี่'!V15+'5.นาด้วง'!V15+'6.นาแห้ว ส่งทุกเดือน'!V15+'7.ปากชม'!V15+'8.ผาขาว'!V15+'9.ภูกระดึง'!V15+'10.ภูเรือ'!V15+'11.ภูหลวง'!V15+'12.วังสะพุง'!V15+'13.หนองหิน'!V15+'14.เอราวัณ'!V15</f>
        <v>12930.75</v>
      </c>
      <c r="W15" s="110">
        <f>+'2.เชียงคาน ใส่แค่ปี68มา'!W15+'2.เชียงคาน ใส่แค่ปี68มา'!W15+'3.ด่านซ้าย'!W15+'4.ท่าลี่'!W15+'5.นาด้วง'!W15+'6.นาแห้ว ส่งทุกเดือน'!W15+'7.ปากชม'!W15+'8.ผาขาว'!W15+'9.ภูกระดึง'!W15+'10.ภูเรือ'!W15+'11.ภูหลวง'!W15+'12.วังสะพุง'!W15+'13.หนองหิน'!W15+'14.เอราวัณ'!W15</f>
        <v>0</v>
      </c>
      <c r="X15" s="110">
        <f>+'2.เชียงคาน ใส่แค่ปี68มา'!X15+'2.เชียงคาน ใส่แค่ปี68มา'!X15+'3.ด่านซ้าย'!X15+'4.ท่าลี่'!X15+'5.นาด้วง'!X15+'6.นาแห้ว ส่งทุกเดือน'!X15+'7.ปากชม'!X15+'8.ผาขาว'!X15+'9.ภูกระดึง'!X15+'10.ภูเรือ'!X15+'11.ภูหลวง'!X15+'12.วังสะพุง'!X15+'13.หนองหิน'!X15+'14.เอราวัณ'!X15</f>
        <v>2468</v>
      </c>
      <c r="Y15" s="110">
        <f>+'2.เชียงคาน ใส่แค่ปี68มา'!Y15+'2.เชียงคาน ใส่แค่ปี68มา'!Y15+'3.ด่านซ้าย'!Y15+'4.ท่าลี่'!Y15+'5.นาด้วง'!Y15+'6.นาแห้ว ส่งทุกเดือน'!Y15+'7.ปากชม'!Y15+'8.ผาขาว'!Y15+'9.ภูกระดึง'!Y15+'10.ภูเรือ'!Y15+'11.ภูหลวง'!Y15+'12.วังสะพุง'!Y15+'13.หนองหิน'!Y15+'14.เอราวัณ'!Y15</f>
        <v>0</v>
      </c>
      <c r="Z15" s="110">
        <f>+'2.เชียงคาน ใส่แค่ปี68มา'!Z15+'2.เชียงคาน ใส่แค่ปี68มา'!Z15+'3.ด่านซ้าย'!Z15+'4.ท่าลี่'!Z15+'5.นาด้วง'!Z15+'6.นาแห้ว ส่งทุกเดือน'!Z15+'7.ปากชม'!Z15+'8.ผาขาว'!Z15+'9.ภูกระดึง'!Z15+'10.ภูเรือ'!Z15+'11.ภูหลวง'!Z15+'12.วังสะพุง'!Z15+'13.หนองหิน'!Z15+'14.เอราวัณ'!Z15</f>
        <v>2599</v>
      </c>
      <c r="AA15" s="110">
        <f>+'2.เชียงคาน ใส่แค่ปี68มา'!AA15+'2.เชียงคาน ใส่แค่ปี68มา'!AA15+'3.ด่านซ้าย'!AA15+'4.ท่าลี่'!AA15+'5.นาด้วง'!AA15+'6.นาแห้ว ส่งทุกเดือน'!AA15+'7.ปากชม'!AA15+'8.ผาขาว'!AA15+'9.ภูกระดึง'!AA15+'10.ภูเรือ'!AA15+'11.ภูหลวง'!AA15+'12.วังสะพุง'!AA15+'13.หนองหิน'!AA15+'14.เอราวัณ'!AA15</f>
        <v>0</v>
      </c>
      <c r="AB15" s="110">
        <f>+'2.เชียงคาน ใส่แค่ปี68มา'!AB15+'2.เชียงคาน ใส่แค่ปี68มา'!AB15+'3.ด่านซ้าย'!AB15+'4.ท่าลี่'!AB15+'5.นาด้วง'!AB15+'6.นาแห้ว ส่งทุกเดือน'!AB15+'7.ปากชม'!AB15+'8.ผาขาว'!AB15+'9.ภูกระดึง'!AB15+'10.ภูเรือ'!AB15+'11.ภูหลวง'!AB15+'12.วังสะพุง'!AB15+'13.หนองหิน'!AB15+'14.เอราวัณ'!AB15</f>
        <v>1564</v>
      </c>
      <c r="AC15" s="110">
        <f>+'2.เชียงคาน ใส่แค่ปี68มา'!AC15+'2.เชียงคาน ใส่แค่ปี68มา'!AC15+'3.ด่านซ้าย'!AC15+'4.ท่าลี่'!AC15+'5.นาด้วง'!AC15+'6.นาแห้ว ส่งทุกเดือน'!AC15+'7.ปากชม'!AC15+'8.ผาขาว'!AC15+'9.ภูกระดึง'!AC15+'10.ภูเรือ'!AC15+'11.ภูหลวง'!AC15+'12.วังสะพุง'!AC15+'13.หนองหิน'!AC15+'14.เอราวัณ'!AC15</f>
        <v>0</v>
      </c>
      <c r="AD15" s="110">
        <f t="shared" si="0"/>
        <v>61743.75</v>
      </c>
      <c r="AE15" s="111">
        <f t="shared" si="1"/>
        <v>5.9973622533559734</v>
      </c>
      <c r="AF15" s="110">
        <f t="shared" si="2"/>
        <v>967771.35</v>
      </c>
      <c r="AG15" s="111">
        <f t="shared" si="3"/>
        <v>6276.0787937743189</v>
      </c>
    </row>
    <row r="16" spans="1:33" ht="24" customHeight="1">
      <c r="B16" s="109"/>
      <c r="C16" s="109"/>
      <c r="D16" s="109" t="s">
        <v>15</v>
      </c>
      <c r="E16" s="110">
        <f>+'2.เชียงคาน ใส่แค่ปี68มา'!E16+'2.เชียงคาน ใส่แค่ปี68มา'!E16+'3.ด่านซ้าย'!E16+'4.ท่าลี่'!E16+'5.นาด้วง'!E16+'6.นาแห้ว ส่งทุกเดือน'!E16+'7.ปากชม'!E16+'8.ผาขาว'!E16+'9.ภูกระดึง'!E16+'10.ภูเรือ'!E16+'11.ภูหลวง'!E16+'12.วังสะพุง'!E16+'13.หนองหิน'!E16+'14.เอราวัณ'!E16</f>
        <v>33529122.446400002</v>
      </c>
      <c r="F16" s="110">
        <f>+'2.เชียงคาน ใส่แค่ปี68มา'!F16+'2.เชียงคาน ใส่แค่ปี68มา'!F16+'3.ด่านซ้าย'!F16+'4.ท่าลี่'!F16+'5.นาด้วง'!F16+'6.นาแห้ว ส่งทุกเดือน'!F16+'7.ปากชม'!F16+'8.ผาขาว'!F16+'9.ภูกระดึง'!F16+'10.ภูเรือ'!F16+'11.ภูหลวง'!F16+'12.วังสะพุง'!F16+'13.หนองหิน'!F16+'14.เอราวัณ'!F16</f>
        <v>262282.92</v>
      </c>
      <c r="G16" s="110">
        <f>+'2.เชียงคาน ใส่แค่ปี68มา'!G16+'2.เชียงคาน ใส่แค่ปี68มา'!G16+'3.ด่านซ้าย'!G16+'4.ท่าลี่'!G16+'5.นาด้วง'!G16+'6.นาแห้ว ส่งทุกเดือน'!G16+'7.ปากชม'!G16+'8.ผาขาว'!G16+'9.ภูกระดึง'!G16+'10.ภูเรือ'!G16+'11.ภูหลวง'!G16+'12.วังสะพุง'!G16+'13.หนองหิน'!G17+'14.เอราวัณ'!G16</f>
        <v>186668.93</v>
      </c>
      <c r="H16" s="110">
        <f>+'2.เชียงคาน ใส่แค่ปี68มา'!H16+'2.เชียงคาน ใส่แค่ปี68มา'!H16+'3.ด่านซ้าย'!H16+'4.ท่าลี่'!H16+'5.นาด้วง'!H16+'6.นาแห้ว ส่งทุกเดือน'!H16+'7.ปากชม'!H16+'8.ผาขาว'!H16+'9.ภูกระดึง'!H16+'10.ภูเรือ'!H16+'11.ภูหลวง'!H16+'12.วังสะพุง'!H16+'13.หนองหิน'!H16+'14.เอราวัณ'!H16</f>
        <v>625934.69999999995</v>
      </c>
      <c r="I16" s="110">
        <f>+'2.เชียงคาน ใส่แค่ปี68มา'!I16+'2.เชียงคาน ใส่แค่ปี68มา'!I16+'3.ด่านซ้าย'!I16+'4.ท่าลี่'!I16+'5.นาด้วง'!I16+'6.นาแห้ว ส่งทุกเดือน'!I16+'7.ปากชม'!I16+'8.ผาขาว'!I16+'9.ภูกระดึง'!I16+'10.ภูเรือ'!I16+'11.ภูหลวง'!I16+'12.วังสะพุง'!I16+'13.หนองหิน'!I16+'14.เอราวัณ'!I16</f>
        <v>0</v>
      </c>
      <c r="J16" s="110">
        <f>+'2.เชียงคาน ใส่แค่ปี68มา'!J16+'2.เชียงคาน ใส่แค่ปี68มา'!J16+'3.ด่านซ้าย'!J16+'4.ท่าลี่'!J16+'5.นาด้วง'!J16+'6.นาแห้ว ส่งทุกเดือน'!J16+'7.ปากชม'!J16+'8.ผาขาว'!J16+'9.ภูกระดึง'!J16+'10.ภูเรือ'!J16+'11.ภูหลวง'!J16+'12.วังสะพุง'!J16+'13.หนองหิน'!J16+'14.เอราวัณ'!J16</f>
        <v>63320.480000000003</v>
      </c>
      <c r="K16" s="110">
        <f>+'2.เชียงคาน ใส่แค่ปี68มา'!K16+'2.เชียงคาน ใส่แค่ปี68มา'!K16+'3.ด่านซ้าย'!K16+'4.ท่าลี่'!K16+'5.นาด้วง'!K16+'6.นาแห้ว ส่งทุกเดือน'!K16+'7.ปากชม'!K16+'8.ผาขาว'!K16+'9.ภูกระดึง'!K16+'10.ภูเรือ'!K16+'11.ภูหลวง'!K16+'12.วังสะพุง'!K16+'13.หนองหิน'!K16+'14.เอราวัณ'!K16</f>
        <v>0</v>
      </c>
      <c r="L16" s="110">
        <f>+'2.เชียงคาน ใส่แค่ปี68มา'!L16+'2.เชียงคาน ใส่แค่ปี68มา'!L16+'3.ด่านซ้าย'!L16+'4.ท่าลี่'!L16+'5.นาด้วง'!L16+'6.นาแห้ว ส่งทุกเดือน'!L16+'7.ปากชม'!L16+'8.ผาขาว'!L16+'9.ภูกระดึง'!L16+'10.ภูเรือ'!L16+'11.ภูหลวง'!L16+'12.วังสะพุง'!L16+'13.หนองหิน'!L16+'14.เอราวัณ'!L16</f>
        <v>61135.5</v>
      </c>
      <c r="M16" s="110">
        <f>+'2.เชียงคาน ใส่แค่ปี68มา'!M16+'2.เชียงคาน ใส่แค่ปี68มา'!M16+'3.ด่านซ้าย'!M16+'4.ท่าลี่'!M16+'5.นาด้วง'!M16+'6.นาแห้ว ส่งทุกเดือน'!M16+'7.ปากชม'!M16+'8.ผาขาว'!M16+'9.ภูกระดึง'!M16+'10.ภูเรือ'!M16+'11.ภูหลวง'!M16+'12.วังสะพุง'!M16+'13.หนองหิน'!M16+'14.เอราวัณ'!M16</f>
        <v>0</v>
      </c>
      <c r="N16" s="110">
        <f>+'2.เชียงคาน ใส่แค่ปี68มา'!N16+'2.เชียงคาน ใส่แค่ปี68มา'!N16+'3.ด่านซ้าย'!N16+'4.ท่าลี่'!N16+'5.นาด้วง'!N16+'6.นาแห้ว ส่งทุกเดือน'!N16+'7.ปากชม'!N16+'8.ผาขาว'!N16+'9.ภูกระดึง'!N16+'10.ภูเรือ'!N16+'11.ภูหลวง'!N16+'12.วังสะพุง'!N16+'13.หนองหิน'!N16+'14.เอราวัณ'!N16</f>
        <v>0</v>
      </c>
      <c r="O16" s="110">
        <f>+'2.เชียงคาน ใส่แค่ปี68มา'!O16+'2.เชียงคาน ใส่แค่ปี68มา'!O16+'3.ด่านซ้าย'!O16+'4.ท่าลี่'!O16+'5.นาด้วง'!O16+'6.นาแห้ว ส่งทุกเดือน'!O16+'7.ปากชม'!O16+'8.ผาขาว'!O16+'9.ภูกระดึง'!O16+'10.ภูเรือ'!O16+'11.ภูหลวง'!O16+'12.วังสะพุง'!O16+'13.หนองหิน'!O16+'14.เอราวัณ'!O16</f>
        <v>0</v>
      </c>
      <c r="P16" s="110">
        <f>+'2.เชียงคาน ใส่แค่ปี68มา'!P16+'2.เชียงคาน ใส่แค่ปี68มา'!P16+'3.ด่านซ้าย'!P16+'4.ท่าลี่'!P16+'5.นาด้วง'!P16+'6.นาแห้ว ส่งทุกเดือน'!P16+'7.ปากชม'!P16+'8.ผาขาว'!P16+'9.ภูกระดึง'!P16+'10.ภูเรือ'!P16+'11.ภูหลวง'!P16+'12.วังสะพุง'!P16+'13.หนองหิน'!P16+'14.เอราวัณ'!P16</f>
        <v>0</v>
      </c>
      <c r="Q16" s="110">
        <f>+'2.เชียงคาน ใส่แค่ปี68มา'!Q16+'2.เชียงคาน ใส่แค่ปี68มา'!Q16+'3.ด่านซ้าย'!Q16+'4.ท่าลี่'!Q16+'5.นาด้วง'!Q16+'6.นาแห้ว ส่งทุกเดือน'!Q16+'7.ปากชม'!Q16+'8.ผาขาว'!Q16+'9.ภูกระดึง'!Q16+'10.ภูเรือ'!Q16+'11.ภูหลวง'!Q16+'12.วังสะพุง'!Q16+'13.หนองหิน'!Q16+'14.เอราวัณ'!Q16</f>
        <v>0</v>
      </c>
      <c r="R16" s="110">
        <f>+'2.เชียงคาน ใส่แค่ปี68มา'!R16+'2.เชียงคาน ใส่แค่ปี68มา'!R16+'3.ด่านซ้าย'!R16+'4.ท่าลี่'!R16+'5.นาด้วง'!R16+'6.นาแห้ว ส่งทุกเดือน'!R16+'7.ปากชม'!R16+'8.ผาขาว'!R16+'9.ภูกระดึง'!R16+'10.ภูเรือ'!R16+'11.ภูหลวง'!R16+'12.วังสะพุง'!R16+'13.หนองหิน'!R16+'14.เอราวัณ'!R16</f>
        <v>0</v>
      </c>
      <c r="S16" s="110">
        <f>+'2.เชียงคาน ใส่แค่ปี68มา'!S16+'2.เชียงคาน ใส่แค่ปี68มา'!S16+'3.ด่านซ้าย'!S16+'4.ท่าลี่'!S16+'5.นาด้วง'!S16+'6.นาแห้ว ส่งทุกเดือน'!S16+'7.ปากชม'!S16+'8.ผาขาว'!S16+'9.ภูกระดึง'!S16+'10.ภูเรือ'!S16+'11.ภูหลวง'!S16+'12.วังสะพุง'!S16+'13.หนองหิน'!S16+'14.เอราวัณ'!S16</f>
        <v>0</v>
      </c>
      <c r="T16" s="110">
        <f>+'2.เชียงคาน ใส่แค่ปี68มา'!T16+'2.เชียงคาน ใส่แค่ปี68มา'!T16+'3.ด่านซ้าย'!T16+'4.ท่าลี่'!T16+'5.นาด้วง'!T16+'6.นาแห้ว ส่งทุกเดือน'!T16+'7.ปากชม'!T16+'8.ผาขาว'!T16+'9.ภูกระดึง'!T16+'10.ภูเรือ'!T16+'11.ภูหลวง'!T16+'12.วังสะพุง'!T16+'13.หนองหิน'!T16+'14.เอราวัณ'!T16</f>
        <v>0</v>
      </c>
      <c r="U16" s="110">
        <f>+'2.เชียงคาน ใส่แค่ปี68มา'!U16+'2.เชียงคาน ใส่แค่ปี68มา'!U16+'3.ด่านซ้าย'!U16+'4.ท่าลี่'!U16+'5.นาด้วง'!U16+'6.นาแห้ว ส่งทุกเดือน'!U16+'7.ปากชม'!U16+'8.ผาขาว'!U16+'9.ภูกระดึง'!U16+'10.ภูเรือ'!U16+'11.ภูหลวง'!U16+'12.วังสะพุง'!U16+'13.หนองหิน'!U16+'14.เอราวัณ'!U16</f>
        <v>0</v>
      </c>
      <c r="V16" s="110">
        <f>+'2.เชียงคาน ใส่แค่ปี68มา'!V16+'2.เชียงคาน ใส่แค่ปี68มา'!V16+'3.ด่านซ้าย'!V16+'4.ท่าลี่'!V16+'5.นาด้วง'!V16+'6.นาแห้ว ส่งทุกเดือน'!V16+'7.ปากชม'!V16+'8.ผาขาว'!V16+'9.ภูกระดึง'!V16+'10.ภูเรือ'!V16+'11.ภูหลวง'!V16+'12.วังสะพุง'!V16+'13.หนองหิน'!V16+'14.เอราวัณ'!V16</f>
        <v>294533.87</v>
      </c>
      <c r="W16" s="110">
        <f>+'2.เชียงคาน ใส่แค่ปี68มา'!W16+'2.เชียงคาน ใส่แค่ปี68มา'!W16+'3.ด่านซ้าย'!W16+'4.ท่าลี่'!W16+'5.นาด้วง'!W16+'6.นาแห้ว ส่งทุกเดือน'!W16+'7.ปากชม'!W16+'8.ผาขาว'!W16+'9.ภูกระดึง'!W16+'10.ภูเรือ'!W16+'11.ภูหลวง'!W16+'12.วังสะพุง'!W16+'13.หนองหิน'!W16+'14.เอราวัณ'!W16</f>
        <v>0</v>
      </c>
      <c r="X16" s="110">
        <f>+'2.เชียงคาน ใส่แค่ปี68มา'!X16+'2.เชียงคาน ใส่แค่ปี68มา'!X16+'3.ด่านซ้าย'!X16+'4.ท่าลี่'!X16+'5.นาด้วง'!X16+'6.นาแห้ว ส่งทุกเดือน'!X16+'7.ปากชม'!X16+'8.ผาขาว'!X16+'9.ภูกระดึง'!X16+'10.ภูเรือ'!X16+'11.ภูหลวง'!X16+'12.วังสะพุง'!X16+'13.หนองหิน'!X16+'14.เอราวัณ'!X16</f>
        <v>0</v>
      </c>
      <c r="Y16" s="110">
        <f>+'2.เชียงคาน ใส่แค่ปี68มา'!Y16+'2.เชียงคาน ใส่แค่ปี68มา'!Y16+'3.ด่านซ้าย'!Y16+'4.ท่าลี่'!Y16+'5.นาด้วง'!Y16+'6.นาแห้ว ส่งทุกเดือน'!Y16+'7.ปากชม'!Y16+'8.ผาขาว'!Y16+'9.ภูกระดึง'!Y16+'10.ภูเรือ'!Y16+'11.ภูหลวง'!Y16+'12.วังสะพุง'!Y16+'13.หนองหิน'!Y16+'14.เอราวัณ'!Y16</f>
        <v>0</v>
      </c>
      <c r="Z16" s="110">
        <f>+'2.เชียงคาน ใส่แค่ปี68มา'!Z16+'2.เชียงคาน ใส่แค่ปี68มา'!Z16+'3.ด่านซ้าย'!Z16+'4.ท่าลี่'!Z16+'5.นาด้วง'!Z16+'6.นาแห้ว ส่งทุกเดือน'!Z16+'7.ปากชม'!Z16+'8.ผาขาว'!Z16+'9.ภูกระดึง'!Z16+'10.ภูเรือ'!Z16+'11.ภูหลวง'!Z16+'12.วังสะพุง'!Z16+'13.หนองหิน'!Z16+'14.เอราวัณ'!Z16</f>
        <v>0</v>
      </c>
      <c r="AA16" s="110">
        <f>+'2.เชียงคาน ใส่แค่ปี68มา'!AA16+'2.เชียงคาน ใส่แค่ปี68มา'!AA16+'3.ด่านซ้าย'!AA16+'4.ท่าลี่'!AA16+'5.นาด้วง'!AA16+'6.นาแห้ว ส่งทุกเดือน'!AA16+'7.ปากชม'!AA16+'8.ผาขาว'!AA16+'9.ภูกระดึง'!AA16+'10.ภูเรือ'!AA16+'11.ภูหลวง'!AA16+'12.วังสะพุง'!AA16+'13.หนองหิน'!AA16+'14.เอราวัณ'!AA16</f>
        <v>0</v>
      </c>
      <c r="AB16" s="110">
        <f>+'2.เชียงคาน ใส่แค่ปี68มา'!AB16+'2.เชียงคาน ใส่แค่ปี68มา'!AB16+'3.ด่านซ้าย'!AB16+'4.ท่าลี่'!AB16+'5.นาด้วง'!AB16+'6.นาแห้ว ส่งทุกเดือน'!AB16+'7.ปากชม'!AB16+'8.ผาขาว'!AB16+'9.ภูกระดึง'!AB16+'10.ภูเรือ'!AB16+'11.ภูหลวง'!AB16+'12.วังสะพุง'!AB16+'13.หนองหิน'!AB16+'14.เอราวัณ'!AB16</f>
        <v>0</v>
      </c>
      <c r="AC16" s="110">
        <f>+'2.เชียงคาน ใส่แค่ปี68มา'!AC16+'2.เชียงคาน ใส่แค่ปี68มา'!AC16+'3.ด่านซ้าย'!AC16+'4.ท่าลี่'!AC16+'5.นาด้วง'!AC16+'6.นาแห้ว ส่งทุกเดือน'!AC16+'7.ปากชม'!AC16+'8.ผาขาว'!AC16+'9.ภูกระดึง'!AC16+'10.ภูเรือ'!AC16+'11.ภูหลวง'!AC16+'12.วังสะพุง'!AC16+'13.หนองหิน'!AC16+'14.เอราวัณ'!AC16</f>
        <v>0</v>
      </c>
      <c r="AD16" s="110">
        <f t="shared" si="0"/>
        <v>1493876.4</v>
      </c>
      <c r="AE16" s="111">
        <f t="shared" si="1"/>
        <v>4.4554592873348415</v>
      </c>
      <c r="AF16" s="110">
        <f t="shared" si="2"/>
        <v>32035246.046400003</v>
      </c>
      <c r="AG16" s="111">
        <f t="shared" si="3"/>
        <v>17161.530869866776</v>
      </c>
    </row>
    <row r="17" spans="2:33" ht="24" customHeight="1">
      <c r="B17" s="109"/>
      <c r="C17" s="109"/>
      <c r="D17" s="109" t="s">
        <v>17</v>
      </c>
      <c r="E17" s="110">
        <f>+'2.เชียงคาน ใส่แค่ปี68มา'!E17+'2.เชียงคาน ใส่แค่ปี68มา'!E17+'3.ด่านซ้าย'!E17+'4.ท่าลี่'!E17+'5.นาด้วง'!E17+'6.นาแห้ว ส่งทุกเดือน'!E17+'7.ปากชม'!E17+'8.ผาขาว'!E17+'9.ภูกระดึง'!E17+'10.ภูเรือ'!E17+'11.ภูหลวง'!E17+'12.วังสะพุง'!E17+'13.หนองหิน'!E17+'14.เอราวัณ'!E17</f>
        <v>34677436.404200003</v>
      </c>
      <c r="F17" s="110">
        <f>+'2.เชียงคาน ใส่แค่ปี68มา'!F17+'2.เชียงคาน ใส่แค่ปี68มา'!F17+'3.ด่านซ้าย'!F17+'4.ท่าลี่'!F17+'5.นาด้วง'!F17+'6.นาแห้ว ส่งทุกเดือน'!F17+'7.ปากชม'!F17+'8.ผาขาว'!F17+'9.ภูกระดึง'!F17+'10.ภูเรือ'!F17+'11.ภูหลวง'!F17+'12.วังสะพุง'!F17+'13.หนองหิน'!F17+'14.เอราวัณ'!F17</f>
        <v>3471923.85</v>
      </c>
      <c r="G17" s="110" t="e">
        <f>+'2.เชียงคาน ใส่แค่ปี68มา'!G17+'2.เชียงคาน ใส่แค่ปี68มา'!G17+'3.ด่านซ้าย'!G17+'4.ท่าลี่'!G17+'5.นาด้วง'!G17+'6.นาแห้ว ส่งทุกเดือน'!G17+'7.ปากชม'!G17+'8.ผาขาว'!G17+'9.ภูกระดึง'!G17+'10.ภูเรือ'!G17+'11.ภูหลวง'!G17+'12.วังสะพุง'!G17+#REF!+'14.เอราวัณ'!G17</f>
        <v>#REF!</v>
      </c>
      <c r="H17" s="110">
        <f>+'2.เชียงคาน ใส่แค่ปี68มา'!H17+'2.เชียงคาน ใส่แค่ปี68มา'!H17+'3.ด่านซ้าย'!H17+'4.ท่าลี่'!H17+'5.นาด้วง'!H17+'6.นาแห้ว ส่งทุกเดือน'!H17+'7.ปากชม'!H17+'8.ผาขาว'!H17+'9.ภูกระดึง'!H17+'10.ภูเรือ'!H17+'11.ภูหลวง'!H17+'12.วังสะพุง'!H17+'13.หนองหิน'!H17+'14.เอราวัณ'!H17</f>
        <v>80136.600000000006</v>
      </c>
      <c r="I17" s="110">
        <f>+'2.เชียงคาน ใส่แค่ปี68มา'!I17+'2.เชียงคาน ใส่แค่ปี68มา'!I17+'3.ด่านซ้าย'!I17+'4.ท่าลี่'!I17+'5.นาด้วง'!I17+'6.นาแห้ว ส่งทุกเดือน'!I17+'7.ปากชม'!I17+'8.ผาขาว'!I17+'9.ภูกระดึง'!I17+'10.ภูเรือ'!I17+'11.ภูหลวง'!I17+'12.วังสะพุง'!I17+'13.หนองหิน'!I17+'14.เอราวัณ'!I17</f>
        <v>0</v>
      </c>
      <c r="J17" s="110">
        <f>+'2.เชียงคาน ใส่แค่ปี68มา'!J17+'2.เชียงคาน ใส่แค่ปี68มา'!J17+'3.ด่านซ้าย'!J17+'4.ท่าลี่'!J17+'5.นาด้วง'!J17+'6.นาแห้ว ส่งทุกเดือน'!J17+'7.ปากชม'!J17+'8.ผาขาว'!J17+'9.ภูกระดึง'!J17+'10.ภูเรือ'!J17+'11.ภูหลวง'!J17+'12.วังสะพุง'!J17+'13.หนองหิน'!J17+'14.เอราวัณ'!J17</f>
        <v>6960</v>
      </c>
      <c r="K17" s="110">
        <f>+'2.เชียงคาน ใส่แค่ปี68มา'!K17+'2.เชียงคาน ใส่แค่ปี68มา'!K17+'3.ด่านซ้าย'!K17+'4.ท่าลี่'!K17+'5.นาด้วง'!K17+'6.นาแห้ว ส่งทุกเดือน'!K17+'7.ปากชม'!K17+'8.ผาขาว'!K17+'9.ภูกระดึง'!K17+'10.ภูเรือ'!K17+'11.ภูหลวง'!K17+'12.วังสะพุง'!K17+'13.หนองหิน'!K17+'14.เอราวัณ'!K17</f>
        <v>0</v>
      </c>
      <c r="L17" s="110">
        <f>+'2.เชียงคาน ใส่แค่ปี68มา'!L17+'2.เชียงคาน ใส่แค่ปี68มา'!L17+'3.ด่านซ้าย'!L17+'4.ท่าลี่'!L17+'5.นาด้วง'!L17+'6.นาแห้ว ส่งทุกเดือน'!L17+'7.ปากชม'!L17+'8.ผาขาว'!L17+'9.ภูกระดึง'!L17+'10.ภูเรือ'!L17+'11.ภูหลวง'!L17+'12.วังสะพุง'!L17+'13.หนองหิน'!L17+'14.เอราวัณ'!L17</f>
        <v>91667</v>
      </c>
      <c r="M17" s="110">
        <f>+'2.เชียงคาน ใส่แค่ปี68มา'!M17+'2.เชียงคาน ใส่แค่ปี68มา'!M17+'3.ด่านซ้าย'!M17+'4.ท่าลี่'!M17+'5.นาด้วง'!M17+'6.นาแห้ว ส่งทุกเดือน'!M17+'7.ปากชม'!M17+'8.ผาขาว'!M17+'9.ภูกระดึง'!M17+'10.ภูเรือ'!M17+'11.ภูหลวง'!M17+'12.วังสะพุง'!M17+'13.หนองหิน'!M17+'14.เอราวัณ'!M17</f>
        <v>0</v>
      </c>
      <c r="N17" s="110">
        <f>+'2.เชียงคาน ใส่แค่ปี68มา'!N17+'2.เชียงคาน ใส่แค่ปี68มา'!N17+'3.ด่านซ้าย'!N17+'4.ท่าลี่'!N17+'5.นาด้วง'!N17+'6.นาแห้ว ส่งทุกเดือน'!N17+'7.ปากชม'!N17+'8.ผาขาว'!N17+'9.ภูกระดึง'!N17+'10.ภูเรือ'!N17+'11.ภูหลวง'!N17+'12.วังสะพุง'!N17+'13.หนองหิน'!N17+'14.เอราวัณ'!N17</f>
        <v>7091</v>
      </c>
      <c r="O17" s="110">
        <f>+'2.เชียงคาน ใส่แค่ปี68มา'!O17+'2.เชียงคาน ใส่แค่ปี68มา'!O17+'3.ด่านซ้าย'!O17+'4.ท่าลี่'!O17+'5.นาด้วง'!O17+'6.นาแห้ว ส่งทุกเดือน'!O17+'7.ปากชม'!O17+'8.ผาขาว'!O17+'9.ภูกระดึง'!O17+'10.ภูเรือ'!O17+'11.ภูหลวง'!O17+'12.วังสะพุง'!O17+'13.หนองหิน'!O17+'14.เอราวัณ'!O17</f>
        <v>0</v>
      </c>
      <c r="P17" s="110">
        <f>+'2.เชียงคาน ใส่แค่ปี68มา'!P17+'2.เชียงคาน ใส่แค่ปี68มา'!P17+'3.ด่านซ้าย'!P17+'4.ท่าลี่'!P17+'5.นาด้วง'!P17+'6.นาแห้ว ส่งทุกเดือน'!P17+'7.ปากชม'!P17+'8.ผาขาว'!P17+'9.ภูกระดึง'!P17+'10.ภูเรือ'!P17+'11.ภูหลวง'!P17+'12.วังสะพุง'!P17+'13.หนองหิน'!P17+'14.เอราวัณ'!P17</f>
        <v>59542</v>
      </c>
      <c r="Q17" s="110">
        <f>+'2.เชียงคาน ใส่แค่ปี68มา'!Q17+'2.เชียงคาน ใส่แค่ปี68มา'!Q17+'3.ด่านซ้าย'!Q17+'4.ท่าลี่'!Q17+'5.นาด้วง'!Q17+'6.นาแห้ว ส่งทุกเดือน'!Q17+'7.ปากชม'!Q17+'8.ผาขาว'!Q17+'9.ภูกระดึง'!Q17+'10.ภูเรือ'!Q17+'11.ภูหลวง'!Q17+'12.วังสะพุง'!Q17+'13.หนองหิน'!Q17+'14.เอราวัณ'!Q17</f>
        <v>0</v>
      </c>
      <c r="R17" s="110">
        <f>+'2.เชียงคาน ใส่แค่ปี68มา'!R17+'2.เชียงคาน ใส่แค่ปี68มา'!R17+'3.ด่านซ้าย'!R17+'4.ท่าลี่'!R17+'5.นาด้วง'!R17+'6.นาแห้ว ส่งทุกเดือน'!R17+'7.ปากชม'!R17+'8.ผาขาว'!R17+'9.ภูกระดึง'!R17+'10.ภูเรือ'!R17+'11.ภูหลวง'!R17+'12.วังสะพุง'!R17+'13.หนองหิน'!R17+'14.เอราวัณ'!R17</f>
        <v>69868.800000000003</v>
      </c>
      <c r="S17" s="110">
        <f>+'2.เชียงคาน ใส่แค่ปี68มา'!S17+'2.เชียงคาน ใส่แค่ปี68มา'!S17+'3.ด่านซ้าย'!S17+'4.ท่าลี่'!S17+'5.นาด้วง'!S17+'6.นาแห้ว ส่งทุกเดือน'!S17+'7.ปากชม'!S17+'8.ผาขาว'!S17+'9.ภูกระดึง'!S17+'10.ภูเรือ'!S17+'11.ภูหลวง'!S17+'12.วังสะพุง'!S17+'13.หนองหิน'!S17+'14.เอราวัณ'!S17</f>
        <v>0</v>
      </c>
      <c r="T17" s="110">
        <f>+'2.เชียงคาน ใส่แค่ปี68มา'!T17+'2.เชียงคาน ใส่แค่ปี68มา'!T17+'3.ด่านซ้าย'!T17+'4.ท่าลี่'!T17+'5.นาด้วง'!T17+'6.นาแห้ว ส่งทุกเดือน'!T17+'7.ปากชม'!T17+'8.ผาขาว'!T17+'9.ภูกระดึง'!T17+'10.ภูเรือ'!T17+'11.ภูหลวง'!T17+'12.วังสะพุง'!T17+'13.หนองหิน'!T17+'14.เอราวัณ'!T17</f>
        <v>59782</v>
      </c>
      <c r="U17" s="110">
        <f>+'2.เชียงคาน ใส่แค่ปี68มา'!U17+'2.เชียงคาน ใส่แค่ปี68มา'!U17+'3.ด่านซ้าย'!U17+'4.ท่าลี่'!U17+'5.นาด้วง'!U17+'6.นาแห้ว ส่งทุกเดือน'!U17+'7.ปากชม'!U17+'8.ผาขาว'!U17+'9.ภูกระดึง'!U17+'10.ภูเรือ'!U17+'11.ภูหลวง'!U17+'12.วังสะพุง'!U17+'13.หนองหิน'!U17+'14.เอราวัณ'!U17</f>
        <v>0</v>
      </c>
      <c r="V17" s="110">
        <f>+'2.เชียงคาน ใส่แค่ปี68มา'!V17+'2.เชียงคาน ใส่แค่ปี68มา'!V17+'3.ด่านซ้าย'!V17+'4.ท่าลี่'!V17+'5.นาด้วง'!V17+'6.นาแห้ว ส่งทุกเดือน'!V17+'7.ปากชม'!V17+'8.ผาขาว'!V17+'9.ภูกระดึง'!V17+'10.ภูเรือ'!V17+'11.ภูหลวง'!V17+'12.วังสะพุง'!V17+'13.หนองหิน'!V17+'14.เอราวัณ'!V17</f>
        <v>51318</v>
      </c>
      <c r="W17" s="110">
        <f>+'2.เชียงคาน ใส่แค่ปี68มา'!W17+'2.เชียงคาน ใส่แค่ปี68มา'!W17+'3.ด่านซ้าย'!W17+'4.ท่าลี่'!W17+'5.นาด้วง'!W17+'6.นาแห้ว ส่งทุกเดือน'!W17+'7.ปากชม'!W17+'8.ผาขาว'!W17+'9.ภูกระดึง'!W17+'10.ภูเรือ'!W17+'11.ภูหลวง'!W17+'12.วังสะพุง'!W17+'13.หนองหิน'!W17+'14.เอราวัณ'!W17</f>
        <v>0</v>
      </c>
      <c r="X17" s="110">
        <f>+'2.เชียงคาน ใส่แค่ปี68มา'!X17+'2.เชียงคาน ใส่แค่ปี68มา'!X17+'3.ด่านซ้าย'!X17+'4.ท่าลี่'!X17+'5.นาด้วง'!X17+'6.นาแห้ว ส่งทุกเดือน'!X17+'7.ปากชม'!X17+'8.ผาขาว'!X17+'9.ภูกระดึง'!X17+'10.ภูเรือ'!X17+'11.ภูหลวง'!X17+'12.วังสะพุง'!X17+'13.หนองหิน'!X17+'14.เอราวัณ'!X17</f>
        <v>0</v>
      </c>
      <c r="Y17" s="110">
        <f>+'2.เชียงคาน ใส่แค่ปี68มา'!Y17+'2.เชียงคาน ใส่แค่ปี68มา'!Y17+'3.ด่านซ้าย'!Y17+'4.ท่าลี่'!Y17+'5.นาด้วง'!Y17+'6.นาแห้ว ส่งทุกเดือน'!Y17+'7.ปากชม'!Y17+'8.ผาขาว'!Y17+'9.ภูกระดึง'!Y17+'10.ภูเรือ'!Y17+'11.ภูหลวง'!Y17+'12.วังสะพุง'!Y17+'13.หนองหิน'!Y17+'14.เอราวัณ'!Y17</f>
        <v>0</v>
      </c>
      <c r="Z17" s="110">
        <f>+'2.เชียงคาน ใส่แค่ปี68มา'!Z17+'2.เชียงคาน ใส่แค่ปี68มา'!Z17+'3.ด่านซ้าย'!Z17+'4.ท่าลี่'!Z17+'5.นาด้วง'!Z17+'6.นาแห้ว ส่งทุกเดือน'!Z17+'7.ปากชม'!Z17+'8.ผาขาว'!Z17+'9.ภูกระดึง'!Z17+'10.ภูเรือ'!Z17+'11.ภูหลวง'!Z17+'12.วังสะพุง'!Z17+'13.หนองหิน'!Z17+'14.เอราวัณ'!Z17</f>
        <v>98932.5</v>
      </c>
      <c r="AA17" s="110">
        <f>+'2.เชียงคาน ใส่แค่ปี68มา'!AA17+'2.เชียงคาน ใส่แค่ปี68มา'!AA17+'3.ด่านซ้าย'!AA17+'4.ท่าลี่'!AA17+'5.นาด้วง'!AA17+'6.นาแห้ว ส่งทุกเดือน'!AA17+'7.ปากชม'!AA17+'8.ผาขาว'!AA17+'9.ภูกระดึง'!AA17+'10.ภูเรือ'!AA17+'11.ภูหลวง'!AA17+'12.วังสะพุง'!AA17+'13.หนองหิน'!AA17+'14.เอราวัณ'!AA17</f>
        <v>0</v>
      </c>
      <c r="AB17" s="110">
        <f>+'2.เชียงคาน ใส่แค่ปี68มา'!AB17+'2.เชียงคาน ใส่แค่ปี68มา'!AB17+'3.ด่านซ้าย'!AB17+'4.ท่าลี่'!AB17+'5.นาด้วง'!AB17+'6.นาแห้ว ส่งทุกเดือน'!AB17+'7.ปากชม'!AB17+'8.ผาขาว'!AB17+'9.ภูกระดึง'!AB17+'10.ภูเรือ'!AB17+'11.ภูหลวง'!AB17+'12.วังสะพุง'!AB17+'13.หนองหิน'!AB17+'14.เอราวัณ'!AB17</f>
        <v>45442.5</v>
      </c>
      <c r="AC17" s="110">
        <f>+'2.เชียงคาน ใส่แค่ปี68มา'!AC17+'2.เชียงคาน ใส่แค่ปี68มา'!AC17+'3.ด่านซ้าย'!AC17+'4.ท่าลี่'!AC17+'5.นาด้วง'!AC17+'6.นาแห้ว ส่งทุกเดือน'!AC17+'7.ปากชม'!AC17+'8.ผาขาว'!AC17+'9.ภูกระดึง'!AC17+'10.ภูเรือ'!AC17+'11.ภูหลวง'!AC17+'12.วังสะพุง'!AC17+'13.หนองหิน'!AC17+'14.เอราวัณ'!AC17</f>
        <v>0</v>
      </c>
      <c r="AD17" s="110" t="e">
        <f t="shared" si="0"/>
        <v>#REF!</v>
      </c>
      <c r="AE17" s="111" t="e">
        <f t="shared" si="1"/>
        <v>#REF!</v>
      </c>
      <c r="AF17" s="110" t="e">
        <f t="shared" si="2"/>
        <v>#REF!</v>
      </c>
      <c r="AG17" s="111" t="e">
        <f t="shared" si="3"/>
        <v>#REF!</v>
      </c>
    </row>
    <row r="18" spans="2:33" ht="24" customHeight="1">
      <c r="B18" s="109"/>
      <c r="C18" s="109"/>
      <c r="D18" s="109" t="s">
        <v>19</v>
      </c>
      <c r="E18" s="110">
        <f>+'2.เชียงคาน ใส่แค่ปี68มา'!E18+'2.เชียงคาน ใส่แค่ปี68มา'!E18+'3.ด่านซ้าย'!E18+'4.ท่าลี่'!E18+'5.นาด้วง'!E18+'6.นาแห้ว ส่งทุกเดือน'!E18+'7.ปากชม'!E18+'8.ผาขาว'!E18+'9.ภูกระดึง'!E18+'10.ภูเรือ'!E18+'11.ภูหลวง'!E18+'12.วังสะพุง'!E18+'13.หนองหิน'!E18+'14.เอราวัณ'!E18</f>
        <v>1881551.95</v>
      </c>
      <c r="F18" s="110">
        <f>+'2.เชียงคาน ใส่แค่ปี68มา'!F18+'2.เชียงคาน ใส่แค่ปี68มา'!F18+'3.ด่านซ้าย'!F18+'4.ท่าลี่'!F18+'5.นาด้วง'!F18+'6.นาแห้ว ส่งทุกเดือน'!F18+'7.ปากชม'!F18+'8.ผาขาว'!F18+'9.ภูกระดึง'!F18+'10.ภูเรือ'!F18+'11.ภูหลวง'!F18+'12.วังสะพุง'!F18+'13.หนองหิน'!F18+'14.เอราวัณ'!F18</f>
        <v>62558</v>
      </c>
      <c r="G18" s="110">
        <f>+'2.เชียงคาน ใส่แค่ปี68มา'!G18+'2.เชียงคาน ใส่แค่ปี68มา'!G18+'3.ด่านซ้าย'!G18+'4.ท่าลี่'!G18+'5.นาด้วง'!G18+'6.นาแห้ว ส่งทุกเดือน'!G18+'7.ปากชม'!G18+'8.ผาขาว'!G18+'9.ภูกระดึง'!G18+'10.ภูเรือ'!G18+'11.ภูหลวง'!G18+'12.วังสะพุง'!G18+'13.หนองหิน'!G18+'14.เอราวัณ'!G18</f>
        <v>26800</v>
      </c>
      <c r="H18" s="110">
        <f>+'2.เชียงคาน ใส่แค่ปี68มา'!H18+'2.เชียงคาน ใส่แค่ปี68มา'!H18+'3.ด่านซ้าย'!H18+'4.ท่าลี่'!H18+'5.นาด้วง'!H18+'6.นาแห้ว ส่งทุกเดือน'!H18+'7.ปากชม'!H18+'8.ผาขาว'!H18+'9.ภูกระดึง'!H18+'10.ภูเรือ'!H18+'11.ภูหลวง'!H18+'12.วังสะพุง'!H18+'13.หนองหิน'!H18+'14.เอราวัณ'!H18</f>
        <v>0</v>
      </c>
      <c r="I18" s="110">
        <f>+'2.เชียงคาน ใส่แค่ปี68มา'!I18+'2.เชียงคาน ใส่แค่ปี68มา'!I18+'3.ด่านซ้าย'!I18+'4.ท่าลี่'!I18+'5.นาด้วง'!I18+'6.นาแห้ว ส่งทุกเดือน'!I18+'7.ปากชม'!I18+'8.ผาขาว'!I18+'9.ภูกระดึง'!I18+'10.ภูเรือ'!I18+'11.ภูหลวง'!I18+'12.วังสะพุง'!I18+'13.หนองหิน'!I18+'14.เอราวัณ'!I18</f>
        <v>0</v>
      </c>
      <c r="J18" s="110">
        <f>+'2.เชียงคาน ใส่แค่ปี68มา'!J18+'2.เชียงคาน ใส่แค่ปี68มา'!J18+'3.ด่านซ้าย'!J18+'4.ท่าลี่'!J18+'5.นาด้วง'!J18+'6.นาแห้ว ส่งทุกเดือน'!J18+'7.ปากชม'!J18+'8.ผาขาว'!J18+'9.ภูกระดึง'!J18+'10.ภูเรือ'!J18+'11.ภูหลวง'!J18+'12.วังสะพุง'!J18+'13.หนองหิน'!J18+'14.เอราวัณ'!J18</f>
        <v>0</v>
      </c>
      <c r="K18" s="110">
        <f>+'2.เชียงคาน ใส่แค่ปี68มา'!K18+'2.เชียงคาน ใส่แค่ปี68มา'!K18+'3.ด่านซ้าย'!K18+'4.ท่าลี่'!K18+'5.นาด้วง'!K18+'6.นาแห้ว ส่งทุกเดือน'!K18+'7.ปากชม'!K18+'8.ผาขาว'!K18+'9.ภูกระดึง'!K18+'10.ภูเรือ'!K18+'11.ภูหลวง'!K18+'12.วังสะพุง'!K18+'13.หนองหิน'!K18+'14.เอราวัณ'!K18</f>
        <v>0</v>
      </c>
      <c r="L18" s="110">
        <f>+'2.เชียงคาน ใส่แค่ปี68มา'!L18+'2.เชียงคาน ใส่แค่ปี68มา'!L18+'3.ด่านซ้าย'!L18+'4.ท่าลี่'!L18+'5.นาด้วง'!L18+'6.นาแห้ว ส่งทุกเดือน'!L18+'7.ปากชม'!L18+'8.ผาขาว'!L18+'9.ภูกระดึง'!L18+'10.ภูเรือ'!L18+'11.ภูหลวง'!L18+'12.วังสะพุง'!L18+'13.หนองหิน'!L18+'14.เอราวัณ'!L18</f>
        <v>3200</v>
      </c>
      <c r="M18" s="110">
        <f>+'2.เชียงคาน ใส่แค่ปี68มา'!M18+'2.เชียงคาน ใส่แค่ปี68มา'!M18+'3.ด่านซ้าย'!M18+'4.ท่าลี่'!M18+'5.นาด้วง'!M18+'6.นาแห้ว ส่งทุกเดือน'!M18+'7.ปากชม'!M18+'8.ผาขาว'!M18+'9.ภูกระดึง'!M18+'10.ภูเรือ'!M18+'11.ภูหลวง'!M18+'12.วังสะพุง'!M18+'13.หนองหิน'!M18+'14.เอราวัณ'!M18</f>
        <v>0</v>
      </c>
      <c r="N18" s="110">
        <f>+'2.เชียงคาน ใส่แค่ปี68มา'!N18+'2.เชียงคาน ใส่แค่ปี68มา'!N18+'3.ด่านซ้าย'!N18+'4.ท่าลี่'!N18+'5.นาด้วง'!N18+'6.นาแห้ว ส่งทุกเดือน'!N18+'7.ปากชม'!N18+'8.ผาขาว'!N18+'9.ภูกระดึง'!N18+'10.ภูเรือ'!N18+'11.ภูหลวง'!N18+'12.วังสะพุง'!N18+'13.หนองหิน'!N18+'14.เอราวัณ'!N18</f>
        <v>10212.33</v>
      </c>
      <c r="O18" s="110">
        <f>+'2.เชียงคาน ใส่แค่ปี68มา'!O18+'2.เชียงคาน ใส่แค่ปี68มา'!O18+'3.ด่านซ้าย'!O18+'4.ท่าลี่'!O18+'5.นาด้วง'!O18+'6.นาแห้ว ส่งทุกเดือน'!O18+'7.ปากชม'!O18+'8.ผาขาว'!O18+'9.ภูกระดึง'!O18+'10.ภูเรือ'!O18+'11.ภูหลวง'!O18+'12.วังสะพุง'!O18+'13.หนองหิน'!O18+'14.เอราวัณ'!O18</f>
        <v>0</v>
      </c>
      <c r="P18" s="110">
        <f>+'2.เชียงคาน ใส่แค่ปี68มา'!P18+'2.เชียงคาน ใส่แค่ปี68มา'!P18+'3.ด่านซ้าย'!P18+'4.ท่าลี่'!P18+'5.นาด้วง'!P18+'6.นาแห้ว ส่งทุกเดือน'!P18+'7.ปากชม'!P18+'8.ผาขาว'!P18+'9.ภูกระดึง'!P18+'10.ภูเรือ'!P18+'11.ภูหลวง'!P18+'12.วังสะพุง'!P18+'13.หนองหิน'!P18+'14.เอราวัณ'!P18</f>
        <v>53036.84</v>
      </c>
      <c r="Q18" s="110">
        <f>+'2.เชียงคาน ใส่แค่ปี68มา'!Q18+'2.เชียงคาน ใส่แค่ปี68มา'!Q18+'3.ด่านซ้าย'!Q18+'4.ท่าลี่'!Q18+'5.นาด้วง'!Q18+'6.นาแห้ว ส่งทุกเดือน'!Q18+'7.ปากชม'!Q18+'8.ผาขาว'!Q18+'9.ภูกระดึง'!Q18+'10.ภูเรือ'!Q18+'11.ภูหลวง'!Q18+'12.วังสะพุง'!Q18+'13.หนองหิน'!Q18+'14.เอราวัณ'!Q18</f>
        <v>0</v>
      </c>
      <c r="R18" s="110">
        <f>+'2.เชียงคาน ใส่แค่ปี68มา'!R18+'2.เชียงคาน ใส่แค่ปี68มา'!R18+'3.ด่านซ้าย'!R18+'4.ท่าลี่'!R18+'5.นาด้วง'!R18+'6.นาแห้ว ส่งทุกเดือน'!R18+'7.ปากชม'!R18+'8.ผาขาว'!R18+'9.ภูกระดึง'!R18+'10.ภูเรือ'!R18+'11.ภูหลวง'!R18+'12.วังสะพุง'!R18+'13.หนองหิน'!R18+'14.เอราวัณ'!R18</f>
        <v>0</v>
      </c>
      <c r="S18" s="110">
        <f>+'2.เชียงคาน ใส่แค่ปี68มา'!S18+'2.เชียงคาน ใส่แค่ปี68มา'!S18+'3.ด่านซ้าย'!S18+'4.ท่าลี่'!S18+'5.นาด้วง'!S18+'6.นาแห้ว ส่งทุกเดือน'!S18+'7.ปากชม'!S18+'8.ผาขาว'!S18+'9.ภูกระดึง'!S18+'10.ภูเรือ'!S18+'11.ภูหลวง'!S18+'12.วังสะพุง'!S18+'13.หนองหิน'!S18+'14.เอราวัณ'!S18</f>
        <v>0</v>
      </c>
      <c r="T18" s="110">
        <f>+'2.เชียงคาน ใส่แค่ปี68มา'!T18+'2.เชียงคาน ใส่แค่ปี68มา'!T18+'3.ด่านซ้าย'!T18+'4.ท่าลี่'!T18+'5.นาด้วง'!T18+'6.นาแห้ว ส่งทุกเดือน'!T18+'7.ปากชม'!T18+'8.ผาขาว'!T18+'9.ภูกระดึง'!T18+'10.ภูเรือ'!T18+'11.ภูหลวง'!T18+'12.วังสะพุง'!T18+'13.หนองหิน'!T18+'14.เอราวัณ'!T18</f>
        <v>89077.83</v>
      </c>
      <c r="U18" s="110">
        <f>+'2.เชียงคาน ใส่แค่ปี68มา'!U18+'2.เชียงคาน ใส่แค่ปี68มา'!U18+'3.ด่านซ้าย'!U18+'4.ท่าลี่'!U18+'5.นาด้วง'!U18+'6.นาแห้ว ส่งทุกเดือน'!U18+'7.ปากชม'!U18+'8.ผาขาว'!U18+'9.ภูกระดึง'!U18+'10.ภูเรือ'!U18+'11.ภูหลวง'!U18+'12.วังสะพุง'!U18+'13.หนองหิน'!U18+'14.เอราวัณ'!U18</f>
        <v>0</v>
      </c>
      <c r="V18" s="110">
        <f>+'2.เชียงคาน ใส่แค่ปี68มา'!V18+'2.เชียงคาน ใส่แค่ปี68มา'!V18+'3.ด่านซ้าย'!V18+'4.ท่าลี่'!V18+'5.นาด้วง'!V18+'6.นาแห้ว ส่งทุกเดือน'!V18+'7.ปากชม'!V18+'8.ผาขาว'!V18+'9.ภูกระดึง'!V18+'10.ภูเรือ'!V18+'11.ภูหลวง'!V18+'12.วังสะพุง'!V18+'13.หนองหิน'!V18+'14.เอราวัณ'!V18</f>
        <v>0</v>
      </c>
      <c r="W18" s="110">
        <f>+'2.เชียงคาน ใส่แค่ปี68มา'!W18+'2.เชียงคาน ใส่แค่ปี68มา'!W18+'3.ด่านซ้าย'!W18+'4.ท่าลี่'!W18+'5.นาด้วง'!W18+'6.นาแห้ว ส่งทุกเดือน'!W18+'7.ปากชม'!W18+'8.ผาขาว'!W18+'9.ภูกระดึง'!W18+'10.ภูเรือ'!W18+'11.ภูหลวง'!W18+'12.วังสะพุง'!W18+'13.หนองหิน'!W18+'14.เอราวัณ'!W18</f>
        <v>0</v>
      </c>
      <c r="X18" s="110">
        <f>+'2.เชียงคาน ใส่แค่ปี68มา'!X18+'2.เชียงคาน ใส่แค่ปี68มา'!X18+'3.ด่านซ้าย'!X18+'4.ท่าลี่'!X18+'5.นาด้วง'!X18+'6.นาแห้ว ส่งทุกเดือน'!X18+'7.ปากชม'!X18+'8.ผาขาว'!X18+'9.ภูกระดึง'!X18+'10.ภูเรือ'!X18+'11.ภูหลวง'!X18+'12.วังสะพุง'!X18+'13.หนองหิน'!X18+'14.เอราวัณ'!X18</f>
        <v>17309.490000000002</v>
      </c>
      <c r="Y18" s="110">
        <f>+'2.เชียงคาน ใส่แค่ปี68มา'!Y18+'2.เชียงคาน ใส่แค่ปี68มา'!Y18+'3.ด่านซ้าย'!Y18+'4.ท่าลี่'!Y18+'5.นาด้วง'!Y18+'6.นาแห้ว ส่งทุกเดือน'!Y18+'7.ปากชม'!Y18+'8.ผาขาว'!Y18+'9.ภูกระดึง'!Y18+'10.ภูเรือ'!Y18+'11.ภูหลวง'!Y18+'12.วังสะพุง'!Y18+'13.หนองหิน'!Y18+'14.เอราวัณ'!Y18</f>
        <v>0</v>
      </c>
      <c r="Z18" s="110">
        <f>+'2.เชียงคาน ใส่แค่ปี68มา'!Z18+'2.เชียงคาน ใส่แค่ปี68มา'!Z18+'3.ด่านซ้าย'!Z18+'4.ท่าลี่'!Z18+'5.นาด้วง'!Z18+'6.นาแห้ว ส่งทุกเดือน'!Z18+'7.ปากชม'!Z18+'8.ผาขาว'!Z18+'9.ภูกระดึง'!Z18+'10.ภูเรือ'!Z18+'11.ภูหลวง'!Z18+'12.วังสะพุง'!Z18+'13.หนองหิน'!Z18+'14.เอราวัณ'!Z18</f>
        <v>19519.8</v>
      </c>
      <c r="AA18" s="110">
        <f>+'2.เชียงคาน ใส่แค่ปี68มา'!AA18+'2.เชียงคาน ใส่แค่ปี68มา'!AA18+'3.ด่านซ้าย'!AA18+'4.ท่าลี่'!AA18+'5.นาด้วง'!AA18+'6.นาแห้ว ส่งทุกเดือน'!AA18+'7.ปากชม'!AA18+'8.ผาขาว'!AA18+'9.ภูกระดึง'!AA18+'10.ภูเรือ'!AA18+'11.ภูหลวง'!AA18+'12.วังสะพุง'!AA18+'13.หนองหิน'!AA18+'14.เอราวัณ'!AA18</f>
        <v>0</v>
      </c>
      <c r="AB18" s="110">
        <f>+'2.เชียงคาน ใส่แค่ปี68มา'!AB18+'2.เชียงคาน ใส่แค่ปี68มา'!AB18+'3.ด่านซ้าย'!AB18+'4.ท่าลี่'!AB18+'5.นาด้วง'!AB18+'6.นาแห้ว ส่งทุกเดือน'!AB18+'7.ปากชม'!AB18+'8.ผาขาว'!AB18+'9.ภูกระดึง'!AB18+'10.ภูเรือ'!AB18+'11.ภูหลวง'!AB18+'12.วังสะพุง'!AB18+'13.หนองหิน'!AB18+'14.เอราวัณ'!AB18</f>
        <v>0</v>
      </c>
      <c r="AC18" s="110">
        <f>+'2.เชียงคาน ใส่แค่ปี68มา'!AC18+'2.เชียงคาน ใส่แค่ปี68มา'!AC18+'3.ด่านซ้าย'!AC18+'4.ท่าลี่'!AC18+'5.นาด้วง'!AC18+'6.นาแห้ว ส่งทุกเดือน'!AC18+'7.ปากชม'!AC18+'8.ผาขาว'!AC18+'9.ภูกระดึง'!AC18+'10.ภูเรือ'!AC18+'11.ภูหลวง'!AC18+'12.วังสะพุง'!AC18+'13.หนองหิน'!AC18+'14.เอราวัณ'!AC18</f>
        <v>0</v>
      </c>
      <c r="AD18" s="110">
        <f t="shared" si="0"/>
        <v>281714.28999999998</v>
      </c>
      <c r="AE18" s="111">
        <f t="shared" si="1"/>
        <v>14.972442828378986</v>
      </c>
      <c r="AF18" s="110">
        <f t="shared" si="2"/>
        <v>1599837.66</v>
      </c>
      <c r="AG18" s="111">
        <f t="shared" si="3"/>
        <v>5969.5435074626866</v>
      </c>
    </row>
    <row r="19" spans="2:33" ht="24" customHeight="1">
      <c r="B19" s="109"/>
      <c r="C19" s="109"/>
      <c r="D19" s="109" t="s">
        <v>21</v>
      </c>
      <c r="E19" s="110">
        <f>+'2.เชียงคาน ใส่แค่ปี68มา'!E19+'2.เชียงคาน ใส่แค่ปี68มา'!E19+'3.ด่านซ้าย'!E19+'4.ท่าลี่'!E19+'5.นาด้วง'!E19+'6.นาแห้ว ส่งทุกเดือน'!E19+'7.ปากชม'!E19+'8.ผาขาว'!E19+'9.ภูกระดึง'!E19+'10.ภูเรือ'!E19+'11.ภูหลวง'!E19+'12.วังสะพุง'!E19+'13.หนองหิน'!E19+'14.เอราวัณ'!E19</f>
        <v>107571285.7075</v>
      </c>
      <c r="F19" s="110">
        <f>+'2.เชียงคาน ใส่แค่ปี68มา'!F19+'2.เชียงคาน ใส่แค่ปี68มา'!F19+'3.ด่านซ้าย'!F19+'4.ท่าลี่'!F19+'5.นาด้วง'!F19+'6.นาแห้ว ส่งทุกเดือน'!F19+'7.ปากชม'!F19+'8.ผาขาว'!F19+'9.ภูกระดึง'!F19+'10.ภูเรือ'!F19+'11.ภูหลวง'!F19+'12.วังสะพุง'!F19+'13.หนองหิน'!F19+'14.เอราวัณ'!F19</f>
        <v>6540445.6600000001</v>
      </c>
      <c r="G19" s="110">
        <f>+'2.เชียงคาน ใส่แค่ปี68มา'!G19+'2.เชียงคาน ใส่แค่ปี68มา'!G19+'3.ด่านซ้าย'!G19+'4.ท่าลี่'!G19+'5.นาด้วง'!G19+'6.นาแห้ว ส่งทุกเดือน'!G19+'7.ปากชม'!G19+'8.ผาขาว'!G19+'9.ภูกระดึง'!G19+'10.ภูเรือ'!G19+'11.ภูหลวง'!G19+'12.วังสะพุง'!G19+'13.หนองหิน'!G19+'14.เอราวัณ'!G19</f>
        <v>5347512.57</v>
      </c>
      <c r="H19" s="110">
        <f>+'2.เชียงคาน ใส่แค่ปี68มา'!H19+'2.เชียงคาน ใส่แค่ปี68มา'!H19+'3.ด่านซ้าย'!H19+'4.ท่าลี่'!H19+'5.นาด้วง'!H19+'6.นาแห้ว ส่งทุกเดือน'!H19+'7.ปากชม'!H19+'8.ผาขาว'!H19+'9.ภูกระดึง'!H19+'10.ภูเรือ'!H19+'11.ภูหลวง'!H19+'12.วังสะพุง'!H19+'13.หนองหิน'!H19+'14.เอราวัณ'!H19</f>
        <v>140021</v>
      </c>
      <c r="I19" s="110">
        <f>+'2.เชียงคาน ใส่แค่ปี68มา'!I19+'2.เชียงคาน ใส่แค่ปี68มา'!I19+'3.ด่านซ้าย'!I19+'4.ท่าลี่'!I19+'5.นาด้วง'!I19+'6.นาแห้ว ส่งทุกเดือน'!I19+'7.ปากชม'!I19+'8.ผาขาว'!I19+'9.ภูกระดึง'!I19+'10.ภูเรือ'!I19+'11.ภูหลวง'!I19+'12.วังสะพุง'!I19+'13.หนองหิน'!I19+'14.เอราวัณ'!I19</f>
        <v>0</v>
      </c>
      <c r="J19" s="110">
        <f>+'2.เชียงคาน ใส่แค่ปี68มา'!J19+'2.เชียงคาน ใส่แค่ปี68มา'!J19+'3.ด่านซ้าย'!J19+'4.ท่าลี่'!J19+'5.นาด้วง'!J19+'6.นาแห้ว ส่งทุกเดือน'!J19+'7.ปากชม'!J19+'8.ผาขาว'!J19+'9.ภูกระดึง'!J19+'10.ภูเรือ'!J19+'11.ภูหลวง'!J19+'12.วังสะพุง'!J19+'13.หนองหิน'!J19+'14.เอราวัณ'!J19</f>
        <v>156783</v>
      </c>
      <c r="K19" s="110">
        <f>+'2.เชียงคาน ใส่แค่ปี68มา'!K19+'2.เชียงคาน ใส่แค่ปี68มา'!K19+'3.ด่านซ้าย'!K19+'4.ท่าลี่'!K19+'5.นาด้วง'!K19+'6.นาแห้ว ส่งทุกเดือน'!K19+'7.ปากชม'!K19+'8.ผาขาว'!K19+'9.ภูกระดึง'!K19+'10.ภูเรือ'!K19+'11.ภูหลวง'!K19+'12.วังสะพุง'!K19+'13.หนองหิน'!K19+'14.เอราวัณ'!K19</f>
        <v>0</v>
      </c>
      <c r="L19" s="110">
        <f>+'2.เชียงคาน ใส่แค่ปี68มา'!L19+'2.เชียงคาน ใส่แค่ปี68มา'!L19+'3.ด่านซ้าย'!L19+'4.ท่าลี่'!L19+'5.นาด้วง'!L19+'6.นาแห้ว ส่งทุกเดือน'!L19+'7.ปากชม'!L19+'8.ผาขาว'!L19+'9.ภูกระดึง'!L19+'10.ภูเรือ'!L19+'11.ภูหลวง'!L19+'12.วังสะพุง'!L19+'13.หนองหิน'!L19+'14.เอราวัณ'!L19</f>
        <v>192442</v>
      </c>
      <c r="M19" s="110">
        <f>+'2.เชียงคาน ใส่แค่ปี68มา'!M19+'2.เชียงคาน ใส่แค่ปี68มา'!M19+'3.ด่านซ้าย'!M19+'4.ท่าลี่'!M19+'5.นาด้วง'!M19+'6.นาแห้ว ส่งทุกเดือน'!M19+'7.ปากชม'!M19+'8.ผาขาว'!M19+'9.ภูกระดึง'!M19+'10.ภูเรือ'!M19+'11.ภูหลวง'!M19+'12.วังสะพุง'!M19+'13.หนองหิน'!M19+'14.เอราวัณ'!M19</f>
        <v>0</v>
      </c>
      <c r="N19" s="110">
        <f>+'2.เชียงคาน ใส่แค่ปี68มา'!N19+'2.เชียงคาน ใส่แค่ปี68มา'!N19+'3.ด่านซ้าย'!N19+'4.ท่าลี่'!N19+'5.นาด้วง'!N19+'6.นาแห้ว ส่งทุกเดือน'!N19+'7.ปากชม'!N19+'8.ผาขาว'!N19+'9.ภูกระดึง'!N19+'10.ภูเรือ'!N19+'11.ภูหลวง'!N19+'12.วังสะพุง'!N19+'13.หนองหิน'!N19+'14.เอราวัณ'!N19</f>
        <v>152455</v>
      </c>
      <c r="O19" s="110">
        <f>+'2.เชียงคาน ใส่แค่ปี68มา'!O19+'2.เชียงคาน ใส่แค่ปี68มา'!O19+'3.ด่านซ้าย'!O19+'4.ท่าลี่'!O19+'5.นาด้วง'!O19+'6.นาแห้ว ส่งทุกเดือน'!O19+'7.ปากชม'!O19+'8.ผาขาว'!O19+'9.ภูกระดึง'!O19+'10.ภูเรือ'!O19+'11.ภูหลวง'!O19+'12.วังสะพุง'!O19+'13.หนองหิน'!O19+'14.เอราวัณ'!O19</f>
        <v>0</v>
      </c>
      <c r="P19" s="110">
        <f>+'2.เชียงคาน ใส่แค่ปี68มา'!P19+'2.เชียงคาน ใส่แค่ปี68มา'!P19+'3.ด่านซ้าย'!P19+'4.ท่าลี่'!P19+'5.นาด้วง'!P19+'6.นาแห้ว ส่งทุกเดือน'!P19+'7.ปากชม'!P19+'8.ผาขาว'!P19+'9.ภูกระดึง'!P19+'10.ภูเรือ'!P19+'11.ภูหลวง'!P19+'12.วังสะพุง'!P19+'13.หนองหิน'!P19+'14.เอราวัณ'!P19</f>
        <v>159307</v>
      </c>
      <c r="Q19" s="110">
        <f>+'2.เชียงคาน ใส่แค่ปี68มา'!Q19+'2.เชียงคาน ใส่แค่ปี68มา'!Q19+'3.ด่านซ้าย'!Q19+'4.ท่าลี่'!Q19+'5.นาด้วง'!Q19+'6.นาแห้ว ส่งทุกเดือน'!Q19+'7.ปากชม'!Q19+'8.ผาขาว'!Q19+'9.ภูกระดึง'!Q19+'10.ภูเรือ'!Q19+'11.ภูหลวง'!Q19+'12.วังสะพุง'!Q19+'13.หนองหิน'!Q19+'14.เอราวัณ'!Q19</f>
        <v>0</v>
      </c>
      <c r="R19" s="110">
        <f>+'2.เชียงคาน ใส่แค่ปี68มา'!R19+'2.เชียงคาน ใส่แค่ปี68มา'!R19+'3.ด่านซ้าย'!R19+'4.ท่าลี่'!R19+'5.นาด้วง'!R19+'6.นาแห้ว ส่งทุกเดือน'!R19+'7.ปากชม'!R19+'8.ผาขาว'!R19+'9.ภูกระดึง'!R19+'10.ภูเรือ'!R19+'11.ภูหลวง'!R19+'12.วังสะพุง'!R19+'13.หนองหิน'!R19+'14.เอราวัณ'!R19</f>
        <v>204073.5</v>
      </c>
      <c r="S19" s="110">
        <f>+'2.เชียงคาน ใส่แค่ปี68มา'!S19+'2.เชียงคาน ใส่แค่ปี68มา'!S19+'3.ด่านซ้าย'!S19+'4.ท่าลี่'!S19+'5.นาด้วง'!S19+'6.นาแห้ว ส่งทุกเดือน'!S19+'7.ปากชม'!S19+'8.ผาขาว'!S19+'9.ภูกระดึง'!S19+'10.ภูเรือ'!S19+'11.ภูหลวง'!S19+'12.วังสะพุง'!S19+'13.หนองหิน'!S19+'14.เอราวัณ'!S19</f>
        <v>0</v>
      </c>
      <c r="T19" s="110">
        <f>+'2.เชียงคาน ใส่แค่ปี68มา'!T19+'2.เชียงคาน ใส่แค่ปี68มา'!T19+'3.ด่านซ้าย'!T19+'4.ท่าลี่'!T19+'5.นาด้วง'!T19+'6.นาแห้ว ส่งทุกเดือน'!T19+'7.ปากชม'!T19+'8.ผาขาว'!T19+'9.ภูกระดึง'!T19+'10.ภูเรือ'!T19+'11.ภูหลวง'!T19+'12.วังสะพุง'!T19+'13.หนองหิน'!T19+'14.เอราวัณ'!T19</f>
        <v>101167</v>
      </c>
      <c r="U19" s="110">
        <f>+'2.เชียงคาน ใส่แค่ปี68มา'!U19+'2.เชียงคาน ใส่แค่ปี68มา'!U19+'3.ด่านซ้าย'!U19+'4.ท่าลี่'!U19+'5.นาด้วง'!U19+'6.นาแห้ว ส่งทุกเดือน'!U19+'7.ปากชม'!U19+'8.ผาขาว'!U19+'9.ภูกระดึง'!U19+'10.ภูเรือ'!U19+'11.ภูหลวง'!U19+'12.วังสะพุง'!U19+'13.หนองหิน'!U19+'14.เอราวัณ'!U19</f>
        <v>0</v>
      </c>
      <c r="V19" s="110">
        <f>+'2.เชียงคาน ใส่แค่ปี68มา'!V19+'2.เชียงคาน ใส่แค่ปี68มา'!V19+'3.ด่านซ้าย'!V19+'4.ท่าลี่'!V19+'5.นาด้วง'!V19+'6.นาแห้ว ส่งทุกเดือน'!V19+'7.ปากชม'!V19+'8.ผาขาว'!V19+'9.ภูกระดึง'!V19+'10.ภูเรือ'!V19+'11.ภูหลวง'!V19+'12.วังสะพุง'!V19+'13.หนองหิน'!V19+'14.เอราวัณ'!V19</f>
        <v>128794.5</v>
      </c>
      <c r="W19" s="110">
        <f>+'2.เชียงคาน ใส่แค่ปี68มา'!W19+'2.เชียงคาน ใส่แค่ปี68มา'!W19+'3.ด่านซ้าย'!W19+'4.ท่าลี่'!W19+'5.นาด้วง'!W19+'6.นาแห้ว ส่งทุกเดือน'!W19+'7.ปากชม'!W19+'8.ผาขาว'!W19+'9.ภูกระดึง'!W19+'10.ภูเรือ'!W19+'11.ภูหลวง'!W19+'12.วังสะพุง'!W19+'13.หนองหิน'!W19+'14.เอราวัณ'!W19</f>
        <v>0</v>
      </c>
      <c r="X19" s="110">
        <f>+'2.เชียงคาน ใส่แค่ปี68มา'!X19+'2.เชียงคาน ใส่แค่ปี68มา'!X19+'3.ด่านซ้าย'!X19+'4.ท่าลี่'!X19+'5.นาด้วง'!X19+'6.นาแห้ว ส่งทุกเดือน'!X19+'7.ปากชม'!X19+'8.ผาขาว'!X19+'9.ภูกระดึง'!X19+'10.ภูเรือ'!X19+'11.ภูหลวง'!X19+'12.วังสะพุง'!X19+'13.หนองหิน'!X19+'14.เอราวัณ'!X19</f>
        <v>95215</v>
      </c>
      <c r="Y19" s="110">
        <f>+'2.เชียงคาน ใส่แค่ปี68มา'!Y19+'2.เชียงคาน ใส่แค่ปี68มา'!Y19+'3.ด่านซ้าย'!Y19+'4.ท่าลี่'!Y19+'5.นาด้วง'!Y19+'6.นาแห้ว ส่งทุกเดือน'!Y19+'7.ปากชม'!Y19+'8.ผาขาว'!Y19+'9.ภูกระดึง'!Y19+'10.ภูเรือ'!Y19+'11.ภูหลวง'!Y19+'12.วังสะพุง'!Y19+'13.หนองหิน'!Y19+'14.เอราวัณ'!Y19</f>
        <v>0</v>
      </c>
      <c r="Z19" s="110">
        <f>+'2.เชียงคาน ใส่แค่ปี68มา'!Z19+'2.เชียงคาน ใส่แค่ปี68มา'!Z19+'3.ด่านซ้าย'!Z19+'4.ท่าลี่'!Z19+'5.นาด้วง'!Z19+'6.นาแห้ว ส่งทุกเดือน'!Z19+'7.ปากชม'!Z19+'8.ผาขาว'!Z19+'9.ภูกระดึง'!Z19+'10.ภูเรือ'!Z19+'11.ภูหลวง'!Z19+'12.วังสะพุง'!Z19+'13.หนองหิน'!Z19+'14.เอราวัณ'!Z19</f>
        <v>157919</v>
      </c>
      <c r="AA19" s="110">
        <f>+'2.เชียงคาน ใส่แค่ปี68มา'!AA19+'2.เชียงคาน ใส่แค่ปี68มา'!AA19+'3.ด่านซ้าย'!AA19+'4.ท่าลี่'!AA19+'5.นาด้วง'!AA19+'6.นาแห้ว ส่งทุกเดือน'!AA19+'7.ปากชม'!AA19+'8.ผาขาว'!AA19+'9.ภูกระดึง'!AA19+'10.ภูเรือ'!AA19+'11.ภูหลวง'!AA19+'12.วังสะพุง'!AA19+'13.หนองหิน'!AA19+'14.เอราวัณ'!AA19</f>
        <v>0</v>
      </c>
      <c r="AB19" s="110">
        <f>+'2.เชียงคาน ใส่แค่ปี68มา'!AB19+'2.เชียงคาน ใส่แค่ปี68มา'!AB19+'3.ด่านซ้าย'!AB19+'4.ท่าลี่'!AB19+'5.นาด้วง'!AB19+'6.นาแห้ว ส่งทุกเดือน'!AB19+'7.ปากชม'!AB19+'8.ผาขาว'!AB19+'9.ภูกระดึง'!AB19+'10.ภูเรือ'!AB19+'11.ภูหลวง'!AB19+'12.วังสะพุง'!AB19+'13.หนองหิน'!AB19+'14.เอราวัณ'!AB19</f>
        <v>104885.5</v>
      </c>
      <c r="AC19" s="110">
        <f>+'2.เชียงคาน ใส่แค่ปี68มา'!AC19+'2.เชียงคาน ใส่แค่ปี68มา'!AC19+'3.ด่านซ้าย'!AC19+'4.ท่าลี่'!AC19+'5.นาด้วง'!AC19+'6.นาแห้ว ส่งทุกเดือน'!AC19+'7.ปากชม'!AC19+'8.ผาขาว'!AC19+'9.ภูกระดึง'!AC19+'10.ภูเรือ'!AC19+'11.ภูหลวง'!AC19+'12.วังสะพุง'!AC19+'13.หนองหิน'!AC19+'14.เอราวัณ'!AC19</f>
        <v>0</v>
      </c>
      <c r="AD19" s="110">
        <f t="shared" si="0"/>
        <v>13481020.73</v>
      </c>
      <c r="AE19" s="111">
        <f t="shared" si="1"/>
        <v>12.532174028910102</v>
      </c>
      <c r="AF19" s="110">
        <f t="shared" si="2"/>
        <v>94090264.977499992</v>
      </c>
      <c r="AG19" s="111">
        <f t="shared" si="3"/>
        <v>1759.5146106874881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f>+'1.เลย'!E21+'2.เชียงคาน ใส่แค่ปี68มา'!E21+'3.ด่านซ้าย'!E21+'4.ท่าลี่'!E21+'5.นาด้วง'!E21+'6.นาแห้ว ส่งทุกเดือน'!E21+'7.ปากชม'!E21+'8.ผาขาว'!E21+'9.ภูกระดึง'!E21+'10.ภูเรือ'!E21+'11.ภูหลวง'!E21+'12.วังสะพุง'!E21+'13.หนองหิน'!E21+'14.เอราวัณ'!E21</f>
        <v>800000</v>
      </c>
      <c r="F21" s="110">
        <f>+'1.เลย'!F21+'2.เชียงคาน ใส่แค่ปี68มา'!F21+'3.ด่านซ้าย'!F21+'4.ท่าลี่'!F21+'5.นาด้วง'!F21+'6.นาแห้ว ส่งทุกเดือน'!F21+'7.ปากชม'!F21+'8.ผาขาว'!F21+'9.ภูกระดึง'!F21+'10.ภูเรือ'!F21+'11.ภูหลวง'!F21+'12.วังสะพุง'!F21+'13.หนองหิน'!F21+'14.เอราวัณ'!F21</f>
        <v>0</v>
      </c>
      <c r="G21" s="110">
        <f>+'1.เลย'!G21+'2.เชียงคาน ใส่แค่ปี68มา'!G21+'3.ด่านซ้าย'!G21+'4.ท่าลี่'!G21+'5.นาด้วง'!G21+'6.นาแห้ว ส่งทุกเดือน'!G21+'7.ปากชม'!G21+'8.ผาขาว'!G21+'9.ภูกระดึง'!G21+'10.ภูเรือ'!G21+'11.ภูหลวง'!G21+'12.วังสะพุง'!G21+'13.หนองหิน'!G21+'14.เอราวัณ'!G21</f>
        <v>0</v>
      </c>
      <c r="H21" s="110">
        <f>+'1.เลย'!H21+'2.เชียงคาน ใส่แค่ปี68มา'!H21+'3.ด่านซ้าย'!H21+'4.ท่าลี่'!H21+'5.นาด้วง'!H21+'6.นาแห้ว ส่งทุกเดือน'!H21+'7.ปากชม'!H21+'8.ผาขาว'!H21+'9.ภูกระดึง'!H21+'10.ภูเรือ'!H21+'11.ภูหลวง'!H21+'12.วังสะพุง'!H21+'13.หนองหิน'!H21+'14.เอราวัณ'!H21</f>
        <v>0</v>
      </c>
      <c r="I21" s="110">
        <f>+'1.เลย'!I21+'2.เชียงคาน ใส่แค่ปี68มา'!I21+'3.ด่านซ้าย'!I21+'4.ท่าลี่'!I21+'5.นาด้วง'!I21+'6.นาแห้ว ส่งทุกเดือน'!I21+'7.ปากชม'!I21+'8.ผาขาว'!I21+'9.ภูกระดึง'!I21+'10.ภูเรือ'!I21+'11.ภูหลวง'!I21+'12.วังสะพุง'!I21+'13.หนองหิน'!I21+'14.เอราวัณ'!I21</f>
        <v>0</v>
      </c>
      <c r="J21" s="110">
        <f>+'1.เลย'!J21+'2.เชียงคาน ใส่แค่ปี68มา'!J21+'3.ด่านซ้าย'!J21+'4.ท่าลี่'!J21+'5.นาด้วง'!J21+'6.นาแห้ว ส่งทุกเดือน'!J21+'7.ปากชม'!J21+'8.ผาขาว'!J21+'9.ภูกระดึง'!J21+'10.ภูเรือ'!J21+'11.ภูหลวง'!J21+'12.วังสะพุง'!J21+'13.หนองหิน'!J21+'14.เอราวัณ'!J21</f>
        <v>0</v>
      </c>
      <c r="K21" s="110">
        <f>+'1.เลย'!K21+'2.เชียงคาน ใส่แค่ปี68มา'!K21+'3.ด่านซ้าย'!K21+'4.ท่าลี่'!K21+'5.นาด้วง'!K21+'6.นาแห้ว ส่งทุกเดือน'!K21+'7.ปากชม'!K21+'8.ผาขาว'!K21+'9.ภูกระดึง'!K21+'10.ภูเรือ'!K21+'11.ภูหลวง'!K21+'12.วังสะพุง'!K21+'13.หนองหิน'!K21+'14.เอราวัณ'!K21</f>
        <v>0</v>
      </c>
      <c r="L21" s="110">
        <f>+'1.เลย'!L21+'2.เชียงคาน ใส่แค่ปี68มา'!L21+'3.ด่านซ้าย'!L21+'4.ท่าลี่'!L21+'5.นาด้วง'!L21+'6.นาแห้ว ส่งทุกเดือน'!L21+'7.ปากชม'!L21+'8.ผาขาว'!L21+'9.ภูกระดึง'!L21+'10.ภูเรือ'!L21+'11.ภูหลวง'!L21+'12.วังสะพุง'!L21+'13.หนองหิน'!L21+'14.เอราวัณ'!L21</f>
        <v>0</v>
      </c>
      <c r="M21" s="110">
        <f>+'1.เลย'!M21+'2.เชียงคาน ใส่แค่ปี68มา'!M21+'3.ด่านซ้าย'!M21+'4.ท่าลี่'!M21+'5.นาด้วง'!M21+'6.นาแห้ว ส่งทุกเดือน'!M21+'7.ปากชม'!M21+'8.ผาขาว'!M21+'9.ภูกระดึง'!M21+'10.ภูเรือ'!M21+'11.ภูหลวง'!M21+'12.วังสะพุง'!M21+'13.หนองหิน'!M21+'14.เอราวัณ'!M21</f>
        <v>0</v>
      </c>
      <c r="N21" s="110">
        <f>+'1.เลย'!N21+'2.เชียงคาน ใส่แค่ปี68มา'!N21+'3.ด่านซ้าย'!N21+'4.ท่าลี่'!N21+'5.นาด้วง'!N21+'6.นาแห้ว ส่งทุกเดือน'!N21+'7.ปากชม'!N21+'8.ผาขาว'!N21+'9.ภูกระดึง'!N21+'10.ภูเรือ'!N21+'11.ภูหลวง'!N21+'12.วังสะพุง'!N21+'13.หนองหิน'!N21+'14.เอราวัณ'!N21</f>
        <v>0</v>
      </c>
      <c r="O21" s="110">
        <f>+'1.เลย'!O21+'2.เชียงคาน ใส่แค่ปี68มา'!O21+'3.ด่านซ้าย'!O21+'4.ท่าลี่'!O21+'5.นาด้วง'!O21+'6.นาแห้ว ส่งทุกเดือน'!O21+'7.ปากชม'!O21+'8.ผาขาว'!O21+'9.ภูกระดึง'!O21+'10.ภูเรือ'!O21+'11.ภูหลวง'!O21+'12.วังสะพุง'!O21+'13.หนองหิน'!O21+'14.เอราวัณ'!O21</f>
        <v>0</v>
      </c>
      <c r="P21" s="110">
        <f>+'1.เลย'!P21+'2.เชียงคาน ใส่แค่ปี68มา'!P21+'3.ด่านซ้าย'!P21+'4.ท่าลี่'!P21+'5.นาด้วง'!P21+'6.นาแห้ว ส่งทุกเดือน'!P21+'7.ปากชม'!P21+'8.ผาขาว'!P21+'9.ภูกระดึง'!P21+'10.ภูเรือ'!P21+'11.ภูหลวง'!P21+'12.วังสะพุง'!P21+'13.หนองหิน'!P21+'14.เอราวัณ'!P21</f>
        <v>0</v>
      </c>
      <c r="Q21" s="110">
        <f>+'1.เลย'!Q21+'2.เชียงคาน ใส่แค่ปี68มา'!Q21+'3.ด่านซ้าย'!Q21+'4.ท่าลี่'!Q21+'5.นาด้วง'!Q21+'6.นาแห้ว ส่งทุกเดือน'!Q21+'7.ปากชม'!Q21+'8.ผาขาว'!Q21+'9.ภูกระดึง'!Q21+'10.ภูเรือ'!Q21+'11.ภูหลวง'!Q21+'12.วังสะพุง'!Q21+'13.หนองหิน'!Q21+'14.เอราวัณ'!Q21</f>
        <v>0</v>
      </c>
      <c r="R21" s="110">
        <f>+'1.เลย'!R21+'2.เชียงคาน ใส่แค่ปี68มา'!R21+'3.ด่านซ้าย'!R21+'4.ท่าลี่'!R21+'5.นาด้วง'!R21+'6.นาแห้ว ส่งทุกเดือน'!R21+'7.ปากชม'!R21+'8.ผาขาว'!R21+'9.ภูกระดึง'!R21+'10.ภูเรือ'!R21+'11.ภูหลวง'!R21+'12.วังสะพุง'!R21+'13.หนองหิน'!R21+'14.เอราวัณ'!R21</f>
        <v>0</v>
      </c>
      <c r="S21" s="110">
        <f>+'1.เลย'!S21+'2.เชียงคาน ใส่แค่ปี68มา'!S21+'3.ด่านซ้าย'!S21+'4.ท่าลี่'!S21+'5.นาด้วง'!S21+'6.นาแห้ว ส่งทุกเดือน'!S21+'7.ปากชม'!S21+'8.ผาขาว'!S21+'9.ภูกระดึง'!S21+'10.ภูเรือ'!S21+'11.ภูหลวง'!S21+'12.วังสะพุง'!S21+'13.หนองหิน'!S21+'14.เอราวัณ'!S21</f>
        <v>0</v>
      </c>
      <c r="T21" s="110">
        <f>+'1.เลย'!T21+'2.เชียงคาน ใส่แค่ปี68มา'!T21+'3.ด่านซ้าย'!T21+'4.ท่าลี่'!T21+'5.นาด้วง'!T21+'6.นาแห้ว ส่งทุกเดือน'!T21+'7.ปากชม'!T21+'8.ผาขาว'!T21+'9.ภูกระดึง'!T21+'10.ภูเรือ'!T21+'11.ภูหลวง'!T21+'12.วังสะพุง'!T21+'13.หนองหิน'!T21+'14.เอราวัณ'!T21</f>
        <v>0</v>
      </c>
      <c r="U21" s="110">
        <f>+'1.เลย'!U21+'2.เชียงคาน ใส่แค่ปี68มา'!U21+'3.ด่านซ้าย'!U21+'4.ท่าลี่'!U21+'5.นาด้วง'!U21+'6.นาแห้ว ส่งทุกเดือน'!U21+'7.ปากชม'!U21+'8.ผาขาว'!U21+'9.ภูกระดึง'!U21+'10.ภูเรือ'!U21+'11.ภูหลวง'!U21+'12.วังสะพุง'!U21+'13.หนองหิน'!U21+'14.เอราวัณ'!U21</f>
        <v>0</v>
      </c>
      <c r="V21" s="110">
        <f>+'1.เลย'!V21+'2.เชียงคาน ใส่แค่ปี68มา'!V21+'3.ด่านซ้าย'!V21+'4.ท่าลี่'!V21+'5.นาด้วง'!V21+'6.นาแห้ว ส่งทุกเดือน'!V21+'7.ปากชม'!V21+'8.ผาขาว'!V21+'9.ภูกระดึง'!V21+'10.ภูเรือ'!V21+'11.ภูหลวง'!V21+'12.วังสะพุง'!V21+'13.หนองหิน'!V21+'14.เอราวัณ'!V21</f>
        <v>0</v>
      </c>
      <c r="W21" s="110">
        <f>+'1.เลย'!W21+'2.เชียงคาน ใส่แค่ปี68มา'!W21+'3.ด่านซ้าย'!W21+'4.ท่าลี่'!W21+'5.นาด้วง'!W21+'6.นาแห้ว ส่งทุกเดือน'!W21+'7.ปากชม'!W21+'8.ผาขาว'!W21+'9.ภูกระดึง'!W21+'10.ภูเรือ'!W21+'11.ภูหลวง'!W21+'12.วังสะพุง'!W21+'13.หนองหิน'!W21+'14.เอราวัณ'!W21</f>
        <v>0</v>
      </c>
      <c r="X21" s="110">
        <f>+'1.เลย'!X21+'2.เชียงคาน ใส่แค่ปี68มา'!X21+'3.ด่านซ้าย'!X21+'4.ท่าลี่'!X21+'5.นาด้วง'!X21+'6.นาแห้ว ส่งทุกเดือน'!X21+'7.ปากชม'!X21+'8.ผาขาว'!X21+'9.ภูกระดึง'!X21+'10.ภูเรือ'!X21+'11.ภูหลวง'!X21+'12.วังสะพุง'!X21+'13.หนองหิน'!X21+'14.เอราวัณ'!X21</f>
        <v>0</v>
      </c>
      <c r="Y21" s="110">
        <f>+'1.เลย'!Y21+'2.เชียงคาน ใส่แค่ปี68มา'!Y21+'3.ด่านซ้าย'!Y21+'4.ท่าลี่'!Y21+'5.นาด้วง'!Y21+'6.นาแห้ว ส่งทุกเดือน'!Y21+'7.ปากชม'!Y21+'8.ผาขาว'!Y21+'9.ภูกระดึง'!Y21+'10.ภูเรือ'!Y21+'11.ภูหลวง'!Y21+'12.วังสะพุง'!Y21+'13.หนองหิน'!Y21+'14.เอราวัณ'!Y21</f>
        <v>0</v>
      </c>
      <c r="Z21" s="110">
        <f>+'1.เลย'!Z21+'2.เชียงคาน ใส่แค่ปี68มา'!Z21+'3.ด่านซ้าย'!Z21+'4.ท่าลี่'!Z21+'5.นาด้วง'!Z21+'6.นาแห้ว ส่งทุกเดือน'!Z21+'7.ปากชม'!Z21+'8.ผาขาว'!Z21+'9.ภูกระดึง'!Z21+'10.ภูเรือ'!Z21+'11.ภูหลวง'!Z21+'12.วังสะพุง'!Z21+'13.หนองหิน'!Z21+'14.เอราวัณ'!Z21</f>
        <v>0</v>
      </c>
      <c r="AA21" s="110">
        <f>+'1.เลย'!AA21+'2.เชียงคาน ใส่แค่ปี68มา'!AA21+'3.ด่านซ้าย'!AA21+'4.ท่าลี่'!AA21+'5.นาด้วง'!AA21+'6.นาแห้ว ส่งทุกเดือน'!AA21+'7.ปากชม'!AA21+'8.ผาขาว'!AA21+'9.ภูกระดึง'!AA21+'10.ภูเรือ'!AA21+'11.ภูหลวง'!AA21+'12.วังสะพุง'!AA21+'13.หนองหิน'!AA21+'14.เอราวัณ'!AA21</f>
        <v>0</v>
      </c>
      <c r="AB21" s="110">
        <f>+'1.เลย'!AB21+'2.เชียงคาน ใส่แค่ปี68มา'!AB21+'3.ด่านซ้าย'!AB21+'4.ท่าลี่'!AB21+'5.นาด้วง'!AB21+'6.นาแห้ว ส่งทุกเดือน'!AB21+'7.ปากชม'!AB21+'8.ผาขาว'!AB21+'9.ภูกระดึง'!AB21+'10.ภูเรือ'!AB21+'11.ภูหลวง'!AB21+'12.วังสะพุง'!AB21+'13.หนองหิน'!AB21+'14.เอราวัณ'!AB21</f>
        <v>0</v>
      </c>
      <c r="AC21" s="110">
        <f>+'1.เลย'!AC21+'2.เชียงคาน ใส่แค่ปี68มา'!AC21+'3.ด่านซ้าย'!AC21+'4.ท่าลี่'!AC21+'5.นาด้วง'!AC21+'6.นาแห้ว ส่งทุกเดือน'!AC21+'7.ปากชม'!AC21+'8.ผาขาว'!AC21+'9.ภูกระดึง'!AC21+'10.ภูเรือ'!AC21+'11.ภูหลวง'!AC21+'12.วังสะพุง'!AC21+'13.หนองหิน'!AC21+'14.เอราวัณ'!AC21</f>
        <v>0</v>
      </c>
      <c r="AD21" s="110">
        <f t="shared" ref="AD21:AD26" si="4">SUM(F21:AC21)</f>
        <v>0</v>
      </c>
      <c r="AE21" s="111">
        <f t="shared" ref="AE21:AE27" si="5">+AD21*100/E21</f>
        <v>0</v>
      </c>
      <c r="AF21" s="110">
        <f t="shared" ref="AF21:AF26" si="6">+E21-AD21</f>
        <v>800000</v>
      </c>
      <c r="AG21" s="111">
        <f t="shared" ref="AG21:AG27" si="7">+AF21*100/E21</f>
        <v>100</v>
      </c>
    </row>
    <row r="22" spans="2:33" ht="24" customHeight="1">
      <c r="B22" s="109"/>
      <c r="C22" s="109"/>
      <c r="D22" s="109" t="s">
        <v>26</v>
      </c>
      <c r="E22" s="110">
        <f>+'1.เลย'!E22+'2.เชียงคาน ใส่แค่ปี68มา'!E22+'3.ด่านซ้าย'!E22+'4.ท่าลี่'!E22+'5.นาด้วง'!E22+'6.นาแห้ว ส่งทุกเดือน'!E22+'7.ปากชม'!E22+'8.ผาขาว'!E22+'9.ภูกระดึง'!E22+'10.ภูเรือ'!E22+'11.ภูหลวง'!E22+'12.วังสะพุง'!E22+'13.หนองหิน'!E22+'14.เอราวัณ'!E22</f>
        <v>8923843.1779999994</v>
      </c>
      <c r="F22" s="110">
        <f>+'1.เลย'!F22+'2.เชียงคาน ใส่แค่ปี68มา'!F22+'3.ด่านซ้าย'!F22+'4.ท่าลี่'!F22+'5.นาด้วง'!F22+'6.นาแห้ว ส่งทุกเดือน'!F22+'7.ปากชม'!F22+'8.ผาขาว'!F22+'9.ภูกระดึง'!F22+'10.ภูเรือ'!F22+'11.ภูหลวง'!F22+'12.วังสะพุง'!F22+'13.หนองหิน'!F22+'14.เอราวัณ'!F22</f>
        <v>330551</v>
      </c>
      <c r="G22" s="110">
        <f>+'1.เลย'!G22+'2.เชียงคาน ใส่แค่ปี68มา'!G22+'3.ด่านซ้าย'!G22+'4.ท่าลี่'!G22+'5.นาด้วง'!G22+'6.นาแห้ว ส่งทุกเดือน'!G22+'7.ปากชม'!G22+'8.ผาขาว'!G22+'9.ภูกระดึง'!G22+'10.ภูเรือ'!G22+'11.ภูหลวง'!G22+'12.วังสะพุง'!G22+'13.หนองหิน'!G22+'14.เอราวัณ'!G22</f>
        <v>1090500</v>
      </c>
      <c r="H22" s="110">
        <f>+'1.เลย'!H22+'2.เชียงคาน ใส่แค่ปี68มา'!H22+'3.ด่านซ้าย'!H22+'4.ท่าลี่'!H22+'5.นาด้วง'!H22+'6.นาแห้ว ส่งทุกเดือน'!H22+'7.ปากชม'!H22+'8.ผาขาว'!H22+'9.ภูกระดึง'!H22+'10.ภูเรือ'!H22+'11.ภูหลวง'!H22+'12.วังสะพุง'!H22+'13.หนองหิน'!H22+'14.เอราวัณ'!H22</f>
        <v>0</v>
      </c>
      <c r="I22" s="110">
        <f>+'1.เลย'!I22+'2.เชียงคาน ใส่แค่ปี68มา'!I22+'3.ด่านซ้าย'!I22+'4.ท่าลี่'!I22+'5.นาด้วง'!I22+'6.นาแห้ว ส่งทุกเดือน'!I22+'7.ปากชม'!I22+'8.ผาขาว'!I22+'9.ภูกระดึง'!I22+'10.ภูเรือ'!I22+'11.ภูหลวง'!I22+'12.วังสะพุง'!I22+'13.หนองหิน'!I22+'14.เอราวัณ'!I22</f>
        <v>0</v>
      </c>
      <c r="J22" s="110">
        <f>+'1.เลย'!J22+'2.เชียงคาน ใส่แค่ปี68มา'!J22+'3.ด่านซ้าย'!J22+'4.ท่าลี่'!J22+'5.นาด้วง'!J22+'6.นาแห้ว ส่งทุกเดือน'!J22+'7.ปากชม'!J22+'8.ผาขาว'!J22+'9.ภูกระดึง'!J22+'10.ภูเรือ'!J22+'11.ภูหลวง'!J22+'12.วังสะพุง'!J22+'13.หนองหิน'!J22+'14.เอราวัณ'!J22</f>
        <v>0</v>
      </c>
      <c r="K22" s="110">
        <f>+'1.เลย'!K22+'2.เชียงคาน ใส่แค่ปี68มา'!K22+'3.ด่านซ้าย'!K22+'4.ท่าลี่'!K22+'5.นาด้วง'!K22+'6.นาแห้ว ส่งทุกเดือน'!K22+'7.ปากชม'!K22+'8.ผาขาว'!K22+'9.ภูกระดึง'!K22+'10.ภูเรือ'!K22+'11.ภูหลวง'!K22+'12.วังสะพุง'!K22+'13.หนองหิน'!K22+'14.เอราวัณ'!K22</f>
        <v>0</v>
      </c>
      <c r="L22" s="110">
        <f>+'1.เลย'!L22+'2.เชียงคาน ใส่แค่ปี68มา'!L22+'3.ด่านซ้าย'!L22+'4.ท่าลี่'!L22+'5.นาด้วง'!L22+'6.นาแห้ว ส่งทุกเดือน'!L22+'7.ปากชม'!L22+'8.ผาขาว'!L22+'9.ภูกระดึง'!L22+'10.ภูเรือ'!L22+'11.ภูหลวง'!L22+'12.วังสะพุง'!L22+'13.หนองหิน'!L22+'14.เอราวัณ'!L22</f>
        <v>0</v>
      </c>
      <c r="M22" s="110">
        <f>+'1.เลย'!M22+'2.เชียงคาน ใส่แค่ปี68มา'!M22+'3.ด่านซ้าย'!M22+'4.ท่าลี่'!M22+'5.นาด้วง'!M22+'6.นาแห้ว ส่งทุกเดือน'!M22+'7.ปากชม'!M22+'8.ผาขาว'!M22+'9.ภูกระดึง'!M22+'10.ภูเรือ'!M22+'11.ภูหลวง'!M22+'12.วังสะพุง'!M22+'13.หนองหิน'!M22+'14.เอราวัณ'!M22</f>
        <v>0</v>
      </c>
      <c r="N22" s="110">
        <f>+'1.เลย'!N22+'2.เชียงคาน ใส่แค่ปี68มา'!N22+'3.ด่านซ้าย'!N22+'4.ท่าลี่'!N22+'5.นาด้วง'!N22+'6.นาแห้ว ส่งทุกเดือน'!N22+'7.ปากชม'!N22+'8.ผาขาว'!N22+'9.ภูกระดึง'!N22+'10.ภูเรือ'!N22+'11.ภูหลวง'!N22+'12.วังสะพุง'!N22+'13.หนองหิน'!N22+'14.เอราวัณ'!N22</f>
        <v>0</v>
      </c>
      <c r="O22" s="110">
        <f>+'1.เลย'!O22+'2.เชียงคาน ใส่แค่ปี68มา'!O22+'3.ด่านซ้าย'!O22+'4.ท่าลี่'!O22+'5.นาด้วง'!O22+'6.นาแห้ว ส่งทุกเดือน'!O22+'7.ปากชม'!O22+'8.ผาขาว'!O22+'9.ภูกระดึง'!O22+'10.ภูเรือ'!O22+'11.ภูหลวง'!O22+'12.วังสะพุง'!O22+'13.หนองหิน'!O22+'14.เอราวัณ'!O22</f>
        <v>0</v>
      </c>
      <c r="P22" s="110">
        <f>+'1.เลย'!P22+'2.เชียงคาน ใส่แค่ปี68มา'!P22+'3.ด่านซ้าย'!P22+'4.ท่าลี่'!P22+'5.นาด้วง'!P22+'6.นาแห้ว ส่งทุกเดือน'!P22+'7.ปากชม'!P22+'8.ผาขาว'!P22+'9.ภูกระดึง'!P22+'10.ภูเรือ'!P22+'11.ภูหลวง'!P22+'12.วังสะพุง'!P22+'13.หนองหิน'!P22+'14.เอราวัณ'!P22</f>
        <v>41000</v>
      </c>
      <c r="Q22" s="110">
        <f>+'1.เลย'!Q22+'2.เชียงคาน ใส่แค่ปี68มา'!Q22+'3.ด่านซ้าย'!Q22+'4.ท่าลี่'!Q22+'5.นาด้วง'!Q22+'6.นาแห้ว ส่งทุกเดือน'!Q22+'7.ปากชม'!Q22+'8.ผาขาว'!Q22+'9.ภูกระดึง'!Q22+'10.ภูเรือ'!Q22+'11.ภูหลวง'!Q22+'12.วังสะพุง'!Q22+'13.หนองหิน'!Q22+'14.เอราวัณ'!Q22</f>
        <v>0</v>
      </c>
      <c r="R22" s="110">
        <f>+'1.เลย'!R22+'2.เชียงคาน ใส่แค่ปี68มา'!R22+'3.ด่านซ้าย'!R22+'4.ท่าลี่'!R22+'5.นาด้วง'!R22+'6.นาแห้ว ส่งทุกเดือน'!R22+'7.ปากชม'!R22+'8.ผาขาว'!R22+'9.ภูกระดึง'!R22+'10.ภูเรือ'!R22+'11.ภูหลวง'!R22+'12.วังสะพุง'!R22+'13.หนองหิน'!R22+'14.เอราวัณ'!R22</f>
        <v>0</v>
      </c>
      <c r="S22" s="110">
        <f>+'1.เลย'!S22+'2.เชียงคาน ใส่แค่ปี68มา'!S22+'3.ด่านซ้าย'!S22+'4.ท่าลี่'!S22+'5.นาด้วง'!S22+'6.นาแห้ว ส่งทุกเดือน'!S22+'7.ปากชม'!S22+'8.ผาขาว'!S22+'9.ภูกระดึง'!S22+'10.ภูเรือ'!S22+'11.ภูหลวง'!S22+'12.วังสะพุง'!S22+'13.หนองหิน'!S22+'14.เอราวัณ'!S22</f>
        <v>0</v>
      </c>
      <c r="T22" s="110">
        <f>+'1.เลย'!T22+'2.เชียงคาน ใส่แค่ปี68มา'!T22+'3.ด่านซ้าย'!T22+'4.ท่าลี่'!T22+'5.นาด้วง'!T22+'6.นาแห้ว ส่งทุกเดือน'!T22+'7.ปากชม'!T22+'8.ผาขาว'!T22+'9.ภูกระดึง'!T22+'10.ภูเรือ'!T22+'11.ภูหลวง'!T22+'12.วังสะพุง'!T22+'13.หนองหิน'!T22+'14.เอราวัณ'!T22</f>
        <v>0</v>
      </c>
      <c r="U22" s="110">
        <f>+'1.เลย'!U22+'2.เชียงคาน ใส่แค่ปี68มา'!U22+'3.ด่านซ้าย'!U22+'4.ท่าลี่'!U22+'5.นาด้วง'!U22+'6.นาแห้ว ส่งทุกเดือน'!U22+'7.ปากชม'!U22+'8.ผาขาว'!U22+'9.ภูกระดึง'!U22+'10.ภูเรือ'!U22+'11.ภูหลวง'!U22+'12.วังสะพุง'!U22+'13.หนองหิน'!U22+'14.เอราวัณ'!U22</f>
        <v>0</v>
      </c>
      <c r="V22" s="110">
        <f>+'1.เลย'!V22+'2.เชียงคาน ใส่แค่ปี68มา'!V22+'3.ด่านซ้าย'!V22+'4.ท่าลี่'!V22+'5.นาด้วง'!V22+'6.นาแห้ว ส่งทุกเดือน'!V22+'7.ปากชม'!V22+'8.ผาขาว'!V22+'9.ภูกระดึง'!V22+'10.ภูเรือ'!V22+'11.ภูหลวง'!V22+'12.วังสะพุง'!V22+'13.หนองหิน'!V22+'14.เอราวัณ'!V22</f>
        <v>0</v>
      </c>
      <c r="W22" s="110">
        <f>+'1.เลย'!W22+'2.เชียงคาน ใส่แค่ปี68มา'!W22+'3.ด่านซ้าย'!W22+'4.ท่าลี่'!W22+'5.นาด้วง'!W22+'6.นาแห้ว ส่งทุกเดือน'!W22+'7.ปากชม'!W22+'8.ผาขาว'!W22+'9.ภูกระดึง'!W22+'10.ภูเรือ'!W22+'11.ภูหลวง'!W22+'12.วังสะพุง'!W22+'13.หนองหิน'!W22+'14.เอราวัณ'!W22</f>
        <v>0</v>
      </c>
      <c r="X22" s="110">
        <f>+'1.เลย'!X22+'2.เชียงคาน ใส่แค่ปี68มา'!X22+'3.ด่านซ้าย'!X22+'4.ท่าลี่'!X22+'5.นาด้วง'!X22+'6.นาแห้ว ส่งทุกเดือน'!X22+'7.ปากชม'!X22+'8.ผาขาว'!X22+'9.ภูกระดึง'!X22+'10.ภูเรือ'!X22+'11.ภูหลวง'!X22+'12.วังสะพุง'!X22+'13.หนองหิน'!X22+'14.เอราวัณ'!X22</f>
        <v>0</v>
      </c>
      <c r="Y22" s="110">
        <f>+'1.เลย'!Y22+'2.เชียงคาน ใส่แค่ปี68มา'!Y22+'3.ด่านซ้าย'!Y22+'4.ท่าลี่'!Y22+'5.นาด้วง'!Y22+'6.นาแห้ว ส่งทุกเดือน'!Y22+'7.ปากชม'!Y22+'8.ผาขาว'!Y22+'9.ภูกระดึง'!Y22+'10.ภูเรือ'!Y22+'11.ภูหลวง'!Y22+'12.วังสะพุง'!Y22+'13.หนองหิน'!Y22+'14.เอราวัณ'!Y22</f>
        <v>0</v>
      </c>
      <c r="Z22" s="110">
        <f>+'1.เลย'!Z22+'2.เชียงคาน ใส่แค่ปี68มา'!Z22+'3.ด่านซ้าย'!Z22+'4.ท่าลี่'!Z22+'5.นาด้วง'!Z22+'6.นาแห้ว ส่งทุกเดือน'!Z22+'7.ปากชม'!Z22+'8.ผาขาว'!Z22+'9.ภูกระดึง'!Z22+'10.ภูเรือ'!Z22+'11.ภูหลวง'!Z22+'12.วังสะพุง'!Z22+'13.หนองหิน'!Z22+'14.เอราวัณ'!Z22</f>
        <v>0</v>
      </c>
      <c r="AA22" s="110">
        <f>+'1.เลย'!AA22+'2.เชียงคาน ใส่แค่ปี68มา'!AA22+'3.ด่านซ้าย'!AA22+'4.ท่าลี่'!AA22+'5.นาด้วง'!AA22+'6.นาแห้ว ส่งทุกเดือน'!AA22+'7.ปากชม'!AA22+'8.ผาขาว'!AA22+'9.ภูกระดึง'!AA22+'10.ภูเรือ'!AA22+'11.ภูหลวง'!AA22+'12.วังสะพุง'!AA22+'13.หนองหิน'!AA22+'14.เอราวัณ'!AA22</f>
        <v>0</v>
      </c>
      <c r="AB22" s="110">
        <f>+'1.เลย'!AB22+'2.เชียงคาน ใส่แค่ปี68มา'!AB22+'3.ด่านซ้าย'!AB22+'4.ท่าลี่'!AB22+'5.นาด้วง'!AB22+'6.นาแห้ว ส่งทุกเดือน'!AB22+'7.ปากชม'!AB22+'8.ผาขาว'!AB22+'9.ภูกระดึง'!AB22+'10.ภูเรือ'!AB22+'11.ภูหลวง'!AB22+'12.วังสะพุง'!AB22+'13.หนองหิน'!AB22+'14.เอราวัณ'!AB22</f>
        <v>0</v>
      </c>
      <c r="AC22" s="110">
        <f>+'1.เลย'!AC22+'2.เชียงคาน ใส่แค่ปี68มา'!AC22+'3.ด่านซ้าย'!AC22+'4.ท่าลี่'!AC22+'5.นาด้วง'!AC22+'6.นาแห้ว ส่งทุกเดือน'!AC22+'7.ปากชม'!AC22+'8.ผาขาว'!AC22+'9.ภูกระดึง'!AC22+'10.ภูเรือ'!AC22+'11.ภูหลวง'!AC22+'12.วังสะพุง'!AC22+'13.หนองหิน'!AC22+'14.เอราวัณ'!AC22</f>
        <v>0</v>
      </c>
      <c r="AD22" s="110">
        <f t="shared" si="4"/>
        <v>1462051</v>
      </c>
      <c r="AE22" s="111">
        <f t="shared" si="5"/>
        <v>16.383647390895465</v>
      </c>
      <c r="AF22" s="110">
        <f t="shared" si="6"/>
        <v>7461792.1779999994</v>
      </c>
      <c r="AG22" s="111">
        <f t="shared" si="7"/>
        <v>83.616352609104538</v>
      </c>
    </row>
    <row r="23" spans="2:33" ht="24" customHeight="1">
      <c r="B23" s="109"/>
      <c r="C23" s="109"/>
      <c r="D23" s="109" t="s">
        <v>28</v>
      </c>
      <c r="E23" s="110">
        <f>+'1.เลย'!E23+'2.เชียงคาน ใส่แค่ปี68มา'!E23+'3.ด่านซ้าย'!E23+'4.ท่าลี่'!E23+'5.นาด้วง'!E23+'6.นาแห้ว ส่งทุกเดือน'!E23+'7.ปากชม'!E23+'8.ผาขาว'!E23+'9.ภูกระดึง'!E23+'10.ภูเรือ'!E23+'11.ภูหลวง'!E23+'12.วังสะพุง'!E23+'13.หนองหิน'!E23+'14.เอราวัณ'!E23</f>
        <v>19224619.6963</v>
      </c>
      <c r="F23" s="110">
        <f>+'1.เลย'!F23+'2.เชียงคาน ใส่แค่ปี68มา'!F23+'3.ด่านซ้าย'!F23+'4.ท่าลี่'!F23+'5.นาด้วง'!F23+'6.นาแห้ว ส่งทุกเดือน'!F23+'7.ปากชม'!F23+'8.ผาขาว'!F23+'9.ภูกระดึง'!F23+'10.ภูเรือ'!F23+'11.ภูหลวง'!F23+'12.วังสะพุง'!F23+'13.หนองหิน'!F23+'14.เอราวัณ'!F23</f>
        <v>195366.57</v>
      </c>
      <c r="G23" s="110">
        <f>+'1.เลย'!G23+'2.เชียงคาน ใส่แค่ปี68มา'!G23+'3.ด่านซ้าย'!G23+'4.ท่าลี่'!G23+'5.นาด้วง'!G23+'6.นาแห้ว ส่งทุกเดือน'!G23+'7.ปากชม'!G23+'8.ผาขาว'!G23+'9.ภูกระดึง'!G23+'10.ภูเรือ'!G23+'11.ภูหลวง'!G23+'12.วังสะพุง'!G23+'13.หนองหิน'!G23+'14.เอราวัณ'!G23</f>
        <v>516345.27</v>
      </c>
      <c r="H23" s="110">
        <f>+'1.เลย'!H23+'2.เชียงคาน ใส่แค่ปี68มา'!H23+'3.ด่านซ้าย'!H23+'4.ท่าลี่'!H23+'5.นาด้วง'!H23+'6.นาแห้ว ส่งทุกเดือน'!H23+'7.ปากชม'!H23+'8.ผาขาว'!H23+'9.ภูกระดึง'!H23+'10.ภูเรือ'!H23+'11.ภูหลวง'!H23+'12.วังสะพุง'!H23+'13.หนองหิน'!H23+'14.เอราวัณ'!H23</f>
        <v>64729</v>
      </c>
      <c r="I23" s="110">
        <f>+'1.เลย'!I23+'2.เชียงคาน ใส่แค่ปี68มา'!I23+'3.ด่านซ้าย'!I23+'4.ท่าลี่'!I23+'5.นาด้วง'!I23+'6.นาแห้ว ส่งทุกเดือน'!I23+'7.ปากชม'!I23+'8.ผาขาว'!I23+'9.ภูกระดึง'!I23+'10.ภูเรือ'!I23+'11.ภูหลวง'!I23+'12.วังสะพุง'!I23+'13.หนองหิน'!I23+'14.เอราวัณ'!I23</f>
        <v>0</v>
      </c>
      <c r="J23" s="110">
        <f>+'1.เลย'!J23+'2.เชียงคาน ใส่แค่ปี68มา'!J23+'3.ด่านซ้าย'!J23+'4.ท่าลี่'!J23+'5.นาด้วง'!J23+'6.นาแห้ว ส่งทุกเดือน'!J23+'7.ปากชม'!J23+'8.ผาขาว'!J23+'9.ภูกระดึง'!J23+'10.ภูเรือ'!J23+'11.ภูหลวง'!J23+'12.วังสะพุง'!J23+'13.หนองหิน'!J23+'14.เอราวัณ'!J23</f>
        <v>10149</v>
      </c>
      <c r="K23" s="110">
        <f>+'1.เลย'!K23+'2.เชียงคาน ใส่แค่ปี68มา'!K23+'3.ด่านซ้าย'!K23+'4.ท่าลี่'!K23+'5.นาด้วง'!K23+'6.นาแห้ว ส่งทุกเดือน'!K23+'7.ปากชม'!K23+'8.ผาขาว'!K23+'9.ภูกระดึง'!K23+'10.ภูเรือ'!K23+'11.ภูหลวง'!K23+'12.วังสะพุง'!K23+'13.หนองหิน'!K23+'14.เอราวัณ'!K23</f>
        <v>0</v>
      </c>
      <c r="L23" s="110">
        <f>+'1.เลย'!L23+'2.เชียงคาน ใส่แค่ปี68มา'!L23+'3.ด่านซ้าย'!L23+'4.ท่าลี่'!L23+'5.นาด้วง'!L23+'6.นาแห้ว ส่งทุกเดือน'!L23+'7.ปากชม'!L23+'8.ผาขาว'!L23+'9.ภูกระดึง'!L23+'10.ภูเรือ'!L23+'11.ภูหลวง'!L23+'12.วังสะพุง'!L23+'13.หนองหิน'!L23+'14.เอราวัณ'!L23</f>
        <v>16019</v>
      </c>
      <c r="M23" s="110">
        <f>+'1.เลย'!M23+'2.เชียงคาน ใส่แค่ปี68มา'!M23+'3.ด่านซ้าย'!M23+'4.ท่าลี่'!M23+'5.นาด้วง'!M23+'6.นาแห้ว ส่งทุกเดือน'!M23+'7.ปากชม'!M23+'8.ผาขาว'!M23+'9.ภูกระดึง'!M23+'10.ภูเรือ'!M23+'11.ภูหลวง'!M23+'12.วังสะพุง'!M23+'13.หนองหิน'!M23+'14.เอราวัณ'!M23</f>
        <v>0</v>
      </c>
      <c r="N23" s="110">
        <f>+'1.เลย'!N23+'2.เชียงคาน ใส่แค่ปี68มา'!N23+'3.ด่านซ้าย'!N23+'4.ท่าลี่'!N23+'5.นาด้วง'!N23+'6.นาแห้ว ส่งทุกเดือน'!N23+'7.ปากชม'!N23+'8.ผาขาว'!N23+'9.ภูกระดึง'!N23+'10.ภูเรือ'!N23+'11.ภูหลวง'!N23+'12.วังสะพุง'!N23+'13.หนองหิน'!N23+'14.เอราวัณ'!N23</f>
        <v>4500</v>
      </c>
      <c r="O23" s="110">
        <f>+'1.เลย'!O23+'2.เชียงคาน ใส่แค่ปี68มา'!O23+'3.ด่านซ้าย'!O23+'4.ท่าลี่'!O23+'5.นาด้วง'!O23+'6.นาแห้ว ส่งทุกเดือน'!O23+'7.ปากชม'!O23+'8.ผาขาว'!O23+'9.ภูกระดึง'!O23+'10.ภูเรือ'!O23+'11.ภูหลวง'!O23+'12.วังสะพุง'!O23+'13.หนองหิน'!O23+'14.เอราวัณ'!O23</f>
        <v>0</v>
      </c>
      <c r="P23" s="110">
        <f>+'1.เลย'!P23+'2.เชียงคาน ใส่แค่ปี68มา'!P23+'3.ด่านซ้าย'!P23+'4.ท่าลี่'!P23+'5.นาด้วง'!P23+'6.นาแห้ว ส่งทุกเดือน'!P23+'7.ปากชม'!P23+'8.ผาขาว'!P23+'9.ภูกระดึง'!P23+'10.ภูเรือ'!P23+'11.ภูหลวง'!P23+'12.วังสะพุง'!P23+'13.หนองหิน'!P23+'14.เอราวัณ'!P23</f>
        <v>142156</v>
      </c>
      <c r="Q23" s="110">
        <f>+'1.เลย'!Q23+'2.เชียงคาน ใส่แค่ปี68มา'!Q23+'3.ด่านซ้าย'!Q23+'4.ท่าลี่'!Q23+'5.นาด้วง'!Q23+'6.นาแห้ว ส่งทุกเดือน'!Q23+'7.ปากชม'!Q23+'8.ผาขาว'!Q23+'9.ภูกระดึง'!Q23+'10.ภูเรือ'!Q23+'11.ภูหลวง'!Q23+'12.วังสะพุง'!Q23+'13.หนองหิน'!Q23+'14.เอราวัณ'!Q23</f>
        <v>0</v>
      </c>
      <c r="R23" s="110">
        <f>+'1.เลย'!R23+'2.เชียงคาน ใส่แค่ปี68มา'!R23+'3.ด่านซ้าย'!R23+'4.ท่าลี่'!R23+'5.นาด้วง'!R23+'6.นาแห้ว ส่งทุกเดือน'!R23+'7.ปากชม'!R23+'8.ผาขาว'!R23+'9.ภูกระดึง'!R23+'10.ภูเรือ'!R23+'11.ภูหลวง'!R23+'12.วังสะพุง'!R23+'13.หนองหิน'!R23+'14.เอราวัณ'!R23</f>
        <v>86969</v>
      </c>
      <c r="S23" s="110">
        <f>+'1.เลย'!S23+'2.เชียงคาน ใส่แค่ปี68มา'!S23+'3.ด่านซ้าย'!S23+'4.ท่าลี่'!S23+'5.นาด้วง'!S23+'6.นาแห้ว ส่งทุกเดือน'!S23+'7.ปากชม'!S23+'8.ผาขาว'!S23+'9.ภูกระดึง'!S23+'10.ภูเรือ'!S23+'11.ภูหลวง'!S23+'12.วังสะพุง'!S23+'13.หนองหิน'!S23+'14.เอราวัณ'!S23</f>
        <v>0</v>
      </c>
      <c r="T23" s="110">
        <f>+'1.เลย'!T23+'2.เชียงคาน ใส่แค่ปี68มา'!T23+'3.ด่านซ้าย'!T23+'4.ท่าลี่'!T23+'5.นาด้วง'!T23+'6.นาแห้ว ส่งทุกเดือน'!T23+'7.ปากชม'!T23+'8.ผาขาว'!T23+'9.ภูกระดึง'!T23+'10.ภูเรือ'!T23+'11.ภูหลวง'!T23+'12.วังสะพุง'!T23+'13.หนองหิน'!T23+'14.เอราวัณ'!T23</f>
        <v>4101</v>
      </c>
      <c r="U23" s="110">
        <f>+'1.เลย'!U23+'2.เชียงคาน ใส่แค่ปี68มา'!U23+'3.ด่านซ้าย'!U23+'4.ท่าลี่'!U23+'5.นาด้วง'!U23+'6.นาแห้ว ส่งทุกเดือน'!U23+'7.ปากชม'!U23+'8.ผาขาว'!U23+'9.ภูกระดึง'!U23+'10.ภูเรือ'!U23+'11.ภูหลวง'!U23+'12.วังสะพุง'!U23+'13.หนองหิน'!U23+'14.เอราวัณ'!U23</f>
        <v>0</v>
      </c>
      <c r="V23" s="110">
        <f>+'1.เลย'!V23+'2.เชียงคาน ใส่แค่ปี68มา'!V23+'3.ด่านซ้าย'!V23+'4.ท่าลี่'!V23+'5.นาด้วง'!V23+'6.นาแห้ว ส่งทุกเดือน'!V23+'7.ปากชม'!V23+'8.ผาขาว'!V23+'9.ภูกระดึง'!V23+'10.ภูเรือ'!V23+'11.ภูหลวง'!V23+'12.วังสะพุง'!V23+'13.หนองหิน'!V23+'14.เอราวัณ'!V23</f>
        <v>603</v>
      </c>
      <c r="W23" s="110">
        <f>+'1.เลย'!W23+'2.เชียงคาน ใส่แค่ปี68มา'!W23+'3.ด่านซ้าย'!W23+'4.ท่าลี่'!W23+'5.นาด้วง'!W23+'6.นาแห้ว ส่งทุกเดือน'!W23+'7.ปากชม'!W23+'8.ผาขาว'!W23+'9.ภูกระดึง'!W23+'10.ภูเรือ'!W23+'11.ภูหลวง'!W23+'12.วังสะพุง'!W23+'13.หนองหิน'!W23+'14.เอราวัณ'!W23</f>
        <v>0</v>
      </c>
      <c r="X23" s="110">
        <f>+'1.เลย'!X23+'2.เชียงคาน ใส่แค่ปี68มา'!X23+'3.ด่านซ้าย'!X23+'4.ท่าลี่'!X23+'5.นาด้วง'!X23+'6.นาแห้ว ส่งทุกเดือน'!X23+'7.ปากชม'!X23+'8.ผาขาว'!X23+'9.ภูกระดึง'!X23+'10.ภูเรือ'!X23+'11.ภูหลวง'!X23+'12.วังสะพุง'!X23+'13.หนองหิน'!X23+'14.เอราวัณ'!X23</f>
        <v>52144</v>
      </c>
      <c r="Y23" s="110">
        <f>+'1.เลย'!Y23+'2.เชียงคาน ใส่แค่ปี68มา'!Y23+'3.ด่านซ้าย'!Y23+'4.ท่าลี่'!Y23+'5.นาด้วง'!Y23+'6.นาแห้ว ส่งทุกเดือน'!Y23+'7.ปากชม'!Y23+'8.ผาขาว'!Y23+'9.ภูกระดึง'!Y23+'10.ภูเรือ'!Y23+'11.ภูหลวง'!Y23+'12.วังสะพุง'!Y23+'13.หนองหิน'!Y23+'14.เอราวัณ'!Y23</f>
        <v>0</v>
      </c>
      <c r="Z23" s="110">
        <f>+'1.เลย'!Z23+'2.เชียงคาน ใส่แค่ปี68มา'!Z23+'3.ด่านซ้าย'!Z23+'4.ท่าลี่'!Z23+'5.นาด้วง'!Z23+'6.นาแห้ว ส่งทุกเดือน'!Z23+'7.ปากชม'!Z23+'8.ผาขาว'!Z23+'9.ภูกระดึง'!Z23+'10.ภูเรือ'!Z23+'11.ภูหลวง'!Z23+'12.วังสะพุง'!Z23+'13.หนองหิน'!Z23+'14.เอราวัณ'!Z23</f>
        <v>8250</v>
      </c>
      <c r="AA23" s="110">
        <f>+'1.เลย'!AA23+'2.เชียงคาน ใส่แค่ปี68มา'!AA23+'3.ด่านซ้าย'!AA23+'4.ท่าลี่'!AA23+'5.นาด้วง'!AA23+'6.นาแห้ว ส่งทุกเดือน'!AA23+'7.ปากชม'!AA23+'8.ผาขาว'!AA23+'9.ภูกระดึง'!AA23+'10.ภูเรือ'!AA23+'11.ภูหลวง'!AA23+'12.วังสะพุง'!AA23+'13.หนองหิน'!AA23+'14.เอราวัณ'!AA23</f>
        <v>0</v>
      </c>
      <c r="AB23" s="110">
        <f>+'1.เลย'!AB23+'2.เชียงคาน ใส่แค่ปี68มา'!AB23+'3.ด่านซ้าย'!AB23+'4.ท่าลี่'!AB23+'5.นาด้วง'!AB23+'6.นาแห้ว ส่งทุกเดือน'!AB23+'7.ปากชม'!AB23+'8.ผาขาว'!AB23+'9.ภูกระดึง'!AB23+'10.ภูเรือ'!AB23+'11.ภูหลวง'!AB23+'12.วังสะพุง'!AB23+'13.หนองหิน'!AB23+'14.เอราวัณ'!AB23</f>
        <v>8550</v>
      </c>
      <c r="AC23" s="110">
        <f>+'1.เลย'!AC23+'2.เชียงคาน ใส่แค่ปี68มา'!AC23+'3.ด่านซ้าย'!AC23+'4.ท่าลี่'!AC23+'5.นาด้วง'!AC23+'6.นาแห้ว ส่งทุกเดือน'!AC23+'7.ปากชม'!AC23+'8.ผาขาว'!AC23+'9.ภูกระดึง'!AC23+'10.ภูเรือ'!AC23+'11.ภูหลวง'!AC23+'12.วังสะพุง'!AC23+'13.หนองหิน'!AC23+'14.เอราวัณ'!AC23</f>
        <v>0</v>
      </c>
      <c r="AD23" s="110">
        <f t="shared" si="4"/>
        <v>1109881.8400000001</v>
      </c>
      <c r="AE23" s="111">
        <f t="shared" si="5"/>
        <v>5.7732317077440536</v>
      </c>
      <c r="AF23" s="110">
        <f t="shared" si="6"/>
        <v>18114737.8563</v>
      </c>
      <c r="AG23" s="111">
        <f t="shared" si="7"/>
        <v>94.226768292255954</v>
      </c>
    </row>
    <row r="24" spans="2:33" ht="24" customHeight="1">
      <c r="B24" s="109"/>
      <c r="C24" s="109"/>
      <c r="D24" s="109" t="s">
        <v>30</v>
      </c>
      <c r="E24" s="110">
        <f>+'1.เลย'!E24+'2.เชียงคาน ใส่แค่ปี68มา'!E24+'3.ด่านซ้าย'!E24+'4.ท่าลี่'!E24+'5.นาด้วง'!E24+'6.นาแห้ว ส่งทุกเดือน'!E24+'7.ปากชม'!E24+'8.ผาขาว'!E24+'9.ภูกระดึง'!E24+'10.ภูเรือ'!E24+'11.ภูหลวง'!E24+'12.วังสะพุง'!E24+'13.หนองหิน'!E24+'14.เอราวัณ'!E24</f>
        <v>1792561.4591999999</v>
      </c>
      <c r="F24" s="110">
        <f>+'1.เลย'!F24+'2.เชียงคาน ใส่แค่ปี68มา'!F24+'3.ด่านซ้าย'!F24+'4.ท่าลี่'!F24+'5.นาด้วง'!F24+'6.นาแห้ว ส่งทุกเดือน'!F24+'7.ปากชม'!F24+'8.ผาขาว'!F24+'9.ภูกระดึง'!F24+'10.ภูเรือ'!F24+'11.ภูหลวง'!F24+'12.วังสะพุง'!F24+'13.หนองหิน'!F24+'14.เอราวัณ'!F24</f>
        <v>0</v>
      </c>
      <c r="G24" s="110">
        <f>+'1.เลย'!G24+'2.เชียงคาน ใส่แค่ปี68มา'!G24+'3.ด่านซ้าย'!G24+'4.ท่าลี่'!G24+'5.นาด้วง'!G24+'6.นาแห้ว ส่งทุกเดือน'!G24+'7.ปากชม'!G24+'8.ผาขาว'!G24+'9.ภูกระดึง'!G24+'10.ภูเรือ'!G24+'11.ภูหลวง'!G24+'12.วังสะพุง'!G24+'13.หนองหิน'!G24+'14.เอราวัณ'!G24</f>
        <v>68063.13</v>
      </c>
      <c r="H24" s="110">
        <f>+'1.เลย'!H24+'2.เชียงคาน ใส่แค่ปี68มา'!H24+'3.ด่านซ้าย'!H24+'4.ท่าลี่'!H24+'5.นาด้วง'!H24+'6.นาแห้ว ส่งทุกเดือน'!H24+'7.ปากชม'!H24+'8.ผาขาว'!H24+'9.ภูกระดึง'!H24+'10.ภูเรือ'!H24+'11.ภูหลวง'!H24+'12.วังสะพุง'!H24+'13.หนองหิน'!H24+'14.เอราวัณ'!H24</f>
        <v>0</v>
      </c>
      <c r="I24" s="110">
        <f>+'1.เลย'!I24+'2.เชียงคาน ใส่แค่ปี68มา'!I24+'3.ด่านซ้าย'!I24+'4.ท่าลี่'!I24+'5.นาด้วง'!I24+'6.นาแห้ว ส่งทุกเดือน'!I24+'7.ปากชม'!I24+'8.ผาขาว'!I24+'9.ภูกระดึง'!I24+'10.ภูเรือ'!I24+'11.ภูหลวง'!I24+'12.วังสะพุง'!I24+'13.หนองหิน'!I24+'14.เอราวัณ'!I24</f>
        <v>0</v>
      </c>
      <c r="J24" s="110">
        <f>+'1.เลย'!J24+'2.เชียงคาน ใส่แค่ปี68มา'!J24+'3.ด่านซ้าย'!J24+'4.ท่าลี่'!J24+'5.นาด้วง'!J24+'6.นาแห้ว ส่งทุกเดือน'!J24+'7.ปากชม'!J24+'8.ผาขาว'!J24+'9.ภูกระดึง'!J24+'10.ภูเรือ'!J24+'11.ภูหลวง'!J24+'12.วังสะพุง'!J24+'13.หนองหิน'!J24+'14.เอราวัณ'!J24</f>
        <v>6743.73</v>
      </c>
      <c r="K24" s="110">
        <f>+'1.เลย'!K24+'2.เชียงคาน ใส่แค่ปี68มา'!K24+'3.ด่านซ้าย'!K24+'4.ท่าลี่'!K24+'5.นาด้วง'!K24+'6.นาแห้ว ส่งทุกเดือน'!K24+'7.ปากชม'!K24+'8.ผาขาว'!K24+'9.ภูกระดึง'!K24+'10.ภูเรือ'!K24+'11.ภูหลวง'!K24+'12.วังสะพุง'!K24+'13.หนองหิน'!K24+'14.เอราวัณ'!K24</f>
        <v>0</v>
      </c>
      <c r="L24" s="110">
        <f>+'1.เลย'!L24+'2.เชียงคาน ใส่แค่ปี68มา'!L24+'3.ด่านซ้าย'!L24+'4.ท่าลี่'!L24+'5.นาด้วง'!L24+'6.นาแห้ว ส่งทุกเดือน'!L24+'7.ปากชม'!L24+'8.ผาขาว'!L24+'9.ภูกระดึง'!L24+'10.ภูเรือ'!L24+'11.ภูหลวง'!L24+'12.วังสะพุง'!L24+'13.หนองหิน'!L24+'14.เอราวัณ'!L24</f>
        <v>0</v>
      </c>
      <c r="M24" s="110">
        <f>+'1.เลย'!M24+'2.เชียงคาน ใส่แค่ปี68มา'!M24+'3.ด่านซ้าย'!M24+'4.ท่าลี่'!M24+'5.นาด้วง'!M24+'6.นาแห้ว ส่งทุกเดือน'!M24+'7.ปากชม'!M24+'8.ผาขาว'!M24+'9.ภูกระดึง'!M24+'10.ภูเรือ'!M24+'11.ภูหลวง'!M24+'12.วังสะพุง'!M24+'13.หนองหิน'!M24+'14.เอราวัณ'!M24</f>
        <v>0</v>
      </c>
      <c r="N24" s="110">
        <f>+'1.เลย'!N24+'2.เชียงคาน ใส่แค่ปี68มา'!N24+'3.ด่านซ้าย'!N24+'4.ท่าลี่'!N24+'5.นาด้วง'!N24+'6.นาแห้ว ส่งทุกเดือน'!N24+'7.ปากชม'!N24+'8.ผาขาว'!N24+'9.ภูกระดึง'!N24+'10.ภูเรือ'!N24+'11.ภูหลวง'!N24+'12.วังสะพุง'!N24+'13.หนองหิน'!N24+'14.เอราวัณ'!N24</f>
        <v>0</v>
      </c>
      <c r="O24" s="110">
        <f>+'1.เลย'!O24+'2.เชียงคาน ใส่แค่ปี68มา'!O24+'3.ด่านซ้าย'!O24+'4.ท่าลี่'!O24+'5.นาด้วง'!O24+'6.นาแห้ว ส่งทุกเดือน'!O24+'7.ปากชม'!O24+'8.ผาขาว'!O24+'9.ภูกระดึง'!O24+'10.ภูเรือ'!O24+'11.ภูหลวง'!O24+'12.วังสะพุง'!O24+'13.หนองหิน'!O24+'14.เอราวัณ'!O24</f>
        <v>0</v>
      </c>
      <c r="P24" s="110">
        <f>+'1.เลย'!P24+'2.เชียงคาน ใส่แค่ปี68มา'!P24+'3.ด่านซ้าย'!P24+'4.ท่าลี่'!P24+'5.นาด้วง'!P24+'6.นาแห้ว ส่งทุกเดือน'!P24+'7.ปากชม'!P24+'8.ผาขาว'!P24+'9.ภูกระดึง'!P24+'10.ภูเรือ'!P24+'11.ภูหลวง'!P24+'12.วังสะพุง'!P24+'13.หนองหิน'!P24+'14.เอราวัณ'!P24</f>
        <v>13619.76</v>
      </c>
      <c r="Q24" s="110">
        <f>+'1.เลย'!Q24+'2.เชียงคาน ใส่แค่ปี68มา'!Q24+'3.ด่านซ้าย'!Q24+'4.ท่าลี่'!Q24+'5.นาด้วง'!Q24+'6.นาแห้ว ส่งทุกเดือน'!Q24+'7.ปากชม'!Q24+'8.ผาขาว'!Q24+'9.ภูกระดึง'!Q24+'10.ภูเรือ'!Q24+'11.ภูหลวง'!Q24+'12.วังสะพุง'!Q24+'13.หนองหิน'!Q24+'14.เอราวัณ'!Q24</f>
        <v>0</v>
      </c>
      <c r="R24" s="110">
        <f>+'1.เลย'!R24+'2.เชียงคาน ใส่แค่ปี68มา'!R24+'3.ด่านซ้าย'!R24+'4.ท่าลี่'!R24+'5.นาด้วง'!R24+'6.นาแห้ว ส่งทุกเดือน'!R24+'7.ปากชม'!R24+'8.ผาขาว'!R24+'9.ภูกระดึง'!R24+'10.ภูเรือ'!R24+'11.ภูหลวง'!R24+'12.วังสะพุง'!R24+'13.หนองหิน'!R24+'14.เอราวัณ'!R24</f>
        <v>0</v>
      </c>
      <c r="S24" s="110">
        <f>+'1.เลย'!S24+'2.เชียงคาน ใส่แค่ปี68มา'!S24+'3.ด่านซ้าย'!S24+'4.ท่าลี่'!S24+'5.นาด้วง'!S24+'6.นาแห้ว ส่งทุกเดือน'!S24+'7.ปากชม'!S24+'8.ผาขาว'!S24+'9.ภูกระดึง'!S24+'10.ภูเรือ'!S24+'11.ภูหลวง'!S24+'12.วังสะพุง'!S24+'13.หนองหิน'!S24+'14.เอราวัณ'!S24</f>
        <v>0</v>
      </c>
      <c r="T24" s="110">
        <f>+'1.เลย'!T24+'2.เชียงคาน ใส่แค่ปี68มา'!T24+'3.ด่านซ้าย'!T24+'4.ท่าลี่'!T24+'5.นาด้วง'!T24+'6.นาแห้ว ส่งทุกเดือน'!T24+'7.ปากชม'!T24+'8.ผาขาว'!T24+'9.ภูกระดึง'!T24+'10.ภูเรือ'!T24+'11.ภูหลวง'!T24+'12.วังสะพุง'!T24+'13.หนองหิน'!T24+'14.เอราวัณ'!T24</f>
        <v>0</v>
      </c>
      <c r="U24" s="110">
        <f>+'1.เลย'!U24+'2.เชียงคาน ใส่แค่ปี68มา'!U24+'3.ด่านซ้าย'!U24+'4.ท่าลี่'!U24+'5.นาด้วง'!U24+'6.นาแห้ว ส่งทุกเดือน'!U24+'7.ปากชม'!U24+'8.ผาขาว'!U24+'9.ภูกระดึง'!U24+'10.ภูเรือ'!U24+'11.ภูหลวง'!U24+'12.วังสะพุง'!U24+'13.หนองหิน'!U24+'14.เอราวัณ'!U24</f>
        <v>0</v>
      </c>
      <c r="V24" s="110">
        <f>+'1.เลย'!V24+'2.เชียงคาน ใส่แค่ปี68มา'!V24+'3.ด่านซ้าย'!V24+'4.ท่าลี่'!V24+'5.นาด้วง'!V24+'6.นาแห้ว ส่งทุกเดือน'!V24+'7.ปากชม'!V24+'8.ผาขาว'!V24+'9.ภูกระดึง'!V24+'10.ภูเรือ'!V24+'11.ภูหลวง'!V24+'12.วังสะพุง'!V24+'13.หนองหิน'!V24+'14.เอราวัณ'!V24</f>
        <v>5417.91</v>
      </c>
      <c r="W24" s="110">
        <f>+'1.เลย'!W24+'2.เชียงคาน ใส่แค่ปี68มา'!W24+'3.ด่านซ้าย'!W24+'4.ท่าลี่'!W24+'5.นาด้วง'!W24+'6.นาแห้ว ส่งทุกเดือน'!W24+'7.ปากชม'!W24+'8.ผาขาว'!W24+'9.ภูกระดึง'!W24+'10.ภูเรือ'!W24+'11.ภูหลวง'!W24+'12.วังสะพุง'!W24+'13.หนองหิน'!W24+'14.เอราวัณ'!W24</f>
        <v>0</v>
      </c>
      <c r="X24" s="110">
        <f>+'1.เลย'!X24+'2.เชียงคาน ใส่แค่ปี68มา'!X24+'3.ด่านซ้าย'!X24+'4.ท่าลี่'!X24+'5.นาด้วง'!X24+'6.นาแห้ว ส่งทุกเดือน'!X24+'7.ปากชม'!X24+'8.ผาขาว'!X24+'9.ภูกระดึง'!X24+'10.ภูเรือ'!X24+'11.ภูหลวง'!X24+'12.วังสะพุง'!X24+'13.หนองหิน'!X24+'14.เอราวัณ'!X24</f>
        <v>0</v>
      </c>
      <c r="Y24" s="110">
        <f>+'1.เลย'!Y24+'2.เชียงคาน ใส่แค่ปี68มา'!Y24+'3.ด่านซ้าย'!Y24+'4.ท่าลี่'!Y24+'5.นาด้วง'!Y24+'6.นาแห้ว ส่งทุกเดือน'!Y24+'7.ปากชม'!Y24+'8.ผาขาว'!Y24+'9.ภูกระดึง'!Y24+'10.ภูเรือ'!Y24+'11.ภูหลวง'!Y24+'12.วังสะพุง'!Y24+'13.หนองหิน'!Y24+'14.เอราวัณ'!Y24</f>
        <v>0</v>
      </c>
      <c r="Z24" s="110">
        <f>+'1.เลย'!Z24+'2.เชียงคาน ใส่แค่ปี68มา'!Z24+'3.ด่านซ้าย'!Z24+'4.ท่าลี่'!Z24+'5.นาด้วง'!Z24+'6.นาแห้ว ส่งทุกเดือน'!Z24+'7.ปากชม'!Z24+'8.ผาขาว'!Z24+'9.ภูกระดึง'!Z24+'10.ภูเรือ'!Z24+'11.ภูหลวง'!Z24+'12.วังสะพุง'!Z24+'13.หนองหิน'!Z24+'14.เอราวัณ'!Z24</f>
        <v>0</v>
      </c>
      <c r="AA24" s="110">
        <f>+'1.เลย'!AA24+'2.เชียงคาน ใส่แค่ปี68มา'!AA24+'3.ด่านซ้าย'!AA24+'4.ท่าลี่'!AA24+'5.นาด้วง'!AA24+'6.นาแห้ว ส่งทุกเดือน'!AA24+'7.ปากชม'!AA24+'8.ผาขาว'!AA24+'9.ภูกระดึง'!AA24+'10.ภูเรือ'!AA24+'11.ภูหลวง'!AA24+'12.วังสะพุง'!AA24+'13.หนองหิน'!AA24+'14.เอราวัณ'!AA24</f>
        <v>0</v>
      </c>
      <c r="AB24" s="110">
        <f>+'1.เลย'!AB24+'2.เชียงคาน ใส่แค่ปี68มา'!AB24+'3.ด่านซ้าย'!AB24+'4.ท่าลี่'!AB24+'5.นาด้วง'!AB24+'6.นาแห้ว ส่งทุกเดือน'!AB24+'7.ปากชม'!AB24+'8.ผาขาว'!AB24+'9.ภูกระดึง'!AB24+'10.ภูเรือ'!AB24+'11.ภูหลวง'!AB24+'12.วังสะพุง'!AB24+'13.หนองหิน'!AB24+'14.เอราวัณ'!AB24</f>
        <v>6950.97</v>
      </c>
      <c r="AC24" s="110">
        <f>+'1.เลย'!AC24+'2.เชียงคาน ใส่แค่ปี68มา'!AC24+'3.ด่านซ้าย'!AC24+'4.ท่าลี่'!AC24+'5.นาด้วง'!AC24+'6.นาแห้ว ส่งทุกเดือน'!AC24+'7.ปากชม'!AC24+'8.ผาขาว'!AC24+'9.ภูกระดึง'!AC24+'10.ภูเรือ'!AC24+'11.ภูหลวง'!AC24+'12.วังสะพุง'!AC24+'13.หนองหิน'!AC24+'14.เอราวัณ'!AC24</f>
        <v>0</v>
      </c>
      <c r="AD24" s="110">
        <f t="shared" si="4"/>
        <v>100795.5</v>
      </c>
      <c r="AE24" s="111">
        <f t="shared" si="5"/>
        <v>5.622987121734945</v>
      </c>
      <c r="AF24" s="110">
        <f t="shared" si="6"/>
        <v>1691765.9591999999</v>
      </c>
      <c r="AG24" s="111">
        <f t="shared" si="7"/>
        <v>94.377012878265049</v>
      </c>
    </row>
    <row r="25" spans="2:33" ht="24" customHeight="1">
      <c r="B25" s="109"/>
      <c r="C25" s="109"/>
      <c r="D25" s="109" t="s">
        <v>120</v>
      </c>
      <c r="E25" s="110">
        <f>+'1.เลย'!E25+'2.เชียงคาน ใส่แค่ปี68มา'!E25+'3.ด่านซ้าย'!E25+'4.ท่าลี่'!E25+'5.นาด้วง'!E25+'6.นาแห้ว ส่งทุกเดือน'!E25+'7.ปากชม'!E25+'8.ผาขาว'!E25+'9.ภูกระดึง'!E25+'10.ภูเรือ'!E25+'11.ภูหลวง'!E25+'12.วังสะพุง'!E25+'13.หนองหิน'!E25+'14.เอราวัณ'!E25</f>
        <v>78501333.121600002</v>
      </c>
      <c r="F25" s="110">
        <f>+'1.เลย'!F25+'2.เชียงคาน ใส่แค่ปี68มา'!F25+'3.ด่านซ้าย'!F25+'4.ท่าลี่'!F25+'5.นาด้วง'!F25+'6.นาแห้ว ส่งทุกเดือน'!F25+'7.ปากชม'!F25+'8.ผาขาว'!F25+'9.ภูกระดึง'!F25+'10.ภูเรือ'!F25+'11.ภูหลวง'!F25+'12.วังสะพุง'!F25+'13.หนองหิน'!F25+'14.เอราวัณ'!F25</f>
        <v>1093922.3900000001</v>
      </c>
      <c r="G25" s="110">
        <f>+'1.เลย'!G25+'2.เชียงคาน ใส่แค่ปี68มา'!G25+'3.ด่านซ้าย'!G25+'4.ท่าลี่'!G25+'5.นาด้วง'!G25+'6.นาแห้ว ส่งทุกเดือน'!G25+'7.ปากชม'!G25+'8.ผาขาว'!G25+'9.ภูกระดึง'!G25+'10.ภูเรือ'!G25+'11.ภูหลวง'!G25+'12.วังสะพุง'!G25+'13.หนองหิน'!G25+'14.เอราวัณ'!G25</f>
        <v>8699474.2200000007</v>
      </c>
      <c r="H25" s="110">
        <f>+'1.เลย'!H25+'2.เชียงคาน ใส่แค่ปี68มา'!H25+'3.ด่านซ้าย'!H25+'4.ท่าลี่'!H25+'5.นาด้วง'!H25+'6.นาแห้ว ส่งทุกเดือน'!H25+'7.ปากชม'!H25+'8.ผาขาว'!H25+'9.ภูกระดึง'!H25+'10.ภูเรือ'!H25+'11.ภูหลวง'!H25+'12.วังสะพุง'!H25+'13.หนองหิน'!H25+'14.เอราวัณ'!H25</f>
        <v>64302</v>
      </c>
      <c r="I25" s="110">
        <f>+'1.เลย'!I25+'2.เชียงคาน ใส่แค่ปี68มา'!I25+'3.ด่านซ้าย'!I25+'4.ท่าลี่'!I25+'5.นาด้วง'!I25+'6.นาแห้ว ส่งทุกเดือน'!I25+'7.ปากชม'!I25+'8.ผาขาว'!I25+'9.ภูกระดึง'!I25+'10.ภูเรือ'!I25+'11.ภูหลวง'!I25+'12.วังสะพุง'!I25+'13.หนองหิน'!I25+'14.เอราวัณ'!I25</f>
        <v>0</v>
      </c>
      <c r="J25" s="110">
        <f>+'1.เลย'!J25+'2.เชียงคาน ใส่แค่ปี68มา'!J25+'3.ด่านซ้าย'!J25+'4.ท่าลี่'!J25+'5.นาด้วง'!J25+'6.นาแห้ว ส่งทุกเดือน'!J25+'7.ปากชม'!J25+'8.ผาขาว'!J25+'9.ภูกระดึง'!J25+'10.ภูเรือ'!J25+'11.ภูหลวง'!J25+'12.วังสะพุง'!J25+'13.หนองหิน'!J25+'14.เอราวัณ'!J25</f>
        <v>13235</v>
      </c>
      <c r="K25" s="110">
        <f>+'1.เลย'!K25+'2.เชียงคาน ใส่แค่ปี68มา'!K25+'3.ด่านซ้าย'!K25+'4.ท่าลี่'!K25+'5.นาด้วง'!K25+'6.นาแห้ว ส่งทุกเดือน'!K25+'7.ปากชม'!K25+'8.ผาขาว'!K25+'9.ภูกระดึง'!K25+'10.ภูเรือ'!K25+'11.ภูหลวง'!K25+'12.วังสะพุง'!K25+'13.หนองหิน'!K25+'14.เอราวัณ'!K25</f>
        <v>0</v>
      </c>
      <c r="L25" s="110">
        <f>+'1.เลย'!L25+'2.เชียงคาน ใส่แค่ปี68มา'!L25+'3.ด่านซ้าย'!L25+'4.ท่าลี่'!L25+'5.นาด้วง'!L25+'6.นาแห้ว ส่งทุกเดือน'!L25+'7.ปากชม'!L25+'8.ผาขาว'!L25+'9.ภูกระดึง'!L25+'10.ภูเรือ'!L25+'11.ภูหลวง'!L25+'12.วังสะพุง'!L25+'13.หนองหิน'!L25+'14.เอราวัณ'!L25</f>
        <v>684706</v>
      </c>
      <c r="M25" s="110">
        <f>+'1.เลย'!M25+'2.เชียงคาน ใส่แค่ปี68มา'!M25+'3.ด่านซ้าย'!M25+'4.ท่าลี่'!M25+'5.นาด้วง'!M25+'6.นาแห้ว ส่งทุกเดือน'!M25+'7.ปากชม'!M25+'8.ผาขาว'!M25+'9.ภูกระดึง'!M25+'10.ภูเรือ'!M25+'11.ภูหลวง'!M25+'12.วังสะพุง'!M25+'13.หนองหิน'!M25+'14.เอราวัณ'!M25</f>
        <v>0</v>
      </c>
      <c r="N25" s="110">
        <f>+'1.เลย'!N25+'2.เชียงคาน ใส่แค่ปี68มา'!N25+'3.ด่านซ้าย'!N25+'4.ท่าลี่'!N25+'5.นาด้วง'!N25+'6.นาแห้ว ส่งทุกเดือน'!N25+'7.ปากชม'!N25+'8.ผาขาว'!N25+'9.ภูกระดึง'!N25+'10.ภูเรือ'!N25+'11.ภูหลวง'!N25+'12.วังสะพุง'!N25+'13.หนองหิน'!N25+'14.เอราวัณ'!N25</f>
        <v>15636</v>
      </c>
      <c r="O25" s="110">
        <f>+'1.เลย'!O25+'2.เชียงคาน ใส่แค่ปี68มา'!O25+'3.ด่านซ้าย'!O25+'4.ท่าลี่'!O25+'5.นาด้วง'!O25+'6.นาแห้ว ส่งทุกเดือน'!O25+'7.ปากชม'!O25+'8.ผาขาว'!O25+'9.ภูกระดึง'!O25+'10.ภูเรือ'!O25+'11.ภูหลวง'!O25+'12.วังสะพุง'!O25+'13.หนองหิน'!O25+'14.เอราวัณ'!O25</f>
        <v>0</v>
      </c>
      <c r="P25" s="110">
        <f>+'1.เลย'!P25+'2.เชียงคาน ใส่แค่ปี68มา'!P25+'3.ด่านซ้าย'!P25+'4.ท่าลี่'!P25+'5.นาด้วง'!P25+'6.นาแห้ว ส่งทุกเดือน'!P25+'7.ปากชม'!P25+'8.ผาขาว'!P25+'9.ภูกระดึง'!P25+'10.ภูเรือ'!P25+'11.ภูหลวง'!P25+'12.วังสะพุง'!P25+'13.หนองหิน'!P25+'14.เอราวัณ'!P25</f>
        <v>27800</v>
      </c>
      <c r="Q25" s="110">
        <f>+'1.เลย'!Q25+'2.เชียงคาน ใส่แค่ปี68มา'!Q25+'3.ด่านซ้าย'!Q25+'4.ท่าลี่'!Q25+'5.นาด้วง'!Q25+'6.นาแห้ว ส่งทุกเดือน'!Q25+'7.ปากชม'!Q25+'8.ผาขาว'!Q25+'9.ภูกระดึง'!Q25+'10.ภูเรือ'!Q25+'11.ภูหลวง'!Q25+'12.วังสะพุง'!Q25+'13.หนองหิน'!Q25+'14.เอราวัณ'!Q25</f>
        <v>0</v>
      </c>
      <c r="R25" s="110">
        <f>+'1.เลย'!R25+'2.เชียงคาน ใส่แค่ปี68มา'!R25+'3.ด่านซ้าย'!R25+'4.ท่าลี่'!R25+'5.นาด้วง'!R25+'6.นาแห้ว ส่งทุกเดือน'!R25+'7.ปากชม'!R25+'8.ผาขาว'!R25+'9.ภูกระดึง'!R25+'10.ภูเรือ'!R25+'11.ภูหลวง'!R25+'12.วังสะพุง'!R25+'13.หนองหิน'!R25+'14.เอราวัณ'!R25</f>
        <v>20964</v>
      </c>
      <c r="S25" s="110">
        <f>+'1.เลย'!S25+'2.เชียงคาน ใส่แค่ปี68มา'!S25+'3.ด่านซ้าย'!S25+'4.ท่าลี่'!S25+'5.นาด้วง'!S25+'6.นาแห้ว ส่งทุกเดือน'!S25+'7.ปากชม'!S25+'8.ผาขาว'!S25+'9.ภูกระดึง'!S25+'10.ภูเรือ'!S25+'11.ภูหลวง'!S25+'12.วังสะพุง'!S25+'13.หนองหิน'!S25+'14.เอราวัณ'!S25</f>
        <v>0</v>
      </c>
      <c r="T25" s="110">
        <f>+'1.เลย'!T25+'2.เชียงคาน ใส่แค่ปี68มา'!T25+'3.ด่านซ้าย'!T25+'4.ท่าลี่'!T25+'5.นาด้วง'!T25+'6.นาแห้ว ส่งทุกเดือน'!T25+'7.ปากชม'!T25+'8.ผาขาว'!T25+'9.ภูกระดึง'!T25+'10.ภูเรือ'!T25+'11.ภูหลวง'!T25+'12.วังสะพุง'!T25+'13.หนองหิน'!T25+'14.เอราวัณ'!T25</f>
        <v>770604</v>
      </c>
      <c r="U25" s="110">
        <f>+'1.เลย'!U25+'2.เชียงคาน ใส่แค่ปี68มา'!U25+'3.ด่านซ้าย'!U25+'4.ท่าลี่'!U25+'5.นาด้วง'!U25+'6.นาแห้ว ส่งทุกเดือน'!U25+'7.ปากชม'!U25+'8.ผาขาว'!U25+'9.ภูกระดึง'!U25+'10.ภูเรือ'!U25+'11.ภูหลวง'!U25+'12.วังสะพุง'!U25+'13.หนองหิน'!U25+'14.เอราวัณ'!U25</f>
        <v>0</v>
      </c>
      <c r="V25" s="110">
        <f>+'1.เลย'!V25+'2.เชียงคาน ใส่แค่ปี68มา'!V25+'3.ด่านซ้าย'!V25+'4.ท่าลี่'!V25+'5.นาด้วง'!V25+'6.นาแห้ว ส่งทุกเดือน'!V25+'7.ปากชม'!V25+'8.ผาขาว'!V25+'9.ภูกระดึง'!V25+'10.ภูเรือ'!V25+'11.ภูหลวง'!V25+'12.วังสะพุง'!V25+'13.หนองหิน'!V25+'14.เอราวัณ'!V25</f>
        <v>2045909</v>
      </c>
      <c r="W25" s="110">
        <f>+'1.เลย'!W25+'2.เชียงคาน ใส่แค่ปี68มา'!W25+'3.ด่านซ้าย'!W25+'4.ท่าลี่'!W25+'5.นาด้วง'!W25+'6.นาแห้ว ส่งทุกเดือน'!W25+'7.ปากชม'!W25+'8.ผาขาว'!W25+'9.ภูกระดึง'!W25+'10.ภูเรือ'!W25+'11.ภูหลวง'!W25+'12.วังสะพุง'!W25+'13.หนองหิน'!W25+'14.เอราวัณ'!W25</f>
        <v>0</v>
      </c>
      <c r="X25" s="110">
        <f>+'1.เลย'!X25+'2.เชียงคาน ใส่แค่ปี68มา'!X25+'3.ด่านซ้าย'!X25+'4.ท่าลี่'!X25+'5.นาด้วง'!X25+'6.นาแห้ว ส่งทุกเดือน'!X25+'7.ปากชม'!X25+'8.ผาขาว'!X25+'9.ภูกระดึง'!X25+'10.ภูเรือ'!X25+'11.ภูหลวง'!X25+'12.วังสะพุง'!X25+'13.หนองหิน'!X25+'14.เอราวัณ'!X25</f>
        <v>22864</v>
      </c>
      <c r="Y25" s="110">
        <f>+'1.เลย'!Y25+'2.เชียงคาน ใส่แค่ปี68มา'!Y25+'3.ด่านซ้าย'!Y25+'4.ท่าลี่'!Y25+'5.นาด้วง'!Y25+'6.นาแห้ว ส่งทุกเดือน'!Y25+'7.ปากชม'!Y25+'8.ผาขาว'!Y25+'9.ภูกระดึง'!Y25+'10.ภูเรือ'!Y25+'11.ภูหลวง'!Y25+'12.วังสะพุง'!Y25+'13.หนองหิน'!Y25+'14.เอราวัณ'!Y25</f>
        <v>0</v>
      </c>
      <c r="Z25" s="110">
        <f>+'1.เลย'!Z25+'2.เชียงคาน ใส่แค่ปี68มา'!Z25+'3.ด่านซ้าย'!Z25+'4.ท่าลี่'!Z25+'5.นาด้วง'!Z25+'6.นาแห้ว ส่งทุกเดือน'!Z25+'7.ปากชม'!Z25+'8.ผาขาว'!Z25+'9.ภูกระดึง'!Z25+'10.ภูเรือ'!Z25+'11.ภูหลวง'!Z25+'12.วังสะพุง'!Z25+'13.หนองหิน'!Z25+'14.เอราวัณ'!Z25</f>
        <v>24687</v>
      </c>
      <c r="AA25" s="110">
        <f>+'1.เลย'!AA25+'2.เชียงคาน ใส่แค่ปี68มา'!AA25+'3.ด่านซ้าย'!AA25+'4.ท่าลี่'!AA25+'5.นาด้วง'!AA25+'6.นาแห้ว ส่งทุกเดือน'!AA25+'7.ปากชม'!AA25+'8.ผาขาว'!AA25+'9.ภูกระดึง'!AA25+'10.ภูเรือ'!AA25+'11.ภูหลวง'!AA25+'12.วังสะพุง'!AA25+'13.หนองหิน'!AA25+'14.เอราวัณ'!AA25</f>
        <v>0</v>
      </c>
      <c r="AB25" s="110">
        <f>+'1.เลย'!AB25+'2.เชียงคาน ใส่แค่ปี68มา'!AB25+'3.ด่านซ้าย'!AB25+'4.ท่าลี่'!AB25+'5.นาด้วง'!AB25+'6.นาแห้ว ส่งทุกเดือน'!AB25+'7.ปากชม'!AB25+'8.ผาขาว'!AB25+'9.ภูกระดึง'!AB25+'10.ภูเรือ'!AB25+'11.ภูหลวง'!AB25+'12.วังสะพุง'!AB25+'13.หนองหิน'!AB25+'14.เอราวัณ'!AB25</f>
        <v>2016968</v>
      </c>
      <c r="AC25" s="110">
        <f>+'1.เลย'!AC25+'2.เชียงคาน ใส่แค่ปี68มา'!AC25+'3.ด่านซ้าย'!AC25+'4.ท่าลี่'!AC25+'5.นาด้วง'!AC25+'6.นาแห้ว ส่งทุกเดือน'!AC25+'7.ปากชม'!AC25+'8.ผาขาว'!AC25+'9.ภูกระดึง'!AC25+'10.ภูเรือ'!AC25+'11.ภูหลวง'!AC25+'12.วังสะพุง'!AC25+'13.หนองหิน'!AC25+'14.เอราวัณ'!AC25</f>
        <v>0</v>
      </c>
      <c r="AD25" s="110">
        <f t="shared" si="4"/>
        <v>15501071.610000001</v>
      </c>
      <c r="AE25" s="111">
        <f t="shared" si="5"/>
        <v>19.746252698649791</v>
      </c>
      <c r="AF25" s="110">
        <f t="shared" si="6"/>
        <v>63000261.511600003</v>
      </c>
      <c r="AG25" s="111">
        <f t="shared" si="7"/>
        <v>80.253747301350202</v>
      </c>
    </row>
    <row r="26" spans="2:33" ht="24" customHeight="1">
      <c r="B26" s="109"/>
      <c r="C26" s="109"/>
      <c r="D26" s="109" t="s">
        <v>121</v>
      </c>
      <c r="E26" s="110">
        <f>+'1.เลย'!E26+'2.เชียงคาน ใส่แค่ปี68มา'!E26+'3.ด่านซ้าย'!E26+'4.ท่าลี่'!E26+'5.นาด้วง'!E26+'6.นาแห้ว ส่งทุกเดือน'!E26+'7.ปากชม'!E26+'8.ผาขาว'!E26+'9.ภูกระดึง'!E26+'10.ภูเรือ'!E26+'11.ภูหลวง'!E26+'12.วังสะพุง'!E26+'13.หนองหิน'!E26+'14.เอราวัณ'!E26</f>
        <v>0</v>
      </c>
      <c r="F26" s="110">
        <f>+'1.เลย'!F26+'2.เชียงคาน ใส่แค่ปี68มา'!F26+'3.ด่านซ้าย'!F26+'4.ท่าลี่'!F26+'5.นาด้วง'!F26+'6.นาแห้ว ส่งทุกเดือน'!F26+'7.ปากชม'!F26+'8.ผาขาว'!F26+'9.ภูกระดึง'!F26+'10.ภูเรือ'!F26+'11.ภูหลวง'!F26+'12.วังสะพุง'!F26+'13.หนองหิน'!F26+'14.เอราวัณ'!F26</f>
        <v>0</v>
      </c>
      <c r="G26" s="110">
        <f>+'1.เลย'!G26+'2.เชียงคาน ใส่แค่ปี68มา'!G26+'3.ด่านซ้าย'!G26+'4.ท่าลี่'!G26+'5.นาด้วง'!G26+'6.นาแห้ว ส่งทุกเดือน'!G26+'7.ปากชม'!G26+'8.ผาขาว'!G26+'9.ภูกระดึง'!G26+'10.ภูเรือ'!G26+'11.ภูหลวง'!G26+'12.วังสะพุง'!G26+'13.หนองหิน'!G26+'14.เอราวัณ'!G26</f>
        <v>0</v>
      </c>
      <c r="H26" s="110">
        <f>+'1.เลย'!H26+'2.เชียงคาน ใส่แค่ปี68มา'!H26+'3.ด่านซ้าย'!H26+'4.ท่าลี่'!H26+'5.นาด้วง'!H26+'6.นาแห้ว ส่งทุกเดือน'!H26+'7.ปากชม'!H26+'8.ผาขาว'!H26+'9.ภูกระดึง'!H26+'10.ภูเรือ'!H26+'11.ภูหลวง'!H26+'12.วังสะพุง'!H26+'13.หนองหิน'!H26+'14.เอราวัณ'!H26</f>
        <v>0</v>
      </c>
      <c r="I26" s="110">
        <f>+'1.เลย'!I26+'2.เชียงคาน ใส่แค่ปี68มา'!I26+'3.ด่านซ้าย'!I26+'4.ท่าลี่'!I26+'5.นาด้วง'!I26+'6.นาแห้ว ส่งทุกเดือน'!I26+'7.ปากชม'!I26+'8.ผาขาว'!I26+'9.ภูกระดึง'!I26+'10.ภูเรือ'!I26+'11.ภูหลวง'!I26+'12.วังสะพุง'!I26+'13.หนองหิน'!I26+'14.เอราวัณ'!I26</f>
        <v>0</v>
      </c>
      <c r="J26" s="110">
        <f>+'1.เลย'!J26+'2.เชียงคาน ใส่แค่ปี68มา'!J26+'3.ด่านซ้าย'!J26+'4.ท่าลี่'!J26+'5.นาด้วง'!J26+'6.นาแห้ว ส่งทุกเดือน'!J26+'7.ปากชม'!J26+'8.ผาขาว'!J26+'9.ภูกระดึง'!J26+'10.ภูเรือ'!J26+'11.ภูหลวง'!J26+'12.วังสะพุง'!J26+'13.หนองหิน'!J26+'14.เอราวัณ'!J26</f>
        <v>0</v>
      </c>
      <c r="K26" s="110">
        <f>+'1.เลย'!K26+'2.เชียงคาน ใส่แค่ปี68มา'!K26+'3.ด่านซ้าย'!K26+'4.ท่าลี่'!K26+'5.นาด้วง'!K26+'6.นาแห้ว ส่งทุกเดือน'!K26+'7.ปากชม'!K26+'8.ผาขาว'!K26+'9.ภูกระดึง'!K26+'10.ภูเรือ'!K26+'11.ภูหลวง'!K26+'12.วังสะพุง'!K26+'13.หนองหิน'!K26+'14.เอราวัณ'!K26</f>
        <v>0</v>
      </c>
      <c r="L26" s="110">
        <f>+'1.เลย'!L26+'2.เชียงคาน ใส่แค่ปี68มา'!L26+'3.ด่านซ้าย'!L26+'4.ท่าลี่'!L26+'5.นาด้วง'!L26+'6.นาแห้ว ส่งทุกเดือน'!L26+'7.ปากชม'!L26+'8.ผาขาว'!L26+'9.ภูกระดึง'!L26+'10.ภูเรือ'!L26+'11.ภูหลวง'!L26+'12.วังสะพุง'!L26+'13.หนองหิน'!L26+'14.เอราวัณ'!L26</f>
        <v>0</v>
      </c>
      <c r="M26" s="110">
        <f>+'1.เลย'!M26+'2.เชียงคาน ใส่แค่ปี68มา'!M26+'3.ด่านซ้าย'!M26+'4.ท่าลี่'!M26+'5.นาด้วง'!M26+'6.นาแห้ว ส่งทุกเดือน'!M26+'7.ปากชม'!M26+'8.ผาขาว'!M26+'9.ภูกระดึง'!M26+'10.ภูเรือ'!M26+'11.ภูหลวง'!M26+'12.วังสะพุง'!M26+'13.หนองหิน'!M26+'14.เอราวัณ'!M26</f>
        <v>0</v>
      </c>
      <c r="N26" s="110">
        <f>+'1.เลย'!N26+'2.เชียงคาน ใส่แค่ปี68มา'!N26+'3.ด่านซ้าย'!N26+'4.ท่าลี่'!N26+'5.นาด้วง'!N26+'6.นาแห้ว ส่งทุกเดือน'!N26+'7.ปากชม'!N26+'8.ผาขาว'!N26+'9.ภูกระดึง'!N26+'10.ภูเรือ'!N26+'11.ภูหลวง'!N26+'12.วังสะพุง'!N26+'13.หนองหิน'!N26+'14.เอราวัณ'!N26</f>
        <v>0</v>
      </c>
      <c r="O26" s="110">
        <f>+'1.เลย'!O26+'2.เชียงคาน ใส่แค่ปี68มา'!O26+'3.ด่านซ้าย'!O26+'4.ท่าลี่'!O26+'5.นาด้วง'!O26+'6.นาแห้ว ส่งทุกเดือน'!O26+'7.ปากชม'!O26+'8.ผาขาว'!O26+'9.ภูกระดึง'!O26+'10.ภูเรือ'!O26+'11.ภูหลวง'!O26+'12.วังสะพุง'!O26+'13.หนองหิน'!O26+'14.เอราวัณ'!O26</f>
        <v>0</v>
      </c>
      <c r="P26" s="110">
        <f>+'1.เลย'!P26+'2.เชียงคาน ใส่แค่ปี68มา'!P26+'3.ด่านซ้าย'!P26+'4.ท่าลี่'!P26+'5.นาด้วง'!P26+'6.นาแห้ว ส่งทุกเดือน'!P26+'7.ปากชม'!P26+'8.ผาขาว'!P26+'9.ภูกระดึง'!P26+'10.ภูเรือ'!P26+'11.ภูหลวง'!P26+'12.วังสะพุง'!P26+'13.หนองหิน'!P26+'14.เอราวัณ'!P26</f>
        <v>0</v>
      </c>
      <c r="Q26" s="110">
        <f>+'1.เลย'!Q26+'2.เชียงคาน ใส่แค่ปี68มา'!Q26+'3.ด่านซ้าย'!Q26+'4.ท่าลี่'!Q26+'5.นาด้วง'!Q26+'6.นาแห้ว ส่งทุกเดือน'!Q26+'7.ปากชม'!Q26+'8.ผาขาว'!Q26+'9.ภูกระดึง'!Q26+'10.ภูเรือ'!Q26+'11.ภูหลวง'!Q26+'12.วังสะพุง'!Q26+'13.หนองหิน'!Q26+'14.เอราวัณ'!Q26</f>
        <v>0</v>
      </c>
      <c r="R26" s="110">
        <f>+'1.เลย'!R26+'2.เชียงคาน ใส่แค่ปี68มา'!R26+'3.ด่านซ้าย'!R26+'4.ท่าลี่'!R26+'5.นาด้วง'!R26+'6.นาแห้ว ส่งทุกเดือน'!R26+'7.ปากชม'!R26+'8.ผาขาว'!R26+'9.ภูกระดึง'!R26+'10.ภูเรือ'!R26+'11.ภูหลวง'!R26+'12.วังสะพุง'!R26+'13.หนองหิน'!R26+'14.เอราวัณ'!R26</f>
        <v>0</v>
      </c>
      <c r="S26" s="110">
        <f>+'1.เลย'!S26+'2.เชียงคาน ใส่แค่ปี68มา'!S26+'3.ด่านซ้าย'!S26+'4.ท่าลี่'!S26+'5.นาด้วง'!S26+'6.นาแห้ว ส่งทุกเดือน'!S26+'7.ปากชม'!S26+'8.ผาขาว'!S26+'9.ภูกระดึง'!S26+'10.ภูเรือ'!S26+'11.ภูหลวง'!S26+'12.วังสะพุง'!S26+'13.หนองหิน'!S26+'14.เอราวัณ'!S26</f>
        <v>0</v>
      </c>
      <c r="T26" s="110">
        <f>+'1.เลย'!T26+'2.เชียงคาน ใส่แค่ปี68มา'!T26+'3.ด่านซ้าย'!T26+'4.ท่าลี่'!T26+'5.นาด้วง'!T26+'6.นาแห้ว ส่งทุกเดือน'!T26+'7.ปากชม'!T26+'8.ผาขาว'!T26+'9.ภูกระดึง'!T26+'10.ภูเรือ'!T26+'11.ภูหลวง'!T26+'12.วังสะพุง'!T26+'13.หนองหิน'!T26+'14.เอราวัณ'!T26</f>
        <v>0</v>
      </c>
      <c r="U26" s="110">
        <f>+'1.เลย'!U26+'2.เชียงคาน ใส่แค่ปี68มา'!U26+'3.ด่านซ้าย'!U26+'4.ท่าลี่'!U26+'5.นาด้วง'!U26+'6.นาแห้ว ส่งทุกเดือน'!U26+'7.ปากชม'!U26+'8.ผาขาว'!U26+'9.ภูกระดึง'!U26+'10.ภูเรือ'!U26+'11.ภูหลวง'!U26+'12.วังสะพุง'!U26+'13.หนองหิน'!U26+'14.เอราวัณ'!U26</f>
        <v>0</v>
      </c>
      <c r="V26" s="110">
        <f>+'1.เลย'!V26+'2.เชียงคาน ใส่แค่ปี68มา'!V26+'3.ด่านซ้าย'!V26+'4.ท่าลี่'!V26+'5.นาด้วง'!V26+'6.นาแห้ว ส่งทุกเดือน'!V26+'7.ปากชม'!V26+'8.ผาขาว'!V26+'9.ภูกระดึง'!V26+'10.ภูเรือ'!V26+'11.ภูหลวง'!V26+'12.วังสะพุง'!V26+'13.หนองหิน'!V26+'14.เอราวัณ'!V26</f>
        <v>0</v>
      </c>
      <c r="W26" s="110">
        <f>+'1.เลย'!W26+'2.เชียงคาน ใส่แค่ปี68มา'!W26+'3.ด่านซ้าย'!W26+'4.ท่าลี่'!W26+'5.นาด้วง'!W26+'6.นาแห้ว ส่งทุกเดือน'!W26+'7.ปากชม'!W26+'8.ผาขาว'!W26+'9.ภูกระดึง'!W26+'10.ภูเรือ'!W26+'11.ภูหลวง'!W26+'12.วังสะพุง'!W26+'13.หนองหิน'!W26+'14.เอราวัณ'!W26</f>
        <v>0</v>
      </c>
      <c r="X26" s="110">
        <f>+'1.เลย'!X26+'2.เชียงคาน ใส่แค่ปี68มา'!X26+'3.ด่านซ้าย'!X26+'4.ท่าลี่'!X26+'5.นาด้วง'!X26+'6.นาแห้ว ส่งทุกเดือน'!X26+'7.ปากชม'!X26+'8.ผาขาว'!X26+'9.ภูกระดึง'!X26+'10.ภูเรือ'!X26+'11.ภูหลวง'!X26+'12.วังสะพุง'!X26+'13.หนองหิน'!X26+'14.เอราวัณ'!X26</f>
        <v>0</v>
      </c>
      <c r="Y26" s="110">
        <f>+'1.เลย'!Y26+'2.เชียงคาน ใส่แค่ปี68มา'!Y26+'3.ด่านซ้าย'!Y26+'4.ท่าลี่'!Y26+'5.นาด้วง'!Y26+'6.นาแห้ว ส่งทุกเดือน'!Y26+'7.ปากชม'!Y26+'8.ผาขาว'!Y26+'9.ภูกระดึง'!Y26+'10.ภูเรือ'!Y26+'11.ภูหลวง'!Y26+'12.วังสะพุง'!Y26+'13.หนองหิน'!Y26+'14.เอราวัณ'!Y26</f>
        <v>0</v>
      </c>
      <c r="Z26" s="110">
        <f>+'1.เลย'!Z26+'2.เชียงคาน ใส่แค่ปี68มา'!Z26+'3.ด่านซ้าย'!Z26+'4.ท่าลี่'!Z26+'5.นาด้วง'!Z26+'6.นาแห้ว ส่งทุกเดือน'!Z26+'7.ปากชม'!Z26+'8.ผาขาว'!Z26+'9.ภูกระดึง'!Z26+'10.ภูเรือ'!Z26+'11.ภูหลวง'!Z26+'12.วังสะพุง'!Z26+'13.หนองหิน'!Z26+'14.เอราวัณ'!Z26</f>
        <v>0</v>
      </c>
      <c r="AA26" s="110">
        <f>+'1.เลย'!AA26+'2.เชียงคาน ใส่แค่ปี68มา'!AA26+'3.ด่านซ้าย'!AA26+'4.ท่าลี่'!AA26+'5.นาด้วง'!AA26+'6.นาแห้ว ส่งทุกเดือน'!AA26+'7.ปากชม'!AA26+'8.ผาขาว'!AA26+'9.ภูกระดึง'!AA26+'10.ภูเรือ'!AA26+'11.ภูหลวง'!AA26+'12.วังสะพุง'!AA26+'13.หนองหิน'!AA26+'14.เอราวัณ'!AA26</f>
        <v>0</v>
      </c>
      <c r="AB26" s="110">
        <f>+'1.เลย'!AB26+'2.เชียงคาน ใส่แค่ปี68มา'!AB26+'3.ด่านซ้าย'!AB26+'4.ท่าลี่'!AB26+'5.นาด้วง'!AB26+'6.นาแห้ว ส่งทุกเดือน'!AB26+'7.ปากชม'!AB26+'8.ผาขาว'!AB26+'9.ภูกระดึง'!AB26+'10.ภูเรือ'!AB26+'11.ภูหลวง'!AB26+'12.วังสะพุง'!AB26+'13.หนองหิน'!AB26+'14.เอราวัณ'!AB26</f>
        <v>0</v>
      </c>
      <c r="AC26" s="110">
        <f>+'1.เลย'!AC26+'2.เชียงคาน ใส่แค่ปี68มา'!AC26+'3.ด่านซ้าย'!AC26+'4.ท่าลี่'!AC26+'5.นาด้วง'!AC26+'6.นาแห้ว ส่งทุกเดือน'!AC26+'7.ปากชม'!AC26+'8.ผาขาว'!AC26+'9.ภูกระดึง'!AC26+'10.ภูเรือ'!AC26+'11.ภูหลวง'!AC26+'12.วังสะพุง'!AC26+'13.หนองหิน'!AC26+'14.เอราวัณ'!AC26</f>
        <v>0</v>
      </c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1418708277.5048997</v>
      </c>
      <c r="F27" s="115">
        <f t="shared" si="8"/>
        <v>126290308.30999997</v>
      </c>
      <c r="G27" s="115" t="e">
        <f t="shared" si="8"/>
        <v>#REF!</v>
      </c>
      <c r="H27" s="115">
        <f t="shared" si="8"/>
        <v>3508376.73</v>
      </c>
      <c r="I27" s="115">
        <f t="shared" si="8"/>
        <v>0</v>
      </c>
      <c r="J27" s="115">
        <f t="shared" si="8"/>
        <v>5686669.8700000001</v>
      </c>
      <c r="K27" s="115">
        <f t="shared" si="8"/>
        <v>0</v>
      </c>
      <c r="L27" s="115">
        <f t="shared" si="8"/>
        <v>1352029.75</v>
      </c>
      <c r="M27" s="115">
        <f t="shared" si="8"/>
        <v>0</v>
      </c>
      <c r="N27" s="115">
        <f t="shared" si="8"/>
        <v>7187626.1400000006</v>
      </c>
      <c r="O27" s="115">
        <f t="shared" si="8"/>
        <v>0</v>
      </c>
      <c r="P27" s="115">
        <f t="shared" si="8"/>
        <v>1695853.3800000001</v>
      </c>
      <c r="Q27" s="115">
        <f t="shared" si="8"/>
        <v>0</v>
      </c>
      <c r="R27" s="115">
        <f t="shared" si="8"/>
        <v>1308839.03</v>
      </c>
      <c r="S27" s="115">
        <f t="shared" si="8"/>
        <v>0</v>
      </c>
      <c r="T27" s="115">
        <f t="shared" si="8"/>
        <v>2161502.9400000004</v>
      </c>
      <c r="U27" s="115">
        <f t="shared" si="8"/>
        <v>0</v>
      </c>
      <c r="V27" s="115">
        <f t="shared" si="8"/>
        <v>3026054.67</v>
      </c>
      <c r="W27" s="115">
        <f t="shared" si="8"/>
        <v>0</v>
      </c>
      <c r="X27" s="115">
        <f t="shared" si="8"/>
        <v>659759.23</v>
      </c>
      <c r="Y27" s="115">
        <f t="shared" si="8"/>
        <v>0</v>
      </c>
      <c r="Z27" s="115">
        <f t="shared" si="8"/>
        <v>3553293.0599999996</v>
      </c>
      <c r="AA27" s="115">
        <f t="shared" si="8"/>
        <v>0</v>
      </c>
      <c r="AB27" s="115">
        <f t="shared" si="8"/>
        <v>5709517.3900000006</v>
      </c>
      <c r="AC27" s="115">
        <f t="shared" si="8"/>
        <v>0</v>
      </c>
      <c r="AD27" s="115" t="e">
        <f t="shared" si="8"/>
        <v>#REF!</v>
      </c>
      <c r="AE27" s="116" t="e">
        <f t="shared" si="5"/>
        <v>#REF!</v>
      </c>
      <c r="AF27" s="115" t="e">
        <f>SUM(AF10:AF26)</f>
        <v>#REF!</v>
      </c>
      <c r="AG27" s="116" t="e">
        <f t="shared" si="7"/>
        <v>#REF!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f>+'1.เลย'!E30+'2.เชียงคาน ใส่แค่ปี68มา'!E30+'3.ด่านซ้าย'!E30+'4.ท่าลี่'!E30+'5.นาด้วง'!E30+'6.นาแห้ว ส่งทุกเดือน'!E30+'7.ปากชม'!E30+'8.ผาขาว'!E30+'9.ภูกระดึง'!E30+'10.ภูเรือ'!E30+'11.ภูหลวง'!E30+'12.วังสะพุง'!E30+'13.หนองหิน'!E30+'14.เอราวัณ'!E30</f>
        <v>266580809.29600003</v>
      </c>
      <c r="F30" s="110">
        <f>+'1.เลย'!F30+'2.เชียงคาน ใส่แค่ปี68มา'!F30+'3.ด่านซ้าย'!F30+'4.ท่าลี่'!F30+'5.นาด้วง'!F30+'6.นาแห้ว ส่งทุกเดือน'!F30+'7.ปากชม'!F30+'8.ผาขาว'!F30+'9.ภูกระดึง'!F30+'10.ภูเรือ'!F30+'11.ภูหลวง'!F30+'12.วังสะพุง'!F30+'13.หนองหิน'!F30+'14.เอราวัณ'!F30</f>
        <v>8810313.4900000002</v>
      </c>
      <c r="G30" s="110">
        <f>+'1.เลย'!G30+'2.เชียงคาน ใส่แค่ปี68มา'!G30+'3.ด่านซ้าย'!G30+'4.ท่าลี่'!G30+'5.นาด้วง'!G30+'6.นาแห้ว ส่งทุกเดือน'!G30+'7.ปากชม'!G30+'8.ผาขาว'!G30+'9.ภูกระดึง'!G30+'10.ภูเรือ'!G30+'11.ภูหลวง'!G30+'12.วังสะพุง'!G30+'13.หนองหิน'!G30+'14.เอราวัณ'!G30</f>
        <v>9655880.4000000004</v>
      </c>
      <c r="H30" s="110">
        <f>+'1.เลย'!H30+'2.เชียงคาน ใส่แค่ปี68มา'!H30+'3.ด่านซ้าย'!H30+'4.ท่าลี่'!H30+'5.นาด้วง'!H30+'6.นาแห้ว ส่งทุกเดือน'!H30+'7.ปากชม'!H30+'8.ผาขาว'!H30+'9.ภูกระดึง'!H30+'10.ภูเรือ'!H30+'11.ภูหลวง'!H30+'12.วังสะพุง'!H30+'13.หนองหิน'!H30+'14.เอราวัณ'!H30</f>
        <v>673396</v>
      </c>
      <c r="I30" s="110">
        <f>+'1.เลย'!I30+'2.เชียงคาน ใส่แค่ปี68มา'!I30+'3.ด่านซ้าย'!I30+'4.ท่าลี่'!I30+'5.นาด้วง'!I30+'6.นาแห้ว ส่งทุกเดือน'!I30+'7.ปากชม'!I30+'8.ผาขาว'!I30+'9.ภูกระดึง'!I30+'10.ภูเรือ'!I30+'11.ภูหลวง'!I30+'12.วังสะพุง'!I30+'13.หนองหิน'!I30+'14.เอราวัณ'!I30</f>
        <v>0</v>
      </c>
      <c r="J30" s="110">
        <f>+'1.เลย'!J30+'2.เชียงคาน ใส่แค่ปี68มา'!J30+'3.ด่านซ้าย'!J30+'4.ท่าลี่'!J30+'5.นาด้วง'!J30+'6.นาแห้ว ส่งทุกเดือน'!J30+'7.ปากชม'!J30+'8.ผาขาว'!J30+'9.ภูกระดึง'!J30+'10.ภูเรือ'!J30+'11.ภูหลวง'!J30+'12.วังสะพุง'!J30+'13.หนองหิน'!J30+'14.เอราวัณ'!J30</f>
        <v>652288</v>
      </c>
      <c r="K30" s="110">
        <f>+'1.เลย'!K30+'2.เชียงคาน ใส่แค่ปี68มา'!K30+'3.ด่านซ้าย'!K30+'4.ท่าลี่'!K30+'5.นาด้วง'!K30+'6.นาแห้ว ส่งทุกเดือน'!K30+'7.ปากชม'!K30+'8.ผาขาว'!K30+'9.ภูกระดึง'!K30+'10.ภูเรือ'!K30+'11.ภูหลวง'!K30+'12.วังสะพุง'!K30+'13.หนองหิน'!K30+'14.เอราวัณ'!K30</f>
        <v>0</v>
      </c>
      <c r="L30" s="110">
        <f>+'1.เลย'!L30+'2.เชียงคาน ใส่แค่ปี68มา'!L30+'3.ด่านซ้าย'!L30+'4.ท่าลี่'!L30+'5.นาด้วง'!L30+'6.นาแห้ว ส่งทุกเดือน'!L30+'7.ปากชม'!L30+'8.ผาขาว'!L30+'9.ภูกระดึง'!L30+'10.ภูเรือ'!L30+'11.ภูหลวง'!L30+'12.วังสะพุง'!L30+'13.หนองหิน'!L30+'14.เอราวัณ'!L30</f>
        <v>626466</v>
      </c>
      <c r="M30" s="110">
        <f>+'1.เลย'!M30+'2.เชียงคาน ใส่แค่ปี68มา'!M30+'3.ด่านซ้าย'!M30+'4.ท่าลี่'!M30+'5.นาด้วง'!M30+'6.นาแห้ว ส่งทุกเดือน'!M30+'7.ปากชม'!M30+'8.ผาขาว'!M30+'9.ภูกระดึง'!M30+'10.ภูเรือ'!M30+'11.ภูหลวง'!M30+'12.วังสะพุง'!M30+'13.หนองหิน'!M30+'14.เอราวัณ'!M30</f>
        <v>0</v>
      </c>
      <c r="N30" s="110">
        <f>+'1.เลย'!N30+'2.เชียงคาน ใส่แค่ปี68มา'!N30+'3.ด่านซ้าย'!N30+'4.ท่าลี่'!N30+'5.นาด้วง'!N30+'6.นาแห้ว ส่งทุกเดือน'!N30+'7.ปากชม'!N30+'8.ผาขาว'!N30+'9.ภูกระดึง'!N30+'10.ภูเรือ'!N30+'11.ภูหลวง'!N30+'12.วังสะพุง'!N30+'13.หนองหิน'!N30+'14.เอราวัณ'!N30</f>
        <v>652883</v>
      </c>
      <c r="O30" s="110">
        <f>+'1.เลย'!O30+'2.เชียงคาน ใส่แค่ปี68มา'!O30+'3.ด่านซ้าย'!O30+'4.ท่าลี่'!O30+'5.นาด้วง'!O30+'6.นาแห้ว ส่งทุกเดือน'!O30+'7.ปากชม'!O30+'8.ผาขาว'!O30+'9.ภูกระดึง'!O30+'10.ภูเรือ'!O30+'11.ภูหลวง'!O30+'12.วังสะพุง'!O30+'13.หนองหิน'!O30+'14.เอราวัณ'!O30</f>
        <v>0</v>
      </c>
      <c r="P30" s="110">
        <f>+'1.เลย'!P30+'2.เชียงคาน ใส่แค่ปี68มา'!P30+'3.ด่านซ้าย'!P30+'4.ท่าลี่'!P30+'5.นาด้วง'!P30+'6.นาแห้ว ส่งทุกเดือน'!P30+'7.ปากชม'!P30+'8.ผาขาว'!P30+'9.ภูกระดึง'!P30+'10.ภูเรือ'!P30+'11.ภูหลวง'!P30+'12.วังสะพุง'!P30+'13.หนองหิน'!P30+'14.เอราวัณ'!P30</f>
        <v>628881</v>
      </c>
      <c r="Q30" s="110">
        <f>+'1.เลย'!Q30+'2.เชียงคาน ใส่แค่ปี68มา'!Q30+'3.ด่านซ้าย'!Q30+'4.ท่าลี่'!Q30+'5.นาด้วง'!Q30+'6.นาแห้ว ส่งทุกเดือน'!Q30+'7.ปากชม'!Q30+'8.ผาขาว'!Q30+'9.ภูกระดึง'!Q30+'10.ภูเรือ'!Q30+'11.ภูหลวง'!Q30+'12.วังสะพุง'!Q30+'13.หนองหิน'!Q30+'14.เอราวัณ'!Q30</f>
        <v>0</v>
      </c>
      <c r="R30" s="110">
        <f>+'1.เลย'!R30+'2.เชียงคาน ใส่แค่ปี68มา'!R30+'3.ด่านซ้าย'!R30+'4.ท่าลี่'!R30+'5.นาด้วง'!R30+'6.นาแห้ว ส่งทุกเดือน'!R30+'7.ปากชม'!R30+'8.ผาขาว'!R30+'9.ภูกระดึง'!R30+'10.ภูเรือ'!R30+'11.ภูหลวง'!R30+'12.วังสะพุง'!R30+'13.หนองหิน'!R30+'14.เอราวัณ'!R30</f>
        <v>673728</v>
      </c>
      <c r="S30" s="110">
        <f>+'1.เลย'!S30+'2.เชียงคาน ใส่แค่ปี68มา'!S30+'3.ด่านซ้าย'!S30+'4.ท่าลี่'!S30+'5.นาด้วง'!S30+'6.นาแห้ว ส่งทุกเดือน'!S30+'7.ปากชม'!S30+'8.ผาขาว'!S30+'9.ภูกระดึง'!S30+'10.ภูเรือ'!S30+'11.ภูหลวง'!S30+'12.วังสะพุง'!S30+'13.หนองหิน'!S30+'14.เอราวัณ'!S30</f>
        <v>0</v>
      </c>
      <c r="T30" s="110">
        <f>+'1.เลย'!T30+'2.เชียงคาน ใส่แค่ปี68มา'!T30+'3.ด่านซ้าย'!T30+'4.ท่าลี่'!T30+'5.นาด้วง'!T30+'6.นาแห้ว ส่งทุกเดือน'!T30+'7.ปากชม'!T30+'8.ผาขาว'!T30+'9.ภูกระดึง'!T30+'10.ภูเรือ'!T30+'11.ภูหลวง'!T30+'12.วังสะพุง'!T30+'13.หนองหิน'!T30+'14.เอราวัณ'!T30</f>
        <v>636992</v>
      </c>
      <c r="U30" s="110">
        <f>+'1.เลย'!U30+'2.เชียงคาน ใส่แค่ปี68มา'!U30+'3.ด่านซ้าย'!U30+'4.ท่าลี่'!U30+'5.นาด้วง'!U30+'6.นาแห้ว ส่งทุกเดือน'!U30+'7.ปากชม'!U30+'8.ผาขาว'!U30+'9.ภูกระดึง'!U30+'10.ภูเรือ'!U30+'11.ภูหลวง'!U30+'12.วังสะพุง'!U30+'13.หนองหิน'!U30+'14.เอราวัณ'!U30</f>
        <v>0</v>
      </c>
      <c r="V30" s="110">
        <f>+'1.เลย'!V30+'2.เชียงคาน ใส่แค่ปี68มา'!V30+'3.ด่านซ้าย'!V30+'4.ท่าลี่'!V30+'5.นาด้วง'!V30+'6.นาแห้ว ส่งทุกเดือน'!V30+'7.ปากชม'!V30+'8.ผาขาว'!V30+'9.ภูกระดึง'!V30+'10.ภูเรือ'!V30+'11.ภูหลวง'!V30+'12.วังสะพุง'!V30+'13.หนองหิน'!V30+'14.เอราวัณ'!V30</f>
        <v>644151</v>
      </c>
      <c r="W30" s="110">
        <f>+'1.เลย'!W30+'2.เชียงคาน ใส่แค่ปี68มา'!W30+'3.ด่านซ้าย'!W30+'4.ท่าลี่'!W30+'5.นาด้วง'!W30+'6.นาแห้ว ส่งทุกเดือน'!W30+'7.ปากชม'!W30+'8.ผาขาว'!W30+'9.ภูกระดึง'!W30+'10.ภูเรือ'!W30+'11.ภูหลวง'!W30+'12.วังสะพุง'!W30+'13.หนองหิน'!W30+'14.เอราวัณ'!W30</f>
        <v>0</v>
      </c>
      <c r="X30" s="110">
        <f>+'1.เลย'!X30+'2.เชียงคาน ใส่แค่ปี68มา'!X30+'3.ด่านซ้าย'!X30+'4.ท่าลี่'!X30+'5.นาด้วง'!X30+'6.นาแห้ว ส่งทุกเดือน'!X30+'7.ปากชม'!X30+'8.ผาขาว'!X30+'9.ภูกระดึง'!X30+'10.ภูเรือ'!X30+'11.ภูหลวง'!X30+'12.วังสะพุง'!X30+'13.หนองหิน'!X30+'14.เอราวัณ'!X30</f>
        <v>644151</v>
      </c>
      <c r="Y30" s="110">
        <f>+'1.เลย'!Y30+'2.เชียงคาน ใส่แค่ปี68มา'!Y30+'3.ด่านซ้าย'!Y30+'4.ท่าลี่'!Y30+'5.นาด้วง'!Y30+'6.นาแห้ว ส่งทุกเดือน'!Y30+'7.ปากชม'!Y30+'8.ผาขาว'!Y30+'9.ภูกระดึง'!Y30+'10.ภูเรือ'!Y30+'11.ภูหลวง'!Y30+'12.วังสะพุง'!Y30+'13.หนองหิน'!Y30+'14.เอราวัณ'!Y30</f>
        <v>0</v>
      </c>
      <c r="Z30" s="110">
        <f>+'1.เลย'!Z30+'2.เชียงคาน ใส่แค่ปี68มา'!Z30+'3.ด่านซ้าย'!Z30+'4.ท่าลี่'!Z30+'5.นาด้วง'!Z30+'6.นาแห้ว ส่งทุกเดือน'!Z30+'7.ปากชม'!Z30+'8.ผาขาว'!Z30+'9.ภูกระดึง'!Z30+'10.ภูเรือ'!Z30+'11.ภูหลวง'!Z30+'12.วังสะพุง'!Z30+'13.หนองหิน'!Z30+'14.เอราวัณ'!Z30</f>
        <v>667090</v>
      </c>
      <c r="AA30" s="110">
        <f>+'1.เลย'!AA30+'2.เชียงคาน ใส่แค่ปี68มา'!AA30+'3.ด่านซ้าย'!AA30+'4.ท่าลี่'!AA30+'5.นาด้วง'!AA30+'6.นาแห้ว ส่งทุกเดือน'!AA30+'7.ปากชม'!AA30+'8.ผาขาว'!AA30+'9.ภูกระดึง'!AA30+'10.ภูเรือ'!AA30+'11.ภูหลวง'!AA30+'12.วังสะพุง'!AA30+'13.หนองหิน'!AA30+'14.เอราวัณ'!AA30</f>
        <v>0</v>
      </c>
      <c r="AB30" s="110">
        <f>+'1.เลย'!AB30+'2.เชียงคาน ใส่แค่ปี68มา'!AB30+'3.ด่านซ้าย'!AB30+'4.ท่าลี่'!AB30+'5.นาด้วง'!AB30+'6.นาแห้ว ส่งทุกเดือน'!AB30+'7.ปากชม'!AB30+'8.ผาขาว'!AB30+'9.ภูกระดึง'!AB30+'10.ภูเรือ'!AB30+'11.ภูหลวง'!AB30+'12.วังสะพุง'!AB30+'13.หนองหิน'!AB30+'14.เอราวัณ'!AB30</f>
        <v>616553</v>
      </c>
      <c r="AC30" s="110">
        <f>+'1.เลย'!AC30+'2.เชียงคาน ใส่แค่ปี68มา'!AC30+'3.ด่านซ้าย'!AC30+'4.ท่าลี่'!AC30+'5.นาด้วง'!AC30+'6.นาแห้ว ส่งทุกเดือน'!AC30+'7.ปากชม'!AC30+'8.ผาขาว'!AC30+'9.ภูกระดึง'!AC30+'10.ภูเรือ'!AC30+'11.ภูหลวง'!AC30+'12.วังสะพุง'!AC30+'13.หนองหิน'!AC30+'14.เอราวัณ'!AC30</f>
        <v>0</v>
      </c>
      <c r="AD30" s="110">
        <f t="shared" ref="AD30:AD41" si="9">SUM(F30:AC30)</f>
        <v>25582772.890000001</v>
      </c>
      <c r="AE30" s="111">
        <f t="shared" ref="AE30:AE41" si="10">+AD30*100/E30</f>
        <v>9.5966296139471812</v>
      </c>
      <c r="AF30" s="110">
        <f t="shared" ref="AF30:AF41" si="11">+E30-AD30</f>
        <v>240998036.40600002</v>
      </c>
      <c r="AG30" s="111">
        <f t="shared" ref="AG30:AG41" si="12">+AF30*100/E30</f>
        <v>90.403370386052814</v>
      </c>
    </row>
    <row r="31" spans="2:33" ht="24" customHeight="1">
      <c r="B31" s="109"/>
      <c r="C31" s="109"/>
      <c r="D31" s="109" t="s">
        <v>124</v>
      </c>
      <c r="E31" s="110">
        <f>+'1.เลย'!E31+'2.เชียงคาน ใส่แค่ปี68มา'!E31+'3.ด่านซ้าย'!E31+'4.ท่าลี่'!E31+'5.นาด้วง'!E31+'6.นาแห้ว ส่งทุกเดือน'!E31+'7.ปากชม'!E31+'8.ผาขาว'!E31+'9.ภูกระดึง'!E31+'10.ภูเรือ'!E31+'11.ภูหลวง'!E31+'12.วังสะพุง'!E31+'13.หนองหิน'!E31+'14.เอราวัณ'!E31</f>
        <v>56779862.408699997</v>
      </c>
      <c r="F31" s="110">
        <f>+'1.เลย'!F31+'2.เชียงคาน ใส่แค่ปี68มา'!F31+'3.ด่านซ้าย'!F31+'4.ท่าลี่'!F31+'5.นาด้วง'!F31+'6.นาแห้ว ส่งทุกเดือน'!F31+'7.ปากชม'!F31+'8.ผาขาว'!F31+'9.ภูกระดึง'!F31+'10.ภูเรือ'!F31+'11.ภูหลวง'!F31+'12.วังสะพุง'!F31+'13.หนองหิน'!F31+'14.เอราวัณ'!F31</f>
        <v>3704284.14</v>
      </c>
      <c r="G31" s="110">
        <f>+'1.เลย'!G31+'2.เชียงคาน ใส่แค่ปี68มา'!G31+'3.ด่านซ้าย'!G31+'4.ท่าลี่'!G31+'5.นาด้วง'!G31+'6.นาแห้ว ส่งทุกเดือน'!G31+'7.ปากชม'!G31+'8.ผาขาว'!G31+'9.ภูกระดึง'!G31+'10.ภูเรือ'!G31+'11.ภูหลวง'!G31+'12.วังสะพุง'!G31+'13.หนองหิน'!G31+'14.เอราวัณ'!G31</f>
        <v>1912967.88</v>
      </c>
      <c r="H31" s="110">
        <f>+'1.เลย'!H31+'2.เชียงคาน ใส่แค่ปี68มา'!H31+'3.ด่านซ้าย'!H31+'4.ท่าลี่'!H31+'5.นาด้วง'!H31+'6.นาแห้ว ส่งทุกเดือน'!H31+'7.ปากชม'!H31+'8.ผาขาว'!H31+'9.ภูกระดึง'!H31+'10.ภูเรือ'!H31+'11.ภูหลวง'!H31+'12.วังสะพุง'!H31+'13.หนองหิน'!H31+'14.เอราวัณ'!H31</f>
        <v>0</v>
      </c>
      <c r="I31" s="110">
        <f>+'1.เลย'!I31+'2.เชียงคาน ใส่แค่ปี68มา'!I31+'3.ด่านซ้าย'!I31+'4.ท่าลี่'!I31+'5.นาด้วง'!I31+'6.นาแห้ว ส่งทุกเดือน'!I31+'7.ปากชม'!I31+'8.ผาขาว'!I31+'9.ภูกระดึง'!I31+'10.ภูเรือ'!I31+'11.ภูหลวง'!I31+'12.วังสะพุง'!I31+'13.หนองหิน'!I31+'14.เอราวัณ'!I31</f>
        <v>0</v>
      </c>
      <c r="J31" s="110">
        <f>+'1.เลย'!J31+'2.เชียงคาน ใส่แค่ปี68มา'!J31+'3.ด่านซ้าย'!J31+'4.ท่าลี่'!J31+'5.นาด้วง'!J31+'6.นาแห้ว ส่งทุกเดือน'!J31+'7.ปากชม'!J31+'8.ผาขาว'!J31+'9.ภูกระดึง'!J31+'10.ภูเรือ'!J31+'11.ภูหลวง'!J31+'12.วังสะพุง'!J31+'13.หนองหิน'!J31+'14.เอราวัณ'!J31</f>
        <v>0</v>
      </c>
      <c r="K31" s="110">
        <f>+'1.เลย'!K31+'2.เชียงคาน ใส่แค่ปี68มา'!K31+'3.ด่านซ้าย'!K31+'4.ท่าลี่'!K31+'5.นาด้วง'!K31+'6.นาแห้ว ส่งทุกเดือน'!K31+'7.ปากชม'!K31+'8.ผาขาว'!K31+'9.ภูกระดึง'!K31+'10.ภูเรือ'!K31+'11.ภูหลวง'!K31+'12.วังสะพุง'!K31+'13.หนองหิน'!K31+'14.เอราวัณ'!K31</f>
        <v>0</v>
      </c>
      <c r="L31" s="110">
        <f>+'1.เลย'!L31+'2.เชียงคาน ใส่แค่ปี68มา'!L31+'3.ด่านซ้าย'!L31+'4.ท่าลี่'!L31+'5.นาด้วง'!L31+'6.นาแห้ว ส่งทุกเดือน'!L31+'7.ปากชม'!L31+'8.ผาขาว'!L31+'9.ภูกระดึง'!L31+'10.ภูเรือ'!L31+'11.ภูหลวง'!L31+'12.วังสะพุง'!L31+'13.หนองหิน'!L31+'14.เอราวัณ'!L31</f>
        <v>0</v>
      </c>
      <c r="M31" s="110">
        <f>+'1.เลย'!M31+'2.เชียงคาน ใส่แค่ปี68มา'!M31+'3.ด่านซ้าย'!M31+'4.ท่าลี่'!M31+'5.นาด้วง'!M31+'6.นาแห้ว ส่งทุกเดือน'!M31+'7.ปากชม'!M31+'8.ผาขาว'!M31+'9.ภูกระดึง'!M31+'10.ภูเรือ'!M31+'11.ภูหลวง'!M31+'12.วังสะพุง'!M31+'13.หนองหิน'!M31+'14.เอราวัณ'!M31</f>
        <v>0</v>
      </c>
      <c r="N31" s="110">
        <f>+'1.เลย'!N31+'2.เชียงคาน ใส่แค่ปี68มา'!N31+'3.ด่านซ้าย'!N31+'4.ท่าลี่'!N31+'5.นาด้วง'!N31+'6.นาแห้ว ส่งทุกเดือน'!N31+'7.ปากชม'!N31+'8.ผาขาว'!N31+'9.ภูกระดึง'!N31+'10.ภูเรือ'!N31+'11.ภูหลวง'!N31+'12.วังสะพุง'!N31+'13.หนองหิน'!N31+'14.เอราวัณ'!N31</f>
        <v>0</v>
      </c>
      <c r="O31" s="110">
        <f>+'1.เลย'!O31+'2.เชียงคาน ใส่แค่ปี68มา'!O31+'3.ด่านซ้าย'!O31+'4.ท่าลี่'!O31+'5.นาด้วง'!O31+'6.นาแห้ว ส่งทุกเดือน'!O31+'7.ปากชม'!O31+'8.ผาขาว'!O31+'9.ภูกระดึง'!O31+'10.ภูเรือ'!O31+'11.ภูหลวง'!O31+'12.วังสะพุง'!O31+'13.หนองหิน'!O31+'14.เอราวัณ'!O31</f>
        <v>0</v>
      </c>
      <c r="P31" s="110">
        <f>+'1.เลย'!P31+'2.เชียงคาน ใส่แค่ปี68มา'!P31+'3.ด่านซ้าย'!P31+'4.ท่าลี่'!P31+'5.นาด้วง'!P31+'6.นาแห้ว ส่งทุกเดือน'!P31+'7.ปากชม'!P31+'8.ผาขาว'!P31+'9.ภูกระดึง'!P31+'10.ภูเรือ'!P31+'11.ภูหลวง'!P31+'12.วังสะพุง'!P31+'13.หนองหิน'!P31+'14.เอราวัณ'!P31</f>
        <v>2100</v>
      </c>
      <c r="Q31" s="110">
        <f>+'1.เลย'!Q31+'2.เชียงคาน ใส่แค่ปี68มา'!Q31+'3.ด่านซ้าย'!Q31+'4.ท่าลี่'!Q31+'5.นาด้วง'!Q31+'6.นาแห้ว ส่งทุกเดือน'!Q31+'7.ปากชม'!Q31+'8.ผาขาว'!Q31+'9.ภูกระดึง'!Q31+'10.ภูเรือ'!Q31+'11.ภูหลวง'!Q31+'12.วังสะพุง'!Q31+'13.หนองหิน'!Q31+'14.เอราวัณ'!Q31</f>
        <v>0</v>
      </c>
      <c r="R31" s="110">
        <f>+'1.เลย'!R31+'2.เชียงคาน ใส่แค่ปี68มา'!R31+'3.ด่านซ้าย'!R31+'4.ท่าลี่'!R31+'5.นาด้วง'!R31+'6.นาแห้ว ส่งทุกเดือน'!R31+'7.ปากชม'!R31+'8.ผาขาว'!R31+'9.ภูกระดึง'!R31+'10.ภูเรือ'!R31+'11.ภูหลวง'!R31+'12.วังสะพุง'!R31+'13.หนองหิน'!R31+'14.เอราวัณ'!R31</f>
        <v>0</v>
      </c>
      <c r="S31" s="110">
        <f>+'1.เลย'!S31+'2.เชียงคาน ใส่แค่ปี68มา'!S31+'3.ด่านซ้าย'!S31+'4.ท่าลี่'!S31+'5.นาด้วง'!S31+'6.นาแห้ว ส่งทุกเดือน'!S31+'7.ปากชม'!S31+'8.ผาขาว'!S31+'9.ภูกระดึง'!S31+'10.ภูเรือ'!S31+'11.ภูหลวง'!S31+'12.วังสะพุง'!S31+'13.หนองหิน'!S31+'14.เอราวัณ'!S31</f>
        <v>0</v>
      </c>
      <c r="T31" s="110">
        <f>+'1.เลย'!T31+'2.เชียงคาน ใส่แค่ปี68มา'!T31+'3.ด่านซ้าย'!T31+'4.ท่าลี่'!T31+'5.นาด้วง'!T31+'6.นาแห้ว ส่งทุกเดือน'!T31+'7.ปากชม'!T31+'8.ผาขาว'!T31+'9.ภูกระดึง'!T31+'10.ภูเรือ'!T31+'11.ภูหลวง'!T31+'12.วังสะพุง'!T31+'13.หนองหิน'!T31+'14.เอราวัณ'!T31</f>
        <v>0</v>
      </c>
      <c r="U31" s="110">
        <f>+'1.เลย'!U31+'2.เชียงคาน ใส่แค่ปี68มา'!U31+'3.ด่านซ้าย'!U31+'4.ท่าลี่'!U31+'5.นาด้วง'!U31+'6.นาแห้ว ส่งทุกเดือน'!U31+'7.ปากชม'!U31+'8.ผาขาว'!U31+'9.ภูกระดึง'!U31+'10.ภูเรือ'!U31+'11.ภูหลวง'!U31+'12.วังสะพุง'!U31+'13.หนองหิน'!U31+'14.เอราวัณ'!U31</f>
        <v>0</v>
      </c>
      <c r="V31" s="110">
        <f>+'1.เลย'!V31+'2.เชียงคาน ใส่แค่ปี68มา'!V31+'3.ด่านซ้าย'!V31+'4.ท่าลี่'!V31+'5.นาด้วง'!V31+'6.นาแห้ว ส่งทุกเดือน'!V31+'7.ปากชม'!V31+'8.ผาขาว'!V31+'9.ภูกระดึง'!V31+'10.ภูเรือ'!V31+'11.ภูหลวง'!V31+'12.วังสะพุง'!V31+'13.หนองหิน'!V31+'14.เอราวัณ'!V31</f>
        <v>0</v>
      </c>
      <c r="W31" s="110">
        <f>+'1.เลย'!W31+'2.เชียงคาน ใส่แค่ปี68มา'!W31+'3.ด่านซ้าย'!W31+'4.ท่าลี่'!W31+'5.นาด้วง'!W31+'6.นาแห้ว ส่งทุกเดือน'!W31+'7.ปากชม'!W31+'8.ผาขาว'!W31+'9.ภูกระดึง'!W31+'10.ภูเรือ'!W31+'11.ภูหลวง'!W31+'12.วังสะพุง'!W31+'13.หนองหิน'!W31+'14.เอราวัณ'!W31</f>
        <v>0</v>
      </c>
      <c r="X31" s="110">
        <f>+'1.เลย'!X31+'2.เชียงคาน ใส่แค่ปี68มา'!X31+'3.ด่านซ้าย'!X31+'4.ท่าลี่'!X31+'5.นาด้วง'!X31+'6.นาแห้ว ส่งทุกเดือน'!X31+'7.ปากชม'!X31+'8.ผาขาว'!X31+'9.ภูกระดึง'!X31+'10.ภูเรือ'!X31+'11.ภูหลวง'!X31+'12.วังสะพุง'!X31+'13.หนองหิน'!X31+'14.เอราวัณ'!X31</f>
        <v>0</v>
      </c>
      <c r="Y31" s="110">
        <f>+'1.เลย'!Y31+'2.เชียงคาน ใส่แค่ปี68มา'!Y31+'3.ด่านซ้าย'!Y31+'4.ท่าลี่'!Y31+'5.นาด้วง'!Y31+'6.นาแห้ว ส่งทุกเดือน'!Y31+'7.ปากชม'!Y31+'8.ผาขาว'!Y31+'9.ภูกระดึง'!Y31+'10.ภูเรือ'!Y31+'11.ภูหลวง'!Y31+'12.วังสะพุง'!Y31+'13.หนองหิน'!Y31+'14.เอราวัณ'!Y31</f>
        <v>0</v>
      </c>
      <c r="Z31" s="110">
        <f>+'1.เลย'!Z31+'2.เชียงคาน ใส่แค่ปี68มา'!Z31+'3.ด่านซ้าย'!Z31+'4.ท่าลี่'!Z31+'5.นาด้วง'!Z31+'6.นาแห้ว ส่งทุกเดือน'!Z31+'7.ปากชม'!Z31+'8.ผาขาว'!Z31+'9.ภูกระดึง'!Z31+'10.ภูเรือ'!Z31+'11.ภูหลวง'!Z31+'12.วังสะพุง'!Z31+'13.หนองหิน'!Z31+'14.เอราวัณ'!Z31</f>
        <v>0</v>
      </c>
      <c r="AA31" s="110">
        <f>+'1.เลย'!AA31+'2.เชียงคาน ใส่แค่ปี68มา'!AA31+'3.ด่านซ้าย'!AA31+'4.ท่าลี่'!AA31+'5.นาด้วง'!AA31+'6.นาแห้ว ส่งทุกเดือน'!AA31+'7.ปากชม'!AA31+'8.ผาขาว'!AA31+'9.ภูกระดึง'!AA31+'10.ภูเรือ'!AA31+'11.ภูหลวง'!AA31+'12.วังสะพุง'!AA31+'13.หนองหิน'!AA31+'14.เอราวัณ'!AA31</f>
        <v>0</v>
      </c>
      <c r="AB31" s="110">
        <f>+'1.เลย'!AB31+'2.เชียงคาน ใส่แค่ปี68มา'!AB31+'3.ด่านซ้าย'!AB31+'4.ท่าลี่'!AB31+'5.นาด้วง'!AB31+'6.นาแห้ว ส่งทุกเดือน'!AB31+'7.ปากชม'!AB31+'8.ผาขาว'!AB31+'9.ภูกระดึง'!AB31+'10.ภูเรือ'!AB31+'11.ภูหลวง'!AB31+'12.วังสะพุง'!AB31+'13.หนองหิน'!AB31+'14.เอราวัณ'!AB31</f>
        <v>0</v>
      </c>
      <c r="AC31" s="110">
        <f>+'1.เลย'!AC31+'2.เชียงคาน ใส่แค่ปี68มา'!AC31+'3.ด่านซ้าย'!AC31+'4.ท่าลี่'!AC31+'5.นาด้วง'!AC31+'6.นาแห้ว ส่งทุกเดือน'!AC31+'7.ปากชม'!AC31+'8.ผาขาว'!AC31+'9.ภูกระดึง'!AC31+'10.ภูเรือ'!AC31+'11.ภูหลวง'!AC31+'12.วังสะพุง'!AC31+'13.หนองหิน'!AC31+'14.เอราวัณ'!AC31</f>
        <v>0</v>
      </c>
      <c r="AD31" s="110">
        <f t="shared" si="9"/>
        <v>5619352.0199999996</v>
      </c>
      <c r="AE31" s="111">
        <f t="shared" si="10"/>
        <v>9.8967341265324809</v>
      </c>
      <c r="AF31" s="110">
        <f t="shared" si="11"/>
        <v>51160510.388699993</v>
      </c>
      <c r="AG31" s="111">
        <f t="shared" si="12"/>
        <v>90.103265873467507</v>
      </c>
    </row>
    <row r="32" spans="2:33" ht="24" customHeight="1">
      <c r="B32" s="109"/>
      <c r="C32" s="109"/>
      <c r="D32" s="109" t="s">
        <v>40</v>
      </c>
      <c r="E32" s="110">
        <f>+'1.เลย'!E32+'2.เชียงคาน ใส่แค่ปี68มา'!E32+'3.ด่านซ้าย'!E32+'4.ท่าลี่'!E32+'5.นาด้วง'!E32+'6.นาแห้ว ส่งทุกเดือน'!E32+'7.ปากชม'!E32+'8.ผาขาว'!E32+'9.ภูกระดึง'!E32+'10.ภูเรือ'!E32+'11.ภูหลวง'!E32+'12.วังสะพุง'!E32+'13.หนองหิน'!E32+'14.เอราวัณ'!E32</f>
        <v>43002690</v>
      </c>
      <c r="F32" s="110">
        <f>+'1.เลย'!F32+'2.เชียงคาน ใส่แค่ปี68มา'!F32+'3.ด่านซ้าย'!F32+'4.ท่าลี่'!F32+'5.นาด้วง'!F32+'6.นาแห้ว ส่งทุกเดือน'!F32+'7.ปากชม'!F32+'8.ผาขาว'!F32+'9.ภูกระดึง'!F32+'10.ภูเรือ'!F32+'11.ภูหลวง'!F32+'12.วังสะพุง'!F32+'13.หนองหิน'!F32+'14.เอราวัณ'!F32</f>
        <v>1202220</v>
      </c>
      <c r="G32" s="110">
        <f>+'1.เลย'!G32+'2.เชียงคาน ใส่แค่ปี68มา'!G32+'3.ด่านซ้าย'!G32+'4.ท่าลี่'!G32+'5.นาด้วง'!G32+'6.นาแห้ว ส่งทุกเดือน'!G32+'7.ปากชม'!G32+'8.ผาขาว'!G32+'9.ภูกระดึง'!G32+'10.ภูเรือ'!G32+'11.ภูหลวง'!G32+'12.วังสะพุง'!G32+'13.หนองหิน'!G32+'14.เอราวัณ'!G32</f>
        <v>1187070</v>
      </c>
      <c r="H32" s="110">
        <f>+'1.เลย'!H32+'2.เชียงคาน ใส่แค่ปี68มา'!H32+'3.ด่านซ้าย'!H32+'4.ท่าลี่'!H32+'5.นาด้วง'!H32+'6.นาแห้ว ส่งทุกเดือน'!H32+'7.ปากชม'!H32+'8.ผาขาว'!H32+'9.ภูกระดึง'!H32+'10.ภูเรือ'!H32+'11.ภูหลวง'!H32+'12.วังสะพุง'!H32+'13.หนองหิน'!H32+'14.เอราวัณ'!H32</f>
        <v>93300</v>
      </c>
      <c r="I32" s="110">
        <f>+'1.เลย'!I32+'2.เชียงคาน ใส่แค่ปี68มา'!I32+'3.ด่านซ้าย'!I32+'4.ท่าลี่'!I32+'5.นาด้วง'!I32+'6.นาแห้ว ส่งทุกเดือน'!I32+'7.ปากชม'!I32+'8.ผาขาว'!I32+'9.ภูกระดึง'!I32+'10.ภูเรือ'!I32+'11.ภูหลวง'!I32+'12.วังสะพุง'!I32+'13.หนองหิน'!I32+'14.เอราวัณ'!I32</f>
        <v>0</v>
      </c>
      <c r="J32" s="110">
        <f>+'1.เลย'!J32+'2.เชียงคาน ใส่แค่ปี68มา'!J32+'3.ด่านซ้าย'!J32+'4.ท่าลี่'!J32+'5.นาด้วง'!J32+'6.นาแห้ว ส่งทุกเดือน'!J32+'7.ปากชม'!J32+'8.ผาขาว'!J32+'9.ภูกระดึง'!J32+'10.ภูเรือ'!J32+'11.ภูหลวง'!J32+'12.วังสะพุง'!J32+'13.หนองหิน'!J32+'14.เอราวัณ'!J32</f>
        <v>86970</v>
      </c>
      <c r="K32" s="110">
        <f>+'1.เลย'!K32+'2.เชียงคาน ใส่แค่ปี68มา'!K32+'3.ด่านซ้าย'!K32+'4.ท่าลี่'!K32+'5.นาด้วง'!K32+'6.นาแห้ว ส่งทุกเดือน'!K32+'7.ปากชม'!K32+'8.ผาขาว'!K32+'9.ภูกระดึง'!K32+'10.ภูเรือ'!K32+'11.ภูหลวง'!K32+'12.วังสะพุง'!K32+'13.หนองหิน'!K32+'14.เอราวัณ'!K32</f>
        <v>0</v>
      </c>
      <c r="L32" s="110">
        <f>+'1.เลย'!L32+'2.เชียงคาน ใส่แค่ปี68มา'!L32+'3.ด่านซ้าย'!L32+'4.ท่าลี่'!L32+'5.นาด้วง'!L32+'6.นาแห้ว ส่งทุกเดือน'!L32+'7.ปากชม'!L32+'8.ผาขาว'!L32+'9.ภูกระดึง'!L32+'10.ภูเรือ'!L32+'11.ภูหลวง'!L32+'12.วังสะพุง'!L32+'13.หนองหิน'!L32+'14.เอราวัณ'!L32</f>
        <v>81750</v>
      </c>
      <c r="M32" s="110">
        <f>+'1.เลย'!M32+'2.เชียงคาน ใส่แค่ปี68มา'!M32+'3.ด่านซ้าย'!M32+'4.ท่าลี่'!M32+'5.นาด้วง'!M32+'6.นาแห้ว ส่งทุกเดือน'!M32+'7.ปากชม'!M32+'8.ผาขาว'!M32+'9.ภูกระดึง'!M32+'10.ภูเรือ'!M32+'11.ภูหลวง'!M32+'12.วังสะพุง'!M32+'13.หนองหิน'!M32+'14.เอราวัณ'!M32</f>
        <v>0</v>
      </c>
      <c r="N32" s="110">
        <f>+'1.เลย'!N32+'2.เชียงคาน ใส่แค่ปี68มา'!N32+'3.ด่านซ้าย'!N32+'4.ท่าลี่'!N32+'5.นาด้วง'!N32+'6.นาแห้ว ส่งทุกเดือน'!N32+'7.ปากชม'!N32+'8.ผาขาว'!N32+'9.ภูกระดึง'!N32+'10.ภูเรือ'!N32+'11.ภูหลวง'!N32+'12.วังสะพุง'!N32+'13.หนองหิน'!N32+'14.เอราวัณ'!N32</f>
        <v>90720</v>
      </c>
      <c r="O32" s="110">
        <f>+'1.เลย'!O32+'2.เชียงคาน ใส่แค่ปี68มา'!O32+'3.ด่านซ้าย'!O32+'4.ท่าลี่'!O32+'5.นาด้วง'!O32+'6.นาแห้ว ส่งทุกเดือน'!O32+'7.ปากชม'!O32+'8.ผาขาว'!O32+'9.ภูกระดึง'!O32+'10.ภูเรือ'!O32+'11.ภูหลวง'!O32+'12.วังสะพุง'!O32+'13.หนองหิน'!O32+'14.เอราวัณ'!O32</f>
        <v>0</v>
      </c>
      <c r="P32" s="110">
        <f>+'1.เลย'!P32+'2.เชียงคาน ใส่แค่ปี68มา'!P32+'3.ด่านซ้าย'!P32+'4.ท่าลี่'!P32+'5.นาด้วง'!P32+'6.นาแห้ว ส่งทุกเดือน'!P32+'7.ปากชม'!P32+'8.ผาขาว'!P32+'9.ภูกระดึง'!P32+'10.ภูเรือ'!P32+'11.ภูหลวง'!P32+'12.วังสะพุง'!P32+'13.หนองหิน'!P32+'14.เอราวัณ'!P32</f>
        <v>86370</v>
      </c>
      <c r="Q32" s="110">
        <f>+'1.เลย'!Q32+'2.เชียงคาน ใส่แค่ปี68มา'!Q32+'3.ด่านซ้าย'!Q32+'4.ท่าลี่'!Q32+'5.นาด้วง'!Q32+'6.นาแห้ว ส่งทุกเดือน'!Q32+'7.ปากชม'!Q32+'8.ผาขาว'!Q32+'9.ภูกระดึง'!Q32+'10.ภูเรือ'!Q32+'11.ภูหลวง'!Q32+'12.วังสะพุง'!Q32+'13.หนองหิน'!Q32+'14.เอราวัณ'!Q32</f>
        <v>0</v>
      </c>
      <c r="R32" s="110">
        <f>+'1.เลย'!R32+'2.เชียงคาน ใส่แค่ปี68มา'!R32+'3.ด่านซ้าย'!R32+'4.ท่าลี่'!R32+'5.นาด้วง'!R32+'6.นาแห้ว ส่งทุกเดือน'!R32+'7.ปากชม'!R32+'8.ผาขาว'!R32+'9.ภูกระดึง'!R32+'10.ภูเรือ'!R32+'11.ภูหลวง'!R32+'12.วังสะพุง'!R32+'13.หนองหิน'!R32+'14.เอราวัณ'!R32</f>
        <v>94170</v>
      </c>
      <c r="S32" s="110">
        <f>+'1.เลย'!S32+'2.เชียงคาน ใส่แค่ปี68มา'!S32+'3.ด่านซ้าย'!S32+'4.ท่าลี่'!S32+'5.นาด้วง'!S32+'6.นาแห้ว ส่งทุกเดือน'!S32+'7.ปากชม'!S32+'8.ผาขาว'!S32+'9.ภูกระดึง'!S32+'10.ภูเรือ'!S32+'11.ภูหลวง'!S32+'12.วังสะพุง'!S32+'13.หนองหิน'!S32+'14.เอราวัณ'!S32</f>
        <v>0</v>
      </c>
      <c r="T32" s="110">
        <f>+'1.เลย'!T32+'2.เชียงคาน ใส่แค่ปี68มา'!T32+'3.ด่านซ้าย'!T32+'4.ท่าลี่'!T32+'5.นาด้วง'!T32+'6.นาแห้ว ส่งทุกเดือน'!T32+'7.ปากชม'!T32+'8.ผาขาว'!T32+'9.ภูกระดึง'!T32+'10.ภูเรือ'!T32+'11.ภูหลวง'!T32+'12.วังสะพุง'!T32+'13.หนองหิน'!T32+'14.เอราวัณ'!T32</f>
        <v>81300</v>
      </c>
      <c r="U32" s="110">
        <f>+'1.เลย'!U32+'2.เชียงคาน ใส่แค่ปี68มา'!U32+'3.ด่านซ้าย'!U32+'4.ท่าลี่'!U32+'5.นาด้วง'!U32+'6.นาแห้ว ส่งทุกเดือน'!U32+'7.ปากชม'!U32+'8.ผาขาว'!U32+'9.ภูกระดึง'!U32+'10.ภูเรือ'!U32+'11.ภูหลวง'!U32+'12.วังสะพุง'!U32+'13.หนองหิน'!U32+'14.เอราวัณ'!U32</f>
        <v>0</v>
      </c>
      <c r="V32" s="110">
        <f>+'1.เลย'!V32+'2.เชียงคาน ใส่แค่ปี68มา'!V32+'3.ด่านซ้าย'!V32+'4.ท่าลี่'!V32+'5.นาด้วง'!V32+'6.นาแห้ว ส่งทุกเดือน'!V32+'7.ปากชม'!V32+'8.ผาขาว'!V32+'9.ภูกระดึง'!V32+'10.ภูเรือ'!V32+'11.ภูหลวง'!V32+'12.วังสะพุง'!V32+'13.หนองหิน'!V32+'14.เอราวัณ'!V32</f>
        <v>85740</v>
      </c>
      <c r="W32" s="110">
        <f>+'1.เลย'!W32+'2.เชียงคาน ใส่แค่ปี68มา'!W32+'3.ด่านซ้าย'!W32+'4.ท่าลี่'!W32+'5.นาด้วง'!W32+'6.นาแห้ว ส่งทุกเดือน'!W32+'7.ปากชม'!W32+'8.ผาขาว'!W32+'9.ภูกระดึง'!W32+'10.ภูเรือ'!W32+'11.ภูหลวง'!W32+'12.วังสะพุง'!W32+'13.หนองหิน'!W32+'14.เอราวัณ'!W32</f>
        <v>0</v>
      </c>
      <c r="X32" s="110">
        <f>+'1.เลย'!X32+'2.เชียงคาน ใส่แค่ปี68มา'!X32+'3.ด่านซ้าย'!X32+'4.ท่าลี่'!X32+'5.นาด้วง'!X32+'6.นาแห้ว ส่งทุกเดือน'!X32+'7.ปากชม'!X32+'8.ผาขาว'!X32+'9.ภูกระดึง'!X32+'10.ภูเรือ'!X32+'11.ภูหลวง'!X32+'12.วังสะพุง'!X32+'13.หนองหิน'!X32+'14.เอราวัณ'!X32</f>
        <v>83370</v>
      </c>
      <c r="Y32" s="110">
        <f>+'1.เลย'!Y32+'2.เชียงคาน ใส่แค่ปี68มา'!Y32+'3.ด่านซ้าย'!Y32+'4.ท่าลี่'!Y32+'5.นาด้วง'!Y32+'6.นาแห้ว ส่งทุกเดือน'!Y32+'7.ปากชม'!Y32+'8.ผาขาว'!Y32+'9.ภูกระดึง'!Y32+'10.ภูเรือ'!Y32+'11.ภูหลวง'!Y32+'12.วังสะพุง'!Y32+'13.หนองหิน'!Y32+'14.เอราวัณ'!Y32</f>
        <v>0</v>
      </c>
      <c r="Z32" s="110">
        <f>+'1.เลย'!Z32+'2.เชียงคาน ใส่แค่ปี68มา'!Z32+'3.ด่านซ้าย'!Z32+'4.ท่าลี่'!Z32+'5.นาด้วง'!Z32+'6.นาแห้ว ส่งทุกเดือน'!Z32+'7.ปากชม'!Z32+'8.ผาขาว'!Z32+'9.ภูกระดึง'!Z32+'10.ภูเรือ'!Z32+'11.ภูหลวง'!Z32+'12.วังสะพุง'!Z32+'13.หนองหิน'!Z32+'14.เอราวัณ'!Z32</f>
        <v>83580</v>
      </c>
      <c r="AA32" s="110">
        <f>+'1.เลย'!AA32+'2.เชียงคาน ใส่แค่ปี68มา'!AA32+'3.ด่านซ้าย'!AA32+'4.ท่าลี่'!AA32+'5.นาด้วง'!AA32+'6.นาแห้ว ส่งทุกเดือน'!AA32+'7.ปากชม'!AA32+'8.ผาขาว'!AA32+'9.ภูกระดึง'!AA32+'10.ภูเรือ'!AA32+'11.ภูหลวง'!AA32+'12.วังสะพุง'!AA32+'13.หนองหิน'!AA32+'14.เอราวัณ'!AA32</f>
        <v>0</v>
      </c>
      <c r="AB32" s="110">
        <f>+'1.เลย'!AB32+'2.เชียงคาน ใส่แค่ปี68มา'!AB32+'3.ด่านซ้าย'!AB32+'4.ท่าลี่'!AB32+'5.นาด้วง'!AB32+'6.นาแห้ว ส่งทุกเดือน'!AB32+'7.ปากชม'!AB32+'8.ผาขาว'!AB32+'9.ภูกระดึง'!AB32+'10.ภูเรือ'!AB32+'11.ภูหลวง'!AB32+'12.วังสะพุง'!AB32+'13.หนองหิน'!AB32+'14.เอราวัณ'!AB32</f>
        <v>86280</v>
      </c>
      <c r="AC32" s="110">
        <f>+'1.เลย'!AC32+'2.เชียงคาน ใส่แค่ปี68มา'!AC32+'3.ด่านซ้าย'!AC32+'4.ท่าลี่'!AC32+'5.นาด้วง'!AC32+'6.นาแห้ว ส่งทุกเดือน'!AC32+'7.ปากชม'!AC32+'8.ผาขาว'!AC32+'9.ภูกระดึง'!AC32+'10.ภูเรือ'!AC32+'11.ภูหลวง'!AC32+'12.วังสะพุง'!AC32+'13.หนองหิน'!AC32+'14.เอราวัณ'!AC32</f>
        <v>0</v>
      </c>
      <c r="AD32" s="110">
        <f t="shared" si="9"/>
        <v>3342840</v>
      </c>
      <c r="AE32" s="111">
        <f t="shared" si="10"/>
        <v>7.7735602121634715</v>
      </c>
      <c r="AF32" s="110">
        <f t="shared" si="11"/>
        <v>39659850</v>
      </c>
      <c r="AG32" s="111">
        <f t="shared" si="12"/>
        <v>92.226439787836526</v>
      </c>
    </row>
    <row r="33" spans="2:33" ht="24" customHeight="1">
      <c r="B33" s="109"/>
      <c r="C33" s="109"/>
      <c r="D33" s="109" t="s">
        <v>42</v>
      </c>
      <c r="E33" s="110">
        <f>+'1.เลย'!E33+'2.เชียงคาน ใส่แค่ปี68มา'!E33+'3.ด่านซ้าย'!E33+'4.ท่าลี่'!E33+'5.นาด้วง'!E33+'6.นาแห้ว ส่งทุกเดือน'!E33+'7.ปากชม'!E33+'8.ผาขาว'!E33+'9.ภูกระดึง'!E33+'10.ภูเรือ'!E33+'11.ภูหลวง'!E33+'12.วังสะพุง'!E33+'13.หนองหิน'!E33+'14.เอราวัณ'!E33</f>
        <v>22987652.5</v>
      </c>
      <c r="F33" s="110">
        <f>+'1.เลย'!F33+'2.เชียงคาน ใส่แค่ปี68มา'!F33+'3.ด่านซ้าย'!F33+'4.ท่าลี่'!F33+'5.นาด้วง'!F33+'6.นาแห้ว ส่งทุกเดือน'!F33+'7.ปากชม'!F33+'8.ผาขาว'!F33+'9.ภูกระดึง'!F33+'10.ภูเรือ'!F33+'11.ภูหลวง'!F33+'12.วังสะพุง'!F33+'13.หนองหิน'!F33+'14.เอราวัณ'!F33</f>
        <v>742400</v>
      </c>
      <c r="G33" s="110">
        <f>+'1.เลย'!G33+'2.เชียงคาน ใส่แค่ปี68มา'!G33+'3.ด่านซ้าย'!G33+'4.ท่าลี่'!G33+'5.นาด้วง'!G33+'6.นาแห้ว ส่งทุกเดือน'!G33+'7.ปากชม'!G33+'8.ผาขาว'!G33+'9.ภูกระดึง'!G33+'10.ภูเรือ'!G33+'11.ภูหลวง'!G33+'12.วังสะพุง'!G33+'13.หนองหิน'!G33+'14.เอราวัณ'!G33</f>
        <v>680000</v>
      </c>
      <c r="H33" s="110">
        <f>+'1.เลย'!H33+'2.เชียงคาน ใส่แค่ปี68มา'!H33+'3.ด่านซ้าย'!H33+'4.ท่าลี่'!H33+'5.นาด้วง'!H33+'6.นาแห้ว ส่งทุกเดือน'!H33+'7.ปากชม'!H33+'8.ผาขาว'!H33+'9.ภูกระดึง'!H33+'10.ภูเรือ'!H33+'11.ภูหลวง'!H33+'12.วังสะพุง'!H33+'13.หนองหิน'!H33+'14.เอราวัณ'!H33</f>
        <v>55000</v>
      </c>
      <c r="I33" s="110">
        <f>+'1.เลย'!I33+'2.เชียงคาน ใส่แค่ปี68มา'!I33+'3.ด่านซ้าย'!I33+'4.ท่าลี่'!I33+'5.นาด้วง'!I33+'6.นาแห้ว ส่งทุกเดือน'!I33+'7.ปากชม'!I33+'8.ผาขาว'!I33+'9.ภูกระดึง'!I33+'10.ภูเรือ'!I33+'11.ภูหลวง'!I33+'12.วังสะพุง'!I33+'13.หนองหิน'!I33+'14.เอราวัณ'!I33</f>
        <v>0</v>
      </c>
      <c r="J33" s="110">
        <f>+'1.เลย'!J33+'2.เชียงคาน ใส่แค่ปี68มา'!J33+'3.ด่านซ้าย'!J33+'4.ท่าลี่'!J33+'5.นาด้วง'!J33+'6.นาแห้ว ส่งทุกเดือน'!J33+'7.ปากชม'!J33+'8.ผาขาว'!J33+'9.ภูกระดึง'!J33+'10.ภูเรือ'!J33+'11.ภูหลวง'!J33+'12.วังสะพุง'!J33+'13.หนองหิน'!J33+'14.เอราวัณ'!J33</f>
        <v>55000</v>
      </c>
      <c r="K33" s="110">
        <f>+'1.เลย'!K33+'2.เชียงคาน ใส่แค่ปี68มา'!K33+'3.ด่านซ้าย'!K33+'4.ท่าลี่'!K33+'5.นาด้วง'!K33+'6.นาแห้ว ส่งทุกเดือน'!K33+'7.ปากชม'!K33+'8.ผาขาว'!K33+'9.ภูกระดึง'!K33+'10.ภูเรือ'!K33+'11.ภูหลวง'!K33+'12.วังสะพุง'!K33+'13.หนองหิน'!K33+'14.เอราวัณ'!K33</f>
        <v>0</v>
      </c>
      <c r="L33" s="110">
        <f>+'1.เลย'!L33+'2.เชียงคาน ใส่แค่ปี68มา'!L33+'3.ด่านซ้าย'!L33+'4.ท่าลี่'!L33+'5.นาด้วง'!L33+'6.นาแห้ว ส่งทุกเดือน'!L33+'7.ปากชม'!L33+'8.ผาขาว'!L33+'9.ภูกระดึง'!L33+'10.ภูเรือ'!L33+'11.ภูหลวง'!L33+'12.วังสะพุง'!L33+'13.หนองหิน'!L33+'14.เอราวัณ'!L33</f>
        <v>55000</v>
      </c>
      <c r="M33" s="110">
        <f>+'1.เลย'!M33+'2.เชียงคาน ใส่แค่ปี68มา'!M33+'3.ด่านซ้าย'!M33+'4.ท่าลี่'!M33+'5.นาด้วง'!M33+'6.นาแห้ว ส่งทุกเดือน'!M33+'7.ปากชม'!M33+'8.ผาขาว'!M33+'9.ภูกระดึง'!M33+'10.ภูเรือ'!M33+'11.ภูหลวง'!M33+'12.วังสะพุง'!M33+'13.หนองหิน'!M33+'14.เอราวัณ'!M33</f>
        <v>0</v>
      </c>
      <c r="N33" s="110">
        <f>+'1.เลย'!N33+'2.เชียงคาน ใส่แค่ปี68มา'!N33+'3.ด่านซ้าย'!N33+'4.ท่าลี่'!N33+'5.นาด้วง'!N33+'6.นาแห้ว ส่งทุกเดือน'!N33+'7.ปากชม'!N33+'8.ผาขาว'!N33+'9.ภูกระดึง'!N33+'10.ภูเรือ'!N33+'11.ภูหลวง'!N33+'12.วังสะพุง'!N33+'13.หนองหิน'!N33+'14.เอราวัณ'!N33</f>
        <v>55000</v>
      </c>
      <c r="O33" s="110">
        <f>+'1.เลย'!O33+'2.เชียงคาน ใส่แค่ปี68มา'!O33+'3.ด่านซ้าย'!O33+'4.ท่าลี่'!O33+'5.นาด้วง'!O33+'6.นาแห้ว ส่งทุกเดือน'!O33+'7.ปากชม'!O33+'8.ผาขาว'!O33+'9.ภูกระดึง'!O33+'10.ภูเรือ'!O33+'11.ภูหลวง'!O33+'12.วังสะพุง'!O33+'13.หนองหิน'!O33+'14.เอราวัณ'!O33</f>
        <v>0</v>
      </c>
      <c r="P33" s="110">
        <f>+'1.เลย'!P33+'2.เชียงคาน ใส่แค่ปี68มา'!P33+'3.ด่านซ้าย'!P33+'4.ท่าลี่'!P33+'5.นาด้วง'!P33+'6.นาแห้ว ส่งทุกเดือน'!P33+'7.ปากชม'!P33+'8.ผาขาว'!P33+'9.ภูกระดึง'!P33+'10.ภูเรือ'!P33+'11.ภูหลวง'!P33+'12.วังสะพุง'!P33+'13.หนองหิน'!P33+'14.เอราวัณ'!P33</f>
        <v>55000</v>
      </c>
      <c r="Q33" s="110">
        <f>+'1.เลย'!Q33+'2.เชียงคาน ใส่แค่ปี68มา'!Q33+'3.ด่านซ้าย'!Q33+'4.ท่าลี่'!Q33+'5.นาด้วง'!Q33+'6.นาแห้ว ส่งทุกเดือน'!Q33+'7.ปากชม'!Q33+'8.ผาขาว'!Q33+'9.ภูกระดึง'!Q33+'10.ภูเรือ'!Q33+'11.ภูหลวง'!Q33+'12.วังสะพุง'!Q33+'13.หนองหิน'!Q33+'14.เอราวัณ'!Q33</f>
        <v>0</v>
      </c>
      <c r="R33" s="110">
        <f>+'1.เลย'!R33+'2.เชียงคาน ใส่แค่ปี68มา'!R33+'3.ด่านซ้าย'!R33+'4.ท่าลี่'!R33+'5.นาด้วง'!R33+'6.นาแห้ว ส่งทุกเดือน'!R33+'7.ปากชม'!R33+'8.ผาขาว'!R33+'9.ภูกระดึง'!R33+'10.ภูเรือ'!R33+'11.ภูหลวง'!R33+'12.วังสะพุง'!R33+'13.หนองหิน'!R33+'14.เอราวัณ'!R33</f>
        <v>55000</v>
      </c>
      <c r="S33" s="110">
        <f>+'1.เลย'!S33+'2.เชียงคาน ใส่แค่ปี68มา'!S33+'3.ด่านซ้าย'!S33+'4.ท่าลี่'!S33+'5.นาด้วง'!S33+'6.นาแห้ว ส่งทุกเดือน'!S33+'7.ปากชม'!S33+'8.ผาขาว'!S33+'9.ภูกระดึง'!S33+'10.ภูเรือ'!S33+'11.ภูหลวง'!S33+'12.วังสะพุง'!S33+'13.หนองหิน'!S33+'14.เอราวัณ'!S33</f>
        <v>0</v>
      </c>
      <c r="T33" s="110">
        <f>+'1.เลย'!T33+'2.เชียงคาน ใส่แค่ปี68มา'!T33+'3.ด่านซ้าย'!T33+'4.ท่าลี่'!T33+'5.นาด้วง'!T33+'6.นาแห้ว ส่งทุกเดือน'!T33+'7.ปากชม'!T33+'8.ผาขาว'!T33+'9.ภูกระดึง'!T33+'10.ภูเรือ'!T33+'11.ภูหลวง'!T33+'12.วังสะพุง'!T33+'13.หนองหิน'!T33+'14.เอราวัณ'!T33</f>
        <v>55000</v>
      </c>
      <c r="U33" s="110">
        <f>+'1.เลย'!U33+'2.เชียงคาน ใส่แค่ปี68มา'!U33+'3.ด่านซ้าย'!U33+'4.ท่าลี่'!U33+'5.นาด้วง'!U33+'6.นาแห้ว ส่งทุกเดือน'!U33+'7.ปากชม'!U33+'8.ผาขาว'!U33+'9.ภูกระดึง'!U33+'10.ภูเรือ'!U33+'11.ภูหลวง'!U33+'12.วังสะพุง'!U33+'13.หนองหิน'!U33+'14.เอราวัณ'!U33</f>
        <v>0</v>
      </c>
      <c r="V33" s="110">
        <f>+'1.เลย'!V33+'2.เชียงคาน ใส่แค่ปี68มา'!V33+'3.ด่านซ้าย'!V33+'4.ท่าลี่'!V33+'5.นาด้วง'!V33+'6.นาแห้ว ส่งทุกเดือน'!V33+'7.ปากชม'!V33+'8.ผาขาว'!V33+'9.ภูกระดึง'!V33+'10.ภูเรือ'!V33+'11.ภูหลวง'!V33+'12.วังสะพุง'!V33+'13.หนองหิน'!V33+'14.เอราวัณ'!V33</f>
        <v>55000</v>
      </c>
      <c r="W33" s="110">
        <f>+'1.เลย'!W33+'2.เชียงคาน ใส่แค่ปี68มา'!W33+'3.ด่านซ้าย'!W33+'4.ท่าลี่'!W33+'5.นาด้วง'!W33+'6.นาแห้ว ส่งทุกเดือน'!W33+'7.ปากชม'!W33+'8.ผาขาว'!W33+'9.ภูกระดึง'!W33+'10.ภูเรือ'!W33+'11.ภูหลวง'!W33+'12.วังสะพุง'!W33+'13.หนองหิน'!W33+'14.เอราวัณ'!W33</f>
        <v>0</v>
      </c>
      <c r="X33" s="110">
        <f>+'1.เลย'!X33+'2.เชียงคาน ใส่แค่ปี68มา'!X33+'3.ด่านซ้าย'!X33+'4.ท่าลี่'!X33+'5.นาด้วง'!X33+'6.นาแห้ว ส่งทุกเดือน'!X33+'7.ปากชม'!X33+'8.ผาขาว'!X33+'9.ภูกระดึง'!X33+'10.ภูเรือ'!X33+'11.ภูหลวง'!X33+'12.วังสะพุง'!X33+'13.หนองหิน'!X33+'14.เอราวัณ'!X33</f>
        <v>65000</v>
      </c>
      <c r="Y33" s="110">
        <f>+'1.เลย'!Y33+'2.เชียงคาน ใส่แค่ปี68มา'!Y33+'3.ด่านซ้าย'!Y33+'4.ท่าลี่'!Y33+'5.นาด้วง'!Y33+'6.นาแห้ว ส่งทุกเดือน'!Y33+'7.ปากชม'!Y33+'8.ผาขาว'!Y33+'9.ภูกระดึง'!Y33+'10.ภูเรือ'!Y33+'11.ภูหลวง'!Y33+'12.วังสะพุง'!Y33+'13.หนองหิน'!Y33+'14.เอราวัณ'!Y33</f>
        <v>0</v>
      </c>
      <c r="Z33" s="110">
        <f>+'1.เลย'!Z33+'2.เชียงคาน ใส่แค่ปี68มา'!Z33+'3.ด่านซ้าย'!Z33+'4.ท่าลี่'!Z33+'5.นาด้วง'!Z33+'6.นาแห้ว ส่งทุกเดือน'!Z33+'7.ปากชม'!Z33+'8.ผาขาว'!Z33+'9.ภูกระดึง'!Z33+'10.ภูเรือ'!Z33+'11.ภูหลวง'!Z33+'12.วังสะพุง'!Z33+'13.หนองหิน'!Z33+'14.เอราวัณ'!Z33</f>
        <v>55000</v>
      </c>
      <c r="AA33" s="110">
        <f>+'1.เลย'!AA33+'2.เชียงคาน ใส่แค่ปี68มา'!AA33+'3.ด่านซ้าย'!AA33+'4.ท่าลี่'!AA33+'5.นาด้วง'!AA33+'6.นาแห้ว ส่งทุกเดือน'!AA33+'7.ปากชม'!AA33+'8.ผาขาว'!AA33+'9.ภูกระดึง'!AA33+'10.ภูเรือ'!AA33+'11.ภูหลวง'!AA33+'12.วังสะพุง'!AA33+'13.หนองหิน'!AA33+'14.เอราวัณ'!AA33</f>
        <v>0</v>
      </c>
      <c r="AB33" s="110">
        <f>+'1.เลย'!AB33+'2.เชียงคาน ใส่แค่ปี68มา'!AB33+'3.ด่านซ้าย'!AB33+'4.ท่าลี่'!AB33+'5.นาด้วง'!AB33+'6.นาแห้ว ส่งทุกเดือน'!AB33+'7.ปากชม'!AB33+'8.ผาขาว'!AB33+'9.ภูกระดึง'!AB33+'10.ภูเรือ'!AB33+'11.ภูหลวง'!AB33+'12.วังสะพุง'!AB33+'13.หนองหิน'!AB33+'14.เอราวัณ'!AB33</f>
        <v>55000</v>
      </c>
      <c r="AC33" s="110">
        <f>+'1.เลย'!AC33+'2.เชียงคาน ใส่แค่ปี68มา'!AC33+'3.ด่านซ้าย'!AC33+'4.ท่าลี่'!AC33+'5.นาด้วง'!AC33+'6.นาแห้ว ส่งทุกเดือน'!AC33+'7.ปากชม'!AC33+'8.ผาขาว'!AC33+'9.ภูกระดึง'!AC33+'10.ภูเรือ'!AC33+'11.ภูหลวง'!AC33+'12.วังสะพุง'!AC33+'13.หนองหิน'!AC33+'14.เอราวัณ'!AC33</f>
        <v>0</v>
      </c>
      <c r="AD33" s="110">
        <f t="shared" si="9"/>
        <v>2037400</v>
      </c>
      <c r="AE33" s="111">
        <f t="shared" si="10"/>
        <v>8.8630189620275495</v>
      </c>
      <c r="AF33" s="110">
        <f t="shared" si="11"/>
        <v>20950252.5</v>
      </c>
      <c r="AG33" s="111">
        <f t="shared" si="12"/>
        <v>91.136981037972447</v>
      </c>
    </row>
    <row r="34" spans="2:33" ht="24" customHeight="1">
      <c r="B34" s="109"/>
      <c r="C34" s="109"/>
      <c r="D34" s="109" t="s">
        <v>44</v>
      </c>
      <c r="E34" s="110">
        <f>+'1.เลย'!E34+'2.เชียงคาน ใส่แค่ปี68มา'!E34+'3.ด่านซ้าย'!E34+'4.ท่าลี่'!E34+'5.นาด้วง'!E34+'6.นาแห้ว ส่งทุกเดือน'!E34+'7.ปากชม'!E34+'8.ผาขาว'!E34+'9.ภูกระดึง'!E34+'10.ภูเรือ'!E34+'11.ภูหลวง'!E34+'12.วังสะพุง'!E34+'13.หนองหิน'!E34+'14.เอราวัณ'!E34</f>
        <v>104709568.71000001</v>
      </c>
      <c r="F34" s="110">
        <f>+'1.เลย'!F34+'2.เชียงคาน ใส่แค่ปี68มา'!F34+'3.ด่านซ้าย'!F34+'4.ท่าลี่'!F34+'5.นาด้วง'!F34+'6.นาแห้ว ส่งทุกเดือน'!F34+'7.ปากชม'!F34+'8.ผาขาว'!F34+'9.ภูกระดึง'!F34+'10.ภูเรือ'!F34+'11.ภูหลวง'!F34+'12.วังสะพุง'!F34+'13.หนองหิน'!F34+'14.เอราวัณ'!F34</f>
        <v>6293900</v>
      </c>
      <c r="G34" s="110">
        <f>+'1.เลย'!G34+'2.เชียงคาน ใส่แค่ปี68มา'!G34+'3.ด่านซ้าย'!G34+'4.ท่าลี่'!G34+'5.นาด้วง'!G34+'6.นาแห้ว ส่งทุกเดือน'!G34+'7.ปากชม'!G34+'8.ผาขาว'!G34+'9.ภูกระดึง'!G34+'10.ภูเรือ'!G34+'11.ภูหลวง'!G34+'12.วังสะพุง'!G34+'13.หนองหิน'!G34+'14.เอราวัณ'!G34</f>
        <v>7024600</v>
      </c>
      <c r="H34" s="110">
        <f>+'1.เลย'!H34+'2.เชียงคาน ใส่แค่ปี68มา'!H34+'3.ด่านซ้าย'!H34+'4.ท่าลี่'!H34+'5.นาด้วง'!H34+'6.นาแห้ว ส่งทุกเดือน'!H34+'7.ปากชม'!H34+'8.ผาขาว'!H34+'9.ภูกระดึง'!H34+'10.ภูเรือ'!H34+'11.ภูหลวง'!H34+'12.วังสะพุง'!H34+'13.หนองหิน'!H34+'14.เอราวัณ'!H34</f>
        <v>155000</v>
      </c>
      <c r="I34" s="110">
        <f>+'1.เลย'!I34+'2.เชียงคาน ใส่แค่ปี68มา'!I34+'3.ด่านซ้าย'!I34+'4.ท่าลี่'!I34+'5.นาด้วง'!I34+'6.นาแห้ว ส่งทุกเดือน'!I34+'7.ปากชม'!I34+'8.ผาขาว'!I34+'9.ภูกระดึง'!I34+'10.ภูเรือ'!I34+'11.ภูหลวง'!I34+'12.วังสะพุง'!I34+'13.หนองหิน'!I34+'14.เอราวัณ'!I34</f>
        <v>0</v>
      </c>
      <c r="J34" s="110">
        <f>+'1.เลย'!J34+'2.เชียงคาน ใส่แค่ปี68มา'!J34+'3.ด่านซ้าย'!J34+'4.ท่าลี่'!J34+'5.นาด้วง'!J34+'6.นาแห้ว ส่งทุกเดือน'!J34+'7.ปากชม'!J34+'8.ผาขาว'!J34+'9.ภูกระดึง'!J34+'10.ภูเรือ'!J34+'11.ภูหลวง'!J34+'12.วังสะพุง'!J34+'13.หนองหิน'!J34+'14.เอราวัณ'!J34</f>
        <v>193700</v>
      </c>
      <c r="K34" s="110">
        <f>+'1.เลย'!K34+'2.เชียงคาน ใส่แค่ปี68มา'!K34+'3.ด่านซ้าย'!K34+'4.ท่าลี่'!K34+'5.นาด้วง'!K34+'6.นาแห้ว ส่งทุกเดือน'!K34+'7.ปากชม'!K34+'8.ผาขาว'!K34+'9.ภูกระดึง'!K34+'10.ภูเรือ'!K34+'11.ภูหลวง'!K34+'12.วังสะพุง'!K34+'13.หนองหิน'!K34+'14.เอราวัณ'!K34</f>
        <v>0</v>
      </c>
      <c r="L34" s="110">
        <f>+'1.เลย'!L34+'2.เชียงคาน ใส่แค่ปี68มา'!L34+'3.ด่านซ้าย'!L34+'4.ท่าลี่'!L34+'5.นาด้วง'!L34+'6.นาแห้ว ส่งทุกเดือน'!L34+'7.ปากชม'!L34+'8.ผาขาว'!L34+'9.ภูกระดึง'!L34+'10.ภูเรือ'!L34+'11.ภูหลวง'!L34+'12.วังสะพุง'!L34+'13.หนองหิน'!L34+'14.เอราวัณ'!L34</f>
        <v>834100</v>
      </c>
      <c r="M34" s="110">
        <f>+'1.เลย'!M34+'2.เชียงคาน ใส่แค่ปี68มา'!M34+'3.ด่านซ้าย'!M34+'4.ท่าลี่'!M34+'5.นาด้วง'!M34+'6.นาแห้ว ส่งทุกเดือน'!M34+'7.ปากชม'!M34+'8.ผาขาว'!M34+'9.ภูกระดึง'!M34+'10.ภูเรือ'!M34+'11.ภูหลวง'!M34+'12.วังสะพุง'!M34+'13.หนองหิน'!M34+'14.เอราวัณ'!M34</f>
        <v>0</v>
      </c>
      <c r="N34" s="110">
        <f>+'1.เลย'!N34+'2.เชียงคาน ใส่แค่ปี68มา'!N34+'3.ด่านซ้าย'!N34+'4.ท่าลี่'!N34+'5.นาด้วง'!N34+'6.นาแห้ว ส่งทุกเดือน'!N34+'7.ปากชม'!N34+'8.ผาขาว'!N34+'9.ภูกระดึง'!N34+'10.ภูเรือ'!N34+'11.ภูหลวง'!N34+'12.วังสะพุง'!N34+'13.หนองหิน'!N34+'14.เอราวัณ'!N34</f>
        <v>154500</v>
      </c>
      <c r="O34" s="110">
        <f>+'1.เลย'!O34+'2.เชียงคาน ใส่แค่ปี68มา'!O34+'3.ด่านซ้าย'!O34+'4.ท่าลี่'!O34+'5.นาด้วง'!O34+'6.นาแห้ว ส่งทุกเดือน'!O34+'7.ปากชม'!O34+'8.ผาขาว'!O34+'9.ภูกระดึง'!O34+'10.ภูเรือ'!O34+'11.ภูหลวง'!O34+'12.วังสะพุง'!O34+'13.หนองหิน'!O34+'14.เอราวัณ'!O34</f>
        <v>0</v>
      </c>
      <c r="P34" s="110">
        <f>+'1.เลย'!P34+'2.เชียงคาน ใส่แค่ปี68มา'!P34+'3.ด่านซ้าย'!P34+'4.ท่าลี่'!P34+'5.นาด้วง'!P34+'6.นาแห้ว ส่งทุกเดือน'!P34+'7.ปากชม'!P34+'8.ผาขาว'!P34+'9.ภูกระดึง'!P34+'10.ภูเรือ'!P34+'11.ภูหลวง'!P34+'12.วังสะพุง'!P34+'13.หนองหิน'!P34+'14.เอราวัณ'!P34</f>
        <v>146500</v>
      </c>
      <c r="Q34" s="110">
        <f>+'1.เลย'!Q34+'2.เชียงคาน ใส่แค่ปี68มา'!Q34+'3.ด่านซ้าย'!Q34+'4.ท่าลี่'!Q34+'5.นาด้วง'!Q34+'6.นาแห้ว ส่งทุกเดือน'!Q34+'7.ปากชม'!Q34+'8.ผาขาว'!Q34+'9.ภูกระดึง'!Q34+'10.ภูเรือ'!Q34+'11.ภูหลวง'!Q34+'12.วังสะพุง'!Q34+'13.หนองหิน'!Q34+'14.เอราวัณ'!Q34</f>
        <v>0</v>
      </c>
      <c r="R34" s="110">
        <f>+'1.เลย'!R34+'2.เชียงคาน ใส่แค่ปี68มา'!R34+'3.ด่านซ้าย'!R34+'4.ท่าลี่'!R34+'5.นาด้วง'!R34+'6.นาแห้ว ส่งทุกเดือน'!R34+'7.ปากชม'!R34+'8.ผาขาว'!R34+'9.ภูกระดึง'!R34+'10.ภูเรือ'!R34+'11.ภูหลวง'!R34+'12.วังสะพุง'!R34+'13.หนองหิน'!R34+'14.เอราวัณ'!R34</f>
        <v>512300</v>
      </c>
      <c r="S34" s="110">
        <f>+'1.เลย'!S34+'2.เชียงคาน ใส่แค่ปี68มา'!S34+'3.ด่านซ้าย'!S34+'4.ท่าลี่'!S34+'5.นาด้วง'!S34+'6.นาแห้ว ส่งทุกเดือน'!S34+'7.ปากชม'!S34+'8.ผาขาว'!S34+'9.ภูกระดึง'!S34+'10.ภูเรือ'!S34+'11.ภูหลวง'!S34+'12.วังสะพุง'!S34+'13.หนองหิน'!S34+'14.เอราวัณ'!S34</f>
        <v>0</v>
      </c>
      <c r="T34" s="110">
        <f>+'1.เลย'!T34+'2.เชียงคาน ใส่แค่ปี68มา'!T34+'3.ด่านซ้าย'!T34+'4.ท่าลี่'!T34+'5.นาด้วง'!T34+'6.นาแห้ว ส่งทุกเดือน'!T34+'7.ปากชม'!T34+'8.ผาขาว'!T34+'9.ภูกระดึง'!T34+'10.ภูเรือ'!T34+'11.ภูหลวง'!T34+'12.วังสะพุง'!T34+'13.หนองหิน'!T34+'14.เอราวัณ'!T34</f>
        <v>1216200</v>
      </c>
      <c r="U34" s="110">
        <f>+'1.เลย'!U34+'2.เชียงคาน ใส่แค่ปี68มา'!U34+'3.ด่านซ้าย'!U34+'4.ท่าลี่'!U34+'5.นาด้วง'!U34+'6.นาแห้ว ส่งทุกเดือน'!U34+'7.ปากชม'!U34+'8.ผาขาว'!U34+'9.ภูกระดึง'!U34+'10.ภูเรือ'!U34+'11.ภูหลวง'!U34+'12.วังสะพุง'!U34+'13.หนองหิน'!U34+'14.เอราวัณ'!U34</f>
        <v>0</v>
      </c>
      <c r="V34" s="110">
        <f>+'1.เลย'!V34+'2.เชียงคาน ใส่แค่ปี68มา'!V34+'3.ด่านซ้าย'!V34+'4.ท่าลี่'!V34+'5.นาด้วง'!V34+'6.นาแห้ว ส่งทุกเดือน'!V34+'7.ปากชม'!V34+'8.ผาขาว'!V34+'9.ภูกระดึง'!V34+'10.ภูเรือ'!V34+'11.ภูหลวง'!V34+'12.วังสะพุง'!V34+'13.หนองหิน'!V34+'14.เอราวัณ'!V34</f>
        <v>514800</v>
      </c>
      <c r="W34" s="110">
        <f>+'1.เลย'!W34+'2.เชียงคาน ใส่แค่ปี68มา'!W34+'3.ด่านซ้าย'!W34+'4.ท่าลี่'!W34+'5.นาด้วง'!W34+'6.นาแห้ว ส่งทุกเดือน'!W34+'7.ปากชม'!W34+'8.ผาขาว'!W34+'9.ภูกระดึง'!W34+'10.ภูเรือ'!W34+'11.ภูหลวง'!W34+'12.วังสะพุง'!W34+'13.หนองหิน'!W34+'14.เอราวัณ'!W34</f>
        <v>0</v>
      </c>
      <c r="X34" s="110">
        <f>+'1.เลย'!X34+'2.เชียงคาน ใส่แค่ปี68มา'!X34+'3.ด่านซ้าย'!X34+'4.ท่าลี่'!X34+'5.นาด้วง'!X34+'6.นาแห้ว ส่งทุกเดือน'!X34+'7.ปากชม'!X34+'8.ผาขาว'!X34+'9.ภูกระดึง'!X34+'10.ภูเรือ'!X34+'11.ภูหลวง'!X34+'12.วังสะพุง'!X34+'13.หนองหิน'!X34+'14.เอราวัณ'!X34</f>
        <v>567600</v>
      </c>
      <c r="Y34" s="110">
        <f>+'1.เลย'!Y34+'2.เชียงคาน ใส่แค่ปี68มา'!Y34+'3.ด่านซ้าย'!Y34+'4.ท่าลี่'!Y34+'5.นาด้วง'!Y34+'6.นาแห้ว ส่งทุกเดือน'!Y34+'7.ปากชม'!Y34+'8.ผาขาว'!Y34+'9.ภูกระดึง'!Y34+'10.ภูเรือ'!Y34+'11.ภูหลวง'!Y34+'12.วังสะพุง'!Y34+'13.หนองหิน'!Y34+'14.เอราวัณ'!Y34</f>
        <v>0</v>
      </c>
      <c r="Z34" s="110">
        <f>+'1.เลย'!Z34+'2.เชียงคาน ใส่แค่ปี68มา'!Z34+'3.ด่านซ้าย'!Z34+'4.ท่าลี่'!Z34+'5.นาด้วง'!Z34+'6.นาแห้ว ส่งทุกเดือน'!Z34+'7.ปากชม'!Z34+'8.ผาขาว'!Z34+'9.ภูกระดึง'!Z34+'10.ภูเรือ'!Z34+'11.ภูหลวง'!Z34+'12.วังสะพุง'!Z34+'13.หนองหิน'!Z34+'14.เอราวัณ'!Z34</f>
        <v>538100</v>
      </c>
      <c r="AA34" s="110">
        <f>+'1.เลย'!AA34+'2.เชียงคาน ใส่แค่ปี68มา'!AA34+'3.ด่านซ้าย'!AA34+'4.ท่าลี่'!AA34+'5.นาด้วง'!AA34+'6.นาแห้ว ส่งทุกเดือน'!AA34+'7.ปากชม'!AA34+'8.ผาขาว'!AA34+'9.ภูกระดึง'!AA34+'10.ภูเรือ'!AA34+'11.ภูหลวง'!AA34+'12.วังสะพุง'!AA34+'13.หนองหิน'!AA34+'14.เอราวัณ'!AA34</f>
        <v>0</v>
      </c>
      <c r="AB34" s="110">
        <f>+'1.เลย'!AB34+'2.เชียงคาน ใส่แค่ปี68มา'!AB34+'3.ด่านซ้าย'!AB34+'4.ท่าลี่'!AB34+'5.นาด้วง'!AB34+'6.นาแห้ว ส่งทุกเดือน'!AB34+'7.ปากชม'!AB34+'8.ผาขาว'!AB34+'9.ภูกระดึง'!AB34+'10.ภูเรือ'!AB34+'11.ภูหลวง'!AB34+'12.วังสะพุง'!AB34+'13.หนองหิน'!AB34+'14.เอราวัณ'!AB34</f>
        <v>151400</v>
      </c>
      <c r="AC34" s="110">
        <f>+'1.เลย'!AC34+'2.เชียงคาน ใส่แค่ปี68มา'!AC34+'3.ด่านซ้าย'!AC34+'4.ท่าลี่'!AC34+'5.นาด้วง'!AC34+'6.นาแห้ว ส่งทุกเดือน'!AC34+'7.ปากชม'!AC34+'8.ผาขาว'!AC34+'9.ภูกระดึง'!AC34+'10.ภูเรือ'!AC34+'11.ภูหลวง'!AC34+'12.วังสะพุง'!AC34+'13.หนองหิน'!AC34+'14.เอราวัณ'!AC34</f>
        <v>0</v>
      </c>
      <c r="AD34" s="110">
        <f t="shared" si="9"/>
        <v>18302700</v>
      </c>
      <c r="AE34" s="111">
        <f t="shared" si="10"/>
        <v>17.479491344951025</v>
      </c>
      <c r="AF34" s="110">
        <f t="shared" si="11"/>
        <v>86406868.710000008</v>
      </c>
      <c r="AG34" s="111">
        <f t="shared" si="12"/>
        <v>82.520508655048971</v>
      </c>
    </row>
    <row r="35" spans="2:33" ht="24" customHeight="1">
      <c r="B35" s="109"/>
      <c r="C35" s="109"/>
      <c r="D35" s="109" t="s">
        <v>46</v>
      </c>
      <c r="E35" s="110">
        <f>+'1.เลย'!E35+'2.เชียงคาน ใส่แค่ปี68มา'!E35+'3.ด่านซ้าย'!E35+'4.ท่าลี่'!E35+'5.นาด้วง'!E35+'6.นาแห้ว ส่งทุกเดือน'!E35+'7.ปากชม'!E35+'8.ผาขาว'!E35+'9.ภูกระดึง'!E35+'10.ภูเรือ'!E35+'11.ภูหลวง'!E35+'12.วังสะพุง'!E35+'13.หนองหิน'!E35+'14.เอราวัณ'!E35</f>
        <v>35000000</v>
      </c>
      <c r="F35" s="110">
        <f>+'1.เลย'!F35+'2.เชียงคาน ใส่แค่ปี68มา'!F35+'3.ด่านซ้าย'!F35+'4.ท่าลี่'!F35+'5.นาด้วง'!F35+'6.นาแห้ว ส่งทุกเดือน'!F35+'7.ปากชม'!F35+'8.ผาขาว'!F35+'9.ภูกระดึง'!F35+'10.ภูเรือ'!F35+'11.ภูหลวง'!F35+'12.วังสะพุง'!F35+'13.หนองหิน'!F35+'14.เอราวัณ'!F35</f>
        <v>0</v>
      </c>
      <c r="G35" s="110">
        <f>+'1.เลย'!G35+'2.เชียงคาน ใส่แค่ปี68มา'!G35+'3.ด่านซ้าย'!G35+'4.ท่าลี่'!G35+'5.นาด้วง'!G35+'6.นาแห้ว ส่งทุกเดือน'!G35+'7.ปากชม'!G35+'8.ผาขาว'!G35+'9.ภูกระดึง'!G35+'10.ภูเรือ'!G35+'11.ภูหลวง'!G35+'12.วังสะพุง'!G35+'13.หนองหิน'!G35+'14.เอราวัณ'!G35</f>
        <v>0</v>
      </c>
      <c r="H35" s="110">
        <f>+'1.เลย'!H35+'2.เชียงคาน ใส่แค่ปี68มา'!H35+'3.ด่านซ้าย'!H35+'4.ท่าลี่'!H35+'5.นาด้วง'!H35+'6.นาแห้ว ส่งทุกเดือน'!H35+'7.ปากชม'!H35+'8.ผาขาว'!H35+'9.ภูกระดึง'!H35+'10.ภูเรือ'!H35+'11.ภูหลวง'!H35+'12.วังสะพุง'!H35+'13.หนองหิน'!H35+'14.เอราวัณ'!H35</f>
        <v>0</v>
      </c>
      <c r="I35" s="110">
        <f>+'1.เลย'!I35+'2.เชียงคาน ใส่แค่ปี68มา'!I35+'3.ด่านซ้าย'!I35+'4.ท่าลี่'!I35+'5.นาด้วง'!I35+'6.นาแห้ว ส่งทุกเดือน'!I35+'7.ปากชม'!I35+'8.ผาขาว'!I35+'9.ภูกระดึง'!I35+'10.ภูเรือ'!I35+'11.ภูหลวง'!I35+'12.วังสะพุง'!I35+'13.หนองหิน'!I35+'14.เอราวัณ'!I35</f>
        <v>0</v>
      </c>
      <c r="J35" s="110">
        <f>+'1.เลย'!J35+'2.เชียงคาน ใส่แค่ปี68มา'!J35+'3.ด่านซ้าย'!J35+'4.ท่าลี่'!J35+'5.นาด้วง'!J35+'6.นาแห้ว ส่งทุกเดือน'!J35+'7.ปากชม'!J35+'8.ผาขาว'!J35+'9.ภูกระดึง'!J35+'10.ภูเรือ'!J35+'11.ภูหลวง'!J35+'12.วังสะพุง'!J35+'13.หนองหิน'!J35+'14.เอราวัณ'!J35</f>
        <v>0</v>
      </c>
      <c r="K35" s="110">
        <f>+'1.เลย'!K35+'2.เชียงคาน ใส่แค่ปี68มา'!K35+'3.ด่านซ้าย'!K35+'4.ท่าลี่'!K35+'5.นาด้วง'!K35+'6.นาแห้ว ส่งทุกเดือน'!K35+'7.ปากชม'!K35+'8.ผาขาว'!K35+'9.ภูกระดึง'!K35+'10.ภูเรือ'!K35+'11.ภูหลวง'!K35+'12.วังสะพุง'!K35+'13.หนองหิน'!K35+'14.เอราวัณ'!K35</f>
        <v>0</v>
      </c>
      <c r="L35" s="110">
        <f>+'1.เลย'!L35+'2.เชียงคาน ใส่แค่ปี68มา'!L35+'3.ด่านซ้าย'!L35+'4.ท่าลี่'!L35+'5.นาด้วง'!L35+'6.นาแห้ว ส่งทุกเดือน'!L35+'7.ปากชม'!L35+'8.ผาขาว'!L35+'9.ภูกระดึง'!L35+'10.ภูเรือ'!L35+'11.ภูหลวง'!L35+'12.วังสะพุง'!L35+'13.หนองหิน'!L35+'14.เอราวัณ'!L35</f>
        <v>0</v>
      </c>
      <c r="M35" s="110">
        <f>+'1.เลย'!M35+'2.เชียงคาน ใส่แค่ปี68มา'!M35+'3.ด่านซ้าย'!M35+'4.ท่าลี่'!M35+'5.นาด้วง'!M35+'6.นาแห้ว ส่งทุกเดือน'!M35+'7.ปากชม'!M35+'8.ผาขาว'!M35+'9.ภูกระดึง'!M35+'10.ภูเรือ'!M35+'11.ภูหลวง'!M35+'12.วังสะพุง'!M35+'13.หนองหิน'!M35+'14.เอราวัณ'!M35</f>
        <v>0</v>
      </c>
      <c r="N35" s="110">
        <f>+'1.เลย'!N35+'2.เชียงคาน ใส่แค่ปี68มา'!N35+'3.ด่านซ้าย'!N35+'4.ท่าลี่'!N35+'5.นาด้วง'!N35+'6.นาแห้ว ส่งทุกเดือน'!N35+'7.ปากชม'!N35+'8.ผาขาว'!N35+'9.ภูกระดึง'!N35+'10.ภูเรือ'!N35+'11.ภูหลวง'!N35+'12.วังสะพุง'!N35+'13.หนองหิน'!N35+'14.เอราวัณ'!N35</f>
        <v>0</v>
      </c>
      <c r="O35" s="110">
        <f>+'1.เลย'!O35+'2.เชียงคาน ใส่แค่ปี68มา'!O35+'3.ด่านซ้าย'!O35+'4.ท่าลี่'!O35+'5.นาด้วง'!O35+'6.นาแห้ว ส่งทุกเดือน'!O35+'7.ปากชม'!O35+'8.ผาขาว'!O35+'9.ภูกระดึง'!O35+'10.ภูเรือ'!O35+'11.ภูหลวง'!O35+'12.วังสะพุง'!O35+'13.หนองหิน'!O35+'14.เอราวัณ'!O35</f>
        <v>0</v>
      </c>
      <c r="P35" s="110">
        <f>+'1.เลย'!P35+'2.เชียงคาน ใส่แค่ปี68มา'!P35+'3.ด่านซ้าย'!P35+'4.ท่าลี่'!P35+'5.นาด้วง'!P35+'6.นาแห้ว ส่งทุกเดือน'!P35+'7.ปากชม'!P35+'8.ผาขาว'!P35+'9.ภูกระดึง'!P35+'10.ภูเรือ'!P35+'11.ภูหลวง'!P35+'12.วังสะพุง'!P35+'13.หนองหิน'!P35+'14.เอราวัณ'!P35</f>
        <v>0</v>
      </c>
      <c r="Q35" s="110">
        <f>+'1.เลย'!Q35+'2.เชียงคาน ใส่แค่ปี68มา'!Q35+'3.ด่านซ้าย'!Q35+'4.ท่าลี่'!Q35+'5.นาด้วง'!Q35+'6.นาแห้ว ส่งทุกเดือน'!Q35+'7.ปากชม'!Q35+'8.ผาขาว'!Q35+'9.ภูกระดึง'!Q35+'10.ภูเรือ'!Q35+'11.ภูหลวง'!Q35+'12.วังสะพุง'!Q35+'13.หนองหิน'!Q35+'14.เอราวัณ'!Q35</f>
        <v>0</v>
      </c>
      <c r="R35" s="110">
        <f>+'1.เลย'!R35+'2.เชียงคาน ใส่แค่ปี68มา'!R35+'3.ด่านซ้าย'!R35+'4.ท่าลี่'!R35+'5.นาด้วง'!R35+'6.นาแห้ว ส่งทุกเดือน'!R35+'7.ปากชม'!R35+'8.ผาขาว'!R35+'9.ภูกระดึง'!R35+'10.ภูเรือ'!R35+'11.ภูหลวง'!R35+'12.วังสะพุง'!R35+'13.หนองหิน'!R35+'14.เอราวัณ'!R35</f>
        <v>0</v>
      </c>
      <c r="S35" s="110">
        <f>+'1.เลย'!S35+'2.เชียงคาน ใส่แค่ปี68มา'!S35+'3.ด่านซ้าย'!S35+'4.ท่าลี่'!S35+'5.นาด้วง'!S35+'6.นาแห้ว ส่งทุกเดือน'!S35+'7.ปากชม'!S35+'8.ผาขาว'!S35+'9.ภูกระดึง'!S35+'10.ภูเรือ'!S35+'11.ภูหลวง'!S35+'12.วังสะพุง'!S35+'13.หนองหิน'!S35+'14.เอราวัณ'!S35</f>
        <v>0</v>
      </c>
      <c r="T35" s="110">
        <f>+'1.เลย'!T35+'2.เชียงคาน ใส่แค่ปี68มา'!T35+'3.ด่านซ้าย'!T35+'4.ท่าลี่'!T35+'5.นาด้วง'!T35+'6.นาแห้ว ส่งทุกเดือน'!T35+'7.ปากชม'!T35+'8.ผาขาว'!T35+'9.ภูกระดึง'!T35+'10.ภูเรือ'!T35+'11.ภูหลวง'!T35+'12.วังสะพุง'!T35+'13.หนองหิน'!T35+'14.เอราวัณ'!T35</f>
        <v>0</v>
      </c>
      <c r="U35" s="110">
        <f>+'1.เลย'!U35+'2.เชียงคาน ใส่แค่ปี68มา'!U35+'3.ด่านซ้าย'!U35+'4.ท่าลี่'!U35+'5.นาด้วง'!U35+'6.นาแห้ว ส่งทุกเดือน'!U35+'7.ปากชม'!U35+'8.ผาขาว'!U35+'9.ภูกระดึง'!U35+'10.ภูเรือ'!U35+'11.ภูหลวง'!U35+'12.วังสะพุง'!U35+'13.หนองหิน'!U35+'14.เอราวัณ'!U35</f>
        <v>0</v>
      </c>
      <c r="V35" s="110">
        <f>+'1.เลย'!V35+'2.เชียงคาน ใส่แค่ปี68มา'!V35+'3.ด่านซ้าย'!V35+'4.ท่าลี่'!V35+'5.นาด้วง'!V35+'6.นาแห้ว ส่งทุกเดือน'!V35+'7.ปากชม'!V35+'8.ผาขาว'!V35+'9.ภูกระดึง'!V35+'10.ภูเรือ'!V35+'11.ภูหลวง'!V35+'12.วังสะพุง'!V35+'13.หนองหิน'!V35+'14.เอราวัณ'!V35</f>
        <v>0</v>
      </c>
      <c r="W35" s="110">
        <f>+'1.เลย'!W35+'2.เชียงคาน ใส่แค่ปี68มา'!W35+'3.ด่านซ้าย'!W35+'4.ท่าลี่'!W35+'5.นาด้วง'!W35+'6.นาแห้ว ส่งทุกเดือน'!W35+'7.ปากชม'!W35+'8.ผาขาว'!W35+'9.ภูกระดึง'!W35+'10.ภูเรือ'!W35+'11.ภูหลวง'!W35+'12.วังสะพุง'!W35+'13.หนองหิน'!W35+'14.เอราวัณ'!W35</f>
        <v>0</v>
      </c>
      <c r="X35" s="110">
        <f>+'1.เลย'!X35+'2.เชียงคาน ใส่แค่ปี68มา'!X35+'3.ด่านซ้าย'!X35+'4.ท่าลี่'!X35+'5.นาด้วง'!X35+'6.นาแห้ว ส่งทุกเดือน'!X35+'7.ปากชม'!X35+'8.ผาขาว'!X35+'9.ภูกระดึง'!X35+'10.ภูเรือ'!X35+'11.ภูหลวง'!X35+'12.วังสะพุง'!X35+'13.หนองหิน'!X35+'14.เอราวัณ'!X35</f>
        <v>0</v>
      </c>
      <c r="Y35" s="110">
        <f>+'1.เลย'!Y35+'2.เชียงคาน ใส่แค่ปี68มา'!Y35+'3.ด่านซ้าย'!Y35+'4.ท่าลี่'!Y35+'5.นาด้วง'!Y35+'6.นาแห้ว ส่งทุกเดือน'!Y35+'7.ปากชม'!Y35+'8.ผาขาว'!Y35+'9.ภูกระดึง'!Y35+'10.ภูเรือ'!Y35+'11.ภูหลวง'!Y35+'12.วังสะพุง'!Y35+'13.หนองหิน'!Y35+'14.เอราวัณ'!Y35</f>
        <v>0</v>
      </c>
      <c r="Z35" s="110">
        <f>+'1.เลย'!Z35+'2.เชียงคาน ใส่แค่ปี68มา'!Z35+'3.ด่านซ้าย'!Z35+'4.ท่าลี่'!Z35+'5.นาด้วง'!Z35+'6.นาแห้ว ส่งทุกเดือน'!Z35+'7.ปากชม'!Z35+'8.ผาขาว'!Z35+'9.ภูกระดึง'!Z35+'10.ภูเรือ'!Z35+'11.ภูหลวง'!Z35+'12.วังสะพุง'!Z35+'13.หนองหิน'!Z35+'14.เอราวัณ'!Z35</f>
        <v>0</v>
      </c>
      <c r="AA35" s="110">
        <f>+'1.เลย'!AA35+'2.เชียงคาน ใส่แค่ปี68มา'!AA35+'3.ด่านซ้าย'!AA35+'4.ท่าลี่'!AA35+'5.นาด้วง'!AA35+'6.นาแห้ว ส่งทุกเดือน'!AA35+'7.ปากชม'!AA35+'8.ผาขาว'!AA35+'9.ภูกระดึง'!AA35+'10.ภูเรือ'!AA35+'11.ภูหลวง'!AA35+'12.วังสะพุง'!AA35+'13.หนองหิน'!AA35+'14.เอราวัณ'!AA35</f>
        <v>0</v>
      </c>
      <c r="AB35" s="110">
        <f>+'1.เลย'!AB35+'2.เชียงคาน ใส่แค่ปี68มา'!AB35+'3.ด่านซ้าย'!AB35+'4.ท่าลี่'!AB35+'5.นาด้วง'!AB35+'6.นาแห้ว ส่งทุกเดือน'!AB35+'7.ปากชม'!AB35+'8.ผาขาว'!AB35+'9.ภูกระดึง'!AB35+'10.ภูเรือ'!AB35+'11.ภูหลวง'!AB35+'12.วังสะพุง'!AB35+'13.หนองหิน'!AB35+'14.เอราวัณ'!AB35</f>
        <v>0</v>
      </c>
      <c r="AC35" s="110">
        <f>+'1.เลย'!AC35+'2.เชียงคาน ใส่แค่ปี68มา'!AC35+'3.ด่านซ้าย'!AC35+'4.ท่าลี่'!AC35+'5.นาด้วง'!AC35+'6.นาแห้ว ส่งทุกเดือน'!AC35+'7.ปากชม'!AC35+'8.ผาขาว'!AC35+'9.ภูกระดึง'!AC35+'10.ภูเรือ'!AC35+'11.ภูหลวง'!AC35+'12.วังสะพุง'!AC35+'13.หนองหิน'!AC35+'14.เอราวัณ'!AC35</f>
        <v>0</v>
      </c>
      <c r="AD35" s="110">
        <f t="shared" si="9"/>
        <v>0</v>
      </c>
      <c r="AE35" s="111">
        <f t="shared" si="10"/>
        <v>0</v>
      </c>
      <c r="AF35" s="110">
        <f t="shared" si="11"/>
        <v>35000000</v>
      </c>
      <c r="AG35" s="111">
        <f t="shared" si="12"/>
        <v>100</v>
      </c>
    </row>
    <row r="36" spans="2:33" ht="24" customHeight="1">
      <c r="B36" s="109"/>
      <c r="C36" s="109"/>
      <c r="D36" s="109" t="s">
        <v>48</v>
      </c>
      <c r="E36" s="110">
        <f>+'1.เลย'!E36+'2.เชียงคาน ใส่แค่ปี68มา'!E36+'3.ด่านซ้าย'!E36+'4.ท่าลี่'!E36+'5.นาด้วง'!E36+'6.นาแห้ว ส่งทุกเดือน'!E36+'7.ปากชม'!E36+'8.ผาขาว'!E36+'9.ภูกระดึง'!E36+'10.ภูเรือ'!E36+'11.ภูหลวง'!E36+'12.วังสะพุง'!E36+'13.หนองหิน'!E36+'14.เอราวัณ'!E36</f>
        <v>3936738.1</v>
      </c>
      <c r="F36" s="110">
        <f>+'1.เลย'!F36+'2.เชียงคาน ใส่แค่ปี68มา'!F36+'3.ด่านซ้าย'!F36+'4.ท่าลี่'!F36+'5.นาด้วง'!F36+'6.นาแห้ว ส่งทุกเดือน'!F36+'7.ปากชม'!F36+'8.ผาขาว'!F36+'9.ภูกระดึง'!F36+'10.ภูเรือ'!F36+'11.ภูหลวง'!F36+'12.วังสะพุง'!F36+'13.หนองหิน'!F36+'14.เอราวัณ'!F36</f>
        <v>143932.26</v>
      </c>
      <c r="G36" s="110">
        <f>+'1.เลย'!G36+'2.เชียงคาน ใส่แค่ปี68มา'!G36+'3.ด่านซ้าย'!G36+'4.ท่าลี่'!G36+'5.นาด้วง'!G36+'6.นาแห้ว ส่งทุกเดือน'!G36+'7.ปากชม'!G36+'8.ผาขาว'!G36+'9.ภูกระดึง'!G36+'10.ภูเรือ'!G36+'11.ภูหลวง'!G36+'12.วังสะพุง'!G36+'13.หนองหิน'!G36+'14.เอราวัณ'!G36</f>
        <v>126000</v>
      </c>
      <c r="H36" s="110">
        <f>+'1.เลย'!H36+'2.เชียงคาน ใส่แค่ปี68มา'!H36+'3.ด่านซ้าย'!H36+'4.ท่าลี่'!H36+'5.นาด้วง'!H36+'6.นาแห้ว ส่งทุกเดือน'!H36+'7.ปากชม'!H36+'8.ผาขาว'!H36+'9.ภูกระดึง'!H36+'10.ภูเรือ'!H36+'11.ภูหลวง'!H36+'12.วังสะพุง'!H36+'13.หนองหิน'!H36+'14.เอราวัณ'!H36</f>
        <v>10500</v>
      </c>
      <c r="I36" s="110">
        <f>+'1.เลย'!I36+'2.เชียงคาน ใส่แค่ปี68มา'!I36+'3.ด่านซ้าย'!I36+'4.ท่าลี่'!I36+'5.นาด้วง'!I36+'6.นาแห้ว ส่งทุกเดือน'!I36+'7.ปากชม'!I36+'8.ผาขาว'!I36+'9.ภูกระดึง'!I36+'10.ภูเรือ'!I36+'11.ภูหลวง'!I36+'12.วังสะพุง'!I36+'13.หนองหิน'!I36+'14.เอราวัณ'!I36</f>
        <v>0</v>
      </c>
      <c r="J36" s="110">
        <f>+'1.เลย'!J36+'2.เชียงคาน ใส่แค่ปี68มา'!J36+'3.ด่านซ้าย'!J36+'4.ท่าลี่'!J36+'5.นาด้วง'!J36+'6.นาแห้ว ส่งทุกเดือน'!J36+'7.ปากชม'!J36+'8.ผาขาว'!J36+'9.ภูกระดึง'!J36+'10.ภูเรือ'!J36+'11.ภูหลวง'!J36+'12.วังสะพุง'!J36+'13.หนองหิน'!J36+'14.เอราวัณ'!J36</f>
        <v>12000</v>
      </c>
      <c r="K36" s="110">
        <f>+'1.เลย'!K36+'2.เชียงคาน ใส่แค่ปี68มา'!K36+'3.ด่านซ้าย'!K36+'4.ท่าลี่'!K36+'5.นาด้วง'!K36+'6.นาแห้ว ส่งทุกเดือน'!K36+'7.ปากชม'!K36+'8.ผาขาว'!K36+'9.ภูกระดึง'!K36+'10.ภูเรือ'!K36+'11.ภูหลวง'!K36+'12.วังสะพุง'!K36+'13.หนองหิน'!K36+'14.เอราวัณ'!K36</f>
        <v>0</v>
      </c>
      <c r="L36" s="110">
        <f>+'1.เลย'!L36+'2.เชียงคาน ใส่แค่ปี68มา'!L36+'3.ด่านซ้าย'!L36+'4.ท่าลี่'!L36+'5.นาด้วง'!L36+'6.นาแห้ว ส่งทุกเดือน'!L36+'7.ปากชม'!L36+'8.ผาขาว'!L36+'9.ภูกระดึง'!L36+'10.ภูเรือ'!L36+'11.ภูหลวง'!L36+'12.วังสะพุง'!L36+'13.หนองหิน'!L36+'14.เอราวัณ'!L36</f>
        <v>10500</v>
      </c>
      <c r="M36" s="110">
        <f>+'1.เลย'!M36+'2.เชียงคาน ใส่แค่ปี68มา'!M36+'3.ด่านซ้าย'!M36+'4.ท่าลี่'!M36+'5.นาด้วง'!M36+'6.นาแห้ว ส่งทุกเดือน'!M36+'7.ปากชม'!M36+'8.ผาขาว'!M36+'9.ภูกระดึง'!M36+'10.ภูเรือ'!M36+'11.ภูหลวง'!M36+'12.วังสะพุง'!M36+'13.หนองหิน'!M36+'14.เอราวัณ'!M36</f>
        <v>0</v>
      </c>
      <c r="N36" s="110">
        <f>+'1.เลย'!N36+'2.เชียงคาน ใส่แค่ปี68มา'!N36+'3.ด่านซ้าย'!N36+'4.ท่าลี่'!N36+'5.นาด้วง'!N36+'6.นาแห้ว ส่งทุกเดือน'!N36+'7.ปากชม'!N36+'8.ผาขาว'!N36+'9.ภูกระดึง'!N36+'10.ภูเรือ'!N36+'11.ภูหลวง'!N36+'12.วังสะพุง'!N36+'13.หนองหิน'!N36+'14.เอราวัณ'!N36</f>
        <v>10500</v>
      </c>
      <c r="O36" s="110">
        <f>+'1.เลย'!O36+'2.เชียงคาน ใส่แค่ปี68มา'!O36+'3.ด่านซ้าย'!O36+'4.ท่าลี่'!O36+'5.นาด้วง'!O36+'6.นาแห้ว ส่งทุกเดือน'!O36+'7.ปากชม'!O36+'8.ผาขาว'!O36+'9.ภูกระดึง'!O36+'10.ภูเรือ'!O36+'11.ภูหลวง'!O36+'12.วังสะพุง'!O36+'13.หนองหิน'!O36+'14.เอราวัณ'!O36</f>
        <v>0</v>
      </c>
      <c r="P36" s="110">
        <f>+'1.เลย'!P36+'2.เชียงคาน ใส่แค่ปี68มา'!P36+'3.ด่านซ้าย'!P36+'4.ท่าลี่'!P36+'5.นาด้วง'!P36+'6.นาแห้ว ส่งทุกเดือน'!P36+'7.ปากชม'!P36+'8.ผาขาว'!P36+'9.ภูกระดึง'!P36+'10.ภูเรือ'!P36+'11.ภูหลวง'!P36+'12.วังสะพุง'!P36+'13.หนองหิน'!P36+'14.เอราวัณ'!P36</f>
        <v>10500</v>
      </c>
      <c r="Q36" s="110">
        <f>+'1.เลย'!Q36+'2.เชียงคาน ใส่แค่ปี68มา'!Q36+'3.ด่านซ้าย'!Q36+'4.ท่าลี่'!Q36+'5.นาด้วง'!Q36+'6.นาแห้ว ส่งทุกเดือน'!Q36+'7.ปากชม'!Q36+'8.ผาขาว'!Q36+'9.ภูกระดึง'!Q36+'10.ภูเรือ'!Q36+'11.ภูหลวง'!Q36+'12.วังสะพุง'!Q36+'13.หนองหิน'!Q36+'14.เอราวัณ'!Q36</f>
        <v>0</v>
      </c>
      <c r="R36" s="110">
        <f>+'1.เลย'!R36+'2.เชียงคาน ใส่แค่ปี68มา'!R36+'3.ด่านซ้าย'!R36+'4.ท่าลี่'!R36+'5.นาด้วง'!R36+'6.นาแห้ว ส่งทุกเดือน'!R36+'7.ปากชม'!R36+'8.ผาขาว'!R36+'9.ภูกระดึง'!R36+'10.ภูเรือ'!R36+'11.ภูหลวง'!R36+'12.วังสะพุง'!R36+'13.หนองหิน'!R36+'14.เอราวัณ'!R36</f>
        <v>10500</v>
      </c>
      <c r="S36" s="110">
        <f>+'1.เลย'!S36+'2.เชียงคาน ใส่แค่ปี68มา'!S36+'3.ด่านซ้าย'!S36+'4.ท่าลี่'!S36+'5.นาด้วง'!S36+'6.นาแห้ว ส่งทุกเดือน'!S36+'7.ปากชม'!S36+'8.ผาขาว'!S36+'9.ภูกระดึง'!S36+'10.ภูเรือ'!S36+'11.ภูหลวง'!S36+'12.วังสะพุง'!S36+'13.หนองหิน'!S36+'14.เอราวัณ'!S36</f>
        <v>0</v>
      </c>
      <c r="T36" s="110">
        <f>+'1.เลย'!T36+'2.เชียงคาน ใส่แค่ปี68มา'!T36+'3.ด่านซ้าย'!T36+'4.ท่าลี่'!T36+'5.นาด้วง'!T36+'6.นาแห้ว ส่งทุกเดือน'!T36+'7.ปากชม'!T36+'8.ผาขาว'!T36+'9.ภูกระดึง'!T36+'10.ภูเรือ'!T36+'11.ภูหลวง'!T36+'12.วังสะพุง'!T36+'13.หนองหิน'!T36+'14.เอราวัณ'!T36</f>
        <v>10500</v>
      </c>
      <c r="U36" s="110">
        <f>+'1.เลย'!U36+'2.เชียงคาน ใส่แค่ปี68มา'!U36+'3.ด่านซ้าย'!U36+'4.ท่าลี่'!U36+'5.นาด้วง'!U36+'6.นาแห้ว ส่งทุกเดือน'!U36+'7.ปากชม'!U36+'8.ผาขาว'!U36+'9.ภูกระดึง'!U36+'10.ภูเรือ'!U36+'11.ภูหลวง'!U36+'12.วังสะพุง'!U36+'13.หนองหิน'!U36+'14.เอราวัณ'!U36</f>
        <v>0</v>
      </c>
      <c r="V36" s="110">
        <f>+'1.เลย'!V36+'2.เชียงคาน ใส่แค่ปี68มา'!V36+'3.ด่านซ้าย'!V36+'4.ท่าลี่'!V36+'5.นาด้วง'!V36+'6.นาแห้ว ส่งทุกเดือน'!V36+'7.ปากชม'!V36+'8.ผาขาว'!V36+'9.ภูกระดึง'!V36+'10.ภูเรือ'!V36+'11.ภูหลวง'!V36+'12.วังสะพุง'!V36+'13.หนองหิน'!V36+'14.เอราวัณ'!V36</f>
        <v>10500</v>
      </c>
      <c r="W36" s="110">
        <f>+'1.เลย'!W36+'2.เชียงคาน ใส่แค่ปี68มา'!W36+'3.ด่านซ้าย'!W36+'4.ท่าลี่'!W36+'5.นาด้วง'!W36+'6.นาแห้ว ส่งทุกเดือน'!W36+'7.ปากชม'!W36+'8.ผาขาว'!W36+'9.ภูกระดึง'!W36+'10.ภูเรือ'!W36+'11.ภูหลวง'!W36+'12.วังสะพุง'!W36+'13.หนองหิน'!W36+'14.เอราวัณ'!W36</f>
        <v>0</v>
      </c>
      <c r="X36" s="110">
        <f>+'1.เลย'!X36+'2.เชียงคาน ใส่แค่ปี68มา'!X36+'3.ด่านซ้าย'!X36+'4.ท่าลี่'!X36+'5.นาด้วง'!X36+'6.นาแห้ว ส่งทุกเดือน'!X36+'7.ปากชม'!X36+'8.ผาขาว'!X36+'9.ภูกระดึง'!X36+'10.ภูเรือ'!X36+'11.ภูหลวง'!X36+'12.วังสะพุง'!X36+'13.หนองหิน'!X36+'14.เอราวัณ'!X36</f>
        <v>10500</v>
      </c>
      <c r="Y36" s="110">
        <f>+'1.เลย'!Y36+'2.เชียงคาน ใส่แค่ปี68มา'!Y36+'3.ด่านซ้าย'!Y36+'4.ท่าลี่'!Y36+'5.นาด้วง'!Y36+'6.นาแห้ว ส่งทุกเดือน'!Y36+'7.ปากชม'!Y36+'8.ผาขาว'!Y36+'9.ภูกระดึง'!Y36+'10.ภูเรือ'!Y36+'11.ภูหลวง'!Y36+'12.วังสะพุง'!Y36+'13.หนองหิน'!Y36+'14.เอราวัณ'!Y36</f>
        <v>0</v>
      </c>
      <c r="Z36" s="110">
        <f>+'1.เลย'!Z36+'2.เชียงคาน ใส่แค่ปี68มา'!Z36+'3.ด่านซ้าย'!Z36+'4.ท่าลี่'!Z36+'5.นาด้วง'!Z36+'6.นาแห้ว ส่งทุกเดือน'!Z36+'7.ปากชม'!Z36+'8.ผาขาว'!Z36+'9.ภูกระดึง'!Z36+'10.ภูเรือ'!Z36+'11.ภูหลวง'!Z36+'12.วังสะพุง'!Z36+'13.หนองหิน'!Z36+'14.เอราวัณ'!Z36</f>
        <v>10500</v>
      </c>
      <c r="AA36" s="110">
        <f>+'1.เลย'!AA36+'2.เชียงคาน ใส่แค่ปี68มา'!AA36+'3.ด่านซ้าย'!AA36+'4.ท่าลี่'!AA36+'5.นาด้วง'!AA36+'6.นาแห้ว ส่งทุกเดือน'!AA36+'7.ปากชม'!AA36+'8.ผาขาว'!AA36+'9.ภูกระดึง'!AA36+'10.ภูเรือ'!AA36+'11.ภูหลวง'!AA36+'12.วังสะพุง'!AA36+'13.หนองหิน'!AA36+'14.เอราวัณ'!AA36</f>
        <v>0</v>
      </c>
      <c r="AB36" s="110">
        <f>+'1.เลย'!AB36+'2.เชียงคาน ใส่แค่ปี68มา'!AB36+'3.ด่านซ้าย'!AB36+'4.ท่าลี่'!AB36+'5.นาด้วง'!AB36+'6.นาแห้ว ส่งทุกเดือน'!AB36+'7.ปากชม'!AB36+'8.ผาขาว'!AB36+'9.ภูกระดึง'!AB36+'10.ภูเรือ'!AB36+'11.ภูหลวง'!AB36+'12.วังสะพุง'!AB36+'13.หนองหิน'!AB36+'14.เอราวัณ'!AB36</f>
        <v>10500</v>
      </c>
      <c r="AC36" s="110">
        <f>+'1.เลย'!AC36+'2.เชียงคาน ใส่แค่ปี68มา'!AC36+'3.ด่านซ้าย'!AC36+'4.ท่าลี่'!AC36+'5.นาด้วง'!AC36+'6.นาแห้ว ส่งทุกเดือน'!AC36+'7.ปากชม'!AC36+'8.ผาขาว'!AC36+'9.ภูกระดึง'!AC36+'10.ภูเรือ'!AC36+'11.ภูหลวง'!AC36+'12.วังสะพุง'!AC36+'13.หนองหิน'!AC36+'14.เอราวัณ'!AC36</f>
        <v>0</v>
      </c>
      <c r="AD36" s="110">
        <f t="shared" si="9"/>
        <v>386932.26</v>
      </c>
      <c r="AE36" s="111">
        <f t="shared" si="10"/>
        <v>9.82875289570317</v>
      </c>
      <c r="AF36" s="110">
        <f t="shared" si="11"/>
        <v>3549805.84</v>
      </c>
      <c r="AG36" s="111">
        <f t="shared" si="12"/>
        <v>90.171247104296825</v>
      </c>
    </row>
    <row r="37" spans="2:33" ht="24" customHeight="1">
      <c r="B37" s="109"/>
      <c r="C37" s="109"/>
      <c r="D37" s="109" t="s">
        <v>50</v>
      </c>
      <c r="E37" s="110">
        <f>+'1.เลย'!E37+'2.เชียงคาน ใส่แค่ปี68มา'!E37+'3.ด่านซ้าย'!E37+'4.ท่าลี่'!E37+'5.นาด้วง'!E37+'6.นาแห้ว ส่งทุกเดือน'!E37+'7.ปากชม'!E37+'8.ผาขาว'!E37+'9.ภูกระดึง'!E37+'10.ภูเรือ'!E37+'11.ภูหลวง'!E37+'12.วังสะพุง'!E37+'13.หนองหิน'!E37+'14.เอราวัณ'!E37</f>
        <v>229192216.40279999</v>
      </c>
      <c r="F37" s="110">
        <f>+'1.เลย'!F37+'2.เชียงคาน ใส่แค่ปี68มา'!F37+'3.ด่านซ้าย'!F37+'4.ท่าลี่'!F37+'5.นาด้วง'!F37+'6.นาแห้ว ส่งทุกเดือน'!F37+'7.ปากชม'!F37+'8.ผาขาว'!F37+'9.ภูกระดึง'!F37+'10.ภูเรือ'!F37+'11.ภูหลวง'!F37+'12.วังสะพุง'!F37+'13.หนองหิน'!F37+'14.เอราวัณ'!F37</f>
        <v>5519482.5</v>
      </c>
      <c r="G37" s="110">
        <f>+'1.เลย'!G37+'2.เชียงคาน ใส่แค่ปี68มา'!G37+'3.ด่านซ้าย'!G37+'4.ท่าลี่'!G37+'5.นาด้วง'!G37+'6.นาแห้ว ส่งทุกเดือน'!G37+'7.ปากชม'!G37+'8.ผาขาว'!G37+'9.ภูกระดึง'!G37+'10.ภูเรือ'!G37+'11.ภูหลวง'!G37+'12.วังสะพุง'!G37+'13.หนองหิน'!G37+'14.เอราวัณ'!G37</f>
        <v>4693467.79</v>
      </c>
      <c r="H37" s="110">
        <f>+'1.เลย'!H37+'2.เชียงคาน ใส่แค่ปี68มา'!H37+'3.ด่านซ้าย'!H37+'4.ท่าลี่'!H37+'5.นาด้วง'!H37+'6.นาแห้ว ส่งทุกเดือน'!H37+'7.ปากชม'!H37+'8.ผาขาว'!H37+'9.ภูกระดึง'!H37+'10.ภูเรือ'!H37+'11.ภูหลวง'!H37+'12.วังสะพุง'!H37+'13.หนองหิน'!H37+'14.เอราวัณ'!H37</f>
        <v>437537.5</v>
      </c>
      <c r="I37" s="110">
        <f>+'1.เลย'!I37+'2.เชียงคาน ใส่แค่ปี68มา'!I37+'3.ด่านซ้าย'!I37+'4.ท่าลี่'!I37+'5.นาด้วง'!I37+'6.นาแห้ว ส่งทุกเดือน'!I37+'7.ปากชม'!I37+'8.ผาขาว'!I37+'9.ภูกระดึง'!I37+'10.ภูเรือ'!I37+'11.ภูหลวง'!I37+'12.วังสะพุง'!I37+'13.หนองหิน'!I37+'14.เอราวัณ'!I37</f>
        <v>0</v>
      </c>
      <c r="J37" s="110">
        <f>+'1.เลย'!J37+'2.เชียงคาน ใส่แค่ปี68มา'!J37+'3.ด่านซ้าย'!J37+'4.ท่าลี่'!J37+'5.นาด้วง'!J37+'6.นาแห้ว ส่งทุกเดือน'!J37+'7.ปากชม'!J37+'8.ผาขาว'!J37+'9.ภูกระดึง'!J37+'10.ภูเรือ'!J37+'11.ภูหลวง'!J37+'12.วังสะพุง'!J37+'13.หนองหิน'!J37+'14.เอราวัณ'!J37</f>
        <v>416260</v>
      </c>
      <c r="K37" s="110">
        <f>+'1.เลย'!K37+'2.เชียงคาน ใส่แค่ปี68มา'!K37+'3.ด่านซ้าย'!K37+'4.ท่าลี่'!K37+'5.นาด้วง'!K37+'6.นาแห้ว ส่งทุกเดือน'!K37+'7.ปากชม'!K37+'8.ผาขาว'!K37+'9.ภูกระดึง'!K37+'10.ภูเรือ'!K37+'11.ภูหลวง'!K37+'12.วังสะพุง'!K37+'13.หนองหิน'!K37+'14.เอราวัณ'!K37</f>
        <v>0</v>
      </c>
      <c r="L37" s="110">
        <f>+'1.เลย'!L37+'2.เชียงคาน ใส่แค่ปี68มา'!L37+'3.ด่านซ้าย'!L37+'4.ท่าลี่'!L37+'5.นาด้วง'!L37+'6.นาแห้ว ส่งทุกเดือน'!L37+'7.ปากชม'!L37+'8.ผาขาว'!L37+'9.ภูกระดึง'!L37+'10.ภูเรือ'!L37+'11.ภูหลวง'!L37+'12.วังสะพุง'!L37+'13.หนองหิน'!L37+'14.เอราวัณ'!L37</f>
        <v>492517.5</v>
      </c>
      <c r="M37" s="110">
        <f>+'1.เลย'!M37+'2.เชียงคาน ใส่แค่ปี68มา'!M37+'3.ด่านซ้าย'!M37+'4.ท่าลี่'!M37+'5.นาด้วง'!M37+'6.นาแห้ว ส่งทุกเดือน'!M37+'7.ปากชม'!M37+'8.ผาขาว'!M37+'9.ภูกระดึง'!M37+'10.ภูเรือ'!M37+'11.ภูหลวง'!M37+'12.วังสะพุง'!M37+'13.หนองหิน'!M37+'14.เอราวัณ'!M37</f>
        <v>0</v>
      </c>
      <c r="N37" s="110">
        <f>+'1.เลย'!N37+'2.เชียงคาน ใส่แค่ปี68มา'!N37+'3.ด่านซ้าย'!N37+'4.ท่าลี่'!N37+'5.นาด้วง'!N37+'6.นาแห้ว ส่งทุกเดือน'!N37+'7.ปากชม'!N37+'8.ผาขาว'!N37+'9.ภูกระดึง'!N37+'10.ภูเรือ'!N37+'11.ภูหลวง'!N37+'12.วังสะพุง'!N37+'13.หนองหิน'!N37+'14.เอราวัณ'!N37</f>
        <v>411827.5</v>
      </c>
      <c r="O37" s="110">
        <f>+'1.เลย'!O37+'2.เชียงคาน ใส่แค่ปี68มา'!O37+'3.ด่านซ้าย'!O37+'4.ท่าลี่'!O37+'5.นาด้วง'!O37+'6.นาแห้ว ส่งทุกเดือน'!O37+'7.ปากชม'!O37+'8.ผาขาว'!O37+'9.ภูกระดึง'!O37+'10.ภูเรือ'!O37+'11.ภูหลวง'!O37+'12.วังสะพุง'!O37+'13.หนองหิน'!O37+'14.เอราวัณ'!O37</f>
        <v>0</v>
      </c>
      <c r="P37" s="110">
        <f>+'1.เลย'!P37+'2.เชียงคาน ใส่แค่ปี68มา'!P37+'3.ด่านซ้าย'!P37+'4.ท่าลี่'!P37+'5.นาด้วง'!P37+'6.นาแห้ว ส่งทุกเดือน'!P37+'7.ปากชม'!P37+'8.ผาขาว'!P37+'9.ภูกระดึง'!P37+'10.ภูเรือ'!P37+'11.ภูหลวง'!P37+'12.วังสะพุง'!P37+'13.หนองหิน'!P37+'14.เอราวัณ'!P37</f>
        <v>480465</v>
      </c>
      <c r="Q37" s="110">
        <f>+'1.เลย'!Q37+'2.เชียงคาน ใส่แค่ปี68มา'!Q37+'3.ด่านซ้าย'!Q37+'4.ท่าลี่'!Q37+'5.นาด้วง'!Q37+'6.นาแห้ว ส่งทุกเดือน'!Q37+'7.ปากชม'!Q37+'8.ผาขาว'!Q37+'9.ภูกระดึง'!Q37+'10.ภูเรือ'!Q37+'11.ภูหลวง'!Q37+'12.วังสะพุง'!Q37+'13.หนองหิน'!Q37+'14.เอราวัณ'!Q37</f>
        <v>0</v>
      </c>
      <c r="R37" s="110">
        <f>+'1.เลย'!R37+'2.เชียงคาน ใส่แค่ปี68มา'!R37+'3.ด่านซ้าย'!R37+'4.ท่าลี่'!R37+'5.นาด้วง'!R37+'6.นาแห้ว ส่งทุกเดือน'!R37+'7.ปากชม'!R37+'8.ผาขาว'!R37+'9.ภูกระดึง'!R37+'10.ภูเรือ'!R37+'11.ภูหลวง'!R37+'12.วังสะพุง'!R37+'13.หนองหิน'!R37+'14.เอราวัณ'!R37</f>
        <v>441267.5</v>
      </c>
      <c r="S37" s="110">
        <f>+'1.เลย'!S37+'2.เชียงคาน ใส่แค่ปี68มา'!S37+'3.ด่านซ้าย'!S37+'4.ท่าลี่'!S37+'5.นาด้วง'!S37+'6.นาแห้ว ส่งทุกเดือน'!S37+'7.ปากชม'!S37+'8.ผาขาว'!S37+'9.ภูกระดึง'!S37+'10.ภูเรือ'!S37+'11.ภูหลวง'!S37+'12.วังสะพุง'!S37+'13.หนองหิน'!S37+'14.เอราวัณ'!S37</f>
        <v>0</v>
      </c>
      <c r="T37" s="110">
        <f>+'1.เลย'!T37+'2.เชียงคาน ใส่แค่ปี68มา'!T37+'3.ด่านซ้าย'!T37+'4.ท่าลี่'!T37+'5.นาด้วง'!T37+'6.นาแห้ว ส่งทุกเดือน'!T37+'7.ปากชม'!T37+'8.ผาขาว'!T37+'9.ภูกระดึง'!T37+'10.ภูเรือ'!T37+'11.ภูหลวง'!T37+'12.วังสะพุง'!T37+'13.หนองหิน'!T37+'14.เอราวัณ'!T37</f>
        <v>461748.75</v>
      </c>
      <c r="U37" s="110">
        <f>+'1.เลย'!U37+'2.เชียงคาน ใส่แค่ปี68มา'!U37+'3.ด่านซ้าย'!U37+'4.ท่าลี่'!U37+'5.นาด้วง'!U37+'6.นาแห้ว ส่งทุกเดือน'!U37+'7.ปากชม'!U37+'8.ผาขาว'!U37+'9.ภูกระดึง'!U37+'10.ภูเรือ'!U37+'11.ภูหลวง'!U37+'12.วังสะพุง'!U37+'13.หนองหิน'!U37+'14.เอราวัณ'!U37</f>
        <v>0</v>
      </c>
      <c r="V37" s="110">
        <f>+'1.เลย'!V37+'2.เชียงคาน ใส่แค่ปี68มา'!V37+'3.ด่านซ้าย'!V37+'4.ท่าลี่'!V37+'5.นาด้วง'!V37+'6.นาแห้ว ส่งทุกเดือน'!V37+'7.ปากชม'!V37+'8.ผาขาว'!V37+'9.ภูกระดึง'!V37+'10.ภูเรือ'!V37+'11.ภูหลวง'!V37+'12.วังสะพุง'!V37+'13.หนองหิน'!V37+'14.เอราวัณ'!V37</f>
        <v>473093.75</v>
      </c>
      <c r="W37" s="110">
        <f>+'1.เลย'!W37+'2.เชียงคาน ใส่แค่ปี68มา'!W37+'3.ด่านซ้าย'!W37+'4.ท่าลี่'!W37+'5.นาด้วง'!W37+'6.นาแห้ว ส่งทุกเดือน'!W37+'7.ปากชม'!W37+'8.ผาขาว'!W37+'9.ภูกระดึง'!W37+'10.ภูเรือ'!W37+'11.ภูหลวง'!W37+'12.วังสะพุง'!W37+'13.หนองหิน'!W37+'14.เอราวัณ'!W37</f>
        <v>0</v>
      </c>
      <c r="X37" s="110">
        <f>+'1.เลย'!X37+'2.เชียงคาน ใส่แค่ปี68มา'!X37+'3.ด่านซ้าย'!X37+'4.ท่าลี่'!X37+'5.นาด้วง'!X37+'6.นาแห้ว ส่งทุกเดือน'!X37+'7.ปากชม'!X37+'8.ผาขาว'!X37+'9.ภูกระดึง'!X37+'10.ภูเรือ'!X37+'11.ภูหลวง'!X37+'12.วังสะพุง'!X37+'13.หนองหิน'!X37+'14.เอราวัณ'!X37</f>
        <v>542712.5</v>
      </c>
      <c r="Y37" s="110">
        <f>+'1.เลย'!Y37+'2.เชียงคาน ใส่แค่ปี68มา'!Y37+'3.ด่านซ้าย'!Y37+'4.ท่าลี่'!Y37+'5.นาด้วง'!Y37+'6.นาแห้ว ส่งทุกเดือน'!Y37+'7.ปากชม'!Y37+'8.ผาขาว'!Y37+'9.ภูกระดึง'!Y37+'10.ภูเรือ'!Y37+'11.ภูหลวง'!Y37+'12.วังสะพุง'!Y37+'13.หนองหิน'!Y37+'14.เอราวัณ'!Y37</f>
        <v>0</v>
      </c>
      <c r="Z37" s="110">
        <f>+'1.เลย'!Z37+'2.เชียงคาน ใส่แค่ปี68มา'!Z37+'3.ด่านซ้าย'!Z37+'4.ท่าลี่'!Z37+'5.นาด้วง'!Z37+'6.นาแห้ว ส่งทุกเดือน'!Z37+'7.ปากชม'!Z37+'8.ผาขาว'!Z37+'9.ภูกระดึง'!Z37+'10.ภูเรือ'!Z37+'11.ภูหลวง'!Z37+'12.วังสะพุง'!Z37+'13.หนองหิน'!Z37+'14.เอราวัณ'!Z37</f>
        <v>458181.25</v>
      </c>
      <c r="AA37" s="110">
        <f>+'1.เลย'!AA37+'2.เชียงคาน ใส่แค่ปี68มา'!AA37+'3.ด่านซ้าย'!AA37+'4.ท่าลี่'!AA37+'5.นาด้วง'!AA37+'6.นาแห้ว ส่งทุกเดือน'!AA37+'7.ปากชม'!AA37+'8.ผาขาว'!AA37+'9.ภูกระดึง'!AA37+'10.ภูเรือ'!AA37+'11.ภูหลวง'!AA37+'12.วังสะพุง'!AA37+'13.หนองหิน'!AA37+'14.เอราวัณ'!AA37</f>
        <v>0</v>
      </c>
      <c r="AB37" s="110">
        <f>+'1.เลย'!AB37+'2.เชียงคาน ใส่แค่ปี68มา'!AB37+'3.ด่านซ้าย'!AB37+'4.ท่าลี่'!AB37+'5.นาด้วง'!AB37+'6.นาแห้ว ส่งทุกเดือน'!AB37+'7.ปากชม'!AB37+'8.ผาขาว'!AB37+'9.ภูกระดึง'!AB37+'10.ภูเรือ'!AB37+'11.ภูหลวง'!AB37+'12.วังสะพุง'!AB37+'13.หนองหิน'!AB37+'14.เอราวัณ'!AB37</f>
        <v>471753.75</v>
      </c>
      <c r="AC37" s="110">
        <f>+'1.เลย'!AC37+'2.เชียงคาน ใส่แค่ปี68มา'!AC37+'3.ด่านซ้าย'!AC37+'4.ท่าลี่'!AC37+'5.นาด้วง'!AC37+'6.นาแห้ว ส่งทุกเดือน'!AC37+'7.ปากชม'!AC37+'8.ผาขาว'!AC37+'9.ภูกระดึง'!AC37+'10.ภูเรือ'!AC37+'11.ภูหลวง'!AC37+'12.วังสะพุง'!AC37+'13.หนองหิน'!AC37+'14.เอราวัณ'!AC37</f>
        <v>0</v>
      </c>
      <c r="AD37" s="110">
        <f t="shared" si="9"/>
        <v>15300315.289999999</v>
      </c>
      <c r="AE37" s="111">
        <f t="shared" si="10"/>
        <v>6.6757569389311424</v>
      </c>
      <c r="AF37" s="110">
        <f t="shared" si="11"/>
        <v>213891901.1128</v>
      </c>
      <c r="AG37" s="111">
        <f t="shared" si="12"/>
        <v>93.324243061068856</v>
      </c>
    </row>
    <row r="38" spans="2:33" ht="24" customHeight="1">
      <c r="B38" s="109"/>
      <c r="C38" s="109"/>
      <c r="D38" s="109" t="s">
        <v>52</v>
      </c>
      <c r="E38" s="110">
        <f>+'1.เลย'!E38+'2.เชียงคาน ใส่แค่ปี68มา'!E38+'3.ด่านซ้าย'!E38+'4.ท่าลี่'!E38+'5.นาด้วง'!E38+'6.นาแห้ว ส่งทุกเดือน'!E38+'7.ปากชม'!E38+'8.ผาขาว'!E38+'9.ภูกระดึง'!E38+'10.ภูเรือ'!E38+'11.ภูหลวง'!E38+'12.วังสะพุง'!E38+'13.หนองหิน'!E38+'14.เอราวัณ'!E38</f>
        <v>5000000</v>
      </c>
      <c r="F38" s="110">
        <f>+'1.เลย'!F38+'2.เชียงคาน ใส่แค่ปี68มา'!F38+'3.ด่านซ้าย'!F38+'4.ท่าลี่'!F38+'5.นาด้วง'!F38+'6.นาแห้ว ส่งทุกเดือน'!F38+'7.ปากชม'!F38+'8.ผาขาว'!F38+'9.ภูกระดึง'!F38+'10.ภูเรือ'!F38+'11.ภูหลวง'!F38+'12.วังสะพุง'!F38+'13.หนองหิน'!F38+'14.เอราวัณ'!F38</f>
        <v>0</v>
      </c>
      <c r="G38" s="110">
        <f>+'1.เลย'!G38+'2.เชียงคาน ใส่แค่ปี68มา'!G38+'3.ด่านซ้าย'!G38+'4.ท่าลี่'!G38+'5.นาด้วง'!G38+'6.นาแห้ว ส่งทุกเดือน'!G38+'7.ปากชม'!G38+'8.ผาขาว'!G38+'9.ภูกระดึง'!G38+'10.ภูเรือ'!G38+'11.ภูหลวง'!G38+'12.วังสะพุง'!G38+'13.หนองหิน'!G38+'14.เอราวัณ'!G38</f>
        <v>0</v>
      </c>
      <c r="H38" s="110">
        <f>+'1.เลย'!H38+'2.เชียงคาน ใส่แค่ปี68มา'!H38+'3.ด่านซ้าย'!H38+'4.ท่าลี่'!H38+'5.นาด้วง'!H38+'6.นาแห้ว ส่งทุกเดือน'!H38+'7.ปากชม'!H38+'8.ผาขาว'!H38+'9.ภูกระดึง'!H38+'10.ภูเรือ'!H38+'11.ภูหลวง'!H38+'12.วังสะพุง'!H38+'13.หนองหิน'!H38+'14.เอราวัณ'!H38</f>
        <v>0</v>
      </c>
      <c r="I38" s="110">
        <f>+'1.เลย'!I38+'2.เชียงคาน ใส่แค่ปี68มา'!I38+'3.ด่านซ้าย'!I38+'4.ท่าลี่'!I38+'5.นาด้วง'!I38+'6.นาแห้ว ส่งทุกเดือน'!I38+'7.ปากชม'!I38+'8.ผาขาว'!I38+'9.ภูกระดึง'!I38+'10.ภูเรือ'!I38+'11.ภูหลวง'!I38+'12.วังสะพุง'!I38+'13.หนองหิน'!I38+'14.เอราวัณ'!I38</f>
        <v>0</v>
      </c>
      <c r="J38" s="110">
        <f>+'1.เลย'!J38+'2.เชียงคาน ใส่แค่ปี68มา'!J38+'3.ด่านซ้าย'!J38+'4.ท่าลี่'!J38+'5.นาด้วง'!J38+'6.นาแห้ว ส่งทุกเดือน'!J38+'7.ปากชม'!J38+'8.ผาขาว'!J38+'9.ภูกระดึง'!J38+'10.ภูเรือ'!J38+'11.ภูหลวง'!J38+'12.วังสะพุง'!J38+'13.หนองหิน'!J38+'14.เอราวัณ'!J38</f>
        <v>0</v>
      </c>
      <c r="K38" s="110">
        <f>+'1.เลย'!K38+'2.เชียงคาน ใส่แค่ปี68มา'!K38+'3.ด่านซ้าย'!K38+'4.ท่าลี่'!K38+'5.นาด้วง'!K38+'6.นาแห้ว ส่งทุกเดือน'!K38+'7.ปากชม'!K38+'8.ผาขาว'!K38+'9.ภูกระดึง'!K38+'10.ภูเรือ'!K38+'11.ภูหลวง'!K38+'12.วังสะพุง'!K38+'13.หนองหิน'!K38+'14.เอราวัณ'!K38</f>
        <v>0</v>
      </c>
      <c r="L38" s="110">
        <f>+'1.เลย'!L38+'2.เชียงคาน ใส่แค่ปี68มา'!L38+'3.ด่านซ้าย'!L38+'4.ท่าลี่'!L38+'5.นาด้วง'!L38+'6.นาแห้ว ส่งทุกเดือน'!L38+'7.ปากชม'!L38+'8.ผาขาว'!L38+'9.ภูกระดึง'!L38+'10.ภูเรือ'!L38+'11.ภูหลวง'!L38+'12.วังสะพุง'!L38+'13.หนองหิน'!L38+'14.เอราวัณ'!L38</f>
        <v>0</v>
      </c>
      <c r="M38" s="110">
        <f>+'1.เลย'!M38+'2.เชียงคาน ใส่แค่ปี68มา'!M38+'3.ด่านซ้าย'!M38+'4.ท่าลี่'!M38+'5.นาด้วง'!M38+'6.นาแห้ว ส่งทุกเดือน'!M38+'7.ปากชม'!M38+'8.ผาขาว'!M38+'9.ภูกระดึง'!M38+'10.ภูเรือ'!M38+'11.ภูหลวง'!M38+'12.วังสะพุง'!M38+'13.หนองหิน'!M38+'14.เอราวัณ'!M38</f>
        <v>0</v>
      </c>
      <c r="N38" s="110">
        <f>+'1.เลย'!N38+'2.เชียงคาน ใส่แค่ปี68มา'!N38+'3.ด่านซ้าย'!N38+'4.ท่าลี่'!N38+'5.นาด้วง'!N38+'6.นาแห้ว ส่งทุกเดือน'!N38+'7.ปากชม'!N38+'8.ผาขาว'!N38+'9.ภูกระดึง'!N38+'10.ภูเรือ'!N38+'11.ภูหลวง'!N38+'12.วังสะพุง'!N38+'13.หนองหิน'!N38+'14.เอราวัณ'!N38</f>
        <v>0</v>
      </c>
      <c r="O38" s="110">
        <f>+'1.เลย'!O38+'2.เชียงคาน ใส่แค่ปี68มา'!O38+'3.ด่านซ้าย'!O38+'4.ท่าลี่'!O38+'5.นาด้วง'!O38+'6.นาแห้ว ส่งทุกเดือน'!O38+'7.ปากชม'!O38+'8.ผาขาว'!O38+'9.ภูกระดึง'!O38+'10.ภูเรือ'!O38+'11.ภูหลวง'!O38+'12.วังสะพุง'!O38+'13.หนองหิน'!O38+'14.เอราวัณ'!O38</f>
        <v>0</v>
      </c>
      <c r="P38" s="110">
        <f>+'1.เลย'!P38+'2.เชียงคาน ใส่แค่ปี68มา'!P38+'3.ด่านซ้าย'!P38+'4.ท่าลี่'!P38+'5.นาด้วง'!P38+'6.นาแห้ว ส่งทุกเดือน'!P38+'7.ปากชม'!P38+'8.ผาขาว'!P38+'9.ภูกระดึง'!P38+'10.ภูเรือ'!P38+'11.ภูหลวง'!P38+'12.วังสะพุง'!P38+'13.หนองหิน'!P38+'14.เอราวัณ'!P38</f>
        <v>0</v>
      </c>
      <c r="Q38" s="110">
        <f>+'1.เลย'!Q38+'2.เชียงคาน ใส่แค่ปี68มา'!Q38+'3.ด่านซ้าย'!Q38+'4.ท่าลี่'!Q38+'5.นาด้วง'!Q38+'6.นาแห้ว ส่งทุกเดือน'!Q38+'7.ปากชม'!Q38+'8.ผาขาว'!Q38+'9.ภูกระดึง'!Q38+'10.ภูเรือ'!Q38+'11.ภูหลวง'!Q38+'12.วังสะพุง'!Q38+'13.หนองหิน'!Q38+'14.เอราวัณ'!Q38</f>
        <v>0</v>
      </c>
      <c r="R38" s="110">
        <f>+'1.เลย'!R38+'2.เชียงคาน ใส่แค่ปี68มา'!R38+'3.ด่านซ้าย'!R38+'4.ท่าลี่'!R38+'5.นาด้วง'!R38+'6.นาแห้ว ส่งทุกเดือน'!R38+'7.ปากชม'!R38+'8.ผาขาว'!R38+'9.ภูกระดึง'!R38+'10.ภูเรือ'!R38+'11.ภูหลวง'!R38+'12.วังสะพุง'!R38+'13.หนองหิน'!R38+'14.เอราวัณ'!R38</f>
        <v>0</v>
      </c>
      <c r="S38" s="110">
        <f>+'1.เลย'!S38+'2.เชียงคาน ใส่แค่ปี68มา'!S38+'3.ด่านซ้าย'!S38+'4.ท่าลี่'!S38+'5.นาด้วง'!S38+'6.นาแห้ว ส่งทุกเดือน'!S38+'7.ปากชม'!S38+'8.ผาขาว'!S38+'9.ภูกระดึง'!S38+'10.ภูเรือ'!S38+'11.ภูหลวง'!S38+'12.วังสะพุง'!S38+'13.หนองหิน'!S38+'14.เอราวัณ'!S38</f>
        <v>0</v>
      </c>
      <c r="T38" s="110">
        <f>+'1.เลย'!T38+'2.เชียงคาน ใส่แค่ปี68มา'!T38+'3.ด่านซ้าย'!T38+'4.ท่าลี่'!T38+'5.นาด้วง'!T38+'6.นาแห้ว ส่งทุกเดือน'!T38+'7.ปากชม'!T38+'8.ผาขาว'!T38+'9.ภูกระดึง'!T38+'10.ภูเรือ'!T38+'11.ภูหลวง'!T38+'12.วังสะพุง'!T38+'13.หนองหิน'!T38+'14.เอราวัณ'!T38</f>
        <v>0</v>
      </c>
      <c r="U38" s="110">
        <f>+'1.เลย'!U38+'2.เชียงคาน ใส่แค่ปี68มา'!U38+'3.ด่านซ้าย'!U38+'4.ท่าลี่'!U38+'5.นาด้วง'!U38+'6.นาแห้ว ส่งทุกเดือน'!U38+'7.ปากชม'!U38+'8.ผาขาว'!U38+'9.ภูกระดึง'!U38+'10.ภูเรือ'!U38+'11.ภูหลวง'!U38+'12.วังสะพุง'!U38+'13.หนองหิน'!U38+'14.เอราวัณ'!U38</f>
        <v>0</v>
      </c>
      <c r="V38" s="110">
        <f>+'1.เลย'!V38+'2.เชียงคาน ใส่แค่ปี68มา'!V38+'3.ด่านซ้าย'!V38+'4.ท่าลี่'!V38+'5.นาด้วง'!V38+'6.นาแห้ว ส่งทุกเดือน'!V38+'7.ปากชม'!V38+'8.ผาขาว'!V38+'9.ภูกระดึง'!V38+'10.ภูเรือ'!V38+'11.ภูหลวง'!V38+'12.วังสะพุง'!V38+'13.หนองหิน'!V38+'14.เอราวัณ'!V38</f>
        <v>0</v>
      </c>
      <c r="W38" s="110">
        <f>+'1.เลย'!W38+'2.เชียงคาน ใส่แค่ปี68มา'!W38+'3.ด่านซ้าย'!W38+'4.ท่าลี่'!W38+'5.นาด้วง'!W38+'6.นาแห้ว ส่งทุกเดือน'!W38+'7.ปากชม'!W38+'8.ผาขาว'!W38+'9.ภูกระดึง'!W38+'10.ภูเรือ'!W38+'11.ภูหลวง'!W38+'12.วังสะพุง'!W38+'13.หนองหิน'!W38+'14.เอราวัณ'!W38</f>
        <v>0</v>
      </c>
      <c r="X38" s="110">
        <f>+'1.เลย'!X38+'2.เชียงคาน ใส่แค่ปี68มา'!X38+'3.ด่านซ้าย'!X38+'4.ท่าลี่'!X38+'5.นาด้วง'!X38+'6.นาแห้ว ส่งทุกเดือน'!X38+'7.ปากชม'!X38+'8.ผาขาว'!X38+'9.ภูกระดึง'!X38+'10.ภูเรือ'!X38+'11.ภูหลวง'!X38+'12.วังสะพุง'!X38+'13.หนองหิน'!X38+'14.เอราวัณ'!X38</f>
        <v>0</v>
      </c>
      <c r="Y38" s="110">
        <f>+'1.เลย'!Y38+'2.เชียงคาน ใส่แค่ปี68มา'!Y38+'3.ด่านซ้าย'!Y38+'4.ท่าลี่'!Y38+'5.นาด้วง'!Y38+'6.นาแห้ว ส่งทุกเดือน'!Y38+'7.ปากชม'!Y38+'8.ผาขาว'!Y38+'9.ภูกระดึง'!Y38+'10.ภูเรือ'!Y38+'11.ภูหลวง'!Y38+'12.วังสะพุง'!Y38+'13.หนองหิน'!Y38+'14.เอราวัณ'!Y38</f>
        <v>0</v>
      </c>
      <c r="Z38" s="110">
        <f>+'1.เลย'!Z38+'2.เชียงคาน ใส่แค่ปี68มา'!Z38+'3.ด่านซ้าย'!Z38+'4.ท่าลี่'!Z38+'5.นาด้วง'!Z38+'6.นาแห้ว ส่งทุกเดือน'!Z38+'7.ปากชม'!Z38+'8.ผาขาว'!Z38+'9.ภูกระดึง'!Z38+'10.ภูเรือ'!Z38+'11.ภูหลวง'!Z38+'12.วังสะพุง'!Z38+'13.หนองหิน'!Z38+'14.เอราวัณ'!Z38</f>
        <v>0</v>
      </c>
      <c r="AA38" s="110">
        <f>+'1.เลย'!AA38+'2.เชียงคาน ใส่แค่ปี68มา'!AA38+'3.ด่านซ้าย'!AA38+'4.ท่าลี่'!AA38+'5.นาด้วง'!AA38+'6.นาแห้ว ส่งทุกเดือน'!AA38+'7.ปากชม'!AA38+'8.ผาขาว'!AA38+'9.ภูกระดึง'!AA38+'10.ภูเรือ'!AA38+'11.ภูหลวง'!AA38+'12.วังสะพุง'!AA38+'13.หนองหิน'!AA38+'14.เอราวัณ'!AA38</f>
        <v>0</v>
      </c>
      <c r="AB38" s="110">
        <f>+'1.เลย'!AB38+'2.เชียงคาน ใส่แค่ปี68มา'!AB38+'3.ด่านซ้าย'!AB38+'4.ท่าลี่'!AB38+'5.นาด้วง'!AB38+'6.นาแห้ว ส่งทุกเดือน'!AB38+'7.ปากชม'!AB38+'8.ผาขาว'!AB38+'9.ภูกระดึง'!AB38+'10.ภูเรือ'!AB38+'11.ภูหลวง'!AB38+'12.วังสะพุง'!AB38+'13.หนองหิน'!AB38+'14.เอราวัณ'!AB38</f>
        <v>0</v>
      </c>
      <c r="AC38" s="110">
        <f>+'1.เลย'!AC38+'2.เชียงคาน ใส่แค่ปี68มา'!AC38+'3.ด่านซ้าย'!AC38+'4.ท่าลี่'!AC38+'5.นาด้วง'!AC38+'6.นาแห้ว ส่งทุกเดือน'!AC38+'7.ปากชม'!AC38+'8.ผาขาว'!AC38+'9.ภูกระดึง'!AC38+'10.ภูเรือ'!AC38+'11.ภูหลวง'!AC38+'12.วังสะพุง'!AC38+'13.หนองหิน'!AC38+'14.เอราวัณ'!AC38</f>
        <v>0</v>
      </c>
      <c r="AD38" s="110">
        <f t="shared" si="9"/>
        <v>0</v>
      </c>
      <c r="AE38" s="111">
        <f t="shared" si="10"/>
        <v>0</v>
      </c>
      <c r="AF38" s="110">
        <f t="shared" si="11"/>
        <v>5000000</v>
      </c>
      <c r="AG38" s="111">
        <f t="shared" si="12"/>
        <v>100</v>
      </c>
    </row>
    <row r="39" spans="2:33" ht="24" customHeight="1">
      <c r="B39" s="109"/>
      <c r="C39" s="109"/>
      <c r="D39" s="109" t="s">
        <v>125</v>
      </c>
      <c r="E39" s="110">
        <f>+'1.เลย'!E39+'2.เชียงคาน ใส่แค่ปี68มา'!E39+'3.ด่านซ้าย'!E39+'4.ท่าลี่'!E39+'5.นาด้วง'!E39+'6.นาแห้ว ส่งทุกเดือน'!E39+'7.ปากชม'!E39+'8.ผาขาว'!E39+'9.ภูกระดึง'!E39+'10.ภูเรือ'!E39+'11.ภูหลวง'!E39+'12.วังสะพุง'!E39+'13.หนองหิน'!E39+'14.เอราวัณ'!E39</f>
        <v>7219650</v>
      </c>
      <c r="F39" s="110">
        <f>+'1.เลย'!F39+'2.เชียงคาน ใส่แค่ปี68มา'!F39+'3.ด่านซ้าย'!F39+'4.ท่าลี่'!F39+'5.นาด้วง'!F39+'6.นาแห้ว ส่งทุกเดือน'!F39+'7.ปากชม'!F39+'8.ผาขาว'!F39+'9.ภูกระดึง'!F39+'10.ภูเรือ'!F39+'11.ภูหลวง'!F39+'12.วังสะพุง'!F39+'13.หนองหิน'!F39+'14.เอราวัณ'!F39</f>
        <v>269460</v>
      </c>
      <c r="G39" s="110">
        <f>+'1.เลย'!G39+'2.เชียงคาน ใส่แค่ปี68มา'!G39+'3.ด่านซ้าย'!G39+'4.ท่าลี่'!G39+'5.นาด้วง'!G39+'6.นาแห้ว ส่งทุกเดือน'!G39+'7.ปากชม'!G39+'8.ผาขาว'!G39+'9.ภูกระดึง'!G39+'10.ภูเรือ'!G39+'11.ภูหลวง'!G39+'12.วังสะพุง'!G39+'13.หนองหิน'!G39+'14.เอราวัณ'!G39</f>
        <v>301115</v>
      </c>
      <c r="H39" s="110">
        <f>+'1.เลย'!H39+'2.เชียงคาน ใส่แค่ปี68มา'!H39+'3.ด่านซ้าย'!H39+'4.ท่าลี่'!H39+'5.นาด้วง'!H39+'6.นาแห้ว ส่งทุกเดือน'!H39+'7.ปากชม'!H39+'8.ผาขาว'!H39+'9.ภูกระดึง'!H39+'10.ภูเรือ'!H39+'11.ภูหลวง'!H39+'12.วังสะพุง'!H39+'13.หนองหิน'!H39+'14.เอราวัณ'!H39</f>
        <v>40430</v>
      </c>
      <c r="I39" s="110">
        <f>+'1.เลย'!I39+'2.เชียงคาน ใส่แค่ปี68มา'!I39+'3.ด่านซ้าย'!I39+'4.ท่าลี่'!I39+'5.นาด้วง'!I39+'6.นาแห้ว ส่งทุกเดือน'!I39+'7.ปากชม'!I39+'8.ผาขาว'!I39+'9.ภูกระดึง'!I39+'10.ภูเรือ'!I39+'11.ภูหลวง'!I39+'12.วังสะพุง'!I39+'13.หนองหิน'!I39+'14.เอราวัณ'!I39</f>
        <v>0</v>
      </c>
      <c r="J39" s="110">
        <f>+'1.เลย'!J39+'2.เชียงคาน ใส่แค่ปี68มา'!J39+'3.ด่านซ้าย'!J39+'4.ท่าลี่'!J39+'5.นาด้วง'!J39+'6.นาแห้ว ส่งทุกเดือน'!J39+'7.ปากชม'!J39+'8.ผาขาว'!J39+'9.ภูกระดึง'!J39+'10.ภูเรือ'!J39+'11.ภูหลวง'!J39+'12.วังสะพุง'!J39+'13.หนองหิน'!J39+'14.เอราวัณ'!J39</f>
        <v>38740</v>
      </c>
      <c r="K39" s="110">
        <f>+'1.เลย'!K39+'2.เชียงคาน ใส่แค่ปี68มา'!K39+'3.ด่านซ้าย'!K39+'4.ท่าลี่'!K39+'5.นาด้วง'!K39+'6.นาแห้ว ส่งทุกเดือน'!K39+'7.ปากชม'!K39+'8.ผาขาว'!K39+'9.ภูกระดึง'!K39+'10.ภูเรือ'!K39+'11.ภูหลวง'!K39+'12.วังสะพุง'!K39+'13.หนองหิน'!K39+'14.เอราวัณ'!K39</f>
        <v>0</v>
      </c>
      <c r="L39" s="110">
        <f>+'1.เลย'!L39+'2.เชียงคาน ใส่แค่ปี68มา'!L39+'3.ด่านซ้าย'!L39+'4.ท่าลี่'!L39+'5.นาด้วง'!L39+'6.นาแห้ว ส่งทุกเดือน'!L39+'7.ปากชม'!L39+'8.ผาขาว'!L39+'9.ภูกระดึง'!L39+'10.ภูเรือ'!L39+'11.ภูหลวง'!L39+'12.วังสะพุง'!L39+'13.หนองหิน'!L39+'14.เอราวัณ'!L39</f>
        <v>49310</v>
      </c>
      <c r="M39" s="110">
        <f>+'1.เลย'!M39+'2.เชียงคาน ใส่แค่ปี68มา'!M39+'3.ด่านซ้าย'!M39+'4.ท่าลี่'!M39+'5.นาด้วง'!M39+'6.นาแห้ว ส่งทุกเดือน'!M39+'7.ปากชม'!M39+'8.ผาขาว'!M39+'9.ภูกระดึง'!M39+'10.ภูเรือ'!M39+'11.ภูหลวง'!M39+'12.วังสะพุง'!M39+'13.หนองหิน'!M39+'14.เอราวัณ'!M39</f>
        <v>0</v>
      </c>
      <c r="N39" s="110">
        <f>+'1.เลย'!N39+'2.เชียงคาน ใส่แค่ปี68มา'!N39+'3.ด่านซ้าย'!N39+'4.ท่าลี่'!N39+'5.นาด้วง'!N39+'6.นาแห้ว ส่งทุกเดือน'!N39+'7.ปากชม'!N39+'8.ผาขาว'!N39+'9.ภูกระดึง'!N39+'10.ภูเรือ'!N39+'11.ภูหลวง'!N39+'12.วังสะพุง'!N39+'13.หนองหิน'!N39+'14.เอราวัณ'!N39</f>
        <v>55530</v>
      </c>
      <c r="O39" s="110">
        <f>+'1.เลย'!O39+'2.เชียงคาน ใส่แค่ปี68มา'!O39+'3.ด่านซ้าย'!O39+'4.ท่าลี่'!O39+'5.นาด้วง'!O39+'6.นาแห้ว ส่งทุกเดือน'!O39+'7.ปากชม'!O39+'8.ผาขาว'!O39+'9.ภูกระดึง'!O39+'10.ภูเรือ'!O39+'11.ภูหลวง'!O39+'12.วังสะพุง'!O39+'13.หนองหิน'!O39+'14.เอราวัณ'!O39</f>
        <v>0</v>
      </c>
      <c r="P39" s="110">
        <f>+'1.เลย'!P39+'2.เชียงคาน ใส่แค่ปี68มา'!P39+'3.ด่านซ้าย'!P39+'4.ท่าลี่'!P39+'5.นาด้วง'!P39+'6.นาแห้ว ส่งทุกเดือน'!P39+'7.ปากชม'!P39+'8.ผาขาว'!P39+'9.ภูกระดึง'!P39+'10.ภูเรือ'!P39+'11.ภูหลวง'!P39+'12.วังสะพุง'!P39+'13.หนองหิน'!P39+'14.เอราวัณ'!P39</f>
        <v>41580</v>
      </c>
      <c r="Q39" s="110">
        <f>+'1.เลย'!Q39+'2.เชียงคาน ใส่แค่ปี68มา'!Q39+'3.ด่านซ้าย'!Q39+'4.ท่าลี่'!Q39+'5.นาด้วง'!Q39+'6.นาแห้ว ส่งทุกเดือน'!Q39+'7.ปากชม'!Q39+'8.ผาขาว'!Q39+'9.ภูกระดึง'!Q39+'10.ภูเรือ'!Q39+'11.ภูหลวง'!Q39+'12.วังสะพุง'!Q39+'13.หนองหิน'!Q39+'14.เอราวัณ'!Q39</f>
        <v>0</v>
      </c>
      <c r="R39" s="110">
        <f>+'1.เลย'!R39+'2.เชียงคาน ใส่แค่ปี68มา'!R39+'3.ด่านซ้าย'!R39+'4.ท่าลี่'!R39+'5.นาด้วง'!R39+'6.นาแห้ว ส่งทุกเดือน'!R39+'7.ปากชม'!R39+'8.ผาขาว'!R39+'9.ภูกระดึง'!R39+'10.ภูเรือ'!R39+'11.ภูหลวง'!R39+'12.วังสะพุง'!R39+'13.หนองหิน'!R39+'14.เอราวัณ'!R39</f>
        <v>39615</v>
      </c>
      <c r="S39" s="110">
        <f>+'1.เลย'!S39+'2.เชียงคาน ใส่แค่ปี68มา'!S39+'3.ด่านซ้าย'!S39+'4.ท่าลี่'!S39+'5.นาด้วง'!S39+'6.นาแห้ว ส่งทุกเดือน'!S39+'7.ปากชม'!S39+'8.ผาขาว'!S39+'9.ภูกระดึง'!S39+'10.ภูเรือ'!S39+'11.ภูหลวง'!S39+'12.วังสะพุง'!S39+'13.หนองหิน'!S39+'14.เอราวัณ'!S39</f>
        <v>0</v>
      </c>
      <c r="T39" s="110">
        <f>+'1.เลย'!T39+'2.เชียงคาน ใส่แค่ปี68มา'!T39+'3.ด่านซ้าย'!T39+'4.ท่าลี่'!T39+'5.นาด้วง'!T39+'6.นาแห้ว ส่งทุกเดือน'!T39+'7.ปากชม'!T39+'8.ผาขาว'!T39+'9.ภูกระดึง'!T39+'10.ภูเรือ'!T39+'11.ภูหลวง'!T39+'12.วังสะพุง'!T39+'13.หนองหิน'!T39+'14.เอราวัณ'!T39</f>
        <v>39200</v>
      </c>
      <c r="U39" s="110">
        <f>+'1.เลย'!U39+'2.เชียงคาน ใส่แค่ปี68มา'!U39+'3.ด่านซ้าย'!U39+'4.ท่าลี่'!U39+'5.นาด้วง'!U39+'6.นาแห้ว ส่งทุกเดือน'!U39+'7.ปากชม'!U39+'8.ผาขาว'!U39+'9.ภูกระดึง'!U39+'10.ภูเรือ'!U39+'11.ภูหลวง'!U39+'12.วังสะพุง'!U39+'13.หนองหิน'!U39+'14.เอราวัณ'!U39</f>
        <v>0</v>
      </c>
      <c r="V39" s="110">
        <f>+'1.เลย'!V39+'2.เชียงคาน ใส่แค่ปี68มา'!V39+'3.ด่านซ้าย'!V39+'4.ท่าลี่'!V39+'5.นาด้วง'!V39+'6.นาแห้ว ส่งทุกเดือน'!V39+'7.ปากชม'!V39+'8.ผาขาว'!V39+'9.ภูกระดึง'!V39+'10.ภูเรือ'!V39+'11.ภูหลวง'!V39+'12.วังสะพุง'!V39+'13.หนองหิน'!V39+'14.เอราวัณ'!V39</f>
        <v>35345</v>
      </c>
      <c r="W39" s="110">
        <f>+'1.เลย'!W39+'2.เชียงคาน ใส่แค่ปี68มา'!W39+'3.ด่านซ้าย'!W39+'4.ท่าลี่'!W39+'5.นาด้วง'!W39+'6.นาแห้ว ส่งทุกเดือน'!W39+'7.ปากชม'!W39+'8.ผาขาว'!W39+'9.ภูกระดึง'!W39+'10.ภูเรือ'!W39+'11.ภูหลวง'!W39+'12.วังสะพุง'!W39+'13.หนองหิน'!W39+'14.เอราวัณ'!W39</f>
        <v>0</v>
      </c>
      <c r="X39" s="110">
        <f>+'1.เลย'!X39+'2.เชียงคาน ใส่แค่ปี68มา'!X39+'3.ด่านซ้าย'!X39+'4.ท่าลี่'!X39+'5.นาด้วง'!X39+'6.นาแห้ว ส่งทุกเดือน'!X39+'7.ปากชม'!X39+'8.ผาขาว'!X39+'9.ภูกระดึง'!X39+'10.ภูเรือ'!X39+'11.ภูหลวง'!X39+'12.วังสะพุง'!X39+'13.หนองหิน'!X39+'14.เอราวัณ'!X39</f>
        <v>42905</v>
      </c>
      <c r="Y39" s="110">
        <f>+'1.เลย'!Y39+'2.เชียงคาน ใส่แค่ปี68มา'!Y39+'3.ด่านซ้าย'!Y39+'4.ท่าลี่'!Y39+'5.นาด้วง'!Y39+'6.นาแห้ว ส่งทุกเดือน'!Y39+'7.ปากชม'!Y39+'8.ผาขาว'!Y39+'9.ภูกระดึง'!Y39+'10.ภูเรือ'!Y39+'11.ภูหลวง'!Y39+'12.วังสะพุง'!Y39+'13.หนองหิน'!Y39+'14.เอราวัณ'!Y39</f>
        <v>0</v>
      </c>
      <c r="Z39" s="110">
        <f>+'1.เลย'!Z39+'2.เชียงคาน ใส่แค่ปี68มา'!Z39+'3.ด่านซ้าย'!Z39+'4.ท่าลี่'!Z39+'5.นาด้วง'!Z39+'6.นาแห้ว ส่งทุกเดือน'!Z39+'7.ปากชม'!Z39+'8.ผาขาว'!Z39+'9.ภูกระดึง'!Z39+'10.ภูเรือ'!Z39+'11.ภูหลวง'!Z39+'12.วังสะพุง'!Z39+'13.หนองหิน'!Z39+'14.เอราวัณ'!Z39</f>
        <v>41295</v>
      </c>
      <c r="AA39" s="110">
        <f>+'1.เลย'!AA39+'2.เชียงคาน ใส่แค่ปี68มา'!AA39+'3.ด่านซ้าย'!AA39+'4.ท่าลี่'!AA39+'5.นาด้วง'!AA39+'6.นาแห้ว ส่งทุกเดือน'!AA39+'7.ปากชม'!AA39+'8.ผาขาว'!AA39+'9.ภูกระดึง'!AA39+'10.ภูเรือ'!AA39+'11.ภูหลวง'!AA39+'12.วังสะพุง'!AA39+'13.หนองหิน'!AA39+'14.เอราวัณ'!AA39</f>
        <v>0</v>
      </c>
      <c r="AB39" s="110">
        <f>+'1.เลย'!AB39+'2.เชียงคาน ใส่แค่ปี68มา'!AB39+'3.ด่านซ้าย'!AB39+'4.ท่าลี่'!AB39+'5.นาด้วง'!AB39+'6.นาแห้ว ส่งทุกเดือน'!AB39+'7.ปากชม'!AB39+'8.ผาขาว'!AB39+'9.ภูกระดึง'!AB39+'10.ภูเรือ'!AB39+'11.ภูหลวง'!AB39+'12.วังสะพุง'!AB39+'13.หนองหิน'!AB39+'14.เอราวัณ'!AB39</f>
        <v>49020</v>
      </c>
      <c r="AC39" s="110">
        <f>+'1.เลย'!AC39+'2.เชียงคาน ใส่แค่ปี68มา'!AC39+'3.ด่านซ้าย'!AC39+'4.ท่าลี่'!AC39+'5.นาด้วง'!AC39+'6.นาแห้ว ส่งทุกเดือน'!AC39+'7.ปากชม'!AC39+'8.ผาขาว'!AC39+'9.ภูกระดึง'!AC39+'10.ภูเรือ'!AC39+'11.ภูหลวง'!AC39+'12.วังสะพุง'!AC39+'13.หนองหิน'!AC39+'14.เอราวัณ'!AC39</f>
        <v>0</v>
      </c>
      <c r="AD39" s="110">
        <f t="shared" si="9"/>
        <v>1043545</v>
      </c>
      <c r="AE39" s="111">
        <f t="shared" si="10"/>
        <v>14.454232545899039</v>
      </c>
      <c r="AF39" s="110">
        <f t="shared" si="11"/>
        <v>6176105</v>
      </c>
      <c r="AG39" s="111">
        <f t="shared" si="12"/>
        <v>85.545767454100954</v>
      </c>
    </row>
    <row r="40" spans="2:33" ht="24" customHeight="1">
      <c r="B40" s="109"/>
      <c r="C40" s="109"/>
      <c r="D40" s="109" t="s">
        <v>56</v>
      </c>
      <c r="E40" s="110">
        <f>+'1.เลย'!E40+'2.เชียงคาน ใส่แค่ปี68มา'!E40+'3.ด่านซ้าย'!E40+'4.ท่าลี่'!E40+'5.นาด้วง'!E40+'6.นาแห้ว ส่งทุกเดือน'!E40+'7.ปากชม'!E40+'8.ผาขาว'!E40+'9.ภูกระดึง'!E40+'10.ภูเรือ'!E40+'11.ภูหลวง'!E40+'12.วังสะพุง'!E40+'13.หนองหิน'!E40+'14.เอราวัณ'!E40</f>
        <v>13298653.58</v>
      </c>
      <c r="F40" s="110">
        <f>+'1.เลย'!F40+'2.เชียงคาน ใส่แค่ปี68มา'!F40+'3.ด่านซ้าย'!F40+'4.ท่าลี่'!F40+'5.นาด้วง'!F40+'6.นาแห้ว ส่งทุกเดือน'!F40+'7.ปากชม'!F40+'8.ผาขาว'!F40+'9.ภูกระดึง'!F40+'10.ภูเรือ'!F40+'11.ภูหลวง'!F40+'12.วังสะพุง'!F40+'13.หนองหิน'!F40+'14.เอราวัณ'!F40</f>
        <v>275259.5</v>
      </c>
      <c r="G40" s="110">
        <f>+'1.เลย'!G40+'2.เชียงคาน ใส่แค่ปี68มา'!G40+'3.ด่านซ้าย'!G40+'4.ท่าลี่'!G40+'5.นาด้วง'!G40+'6.นาแห้ว ส่งทุกเดือน'!G40+'7.ปากชม'!G40+'8.ผาขาว'!G40+'9.ภูกระดึง'!G40+'10.ภูเรือ'!G40+'11.ภูหลวง'!G40+'12.วังสะพุง'!G40+'13.หนองหิน'!G40+'14.เอราวัณ'!G40</f>
        <v>386609.6</v>
      </c>
      <c r="H40" s="110">
        <f>+'1.เลย'!H40+'2.เชียงคาน ใส่แค่ปี68มา'!H40+'3.ด่านซ้าย'!H40+'4.ท่าลี่'!H40+'5.นาด้วง'!H40+'6.นาแห้ว ส่งทุกเดือน'!H40+'7.ปากชม'!H40+'8.ผาขาว'!H40+'9.ภูกระดึง'!H40+'10.ภูเรือ'!H40+'11.ภูหลวง'!H40+'12.วังสะพุง'!H40+'13.หนองหิน'!H40+'14.เอราวัณ'!H40</f>
        <v>34023.599999999999</v>
      </c>
      <c r="I40" s="110">
        <f>+'1.เลย'!I40+'2.เชียงคาน ใส่แค่ปี68มา'!I40+'3.ด่านซ้าย'!I40+'4.ท่าลี่'!I40+'5.นาด้วง'!I40+'6.นาแห้ว ส่งทุกเดือน'!I40+'7.ปากชม'!I40+'8.ผาขาว'!I40+'9.ภูกระดึง'!I40+'10.ภูเรือ'!I40+'11.ภูหลวง'!I40+'12.วังสะพุง'!I40+'13.หนองหิน'!I40+'14.เอราวัณ'!I40</f>
        <v>0</v>
      </c>
      <c r="J40" s="110">
        <f>+'1.เลย'!J40+'2.เชียงคาน ใส่แค่ปี68มา'!J40+'3.ด่านซ้าย'!J40+'4.ท่าลี่'!J40+'5.นาด้วง'!J40+'6.นาแห้ว ส่งทุกเดือน'!J40+'7.ปากชม'!J40+'8.ผาขาว'!J40+'9.ภูกระดึง'!J40+'10.ภูเรือ'!J40+'11.ภูหลวง'!J40+'12.วังสะพุง'!J40+'13.หนองหิน'!J40+'14.เอราวัณ'!J40</f>
        <v>33993.599999999999</v>
      </c>
      <c r="K40" s="110">
        <f>+'1.เลย'!K40+'2.เชียงคาน ใส่แค่ปี68มา'!K40+'3.ด่านซ้าย'!K40+'4.ท่าลี่'!K40+'5.นาด้วง'!K40+'6.นาแห้ว ส่งทุกเดือน'!K40+'7.ปากชม'!K40+'8.ผาขาว'!K40+'9.ภูกระดึง'!K40+'10.ภูเรือ'!K40+'11.ภูหลวง'!K40+'12.วังสะพุง'!K40+'13.หนองหิน'!K40+'14.เอราวัณ'!K40</f>
        <v>0</v>
      </c>
      <c r="L40" s="110">
        <f>+'1.เลย'!L40+'2.เชียงคาน ใส่แค่ปี68มา'!L40+'3.ด่านซ้าย'!L40+'4.ท่าลี่'!L40+'5.นาด้วง'!L40+'6.นาแห้ว ส่งทุกเดือน'!L40+'7.ปากชม'!L40+'8.ผาขาว'!L40+'9.ภูกระดึง'!L40+'10.ภูเรือ'!L40+'11.ภูหลวง'!L40+'12.วังสะพุง'!L40+'13.หนองหิน'!L40+'14.เอราวัณ'!L40</f>
        <v>31933.599999999999</v>
      </c>
      <c r="M40" s="110">
        <f>+'1.เลย'!M40+'2.เชียงคาน ใส่แค่ปี68มา'!M40+'3.ด่านซ้าย'!M40+'4.ท่าลี่'!M40+'5.นาด้วง'!M40+'6.นาแห้ว ส่งทุกเดือน'!M40+'7.ปากชม'!M40+'8.ผาขาว'!M40+'9.ภูกระดึง'!M40+'10.ภูเรือ'!M40+'11.ภูหลวง'!M40+'12.วังสะพุง'!M40+'13.หนองหิน'!M40+'14.เอราวัณ'!M40</f>
        <v>0</v>
      </c>
      <c r="N40" s="110">
        <f>+'1.เลย'!N40+'2.เชียงคาน ใส่แค่ปี68มา'!N40+'3.ด่านซ้าย'!N40+'4.ท่าลี่'!N40+'5.นาด้วง'!N40+'6.นาแห้ว ส่งทุกเดือน'!N40+'7.ปากชม'!N40+'8.ผาขาว'!N40+'9.ภูกระดึง'!N40+'10.ภูเรือ'!N40+'11.ภูหลวง'!N40+'12.วังสะพุง'!N40+'13.หนองหิน'!N40+'14.เอราวัณ'!N40</f>
        <v>20818.599999999999</v>
      </c>
      <c r="O40" s="110">
        <f>+'1.เลย'!O40+'2.เชียงคาน ใส่แค่ปี68มา'!O40+'3.ด่านซ้าย'!O40+'4.ท่าลี่'!O40+'5.นาด้วง'!O40+'6.นาแห้ว ส่งทุกเดือน'!O40+'7.ปากชม'!O40+'8.ผาขาว'!O40+'9.ภูกระดึง'!O40+'10.ภูเรือ'!O40+'11.ภูหลวง'!O40+'12.วังสะพุง'!O40+'13.หนองหิน'!O40+'14.เอราวัณ'!O40</f>
        <v>0</v>
      </c>
      <c r="P40" s="110">
        <f>+'1.เลย'!P40+'2.เชียงคาน ใส่แค่ปี68มา'!P40+'3.ด่านซ้าย'!P40+'4.ท่าลี่'!P40+'5.นาด้วง'!P40+'6.นาแห้ว ส่งทุกเดือน'!P40+'7.ปากชม'!P40+'8.ผาขาว'!P40+'9.ภูกระดึง'!P40+'10.ภูเรือ'!P40+'11.ภูหลวง'!P40+'12.วังสะพุง'!P40+'13.หนองหิน'!P40+'14.เอราวัณ'!P40</f>
        <v>20590.599999999999</v>
      </c>
      <c r="Q40" s="110">
        <f>+'1.เลย'!Q40+'2.เชียงคาน ใส่แค่ปี68มา'!Q40+'3.ด่านซ้าย'!Q40+'4.ท่าลี่'!Q40+'5.นาด้วง'!Q40+'6.นาแห้ว ส่งทุกเดือน'!Q40+'7.ปากชม'!Q40+'8.ผาขาว'!Q40+'9.ภูกระดึง'!Q40+'10.ภูเรือ'!Q40+'11.ภูหลวง'!Q40+'12.วังสะพุง'!Q40+'13.หนองหิน'!Q40+'14.เอราวัณ'!Q40</f>
        <v>0</v>
      </c>
      <c r="R40" s="110">
        <f>+'1.เลย'!R40+'2.เชียงคาน ใส่แค่ปี68มา'!R40+'3.ด่านซ้าย'!R40+'4.ท่าลี่'!R40+'5.นาด้วง'!R40+'6.นาแห้ว ส่งทุกเดือน'!R40+'7.ปากชม'!R40+'8.ผาขาว'!R40+'9.ภูกระดึง'!R40+'10.ภูเรือ'!R40+'11.ภูหลวง'!R40+'12.วังสะพุง'!R40+'13.หนองหิน'!R40+'14.เอราวัณ'!R40</f>
        <v>20580.599999999999</v>
      </c>
      <c r="S40" s="110">
        <f>+'1.เลย'!S40+'2.เชียงคาน ใส่แค่ปี68มา'!S40+'3.ด่านซ้าย'!S40+'4.ท่าลี่'!S40+'5.นาด้วง'!S40+'6.นาแห้ว ส่งทุกเดือน'!S40+'7.ปากชม'!S40+'8.ผาขาว'!S40+'9.ภูกระดึง'!S40+'10.ภูเรือ'!S40+'11.ภูหลวง'!S40+'12.วังสะพุง'!S40+'13.หนองหิน'!S40+'14.เอราวัณ'!S40</f>
        <v>0</v>
      </c>
      <c r="T40" s="110">
        <f>+'1.เลย'!T40+'2.เชียงคาน ใส่แค่ปี68มา'!T40+'3.ด่านซ้าย'!T40+'4.ท่าลี่'!T40+'5.นาด้วง'!T40+'6.นาแห้ว ส่งทุกเดือน'!T40+'7.ปากชม'!T40+'8.ผาขาว'!T40+'9.ภูกระดึง'!T40+'10.ภูเรือ'!T40+'11.ภูหลวง'!T40+'12.วังสะพุง'!T40+'13.หนองหิน'!T40+'14.เอราวัณ'!T40</f>
        <v>32449.599999999999</v>
      </c>
      <c r="U40" s="110">
        <f>+'1.เลย'!U40+'2.เชียงคาน ใส่แค่ปี68มา'!U40+'3.ด่านซ้าย'!U40+'4.ท่าลี่'!U40+'5.นาด้วง'!U40+'6.นาแห้ว ส่งทุกเดือน'!U40+'7.ปากชม'!U40+'8.ผาขาว'!U40+'9.ภูกระดึง'!U40+'10.ภูเรือ'!U40+'11.ภูหลวง'!U40+'12.วังสะพุง'!U40+'13.หนองหิน'!U40+'14.เอราวัณ'!U40</f>
        <v>0</v>
      </c>
      <c r="V40" s="110">
        <f>+'1.เลย'!V40+'2.เชียงคาน ใส่แค่ปี68มา'!V40+'3.ด่านซ้าย'!V40+'4.ท่าลี่'!V40+'5.นาด้วง'!V40+'6.นาแห้ว ส่งทุกเดือน'!V40+'7.ปากชม'!V40+'8.ผาขาว'!V40+'9.ภูกระดึง'!V40+'10.ภูเรือ'!V40+'11.ภูหลวง'!V40+'12.วังสะพุง'!V40+'13.หนองหิน'!V40+'14.เอราวัณ'!V40</f>
        <v>32807.599999999999</v>
      </c>
      <c r="W40" s="110">
        <f>+'1.เลย'!W40+'2.เชียงคาน ใส่แค่ปี68มา'!W40+'3.ด่านซ้าย'!W40+'4.ท่าลี่'!W40+'5.นาด้วง'!W40+'6.นาแห้ว ส่งทุกเดือน'!W40+'7.ปากชม'!W40+'8.ผาขาว'!W40+'9.ภูกระดึง'!W40+'10.ภูเรือ'!W40+'11.ภูหลวง'!W40+'12.วังสะพุง'!W40+'13.หนองหิน'!W40+'14.เอราวัณ'!W40</f>
        <v>0</v>
      </c>
      <c r="X40" s="110">
        <f>+'1.เลย'!X40+'2.เชียงคาน ใส่แค่ปี68มา'!X40+'3.ด่านซ้าย'!X40+'4.ท่าลี่'!X40+'5.นาด้วง'!X40+'6.นาแห้ว ส่งทุกเดือน'!X40+'7.ปากชม'!X40+'8.ผาขาว'!X40+'9.ภูกระดึง'!X40+'10.ภูเรือ'!X40+'11.ภูหลวง'!X40+'12.วังสะพุง'!X40+'13.หนองหิน'!X40+'14.เอราวัณ'!X40</f>
        <v>40807.599999999999</v>
      </c>
      <c r="Y40" s="110">
        <f>+'1.เลย'!Y40+'2.เชียงคาน ใส่แค่ปี68มา'!Y40+'3.ด่านซ้าย'!Y40+'4.ท่าลี่'!Y40+'5.นาด้วง'!Y40+'6.นาแห้ว ส่งทุกเดือน'!Y40+'7.ปากชม'!Y40+'8.ผาขาว'!Y40+'9.ภูกระดึง'!Y40+'10.ภูเรือ'!Y40+'11.ภูหลวง'!Y40+'12.วังสะพุง'!Y40+'13.หนองหิน'!Y40+'14.เอราวัณ'!Y40</f>
        <v>0</v>
      </c>
      <c r="Z40" s="110">
        <f>+'1.เลย'!Z40+'2.เชียงคาน ใส่แค่ปี68มา'!Z40+'3.ด่านซ้าย'!Z40+'4.ท่าลี่'!Z40+'5.นาด้วง'!Z40+'6.นาแห้ว ส่งทุกเดือน'!Z40+'7.ปากชม'!Z40+'8.ผาขาว'!Z40+'9.ภูกระดึง'!Z40+'10.ภูเรือ'!Z40+'11.ภูหลวง'!Z40+'12.วังสะพุง'!Z40+'13.หนองหิน'!Z40+'14.เอราวัณ'!Z40</f>
        <v>32816.6</v>
      </c>
      <c r="AA40" s="110">
        <f>+'1.เลย'!AA40+'2.เชียงคาน ใส่แค่ปี68มา'!AA40+'3.ด่านซ้าย'!AA40+'4.ท่าลี่'!AA40+'5.นาด้วง'!AA40+'6.นาแห้ว ส่งทุกเดือน'!AA40+'7.ปากชม'!AA40+'8.ผาขาว'!AA40+'9.ภูกระดึง'!AA40+'10.ภูเรือ'!AA40+'11.ภูหลวง'!AA40+'12.วังสะพุง'!AA40+'13.หนองหิน'!AA40+'14.เอราวัณ'!AA40</f>
        <v>0</v>
      </c>
      <c r="AB40" s="110">
        <f>+'1.เลย'!AB40+'2.เชียงคาน ใส่แค่ปี68มา'!AB40+'3.ด่านซ้าย'!AB40+'4.ท่าลี่'!AB40+'5.นาด้วง'!AB40+'6.นาแห้ว ส่งทุกเดือน'!AB40+'7.ปากชม'!AB40+'8.ผาขาว'!AB40+'9.ภูกระดึง'!AB40+'10.ภูเรือ'!AB40+'11.ภูหลวง'!AB40+'12.วังสะพุง'!AB40+'13.หนองหิน'!AB40+'14.เอราวัณ'!AB40</f>
        <v>33014.6</v>
      </c>
      <c r="AC40" s="110">
        <f>+'1.เลย'!AC40+'2.เชียงคาน ใส่แค่ปี68มา'!AC40+'3.ด่านซ้าย'!AC40+'4.ท่าลี่'!AC40+'5.นาด้วง'!AC40+'6.นาแห้ว ส่งทุกเดือน'!AC40+'7.ปากชม'!AC40+'8.ผาขาว'!AC40+'9.ภูกระดึง'!AC40+'10.ภูเรือ'!AC40+'11.ภูหลวง'!AC40+'12.วังสะพุง'!AC40+'13.หนองหิน'!AC40+'14.เอราวัณ'!AC40</f>
        <v>0</v>
      </c>
      <c r="AD40" s="110">
        <f t="shared" si="9"/>
        <v>995705.69999999972</v>
      </c>
      <c r="AE40" s="111">
        <f t="shared" si="10"/>
        <v>7.4872669929341802</v>
      </c>
      <c r="AF40" s="110">
        <f t="shared" si="11"/>
        <v>12302947.880000001</v>
      </c>
      <c r="AG40" s="111">
        <f t="shared" si="12"/>
        <v>92.512733007065819</v>
      </c>
    </row>
    <row r="41" spans="2:33" ht="24" customHeight="1">
      <c r="B41" s="109"/>
      <c r="C41" s="109"/>
      <c r="D41" s="109" t="s">
        <v>126</v>
      </c>
      <c r="E41" s="110">
        <f>+'1.เลย'!E41+'2.เชียงคาน ใส่แค่ปี68มา'!E41+'3.ด่านซ้าย'!E41+'4.ท่าลี่'!E41+'5.นาด้วง'!E41+'6.นาแห้ว ส่งทุกเดือน'!E41+'7.ปากชม'!E41+'8.ผาขาว'!E41+'9.ภูกระดึง'!E41+'10.ภูเรือ'!E41+'11.ภูหลวง'!E41+'12.วังสะพุง'!E41+'13.หนองหิน'!E41+'14.เอราวัณ'!E41</f>
        <v>0</v>
      </c>
      <c r="F41" s="110">
        <f>+'1.เลย'!F41+'2.เชียงคาน ใส่แค่ปี68มา'!F41+'3.ด่านซ้าย'!F41+'4.ท่าลี่'!F41+'5.นาด้วง'!F41+'6.นาแห้ว ส่งทุกเดือน'!F41+'7.ปากชม'!F41+'8.ผาขาว'!F41+'9.ภูกระดึง'!F41+'10.ภูเรือ'!F41+'11.ภูหลวง'!F41+'12.วังสะพุง'!F41+'13.หนองหิน'!F41+'14.เอราวัณ'!F41</f>
        <v>0</v>
      </c>
      <c r="G41" s="110">
        <f>+'1.เลย'!G41+'2.เชียงคาน ใส่แค่ปี68มา'!G41+'3.ด่านซ้าย'!G41+'4.ท่าลี่'!G41+'5.นาด้วง'!G41+'6.นาแห้ว ส่งทุกเดือน'!G41+'7.ปากชม'!G41+'8.ผาขาว'!G41+'9.ภูกระดึง'!G41+'10.ภูเรือ'!G41+'11.ภูหลวง'!G41+'12.วังสะพุง'!G41+'13.หนองหิน'!G41+'14.เอราวัณ'!G41</f>
        <v>0</v>
      </c>
      <c r="H41" s="110">
        <f>+'1.เลย'!H41+'2.เชียงคาน ใส่แค่ปี68มา'!H41+'3.ด่านซ้าย'!H41+'4.ท่าลี่'!H41+'5.นาด้วง'!H41+'6.นาแห้ว ส่งทุกเดือน'!H41+'7.ปากชม'!H41+'8.ผาขาว'!H41+'9.ภูกระดึง'!H41+'10.ภูเรือ'!H41+'11.ภูหลวง'!H41+'12.วังสะพุง'!H41+'13.หนองหิน'!H41+'14.เอราวัณ'!H41</f>
        <v>0</v>
      </c>
      <c r="I41" s="110">
        <f>+'1.เลย'!I41+'2.เชียงคาน ใส่แค่ปี68มา'!I41+'3.ด่านซ้าย'!I41+'4.ท่าลี่'!I41+'5.นาด้วง'!I41+'6.นาแห้ว ส่งทุกเดือน'!I41+'7.ปากชม'!I41+'8.ผาขาว'!I41+'9.ภูกระดึง'!I41+'10.ภูเรือ'!I41+'11.ภูหลวง'!I41+'12.วังสะพุง'!I41+'13.หนองหิน'!I41+'14.เอราวัณ'!I41</f>
        <v>0</v>
      </c>
      <c r="J41" s="110">
        <f>+'1.เลย'!J41+'2.เชียงคาน ใส่แค่ปี68มา'!J41+'3.ด่านซ้าย'!J41+'4.ท่าลี่'!J41+'5.นาด้วง'!J41+'6.นาแห้ว ส่งทุกเดือน'!J41+'7.ปากชม'!J41+'8.ผาขาว'!J41+'9.ภูกระดึง'!J41+'10.ภูเรือ'!J41+'11.ภูหลวง'!J41+'12.วังสะพุง'!J41+'13.หนองหิน'!J41+'14.เอราวัณ'!J41</f>
        <v>0</v>
      </c>
      <c r="K41" s="110">
        <f>+'1.เลย'!K41+'2.เชียงคาน ใส่แค่ปี68มา'!K41+'3.ด่านซ้าย'!K41+'4.ท่าลี่'!K41+'5.นาด้วง'!K41+'6.นาแห้ว ส่งทุกเดือน'!K41+'7.ปากชม'!K41+'8.ผาขาว'!K41+'9.ภูกระดึง'!K41+'10.ภูเรือ'!K41+'11.ภูหลวง'!K41+'12.วังสะพุง'!K41+'13.หนองหิน'!K41+'14.เอราวัณ'!K41</f>
        <v>0</v>
      </c>
      <c r="L41" s="110">
        <f>+'1.เลย'!L41+'2.เชียงคาน ใส่แค่ปี68มา'!L41+'3.ด่านซ้าย'!L41+'4.ท่าลี่'!L41+'5.นาด้วง'!L41+'6.นาแห้ว ส่งทุกเดือน'!L41+'7.ปากชม'!L41+'8.ผาขาว'!L41+'9.ภูกระดึง'!L41+'10.ภูเรือ'!L41+'11.ภูหลวง'!L41+'12.วังสะพุง'!L41+'13.หนองหิน'!L41+'14.เอราวัณ'!L41</f>
        <v>0</v>
      </c>
      <c r="M41" s="110">
        <f>+'1.เลย'!M41+'2.เชียงคาน ใส่แค่ปี68มา'!M41+'3.ด่านซ้าย'!M41+'4.ท่าลี่'!M41+'5.นาด้วง'!M41+'6.นาแห้ว ส่งทุกเดือน'!M41+'7.ปากชม'!M41+'8.ผาขาว'!M41+'9.ภูกระดึง'!M41+'10.ภูเรือ'!M41+'11.ภูหลวง'!M41+'12.วังสะพุง'!M41+'13.หนองหิน'!M41+'14.เอราวัณ'!M41</f>
        <v>0</v>
      </c>
      <c r="N41" s="110">
        <f>+'1.เลย'!N41+'2.เชียงคาน ใส่แค่ปี68มา'!N41+'3.ด่านซ้าย'!N41+'4.ท่าลี่'!N41+'5.นาด้วง'!N41+'6.นาแห้ว ส่งทุกเดือน'!N41+'7.ปากชม'!N41+'8.ผาขาว'!N41+'9.ภูกระดึง'!N41+'10.ภูเรือ'!N41+'11.ภูหลวง'!N41+'12.วังสะพุง'!N41+'13.หนองหิน'!N41+'14.เอราวัณ'!N41</f>
        <v>0</v>
      </c>
      <c r="O41" s="110">
        <f>+'1.เลย'!O41+'2.เชียงคาน ใส่แค่ปี68มา'!O41+'3.ด่านซ้าย'!O41+'4.ท่าลี่'!O41+'5.นาด้วง'!O41+'6.นาแห้ว ส่งทุกเดือน'!O41+'7.ปากชม'!O41+'8.ผาขาว'!O41+'9.ภูกระดึง'!O41+'10.ภูเรือ'!O41+'11.ภูหลวง'!O41+'12.วังสะพุง'!O41+'13.หนองหิน'!O41+'14.เอราวัณ'!O41</f>
        <v>0</v>
      </c>
      <c r="P41" s="110">
        <f>+'1.เลย'!P41+'2.เชียงคาน ใส่แค่ปี68มา'!P41+'3.ด่านซ้าย'!P41+'4.ท่าลี่'!P41+'5.นาด้วง'!P41+'6.นาแห้ว ส่งทุกเดือน'!P41+'7.ปากชม'!P41+'8.ผาขาว'!P41+'9.ภูกระดึง'!P41+'10.ภูเรือ'!P41+'11.ภูหลวง'!P41+'12.วังสะพุง'!P41+'13.หนองหิน'!P41+'14.เอราวัณ'!P41</f>
        <v>0</v>
      </c>
      <c r="Q41" s="110">
        <f>+'1.เลย'!Q41+'2.เชียงคาน ใส่แค่ปี68มา'!Q41+'3.ด่านซ้าย'!Q41+'4.ท่าลี่'!Q41+'5.นาด้วง'!Q41+'6.นาแห้ว ส่งทุกเดือน'!Q41+'7.ปากชม'!Q41+'8.ผาขาว'!Q41+'9.ภูกระดึง'!Q41+'10.ภูเรือ'!Q41+'11.ภูหลวง'!Q41+'12.วังสะพุง'!Q41+'13.หนองหิน'!Q41+'14.เอราวัณ'!Q41</f>
        <v>0</v>
      </c>
      <c r="R41" s="110">
        <f>+'1.เลย'!R41+'2.เชียงคาน ใส่แค่ปี68มา'!R41+'3.ด่านซ้าย'!R41+'4.ท่าลี่'!R41+'5.นาด้วง'!R41+'6.นาแห้ว ส่งทุกเดือน'!R41+'7.ปากชม'!R41+'8.ผาขาว'!R41+'9.ภูกระดึง'!R41+'10.ภูเรือ'!R41+'11.ภูหลวง'!R41+'12.วังสะพุง'!R41+'13.หนองหิน'!R41+'14.เอราวัณ'!R41</f>
        <v>0</v>
      </c>
      <c r="S41" s="110">
        <f>+'1.เลย'!S41+'2.เชียงคาน ใส่แค่ปี68มา'!S41+'3.ด่านซ้าย'!S41+'4.ท่าลี่'!S41+'5.นาด้วง'!S41+'6.นาแห้ว ส่งทุกเดือน'!S41+'7.ปากชม'!S41+'8.ผาขาว'!S41+'9.ภูกระดึง'!S41+'10.ภูเรือ'!S41+'11.ภูหลวง'!S41+'12.วังสะพุง'!S41+'13.หนองหิน'!S41+'14.เอราวัณ'!S41</f>
        <v>0</v>
      </c>
      <c r="T41" s="110">
        <f>+'1.เลย'!T41+'2.เชียงคาน ใส่แค่ปี68มา'!T41+'3.ด่านซ้าย'!T41+'4.ท่าลี่'!T41+'5.นาด้วง'!T41+'6.นาแห้ว ส่งทุกเดือน'!T41+'7.ปากชม'!T41+'8.ผาขาว'!T41+'9.ภูกระดึง'!T41+'10.ภูเรือ'!T41+'11.ภูหลวง'!T41+'12.วังสะพุง'!T41+'13.หนองหิน'!T41+'14.เอราวัณ'!T41</f>
        <v>0</v>
      </c>
      <c r="U41" s="110">
        <f>+'1.เลย'!U41+'2.เชียงคาน ใส่แค่ปี68มา'!U41+'3.ด่านซ้าย'!U41+'4.ท่าลี่'!U41+'5.นาด้วง'!U41+'6.นาแห้ว ส่งทุกเดือน'!U41+'7.ปากชม'!U41+'8.ผาขาว'!U41+'9.ภูกระดึง'!U41+'10.ภูเรือ'!U41+'11.ภูหลวง'!U41+'12.วังสะพุง'!U41+'13.หนองหิน'!U41+'14.เอราวัณ'!U41</f>
        <v>0</v>
      </c>
      <c r="V41" s="110">
        <f>+'1.เลย'!V41+'2.เชียงคาน ใส่แค่ปี68มา'!V41+'3.ด่านซ้าย'!V41+'4.ท่าลี่'!V41+'5.นาด้วง'!V41+'6.นาแห้ว ส่งทุกเดือน'!V41+'7.ปากชม'!V41+'8.ผาขาว'!V41+'9.ภูกระดึง'!V41+'10.ภูเรือ'!V41+'11.ภูหลวง'!V41+'12.วังสะพุง'!V41+'13.หนองหิน'!V41+'14.เอราวัณ'!V41</f>
        <v>0</v>
      </c>
      <c r="W41" s="110">
        <f>+'1.เลย'!W41+'2.เชียงคาน ใส่แค่ปี68มา'!W41+'3.ด่านซ้าย'!W41+'4.ท่าลี่'!W41+'5.นาด้วง'!W41+'6.นาแห้ว ส่งทุกเดือน'!W41+'7.ปากชม'!W41+'8.ผาขาว'!W41+'9.ภูกระดึง'!W41+'10.ภูเรือ'!W41+'11.ภูหลวง'!W41+'12.วังสะพุง'!W41+'13.หนองหิน'!W41+'14.เอราวัณ'!W41</f>
        <v>0</v>
      </c>
      <c r="X41" s="110">
        <f>+'1.เลย'!X41+'2.เชียงคาน ใส่แค่ปี68มา'!X41+'3.ด่านซ้าย'!X41+'4.ท่าลี่'!X41+'5.นาด้วง'!X41+'6.นาแห้ว ส่งทุกเดือน'!X41+'7.ปากชม'!X41+'8.ผาขาว'!X41+'9.ภูกระดึง'!X41+'10.ภูเรือ'!X41+'11.ภูหลวง'!X41+'12.วังสะพุง'!X41+'13.หนองหิน'!X41+'14.เอราวัณ'!X41</f>
        <v>0</v>
      </c>
      <c r="Y41" s="110">
        <f>+'1.เลย'!Y41+'2.เชียงคาน ใส่แค่ปี68มา'!Y41+'3.ด่านซ้าย'!Y41+'4.ท่าลี่'!Y41+'5.นาด้วง'!Y41+'6.นาแห้ว ส่งทุกเดือน'!Y41+'7.ปากชม'!Y41+'8.ผาขาว'!Y41+'9.ภูกระดึง'!Y41+'10.ภูเรือ'!Y41+'11.ภูหลวง'!Y41+'12.วังสะพุง'!Y41+'13.หนองหิน'!Y41+'14.เอราวัณ'!Y41</f>
        <v>0</v>
      </c>
      <c r="Z41" s="110">
        <f>+'1.เลย'!Z41+'2.เชียงคาน ใส่แค่ปี68มา'!Z41+'3.ด่านซ้าย'!Z41+'4.ท่าลี่'!Z41+'5.นาด้วง'!Z41+'6.นาแห้ว ส่งทุกเดือน'!Z41+'7.ปากชม'!Z41+'8.ผาขาว'!Z41+'9.ภูกระดึง'!Z41+'10.ภูเรือ'!Z41+'11.ภูหลวง'!Z41+'12.วังสะพุง'!Z41+'13.หนองหิน'!Z41+'14.เอราวัณ'!Z41</f>
        <v>0</v>
      </c>
      <c r="AA41" s="110">
        <f>+'1.เลย'!AA41+'2.เชียงคาน ใส่แค่ปี68มา'!AA41+'3.ด่านซ้าย'!AA41+'4.ท่าลี่'!AA41+'5.นาด้วง'!AA41+'6.นาแห้ว ส่งทุกเดือน'!AA41+'7.ปากชม'!AA41+'8.ผาขาว'!AA41+'9.ภูกระดึง'!AA41+'10.ภูเรือ'!AA41+'11.ภูหลวง'!AA41+'12.วังสะพุง'!AA41+'13.หนองหิน'!AA41+'14.เอราวัณ'!AA41</f>
        <v>0</v>
      </c>
      <c r="AB41" s="110">
        <f>+'1.เลย'!AB41+'2.เชียงคาน ใส่แค่ปี68มา'!AB41+'3.ด่านซ้าย'!AB41+'4.ท่าลี่'!AB41+'5.นาด้วง'!AB41+'6.นาแห้ว ส่งทุกเดือน'!AB41+'7.ปากชม'!AB41+'8.ผาขาว'!AB41+'9.ภูกระดึง'!AB41+'10.ภูเรือ'!AB41+'11.ภูหลวง'!AB41+'12.วังสะพุง'!AB41+'13.หนองหิน'!AB41+'14.เอราวัณ'!AB41</f>
        <v>0</v>
      </c>
      <c r="AC41" s="110">
        <f>+'1.เลย'!AC41+'2.เชียงคาน ใส่แค่ปี68มา'!AC41+'3.ด่านซ้าย'!AC41+'4.ท่าลี่'!AC41+'5.นาด้วง'!AC41+'6.นาแห้ว ส่งทุกเดือน'!AC41+'7.ปากชม'!AC41+'8.ผาขาว'!AC41+'9.ภูกระดึง'!AC41+'10.ภูเรือ'!AC41+'11.ภูหลวง'!AC41+'12.วังสะพุง'!AC41+'13.หนองหิน'!AC41+'14.เอราวัณ'!AC41</f>
        <v>0</v>
      </c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f>+'1.เลย'!E43+'2.เชียงคาน ใส่แค่ปี68มา'!E43+'3.ด่านซ้าย'!E43+'4.ท่าลี่'!E43+'5.นาด้วง'!E43+'6.นาแห้ว ส่งทุกเดือน'!E43+'7.ปากชม'!E43+'8.ผาขาว'!E43+'9.ภูกระดึง'!E43+'10.ภูเรือ'!E43+'11.ภูหลวง'!E43+'12.วังสะพุง'!E43+'13.หนองหิน'!E43+'14.เอราวัณ'!E43</f>
        <v>334338224.64999998</v>
      </c>
      <c r="F43" s="110">
        <f>+'1.เลย'!F43+'2.เชียงคาน ใส่แค่ปี68มา'!F43+'3.ด่านซ้าย'!F43+'4.ท่าลี่'!F43+'5.นาด้วง'!F43+'6.นาแห้ว ส่งทุกเดือน'!F43+'7.ปากชม'!F43+'8.ผาขาว'!F43+'9.ภูกระดึง'!F43+'10.ภูเรือ'!F43+'11.ภูหลวง'!F43+'12.วังสะพุง'!F43+'13.หนองหิน'!F43+'14.เอราวัณ'!F43</f>
        <v>7612047.6299999999</v>
      </c>
      <c r="G43" s="110">
        <f>+'1.เลย'!G43+'2.เชียงคาน ใส่แค่ปี68มา'!G43+'3.ด่านซ้าย'!G43+'4.ท่าลี่'!G43+'5.นาด้วง'!G43+'6.นาแห้ว ส่งทุกเดือน'!G43+'7.ปากชม'!G43+'8.ผาขาว'!G43+'9.ภูกระดึง'!G43+'10.ภูเรือ'!G43+'11.ภูหลวง'!G43+'12.วังสะพุง'!G43+'13.หนองหิน'!G43+'14.เอราวัณ'!G43</f>
        <v>6486581.8799999999</v>
      </c>
      <c r="H43" s="110">
        <f>+'1.เลย'!H43+'2.เชียงคาน ใส่แค่ปี68มา'!H43+'3.ด่านซ้าย'!H43+'4.ท่าลี่'!H43+'5.นาด้วง'!H43+'6.นาแห้ว ส่งทุกเดือน'!H43+'7.ปากชม'!H43+'8.ผาขาว'!H43+'9.ภูกระดึง'!H43+'10.ภูเรือ'!H43+'11.ภูหลวง'!H43+'12.วังสะพุง'!H43+'13.หนองหิน'!H43+'14.เอราวัณ'!H43</f>
        <v>264668.5</v>
      </c>
      <c r="I43" s="110">
        <f>+'1.เลย'!I43+'2.เชียงคาน ใส่แค่ปี68มา'!I43+'3.ด่านซ้าย'!I43+'4.ท่าลี่'!I43+'5.นาด้วง'!I43+'6.นาแห้ว ส่งทุกเดือน'!I43+'7.ปากชม'!I43+'8.ผาขาว'!I43+'9.ภูกระดึง'!I43+'10.ภูเรือ'!I43+'11.ภูหลวง'!I43+'12.วังสะพุง'!I43+'13.หนองหิน'!I43+'14.เอราวัณ'!I43</f>
        <v>0</v>
      </c>
      <c r="J43" s="110">
        <f>+'1.เลย'!J43+'2.เชียงคาน ใส่แค่ปี68มา'!J43+'3.ด่านซ้าย'!J43+'4.ท่าลี่'!J43+'5.นาด้วง'!J43+'6.นาแห้ว ส่งทุกเดือน'!J43+'7.ปากชม'!J43+'8.ผาขาว'!J43+'9.ภูกระดึง'!J43+'10.ภูเรือ'!J43+'11.ภูหลวง'!J43+'12.วังสะพุง'!J43+'13.หนองหิน'!J43+'14.เอราวัณ'!J43</f>
        <v>691087.76</v>
      </c>
      <c r="K43" s="110">
        <f>+'1.เลย'!K43+'2.เชียงคาน ใส่แค่ปี68มา'!K43+'3.ด่านซ้าย'!K43+'4.ท่าลี่'!K43+'5.นาด้วง'!K43+'6.นาแห้ว ส่งทุกเดือน'!K43+'7.ปากชม'!K43+'8.ผาขาว'!K43+'9.ภูกระดึง'!K43+'10.ภูเรือ'!K43+'11.ภูหลวง'!K43+'12.วังสะพุง'!K43+'13.หนองหิน'!K43+'14.เอราวัณ'!K43</f>
        <v>0</v>
      </c>
      <c r="L43" s="110">
        <f>+'1.เลย'!L43+'2.เชียงคาน ใส่แค่ปี68มา'!L43+'3.ด่านซ้าย'!L43+'4.ท่าลี่'!L43+'5.นาด้วง'!L43+'6.นาแห้ว ส่งทุกเดือน'!L43+'7.ปากชม'!L43+'8.ผาขาว'!L43+'9.ภูกระดึง'!L43+'10.ภูเรือ'!L43+'11.ภูหลวง'!L43+'12.วังสะพุง'!L43+'13.หนองหิน'!L43+'14.เอราวัณ'!L43</f>
        <v>80807.88</v>
      </c>
      <c r="M43" s="110">
        <f>+'1.เลย'!M43+'2.เชียงคาน ใส่แค่ปี68มา'!M43+'3.ด่านซ้าย'!M43+'4.ท่าลี่'!M43+'5.นาด้วง'!M43+'6.นาแห้ว ส่งทุกเดือน'!M43+'7.ปากชม'!M43+'8.ผาขาว'!M43+'9.ภูกระดึง'!M43+'10.ภูเรือ'!M43+'11.ภูหลวง'!M43+'12.วังสะพุง'!M43+'13.หนองหิน'!M43+'14.เอราวัณ'!M43</f>
        <v>0</v>
      </c>
      <c r="N43" s="110">
        <f>+'1.เลย'!N43+'2.เชียงคาน ใส่แค่ปี68มา'!N43+'3.ด่านซ้าย'!N43+'4.ท่าลี่'!N43+'5.นาด้วง'!N43+'6.นาแห้ว ส่งทุกเดือน'!N43+'7.ปากชม'!N43+'8.ผาขาว'!N43+'9.ภูกระดึง'!N43+'10.ภูเรือ'!N43+'11.ภูหลวง'!N43+'12.วังสะพุง'!N43+'13.หนองหิน'!N43+'14.เอราวัณ'!N43</f>
        <v>28106</v>
      </c>
      <c r="O43" s="110">
        <f>+'1.เลย'!O43+'2.เชียงคาน ใส่แค่ปี68มา'!O43+'3.ด่านซ้าย'!O43+'4.ท่าลี่'!O43+'5.นาด้วง'!O43+'6.นาแห้ว ส่งทุกเดือน'!O43+'7.ปากชม'!O43+'8.ผาขาว'!O43+'9.ภูกระดึง'!O43+'10.ภูเรือ'!O43+'11.ภูหลวง'!O43+'12.วังสะพุง'!O43+'13.หนองหิน'!O43+'14.เอราวัณ'!O43</f>
        <v>0</v>
      </c>
      <c r="P43" s="110">
        <f>+'1.เลย'!P43+'2.เชียงคาน ใส่แค่ปี68มา'!P43+'3.ด่านซ้าย'!P43+'4.ท่าลี่'!P43+'5.นาด้วง'!P43+'6.นาแห้ว ส่งทุกเดือน'!P43+'7.ปากชม'!P43+'8.ผาขาว'!P43+'9.ภูกระดึง'!P43+'10.ภูเรือ'!P43+'11.ภูหลวง'!P43+'12.วังสะพุง'!P43+'13.หนองหิน'!P43+'14.เอราวัณ'!P43</f>
        <v>185950.9</v>
      </c>
      <c r="Q43" s="110">
        <f>+'1.เลย'!Q43+'2.เชียงคาน ใส่แค่ปี68มา'!Q43+'3.ด่านซ้าย'!Q43+'4.ท่าลี่'!Q43+'5.นาด้วง'!Q43+'6.นาแห้ว ส่งทุกเดือน'!Q43+'7.ปากชม'!Q43+'8.ผาขาว'!Q43+'9.ภูกระดึง'!Q43+'10.ภูเรือ'!Q43+'11.ภูหลวง'!Q43+'12.วังสะพุง'!Q43+'13.หนองหิน'!Q43+'14.เอราวัณ'!Q43</f>
        <v>0</v>
      </c>
      <c r="R43" s="110">
        <f>+'1.เลย'!R43+'2.เชียงคาน ใส่แค่ปี68มา'!R43+'3.ด่านซ้าย'!R43+'4.ท่าลี่'!R43+'5.นาด้วง'!R43+'6.นาแห้ว ส่งทุกเดือน'!R43+'7.ปากชม'!R43+'8.ผาขาว'!R43+'9.ภูกระดึง'!R43+'10.ภูเรือ'!R43+'11.ภูหลวง'!R43+'12.วังสะพุง'!R43+'13.หนองหิน'!R43+'14.เอราวัณ'!R43</f>
        <v>155959</v>
      </c>
      <c r="S43" s="110">
        <f>+'1.เลย'!S43+'2.เชียงคาน ใส่แค่ปี68มา'!S43+'3.ด่านซ้าย'!S43+'4.ท่าลี่'!S43+'5.นาด้วง'!S43+'6.นาแห้ว ส่งทุกเดือน'!S43+'7.ปากชม'!S43+'8.ผาขาว'!S43+'9.ภูกระดึง'!S43+'10.ภูเรือ'!S43+'11.ภูหลวง'!S43+'12.วังสะพุง'!S43+'13.หนองหิน'!S43+'14.เอราวัณ'!S43</f>
        <v>0</v>
      </c>
      <c r="T43" s="110">
        <f>+'1.เลย'!T43+'2.เชียงคาน ใส่แค่ปี68มา'!T43+'3.ด่านซ้าย'!T43+'4.ท่าลี่'!T43+'5.นาด้วง'!T43+'6.นาแห้ว ส่งทุกเดือน'!T43+'7.ปากชม'!T43+'8.ผาขาว'!T43+'9.ภูกระดึง'!T43+'10.ภูเรือ'!T43+'11.ภูหลวง'!T43+'12.วังสะพุง'!T43+'13.หนองหิน'!T43+'14.เอราวัณ'!T43</f>
        <v>341250.22</v>
      </c>
      <c r="U43" s="110">
        <f>+'1.เลย'!U43+'2.เชียงคาน ใส่แค่ปี68มา'!U43+'3.ด่านซ้าย'!U43+'4.ท่าลี่'!U43+'5.นาด้วง'!U43+'6.นาแห้ว ส่งทุกเดือน'!U43+'7.ปากชม'!U43+'8.ผาขาว'!U43+'9.ภูกระดึง'!U43+'10.ภูเรือ'!U43+'11.ภูหลวง'!U43+'12.วังสะพุง'!U43+'13.หนองหิน'!U43+'14.เอราวัณ'!U43</f>
        <v>0</v>
      </c>
      <c r="V43" s="110">
        <f>+'1.เลย'!V43+'2.เชียงคาน ใส่แค่ปี68มา'!V43+'3.ด่านซ้าย'!V43+'4.ท่าลี่'!V43+'5.นาด้วง'!V43+'6.นาแห้ว ส่งทุกเดือน'!V43+'7.ปากชม'!V43+'8.ผาขาว'!V43+'9.ภูกระดึง'!V43+'10.ภูเรือ'!V43+'11.ภูหลวง'!V43+'12.วังสะพุง'!V43+'13.หนองหิน'!V43+'14.เอราวัณ'!V43</f>
        <v>405136.5</v>
      </c>
      <c r="W43" s="110">
        <f>+'1.เลย'!W43+'2.เชียงคาน ใส่แค่ปี68มา'!W43+'3.ด่านซ้าย'!W43+'4.ท่าลี่'!W43+'5.นาด้วง'!W43+'6.นาแห้ว ส่งทุกเดือน'!W43+'7.ปากชม'!W43+'8.ผาขาว'!W43+'9.ภูกระดึง'!W43+'10.ภูเรือ'!W43+'11.ภูหลวง'!W43+'12.วังสะพุง'!W43+'13.หนองหิน'!W43+'14.เอราวัณ'!W43</f>
        <v>0</v>
      </c>
      <c r="X43" s="110">
        <f>+'1.เลย'!X43+'2.เชียงคาน ใส่แค่ปี68มา'!X43+'3.ด่านซ้าย'!X43+'4.ท่าลี่'!X43+'5.นาด้วง'!X43+'6.นาแห้ว ส่งทุกเดือน'!X43+'7.ปากชม'!X43+'8.ผาขาว'!X43+'9.ภูกระดึง'!X43+'10.ภูเรือ'!X43+'11.ภูหลวง'!X43+'12.วังสะพุง'!X43+'13.หนองหิน'!X43+'14.เอราวัณ'!X43</f>
        <v>185565</v>
      </c>
      <c r="Y43" s="110">
        <f>+'1.เลย'!Y43+'2.เชียงคาน ใส่แค่ปี68มา'!Y43+'3.ด่านซ้าย'!Y43+'4.ท่าลี่'!Y43+'5.นาด้วง'!Y43+'6.นาแห้ว ส่งทุกเดือน'!Y43+'7.ปากชม'!Y43+'8.ผาขาว'!Y43+'9.ภูกระดึง'!Y43+'10.ภูเรือ'!Y43+'11.ภูหลวง'!Y43+'12.วังสะพุง'!Y43+'13.หนองหิน'!Y43+'14.เอราวัณ'!Y43</f>
        <v>0</v>
      </c>
      <c r="Z43" s="110">
        <f>+'1.เลย'!Z43+'2.เชียงคาน ใส่แค่ปี68มา'!Z43+'3.ด่านซ้าย'!Z43+'4.ท่าลี่'!Z43+'5.นาด้วง'!Z43+'6.นาแห้ว ส่งทุกเดือน'!Z43+'7.ปากชม'!Z43+'8.ผาขาว'!Z43+'9.ภูกระดึง'!Z43+'10.ภูเรือ'!Z43+'11.ภูหลวง'!Z43+'12.วังสะพุง'!Z43+'13.หนองหิน'!Z43+'14.เอราวัณ'!Z43</f>
        <v>251660.79999999999</v>
      </c>
      <c r="AA43" s="110">
        <f>+'1.เลย'!AA43+'2.เชียงคาน ใส่แค่ปี68มา'!AA43+'3.ด่านซ้าย'!AA43+'4.ท่าลี่'!AA43+'5.นาด้วง'!AA43+'6.นาแห้ว ส่งทุกเดือน'!AA43+'7.ปากชม'!AA43+'8.ผาขาว'!AA43+'9.ภูกระดึง'!AA43+'10.ภูเรือ'!AA43+'11.ภูหลวง'!AA43+'12.วังสะพุง'!AA43+'13.หนองหิน'!AA43+'14.เอราวัณ'!AA43</f>
        <v>0</v>
      </c>
      <c r="AB43" s="110">
        <f>+'1.เลย'!AB43+'2.เชียงคาน ใส่แค่ปี68มา'!AB43+'3.ด่านซ้าย'!AB43+'4.ท่าลี่'!AB43+'5.นาด้วง'!AB43+'6.นาแห้ว ส่งทุกเดือน'!AB43+'7.ปากชม'!AB43+'8.ผาขาว'!AB43+'9.ภูกระดึง'!AB43+'10.ภูเรือ'!AB43+'11.ภูหลวง'!AB43+'12.วังสะพุง'!AB43+'13.หนองหิน'!AB43+'14.เอราวัณ'!AB43</f>
        <v>8160</v>
      </c>
      <c r="AC43" s="110">
        <f>+'1.เลย'!AC43+'2.เชียงคาน ใส่แค่ปี68มา'!AC43+'3.ด่านซ้าย'!AC43+'4.ท่าลี่'!AC43+'5.นาด้วง'!AC43+'6.นาแห้ว ส่งทุกเดือน'!AC43+'7.ปากชม'!AC43+'8.ผาขาว'!AC43+'9.ภูกระดึง'!AC43+'10.ภูเรือ'!AC43+'11.ภูหลวง'!AC43+'12.วังสะพุง'!AC43+'13.หนองหิน'!AC43+'14.เอราวัณ'!AC43</f>
        <v>0</v>
      </c>
      <c r="AD43" s="110">
        <f>SUM(F43:AC43)</f>
        <v>16696982.070000002</v>
      </c>
      <c r="AE43" s="111">
        <f>+AD43*100/E43</f>
        <v>4.994039221055008</v>
      </c>
      <c r="AF43" s="110">
        <f>+E43-AD43</f>
        <v>317641242.57999998</v>
      </c>
      <c r="AG43" s="111">
        <f>+AF43*100/E43</f>
        <v>95.005960778944996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f>+'1.เลย'!E45+'2.เชียงคาน ใส่แค่ปี68มา'!E45+'3.ด่านซ้าย'!E45+'4.ท่าลี่'!E45+'5.นาด้วง'!E45+'6.นาแห้ว ส่งทุกเดือน'!E45+'7.ปากชม'!E45+'8.ผาขาว'!E45+'9.ภูกระดึง'!E45+'10.ภูเรือ'!E45+'11.ภูหลวง'!E45+'12.วังสะพุง'!E45+'13.หนองหิน'!E45+'14.เอราวัณ'!E45</f>
        <v>246739809.73719999</v>
      </c>
      <c r="F45" s="110">
        <f>+'1.เลย'!F45+'2.เชียงคาน ใส่แค่ปี68มา'!F45+'3.ด่านซ้าย'!F45+'4.ท่าลี่'!F45+'5.นาด้วง'!F45+'6.นาแห้ว ส่งทุกเดือน'!F45+'7.ปากชม'!F45+'8.ผาขาว'!F45+'9.ภูกระดึง'!F45+'10.ภูเรือ'!F45+'11.ภูหลวง'!F45+'12.วังสะพุง'!F45+'13.หนองหิน'!F45+'14.เอราวัณ'!F45</f>
        <v>3612704.38</v>
      </c>
      <c r="G45" s="110">
        <f>+'1.เลย'!G45+'2.เชียงคาน ใส่แค่ปี68มา'!G45+'3.ด่านซ้าย'!G45+'4.ท่าลี่'!G45+'5.นาด้วง'!G45+'6.นาแห้ว ส่งทุกเดือน'!G45+'7.ปากชม'!G45+'8.ผาขาว'!G45+'9.ภูกระดึง'!G45+'10.ภูเรือ'!G45+'11.ภูหลวง'!G45+'12.วังสะพุง'!G45+'13.หนองหิน'!G45+'14.เอราวัณ'!G45</f>
        <v>2259577.13</v>
      </c>
      <c r="H45" s="110">
        <f>+'1.เลย'!H45+'2.เชียงคาน ใส่แค่ปี68มา'!H45+'3.ด่านซ้าย'!H45+'4.ท่าลี่'!H45+'5.นาด้วง'!H45+'6.นาแห้ว ส่งทุกเดือน'!H45+'7.ปากชม'!H45+'8.ผาขาว'!H45+'9.ภูกระดึง'!H45+'10.ภูเรือ'!H45+'11.ภูหลวง'!H45+'12.วังสะพุง'!H45+'13.หนองหิน'!H45+'14.เอราวัณ'!H45</f>
        <v>240924.95</v>
      </c>
      <c r="I45" s="110">
        <f>+'1.เลย'!I45+'2.เชียงคาน ใส่แค่ปี68มา'!I45+'3.ด่านซ้าย'!I45+'4.ท่าลี่'!I45+'5.นาด้วง'!I45+'6.นาแห้ว ส่งทุกเดือน'!I45+'7.ปากชม'!I45+'8.ผาขาว'!I45+'9.ภูกระดึง'!I45+'10.ภูเรือ'!I45+'11.ภูหลวง'!I45+'12.วังสะพุง'!I45+'13.หนองหิน'!I45+'14.เอราวัณ'!I45</f>
        <v>0</v>
      </c>
      <c r="J45" s="110">
        <f>+'1.เลย'!J45+'2.เชียงคาน ใส่แค่ปี68มา'!J45+'3.ด่านซ้าย'!J45+'4.ท่าลี่'!J45+'5.นาด้วง'!J45+'6.นาแห้ว ส่งทุกเดือน'!J45+'7.ปากชม'!J45+'8.ผาขาว'!J45+'9.ภูกระดึง'!J45+'10.ภูเรือ'!J45+'11.ภูหลวง'!J45+'12.วังสะพุง'!J45+'13.หนองหิน'!J45+'14.เอราวัณ'!J45</f>
        <v>59758.9</v>
      </c>
      <c r="K45" s="110">
        <f>+'1.เลย'!K45+'2.เชียงคาน ใส่แค่ปี68มา'!K45+'3.ด่านซ้าย'!K45+'4.ท่าลี่'!K45+'5.นาด้วง'!K45+'6.นาแห้ว ส่งทุกเดือน'!K45+'7.ปากชม'!K45+'8.ผาขาว'!K45+'9.ภูกระดึง'!K45+'10.ภูเรือ'!K45+'11.ภูหลวง'!K45+'12.วังสะพุง'!K45+'13.หนองหิน'!K45+'14.เอราวัณ'!K45</f>
        <v>0</v>
      </c>
      <c r="L45" s="110">
        <f>+'1.เลย'!L45+'2.เชียงคาน ใส่แค่ปี68มา'!L45+'3.ด่านซ้าย'!L45+'4.ท่าลี่'!L45+'5.นาด้วง'!L45+'6.นาแห้ว ส่งทุกเดือน'!L45+'7.ปากชม'!L45+'8.ผาขาว'!L45+'9.ภูกระดึง'!L45+'10.ภูเรือ'!L45+'11.ภูหลวง'!L45+'12.วังสะพุง'!L45+'13.หนองหิน'!L45+'14.เอราวัณ'!L45</f>
        <v>661265.22</v>
      </c>
      <c r="M45" s="110">
        <f>+'1.เลย'!M45+'2.เชียงคาน ใส่แค่ปี68มา'!M45+'3.ด่านซ้าย'!M45+'4.ท่าลี่'!M45+'5.นาด้วง'!M45+'6.นาแห้ว ส่งทุกเดือน'!M45+'7.ปากชม'!M45+'8.ผาขาว'!M45+'9.ภูกระดึง'!M45+'10.ภูเรือ'!M45+'11.ภูหลวง'!M45+'12.วังสะพุง'!M45+'13.หนองหิน'!M45+'14.เอราวัณ'!M45</f>
        <v>0</v>
      </c>
      <c r="N45" s="110">
        <f>+'1.เลย'!N45+'2.เชียงคาน ใส่แค่ปี68มา'!N45+'3.ด่านซ้าย'!N45+'4.ท่าลี่'!N45+'5.นาด้วง'!N45+'6.นาแห้ว ส่งทุกเดือน'!N45+'7.ปากชม'!N45+'8.ผาขาว'!N45+'9.ภูกระดึง'!N45+'10.ภูเรือ'!N45+'11.ภูหลวง'!N45+'12.วังสะพุง'!N45+'13.หนองหิน'!N45+'14.เอราวัณ'!N45</f>
        <v>0</v>
      </c>
      <c r="O45" s="110">
        <f>+'1.เลย'!O45+'2.เชียงคาน ใส่แค่ปี68มา'!O45+'3.ด่านซ้าย'!O45+'4.ท่าลี่'!O45+'5.นาด้วง'!O45+'6.นาแห้ว ส่งทุกเดือน'!O45+'7.ปากชม'!O45+'8.ผาขาว'!O45+'9.ภูกระดึง'!O45+'10.ภูเรือ'!O45+'11.ภูหลวง'!O45+'12.วังสะพุง'!O45+'13.หนองหิน'!O45+'14.เอราวัณ'!O45</f>
        <v>0</v>
      </c>
      <c r="P45" s="110">
        <f>+'1.เลย'!P45+'2.เชียงคาน ใส่แค่ปี68มา'!P45+'3.ด่านซ้าย'!P45+'4.ท่าลี่'!P45+'5.นาด้วง'!P45+'6.นาแห้ว ส่งทุกเดือน'!P45+'7.ปากชม'!P45+'8.ผาขาว'!P45+'9.ภูกระดึง'!P45+'10.ภูเรือ'!P45+'11.ภูหลวง'!P45+'12.วังสะพุง'!P45+'13.หนองหิน'!P45+'14.เอราวัณ'!P45</f>
        <v>43919.6</v>
      </c>
      <c r="Q45" s="110">
        <f>+'1.เลย'!Q45+'2.เชียงคาน ใส่แค่ปี68มา'!Q45+'3.ด่านซ้าย'!Q45+'4.ท่าลี่'!Q45+'5.นาด้วง'!Q45+'6.นาแห้ว ส่งทุกเดือน'!Q45+'7.ปากชม'!Q45+'8.ผาขาว'!Q45+'9.ภูกระดึง'!Q45+'10.ภูเรือ'!Q45+'11.ภูหลวง'!Q45+'12.วังสะพุง'!Q45+'13.หนองหิน'!Q45+'14.เอราวัณ'!Q45</f>
        <v>0</v>
      </c>
      <c r="R45" s="110">
        <f>+'1.เลย'!R45+'2.เชียงคาน ใส่แค่ปี68มา'!R45+'3.ด่านซ้าย'!R45+'4.ท่าลี่'!R45+'5.นาด้วง'!R45+'6.นาแห้ว ส่งทุกเดือน'!R45+'7.ปากชม'!R45+'8.ผาขาว'!R45+'9.ภูกระดึง'!R45+'10.ภูเรือ'!R45+'11.ภูหลวง'!R45+'12.วังสะพุง'!R45+'13.หนองหิน'!R45+'14.เอราวัณ'!R45</f>
        <v>9544.4</v>
      </c>
      <c r="S45" s="110">
        <f>+'1.เลย'!S45+'2.เชียงคาน ใส่แค่ปี68มา'!S45+'3.ด่านซ้าย'!S45+'4.ท่าลี่'!S45+'5.นาด้วง'!S45+'6.นาแห้ว ส่งทุกเดือน'!S45+'7.ปากชม'!S45+'8.ผาขาว'!S45+'9.ภูกระดึง'!S45+'10.ภูเรือ'!S45+'11.ภูหลวง'!S45+'12.วังสะพุง'!S45+'13.หนองหิน'!S45+'14.เอราวัณ'!S45</f>
        <v>0</v>
      </c>
      <c r="T45" s="110">
        <f>+'1.เลย'!T45+'2.เชียงคาน ใส่แค่ปี68มา'!T45+'3.ด่านซ้าย'!T45+'4.ท่าลี่'!T45+'5.นาด้วง'!T45+'6.นาแห้ว ส่งทุกเดือน'!T45+'7.ปากชม'!T45+'8.ผาขาว'!T45+'9.ภูกระดึง'!T45+'10.ภูเรือ'!T45+'11.ภูหลวง'!T45+'12.วังสะพุง'!T45+'13.หนองหิน'!T45+'14.เอราวัณ'!T45</f>
        <v>92299.9</v>
      </c>
      <c r="U45" s="110">
        <f>+'1.เลย'!U45+'2.เชียงคาน ใส่แค่ปี68มา'!U45+'3.ด่านซ้าย'!U45+'4.ท่าลี่'!U45+'5.นาด้วง'!U45+'6.นาแห้ว ส่งทุกเดือน'!U45+'7.ปากชม'!U45+'8.ผาขาว'!U45+'9.ภูกระดึง'!U45+'10.ภูเรือ'!U45+'11.ภูหลวง'!U45+'12.วังสะพุง'!U45+'13.หนองหิน'!U45+'14.เอราวัณ'!U45</f>
        <v>0</v>
      </c>
      <c r="V45" s="110">
        <f>+'1.เลย'!V45+'2.เชียงคาน ใส่แค่ปี68มา'!V45+'3.ด่านซ้าย'!V45+'4.ท่าลี่'!V45+'5.นาด้วง'!V45+'6.นาแห้ว ส่งทุกเดือน'!V45+'7.ปากชม'!V45+'8.ผาขาว'!V45+'9.ภูกระดึง'!V45+'10.ภูเรือ'!V45+'11.ภูหลวง'!V45+'12.วังสะพุง'!V45+'13.หนองหิน'!V45+'14.เอราวัณ'!V45</f>
        <v>10796.3</v>
      </c>
      <c r="W45" s="110">
        <f>+'1.เลย'!W45+'2.เชียงคาน ใส่แค่ปี68มา'!W45+'3.ด่านซ้าย'!W45+'4.ท่าลี่'!W45+'5.นาด้วง'!W45+'6.นาแห้ว ส่งทุกเดือน'!W45+'7.ปากชม'!W45+'8.ผาขาว'!W45+'9.ภูกระดึง'!W45+'10.ภูเรือ'!W45+'11.ภูหลวง'!W45+'12.วังสะพุง'!W45+'13.หนองหิน'!W45+'14.เอราวัณ'!W45</f>
        <v>0</v>
      </c>
      <c r="X45" s="110">
        <f>+'1.เลย'!X45+'2.เชียงคาน ใส่แค่ปี68มา'!X45+'3.ด่านซ้าย'!X45+'4.ท่าลี่'!X45+'5.นาด้วง'!X45+'6.นาแห้ว ส่งทุกเดือน'!X45+'7.ปากชม'!X45+'8.ผาขาว'!X45+'9.ภูกระดึง'!X45+'10.ภูเรือ'!X45+'11.ภูหลวง'!X45+'12.วังสะพุง'!X45+'13.หนองหิน'!X45+'14.เอราวัณ'!X45</f>
        <v>7918</v>
      </c>
      <c r="Y45" s="110">
        <f>+'1.เลย'!Y45+'2.เชียงคาน ใส่แค่ปี68มา'!Y45+'3.ด่านซ้าย'!Y45+'4.ท่าลี่'!Y45+'5.นาด้วง'!Y45+'6.นาแห้ว ส่งทุกเดือน'!Y45+'7.ปากชม'!Y45+'8.ผาขาว'!Y45+'9.ภูกระดึง'!Y45+'10.ภูเรือ'!Y45+'11.ภูหลวง'!Y45+'12.วังสะพุง'!Y45+'13.หนองหิน'!Y45+'14.เอราวัณ'!Y45</f>
        <v>0</v>
      </c>
      <c r="Z45" s="110">
        <f>+'1.เลย'!Z45+'2.เชียงคาน ใส่แค่ปี68มา'!Z45+'3.ด่านซ้าย'!Z45+'4.ท่าลี่'!Z45+'5.นาด้วง'!Z45+'6.นาแห้ว ส่งทุกเดือน'!Z45+'7.ปากชม'!Z45+'8.ผาขาว'!Z45+'9.ภูกระดึง'!Z45+'10.ภูเรือ'!Z45+'11.ภูหลวง'!Z45+'12.วังสะพุง'!Z45+'13.หนองหิน'!Z45+'14.เอราวัณ'!Z45</f>
        <v>28400</v>
      </c>
      <c r="AA45" s="110">
        <f>+'1.เลย'!AA45+'2.เชียงคาน ใส่แค่ปี68มา'!AA45+'3.ด่านซ้าย'!AA45+'4.ท่าลี่'!AA45+'5.นาด้วง'!AA45+'6.นาแห้ว ส่งทุกเดือน'!AA45+'7.ปากชม'!AA45+'8.ผาขาว'!AA45+'9.ภูกระดึง'!AA45+'10.ภูเรือ'!AA45+'11.ภูหลวง'!AA45+'12.วังสะพุง'!AA45+'13.หนองหิน'!AA45+'14.เอราวัณ'!AA45</f>
        <v>0</v>
      </c>
      <c r="AB45" s="110">
        <f>+'1.เลย'!AB45+'2.เชียงคาน ใส่แค่ปี68มา'!AB45+'3.ด่านซ้าย'!AB45+'4.ท่าลี่'!AB45+'5.นาด้วง'!AB45+'6.นาแห้ว ส่งทุกเดือน'!AB45+'7.ปากชม'!AB45+'8.ผาขาว'!AB45+'9.ภูกระดึง'!AB45+'10.ภูเรือ'!AB45+'11.ภูหลวง'!AB45+'12.วังสะพุง'!AB45+'13.หนองหิน'!AB45+'14.เอราวัณ'!AB45</f>
        <v>0</v>
      </c>
      <c r="AC45" s="110">
        <f>+'1.เลย'!AC45+'2.เชียงคาน ใส่แค่ปี68มา'!AC45+'3.ด่านซ้าย'!AC45+'4.ท่าลี่'!AC45+'5.นาด้วง'!AC45+'6.นาแห้ว ส่งทุกเดือน'!AC45+'7.ปากชม'!AC45+'8.ผาขาว'!AC45+'9.ภูกระดึง'!AC45+'10.ภูเรือ'!AC45+'11.ภูหลวง'!AC45+'12.วังสะพุง'!AC45+'13.หนองหิน'!AC45+'14.เอราวัณ'!AC45</f>
        <v>0</v>
      </c>
      <c r="AD45" s="110">
        <f t="shared" ref="AD45:AD53" si="13">SUM(F45:AC45)</f>
        <v>7027108.7800000003</v>
      </c>
      <c r="AE45" s="111">
        <f t="shared" ref="AE45:AE53" si="14">+AD45*100/E45</f>
        <v>2.8479833827725249</v>
      </c>
      <c r="AF45" s="110">
        <f t="shared" ref="AF45:AF53" si="15">+E45-AD45</f>
        <v>239712700.95719999</v>
      </c>
      <c r="AG45" s="111">
        <f t="shared" ref="AG45:AG53" si="16">+AF45*100/E45</f>
        <v>97.152016617227474</v>
      </c>
    </row>
    <row r="46" spans="2:33" ht="24" customHeight="1">
      <c r="B46" s="109"/>
      <c r="C46" s="109"/>
      <c r="D46" s="109" t="s">
        <v>131</v>
      </c>
      <c r="E46" s="110">
        <f>+'1.เลย'!E46+'2.เชียงคาน ใส่แค่ปี68มา'!E46+'3.ด่านซ้าย'!E46+'4.ท่าลี่'!E46+'5.นาด้วง'!E46+'6.นาแห้ว ส่งทุกเดือน'!E46+'7.ปากชม'!E46+'8.ผาขาว'!E46+'9.ภูกระดึง'!E46+'10.ภูเรือ'!E46+'11.ภูหลวง'!E46+'12.วังสะพุง'!E46+'13.หนองหิน'!E46+'14.เอราวัณ'!E46</f>
        <v>89329883.104000002</v>
      </c>
      <c r="F46" s="110">
        <f>+'1.เลย'!F46+'2.เชียงคาน ใส่แค่ปี68มา'!F46+'3.ด่านซ้าย'!F46+'4.ท่าลี่'!F46+'5.นาด้วง'!F46+'6.นาแห้ว ส่งทุกเดือน'!F46+'7.ปากชม'!F46+'8.ผาขาว'!F46+'9.ภูกระดึง'!F46+'10.ภูเรือ'!F46+'11.ภูหลวง'!F46+'12.วังสะพุง'!F46+'13.หนองหิน'!F46+'14.เอราวัณ'!F46</f>
        <v>2991669.7</v>
      </c>
      <c r="G46" s="110">
        <f>+'1.เลย'!G46+'2.เชียงคาน ใส่แค่ปี68มา'!G46+'3.ด่านซ้าย'!G46+'4.ท่าลี่'!G46+'5.นาด้วง'!G46+'6.นาแห้ว ส่งทุกเดือน'!G46+'7.ปากชม'!G46+'8.ผาขาว'!G46+'9.ภูกระดึง'!G46+'10.ภูเรือ'!G46+'11.ภูหลวง'!G46+'12.วังสะพุง'!G46+'13.หนองหิน'!G46+'14.เอราวัณ'!G46</f>
        <v>3484197.98</v>
      </c>
      <c r="H46" s="110">
        <f>+'1.เลย'!H46+'2.เชียงคาน ใส่แค่ปี68มา'!H46+'3.ด่านซ้าย'!H46+'4.ท่าลี่'!H46+'5.นาด้วง'!H46+'6.นาแห้ว ส่งทุกเดือน'!H46+'7.ปากชม'!H46+'8.ผาขาว'!H46+'9.ภูกระดึง'!H46+'10.ภูเรือ'!H46+'11.ภูหลวง'!H46+'12.วังสะพุง'!H46+'13.หนองหิน'!H46+'14.เอราวัณ'!H46</f>
        <v>394301</v>
      </c>
      <c r="I46" s="110">
        <f>+'1.เลย'!I46+'2.เชียงคาน ใส่แค่ปี68มา'!I46+'3.ด่านซ้าย'!I46+'4.ท่าลี่'!I46+'5.นาด้วง'!I46+'6.นาแห้ว ส่งทุกเดือน'!I46+'7.ปากชม'!I46+'8.ผาขาว'!I46+'9.ภูกระดึง'!I46+'10.ภูเรือ'!I46+'11.ภูหลวง'!I46+'12.วังสะพุง'!I46+'13.หนองหิน'!I46+'14.เอราวัณ'!I46</f>
        <v>0</v>
      </c>
      <c r="J46" s="110">
        <f>+'1.เลย'!J46+'2.เชียงคาน ใส่แค่ปี68มา'!J46+'3.ด่านซ้าย'!J46+'4.ท่าลี่'!J46+'5.นาด้วง'!J46+'6.นาแห้ว ส่งทุกเดือน'!J46+'7.ปากชม'!J46+'8.ผาขาว'!J46+'9.ภูกระดึง'!J46+'10.ภูเรือ'!J46+'11.ภูหลวง'!J46+'12.วังสะพุง'!J46+'13.หนองหิน'!J46+'14.เอราวัณ'!J46</f>
        <v>0</v>
      </c>
      <c r="K46" s="110">
        <f>+'1.เลย'!K46+'2.เชียงคาน ใส่แค่ปี68มา'!K46+'3.ด่านซ้าย'!K46+'4.ท่าลี่'!K46+'5.นาด้วง'!K46+'6.นาแห้ว ส่งทุกเดือน'!K46+'7.ปากชม'!K46+'8.ผาขาว'!K46+'9.ภูกระดึง'!K46+'10.ภูเรือ'!K46+'11.ภูหลวง'!K46+'12.วังสะพุง'!K46+'13.หนองหิน'!K46+'14.เอราวัณ'!K46</f>
        <v>0</v>
      </c>
      <c r="L46" s="110">
        <f>+'1.เลย'!L46+'2.เชียงคาน ใส่แค่ปี68มา'!L46+'3.ด่านซ้าย'!L46+'4.ท่าลี่'!L46+'5.นาด้วง'!L46+'6.นาแห้ว ส่งทุกเดือน'!L46+'7.ปากชม'!L46+'8.ผาขาว'!L46+'9.ภูกระดึง'!L46+'10.ภูเรือ'!L46+'11.ภูหลวง'!L46+'12.วังสะพุง'!L46+'13.หนองหิน'!L46+'14.เอราวัณ'!L46</f>
        <v>525879</v>
      </c>
      <c r="M46" s="110">
        <f>+'1.เลย'!M46+'2.เชียงคาน ใส่แค่ปี68มา'!M46+'3.ด่านซ้าย'!M46+'4.ท่าลี่'!M46+'5.นาด้วง'!M46+'6.นาแห้ว ส่งทุกเดือน'!M46+'7.ปากชม'!M46+'8.ผาขาว'!M46+'9.ภูกระดึง'!M46+'10.ภูเรือ'!M46+'11.ภูหลวง'!M46+'12.วังสะพุง'!M46+'13.หนองหิน'!M46+'14.เอราวัณ'!M46</f>
        <v>0</v>
      </c>
      <c r="N46" s="110">
        <f>+'1.เลย'!N46+'2.เชียงคาน ใส่แค่ปี68มา'!N46+'3.ด่านซ้าย'!N46+'4.ท่าลี่'!N46+'5.นาด้วง'!N46+'6.นาแห้ว ส่งทุกเดือน'!N46+'7.ปากชม'!N46+'8.ผาขาว'!N46+'9.ภูกระดึง'!N46+'10.ภูเรือ'!N46+'11.ภูหลวง'!N46+'12.วังสะพุง'!N46+'13.หนองหิน'!N46+'14.เอราวัณ'!N46</f>
        <v>0</v>
      </c>
      <c r="O46" s="110">
        <f>+'1.เลย'!O46+'2.เชียงคาน ใส่แค่ปี68มา'!O46+'3.ด่านซ้าย'!O46+'4.ท่าลี่'!O46+'5.นาด้วง'!O46+'6.นาแห้ว ส่งทุกเดือน'!O46+'7.ปากชม'!O46+'8.ผาขาว'!O46+'9.ภูกระดึง'!O46+'10.ภูเรือ'!O46+'11.ภูหลวง'!O46+'12.วังสะพุง'!O46+'13.หนองหิน'!O46+'14.เอราวัณ'!O46</f>
        <v>0</v>
      </c>
      <c r="P46" s="110">
        <f>+'1.เลย'!P46+'2.เชียงคาน ใส่แค่ปี68มา'!P46+'3.ด่านซ้าย'!P46+'4.ท่าลี่'!P46+'5.นาด้วง'!P46+'6.นาแห้ว ส่งทุกเดือน'!P46+'7.ปากชม'!P46+'8.ผาขาว'!P46+'9.ภูกระดึง'!P46+'10.ภูเรือ'!P46+'11.ภูหลวง'!P46+'12.วังสะพุง'!P46+'13.หนองหิน'!P46+'14.เอราวัณ'!P46</f>
        <v>0</v>
      </c>
      <c r="Q46" s="110">
        <f>+'1.เลย'!Q46+'2.เชียงคาน ใส่แค่ปี68มา'!Q46+'3.ด่านซ้าย'!Q46+'4.ท่าลี่'!Q46+'5.นาด้วง'!Q46+'6.นาแห้ว ส่งทุกเดือน'!Q46+'7.ปากชม'!Q46+'8.ผาขาว'!Q46+'9.ภูกระดึง'!Q46+'10.ภูเรือ'!Q46+'11.ภูหลวง'!Q46+'12.วังสะพุง'!Q46+'13.หนองหิน'!Q46+'14.เอราวัณ'!Q46</f>
        <v>0</v>
      </c>
      <c r="R46" s="110">
        <f>+'1.เลย'!R46+'2.เชียงคาน ใส่แค่ปี68มา'!R46+'3.ด่านซ้าย'!R46+'4.ท่าลี่'!R46+'5.นาด้วง'!R46+'6.นาแห้ว ส่งทุกเดือน'!R46+'7.ปากชม'!R46+'8.ผาขาว'!R46+'9.ภูกระดึง'!R46+'10.ภูเรือ'!R46+'11.ภูหลวง'!R46+'12.วังสะพุง'!R46+'13.หนองหิน'!R46+'14.เอราวัณ'!R46</f>
        <v>0</v>
      </c>
      <c r="S46" s="110">
        <f>+'1.เลย'!S46+'2.เชียงคาน ใส่แค่ปี68มา'!S46+'3.ด่านซ้าย'!S46+'4.ท่าลี่'!S46+'5.นาด้วง'!S46+'6.นาแห้ว ส่งทุกเดือน'!S46+'7.ปากชม'!S46+'8.ผาขาว'!S46+'9.ภูกระดึง'!S46+'10.ภูเรือ'!S46+'11.ภูหลวง'!S46+'12.วังสะพุง'!S46+'13.หนองหิน'!S46+'14.เอราวัณ'!S46</f>
        <v>0</v>
      </c>
      <c r="T46" s="110">
        <f>+'1.เลย'!T46+'2.เชียงคาน ใส่แค่ปี68มา'!T46+'3.ด่านซ้าย'!T46+'4.ท่าลี่'!T46+'5.นาด้วง'!T46+'6.นาแห้ว ส่งทุกเดือน'!T46+'7.ปากชม'!T46+'8.ผาขาว'!T46+'9.ภูกระดึง'!T46+'10.ภูเรือ'!T46+'11.ภูหลวง'!T46+'12.วังสะพุง'!T46+'13.หนองหิน'!T46+'14.เอราวัณ'!T46</f>
        <v>0</v>
      </c>
      <c r="U46" s="110">
        <f>+'1.เลย'!U46+'2.เชียงคาน ใส่แค่ปี68มา'!U46+'3.ด่านซ้าย'!U46+'4.ท่าลี่'!U46+'5.นาด้วง'!U46+'6.นาแห้ว ส่งทุกเดือน'!U46+'7.ปากชม'!U46+'8.ผาขาว'!U46+'9.ภูกระดึง'!U46+'10.ภูเรือ'!U46+'11.ภูหลวง'!U46+'12.วังสะพุง'!U46+'13.หนองหิน'!U46+'14.เอราวัณ'!U46</f>
        <v>0</v>
      </c>
      <c r="V46" s="110">
        <f>+'1.เลย'!V46+'2.เชียงคาน ใส่แค่ปี68มา'!V46+'3.ด่านซ้าย'!V46+'4.ท่าลี่'!V46+'5.นาด้วง'!V46+'6.นาแห้ว ส่งทุกเดือน'!V46+'7.ปากชม'!V46+'8.ผาขาว'!V46+'9.ภูกระดึง'!V46+'10.ภูเรือ'!V46+'11.ภูหลวง'!V46+'12.วังสะพุง'!V46+'13.หนองหิน'!V46+'14.เอราวัณ'!V46</f>
        <v>0</v>
      </c>
      <c r="W46" s="110">
        <f>+'1.เลย'!W46+'2.เชียงคาน ใส่แค่ปี68มา'!W46+'3.ด่านซ้าย'!W46+'4.ท่าลี่'!W46+'5.นาด้วง'!W46+'6.นาแห้ว ส่งทุกเดือน'!W46+'7.ปากชม'!W46+'8.ผาขาว'!W46+'9.ภูกระดึง'!W46+'10.ภูเรือ'!W46+'11.ภูหลวง'!W46+'12.วังสะพุง'!W46+'13.หนองหิน'!W46+'14.เอราวัณ'!W46</f>
        <v>0</v>
      </c>
      <c r="X46" s="110">
        <f>+'1.เลย'!X46+'2.เชียงคาน ใส่แค่ปี68มา'!X46+'3.ด่านซ้าย'!X46+'4.ท่าลี่'!X46+'5.นาด้วง'!X46+'6.นาแห้ว ส่งทุกเดือน'!X46+'7.ปากชม'!X46+'8.ผาขาว'!X46+'9.ภูกระดึง'!X46+'10.ภูเรือ'!X46+'11.ภูหลวง'!X46+'12.วังสะพุง'!X46+'13.หนองหิน'!X46+'14.เอราวัณ'!X46</f>
        <v>0</v>
      </c>
      <c r="Y46" s="110">
        <f>+'1.เลย'!Y46+'2.เชียงคาน ใส่แค่ปี68มา'!Y46+'3.ด่านซ้าย'!Y46+'4.ท่าลี่'!Y46+'5.นาด้วง'!Y46+'6.นาแห้ว ส่งทุกเดือน'!Y46+'7.ปากชม'!Y46+'8.ผาขาว'!Y46+'9.ภูกระดึง'!Y46+'10.ภูเรือ'!Y46+'11.ภูหลวง'!Y46+'12.วังสะพุง'!Y46+'13.หนองหิน'!Y46+'14.เอราวัณ'!Y46</f>
        <v>0</v>
      </c>
      <c r="Z46" s="110">
        <f>+'1.เลย'!Z46+'2.เชียงคาน ใส่แค่ปี68มา'!Z46+'3.ด่านซ้าย'!Z46+'4.ท่าลี่'!Z46+'5.นาด้วง'!Z46+'6.นาแห้ว ส่งทุกเดือน'!Z46+'7.ปากชม'!Z46+'8.ผาขาว'!Z46+'9.ภูกระดึง'!Z46+'10.ภูเรือ'!Z46+'11.ภูหลวง'!Z46+'12.วังสะพุง'!Z46+'13.หนองหิน'!Z46+'14.เอราวัณ'!Z46</f>
        <v>0</v>
      </c>
      <c r="AA46" s="110">
        <f>+'1.เลย'!AA46+'2.เชียงคาน ใส่แค่ปี68มา'!AA46+'3.ด่านซ้าย'!AA46+'4.ท่าลี่'!AA46+'5.นาด้วง'!AA46+'6.นาแห้ว ส่งทุกเดือน'!AA46+'7.ปากชม'!AA46+'8.ผาขาว'!AA46+'9.ภูกระดึง'!AA46+'10.ภูเรือ'!AA46+'11.ภูหลวง'!AA46+'12.วังสะพุง'!AA46+'13.หนองหิน'!AA46+'14.เอราวัณ'!AA46</f>
        <v>0</v>
      </c>
      <c r="AB46" s="110">
        <f>+'1.เลย'!AB46+'2.เชียงคาน ใส่แค่ปี68มา'!AB46+'3.ด่านซ้าย'!AB46+'4.ท่าลี่'!AB46+'5.นาด้วง'!AB46+'6.นาแห้ว ส่งทุกเดือน'!AB46+'7.ปากชม'!AB46+'8.ผาขาว'!AB46+'9.ภูกระดึง'!AB46+'10.ภูเรือ'!AB46+'11.ภูหลวง'!AB46+'12.วังสะพุง'!AB46+'13.หนองหิน'!AB46+'14.เอราวัณ'!AB46</f>
        <v>0</v>
      </c>
      <c r="AC46" s="110">
        <f>+'1.เลย'!AC46+'2.เชียงคาน ใส่แค่ปี68มา'!AC46+'3.ด่านซ้าย'!AC46+'4.ท่าลี่'!AC46+'5.นาด้วง'!AC46+'6.นาแห้ว ส่งทุกเดือน'!AC46+'7.ปากชม'!AC46+'8.ผาขาว'!AC46+'9.ภูกระดึง'!AC46+'10.ภูเรือ'!AC46+'11.ภูหลวง'!AC46+'12.วังสะพุง'!AC46+'13.หนองหิน'!AC46+'14.เอราวัณ'!AC46</f>
        <v>0</v>
      </c>
      <c r="AD46" s="110">
        <f t="shared" si="13"/>
        <v>7396047.6799999997</v>
      </c>
      <c r="AE46" s="111">
        <f t="shared" si="14"/>
        <v>8.2794776204837781</v>
      </c>
      <c r="AF46" s="110">
        <f t="shared" si="15"/>
        <v>81933835.423999995</v>
      </c>
      <c r="AG46" s="111">
        <f t="shared" si="16"/>
        <v>91.720522379516211</v>
      </c>
    </row>
    <row r="47" spans="2:33" ht="24" customHeight="1">
      <c r="B47" s="109"/>
      <c r="C47" s="109"/>
      <c r="D47" s="109" t="s">
        <v>132</v>
      </c>
      <c r="E47" s="110">
        <f>+'1.เลย'!E47+'2.เชียงคาน ใส่แค่ปี68มา'!E47+'3.ด่านซ้าย'!E47+'4.ท่าลี่'!E47+'5.นาด้วง'!E47+'6.นาแห้ว ส่งทุกเดือน'!E47+'7.ปากชม'!E47+'8.ผาขาว'!E47+'9.ภูกระดึง'!E47+'10.ภูเรือ'!E47+'11.ภูหลวง'!E47+'12.วังสะพุง'!E47+'13.หนองหิน'!E47+'14.เอราวัณ'!E47</f>
        <v>4051767.0332999998</v>
      </c>
      <c r="F47" s="110">
        <f>+'1.เลย'!F47+'2.เชียงคาน ใส่แค่ปี68มา'!F47+'3.ด่านซ้าย'!F47+'4.ท่าลี่'!F47+'5.นาด้วง'!F47+'6.นาแห้ว ส่งทุกเดือน'!F47+'7.ปากชม'!F47+'8.ผาขาว'!F47+'9.ภูกระดึง'!F47+'10.ภูเรือ'!F47+'11.ภูหลวง'!F47+'12.วังสะพุง'!F47+'13.หนองหิน'!F47+'14.เอราวัณ'!F47</f>
        <v>74719.63</v>
      </c>
      <c r="G47" s="110">
        <f>+'1.เลย'!G47+'2.เชียงคาน ใส่แค่ปี68มา'!G47+'3.ด่านซ้าย'!G47+'4.ท่าลี่'!G47+'5.นาด้วง'!G47+'6.นาแห้ว ส่งทุกเดือน'!G47+'7.ปากชม'!G47+'8.ผาขาว'!G47+'9.ภูกระดึง'!G47+'10.ภูเรือ'!G47+'11.ภูหลวง'!G47+'12.วังสะพุง'!G47+'13.หนองหิน'!G47+'14.เอราวัณ'!G47</f>
        <v>150778.5</v>
      </c>
      <c r="H47" s="110">
        <f>+'1.เลย'!H47+'2.เชียงคาน ใส่แค่ปี68มา'!H47+'3.ด่านซ้าย'!H47+'4.ท่าลี่'!H47+'5.นาด้วง'!H47+'6.นาแห้ว ส่งทุกเดือน'!H47+'7.ปากชม'!H47+'8.ผาขาว'!H47+'9.ภูกระดึง'!H47+'10.ภูเรือ'!H47+'11.ภูหลวง'!H47+'12.วังสะพุง'!H47+'13.หนองหิน'!H47+'14.เอราวัณ'!H47</f>
        <v>30100</v>
      </c>
      <c r="I47" s="110">
        <f>+'1.เลย'!I47+'2.เชียงคาน ใส่แค่ปี68มา'!I47+'3.ด่านซ้าย'!I47+'4.ท่าลี่'!I47+'5.นาด้วง'!I47+'6.นาแห้ว ส่งทุกเดือน'!I47+'7.ปากชม'!I47+'8.ผาขาว'!I47+'9.ภูกระดึง'!I47+'10.ภูเรือ'!I47+'11.ภูหลวง'!I47+'12.วังสะพุง'!I47+'13.หนองหิน'!I47+'14.เอราวัณ'!I47</f>
        <v>0</v>
      </c>
      <c r="J47" s="110">
        <f>+'1.เลย'!J47+'2.เชียงคาน ใส่แค่ปี68มา'!J47+'3.ด่านซ้าย'!J47+'4.ท่าลี่'!J47+'5.นาด้วง'!J47+'6.นาแห้ว ส่งทุกเดือน'!J47+'7.ปากชม'!J47+'8.ผาขาว'!J47+'9.ภูกระดึง'!J47+'10.ภูเรือ'!J47+'11.ภูหลวง'!J47+'12.วังสะพุง'!J47+'13.หนองหิน'!J47+'14.เอราวัณ'!J47</f>
        <v>0</v>
      </c>
      <c r="K47" s="110">
        <f>+'1.เลย'!K47+'2.เชียงคาน ใส่แค่ปี68มา'!K47+'3.ด่านซ้าย'!K47+'4.ท่าลี่'!K47+'5.นาด้วง'!K47+'6.นาแห้ว ส่งทุกเดือน'!K47+'7.ปากชม'!K47+'8.ผาขาว'!K47+'9.ภูกระดึง'!K47+'10.ภูเรือ'!K47+'11.ภูหลวง'!K47+'12.วังสะพุง'!K47+'13.หนองหิน'!K47+'14.เอราวัณ'!K47</f>
        <v>0</v>
      </c>
      <c r="L47" s="110">
        <f>+'1.เลย'!L47+'2.เชียงคาน ใส่แค่ปี68มา'!L47+'3.ด่านซ้าย'!L47+'4.ท่าลี่'!L47+'5.นาด้วง'!L47+'6.นาแห้ว ส่งทุกเดือน'!L47+'7.ปากชม'!L47+'8.ผาขาว'!L47+'9.ภูกระดึง'!L47+'10.ภูเรือ'!L47+'11.ภูหลวง'!L47+'12.วังสะพุง'!L47+'13.หนองหิน'!L47+'14.เอราวัณ'!L47</f>
        <v>0</v>
      </c>
      <c r="M47" s="110">
        <f>+'1.เลย'!M47+'2.เชียงคาน ใส่แค่ปี68มา'!M47+'3.ด่านซ้าย'!M47+'4.ท่าลี่'!M47+'5.นาด้วง'!M47+'6.นาแห้ว ส่งทุกเดือน'!M47+'7.ปากชม'!M47+'8.ผาขาว'!M47+'9.ภูกระดึง'!M47+'10.ภูเรือ'!M47+'11.ภูหลวง'!M47+'12.วังสะพุง'!M47+'13.หนองหิน'!M47+'14.เอราวัณ'!M47</f>
        <v>0</v>
      </c>
      <c r="N47" s="110">
        <f>+'1.เลย'!N47+'2.เชียงคาน ใส่แค่ปี68มา'!N47+'3.ด่านซ้าย'!N47+'4.ท่าลี่'!N47+'5.นาด้วง'!N47+'6.นาแห้ว ส่งทุกเดือน'!N47+'7.ปากชม'!N47+'8.ผาขาว'!N47+'9.ภูกระดึง'!N47+'10.ภูเรือ'!N47+'11.ภูหลวง'!N47+'12.วังสะพุง'!N47+'13.หนองหิน'!N47+'14.เอราวัณ'!N47</f>
        <v>0</v>
      </c>
      <c r="O47" s="110">
        <f>+'1.เลย'!O47+'2.เชียงคาน ใส่แค่ปี68มา'!O47+'3.ด่านซ้าย'!O47+'4.ท่าลี่'!O47+'5.นาด้วง'!O47+'6.นาแห้ว ส่งทุกเดือน'!O47+'7.ปากชม'!O47+'8.ผาขาว'!O47+'9.ภูกระดึง'!O47+'10.ภูเรือ'!O47+'11.ภูหลวง'!O47+'12.วังสะพุง'!O47+'13.หนองหิน'!O47+'14.เอราวัณ'!O47</f>
        <v>0</v>
      </c>
      <c r="P47" s="110">
        <f>+'1.เลย'!P47+'2.เชียงคาน ใส่แค่ปี68มา'!P47+'3.ด่านซ้าย'!P47+'4.ท่าลี่'!P47+'5.นาด้วง'!P47+'6.นาแห้ว ส่งทุกเดือน'!P47+'7.ปากชม'!P47+'8.ผาขาว'!P47+'9.ภูกระดึง'!P47+'10.ภูเรือ'!P47+'11.ภูหลวง'!P47+'12.วังสะพุง'!P47+'13.หนองหิน'!P47+'14.เอราวัณ'!P47</f>
        <v>22400</v>
      </c>
      <c r="Q47" s="110">
        <f>+'1.เลย'!Q47+'2.เชียงคาน ใส่แค่ปี68มา'!Q47+'3.ด่านซ้าย'!Q47+'4.ท่าลี่'!Q47+'5.นาด้วง'!Q47+'6.นาแห้ว ส่งทุกเดือน'!Q47+'7.ปากชม'!Q47+'8.ผาขาว'!Q47+'9.ภูกระดึง'!Q47+'10.ภูเรือ'!Q47+'11.ภูหลวง'!Q47+'12.วังสะพุง'!Q47+'13.หนองหิน'!Q47+'14.เอราวัณ'!Q47</f>
        <v>0</v>
      </c>
      <c r="R47" s="110">
        <f>+'1.เลย'!R47+'2.เชียงคาน ใส่แค่ปี68มา'!R47+'3.ด่านซ้าย'!R47+'4.ท่าลี่'!R47+'5.นาด้วง'!R47+'6.นาแห้ว ส่งทุกเดือน'!R47+'7.ปากชม'!R47+'8.ผาขาว'!R47+'9.ภูกระดึง'!R47+'10.ภูเรือ'!R47+'11.ภูหลวง'!R47+'12.วังสะพุง'!R47+'13.หนองหิน'!R47+'14.เอราวัณ'!R47</f>
        <v>0</v>
      </c>
      <c r="S47" s="110">
        <f>+'1.เลย'!S47+'2.เชียงคาน ใส่แค่ปี68มา'!S47+'3.ด่านซ้าย'!S47+'4.ท่าลี่'!S47+'5.นาด้วง'!S47+'6.นาแห้ว ส่งทุกเดือน'!S47+'7.ปากชม'!S47+'8.ผาขาว'!S47+'9.ภูกระดึง'!S47+'10.ภูเรือ'!S47+'11.ภูหลวง'!S47+'12.วังสะพุง'!S47+'13.หนองหิน'!S47+'14.เอราวัณ'!S47</f>
        <v>0</v>
      </c>
      <c r="T47" s="110">
        <f>+'1.เลย'!T47+'2.เชียงคาน ใส่แค่ปี68มา'!T47+'3.ด่านซ้าย'!T47+'4.ท่าลี่'!T47+'5.นาด้วง'!T47+'6.นาแห้ว ส่งทุกเดือน'!T47+'7.ปากชม'!T47+'8.ผาขาว'!T47+'9.ภูกระดึง'!T47+'10.ภูเรือ'!T47+'11.ภูหลวง'!T47+'12.วังสะพุง'!T47+'13.หนองหิน'!T47+'14.เอราวัณ'!T47</f>
        <v>0</v>
      </c>
      <c r="U47" s="110">
        <f>+'1.เลย'!U47+'2.เชียงคาน ใส่แค่ปี68มา'!U47+'3.ด่านซ้าย'!U47+'4.ท่าลี่'!U47+'5.นาด้วง'!U47+'6.นาแห้ว ส่งทุกเดือน'!U47+'7.ปากชม'!U47+'8.ผาขาว'!U47+'9.ภูกระดึง'!U47+'10.ภูเรือ'!U47+'11.ภูหลวง'!U47+'12.วังสะพุง'!U47+'13.หนองหิน'!U47+'14.เอราวัณ'!U47</f>
        <v>0</v>
      </c>
      <c r="V47" s="110">
        <f>+'1.เลย'!V47+'2.เชียงคาน ใส่แค่ปี68มา'!V47+'3.ด่านซ้าย'!V47+'4.ท่าลี่'!V47+'5.นาด้วง'!V47+'6.นาแห้ว ส่งทุกเดือน'!V47+'7.ปากชม'!V47+'8.ผาขาว'!V47+'9.ภูกระดึง'!V47+'10.ภูเรือ'!V47+'11.ภูหลวง'!V47+'12.วังสะพุง'!V47+'13.หนองหิน'!V47+'14.เอราวัณ'!V47</f>
        <v>0</v>
      </c>
      <c r="W47" s="110">
        <f>+'1.เลย'!W47+'2.เชียงคาน ใส่แค่ปี68มา'!W47+'3.ด่านซ้าย'!W47+'4.ท่าลี่'!W47+'5.นาด้วง'!W47+'6.นาแห้ว ส่งทุกเดือน'!W47+'7.ปากชม'!W47+'8.ผาขาว'!W47+'9.ภูกระดึง'!W47+'10.ภูเรือ'!W47+'11.ภูหลวง'!W47+'12.วังสะพุง'!W47+'13.หนองหิน'!W47+'14.เอราวัณ'!W47</f>
        <v>0</v>
      </c>
      <c r="X47" s="110">
        <f>+'1.เลย'!X47+'2.เชียงคาน ใส่แค่ปี68มา'!X47+'3.ด่านซ้าย'!X47+'4.ท่าลี่'!X47+'5.นาด้วง'!X47+'6.นาแห้ว ส่งทุกเดือน'!X47+'7.ปากชม'!X47+'8.ผาขาว'!X47+'9.ภูกระดึง'!X47+'10.ภูเรือ'!X47+'11.ภูหลวง'!X47+'12.วังสะพุง'!X47+'13.หนองหิน'!X47+'14.เอราวัณ'!X47</f>
        <v>0</v>
      </c>
      <c r="Y47" s="110">
        <f>+'1.เลย'!Y47+'2.เชียงคาน ใส่แค่ปี68มา'!Y47+'3.ด่านซ้าย'!Y47+'4.ท่าลี่'!Y47+'5.นาด้วง'!Y47+'6.นาแห้ว ส่งทุกเดือน'!Y47+'7.ปากชม'!Y47+'8.ผาขาว'!Y47+'9.ภูกระดึง'!Y47+'10.ภูเรือ'!Y47+'11.ภูหลวง'!Y47+'12.วังสะพุง'!Y47+'13.หนองหิน'!Y47+'14.เอราวัณ'!Y47</f>
        <v>0</v>
      </c>
      <c r="Z47" s="110">
        <f>+'1.เลย'!Z47+'2.เชียงคาน ใส่แค่ปี68มา'!Z47+'3.ด่านซ้าย'!Z47+'4.ท่าลี่'!Z47+'5.นาด้วง'!Z47+'6.นาแห้ว ส่งทุกเดือน'!Z47+'7.ปากชม'!Z47+'8.ผาขาว'!Z47+'9.ภูกระดึง'!Z47+'10.ภูเรือ'!Z47+'11.ภูหลวง'!Z47+'12.วังสะพุง'!Z47+'13.หนองหิน'!Z47+'14.เอราวัณ'!Z47</f>
        <v>7000</v>
      </c>
      <c r="AA47" s="110">
        <f>+'1.เลย'!AA47+'2.เชียงคาน ใส่แค่ปี68มา'!AA47+'3.ด่านซ้าย'!AA47+'4.ท่าลี่'!AA47+'5.นาด้วง'!AA47+'6.นาแห้ว ส่งทุกเดือน'!AA47+'7.ปากชม'!AA47+'8.ผาขาว'!AA47+'9.ภูกระดึง'!AA47+'10.ภูเรือ'!AA47+'11.ภูหลวง'!AA47+'12.วังสะพุง'!AA47+'13.หนองหิน'!AA47+'14.เอราวัณ'!AA47</f>
        <v>0</v>
      </c>
      <c r="AB47" s="110">
        <f>+'1.เลย'!AB47+'2.เชียงคาน ใส่แค่ปี68มา'!AB47+'3.ด่านซ้าย'!AB47+'4.ท่าลี่'!AB47+'5.นาด้วง'!AB47+'6.นาแห้ว ส่งทุกเดือน'!AB47+'7.ปากชม'!AB47+'8.ผาขาว'!AB47+'9.ภูกระดึง'!AB47+'10.ภูเรือ'!AB47+'11.ภูหลวง'!AB47+'12.วังสะพุง'!AB47+'13.หนองหิน'!AB47+'14.เอราวัณ'!AB47</f>
        <v>0</v>
      </c>
      <c r="AC47" s="110">
        <f>+'1.เลย'!AC47+'2.เชียงคาน ใส่แค่ปี68มา'!AC47+'3.ด่านซ้าย'!AC47+'4.ท่าลี่'!AC47+'5.นาด้วง'!AC47+'6.นาแห้ว ส่งทุกเดือน'!AC47+'7.ปากชม'!AC47+'8.ผาขาว'!AC47+'9.ภูกระดึง'!AC47+'10.ภูเรือ'!AC47+'11.ภูหลวง'!AC47+'12.วังสะพุง'!AC47+'13.หนองหิน'!AC47+'14.เอราวัณ'!AC47</f>
        <v>0</v>
      </c>
      <c r="AD47" s="110">
        <f t="shared" si="13"/>
        <v>284998.13</v>
      </c>
      <c r="AE47" s="111">
        <f t="shared" si="14"/>
        <v>7.0339219322755726</v>
      </c>
      <c r="AF47" s="110">
        <f t="shared" si="15"/>
        <v>3766768.9032999999</v>
      </c>
      <c r="AG47" s="111">
        <f t="shared" si="16"/>
        <v>92.966078067724425</v>
      </c>
    </row>
    <row r="48" spans="2:33" ht="24" customHeight="1">
      <c r="B48" s="109"/>
      <c r="C48" s="109"/>
      <c r="D48" s="109" t="s">
        <v>133</v>
      </c>
      <c r="E48" s="110">
        <f>+'1.เลย'!E48+'2.เชียงคาน ใส่แค่ปี68มา'!E48+'3.ด่านซ้าย'!E48+'4.ท่าลี่'!E48+'5.นาด้วง'!E48+'6.นาแห้ว ส่งทุกเดือน'!E48+'7.ปากชม'!E48+'8.ผาขาว'!E48+'9.ภูกระดึง'!E48+'10.ภูเรือ'!E48+'11.ภูหลวง'!E48+'12.วังสะพุง'!E48+'13.หนองหิน'!E48+'14.เอราวัณ'!E48</f>
        <v>9925063.8942999989</v>
      </c>
      <c r="F48" s="110">
        <f>+'1.เลย'!F48+'2.เชียงคาน ใส่แค่ปี68มา'!F48+'3.ด่านซ้าย'!F48+'4.ท่าลี่'!F48+'5.นาด้วง'!F48+'6.นาแห้ว ส่งทุกเดือน'!F48+'7.ปากชม'!F48+'8.ผาขาว'!F48+'9.ภูกระดึง'!F48+'10.ภูเรือ'!F48+'11.ภูหลวง'!F48+'12.วังสะพุง'!F48+'13.หนองหิน'!F48+'14.เอราวัณ'!F48</f>
        <v>363160.81</v>
      </c>
      <c r="G48" s="110">
        <f>+'1.เลย'!G48+'2.เชียงคาน ใส่แค่ปี68มา'!G48+'3.ด่านซ้าย'!G48+'4.ท่าลี่'!G48+'5.นาด้วง'!G48+'6.นาแห้ว ส่งทุกเดือน'!G48+'7.ปากชม'!G48+'8.ผาขาว'!G48+'9.ภูกระดึง'!G48+'10.ภูเรือ'!G48+'11.ภูหลวง'!G48+'12.วังสะพุง'!G48+'13.หนองหิน'!G48+'14.เอราวัณ'!G48</f>
        <v>372537.46</v>
      </c>
      <c r="H48" s="110">
        <f>+'1.เลย'!H48+'2.เชียงคาน ใส่แค่ปี68มา'!H48+'3.ด่านซ้าย'!H48+'4.ท่าลี่'!H48+'5.นาด้วง'!H48+'6.นาแห้ว ส่งทุกเดือน'!H48+'7.ปากชม'!H48+'8.ผาขาว'!H48+'9.ภูกระดึง'!H48+'10.ภูเรือ'!H48+'11.ภูหลวง'!H48+'12.วังสะพุง'!H48+'13.หนองหิน'!H48+'14.เอราวัณ'!H48</f>
        <v>124223.1</v>
      </c>
      <c r="I48" s="110">
        <f>+'1.เลย'!I48+'2.เชียงคาน ใส่แค่ปี68มา'!I48+'3.ด่านซ้าย'!I48+'4.ท่าลี่'!I48+'5.นาด้วง'!I48+'6.นาแห้ว ส่งทุกเดือน'!I48+'7.ปากชม'!I48+'8.ผาขาว'!I48+'9.ภูกระดึง'!I48+'10.ภูเรือ'!I48+'11.ภูหลวง'!I48+'12.วังสะพุง'!I48+'13.หนองหิน'!I48+'14.เอราวัณ'!I48</f>
        <v>0</v>
      </c>
      <c r="J48" s="110">
        <f>+'1.เลย'!J48+'2.เชียงคาน ใส่แค่ปี68มา'!J48+'3.ด่านซ้าย'!J48+'4.ท่าลี่'!J48+'5.นาด้วง'!J48+'6.นาแห้ว ส่งทุกเดือน'!J48+'7.ปากชม'!J48+'8.ผาขาว'!J48+'9.ภูกระดึง'!J48+'10.ภูเรือ'!J48+'11.ภูหลวง'!J48+'12.วังสะพุง'!J48+'13.หนองหิน'!J48+'14.เอราวัณ'!J48</f>
        <v>0</v>
      </c>
      <c r="K48" s="110">
        <f>+'1.เลย'!K48+'2.เชียงคาน ใส่แค่ปี68มา'!K48+'3.ด่านซ้าย'!K48+'4.ท่าลี่'!K48+'5.นาด้วง'!K48+'6.นาแห้ว ส่งทุกเดือน'!K48+'7.ปากชม'!K48+'8.ผาขาว'!K48+'9.ภูกระดึง'!K48+'10.ภูเรือ'!K48+'11.ภูหลวง'!K48+'12.วังสะพุง'!K48+'13.หนองหิน'!K48+'14.เอราวัณ'!K48</f>
        <v>0</v>
      </c>
      <c r="L48" s="110">
        <f>+'1.เลย'!L48+'2.เชียงคาน ใส่แค่ปี68มา'!L48+'3.ด่านซ้าย'!L48+'4.ท่าลี่'!L48+'5.นาด้วง'!L48+'6.นาแห้ว ส่งทุกเดือน'!L48+'7.ปากชม'!L48+'8.ผาขาว'!L48+'9.ภูกระดึง'!L48+'10.ภูเรือ'!L48+'11.ภูหลวง'!L48+'12.วังสะพุง'!L48+'13.หนองหิน'!L48+'14.เอราวัณ'!L48</f>
        <v>85651</v>
      </c>
      <c r="M48" s="110">
        <f>+'1.เลย'!M48+'2.เชียงคาน ใส่แค่ปี68มา'!M48+'3.ด่านซ้าย'!M48+'4.ท่าลี่'!M48+'5.นาด้วง'!M48+'6.นาแห้ว ส่งทุกเดือน'!M48+'7.ปากชม'!M48+'8.ผาขาว'!M48+'9.ภูกระดึง'!M48+'10.ภูเรือ'!M48+'11.ภูหลวง'!M48+'12.วังสะพุง'!M48+'13.หนองหิน'!M48+'14.เอราวัณ'!M48</f>
        <v>0</v>
      </c>
      <c r="N48" s="110">
        <f>+'1.เลย'!N48+'2.เชียงคาน ใส่แค่ปี68มา'!N48+'3.ด่านซ้าย'!N48+'4.ท่าลี่'!N48+'5.นาด้วง'!N48+'6.นาแห้ว ส่งทุกเดือน'!N48+'7.ปากชม'!N48+'8.ผาขาว'!N48+'9.ภูกระดึง'!N48+'10.ภูเรือ'!N48+'11.ภูหลวง'!N48+'12.วังสะพุง'!N48+'13.หนองหิน'!N48+'14.เอราวัณ'!N48</f>
        <v>0</v>
      </c>
      <c r="O48" s="110">
        <f>+'1.เลย'!O48+'2.เชียงคาน ใส่แค่ปี68มา'!O48+'3.ด่านซ้าย'!O48+'4.ท่าลี่'!O48+'5.นาด้วง'!O48+'6.นาแห้ว ส่งทุกเดือน'!O48+'7.ปากชม'!O48+'8.ผาขาว'!O48+'9.ภูกระดึง'!O48+'10.ภูเรือ'!O48+'11.ภูหลวง'!O48+'12.วังสะพุง'!O48+'13.หนองหิน'!O48+'14.เอราวัณ'!O48</f>
        <v>0</v>
      </c>
      <c r="P48" s="110">
        <f>+'1.เลย'!P48+'2.เชียงคาน ใส่แค่ปี68มา'!P48+'3.ด่านซ้าย'!P48+'4.ท่าลี่'!P48+'5.นาด้วง'!P48+'6.นาแห้ว ส่งทุกเดือน'!P48+'7.ปากชม'!P48+'8.ผาขาว'!P48+'9.ภูกระดึง'!P48+'10.ภูเรือ'!P48+'11.ภูหลวง'!P48+'12.วังสะพุง'!P48+'13.หนองหิน'!P48+'14.เอราวัณ'!P48</f>
        <v>55997.38</v>
      </c>
      <c r="Q48" s="110">
        <f>+'1.เลย'!Q48+'2.เชียงคาน ใส่แค่ปี68มา'!Q48+'3.ด่านซ้าย'!Q48+'4.ท่าลี่'!Q48+'5.นาด้วง'!Q48+'6.นาแห้ว ส่งทุกเดือน'!Q48+'7.ปากชม'!Q48+'8.ผาขาว'!Q48+'9.ภูกระดึง'!Q48+'10.ภูเรือ'!Q48+'11.ภูหลวง'!Q48+'12.วังสะพุง'!Q48+'13.หนองหิน'!Q48+'14.เอราวัณ'!Q48</f>
        <v>0</v>
      </c>
      <c r="R48" s="110">
        <f>+'1.เลย'!R48+'2.เชียงคาน ใส่แค่ปี68มา'!R48+'3.ด่านซ้าย'!R48+'4.ท่าลี่'!R48+'5.นาด้วง'!R48+'6.นาแห้ว ส่งทุกเดือน'!R48+'7.ปากชม'!R48+'8.ผาขาว'!R48+'9.ภูกระดึง'!R48+'10.ภูเรือ'!R48+'11.ภูหลวง'!R48+'12.วังสะพุง'!R48+'13.หนองหิน'!R48+'14.เอราวัณ'!R48</f>
        <v>0</v>
      </c>
      <c r="S48" s="110">
        <f>+'1.เลย'!S48+'2.เชียงคาน ใส่แค่ปี68มา'!S48+'3.ด่านซ้าย'!S48+'4.ท่าลี่'!S48+'5.นาด้วง'!S48+'6.นาแห้ว ส่งทุกเดือน'!S48+'7.ปากชม'!S48+'8.ผาขาว'!S48+'9.ภูกระดึง'!S48+'10.ภูเรือ'!S48+'11.ภูหลวง'!S48+'12.วังสะพุง'!S48+'13.หนองหิน'!S48+'14.เอราวัณ'!S48</f>
        <v>0</v>
      </c>
      <c r="T48" s="110">
        <f>+'1.เลย'!T48+'2.เชียงคาน ใส่แค่ปี68มา'!T48+'3.ด่านซ้าย'!T48+'4.ท่าลี่'!T48+'5.นาด้วง'!T48+'6.นาแห้ว ส่งทุกเดือน'!T48+'7.ปากชม'!T48+'8.ผาขาว'!T48+'9.ภูกระดึง'!T48+'10.ภูเรือ'!T48+'11.ภูหลวง'!T48+'12.วังสะพุง'!T48+'13.หนองหิน'!T48+'14.เอราวัณ'!T48</f>
        <v>6844</v>
      </c>
      <c r="U48" s="110">
        <f>+'1.เลย'!U48+'2.เชียงคาน ใส่แค่ปี68มา'!U48+'3.ด่านซ้าย'!U48+'4.ท่าลี่'!U48+'5.นาด้วง'!U48+'6.นาแห้ว ส่งทุกเดือน'!U48+'7.ปากชม'!U48+'8.ผาขาว'!U48+'9.ภูกระดึง'!U48+'10.ภูเรือ'!U48+'11.ภูหลวง'!U48+'12.วังสะพุง'!U48+'13.หนองหิน'!U48+'14.เอราวัณ'!U48</f>
        <v>0</v>
      </c>
      <c r="V48" s="110">
        <f>+'1.เลย'!V48+'2.เชียงคาน ใส่แค่ปี68มา'!V48+'3.ด่านซ้าย'!V48+'4.ท่าลี่'!V48+'5.นาด้วง'!V48+'6.นาแห้ว ส่งทุกเดือน'!V48+'7.ปากชม'!V48+'8.ผาขาว'!V48+'9.ภูกระดึง'!V48+'10.ภูเรือ'!V48+'11.ภูหลวง'!V48+'12.วังสะพุง'!V48+'13.หนองหิน'!V48+'14.เอราวัณ'!V48</f>
        <v>0</v>
      </c>
      <c r="W48" s="110">
        <f>+'1.เลย'!W48+'2.เชียงคาน ใส่แค่ปี68มา'!W48+'3.ด่านซ้าย'!W48+'4.ท่าลี่'!W48+'5.นาด้วง'!W48+'6.นาแห้ว ส่งทุกเดือน'!W48+'7.ปากชม'!W48+'8.ผาขาว'!W48+'9.ภูกระดึง'!W48+'10.ภูเรือ'!W48+'11.ภูหลวง'!W48+'12.วังสะพุง'!W48+'13.หนองหิน'!W48+'14.เอราวัณ'!W48</f>
        <v>0</v>
      </c>
      <c r="X48" s="110">
        <f>+'1.เลย'!X48+'2.เชียงคาน ใส่แค่ปี68มา'!X48+'3.ด่านซ้าย'!X48+'4.ท่าลี่'!X48+'5.นาด้วง'!X48+'6.นาแห้ว ส่งทุกเดือน'!X48+'7.ปากชม'!X48+'8.ผาขาว'!X48+'9.ภูกระดึง'!X48+'10.ภูเรือ'!X48+'11.ภูหลวง'!X48+'12.วังสะพุง'!X48+'13.หนองหิน'!X48+'14.เอราวัณ'!X48</f>
        <v>0</v>
      </c>
      <c r="Y48" s="110">
        <f>+'1.เลย'!Y48+'2.เชียงคาน ใส่แค่ปี68มา'!Y48+'3.ด่านซ้าย'!Y48+'4.ท่าลี่'!Y48+'5.นาด้วง'!Y48+'6.นาแห้ว ส่งทุกเดือน'!Y48+'7.ปากชม'!Y48+'8.ผาขาว'!Y48+'9.ภูกระดึง'!Y48+'10.ภูเรือ'!Y48+'11.ภูหลวง'!Y48+'12.วังสะพุง'!Y48+'13.หนองหิน'!Y48+'14.เอราวัณ'!Y48</f>
        <v>0</v>
      </c>
      <c r="Z48" s="110">
        <f>+'1.เลย'!Z48+'2.เชียงคาน ใส่แค่ปี68มา'!Z48+'3.ด่านซ้าย'!Z48+'4.ท่าลี่'!Z48+'5.นาด้วง'!Z48+'6.นาแห้ว ส่งทุกเดือน'!Z48+'7.ปากชม'!Z48+'8.ผาขาว'!Z48+'9.ภูกระดึง'!Z48+'10.ภูเรือ'!Z48+'11.ภูหลวง'!Z48+'12.วังสะพุง'!Z48+'13.หนองหิน'!Z48+'14.เอราวัณ'!Z48</f>
        <v>0</v>
      </c>
      <c r="AA48" s="110">
        <f>+'1.เลย'!AA48+'2.เชียงคาน ใส่แค่ปี68มา'!AA48+'3.ด่านซ้าย'!AA48+'4.ท่าลี่'!AA48+'5.นาด้วง'!AA48+'6.นาแห้ว ส่งทุกเดือน'!AA48+'7.ปากชม'!AA48+'8.ผาขาว'!AA48+'9.ภูกระดึง'!AA48+'10.ภูเรือ'!AA48+'11.ภูหลวง'!AA48+'12.วังสะพุง'!AA48+'13.หนองหิน'!AA48+'14.เอราวัณ'!AA48</f>
        <v>0</v>
      </c>
      <c r="AB48" s="110">
        <f>+'1.เลย'!AB48+'2.เชียงคาน ใส่แค่ปี68มา'!AB48+'3.ด่านซ้าย'!AB48+'4.ท่าลี่'!AB48+'5.นาด้วง'!AB48+'6.นาแห้ว ส่งทุกเดือน'!AB48+'7.ปากชม'!AB48+'8.ผาขาว'!AB48+'9.ภูกระดึง'!AB48+'10.ภูเรือ'!AB48+'11.ภูหลวง'!AB48+'12.วังสะพุง'!AB48+'13.หนองหิน'!AB48+'14.เอราวัณ'!AB48</f>
        <v>0</v>
      </c>
      <c r="AC48" s="110">
        <f>+'1.เลย'!AC48+'2.เชียงคาน ใส่แค่ปี68มา'!AC48+'3.ด่านซ้าย'!AC48+'4.ท่าลี่'!AC48+'5.นาด้วง'!AC48+'6.นาแห้ว ส่งทุกเดือน'!AC48+'7.ปากชม'!AC48+'8.ผาขาว'!AC48+'9.ภูกระดึง'!AC48+'10.ภูเรือ'!AC48+'11.ภูหลวง'!AC48+'12.วังสะพุง'!AC48+'13.หนองหิน'!AC48+'14.เอราวัณ'!AC48</f>
        <v>0</v>
      </c>
      <c r="AD48" s="110">
        <f t="shared" si="13"/>
        <v>1008413.75</v>
      </c>
      <c r="AE48" s="111">
        <f t="shared" si="14"/>
        <v>10.160274641447254</v>
      </c>
      <c r="AF48" s="110">
        <f t="shared" si="15"/>
        <v>8916650.1442999989</v>
      </c>
      <c r="AG48" s="111">
        <f t="shared" si="16"/>
        <v>89.839725358552741</v>
      </c>
    </row>
    <row r="49" spans="2:33" ht="24" customHeight="1">
      <c r="B49" s="109"/>
      <c r="C49" s="109"/>
      <c r="D49" s="109" t="s">
        <v>134</v>
      </c>
      <c r="E49" s="110">
        <f>+'1.เลย'!E49+'2.เชียงคาน ใส่แค่ปี68มา'!E49+'3.ด่านซ้าย'!E49+'4.ท่าลี่'!E49+'5.นาด้วง'!E49+'6.นาแห้ว ส่งทุกเดือน'!E49+'7.ปากชม'!E49+'8.ผาขาว'!E49+'9.ภูกระดึง'!E49+'10.ภูเรือ'!E49+'11.ภูหลวง'!E49+'12.วังสะพุง'!E49+'13.หนองหิน'!E49+'14.เอราวัณ'!E49</f>
        <v>17001</v>
      </c>
      <c r="F49" s="110">
        <f>+'1.เลย'!F49+'2.เชียงคาน ใส่แค่ปี68มา'!F49+'3.ด่านซ้าย'!F49+'4.ท่าลี่'!F49+'5.นาด้วง'!F49+'6.นาแห้ว ส่งทุกเดือน'!F49+'7.ปากชม'!F49+'8.ผาขาว'!F49+'9.ภูกระดึง'!F49+'10.ภูเรือ'!F49+'11.ภูหลวง'!F49+'12.วังสะพุง'!F49+'13.หนองหิน'!F49+'14.เอราวัณ'!F49</f>
        <v>0</v>
      </c>
      <c r="G49" s="110">
        <f>+'1.เลย'!G49+'2.เชียงคาน ใส่แค่ปี68มา'!G49+'3.ด่านซ้าย'!G49+'4.ท่าลี่'!G49+'5.นาด้วง'!G49+'6.นาแห้ว ส่งทุกเดือน'!G49+'7.ปากชม'!G49+'8.ผาขาว'!G49+'9.ภูกระดึง'!G49+'10.ภูเรือ'!G49+'11.ภูหลวง'!G49+'12.วังสะพุง'!G49+'13.หนองหิน'!G49+'14.เอราวัณ'!G49</f>
        <v>0</v>
      </c>
      <c r="H49" s="110">
        <f>+'1.เลย'!H49+'2.เชียงคาน ใส่แค่ปี68มา'!H49+'3.ด่านซ้าย'!H49+'4.ท่าลี่'!H49+'5.นาด้วง'!H49+'6.นาแห้ว ส่งทุกเดือน'!H49+'7.ปากชม'!H49+'8.ผาขาว'!H49+'9.ภูกระดึง'!H49+'10.ภูเรือ'!H49+'11.ภูหลวง'!H49+'12.วังสะพุง'!H49+'13.หนองหิน'!H49+'14.เอราวัณ'!H49</f>
        <v>0</v>
      </c>
      <c r="I49" s="110">
        <f>+'1.เลย'!I49+'2.เชียงคาน ใส่แค่ปี68มา'!I49+'3.ด่านซ้าย'!I49+'4.ท่าลี่'!I49+'5.นาด้วง'!I49+'6.นาแห้ว ส่งทุกเดือน'!I49+'7.ปากชม'!I49+'8.ผาขาว'!I49+'9.ภูกระดึง'!I49+'10.ภูเรือ'!I49+'11.ภูหลวง'!I49+'12.วังสะพุง'!I49+'13.หนองหิน'!I49+'14.เอราวัณ'!I49</f>
        <v>0</v>
      </c>
      <c r="J49" s="110">
        <f>+'1.เลย'!J49+'2.เชียงคาน ใส่แค่ปี68มา'!J49+'3.ด่านซ้าย'!J49+'4.ท่าลี่'!J49+'5.นาด้วง'!J49+'6.นาแห้ว ส่งทุกเดือน'!J49+'7.ปากชม'!J49+'8.ผาขาว'!J49+'9.ภูกระดึง'!J49+'10.ภูเรือ'!J49+'11.ภูหลวง'!J49+'12.วังสะพุง'!J49+'13.หนองหิน'!J49+'14.เอราวัณ'!J49</f>
        <v>0</v>
      </c>
      <c r="K49" s="110">
        <f>+'1.เลย'!K49+'2.เชียงคาน ใส่แค่ปี68มา'!K49+'3.ด่านซ้าย'!K49+'4.ท่าลี่'!K49+'5.นาด้วง'!K49+'6.นาแห้ว ส่งทุกเดือน'!K49+'7.ปากชม'!K49+'8.ผาขาว'!K49+'9.ภูกระดึง'!K49+'10.ภูเรือ'!K49+'11.ภูหลวง'!K49+'12.วังสะพุง'!K49+'13.หนองหิน'!K49+'14.เอราวัณ'!K49</f>
        <v>0</v>
      </c>
      <c r="L49" s="110">
        <f>+'1.เลย'!L49+'2.เชียงคาน ใส่แค่ปี68มา'!L49+'3.ด่านซ้าย'!L49+'4.ท่าลี่'!L49+'5.นาด้วง'!L49+'6.นาแห้ว ส่งทุกเดือน'!L49+'7.ปากชม'!L49+'8.ผาขาว'!L49+'9.ภูกระดึง'!L49+'10.ภูเรือ'!L49+'11.ภูหลวง'!L49+'12.วังสะพุง'!L49+'13.หนองหิน'!L49+'14.เอราวัณ'!L49</f>
        <v>0</v>
      </c>
      <c r="M49" s="110">
        <f>+'1.เลย'!M49+'2.เชียงคาน ใส่แค่ปี68มา'!M49+'3.ด่านซ้าย'!M49+'4.ท่าลี่'!M49+'5.นาด้วง'!M49+'6.นาแห้ว ส่งทุกเดือน'!M49+'7.ปากชม'!M49+'8.ผาขาว'!M49+'9.ภูกระดึง'!M49+'10.ภูเรือ'!M49+'11.ภูหลวง'!M49+'12.วังสะพุง'!M49+'13.หนองหิน'!M49+'14.เอราวัณ'!M49</f>
        <v>0</v>
      </c>
      <c r="N49" s="110">
        <f>+'1.เลย'!N49+'2.เชียงคาน ใส่แค่ปี68มา'!N49+'3.ด่านซ้าย'!N49+'4.ท่าลี่'!N49+'5.นาด้วง'!N49+'6.นาแห้ว ส่งทุกเดือน'!N49+'7.ปากชม'!N49+'8.ผาขาว'!N49+'9.ภูกระดึง'!N49+'10.ภูเรือ'!N49+'11.ภูหลวง'!N49+'12.วังสะพุง'!N49+'13.หนองหิน'!N49+'14.เอราวัณ'!N49</f>
        <v>0</v>
      </c>
      <c r="O49" s="110">
        <f>+'1.เลย'!O49+'2.เชียงคาน ใส่แค่ปี68มา'!O49+'3.ด่านซ้าย'!O49+'4.ท่าลี่'!O49+'5.นาด้วง'!O49+'6.นาแห้ว ส่งทุกเดือน'!O49+'7.ปากชม'!O49+'8.ผาขาว'!O49+'9.ภูกระดึง'!O49+'10.ภูเรือ'!O49+'11.ภูหลวง'!O49+'12.วังสะพุง'!O49+'13.หนองหิน'!O49+'14.เอราวัณ'!O49</f>
        <v>0</v>
      </c>
      <c r="P49" s="110">
        <f>+'1.เลย'!P49+'2.เชียงคาน ใส่แค่ปี68มา'!P49+'3.ด่านซ้าย'!P49+'4.ท่าลี่'!P49+'5.นาด้วง'!P49+'6.นาแห้ว ส่งทุกเดือน'!P49+'7.ปากชม'!P49+'8.ผาขาว'!P49+'9.ภูกระดึง'!P49+'10.ภูเรือ'!P49+'11.ภูหลวง'!P49+'12.วังสะพุง'!P49+'13.หนองหิน'!P49+'14.เอราวัณ'!P49</f>
        <v>0</v>
      </c>
      <c r="Q49" s="110">
        <f>+'1.เลย'!Q49+'2.เชียงคาน ใส่แค่ปี68มา'!Q49+'3.ด่านซ้าย'!Q49+'4.ท่าลี่'!Q49+'5.นาด้วง'!Q49+'6.นาแห้ว ส่งทุกเดือน'!Q49+'7.ปากชม'!Q49+'8.ผาขาว'!Q49+'9.ภูกระดึง'!Q49+'10.ภูเรือ'!Q49+'11.ภูหลวง'!Q49+'12.วังสะพุง'!Q49+'13.หนองหิน'!Q49+'14.เอราวัณ'!Q49</f>
        <v>0</v>
      </c>
      <c r="R49" s="110">
        <f>+'1.เลย'!R49+'2.เชียงคาน ใส่แค่ปี68มา'!R49+'3.ด่านซ้าย'!R49+'4.ท่าลี่'!R49+'5.นาด้วง'!R49+'6.นาแห้ว ส่งทุกเดือน'!R49+'7.ปากชม'!R49+'8.ผาขาว'!R49+'9.ภูกระดึง'!R49+'10.ภูเรือ'!R49+'11.ภูหลวง'!R49+'12.วังสะพุง'!R49+'13.หนองหิน'!R49+'14.เอราวัณ'!R49</f>
        <v>0</v>
      </c>
      <c r="S49" s="110">
        <f>+'1.เลย'!S49+'2.เชียงคาน ใส่แค่ปี68มา'!S49+'3.ด่านซ้าย'!S49+'4.ท่าลี่'!S49+'5.นาด้วง'!S49+'6.นาแห้ว ส่งทุกเดือน'!S49+'7.ปากชม'!S49+'8.ผาขาว'!S49+'9.ภูกระดึง'!S49+'10.ภูเรือ'!S49+'11.ภูหลวง'!S49+'12.วังสะพุง'!S49+'13.หนองหิน'!S49+'14.เอราวัณ'!S49</f>
        <v>0</v>
      </c>
      <c r="T49" s="110">
        <f>+'1.เลย'!T49+'2.เชียงคาน ใส่แค่ปี68มา'!T49+'3.ด่านซ้าย'!T49+'4.ท่าลี่'!T49+'5.นาด้วง'!T49+'6.นาแห้ว ส่งทุกเดือน'!T49+'7.ปากชม'!T49+'8.ผาขาว'!T49+'9.ภูกระดึง'!T49+'10.ภูเรือ'!T49+'11.ภูหลวง'!T49+'12.วังสะพุง'!T49+'13.หนองหิน'!T49+'14.เอราวัณ'!T49</f>
        <v>0</v>
      </c>
      <c r="U49" s="110">
        <f>+'1.เลย'!U49+'2.เชียงคาน ใส่แค่ปี68มา'!U49+'3.ด่านซ้าย'!U49+'4.ท่าลี่'!U49+'5.นาด้วง'!U49+'6.นาแห้ว ส่งทุกเดือน'!U49+'7.ปากชม'!U49+'8.ผาขาว'!U49+'9.ภูกระดึง'!U49+'10.ภูเรือ'!U49+'11.ภูหลวง'!U49+'12.วังสะพุง'!U49+'13.หนองหิน'!U49+'14.เอราวัณ'!U49</f>
        <v>0</v>
      </c>
      <c r="V49" s="110">
        <f>+'1.เลย'!V49+'2.เชียงคาน ใส่แค่ปี68มา'!V49+'3.ด่านซ้าย'!V49+'4.ท่าลี่'!V49+'5.นาด้วง'!V49+'6.นาแห้ว ส่งทุกเดือน'!V49+'7.ปากชม'!V49+'8.ผาขาว'!V49+'9.ภูกระดึง'!V49+'10.ภูเรือ'!V49+'11.ภูหลวง'!V49+'12.วังสะพุง'!V49+'13.หนองหิน'!V49+'14.เอราวัณ'!V49</f>
        <v>0</v>
      </c>
      <c r="W49" s="110">
        <f>+'1.เลย'!W49+'2.เชียงคาน ใส่แค่ปี68มา'!W49+'3.ด่านซ้าย'!W49+'4.ท่าลี่'!W49+'5.นาด้วง'!W49+'6.นาแห้ว ส่งทุกเดือน'!W49+'7.ปากชม'!W49+'8.ผาขาว'!W49+'9.ภูกระดึง'!W49+'10.ภูเรือ'!W49+'11.ภูหลวง'!W49+'12.วังสะพุง'!W49+'13.หนองหิน'!W49+'14.เอราวัณ'!W49</f>
        <v>0</v>
      </c>
      <c r="X49" s="110">
        <f>+'1.เลย'!X49+'2.เชียงคาน ใส่แค่ปี68มา'!X49+'3.ด่านซ้าย'!X49+'4.ท่าลี่'!X49+'5.นาด้วง'!X49+'6.นาแห้ว ส่งทุกเดือน'!X49+'7.ปากชม'!X49+'8.ผาขาว'!X49+'9.ภูกระดึง'!X49+'10.ภูเรือ'!X49+'11.ภูหลวง'!X49+'12.วังสะพุง'!X49+'13.หนองหิน'!X49+'14.เอราวัณ'!X49</f>
        <v>0</v>
      </c>
      <c r="Y49" s="110">
        <f>+'1.เลย'!Y49+'2.เชียงคาน ใส่แค่ปี68มา'!Y49+'3.ด่านซ้าย'!Y49+'4.ท่าลี่'!Y49+'5.นาด้วง'!Y49+'6.นาแห้ว ส่งทุกเดือน'!Y49+'7.ปากชม'!Y49+'8.ผาขาว'!Y49+'9.ภูกระดึง'!Y49+'10.ภูเรือ'!Y49+'11.ภูหลวง'!Y49+'12.วังสะพุง'!Y49+'13.หนองหิน'!Y49+'14.เอราวัณ'!Y49</f>
        <v>0</v>
      </c>
      <c r="Z49" s="110">
        <f>+'1.เลย'!Z49+'2.เชียงคาน ใส่แค่ปี68มา'!Z49+'3.ด่านซ้าย'!Z49+'4.ท่าลี่'!Z49+'5.นาด้วง'!Z49+'6.นาแห้ว ส่งทุกเดือน'!Z49+'7.ปากชม'!Z49+'8.ผาขาว'!Z49+'9.ภูกระดึง'!Z49+'10.ภูเรือ'!Z49+'11.ภูหลวง'!Z49+'12.วังสะพุง'!Z49+'13.หนองหิน'!Z49+'14.เอราวัณ'!Z49</f>
        <v>0</v>
      </c>
      <c r="AA49" s="110">
        <f>+'1.เลย'!AA49+'2.เชียงคาน ใส่แค่ปี68มา'!AA49+'3.ด่านซ้าย'!AA49+'4.ท่าลี่'!AA49+'5.นาด้วง'!AA49+'6.นาแห้ว ส่งทุกเดือน'!AA49+'7.ปากชม'!AA49+'8.ผาขาว'!AA49+'9.ภูกระดึง'!AA49+'10.ภูเรือ'!AA49+'11.ภูหลวง'!AA49+'12.วังสะพุง'!AA49+'13.หนองหิน'!AA49+'14.เอราวัณ'!AA49</f>
        <v>0</v>
      </c>
      <c r="AB49" s="110">
        <f>+'1.เลย'!AB49+'2.เชียงคาน ใส่แค่ปี68มา'!AB49+'3.ด่านซ้าย'!AB49+'4.ท่าลี่'!AB49+'5.นาด้วง'!AB49+'6.นาแห้ว ส่งทุกเดือน'!AB49+'7.ปากชม'!AB49+'8.ผาขาว'!AB49+'9.ภูกระดึง'!AB49+'10.ภูเรือ'!AB49+'11.ภูหลวง'!AB49+'12.วังสะพุง'!AB49+'13.หนองหิน'!AB49+'14.เอราวัณ'!AB49</f>
        <v>0</v>
      </c>
      <c r="AC49" s="110">
        <f>+'1.เลย'!AC49+'2.เชียงคาน ใส่แค่ปี68มา'!AC49+'3.ด่านซ้าย'!AC49+'4.ท่าลี่'!AC49+'5.นาด้วง'!AC49+'6.นาแห้ว ส่งทุกเดือน'!AC49+'7.ปากชม'!AC49+'8.ผาขาว'!AC49+'9.ภูกระดึง'!AC49+'10.ภูเรือ'!AC49+'11.ภูหลวง'!AC49+'12.วังสะพุง'!AC49+'13.หนองหิน'!AC49+'14.เอราวัณ'!AC49</f>
        <v>0</v>
      </c>
      <c r="AD49" s="110">
        <f t="shared" si="13"/>
        <v>0</v>
      </c>
      <c r="AE49" s="111">
        <f t="shared" si="14"/>
        <v>0</v>
      </c>
      <c r="AF49" s="110">
        <f t="shared" si="15"/>
        <v>17001</v>
      </c>
      <c r="AG49" s="111">
        <f t="shared" si="16"/>
        <v>100</v>
      </c>
    </row>
    <row r="50" spans="2:33" ht="24" customHeight="1">
      <c r="B50" s="109"/>
      <c r="C50" s="109"/>
      <c r="D50" s="109" t="s">
        <v>63</v>
      </c>
      <c r="E50" s="110">
        <f>+'1.เลย'!E50+'2.เชียงคาน ใส่แค่ปี68มา'!E50+'3.ด่านซ้าย'!E50+'4.ท่าลี่'!E50+'5.นาด้วง'!E50+'6.นาแห้ว ส่งทุกเดือน'!E50+'7.ปากชม'!E50+'8.ผาขาว'!E50+'9.ภูกระดึง'!E50+'10.ภูเรือ'!E50+'11.ภูหลวง'!E50+'12.วังสะพุง'!E50+'13.หนองหิน'!E50+'14.เอราวัณ'!E50</f>
        <v>135757220.75740001</v>
      </c>
      <c r="F50" s="110">
        <f>+'1.เลย'!F50+'2.เชียงคาน ใส่แค่ปี68มา'!F50+'3.ด่านซ้าย'!F50+'4.ท่าลี่'!F50+'5.นาด้วง'!F50+'6.นาแห้ว ส่งทุกเดือน'!F50+'7.ปากชม'!F50+'8.ผาขาว'!F50+'9.ภูกระดึง'!F50+'10.ภูเรือ'!F50+'11.ภูหลวง'!F50+'12.วังสะพุง'!F50+'13.หนองหิน'!F50+'14.เอราวัณ'!F50</f>
        <v>4173297.6399999997</v>
      </c>
      <c r="G50" s="110">
        <f>+'1.เลย'!G50+'2.เชียงคาน ใส่แค่ปี68มา'!G50+'3.ด่านซ้าย'!G50+'4.ท่าลี่'!G50+'5.นาด้วง'!G50+'6.นาแห้ว ส่งทุกเดือน'!G50+'7.ปากชม'!G50+'8.ผาขาว'!G50+'9.ภูกระดึง'!G50+'10.ภูเรือ'!G50+'11.ภูหลวง'!G50+'12.วังสะพุง'!G50+'13.หนองหิน'!G50+'14.เอราวัณ'!G50</f>
        <v>3563471.15</v>
      </c>
      <c r="H50" s="110">
        <f>+'1.เลย'!H50+'2.เชียงคาน ใส่แค่ปี68มา'!H50+'3.ด่านซ้าย'!H50+'4.ท่าลี่'!H50+'5.นาด้วง'!H50+'6.นาแห้ว ส่งทุกเดือน'!H50+'7.ปากชม'!H50+'8.ผาขาว'!H50+'9.ภูกระดึง'!H50+'10.ภูเรือ'!H50+'11.ภูหลวง'!H50+'12.วังสะพุง'!H50+'13.หนองหิน'!H50+'14.เอราวัณ'!H50</f>
        <v>87286.399999999994</v>
      </c>
      <c r="I50" s="110">
        <f>+'1.เลย'!I50+'2.เชียงคาน ใส่แค่ปี68มา'!I50+'3.ด่านซ้าย'!I50+'4.ท่าลี่'!I50+'5.นาด้วง'!I50+'6.นาแห้ว ส่งทุกเดือน'!I50+'7.ปากชม'!I50+'8.ผาขาว'!I50+'9.ภูกระดึง'!I50+'10.ภูเรือ'!I50+'11.ภูหลวง'!I50+'12.วังสะพุง'!I50+'13.หนองหิน'!I50+'14.เอราวัณ'!I50</f>
        <v>0</v>
      </c>
      <c r="J50" s="110">
        <f>+'1.เลย'!J50+'2.เชียงคาน ใส่แค่ปี68มา'!J50+'3.ด่านซ้าย'!J50+'4.ท่าลี่'!J50+'5.นาด้วง'!J50+'6.นาแห้ว ส่งทุกเดือน'!J50+'7.ปากชม'!J50+'8.ผาขาว'!J50+'9.ภูกระดึง'!J50+'10.ภูเรือ'!J50+'11.ภูหลวง'!J50+'12.วังสะพุง'!J50+'13.หนองหิน'!J50+'14.เอราวัณ'!J50</f>
        <v>207406.4</v>
      </c>
      <c r="K50" s="110">
        <f>+'1.เลย'!K50+'2.เชียงคาน ใส่แค่ปี68มา'!K50+'3.ด่านซ้าย'!K50+'4.ท่าลี่'!K50+'5.นาด้วง'!K50+'6.นาแห้ว ส่งทุกเดือน'!K50+'7.ปากชม'!K50+'8.ผาขาว'!K50+'9.ภูกระดึง'!K50+'10.ภูเรือ'!K50+'11.ภูหลวง'!K50+'12.วังสะพุง'!K50+'13.หนองหิน'!K50+'14.เอราวัณ'!K50</f>
        <v>0</v>
      </c>
      <c r="L50" s="110">
        <f>+'1.เลย'!L50+'2.เชียงคาน ใส่แค่ปี68มา'!L50+'3.ด่านซ้าย'!L50+'4.ท่าลี่'!L50+'5.นาด้วง'!L50+'6.นาแห้ว ส่งทุกเดือน'!L50+'7.ปากชม'!L50+'8.ผาขาว'!L50+'9.ภูกระดึง'!L50+'10.ภูเรือ'!L50+'11.ภูหลวง'!L50+'12.วังสะพุง'!L50+'13.หนองหิน'!L50+'14.เอราวัณ'!L50</f>
        <v>207477.6</v>
      </c>
      <c r="M50" s="110">
        <f>+'1.เลย'!M50+'2.เชียงคาน ใส่แค่ปี68มา'!M50+'3.ด่านซ้าย'!M50+'4.ท่าลี่'!M50+'5.นาด้วง'!M50+'6.นาแห้ว ส่งทุกเดือน'!M50+'7.ปากชม'!M50+'8.ผาขาว'!M50+'9.ภูกระดึง'!M50+'10.ภูเรือ'!M50+'11.ภูหลวง'!M50+'12.วังสะพุง'!M50+'13.หนองหิน'!M50+'14.เอราวัณ'!M50</f>
        <v>0</v>
      </c>
      <c r="N50" s="110">
        <f>+'1.เลย'!N50+'2.เชียงคาน ใส่แค่ปี68มา'!N50+'3.ด่านซ้าย'!N50+'4.ท่าลี่'!N50+'5.นาด้วง'!N50+'6.นาแห้ว ส่งทุกเดือน'!N50+'7.ปากชม'!N50+'8.ผาขาว'!N50+'9.ภูกระดึง'!N50+'10.ภูเรือ'!N50+'11.ภูหลวง'!N50+'12.วังสะพุง'!N50+'13.หนองหิน'!N50+'14.เอราวัณ'!N50</f>
        <v>101846.7</v>
      </c>
      <c r="O50" s="110">
        <f>+'1.เลย'!O50+'2.เชียงคาน ใส่แค่ปี68มา'!O50+'3.ด่านซ้าย'!O50+'4.ท่าลี่'!O50+'5.นาด้วง'!O50+'6.นาแห้ว ส่งทุกเดือน'!O50+'7.ปากชม'!O50+'8.ผาขาว'!O50+'9.ภูกระดึง'!O50+'10.ภูเรือ'!O50+'11.ภูหลวง'!O50+'12.วังสะพุง'!O50+'13.หนองหิน'!O50+'14.เอราวัณ'!O50</f>
        <v>0</v>
      </c>
      <c r="P50" s="110">
        <f>+'1.เลย'!P50+'2.เชียงคาน ใส่แค่ปี68มา'!P50+'3.ด่านซ้าย'!P50+'4.ท่าลี่'!P50+'5.นาด้วง'!P50+'6.นาแห้ว ส่งทุกเดือน'!P50+'7.ปากชม'!P50+'8.ผาขาว'!P50+'9.ภูกระดึง'!P50+'10.ภูเรือ'!P50+'11.ภูหลวง'!P50+'12.วังสะพุง'!P50+'13.หนองหิน'!P50+'14.เอราวัณ'!P50</f>
        <v>242991.2</v>
      </c>
      <c r="Q50" s="110">
        <f>+'1.เลย'!Q50+'2.เชียงคาน ใส่แค่ปี68มา'!Q50+'3.ด่านซ้าย'!Q50+'4.ท่าลี่'!Q50+'5.นาด้วง'!Q50+'6.นาแห้ว ส่งทุกเดือน'!Q50+'7.ปากชม'!Q50+'8.ผาขาว'!Q50+'9.ภูกระดึง'!Q50+'10.ภูเรือ'!Q50+'11.ภูหลวง'!Q50+'12.วังสะพุง'!Q50+'13.หนองหิน'!Q50+'14.เอราวัณ'!Q50</f>
        <v>0</v>
      </c>
      <c r="R50" s="110">
        <f>+'1.เลย'!R50+'2.เชียงคาน ใส่แค่ปี68มา'!R50+'3.ด่านซ้าย'!R50+'4.ท่าลี่'!R50+'5.นาด้วง'!R50+'6.นาแห้ว ส่งทุกเดือน'!R50+'7.ปากชม'!R50+'8.ผาขาว'!R50+'9.ภูกระดึง'!R50+'10.ภูเรือ'!R50+'11.ภูหลวง'!R50+'12.วังสะพุง'!R50+'13.หนองหิน'!R50+'14.เอราวัณ'!R50</f>
        <v>343337.6</v>
      </c>
      <c r="S50" s="110">
        <f>+'1.เลย'!S50+'2.เชียงคาน ใส่แค่ปี68มา'!S50+'3.ด่านซ้าย'!S50+'4.ท่าลี่'!S50+'5.นาด้วง'!S50+'6.นาแห้ว ส่งทุกเดือน'!S50+'7.ปากชม'!S50+'8.ผาขาว'!S50+'9.ภูกระดึง'!S50+'10.ภูเรือ'!S50+'11.ภูหลวง'!S50+'12.วังสะพุง'!S50+'13.หนองหิน'!S50+'14.เอราวัณ'!S50</f>
        <v>0</v>
      </c>
      <c r="T50" s="110">
        <f>+'1.เลย'!T50+'2.เชียงคาน ใส่แค่ปี68มา'!T50+'3.ด่านซ้าย'!T50+'4.ท่าลี่'!T50+'5.นาด้วง'!T50+'6.นาแห้ว ส่งทุกเดือน'!T50+'7.ปากชม'!T50+'8.ผาขาว'!T50+'9.ภูกระดึง'!T50+'10.ภูเรือ'!T50+'11.ภูหลวง'!T50+'12.วังสะพุง'!T50+'13.หนองหิน'!T50+'14.เอราวัณ'!T50</f>
        <v>179558</v>
      </c>
      <c r="U50" s="110">
        <f>+'1.เลย'!U50+'2.เชียงคาน ใส่แค่ปี68มา'!U50+'3.ด่านซ้าย'!U50+'4.ท่าลี่'!U50+'5.นาด้วง'!U50+'6.นาแห้ว ส่งทุกเดือน'!U50+'7.ปากชม'!U50+'8.ผาขาว'!U50+'9.ภูกระดึง'!U50+'10.ภูเรือ'!U50+'11.ภูหลวง'!U50+'12.วังสะพุง'!U50+'13.หนองหิน'!U50+'14.เอราวัณ'!U50</f>
        <v>0</v>
      </c>
      <c r="V50" s="110">
        <f>+'1.เลย'!V50+'2.เชียงคาน ใส่แค่ปี68มา'!V50+'3.ด่านซ้าย'!V50+'4.ท่าลี่'!V50+'5.นาด้วง'!V50+'6.นาแห้ว ส่งทุกเดือน'!V50+'7.ปากชม'!V50+'8.ผาขาว'!V50+'9.ภูกระดึง'!V50+'10.ภูเรือ'!V50+'11.ภูหลวง'!V50+'12.วังสะพุง'!V50+'13.หนองหิน'!V50+'14.เอราวัณ'!V50</f>
        <v>282010.90000000002</v>
      </c>
      <c r="W50" s="110">
        <f>+'1.เลย'!W50+'2.เชียงคาน ใส่แค่ปี68มา'!W50+'3.ด่านซ้าย'!W50+'4.ท่าลี่'!W50+'5.นาด้วง'!W50+'6.นาแห้ว ส่งทุกเดือน'!W50+'7.ปากชม'!W50+'8.ผาขาว'!W50+'9.ภูกระดึง'!W50+'10.ภูเรือ'!W50+'11.ภูหลวง'!W50+'12.วังสะพุง'!W50+'13.หนองหิน'!W50+'14.เอราวัณ'!W50</f>
        <v>0</v>
      </c>
      <c r="X50" s="110">
        <f>+'1.เลย'!X50+'2.เชียงคาน ใส่แค่ปี68มา'!X50+'3.ด่านซ้าย'!X50+'4.ท่าลี่'!X50+'5.นาด้วง'!X50+'6.นาแห้ว ส่งทุกเดือน'!X50+'7.ปากชม'!X50+'8.ผาขาว'!X50+'9.ภูกระดึง'!X50+'10.ภูเรือ'!X50+'11.ภูหลวง'!X50+'12.วังสะพุง'!X50+'13.หนองหิน'!X50+'14.เอราวัณ'!X50</f>
        <v>192796.1</v>
      </c>
      <c r="Y50" s="110">
        <f>+'1.เลย'!Y50+'2.เชียงคาน ใส่แค่ปี68มา'!Y50+'3.ด่านซ้าย'!Y50+'4.ท่าลี่'!Y50+'5.นาด้วง'!Y50+'6.นาแห้ว ส่งทุกเดือน'!Y50+'7.ปากชม'!Y50+'8.ผาขาว'!Y50+'9.ภูกระดึง'!Y50+'10.ภูเรือ'!Y50+'11.ภูหลวง'!Y50+'12.วังสะพุง'!Y50+'13.หนองหิน'!Y50+'14.เอราวัณ'!Y50</f>
        <v>0</v>
      </c>
      <c r="Z50" s="110">
        <f>+'1.เลย'!Z50+'2.เชียงคาน ใส่แค่ปี68มา'!Z50+'3.ด่านซ้าย'!Z50+'4.ท่าลี่'!Z50+'5.นาด้วง'!Z50+'6.นาแห้ว ส่งทุกเดือน'!Z50+'7.ปากชม'!Z50+'8.ผาขาว'!Z50+'9.ภูกระดึง'!Z50+'10.ภูเรือ'!Z50+'11.ภูหลวง'!Z50+'12.วังสะพุง'!Z50+'13.หนองหิน'!Z50+'14.เอราวัณ'!Z50</f>
        <v>60525.3</v>
      </c>
      <c r="AA50" s="110">
        <f>+'1.เลย'!AA50+'2.เชียงคาน ใส่แค่ปี68มา'!AA50+'3.ด่านซ้าย'!AA50+'4.ท่าลี่'!AA50+'5.นาด้วง'!AA50+'6.นาแห้ว ส่งทุกเดือน'!AA50+'7.ปากชม'!AA50+'8.ผาขาว'!AA50+'9.ภูกระดึง'!AA50+'10.ภูเรือ'!AA50+'11.ภูหลวง'!AA50+'12.วังสะพุง'!AA50+'13.หนองหิน'!AA50+'14.เอราวัณ'!AA50</f>
        <v>0</v>
      </c>
      <c r="AB50" s="110">
        <f>+'1.เลย'!AB50+'2.เชียงคาน ใส่แค่ปี68มา'!AB50+'3.ด่านซ้าย'!AB50+'4.ท่าลี่'!AB50+'5.นาด้วง'!AB50+'6.นาแห้ว ส่งทุกเดือน'!AB50+'7.ปากชม'!AB50+'8.ผาขาว'!AB50+'9.ภูกระดึง'!AB50+'10.ภูเรือ'!AB50+'11.ภูหลวง'!AB50+'12.วังสะพุง'!AB50+'13.หนองหิน'!AB50+'14.เอราวัณ'!AB50</f>
        <v>88847.54</v>
      </c>
      <c r="AC50" s="110">
        <f>+'1.เลย'!AC50+'2.เชียงคาน ใส่แค่ปี68มา'!AC50+'3.ด่านซ้าย'!AC50+'4.ท่าลี่'!AC50+'5.นาด้วง'!AC50+'6.นาแห้ว ส่งทุกเดือน'!AC50+'7.ปากชม'!AC50+'8.ผาขาว'!AC50+'9.ภูกระดึง'!AC50+'10.ภูเรือ'!AC50+'11.ภูหลวง'!AC50+'12.วังสะพุง'!AC50+'13.หนองหิน'!AC50+'14.เอราวัณ'!AC50</f>
        <v>0</v>
      </c>
      <c r="AD50" s="110">
        <f t="shared" si="13"/>
        <v>9730852.5299999993</v>
      </c>
      <c r="AE50" s="111">
        <f t="shared" si="14"/>
        <v>7.1678342232632799</v>
      </c>
      <c r="AF50" s="110">
        <f t="shared" si="15"/>
        <v>126026368.2274</v>
      </c>
      <c r="AG50" s="111">
        <f t="shared" si="16"/>
        <v>92.832165776736716</v>
      </c>
    </row>
    <row r="51" spans="2:33" ht="24" customHeight="1">
      <c r="B51" s="109"/>
      <c r="C51" s="109"/>
      <c r="D51" s="109" t="s">
        <v>65</v>
      </c>
      <c r="E51" s="110">
        <f>+'1.เลย'!E51+'2.เชียงคาน ใส่แค่ปี68มา'!E51+'3.ด่านซ้าย'!E51+'4.ท่าลี่'!E51+'5.นาด้วง'!E51+'6.นาแห้ว ส่งทุกเดือน'!E51+'7.ปากชม'!E51+'8.ผาขาว'!E51+'9.ภูกระดึง'!E51+'10.ภูเรือ'!E51+'11.ภูหลวง'!E51+'12.วังสะพุง'!E51+'13.หนองหิน'!E51+'14.เอราวัณ'!E51</f>
        <v>65216492.766899996</v>
      </c>
      <c r="F51" s="110">
        <f>+'1.เลย'!F51+'2.เชียงคาน ใส่แค่ปี68มา'!F51+'3.ด่านซ้าย'!F51+'4.ท่าลี่'!F51+'5.นาด้วง'!F51+'6.นาแห้ว ส่งทุกเดือน'!F51+'7.ปากชม'!F51+'8.ผาขาว'!F51+'9.ภูกระดึง'!F51+'10.ภูเรือ'!F51+'11.ภูหลวง'!F51+'12.วังสะพุง'!F51+'13.หนองหิน'!F51+'14.เอราวัณ'!F51</f>
        <v>3121701.8699999996</v>
      </c>
      <c r="G51" s="110">
        <f>+'1.เลย'!G51+'2.เชียงคาน ใส่แค่ปี68มา'!G51+'3.ด่านซ้าย'!G51+'4.ท่าลี่'!G51+'5.นาด้วง'!G51+'6.นาแห้ว ส่งทุกเดือน'!G51+'7.ปากชม'!G51+'8.ผาขาว'!G51+'9.ภูกระดึง'!G51+'10.ภูเรือ'!G51+'11.ภูหลวง'!G51+'12.วังสะพุง'!G51+'13.หนองหิน'!G51+'14.เอราวัณ'!G51</f>
        <v>1992199.73</v>
      </c>
      <c r="H51" s="110">
        <f>+'1.เลย'!H51+'2.เชียงคาน ใส่แค่ปี68มา'!H51+'3.ด่านซ้าย'!H51+'4.ท่าลี่'!H51+'5.นาด้วง'!H51+'6.นาแห้ว ส่งทุกเดือน'!H51+'7.ปากชม'!H51+'8.ผาขาว'!H51+'9.ภูกระดึง'!H51+'10.ภูเรือ'!H51+'11.ภูหลวง'!H51+'12.วังสะพุง'!H51+'13.หนองหิน'!H51+'14.เอราวัณ'!H51</f>
        <v>270065.28999999998</v>
      </c>
      <c r="I51" s="110">
        <f>+'1.เลย'!I51+'2.เชียงคาน ใส่แค่ปี68มา'!I51+'3.ด่านซ้าย'!I51+'4.ท่าลี่'!I51+'5.นาด้วง'!I51+'6.นาแห้ว ส่งทุกเดือน'!I51+'7.ปากชม'!I51+'8.ผาขาว'!I51+'9.ภูกระดึง'!I51+'10.ภูเรือ'!I51+'11.ภูหลวง'!I51+'12.วังสะพุง'!I51+'13.หนองหิน'!I51+'14.เอราวัณ'!I51</f>
        <v>0</v>
      </c>
      <c r="J51" s="110">
        <f>+'1.เลย'!J51+'2.เชียงคาน ใส่แค่ปี68มา'!J51+'3.ด่านซ้าย'!J51+'4.ท่าลี่'!J51+'5.นาด้วง'!J51+'6.นาแห้ว ส่งทุกเดือน'!J51+'7.ปากชม'!J51+'8.ผาขาว'!J51+'9.ภูกระดึง'!J51+'10.ภูเรือ'!J51+'11.ภูหลวง'!J51+'12.วังสะพุง'!J51+'13.หนองหิน'!J51+'14.เอราวัณ'!J51</f>
        <v>34055.769999999997</v>
      </c>
      <c r="K51" s="110">
        <f>+'1.เลย'!K51+'2.เชียงคาน ใส่แค่ปี68มา'!K51+'3.ด่านซ้าย'!K51+'4.ท่าลี่'!K51+'5.นาด้วง'!K51+'6.นาแห้ว ส่งทุกเดือน'!K51+'7.ปากชม'!K51+'8.ผาขาว'!K51+'9.ภูกระดึง'!K51+'10.ภูเรือ'!K51+'11.ภูหลวง'!K51+'12.วังสะพุง'!K51+'13.หนองหิน'!K51+'14.เอราวัณ'!K51</f>
        <v>0</v>
      </c>
      <c r="L51" s="110">
        <f>+'1.เลย'!L51+'2.เชียงคาน ใส่แค่ปี68มา'!L51+'3.ด่านซ้าย'!L51+'4.ท่าลี่'!L51+'5.นาด้วง'!L51+'6.นาแห้ว ส่งทุกเดือน'!L51+'7.ปากชม'!L51+'8.ผาขาว'!L51+'9.ภูกระดึง'!L51+'10.ภูเรือ'!L51+'11.ภูหลวง'!L51+'12.วังสะพุง'!L51+'13.หนองหิน'!L51+'14.เอราวัณ'!L51</f>
        <v>128479.03999999999</v>
      </c>
      <c r="M51" s="110">
        <f>+'1.เลย'!M51+'2.เชียงคาน ใส่แค่ปี68มา'!M51+'3.ด่านซ้าย'!M51+'4.ท่าลี่'!M51+'5.นาด้วง'!M51+'6.นาแห้ว ส่งทุกเดือน'!M51+'7.ปากชม'!M51+'8.ผาขาว'!M51+'9.ภูกระดึง'!M51+'10.ภูเรือ'!M51+'11.ภูหลวง'!M51+'12.วังสะพุง'!M51+'13.หนองหิน'!M51+'14.เอราวัณ'!M51</f>
        <v>0</v>
      </c>
      <c r="N51" s="110">
        <f>+'1.เลย'!N51+'2.เชียงคาน ใส่แค่ปี68มา'!N51+'3.ด่านซ้าย'!N51+'4.ท่าลี่'!N51+'5.นาด้วง'!N51+'6.นาแห้ว ส่งทุกเดือน'!N51+'7.ปากชม'!N51+'8.ผาขาว'!N51+'9.ภูกระดึง'!N51+'10.ภูเรือ'!N51+'11.ภูหลวง'!N51+'12.วังสะพุง'!N51+'13.หนองหิน'!N51+'14.เอราวัณ'!N51</f>
        <v>129374.78</v>
      </c>
      <c r="O51" s="110">
        <f>+'1.เลย'!O51+'2.เชียงคาน ใส่แค่ปี68มา'!O51+'3.ด่านซ้าย'!O51+'4.ท่าลี่'!O51+'5.นาด้วง'!O51+'6.นาแห้ว ส่งทุกเดือน'!O51+'7.ปากชม'!O51+'8.ผาขาว'!O51+'9.ภูกระดึง'!O51+'10.ภูเรือ'!O51+'11.ภูหลวง'!O51+'12.วังสะพุง'!O51+'13.หนองหิน'!O51+'14.เอราวัณ'!O51</f>
        <v>0</v>
      </c>
      <c r="P51" s="110">
        <f>+'1.เลย'!P51+'2.เชียงคาน ใส่แค่ปี68มา'!P51+'3.ด่านซ้าย'!P51+'4.ท่าลี่'!P51+'5.นาด้วง'!P51+'6.นาแห้ว ส่งทุกเดือน'!P51+'7.ปากชม'!P51+'8.ผาขาว'!P51+'9.ภูกระดึง'!P51+'10.ภูเรือ'!P51+'11.ภูหลวง'!P51+'12.วังสะพุง'!P51+'13.หนองหิน'!P51+'14.เอราวัณ'!P51</f>
        <v>95633.68</v>
      </c>
      <c r="Q51" s="110">
        <f>+'1.เลย'!Q51+'2.เชียงคาน ใส่แค่ปี68มา'!Q51+'3.ด่านซ้าย'!Q51+'4.ท่าลี่'!Q51+'5.นาด้วง'!Q51+'6.นาแห้ว ส่งทุกเดือน'!Q51+'7.ปากชม'!Q51+'8.ผาขาว'!Q51+'9.ภูกระดึง'!Q51+'10.ภูเรือ'!Q51+'11.ภูหลวง'!Q51+'12.วังสะพุง'!Q51+'13.หนองหิน'!Q51+'14.เอราวัณ'!Q51</f>
        <v>0</v>
      </c>
      <c r="R51" s="110">
        <f>+'1.เลย'!R51+'2.เชียงคาน ใส่แค่ปี68มา'!R51+'3.ด่านซ้าย'!R51+'4.ท่าลี่'!R51+'5.นาด้วง'!R51+'6.นาแห้ว ส่งทุกเดือน'!R51+'7.ปากชม'!R51+'8.ผาขาว'!R51+'9.ภูกระดึง'!R51+'10.ภูเรือ'!R51+'11.ภูหลวง'!R51+'12.วังสะพุง'!R51+'13.หนองหิน'!R51+'14.เอราวัณ'!R51</f>
        <v>119120.76</v>
      </c>
      <c r="S51" s="110">
        <f>+'1.เลย'!S51+'2.เชียงคาน ใส่แค่ปี68มา'!S51+'3.ด่านซ้าย'!S51+'4.ท่าลี่'!S51+'5.นาด้วง'!S51+'6.นาแห้ว ส่งทุกเดือน'!S51+'7.ปากชม'!S51+'8.ผาขาว'!S51+'9.ภูกระดึง'!S51+'10.ภูเรือ'!S51+'11.ภูหลวง'!S51+'12.วังสะพุง'!S51+'13.หนองหิน'!S51+'14.เอราวัณ'!S51</f>
        <v>0</v>
      </c>
      <c r="T51" s="110">
        <f>+'1.เลย'!T51+'2.เชียงคาน ใส่แค่ปี68มา'!T51+'3.ด่านซ้าย'!T51+'4.ท่าลี่'!T51+'5.นาด้วง'!T51+'6.นาแห้ว ส่งทุกเดือน'!T51+'7.ปากชม'!T51+'8.ผาขาว'!T51+'9.ภูกระดึง'!T51+'10.ภูเรือ'!T51+'11.ภูหลวง'!T51+'12.วังสะพุง'!T51+'13.หนองหิน'!T51+'14.เอราวัณ'!T51</f>
        <v>151300.29999999999</v>
      </c>
      <c r="U51" s="110">
        <f>+'1.เลย'!U51+'2.เชียงคาน ใส่แค่ปี68มา'!U51+'3.ด่านซ้าย'!U51+'4.ท่าลี่'!U51+'5.นาด้วง'!U51+'6.นาแห้ว ส่งทุกเดือน'!U51+'7.ปากชม'!U51+'8.ผาขาว'!U51+'9.ภูกระดึง'!U51+'10.ภูเรือ'!U51+'11.ภูหลวง'!U51+'12.วังสะพุง'!U51+'13.หนองหิน'!U51+'14.เอราวัณ'!U51</f>
        <v>0</v>
      </c>
      <c r="V51" s="110">
        <f>+'1.เลย'!V51+'2.เชียงคาน ใส่แค่ปี68มา'!V51+'3.ด่านซ้าย'!V51+'4.ท่าลี่'!V51+'5.นาด้วง'!V51+'6.นาแห้ว ส่งทุกเดือน'!V51+'7.ปากชม'!V51+'8.ผาขาว'!V51+'9.ภูกระดึง'!V51+'10.ภูเรือ'!V51+'11.ภูหลวง'!V51+'12.วังสะพุง'!V51+'13.หนองหิน'!V51+'14.เอราวัณ'!V51</f>
        <v>42686.95</v>
      </c>
      <c r="W51" s="110">
        <f>+'1.เลย'!W51+'2.เชียงคาน ใส่แค่ปี68มา'!W51+'3.ด่านซ้าย'!W51+'4.ท่าลี่'!W51+'5.นาด้วง'!W51+'6.นาแห้ว ส่งทุกเดือน'!W51+'7.ปากชม'!W51+'8.ผาขาว'!W51+'9.ภูกระดึง'!W51+'10.ภูเรือ'!W51+'11.ภูหลวง'!W51+'12.วังสะพุง'!W51+'13.หนองหิน'!W51+'14.เอราวัณ'!W51</f>
        <v>0</v>
      </c>
      <c r="X51" s="110">
        <f>+'1.เลย'!X51+'2.เชียงคาน ใส่แค่ปี68มา'!X51+'3.ด่านซ้าย'!X51+'4.ท่าลี่'!X51+'5.นาด้วง'!X51+'6.นาแห้ว ส่งทุกเดือน'!X51+'7.ปากชม'!X51+'8.ผาขาว'!X51+'9.ภูกระดึง'!X51+'10.ภูเรือ'!X51+'11.ภูหลวง'!X51+'12.วังสะพุง'!X51+'13.หนองหิน'!X51+'14.เอราวัณ'!X51</f>
        <v>151121.17000000001</v>
      </c>
      <c r="Y51" s="110">
        <f>+'1.เลย'!Y51+'2.เชียงคาน ใส่แค่ปี68มา'!Y51+'3.ด่านซ้าย'!Y51+'4.ท่าลี่'!Y51+'5.นาด้วง'!Y51+'6.นาแห้ว ส่งทุกเดือน'!Y51+'7.ปากชม'!Y51+'8.ผาขาว'!Y51+'9.ภูกระดึง'!Y51+'10.ภูเรือ'!Y51+'11.ภูหลวง'!Y51+'12.วังสะพุง'!Y51+'13.หนองหิน'!Y51+'14.เอราวัณ'!Y51</f>
        <v>0</v>
      </c>
      <c r="Z51" s="110">
        <f>+'1.เลย'!Z51+'2.เชียงคาน ใส่แค่ปี68มา'!Z51+'3.ด่านซ้าย'!Z51+'4.ท่าลี่'!Z51+'5.นาด้วง'!Z51+'6.นาแห้ว ส่งทุกเดือน'!Z51+'7.ปากชม'!Z51+'8.ผาขาว'!Z51+'9.ภูกระดึง'!Z51+'10.ภูเรือ'!Z51+'11.ภูหลวง'!Z51+'12.วังสะพุง'!Z51+'13.หนองหิน'!Z51+'14.เอราวัณ'!Z51</f>
        <v>114535.67</v>
      </c>
      <c r="AA51" s="110">
        <f>+'1.เลย'!AA51+'2.เชียงคาน ใส่แค่ปี68มา'!AA51+'3.ด่านซ้าย'!AA51+'4.ท่าลี่'!AA51+'5.นาด้วง'!AA51+'6.นาแห้ว ส่งทุกเดือน'!AA51+'7.ปากชม'!AA51+'8.ผาขาว'!AA51+'9.ภูกระดึง'!AA51+'10.ภูเรือ'!AA51+'11.ภูหลวง'!AA51+'12.วังสะพุง'!AA51+'13.หนองหิน'!AA51+'14.เอราวัณ'!AA51</f>
        <v>0</v>
      </c>
      <c r="AB51" s="110">
        <f>+'1.เลย'!AB51+'2.เชียงคาน ใส่แค่ปี68มา'!AB51+'3.ด่านซ้าย'!AB51+'4.ท่าลี่'!AB51+'5.นาด้วง'!AB51+'6.นาแห้ว ส่งทุกเดือน'!AB51+'7.ปากชม'!AB51+'8.ผาขาว'!AB51+'9.ภูกระดึง'!AB51+'10.ภูเรือ'!AB51+'11.ภูหลวง'!AB51+'12.วังสะพุง'!AB51+'13.หนองหิน'!AB51+'14.เอราวัณ'!AB51</f>
        <v>150843.15</v>
      </c>
      <c r="AC51" s="110">
        <f>+'1.เลย'!AC51+'2.เชียงคาน ใส่แค่ปี68มา'!AC51+'3.ด่านซ้าย'!AC51+'4.ท่าลี่'!AC51+'5.นาด้วง'!AC51+'6.นาแห้ว ส่งทุกเดือน'!AC51+'7.ปากชม'!AC51+'8.ผาขาว'!AC51+'9.ภูกระดึง'!AC51+'10.ภูเรือ'!AC51+'11.ภูหลวง'!AC51+'12.วังสะพุง'!AC51+'13.หนองหิน'!AC51+'14.เอราวัณ'!AC51</f>
        <v>0</v>
      </c>
      <c r="AD51" s="110">
        <f t="shared" si="13"/>
        <v>6501118.1599999992</v>
      </c>
      <c r="AE51" s="111">
        <f t="shared" si="14"/>
        <v>9.9685185206702478</v>
      </c>
      <c r="AF51" s="110">
        <f t="shared" si="15"/>
        <v>58715374.606899999</v>
      </c>
      <c r="AG51" s="111">
        <f t="shared" si="16"/>
        <v>90.031481479329756</v>
      </c>
    </row>
    <row r="52" spans="2:33" ht="24" customHeight="1">
      <c r="B52" s="109"/>
      <c r="C52" s="109"/>
      <c r="D52" s="109" t="s">
        <v>67</v>
      </c>
      <c r="E52" s="110">
        <f>+'1.เลย'!E52+'2.เชียงคาน ใส่แค่ปี68มา'!E52+'3.ด่านซ้าย'!E52+'4.ท่าลี่'!E52+'5.นาด้วง'!E52+'6.นาแห้ว ส่งทุกเดือน'!E52+'7.ปากชม'!E52+'8.ผาขาว'!E52+'9.ภูกระดึง'!E52+'10.ภูเรือ'!E52+'11.ภูหลวง'!E52+'12.วังสะพุง'!E52+'13.หนองหิน'!E52+'14.เอราวัณ'!E52</f>
        <v>223294756.3549</v>
      </c>
      <c r="F52" s="110">
        <f>+'1.เลย'!F52+'2.เชียงคาน ใส่แค่ปี68มา'!F52+'3.ด่านซ้าย'!F52+'4.ท่าลี่'!F52+'5.นาด้วง'!F52+'6.นาแห้ว ส่งทุกเดือน'!F52+'7.ปากชม'!F52+'8.ผาขาว'!F52+'9.ภูกระดึง'!F52+'10.ภูเรือ'!F52+'11.ภูหลวง'!F52+'12.วังสะพุง'!F52+'13.หนองหิน'!F52+'14.เอราวัณ'!F52</f>
        <v>8956335.9000000004</v>
      </c>
      <c r="G52" s="110">
        <f>+'1.เลย'!G52+'2.เชียงคาน ใส่แค่ปี68มา'!G52+'3.ด่านซ้าย'!G52+'4.ท่าลี่'!G52+'5.นาด้วง'!G52+'6.นาแห้ว ส่งทุกเดือน'!G52+'7.ปากชม'!G52+'8.ผาขาว'!G52+'9.ภูกระดึง'!G52+'10.ภูเรือ'!G52+'11.ภูหลวง'!G52+'12.วังสะพุง'!G52+'13.หนองหิน'!G52+'14.เอราวัณ'!G52</f>
        <v>6364314.1500000004</v>
      </c>
      <c r="H52" s="110">
        <f>+'1.เลย'!H52+'2.เชียงคาน ใส่แค่ปี68มา'!H52+'3.ด่านซ้าย'!H52+'4.ท่าลี่'!H52+'5.นาด้วง'!H52+'6.นาแห้ว ส่งทุกเดือน'!H52+'7.ปากชม'!H52+'8.ผาขาว'!H52+'9.ภูกระดึง'!H52+'10.ภูเรือ'!H52+'11.ภูหลวง'!H52+'12.วังสะพุง'!H52+'13.หนองหิน'!H52+'14.เอราวัณ'!H52</f>
        <v>484695.05</v>
      </c>
      <c r="I52" s="110">
        <f>+'1.เลย'!I52+'2.เชียงคาน ใส่แค่ปี68มา'!I52+'3.ด่านซ้าย'!I52+'4.ท่าลี่'!I52+'5.นาด้วง'!I52+'6.นาแห้ว ส่งทุกเดือน'!I52+'7.ปากชม'!I52+'8.ผาขาว'!I52+'9.ภูกระดึง'!I52+'10.ภูเรือ'!I52+'11.ภูหลวง'!I52+'12.วังสะพุง'!I52+'13.หนองหิน'!I52+'14.เอราวัณ'!I52</f>
        <v>0</v>
      </c>
      <c r="J52" s="110">
        <f>+'1.เลย'!J52+'2.เชียงคาน ใส่แค่ปี68มา'!J52+'3.ด่านซ้าย'!J52+'4.ท่าลี่'!J52+'5.นาด้วง'!J52+'6.นาแห้ว ส่งทุกเดือน'!J52+'7.ปากชม'!J52+'8.ผาขาว'!J52+'9.ภูกระดึง'!J52+'10.ภูเรือ'!J52+'11.ภูหลวง'!J52+'12.วังสะพุง'!J52+'13.หนองหิน'!J52+'14.เอราวัณ'!J52</f>
        <v>181218.73</v>
      </c>
      <c r="K52" s="110">
        <f>+'1.เลย'!K52+'2.เชียงคาน ใส่แค่ปี68มา'!K52+'3.ด่านซ้าย'!K52+'4.ท่าลี่'!K52+'5.นาด้วง'!K52+'6.นาแห้ว ส่งทุกเดือน'!K52+'7.ปากชม'!K52+'8.ผาขาว'!K52+'9.ภูกระดึง'!K52+'10.ภูเรือ'!K52+'11.ภูหลวง'!K52+'12.วังสะพุง'!K52+'13.หนองหิน'!K52+'14.เอราวัณ'!K52</f>
        <v>0</v>
      </c>
      <c r="L52" s="110">
        <f>+'1.เลย'!L52+'2.เชียงคาน ใส่แค่ปี68มา'!L52+'3.ด่านซ้าย'!L52+'4.ท่าลี่'!L52+'5.นาด้วง'!L52+'6.นาแห้ว ส่งทุกเดือน'!L52+'7.ปากชม'!L52+'8.ผาขาว'!L52+'9.ภูกระดึง'!L52+'10.ภูเรือ'!L52+'11.ภูหลวง'!L52+'12.วังสะพุง'!L52+'13.หนองหิน'!L52+'14.เอราวัณ'!L52</f>
        <v>345389.48</v>
      </c>
      <c r="M52" s="110">
        <f>+'1.เลย'!M52+'2.เชียงคาน ใส่แค่ปี68มา'!M52+'3.ด่านซ้าย'!M52+'4.ท่าลี่'!M52+'5.นาด้วง'!M52+'6.นาแห้ว ส่งทุกเดือน'!M52+'7.ปากชม'!M52+'8.ผาขาว'!M52+'9.ภูกระดึง'!M52+'10.ภูเรือ'!M52+'11.ภูหลวง'!M52+'12.วังสะพุง'!M52+'13.หนองหิน'!M52+'14.เอราวัณ'!M52</f>
        <v>0</v>
      </c>
      <c r="N52" s="110">
        <f>+'1.เลย'!N52+'2.เชียงคาน ใส่แค่ปี68มา'!N52+'3.ด่านซ้าย'!N52+'4.ท่าลี่'!N52+'5.นาด้วง'!N52+'6.นาแห้ว ส่งทุกเดือน'!N52+'7.ปากชม'!N52+'8.ผาขาว'!N52+'9.ภูกระดึง'!N52+'10.ภูเรือ'!N52+'11.ภูหลวง'!N52+'12.วังสะพุง'!N52+'13.หนองหิน'!N52+'14.เอราวัณ'!N52</f>
        <v>118923.36</v>
      </c>
      <c r="O52" s="110">
        <f>+'1.เลย'!O52+'2.เชียงคาน ใส่แค่ปี68มา'!O52+'3.ด่านซ้าย'!O52+'4.ท่าลี่'!O52+'5.นาด้วง'!O52+'6.นาแห้ว ส่งทุกเดือน'!O52+'7.ปากชม'!O52+'8.ผาขาว'!O52+'9.ภูกระดึง'!O52+'10.ภูเรือ'!O52+'11.ภูหลวง'!O52+'12.วังสะพุง'!O52+'13.หนองหิน'!O52+'14.เอราวัณ'!O52</f>
        <v>0</v>
      </c>
      <c r="P52" s="110">
        <f>+'1.เลย'!P52+'2.เชียงคาน ใส่แค่ปี68มา'!P52+'3.ด่านซ้าย'!P52+'4.ท่าลี่'!P52+'5.นาด้วง'!P52+'6.นาแห้ว ส่งทุกเดือน'!P52+'7.ปากชม'!P52+'8.ผาขาว'!P52+'9.ภูกระดึง'!P52+'10.ภูเรือ'!P52+'11.ภูหลวง'!P52+'12.วังสะพุง'!P52+'13.หนองหิน'!P52+'14.เอราวัณ'!P52</f>
        <v>132288.57</v>
      </c>
      <c r="Q52" s="110">
        <f>+'1.เลย'!Q52+'2.เชียงคาน ใส่แค่ปี68มา'!Q52+'3.ด่านซ้าย'!Q52+'4.ท่าลี่'!Q52+'5.นาด้วง'!Q52+'6.นาแห้ว ส่งทุกเดือน'!Q52+'7.ปากชม'!Q52+'8.ผาขาว'!Q52+'9.ภูกระดึง'!Q52+'10.ภูเรือ'!Q52+'11.ภูหลวง'!Q52+'12.วังสะพุง'!Q52+'13.หนองหิน'!Q52+'14.เอราวัณ'!Q52</f>
        <v>0</v>
      </c>
      <c r="R52" s="110">
        <f>+'1.เลย'!R52+'2.เชียงคาน ใส่แค่ปี68มา'!R52+'3.ด่านซ้าย'!R52+'4.ท่าลี่'!R52+'5.นาด้วง'!R52+'6.นาแห้ว ส่งทุกเดือน'!R52+'7.ปากชม'!R52+'8.ผาขาว'!R52+'9.ภูกระดึง'!R52+'10.ภูเรือ'!R52+'11.ภูหลวง'!R52+'12.วังสะพุง'!R52+'13.หนองหิน'!R52+'14.เอราวัณ'!R52</f>
        <v>697171</v>
      </c>
      <c r="S52" s="110">
        <f>+'1.เลย'!S52+'2.เชียงคาน ใส่แค่ปี68มา'!S52+'3.ด่านซ้าย'!S52+'4.ท่าลี่'!S52+'5.นาด้วง'!S52+'6.นาแห้ว ส่งทุกเดือน'!S52+'7.ปากชม'!S52+'8.ผาขาว'!S52+'9.ภูกระดึง'!S52+'10.ภูเรือ'!S52+'11.ภูหลวง'!S52+'12.วังสะพุง'!S52+'13.หนองหิน'!S52+'14.เอราวัณ'!S52</f>
        <v>0</v>
      </c>
      <c r="T52" s="110">
        <f>+'1.เลย'!T52+'2.เชียงคาน ใส่แค่ปี68มา'!T52+'3.ด่านซ้าย'!T52+'4.ท่าลี่'!T52+'5.นาด้วง'!T52+'6.นาแห้ว ส่งทุกเดือน'!T52+'7.ปากชม'!T52+'8.ผาขาว'!T52+'9.ภูกระดึง'!T52+'10.ภูเรือ'!T52+'11.ภูหลวง'!T52+'12.วังสะพุง'!T52+'13.หนองหิน'!T52+'14.เอราวัณ'!T52</f>
        <v>151601.20000000001</v>
      </c>
      <c r="U52" s="110">
        <f>+'1.เลย'!U52+'2.เชียงคาน ใส่แค่ปี68มา'!U52+'3.ด่านซ้าย'!U52+'4.ท่าลี่'!U52+'5.นาด้วง'!U52+'6.นาแห้ว ส่งทุกเดือน'!U52+'7.ปากชม'!U52+'8.ผาขาว'!U52+'9.ภูกระดึง'!U52+'10.ภูเรือ'!U52+'11.ภูหลวง'!U52+'12.วังสะพุง'!U52+'13.หนองหิน'!U52+'14.เอราวัณ'!U52</f>
        <v>0</v>
      </c>
      <c r="V52" s="110">
        <f>+'1.เลย'!V52+'2.เชียงคาน ใส่แค่ปี68มา'!V52+'3.ด่านซ้าย'!V52+'4.ท่าลี่'!V52+'5.นาด้วง'!V52+'6.นาแห้ว ส่งทุกเดือน'!V52+'7.ปากชม'!V52+'8.ผาขาว'!V52+'9.ภูกระดึง'!V52+'10.ภูเรือ'!V52+'11.ภูหลวง'!V52+'12.วังสะพุง'!V52+'13.หนองหิน'!V52+'14.เอราวัณ'!V52</f>
        <v>113916.66</v>
      </c>
      <c r="W52" s="110">
        <f>+'1.เลย'!W52+'2.เชียงคาน ใส่แค่ปี68มา'!W52+'3.ด่านซ้าย'!W52+'4.ท่าลี่'!W52+'5.นาด้วง'!W52+'6.นาแห้ว ส่งทุกเดือน'!W52+'7.ปากชม'!W52+'8.ผาขาว'!W52+'9.ภูกระดึง'!W52+'10.ภูเรือ'!W52+'11.ภูหลวง'!W52+'12.วังสะพุง'!W52+'13.หนองหิน'!W52+'14.เอราวัณ'!W52</f>
        <v>0</v>
      </c>
      <c r="X52" s="110">
        <f>+'1.เลย'!X52+'2.เชียงคาน ใส่แค่ปี68มา'!X52+'3.ด่านซ้าย'!X52+'4.ท่าลี่'!X52+'5.นาด้วง'!X52+'6.นาแห้ว ส่งทุกเดือน'!X52+'7.ปากชม'!X52+'8.ผาขาว'!X52+'9.ภูกระดึง'!X52+'10.ภูเรือ'!X52+'11.ภูหลวง'!X52+'12.วังสะพุง'!X52+'13.หนองหิน'!X52+'14.เอราวัณ'!X52</f>
        <v>109602.33</v>
      </c>
      <c r="Y52" s="110">
        <f>+'1.เลย'!Y52+'2.เชียงคาน ใส่แค่ปี68มา'!Y52+'3.ด่านซ้าย'!Y52+'4.ท่าลี่'!Y52+'5.นาด้วง'!Y52+'6.นาแห้ว ส่งทุกเดือน'!Y52+'7.ปากชม'!Y52+'8.ผาขาว'!Y52+'9.ภูกระดึง'!Y52+'10.ภูเรือ'!Y52+'11.ภูหลวง'!Y52+'12.วังสะพุง'!Y52+'13.หนองหิน'!Y52+'14.เอราวัณ'!Y52</f>
        <v>0</v>
      </c>
      <c r="Z52" s="110">
        <f>+'1.เลย'!Z52+'2.เชียงคาน ใส่แค่ปี68มา'!Z52+'3.ด่านซ้าย'!Z52+'4.ท่าลี่'!Z52+'5.นาด้วง'!Z52+'6.นาแห้ว ส่งทุกเดือน'!Z52+'7.ปากชม'!Z52+'8.ผาขาว'!Z52+'9.ภูกระดึง'!Z52+'10.ภูเรือ'!Z52+'11.ภูหลวง'!Z52+'12.วังสะพุง'!Z52+'13.หนองหิน'!Z52+'14.เอราวัณ'!Z52</f>
        <v>70277.33</v>
      </c>
      <c r="AA52" s="110">
        <f>+'1.เลย'!AA52+'2.เชียงคาน ใส่แค่ปี68มา'!AA52+'3.ด่านซ้าย'!AA52+'4.ท่าลี่'!AA52+'5.นาด้วง'!AA52+'6.นาแห้ว ส่งทุกเดือน'!AA52+'7.ปากชม'!AA52+'8.ผาขาว'!AA52+'9.ภูกระดึง'!AA52+'10.ภูเรือ'!AA52+'11.ภูหลวง'!AA52+'12.วังสะพุง'!AA52+'13.หนองหิน'!AA52+'14.เอราวัณ'!AA52</f>
        <v>0</v>
      </c>
      <c r="AB52" s="110">
        <f>+'1.เลย'!AB52+'2.เชียงคาน ใส่แค่ปี68มา'!AB52+'3.ด่านซ้าย'!AB52+'4.ท่าลี่'!AB52+'5.นาด้วง'!AB52+'6.นาแห้ว ส่งทุกเดือน'!AB52+'7.ปากชม'!AB52+'8.ผาขาว'!AB52+'9.ภูกระดึง'!AB52+'10.ภูเรือ'!AB52+'11.ภูหลวง'!AB52+'12.วังสะพุง'!AB52+'13.หนองหิน'!AB52+'14.เอราวัณ'!AB52</f>
        <v>584825.02</v>
      </c>
      <c r="AC52" s="110">
        <f>+'1.เลย'!AC52+'2.เชียงคาน ใส่แค่ปี68มา'!AC52+'3.ด่านซ้าย'!AC52+'4.ท่าลี่'!AC52+'5.นาด้วง'!AC52+'6.นาแห้ว ส่งทุกเดือน'!AC52+'7.ปากชม'!AC52+'8.ผาขาว'!AC52+'9.ภูกระดึง'!AC52+'10.ภูเรือ'!AC52+'11.ภูหลวง'!AC52+'12.วังสะพุง'!AC52+'13.หนองหิน'!AC52+'14.เอราวัณ'!AC52</f>
        <v>0</v>
      </c>
      <c r="AD52" s="110">
        <f t="shared" si="13"/>
        <v>18310558.779999997</v>
      </c>
      <c r="AE52" s="111">
        <f t="shared" si="14"/>
        <v>8.2001741012214282</v>
      </c>
      <c r="AF52" s="110">
        <f t="shared" si="15"/>
        <v>204984197.5749</v>
      </c>
      <c r="AG52" s="111">
        <f t="shared" si="16"/>
        <v>91.799825898778579</v>
      </c>
    </row>
    <row r="53" spans="2:33" ht="24" customHeight="1">
      <c r="B53" s="109"/>
      <c r="C53" s="109"/>
      <c r="D53" s="109" t="s">
        <v>135</v>
      </c>
      <c r="E53" s="110">
        <f>+'1.เลย'!E53+'2.เชียงคาน ใส่แค่ปี68มา'!E53+'3.ด่านซ้าย'!E53+'4.ท่าลี่'!E53+'5.นาด้วง'!E53+'6.นาแห้ว ส่งทุกเดือน'!E53+'7.ปากชม'!E53+'8.ผาขาว'!E53+'9.ภูกระดึง'!E53+'10.ภูเรือ'!E53+'11.ภูหลวง'!E53+'12.วังสะพุง'!E53+'13.หนองหิน'!E53+'14.เอราวัณ'!E53</f>
        <v>22106200.820900001</v>
      </c>
      <c r="F53" s="110">
        <f>+'1.เลย'!F53+'2.เชียงคาน ใส่แค่ปี68มา'!F53+'3.ด่านซ้าย'!F53+'4.ท่าลี่'!F53+'5.นาด้วง'!F53+'6.นาแห้ว ส่งทุกเดือน'!F53+'7.ปากชม'!F53+'8.ผาขาว'!F53+'9.ภูกระดึง'!F53+'10.ภูเรือ'!F53+'11.ภูหลวง'!F53+'12.วังสะพุง'!F53+'13.หนองหิน'!F53+'14.เอราวัณ'!F53</f>
        <v>226051.02999999997</v>
      </c>
      <c r="G53" s="110">
        <f>+'1.เลย'!G53+'2.เชียงคาน ใส่แค่ปี68มา'!G53+'3.ด่านซ้าย'!G53+'4.ท่าลี่'!G53+'5.นาด้วง'!G53+'6.นาแห้ว ส่งทุกเดือน'!G53+'7.ปากชม'!G53+'8.ผาขาว'!G53+'9.ภูกระดึง'!G53+'10.ภูเรือ'!G53+'11.ภูหลวง'!G53+'12.วังสะพุง'!G53+'13.หนองหิน'!G53+'14.เอราวัณ'!G53</f>
        <v>260639</v>
      </c>
      <c r="H53" s="110">
        <f>+'1.เลย'!H53+'2.เชียงคาน ใส่แค่ปี68มา'!H53+'3.ด่านซ้าย'!H53+'4.ท่าลี่'!H53+'5.นาด้วง'!H53+'6.นาแห้ว ส่งทุกเดือน'!H53+'7.ปากชม'!H53+'8.ผาขาว'!H53+'9.ภูกระดึง'!H53+'10.ภูเรือ'!H53+'11.ภูหลวง'!H53+'12.วังสะพุง'!H53+'13.หนองหิน'!H53+'14.เอราวัณ'!H53</f>
        <v>0</v>
      </c>
      <c r="I53" s="110">
        <f>+'1.เลย'!I53+'2.เชียงคาน ใส่แค่ปี68มา'!I53+'3.ด่านซ้าย'!I53+'4.ท่าลี่'!I53+'5.นาด้วง'!I53+'6.นาแห้ว ส่งทุกเดือน'!I53+'7.ปากชม'!I53+'8.ผาขาว'!I53+'9.ภูกระดึง'!I53+'10.ภูเรือ'!I53+'11.ภูหลวง'!I53+'12.วังสะพุง'!I53+'13.หนองหิน'!I53+'14.เอราวัณ'!I53</f>
        <v>0</v>
      </c>
      <c r="J53" s="110">
        <f>+'1.เลย'!J53+'2.เชียงคาน ใส่แค่ปี68มา'!J53+'3.ด่านซ้าย'!J53+'4.ท่าลี่'!J53+'5.นาด้วง'!J53+'6.นาแห้ว ส่งทุกเดือน'!J53+'7.ปากชม'!J53+'8.ผาขาว'!J53+'9.ภูกระดึง'!J53+'10.ภูเรือ'!J53+'11.ภูหลวง'!J53+'12.วังสะพุง'!J53+'13.หนองหิน'!J53+'14.เอราวัณ'!J53</f>
        <v>46140</v>
      </c>
      <c r="K53" s="110">
        <f>+'1.เลย'!K53+'2.เชียงคาน ใส่แค่ปี68มา'!K53+'3.ด่านซ้าย'!K53+'4.ท่าลี่'!K53+'5.นาด้วง'!K53+'6.นาแห้ว ส่งทุกเดือน'!K53+'7.ปากชม'!K53+'8.ผาขาว'!K53+'9.ภูกระดึง'!K53+'10.ภูเรือ'!K53+'11.ภูหลวง'!K53+'12.วังสะพุง'!K53+'13.หนองหิน'!K53+'14.เอราวัณ'!K53</f>
        <v>0</v>
      </c>
      <c r="L53" s="110">
        <f>+'1.เลย'!L53+'2.เชียงคาน ใส่แค่ปี68มา'!L53+'3.ด่านซ้าย'!L53+'4.ท่าลี่'!L53+'5.นาด้วง'!L53+'6.นาแห้ว ส่งทุกเดือน'!L53+'7.ปากชม'!L53+'8.ผาขาว'!L53+'9.ภูกระดึง'!L53+'10.ภูเรือ'!L53+'11.ภูหลวง'!L53+'12.วังสะพุง'!L53+'13.หนองหิน'!L53+'14.เอราวัณ'!L53</f>
        <v>24400</v>
      </c>
      <c r="M53" s="110">
        <f>+'1.เลย'!M53+'2.เชียงคาน ใส่แค่ปี68มา'!M53+'3.ด่านซ้าย'!M53+'4.ท่าลี่'!M53+'5.นาด้วง'!M53+'6.นาแห้ว ส่งทุกเดือน'!M53+'7.ปากชม'!M53+'8.ผาขาว'!M53+'9.ภูกระดึง'!M53+'10.ภูเรือ'!M53+'11.ภูหลวง'!M53+'12.วังสะพุง'!M53+'13.หนองหิน'!M53+'14.เอราวัณ'!M53</f>
        <v>0</v>
      </c>
      <c r="N53" s="110">
        <f>+'1.เลย'!N53+'2.เชียงคาน ใส่แค่ปี68มา'!N53+'3.ด่านซ้าย'!N53+'4.ท่าลี่'!N53+'5.นาด้วง'!N53+'6.นาแห้ว ส่งทุกเดือน'!N53+'7.ปากชม'!N53+'8.ผาขาว'!N53+'9.ภูกระดึง'!N53+'10.ภูเรือ'!N53+'11.ภูหลวง'!N53+'12.วังสะพุง'!N53+'13.หนองหิน'!N53+'14.เอราวัณ'!N53</f>
        <v>0</v>
      </c>
      <c r="O53" s="110">
        <f>+'1.เลย'!O53+'2.เชียงคาน ใส่แค่ปี68มา'!O53+'3.ด่านซ้าย'!O53+'4.ท่าลี่'!O53+'5.นาด้วง'!O53+'6.นาแห้ว ส่งทุกเดือน'!O53+'7.ปากชม'!O53+'8.ผาขาว'!O53+'9.ภูกระดึง'!O53+'10.ภูเรือ'!O53+'11.ภูหลวง'!O53+'12.วังสะพุง'!O53+'13.หนองหิน'!O53+'14.เอราวัณ'!O53</f>
        <v>0</v>
      </c>
      <c r="P53" s="110">
        <f>+'1.เลย'!P53+'2.เชียงคาน ใส่แค่ปี68มา'!P53+'3.ด่านซ้าย'!P53+'4.ท่าลี่'!P53+'5.นาด้วง'!P53+'6.นาแห้ว ส่งทุกเดือน'!P53+'7.ปากชม'!P53+'8.ผาขาว'!P53+'9.ภูกระดึง'!P53+'10.ภูเรือ'!P53+'11.ภูหลวง'!P53+'12.วังสะพุง'!P53+'13.หนองหิน'!P53+'14.เอราวัณ'!P53</f>
        <v>39300</v>
      </c>
      <c r="Q53" s="110">
        <f>+'1.เลย'!Q53+'2.เชียงคาน ใส่แค่ปี68มา'!Q53+'3.ด่านซ้าย'!Q53+'4.ท่าลี่'!Q53+'5.นาด้วง'!Q53+'6.นาแห้ว ส่งทุกเดือน'!Q53+'7.ปากชม'!Q53+'8.ผาขาว'!Q53+'9.ภูกระดึง'!Q53+'10.ภูเรือ'!Q53+'11.ภูหลวง'!Q53+'12.วังสะพุง'!Q53+'13.หนองหิน'!Q53+'14.เอราวัณ'!Q53</f>
        <v>0</v>
      </c>
      <c r="R53" s="110">
        <f>+'1.เลย'!R53+'2.เชียงคาน ใส่แค่ปี68มา'!R53+'3.ด่านซ้าย'!R53+'4.ท่าลี่'!R53+'5.นาด้วง'!R53+'6.นาแห้ว ส่งทุกเดือน'!R53+'7.ปากชม'!R53+'8.ผาขาว'!R53+'9.ภูกระดึง'!R53+'10.ภูเรือ'!R53+'11.ภูหลวง'!R53+'12.วังสะพุง'!R53+'13.หนองหิน'!R53+'14.เอราวัณ'!R53</f>
        <v>0</v>
      </c>
      <c r="S53" s="110">
        <f>+'1.เลย'!S53+'2.เชียงคาน ใส่แค่ปี68มา'!S53+'3.ด่านซ้าย'!S53+'4.ท่าลี่'!S53+'5.นาด้วง'!S53+'6.นาแห้ว ส่งทุกเดือน'!S53+'7.ปากชม'!S53+'8.ผาขาว'!S53+'9.ภูกระดึง'!S53+'10.ภูเรือ'!S53+'11.ภูหลวง'!S53+'12.วังสะพุง'!S53+'13.หนองหิน'!S53+'14.เอราวัณ'!S53</f>
        <v>0</v>
      </c>
      <c r="T53" s="110">
        <f>+'1.เลย'!T53+'2.เชียงคาน ใส่แค่ปี68มา'!T53+'3.ด่านซ้าย'!T53+'4.ท่าลี่'!T53+'5.นาด้วง'!T53+'6.นาแห้ว ส่งทุกเดือน'!T53+'7.ปากชม'!T53+'8.ผาขาว'!T53+'9.ภูกระดึง'!T53+'10.ภูเรือ'!T53+'11.ภูหลวง'!T53+'12.วังสะพุง'!T53+'13.หนองหิน'!T53+'14.เอราวัณ'!T53</f>
        <v>10000</v>
      </c>
      <c r="U53" s="110">
        <f>+'1.เลย'!U53+'2.เชียงคาน ใส่แค่ปี68มา'!U53+'3.ด่านซ้าย'!U53+'4.ท่าลี่'!U53+'5.นาด้วง'!U53+'6.นาแห้ว ส่งทุกเดือน'!U53+'7.ปากชม'!U53+'8.ผาขาว'!U53+'9.ภูกระดึง'!U53+'10.ภูเรือ'!U53+'11.ภูหลวง'!U53+'12.วังสะพุง'!U53+'13.หนองหิน'!U53+'14.เอราวัณ'!U53</f>
        <v>0</v>
      </c>
      <c r="V53" s="110">
        <f>+'1.เลย'!V53+'2.เชียงคาน ใส่แค่ปี68มา'!V53+'3.ด่านซ้าย'!V53+'4.ท่าลี่'!V53+'5.นาด้วง'!V53+'6.นาแห้ว ส่งทุกเดือน'!V53+'7.ปากชม'!V53+'8.ผาขาว'!V53+'9.ภูกระดึง'!V53+'10.ภูเรือ'!V53+'11.ภูหลวง'!V53+'12.วังสะพุง'!V53+'13.หนองหิน'!V53+'14.เอราวัณ'!V53</f>
        <v>3710</v>
      </c>
      <c r="W53" s="110">
        <f>+'1.เลย'!W53+'2.เชียงคาน ใส่แค่ปี68มา'!W53+'3.ด่านซ้าย'!W53+'4.ท่าลี่'!W53+'5.นาด้วง'!W53+'6.นาแห้ว ส่งทุกเดือน'!W53+'7.ปากชม'!W53+'8.ผาขาว'!W53+'9.ภูกระดึง'!W53+'10.ภูเรือ'!W53+'11.ภูหลวง'!W53+'12.วังสะพุง'!W53+'13.หนองหิน'!W53+'14.เอราวัณ'!W53</f>
        <v>0</v>
      </c>
      <c r="X53" s="110">
        <f>+'1.เลย'!X53+'2.เชียงคาน ใส่แค่ปี68มา'!X53+'3.ด่านซ้าย'!X53+'4.ท่าลี่'!X53+'5.นาด้วง'!X53+'6.นาแห้ว ส่งทุกเดือน'!X53+'7.ปากชม'!X53+'8.ผาขาว'!X53+'9.ภูกระดึง'!X53+'10.ภูเรือ'!X53+'11.ภูหลวง'!X53+'12.วังสะพุง'!X53+'13.หนองหิน'!X53+'14.เอราวัณ'!X53</f>
        <v>0</v>
      </c>
      <c r="Y53" s="110">
        <f>+'1.เลย'!Y53+'2.เชียงคาน ใส่แค่ปี68มา'!Y53+'3.ด่านซ้าย'!Y53+'4.ท่าลี่'!Y53+'5.นาด้วง'!Y53+'6.นาแห้ว ส่งทุกเดือน'!Y53+'7.ปากชม'!Y53+'8.ผาขาว'!Y53+'9.ภูกระดึง'!Y53+'10.ภูเรือ'!Y53+'11.ภูหลวง'!Y53+'12.วังสะพุง'!Y53+'13.หนองหิน'!Y53+'14.เอราวัณ'!Y53</f>
        <v>0</v>
      </c>
      <c r="Z53" s="110">
        <f>+'1.เลย'!Z53+'2.เชียงคาน ใส่แค่ปี68มา'!Z53+'3.ด่านซ้าย'!Z53+'4.ท่าลี่'!Z53+'5.นาด้วง'!Z53+'6.นาแห้ว ส่งทุกเดือน'!Z53+'7.ปากชม'!Z53+'8.ผาขาว'!Z53+'9.ภูกระดึง'!Z53+'10.ภูเรือ'!Z53+'11.ภูหลวง'!Z53+'12.วังสะพุง'!Z53+'13.หนองหิน'!Z53+'14.เอราวัณ'!Z53</f>
        <v>15470</v>
      </c>
      <c r="AA53" s="110">
        <f>+'1.เลย'!AA53+'2.เชียงคาน ใส่แค่ปี68มา'!AA53+'3.ด่านซ้าย'!AA53+'4.ท่าลี่'!AA53+'5.นาด้วง'!AA53+'6.นาแห้ว ส่งทุกเดือน'!AA53+'7.ปากชม'!AA53+'8.ผาขาว'!AA53+'9.ภูกระดึง'!AA53+'10.ภูเรือ'!AA53+'11.ภูหลวง'!AA53+'12.วังสะพุง'!AA53+'13.หนองหิน'!AA53+'14.เอราวัณ'!AA53</f>
        <v>0</v>
      </c>
      <c r="AB53" s="110">
        <f>+'1.เลย'!AB53+'2.เชียงคาน ใส่แค่ปี68มา'!AB53+'3.ด่านซ้าย'!AB53+'4.ท่าลี่'!AB53+'5.นาด้วง'!AB53+'6.นาแห้ว ส่งทุกเดือน'!AB53+'7.ปากชม'!AB53+'8.ผาขาว'!AB53+'9.ภูกระดึง'!AB53+'10.ภูเรือ'!AB53+'11.ภูหลวง'!AB53+'12.วังสะพุง'!AB53+'13.หนองหิน'!AB53+'14.เอราวัณ'!AB53</f>
        <v>53190</v>
      </c>
      <c r="AC53" s="110">
        <f>+'1.เลย'!AC53+'2.เชียงคาน ใส่แค่ปี68มา'!AC53+'3.ด่านซ้าย'!AC53+'4.ท่าลี่'!AC53+'5.นาด้วง'!AC53+'6.นาแห้ว ส่งทุกเดือน'!AC53+'7.ปากชม'!AC53+'8.ผาขาว'!AC53+'9.ภูกระดึง'!AC53+'10.ภูเรือ'!AC53+'11.ภูหลวง'!AC53+'12.วังสะพุง'!AC53+'13.หนองหิน'!AC53+'14.เอราวัณ'!AC53</f>
        <v>0</v>
      </c>
      <c r="AD53" s="110">
        <f t="shared" si="13"/>
        <v>678900.03</v>
      </c>
      <c r="AE53" s="111">
        <f t="shared" si="14"/>
        <v>3.0710841519097367</v>
      </c>
      <c r="AF53" s="110">
        <f t="shared" si="15"/>
        <v>21427300.790899999</v>
      </c>
      <c r="AG53" s="111">
        <f t="shared" si="16"/>
        <v>96.928915848090256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f>+'1.เลย'!E56+'2.เชียงคาน ใส่แค่ปี68มา'!E56+'3.ด่านซ้าย'!E56+'4.ท่าลี่'!E56+'5.นาด้วง'!E56+'6.นาแห้ว ส่งทุกเดือน'!E56+'7.ปากชม'!E56+'8.ผาขาว'!E56+'9.ภูกระดึง'!E56+'10.ภูเรือ'!E56+'11.ภูหลวง'!E56+'12.วังสะพุง'!E56+'13.หนองหิน'!E56+'14.เอราวัณ'!E56</f>
        <v>48367100</v>
      </c>
      <c r="F56" s="110">
        <f>+'1.เลย'!F56+'2.เชียงคาน ใส่แค่ปี68มา'!F56+'3.ด่านซ้าย'!F56+'4.ท่าลี่'!F56+'5.นาด้วง'!F56+'6.นาแห้ว ส่งทุกเดือน'!F56+'7.ปากชม'!F56+'8.ผาขาว'!F56+'9.ภูกระดึง'!F56+'10.ภูเรือ'!F56+'11.ภูหลวง'!F56+'12.วังสะพุง'!F56+'13.หนองหิน'!F56+'14.เอราวัณ'!F56</f>
        <v>2885280.38</v>
      </c>
      <c r="G56" s="110">
        <f>+'1.เลย'!G56+'2.เชียงคาน ใส่แค่ปี68มา'!G56+'3.ด่านซ้าย'!G56+'4.ท่าลี่'!G56+'5.นาด้วง'!G56+'6.นาแห้ว ส่งทุกเดือน'!G56+'7.ปากชม'!G56+'8.ผาขาว'!G56+'9.ภูกระดึง'!G56+'10.ภูเรือ'!G56+'11.ภูหลวง'!G56+'12.วังสะพุง'!G56+'13.หนองหิน'!G56+'14.เอราวัณ'!G56</f>
        <v>350000</v>
      </c>
      <c r="H56" s="110">
        <f>+'1.เลย'!H56+'2.เชียงคาน ใส่แค่ปี68มา'!H56+'3.ด่านซ้าย'!H56+'4.ท่าลี่'!H56+'5.นาด้วง'!H56+'6.นาแห้ว ส่งทุกเดือน'!H56+'7.ปากชม'!H56+'8.ผาขาว'!H56+'9.ภูกระดึง'!H56+'10.ภูเรือ'!H56+'11.ภูหลวง'!H56+'12.วังสะพุง'!H56+'13.หนองหิน'!H56+'14.เอราวัณ'!H56</f>
        <v>0</v>
      </c>
      <c r="I56" s="110">
        <f>+'1.เลย'!I56+'2.เชียงคาน ใส่แค่ปี68มา'!I56+'3.ด่านซ้าย'!I56+'4.ท่าลี่'!I56+'5.นาด้วง'!I56+'6.นาแห้ว ส่งทุกเดือน'!I56+'7.ปากชม'!I56+'8.ผาขาว'!I56+'9.ภูกระดึง'!I56+'10.ภูเรือ'!I56+'11.ภูหลวง'!I56+'12.วังสะพุง'!I56+'13.หนองหิน'!I56+'14.เอราวัณ'!I56</f>
        <v>0</v>
      </c>
      <c r="J56" s="110">
        <f>+'1.เลย'!J56+'2.เชียงคาน ใส่แค่ปี68มา'!J56+'3.ด่านซ้าย'!J56+'4.ท่าลี่'!J56+'5.นาด้วง'!J56+'6.นาแห้ว ส่งทุกเดือน'!J56+'7.ปากชม'!J56+'8.ผาขาว'!J56+'9.ภูกระดึง'!J56+'10.ภูเรือ'!J56+'11.ภูหลวง'!J56+'12.วังสะพุง'!J56+'13.หนองหิน'!J56+'14.เอราวัณ'!J56</f>
        <v>0</v>
      </c>
      <c r="K56" s="110">
        <f>+'1.เลย'!K56+'2.เชียงคาน ใส่แค่ปี68มา'!K56+'3.ด่านซ้าย'!K56+'4.ท่าลี่'!K56+'5.นาด้วง'!K56+'6.นาแห้ว ส่งทุกเดือน'!K56+'7.ปากชม'!K56+'8.ผาขาว'!K56+'9.ภูกระดึง'!K56+'10.ภูเรือ'!K56+'11.ภูหลวง'!K56+'12.วังสะพุง'!K56+'13.หนองหิน'!K56+'14.เอราวัณ'!K56</f>
        <v>0</v>
      </c>
      <c r="L56" s="110">
        <f>+'1.เลย'!L56+'2.เชียงคาน ใส่แค่ปี68มา'!L56+'3.ด่านซ้าย'!L56+'4.ท่าลี่'!L56+'5.นาด้วง'!L56+'6.นาแห้ว ส่งทุกเดือน'!L56+'7.ปากชม'!L56+'8.ผาขาว'!L56+'9.ภูกระดึง'!L56+'10.ภูเรือ'!L56+'11.ภูหลวง'!L56+'12.วังสะพุง'!L56+'13.หนองหิน'!L56+'14.เอราวัณ'!L56</f>
        <v>934000</v>
      </c>
      <c r="M56" s="110">
        <f>+'1.เลย'!M56+'2.เชียงคาน ใส่แค่ปี68มา'!M56+'3.ด่านซ้าย'!M56+'4.ท่าลี่'!M56+'5.นาด้วง'!M56+'6.นาแห้ว ส่งทุกเดือน'!M56+'7.ปากชม'!M56+'8.ผาขาว'!M56+'9.ภูกระดึง'!M56+'10.ภูเรือ'!M56+'11.ภูหลวง'!M56+'12.วังสะพุง'!M56+'13.หนองหิน'!M56+'14.เอราวัณ'!M56</f>
        <v>0</v>
      </c>
      <c r="N56" s="110">
        <f>+'1.เลย'!N56+'2.เชียงคาน ใส่แค่ปี68มา'!N56+'3.ด่านซ้าย'!N56+'4.ท่าลี่'!N56+'5.นาด้วง'!N56+'6.นาแห้ว ส่งทุกเดือน'!N56+'7.ปากชม'!N56+'8.ผาขาว'!N56+'9.ภูกระดึง'!N56+'10.ภูเรือ'!N56+'11.ภูหลวง'!N56+'12.วังสะพุง'!N56+'13.หนองหิน'!N56+'14.เอราวัณ'!N56</f>
        <v>0</v>
      </c>
      <c r="O56" s="110">
        <f>+'1.เลย'!O56+'2.เชียงคาน ใส่แค่ปี68มา'!O56+'3.ด่านซ้าย'!O56+'4.ท่าลี่'!O56+'5.นาด้วง'!O56+'6.นาแห้ว ส่งทุกเดือน'!O56+'7.ปากชม'!O56+'8.ผาขาว'!O56+'9.ภูกระดึง'!O56+'10.ภูเรือ'!O56+'11.ภูหลวง'!O56+'12.วังสะพุง'!O56+'13.หนองหิน'!O56+'14.เอราวัณ'!O56</f>
        <v>0</v>
      </c>
      <c r="P56" s="110">
        <f>+'1.เลย'!P56+'2.เชียงคาน ใส่แค่ปี68มา'!P56+'3.ด่านซ้าย'!P56+'4.ท่าลี่'!P56+'5.นาด้วง'!P56+'6.นาแห้ว ส่งทุกเดือน'!P56+'7.ปากชม'!P56+'8.ผาขาว'!P56+'9.ภูกระดึง'!P56+'10.ภูเรือ'!P56+'11.ภูหลวง'!P56+'12.วังสะพุง'!P56+'13.หนองหิน'!P56+'14.เอราวัณ'!P56</f>
        <v>0</v>
      </c>
      <c r="Q56" s="110">
        <f>+'1.เลย'!Q56+'2.เชียงคาน ใส่แค่ปี68มา'!Q56+'3.ด่านซ้าย'!Q56+'4.ท่าลี่'!Q56+'5.นาด้วง'!Q56+'6.นาแห้ว ส่งทุกเดือน'!Q56+'7.ปากชม'!Q56+'8.ผาขาว'!Q56+'9.ภูกระดึง'!Q56+'10.ภูเรือ'!Q56+'11.ภูหลวง'!Q56+'12.วังสะพุง'!Q56+'13.หนองหิน'!Q56+'14.เอราวัณ'!Q56</f>
        <v>0</v>
      </c>
      <c r="R56" s="110">
        <f>+'1.เลย'!R56+'2.เชียงคาน ใส่แค่ปี68มา'!R56+'3.ด่านซ้าย'!R56+'4.ท่าลี่'!R56+'5.นาด้วง'!R56+'6.นาแห้ว ส่งทุกเดือน'!R56+'7.ปากชม'!R56+'8.ผาขาว'!R56+'9.ภูกระดึง'!R56+'10.ภูเรือ'!R56+'11.ภูหลวง'!R56+'12.วังสะพุง'!R56+'13.หนองหิน'!R56+'14.เอราวัณ'!R56</f>
        <v>0</v>
      </c>
      <c r="S56" s="110">
        <f>+'1.เลย'!S56+'2.เชียงคาน ใส่แค่ปี68มา'!S56+'3.ด่านซ้าย'!S56+'4.ท่าลี่'!S56+'5.นาด้วง'!S56+'6.นาแห้ว ส่งทุกเดือน'!S56+'7.ปากชม'!S56+'8.ผาขาว'!S56+'9.ภูกระดึง'!S56+'10.ภูเรือ'!S56+'11.ภูหลวง'!S56+'12.วังสะพุง'!S56+'13.หนองหิน'!S56+'14.เอราวัณ'!S56</f>
        <v>0</v>
      </c>
      <c r="T56" s="110">
        <f>+'1.เลย'!T56+'2.เชียงคาน ใส่แค่ปี68มา'!T56+'3.ด่านซ้าย'!T56+'4.ท่าลี่'!T56+'5.นาด้วง'!T56+'6.นาแห้ว ส่งทุกเดือน'!T56+'7.ปากชม'!T56+'8.ผาขาว'!T56+'9.ภูกระดึง'!T56+'10.ภูเรือ'!T56+'11.ภูหลวง'!T56+'12.วังสะพุง'!T56+'13.หนองหิน'!T56+'14.เอราวัณ'!T56</f>
        <v>0</v>
      </c>
      <c r="U56" s="110">
        <f>+'1.เลย'!U56+'2.เชียงคาน ใส่แค่ปี68มา'!U56+'3.ด่านซ้าย'!U56+'4.ท่าลี่'!U56+'5.นาด้วง'!U56+'6.นาแห้ว ส่งทุกเดือน'!U56+'7.ปากชม'!U56+'8.ผาขาว'!U56+'9.ภูกระดึง'!U56+'10.ภูเรือ'!U56+'11.ภูหลวง'!U56+'12.วังสะพุง'!U56+'13.หนองหิน'!U56+'14.เอราวัณ'!U56</f>
        <v>0</v>
      </c>
      <c r="V56" s="110">
        <f>+'1.เลย'!V56+'2.เชียงคาน ใส่แค่ปี68มา'!V56+'3.ด่านซ้าย'!V56+'4.ท่าลี่'!V56+'5.นาด้วง'!V56+'6.นาแห้ว ส่งทุกเดือน'!V56+'7.ปากชม'!V56+'8.ผาขาว'!V56+'9.ภูกระดึง'!V56+'10.ภูเรือ'!V56+'11.ภูหลวง'!V56+'12.วังสะพุง'!V56+'13.หนองหิน'!V56+'14.เอราวัณ'!V56</f>
        <v>70000</v>
      </c>
      <c r="W56" s="110">
        <f>+'1.เลย'!W56+'2.เชียงคาน ใส่แค่ปี68มา'!W56+'3.ด่านซ้าย'!W56+'4.ท่าลี่'!W56+'5.นาด้วง'!W56+'6.นาแห้ว ส่งทุกเดือน'!W56+'7.ปากชม'!W56+'8.ผาขาว'!W56+'9.ภูกระดึง'!W56+'10.ภูเรือ'!W56+'11.ภูหลวง'!W56+'12.วังสะพุง'!W56+'13.หนองหิน'!W56+'14.เอราวัณ'!W56</f>
        <v>0</v>
      </c>
      <c r="X56" s="110">
        <f>+'1.เลย'!X56+'2.เชียงคาน ใส่แค่ปี68มา'!X56+'3.ด่านซ้าย'!X56+'4.ท่าลี่'!X56+'5.นาด้วง'!X56+'6.นาแห้ว ส่งทุกเดือน'!X56+'7.ปากชม'!X56+'8.ผาขาว'!X56+'9.ภูกระดึง'!X56+'10.ภูเรือ'!X56+'11.ภูหลวง'!X56+'12.วังสะพุง'!X56+'13.หนองหิน'!X56+'14.เอราวัณ'!X56</f>
        <v>272000</v>
      </c>
      <c r="Y56" s="110">
        <f>+'1.เลย'!Y56+'2.เชียงคาน ใส่แค่ปี68มา'!Y56+'3.ด่านซ้าย'!Y56+'4.ท่าลี่'!Y56+'5.นาด้วง'!Y56+'6.นาแห้ว ส่งทุกเดือน'!Y56+'7.ปากชม'!Y56+'8.ผาขาว'!Y56+'9.ภูกระดึง'!Y56+'10.ภูเรือ'!Y56+'11.ภูหลวง'!Y56+'12.วังสะพุง'!Y56+'13.หนองหิน'!Y56+'14.เอราวัณ'!Y56</f>
        <v>0</v>
      </c>
      <c r="Z56" s="110">
        <f>+'1.เลย'!Z56+'2.เชียงคาน ใส่แค่ปี68มา'!Z56+'3.ด่านซ้าย'!Z56+'4.ท่าลี่'!Z56+'5.นาด้วง'!Z56+'6.นาแห้ว ส่งทุกเดือน'!Z56+'7.ปากชม'!Z56+'8.ผาขาว'!Z56+'9.ภูกระดึง'!Z56+'10.ภูเรือ'!Z56+'11.ภูหลวง'!Z56+'12.วังสะพุง'!Z56+'13.หนองหิน'!Z56+'14.เอราวัณ'!Z56</f>
        <v>175000</v>
      </c>
      <c r="AA56" s="110">
        <f>+'1.เลย'!AA56+'2.เชียงคาน ใส่แค่ปี68มา'!AA56+'3.ด่านซ้าย'!AA56+'4.ท่าลี่'!AA56+'5.นาด้วง'!AA56+'6.นาแห้ว ส่งทุกเดือน'!AA56+'7.ปากชม'!AA56+'8.ผาขาว'!AA56+'9.ภูกระดึง'!AA56+'10.ภูเรือ'!AA56+'11.ภูหลวง'!AA56+'12.วังสะพุง'!AA56+'13.หนองหิน'!AA56+'14.เอราวัณ'!AA56</f>
        <v>0</v>
      </c>
      <c r="AB56" s="110">
        <f>+'1.เลย'!AB56+'2.เชียงคาน ใส่แค่ปี68มา'!AB56+'3.ด่านซ้าย'!AB56+'4.ท่าลี่'!AB56+'5.นาด้วง'!AB56+'6.นาแห้ว ส่งทุกเดือน'!AB56+'7.ปากชม'!AB56+'8.ผาขาว'!AB56+'9.ภูกระดึง'!AB56+'10.ภูเรือ'!AB56+'11.ภูหลวง'!AB56+'12.วังสะพุง'!AB56+'13.หนองหิน'!AB56+'14.เอราวัณ'!AB56</f>
        <v>115000</v>
      </c>
      <c r="AC56" s="110">
        <f>+'1.เลย'!AC56+'2.เชียงคาน ใส่แค่ปี68มา'!AC56+'3.ด่านซ้าย'!AC56+'4.ท่าลี่'!AC56+'5.นาด้วง'!AC56+'6.นาแห้ว ส่งทุกเดือน'!AC56+'7.ปากชม'!AC56+'8.ผาขาว'!AC56+'9.ภูกระดึง'!AC56+'10.ภูเรือ'!AC56+'11.ภูหลวง'!AC56+'12.วังสะพุง'!AC56+'13.หนองหิน'!AC56+'14.เอราวัณ'!AC56</f>
        <v>0</v>
      </c>
      <c r="AD56" s="110">
        <f t="shared" ref="AD56:AD58" si="17">SUM(F56:AC56)</f>
        <v>4801280.38</v>
      </c>
      <c r="AE56" s="111">
        <f t="shared" ref="AE56:AE58" si="18">+AD56*100/E56</f>
        <v>9.9267485129354451</v>
      </c>
      <c r="AF56" s="110">
        <f t="shared" ref="AF56:AF58" si="19">+E56-AD56</f>
        <v>43565819.619999997</v>
      </c>
      <c r="AG56" s="111">
        <f t="shared" ref="AG56:AG58" si="20">+AF56*100/E56</f>
        <v>90.073251487064553</v>
      </c>
    </row>
    <row r="57" spans="2:33" ht="24" customHeight="1">
      <c r="B57" s="109"/>
      <c r="C57" s="109"/>
      <c r="D57" s="109" t="s">
        <v>137</v>
      </c>
      <c r="E57" s="110">
        <f>+'1.เลย'!E57+'2.เชียงคาน ใส่แค่ปี68มา'!E57+'3.ด่านซ้าย'!E57+'4.ท่าลี่'!E57+'5.นาด้วง'!E57+'6.นาแห้ว ส่งทุกเดือน'!E57+'7.ปากชม'!E57+'8.ผาขาว'!E57+'9.ภูกระดึง'!E57+'10.ภูเรือ'!E57+'11.ภูหลวง'!E57+'12.วังสะพุง'!E57+'13.หนองหิน'!E57+'14.เอราวัณ'!E57</f>
        <v>6929000</v>
      </c>
      <c r="F57" s="110">
        <f>+'1.เลย'!F57+'2.เชียงคาน ใส่แค่ปี68มา'!F57+'3.ด่านซ้าย'!F57+'4.ท่าลี่'!F57+'5.นาด้วง'!F57+'6.นาแห้ว ส่งทุกเดือน'!F57+'7.ปากชม'!F57+'8.ผาขาว'!F57+'9.ภูกระดึง'!F57+'10.ภูเรือ'!F57+'11.ภูหลวง'!F57+'12.วังสะพุง'!F57+'13.หนองหิน'!F57+'14.เอราวัณ'!F57</f>
        <v>0</v>
      </c>
      <c r="G57" s="110">
        <f>+'1.เลย'!G57+'2.เชียงคาน ใส่แค่ปี68มา'!G57+'3.ด่านซ้าย'!G57+'4.ท่าลี่'!G57+'5.นาด้วง'!G57+'6.นาแห้ว ส่งทุกเดือน'!G57+'7.ปากชม'!G57+'8.ผาขาว'!G57+'9.ภูกระดึง'!G57+'10.ภูเรือ'!G57+'11.ภูหลวง'!G57+'12.วังสะพุง'!G57+'13.หนองหิน'!G57+'14.เอราวัณ'!G57</f>
        <v>77880</v>
      </c>
      <c r="H57" s="110">
        <f>+'1.เลย'!H57+'2.เชียงคาน ใส่แค่ปี68มา'!H57+'3.ด่านซ้าย'!H57+'4.ท่าลี่'!H57+'5.นาด้วง'!H57+'6.นาแห้ว ส่งทุกเดือน'!H57+'7.ปากชม'!H57+'8.ผาขาว'!H57+'9.ภูกระดึง'!H57+'10.ภูเรือ'!H57+'11.ภูหลวง'!H57+'12.วังสะพุง'!H57+'13.หนองหิน'!H57+'14.เอราวัณ'!H57</f>
        <v>0</v>
      </c>
      <c r="I57" s="110">
        <f>+'1.เลย'!I57+'2.เชียงคาน ใส่แค่ปี68มา'!I57+'3.ด่านซ้าย'!I57+'4.ท่าลี่'!I57+'5.นาด้วง'!I57+'6.นาแห้ว ส่งทุกเดือน'!I57+'7.ปากชม'!I57+'8.ผาขาว'!I57+'9.ภูกระดึง'!I57+'10.ภูเรือ'!I57+'11.ภูหลวง'!I57+'12.วังสะพุง'!I57+'13.หนองหิน'!I57+'14.เอราวัณ'!I57</f>
        <v>0</v>
      </c>
      <c r="J57" s="110">
        <f>+'1.เลย'!J57+'2.เชียงคาน ใส่แค่ปี68มา'!J57+'3.ด่านซ้าย'!J57+'4.ท่าลี่'!J57+'5.นาด้วง'!J57+'6.นาแห้ว ส่งทุกเดือน'!J57+'7.ปากชม'!J57+'8.ผาขาว'!J57+'9.ภูกระดึง'!J57+'10.ภูเรือ'!J57+'11.ภูหลวง'!J57+'12.วังสะพุง'!J57+'13.หนองหิน'!J57+'14.เอราวัณ'!J57</f>
        <v>0</v>
      </c>
      <c r="K57" s="110">
        <f>+'1.เลย'!K57+'2.เชียงคาน ใส่แค่ปี68มา'!K57+'3.ด่านซ้าย'!K57+'4.ท่าลี่'!K57+'5.นาด้วง'!K57+'6.นาแห้ว ส่งทุกเดือน'!K57+'7.ปากชม'!K57+'8.ผาขาว'!K57+'9.ภูกระดึง'!K57+'10.ภูเรือ'!K57+'11.ภูหลวง'!K57+'12.วังสะพุง'!K57+'13.หนองหิน'!K57+'14.เอราวัณ'!K57</f>
        <v>0</v>
      </c>
      <c r="L57" s="110">
        <f>+'1.เลย'!L57+'2.เชียงคาน ใส่แค่ปี68มา'!L57+'3.ด่านซ้าย'!L57+'4.ท่าลี่'!L57+'5.นาด้วง'!L57+'6.นาแห้ว ส่งทุกเดือน'!L57+'7.ปากชม'!L57+'8.ผาขาว'!L57+'9.ภูกระดึง'!L57+'10.ภูเรือ'!L57+'11.ภูหลวง'!L57+'12.วังสะพุง'!L57+'13.หนองหิน'!L57+'14.เอราวัณ'!L57</f>
        <v>0</v>
      </c>
      <c r="M57" s="110">
        <f>+'1.เลย'!M57+'2.เชียงคาน ใส่แค่ปี68มา'!M57+'3.ด่านซ้าย'!M57+'4.ท่าลี่'!M57+'5.นาด้วง'!M57+'6.นาแห้ว ส่งทุกเดือน'!M57+'7.ปากชม'!M57+'8.ผาขาว'!M57+'9.ภูกระดึง'!M57+'10.ภูเรือ'!M57+'11.ภูหลวง'!M57+'12.วังสะพุง'!M57+'13.หนองหิน'!M57+'14.เอราวัณ'!M57</f>
        <v>0</v>
      </c>
      <c r="N57" s="110">
        <f>+'1.เลย'!N57+'2.เชียงคาน ใส่แค่ปี68มา'!N57+'3.ด่านซ้าย'!N57+'4.ท่าลี่'!N57+'5.นาด้วง'!N57+'6.นาแห้ว ส่งทุกเดือน'!N57+'7.ปากชม'!N57+'8.ผาขาว'!N57+'9.ภูกระดึง'!N57+'10.ภูเรือ'!N57+'11.ภูหลวง'!N57+'12.วังสะพุง'!N57+'13.หนองหิน'!N57+'14.เอราวัณ'!N57</f>
        <v>0</v>
      </c>
      <c r="O57" s="110">
        <f>+'1.เลย'!O57+'2.เชียงคาน ใส่แค่ปี68มา'!O57+'3.ด่านซ้าย'!O57+'4.ท่าลี่'!O57+'5.นาด้วง'!O57+'6.นาแห้ว ส่งทุกเดือน'!O57+'7.ปากชม'!O57+'8.ผาขาว'!O57+'9.ภูกระดึง'!O57+'10.ภูเรือ'!O57+'11.ภูหลวง'!O57+'12.วังสะพุง'!O57+'13.หนองหิน'!O57+'14.เอราวัณ'!O57</f>
        <v>0</v>
      </c>
      <c r="P57" s="110">
        <f>+'1.เลย'!P57+'2.เชียงคาน ใส่แค่ปี68มา'!P57+'3.ด่านซ้าย'!P57+'4.ท่าลี่'!P57+'5.นาด้วง'!P57+'6.นาแห้ว ส่งทุกเดือน'!P57+'7.ปากชม'!P57+'8.ผาขาว'!P57+'9.ภูกระดึง'!P57+'10.ภูเรือ'!P57+'11.ภูหลวง'!P57+'12.วังสะพุง'!P57+'13.หนองหิน'!P57+'14.เอราวัณ'!P57</f>
        <v>0</v>
      </c>
      <c r="Q57" s="110">
        <f>+'1.เลย'!Q57+'2.เชียงคาน ใส่แค่ปี68มา'!Q57+'3.ด่านซ้าย'!Q57+'4.ท่าลี่'!Q57+'5.นาด้วง'!Q57+'6.นาแห้ว ส่งทุกเดือน'!Q57+'7.ปากชม'!Q57+'8.ผาขาว'!Q57+'9.ภูกระดึง'!Q57+'10.ภูเรือ'!Q57+'11.ภูหลวง'!Q57+'12.วังสะพุง'!Q57+'13.หนองหิน'!Q57+'14.เอราวัณ'!Q57</f>
        <v>0</v>
      </c>
      <c r="R57" s="110">
        <f>+'1.เลย'!R57+'2.เชียงคาน ใส่แค่ปี68มา'!R57+'3.ด่านซ้าย'!R57+'4.ท่าลี่'!R57+'5.นาด้วง'!R57+'6.นาแห้ว ส่งทุกเดือน'!R57+'7.ปากชม'!R57+'8.ผาขาว'!R57+'9.ภูกระดึง'!R57+'10.ภูเรือ'!R57+'11.ภูหลวง'!R57+'12.วังสะพุง'!R57+'13.หนองหิน'!R57+'14.เอราวัณ'!R57</f>
        <v>0</v>
      </c>
      <c r="S57" s="110">
        <f>+'1.เลย'!S57+'2.เชียงคาน ใส่แค่ปี68มา'!S57+'3.ด่านซ้าย'!S57+'4.ท่าลี่'!S57+'5.นาด้วง'!S57+'6.นาแห้ว ส่งทุกเดือน'!S57+'7.ปากชม'!S57+'8.ผาขาว'!S57+'9.ภูกระดึง'!S57+'10.ภูเรือ'!S57+'11.ภูหลวง'!S57+'12.วังสะพุง'!S57+'13.หนองหิน'!S57+'14.เอราวัณ'!S57</f>
        <v>0</v>
      </c>
      <c r="T57" s="110">
        <f>+'1.เลย'!T57+'2.เชียงคาน ใส่แค่ปี68มา'!T57+'3.ด่านซ้าย'!T57+'4.ท่าลี่'!T57+'5.นาด้วง'!T57+'6.นาแห้ว ส่งทุกเดือน'!T57+'7.ปากชม'!T57+'8.ผาขาว'!T57+'9.ภูกระดึง'!T57+'10.ภูเรือ'!T57+'11.ภูหลวง'!T57+'12.วังสะพุง'!T57+'13.หนองหิน'!T57+'14.เอราวัณ'!T57</f>
        <v>0</v>
      </c>
      <c r="U57" s="110">
        <f>+'1.เลย'!U57+'2.เชียงคาน ใส่แค่ปี68มา'!U57+'3.ด่านซ้าย'!U57+'4.ท่าลี่'!U57+'5.นาด้วง'!U57+'6.นาแห้ว ส่งทุกเดือน'!U57+'7.ปากชม'!U57+'8.ผาขาว'!U57+'9.ภูกระดึง'!U57+'10.ภูเรือ'!U57+'11.ภูหลวง'!U57+'12.วังสะพุง'!U57+'13.หนองหิน'!U57+'14.เอราวัณ'!U57</f>
        <v>0</v>
      </c>
      <c r="V57" s="110">
        <f>+'1.เลย'!V57+'2.เชียงคาน ใส่แค่ปี68มา'!V57+'3.ด่านซ้าย'!V57+'4.ท่าลี่'!V57+'5.นาด้วง'!V57+'6.นาแห้ว ส่งทุกเดือน'!V57+'7.ปากชม'!V57+'8.ผาขาว'!V57+'9.ภูกระดึง'!V57+'10.ภูเรือ'!V57+'11.ภูหลวง'!V57+'12.วังสะพุง'!V57+'13.หนองหิน'!V57+'14.เอราวัณ'!V57</f>
        <v>0</v>
      </c>
      <c r="W57" s="110">
        <f>+'1.เลย'!W57+'2.เชียงคาน ใส่แค่ปี68มา'!W57+'3.ด่านซ้าย'!W57+'4.ท่าลี่'!W57+'5.นาด้วง'!W57+'6.นาแห้ว ส่งทุกเดือน'!W57+'7.ปากชม'!W57+'8.ผาขาว'!W57+'9.ภูกระดึง'!W57+'10.ภูเรือ'!W57+'11.ภูหลวง'!W57+'12.วังสะพุง'!W57+'13.หนองหิน'!W57+'14.เอราวัณ'!W57</f>
        <v>0</v>
      </c>
      <c r="X57" s="110">
        <f>+'1.เลย'!X57+'2.เชียงคาน ใส่แค่ปี68มา'!X57+'3.ด่านซ้าย'!X57+'4.ท่าลี่'!X57+'5.นาด้วง'!X57+'6.นาแห้ว ส่งทุกเดือน'!X57+'7.ปากชม'!X57+'8.ผาขาว'!X57+'9.ภูกระดึง'!X57+'10.ภูเรือ'!X57+'11.ภูหลวง'!X57+'12.วังสะพุง'!X57+'13.หนองหิน'!X57+'14.เอราวัณ'!X57</f>
        <v>0</v>
      </c>
      <c r="Y57" s="110">
        <f>+'1.เลย'!Y57+'2.เชียงคาน ใส่แค่ปี68มา'!Y57+'3.ด่านซ้าย'!Y57+'4.ท่าลี่'!Y57+'5.นาด้วง'!Y57+'6.นาแห้ว ส่งทุกเดือน'!Y57+'7.ปากชม'!Y57+'8.ผาขาว'!Y57+'9.ภูกระดึง'!Y57+'10.ภูเรือ'!Y57+'11.ภูหลวง'!Y57+'12.วังสะพุง'!Y57+'13.หนองหิน'!Y57+'14.เอราวัณ'!Y57</f>
        <v>0</v>
      </c>
      <c r="Z57" s="110">
        <f>+'1.เลย'!Z57+'2.เชียงคาน ใส่แค่ปี68มา'!Z57+'3.ด่านซ้าย'!Z57+'4.ท่าลี่'!Z57+'5.นาด้วง'!Z57+'6.นาแห้ว ส่งทุกเดือน'!Z57+'7.ปากชม'!Z57+'8.ผาขาว'!Z57+'9.ภูกระดึง'!Z57+'10.ภูเรือ'!Z57+'11.ภูหลวง'!Z57+'12.วังสะพุง'!Z57+'13.หนองหิน'!Z57+'14.เอราวัณ'!Z57</f>
        <v>0</v>
      </c>
      <c r="AA57" s="110">
        <f>+'1.เลย'!AA57+'2.เชียงคาน ใส่แค่ปี68มา'!AA57+'3.ด่านซ้าย'!AA57+'4.ท่าลี่'!AA57+'5.นาด้วง'!AA57+'6.นาแห้ว ส่งทุกเดือน'!AA57+'7.ปากชม'!AA57+'8.ผาขาว'!AA57+'9.ภูกระดึง'!AA57+'10.ภูเรือ'!AA57+'11.ภูหลวง'!AA57+'12.วังสะพุง'!AA57+'13.หนองหิน'!AA57+'14.เอราวัณ'!AA57</f>
        <v>0</v>
      </c>
      <c r="AB57" s="110">
        <f>+'1.เลย'!AB57+'2.เชียงคาน ใส่แค่ปี68มา'!AB57+'3.ด่านซ้าย'!AB57+'4.ท่าลี่'!AB57+'5.นาด้วง'!AB57+'6.นาแห้ว ส่งทุกเดือน'!AB57+'7.ปากชม'!AB57+'8.ผาขาว'!AB57+'9.ภูกระดึง'!AB57+'10.ภูเรือ'!AB57+'11.ภูหลวง'!AB57+'12.วังสะพุง'!AB57+'13.หนองหิน'!AB57+'14.เอราวัณ'!AB57</f>
        <v>0</v>
      </c>
      <c r="AC57" s="110">
        <f>+'1.เลย'!AC57+'2.เชียงคาน ใส่แค่ปี68มา'!AC57+'3.ด่านซ้าย'!AC57+'4.ท่าลี่'!AC57+'5.นาด้วง'!AC57+'6.นาแห้ว ส่งทุกเดือน'!AC57+'7.ปากชม'!AC57+'8.ผาขาว'!AC57+'9.ภูกระดึง'!AC57+'10.ภูเรือ'!AC57+'11.ภูหลวง'!AC57+'12.วังสะพุง'!AC57+'13.หนองหิน'!AC57+'14.เอราวัณ'!AC57</f>
        <v>0</v>
      </c>
      <c r="AD57" s="110">
        <f t="shared" si="17"/>
        <v>77880</v>
      </c>
      <c r="AE57" s="111">
        <f t="shared" si="18"/>
        <v>1.1239717130899121</v>
      </c>
      <c r="AF57" s="110">
        <f t="shared" si="19"/>
        <v>6851120</v>
      </c>
      <c r="AG57" s="111">
        <f t="shared" si="20"/>
        <v>98.876028286910085</v>
      </c>
    </row>
    <row r="58" spans="2:33" ht="24" customHeight="1">
      <c r="B58" s="109"/>
      <c r="C58" s="109"/>
      <c r="D58" s="109" t="s">
        <v>138</v>
      </c>
      <c r="E58" s="110">
        <f>+'1.เลย'!E58+'2.เชียงคาน ใส่แค่ปี68มา'!E58+'3.ด่านซ้าย'!E58+'4.ท่าลี่'!E58+'5.นาด้วง'!E58+'6.นาแห้ว ส่งทุกเดือน'!E58+'7.ปากชม'!E58+'8.ผาขาว'!E58+'9.ภูกระดึง'!E58+'10.ภูเรือ'!E58+'11.ภูหลวง'!E58+'12.วังสะพุง'!E58+'13.หนองหิน'!E58+'14.เอราวัณ'!E58</f>
        <v>16653500</v>
      </c>
      <c r="F58" s="110">
        <f>+'1.เลย'!F58+'2.เชียงคาน ใส่แค่ปี68มา'!F58+'3.ด่านซ้าย'!F58+'4.ท่าลี่'!F58+'5.นาด้วง'!F58+'6.นาแห้ว ส่งทุกเดือน'!F58+'7.ปากชม'!F58+'8.ผาขาว'!F58+'9.ภูกระดึง'!F58+'10.ภูเรือ'!F58+'11.ภูหลวง'!F58+'12.วังสะพุง'!F58+'13.หนองหิน'!F58+'14.เอราวัณ'!F58</f>
        <v>1819618.32</v>
      </c>
      <c r="G58" s="110">
        <f>+'1.เลย'!G58+'2.เชียงคาน ใส่แค่ปี68มา'!G58+'3.ด่านซ้าย'!G58+'4.ท่าลี่'!G58+'5.นาด้วง'!G58+'6.นาแห้ว ส่งทุกเดือน'!G58+'7.ปากชม'!G58+'8.ผาขาว'!G58+'9.ภูกระดึง'!G58+'10.ภูเรือ'!G58+'11.ภูหลวง'!G58+'12.วังสะพุง'!G58+'13.หนองหิน'!G58+'14.เอราวัณ'!G58</f>
        <v>605054.76</v>
      </c>
      <c r="H58" s="110">
        <f>+'1.เลย'!H58+'2.เชียงคาน ใส่แค่ปี68มา'!H58+'3.ด่านซ้าย'!H58+'4.ท่าลี่'!H58+'5.นาด้วง'!H58+'6.นาแห้ว ส่งทุกเดือน'!H58+'7.ปากชม'!H58+'8.ผาขาว'!H58+'9.ภูกระดึง'!H58+'10.ภูเรือ'!H58+'11.ภูหลวง'!H58+'12.วังสะพุง'!H58+'13.หนองหิน'!H58+'14.เอราวัณ'!H58</f>
        <v>0</v>
      </c>
      <c r="I58" s="110">
        <f>+'1.เลย'!I58+'2.เชียงคาน ใส่แค่ปี68มา'!I58+'3.ด่านซ้าย'!I58+'4.ท่าลี่'!I58+'5.นาด้วง'!I58+'6.นาแห้ว ส่งทุกเดือน'!I58+'7.ปากชม'!I58+'8.ผาขาว'!I58+'9.ภูกระดึง'!I58+'10.ภูเรือ'!I58+'11.ภูหลวง'!I58+'12.วังสะพุง'!I58+'13.หนองหิน'!I58+'14.เอราวัณ'!I58</f>
        <v>0</v>
      </c>
      <c r="J58" s="110">
        <f>+'1.เลย'!J58+'2.เชียงคาน ใส่แค่ปี68มา'!J58+'3.ด่านซ้าย'!J58+'4.ท่าลี่'!J58+'5.นาด้วง'!J58+'6.นาแห้ว ส่งทุกเดือน'!J58+'7.ปากชม'!J58+'8.ผาขาว'!J58+'9.ภูกระดึง'!J58+'10.ภูเรือ'!J58+'11.ภูหลวง'!J58+'12.วังสะพุง'!J58+'13.หนองหิน'!J58+'14.เอราวัณ'!J58</f>
        <v>65850</v>
      </c>
      <c r="K58" s="110">
        <f>+'1.เลย'!K58+'2.เชียงคาน ใส่แค่ปี68มา'!K58+'3.ด่านซ้าย'!K58+'4.ท่าลี่'!K58+'5.นาด้วง'!K58+'6.นาแห้ว ส่งทุกเดือน'!K58+'7.ปากชม'!K58+'8.ผาขาว'!K58+'9.ภูกระดึง'!K58+'10.ภูเรือ'!K58+'11.ภูหลวง'!K58+'12.วังสะพุง'!K58+'13.หนองหิน'!K58+'14.เอราวัณ'!K58</f>
        <v>0</v>
      </c>
      <c r="L58" s="110">
        <f>+'1.เลย'!L58+'2.เชียงคาน ใส่แค่ปี68มา'!L58+'3.ด่านซ้าย'!L58+'4.ท่าลี่'!L58+'5.นาด้วง'!L58+'6.นาแห้ว ส่งทุกเดือน'!L58+'7.ปากชม'!L58+'8.ผาขาว'!L58+'9.ภูกระดึง'!L58+'10.ภูเรือ'!L58+'11.ภูหลวง'!L58+'12.วังสะพุง'!L58+'13.หนองหิน'!L58+'14.เอราวัณ'!L58</f>
        <v>46200</v>
      </c>
      <c r="M58" s="110">
        <f>+'1.เลย'!M58+'2.เชียงคาน ใส่แค่ปี68มา'!M58+'3.ด่านซ้าย'!M58+'4.ท่าลี่'!M58+'5.นาด้วง'!M58+'6.นาแห้ว ส่งทุกเดือน'!M58+'7.ปากชม'!M58+'8.ผาขาว'!M58+'9.ภูกระดึง'!M58+'10.ภูเรือ'!M58+'11.ภูหลวง'!M58+'12.วังสะพุง'!M58+'13.หนองหิน'!M58+'14.เอราวัณ'!M58</f>
        <v>0</v>
      </c>
      <c r="N58" s="110">
        <f>+'1.เลย'!N58+'2.เชียงคาน ใส่แค่ปี68มา'!N58+'3.ด่านซ้าย'!N58+'4.ท่าลี่'!N58+'5.นาด้วง'!N58+'6.นาแห้ว ส่งทุกเดือน'!N58+'7.ปากชม'!N58+'8.ผาขาว'!N58+'9.ภูกระดึง'!N58+'10.ภูเรือ'!N58+'11.ภูหลวง'!N58+'12.วังสะพุง'!N58+'13.หนองหิน'!N58+'14.เอราวัณ'!N58</f>
        <v>17997</v>
      </c>
      <c r="O58" s="110">
        <f>+'1.เลย'!O58+'2.เชียงคาน ใส่แค่ปี68มา'!O58+'3.ด่านซ้าย'!O58+'4.ท่าลี่'!O58+'5.นาด้วง'!O58+'6.นาแห้ว ส่งทุกเดือน'!O58+'7.ปากชม'!O58+'8.ผาขาว'!O58+'9.ภูกระดึง'!O58+'10.ภูเรือ'!O58+'11.ภูหลวง'!O58+'12.วังสะพุง'!O58+'13.หนองหิน'!O58+'14.เอราวัณ'!O58</f>
        <v>0</v>
      </c>
      <c r="P58" s="110">
        <f>+'1.เลย'!P58+'2.เชียงคาน ใส่แค่ปี68มา'!P58+'3.ด่านซ้าย'!P58+'4.ท่าลี่'!P58+'5.นาด้วง'!P58+'6.นาแห้ว ส่งทุกเดือน'!P58+'7.ปากชม'!P58+'8.ผาขาว'!P58+'9.ภูกระดึง'!P58+'10.ภูเรือ'!P58+'11.ภูหลวง'!P58+'12.วังสะพุง'!P58+'13.หนองหิน'!P58+'14.เอราวัณ'!P58</f>
        <v>0</v>
      </c>
      <c r="Q58" s="110">
        <f>+'1.เลย'!Q58+'2.เชียงคาน ใส่แค่ปี68มา'!Q58+'3.ด่านซ้าย'!Q58+'4.ท่าลี่'!Q58+'5.นาด้วง'!Q58+'6.นาแห้ว ส่งทุกเดือน'!Q58+'7.ปากชม'!Q58+'8.ผาขาว'!Q58+'9.ภูกระดึง'!Q58+'10.ภูเรือ'!Q58+'11.ภูหลวง'!Q58+'12.วังสะพุง'!Q58+'13.หนองหิน'!Q58+'14.เอราวัณ'!Q58</f>
        <v>0</v>
      </c>
      <c r="R58" s="110">
        <f>+'1.เลย'!R58+'2.เชียงคาน ใส่แค่ปี68มา'!R58+'3.ด่านซ้าย'!R58+'4.ท่าลี่'!R58+'5.นาด้วง'!R58+'6.นาแห้ว ส่งทุกเดือน'!R58+'7.ปากชม'!R58+'8.ผาขาว'!R58+'9.ภูกระดึง'!R58+'10.ภูเรือ'!R58+'11.ภูหลวง'!R58+'12.วังสะพุง'!R58+'13.หนองหิน'!R58+'14.เอราวัณ'!R58</f>
        <v>0</v>
      </c>
      <c r="S58" s="110">
        <f>+'1.เลย'!S58+'2.เชียงคาน ใส่แค่ปี68มา'!S58+'3.ด่านซ้าย'!S58+'4.ท่าลี่'!S58+'5.นาด้วง'!S58+'6.นาแห้ว ส่งทุกเดือน'!S58+'7.ปากชม'!S58+'8.ผาขาว'!S58+'9.ภูกระดึง'!S58+'10.ภูเรือ'!S58+'11.ภูหลวง'!S58+'12.วังสะพุง'!S58+'13.หนองหิน'!S58+'14.เอราวัณ'!S58</f>
        <v>0</v>
      </c>
      <c r="T58" s="110">
        <f>+'1.เลย'!T58+'2.เชียงคาน ใส่แค่ปี68มา'!T58+'3.ด่านซ้าย'!T58+'4.ท่าลี่'!T58+'5.นาด้วง'!T58+'6.นาแห้ว ส่งทุกเดือน'!T58+'7.ปากชม'!T58+'8.ผาขาว'!T58+'9.ภูกระดึง'!T58+'10.ภูเรือ'!T58+'11.ภูหลวง'!T58+'12.วังสะพุง'!T58+'13.หนองหิน'!T58+'14.เอราวัณ'!T58</f>
        <v>0</v>
      </c>
      <c r="U58" s="110">
        <f>+'1.เลย'!U58+'2.เชียงคาน ใส่แค่ปี68มา'!U58+'3.ด่านซ้าย'!U58+'4.ท่าลี่'!U58+'5.นาด้วง'!U58+'6.นาแห้ว ส่งทุกเดือน'!U58+'7.ปากชม'!U58+'8.ผาขาว'!U58+'9.ภูกระดึง'!U58+'10.ภูเรือ'!U58+'11.ภูหลวง'!U58+'12.วังสะพุง'!U58+'13.หนองหิน'!U58+'14.เอราวัณ'!U58</f>
        <v>0</v>
      </c>
      <c r="V58" s="110">
        <f>+'1.เลย'!V58+'2.เชียงคาน ใส่แค่ปี68มา'!V58+'3.ด่านซ้าย'!V58+'4.ท่าลี่'!V58+'5.นาด้วง'!V58+'6.นาแห้ว ส่งทุกเดือน'!V58+'7.ปากชม'!V58+'8.ผาขาว'!V58+'9.ภูกระดึง'!V58+'10.ภูเรือ'!V58+'11.ภูหลวง'!V58+'12.วังสะพุง'!V58+'13.หนองหิน'!V58+'14.เอราวัณ'!V58</f>
        <v>26750</v>
      </c>
      <c r="W58" s="110">
        <f>+'1.เลย'!W58+'2.เชียงคาน ใส่แค่ปี68มา'!W58+'3.ด่านซ้าย'!W58+'4.ท่าลี่'!W58+'5.นาด้วง'!W58+'6.นาแห้ว ส่งทุกเดือน'!W58+'7.ปากชม'!W58+'8.ผาขาว'!W58+'9.ภูกระดึง'!W58+'10.ภูเรือ'!W58+'11.ภูหลวง'!W58+'12.วังสะพุง'!W58+'13.หนองหิน'!W58+'14.เอราวัณ'!W58</f>
        <v>0</v>
      </c>
      <c r="X58" s="110">
        <f>+'1.เลย'!X58+'2.เชียงคาน ใส่แค่ปี68มา'!X58+'3.ด่านซ้าย'!X58+'4.ท่าลี่'!X58+'5.นาด้วง'!X58+'6.นาแห้ว ส่งทุกเดือน'!X58+'7.ปากชม'!X58+'8.ผาขาว'!X58+'9.ภูกระดึง'!X58+'10.ภูเรือ'!X58+'11.ภูหลวง'!X58+'12.วังสะพุง'!X58+'13.หนองหิน'!X58+'14.เอราวัณ'!X58</f>
        <v>95800</v>
      </c>
      <c r="Y58" s="110">
        <f>+'1.เลย'!Y58+'2.เชียงคาน ใส่แค่ปี68มา'!Y58+'3.ด่านซ้าย'!Y58+'4.ท่าลี่'!Y58+'5.นาด้วง'!Y58+'6.นาแห้ว ส่งทุกเดือน'!Y58+'7.ปากชม'!Y58+'8.ผาขาว'!Y58+'9.ภูกระดึง'!Y58+'10.ภูเรือ'!Y58+'11.ภูหลวง'!Y58+'12.วังสะพุง'!Y58+'13.หนองหิน'!Y58+'14.เอราวัณ'!Y58</f>
        <v>0</v>
      </c>
      <c r="Z58" s="110">
        <f>+'1.เลย'!Z58+'2.เชียงคาน ใส่แค่ปี68มา'!Z58+'3.ด่านซ้าย'!Z58+'4.ท่าลี่'!Z58+'5.นาด้วง'!Z58+'6.นาแห้ว ส่งทุกเดือน'!Z58+'7.ปากชม'!Z58+'8.ผาขาว'!Z58+'9.ภูกระดึง'!Z58+'10.ภูเรือ'!Z58+'11.ภูหลวง'!Z58+'12.วังสะพุง'!Z58+'13.หนองหิน'!Z58+'14.เอราวัณ'!Z58</f>
        <v>0</v>
      </c>
      <c r="AA58" s="110">
        <f>+'1.เลย'!AA58+'2.เชียงคาน ใส่แค่ปี68มา'!AA58+'3.ด่านซ้าย'!AA58+'4.ท่าลี่'!AA58+'5.นาด้วง'!AA58+'6.นาแห้ว ส่งทุกเดือน'!AA58+'7.ปากชม'!AA58+'8.ผาขาว'!AA58+'9.ภูกระดึง'!AA58+'10.ภูเรือ'!AA58+'11.ภูหลวง'!AA58+'12.วังสะพุง'!AA58+'13.หนองหิน'!AA58+'14.เอราวัณ'!AA58</f>
        <v>0</v>
      </c>
      <c r="AB58" s="110">
        <f>+'1.เลย'!AB58+'2.เชียงคาน ใส่แค่ปี68มา'!AB58+'3.ด่านซ้าย'!AB58+'4.ท่าลี่'!AB58+'5.นาด้วง'!AB58+'6.นาแห้ว ส่งทุกเดือน'!AB58+'7.ปากชม'!AB58+'8.ผาขาว'!AB58+'9.ภูกระดึง'!AB58+'10.ภูเรือ'!AB58+'11.ภูหลวง'!AB58+'12.วังสะพุง'!AB58+'13.หนองหิน'!AB58+'14.เอราวัณ'!AB58</f>
        <v>0</v>
      </c>
      <c r="AC58" s="110">
        <f>+'1.เลย'!AC58+'2.เชียงคาน ใส่แค่ปี68มา'!AC58+'3.ด่านซ้าย'!AC58+'4.ท่าลี่'!AC58+'5.นาด้วง'!AC58+'6.นาแห้ว ส่งทุกเดือน'!AC58+'7.ปากชม'!AC58+'8.ผาขาว'!AC58+'9.ภูกระดึง'!AC58+'10.ภูเรือ'!AC58+'11.ภูหลวง'!AC58+'12.วังสะพุง'!AC58+'13.หนองหิน'!AC58+'14.เอราวัณ'!AC58</f>
        <v>0</v>
      </c>
      <c r="AD58" s="110">
        <f t="shared" si="17"/>
        <v>2677270.08</v>
      </c>
      <c r="AE58" s="111">
        <f t="shared" si="18"/>
        <v>16.076320773410995</v>
      </c>
      <c r="AF58" s="110">
        <f t="shared" si="19"/>
        <v>13976229.92</v>
      </c>
      <c r="AG58" s="111">
        <f t="shared" si="20"/>
        <v>83.923679226589002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f>+'1.เลย'!E60+'2.เชียงคาน ใส่แค่ปี68มา'!E60+'3.ด่านซ้าย'!E60+'4.ท่าลี่'!E60+'5.นาด้วง'!E60+'6.นาแห้ว ส่งทุกเดือน'!E60+'7.ปากชม'!E60+'8.ผาขาว'!E60+'9.ภูกระดึง'!E60+'10.ภูเรือ'!E60+'11.ภูหลวง'!E60+'12.วังสะพุง'!E60+'13.หนองหิน'!E60+'14.เอราวัณ'!E60</f>
        <v>582000</v>
      </c>
      <c r="F60" s="110">
        <f>+'1.เลย'!F60+'2.เชียงคาน ใส่แค่ปี68มา'!F60+'3.ด่านซ้าย'!F60+'4.ท่าลี่'!F60+'5.นาด้วง'!F60+'6.นาแห้ว ส่งทุกเดือน'!F60+'7.ปากชม'!F60+'8.ผาขาว'!F60+'9.ภูกระดึง'!F60+'10.ภูเรือ'!F60+'11.ภูหลวง'!F60+'12.วังสะพุง'!F60+'13.หนองหิน'!F60+'14.เอราวัณ'!F60</f>
        <v>459500</v>
      </c>
      <c r="G60" s="110">
        <f>+'1.เลย'!G60+'2.เชียงคาน ใส่แค่ปี68มา'!G60+'3.ด่านซ้าย'!G60+'4.ท่าลี่'!G60+'5.นาด้วง'!G60+'6.นาแห้ว ส่งทุกเดือน'!G60+'7.ปากชม'!G60+'8.ผาขาว'!G60+'9.ภูกระดึง'!G60+'10.ภูเรือ'!G60+'11.ภูหลวง'!G60+'12.วังสะพุง'!G60+'13.หนองหิน'!G60+'14.เอราวัณ'!G60</f>
        <v>0</v>
      </c>
      <c r="H60" s="110">
        <f>+'1.เลย'!H60+'2.เชียงคาน ใส่แค่ปี68มา'!H60+'3.ด่านซ้าย'!H60+'4.ท่าลี่'!H60+'5.นาด้วง'!H60+'6.นาแห้ว ส่งทุกเดือน'!H60+'7.ปากชม'!H60+'8.ผาขาว'!H60+'9.ภูกระดึง'!H60+'10.ภูเรือ'!H60+'11.ภูหลวง'!H60+'12.วังสะพุง'!H60+'13.หนองหิน'!H60+'14.เอราวัณ'!H60</f>
        <v>0</v>
      </c>
      <c r="I60" s="110">
        <f>+'1.เลย'!I60+'2.เชียงคาน ใส่แค่ปี68มา'!I60+'3.ด่านซ้าย'!I60+'4.ท่าลี่'!I60+'5.นาด้วง'!I60+'6.นาแห้ว ส่งทุกเดือน'!I60+'7.ปากชม'!I60+'8.ผาขาว'!I60+'9.ภูกระดึง'!I60+'10.ภูเรือ'!I60+'11.ภูหลวง'!I60+'12.วังสะพุง'!I60+'13.หนองหิน'!I60+'14.เอราวัณ'!I60</f>
        <v>0</v>
      </c>
      <c r="J60" s="110">
        <f>+'1.เลย'!J60+'2.เชียงคาน ใส่แค่ปี68มา'!J60+'3.ด่านซ้าย'!J60+'4.ท่าลี่'!J60+'5.นาด้วง'!J60+'6.นาแห้ว ส่งทุกเดือน'!J60+'7.ปากชม'!J60+'8.ผาขาว'!J60+'9.ภูกระดึง'!J60+'10.ภูเรือ'!J60+'11.ภูหลวง'!J60+'12.วังสะพุง'!J60+'13.หนองหิน'!J60+'14.เอราวัณ'!J60</f>
        <v>0</v>
      </c>
      <c r="K60" s="110">
        <f>+'1.เลย'!K60+'2.เชียงคาน ใส่แค่ปี68มา'!K60+'3.ด่านซ้าย'!K60+'4.ท่าลี่'!K60+'5.นาด้วง'!K60+'6.นาแห้ว ส่งทุกเดือน'!K60+'7.ปากชม'!K60+'8.ผาขาว'!K60+'9.ภูกระดึง'!K60+'10.ภูเรือ'!K60+'11.ภูหลวง'!K60+'12.วังสะพุง'!K60+'13.หนองหิน'!K60+'14.เอราวัณ'!K60</f>
        <v>0</v>
      </c>
      <c r="L60" s="110">
        <f>+'1.เลย'!L60+'2.เชียงคาน ใส่แค่ปี68มา'!L60+'3.ด่านซ้าย'!L60+'4.ท่าลี่'!L60+'5.นาด้วง'!L60+'6.นาแห้ว ส่งทุกเดือน'!L60+'7.ปากชม'!L60+'8.ผาขาว'!L60+'9.ภูกระดึง'!L60+'10.ภูเรือ'!L60+'11.ภูหลวง'!L60+'12.วังสะพุง'!L60+'13.หนองหิน'!L60+'14.เอราวัณ'!L60</f>
        <v>0</v>
      </c>
      <c r="M60" s="110">
        <f>+'1.เลย'!M60+'2.เชียงคาน ใส่แค่ปี68มา'!M60+'3.ด่านซ้าย'!M60+'4.ท่าลี่'!M60+'5.นาด้วง'!M60+'6.นาแห้ว ส่งทุกเดือน'!M60+'7.ปากชม'!M60+'8.ผาขาว'!M60+'9.ภูกระดึง'!M60+'10.ภูเรือ'!M60+'11.ภูหลวง'!M60+'12.วังสะพุง'!M60+'13.หนองหิน'!M60+'14.เอราวัณ'!M60</f>
        <v>0</v>
      </c>
      <c r="N60" s="110">
        <f>+'1.เลย'!N60+'2.เชียงคาน ใส่แค่ปี68มา'!N60+'3.ด่านซ้าย'!N60+'4.ท่าลี่'!N60+'5.นาด้วง'!N60+'6.นาแห้ว ส่งทุกเดือน'!N60+'7.ปากชม'!N60+'8.ผาขาว'!N60+'9.ภูกระดึง'!N60+'10.ภูเรือ'!N60+'11.ภูหลวง'!N60+'12.วังสะพุง'!N60+'13.หนองหิน'!N60+'14.เอราวัณ'!N60</f>
        <v>0</v>
      </c>
      <c r="O60" s="110">
        <f>+'1.เลย'!O60+'2.เชียงคาน ใส่แค่ปี68มา'!O60+'3.ด่านซ้าย'!O60+'4.ท่าลี่'!O60+'5.นาด้วง'!O60+'6.นาแห้ว ส่งทุกเดือน'!O60+'7.ปากชม'!O60+'8.ผาขาว'!O60+'9.ภูกระดึง'!O60+'10.ภูเรือ'!O60+'11.ภูหลวง'!O60+'12.วังสะพุง'!O60+'13.หนองหิน'!O60+'14.เอราวัณ'!O60</f>
        <v>0</v>
      </c>
      <c r="P60" s="110">
        <f>+'1.เลย'!P60+'2.เชียงคาน ใส่แค่ปี68มา'!P60+'3.ด่านซ้าย'!P60+'4.ท่าลี่'!P60+'5.นาด้วง'!P60+'6.นาแห้ว ส่งทุกเดือน'!P60+'7.ปากชม'!P60+'8.ผาขาว'!P60+'9.ภูกระดึง'!P60+'10.ภูเรือ'!P60+'11.ภูหลวง'!P60+'12.วังสะพุง'!P60+'13.หนองหิน'!P60+'14.เอราวัณ'!P60</f>
        <v>0</v>
      </c>
      <c r="Q60" s="110">
        <f>+'1.เลย'!Q60+'2.เชียงคาน ใส่แค่ปี68มา'!Q60+'3.ด่านซ้าย'!Q60+'4.ท่าลี่'!Q60+'5.นาด้วง'!Q60+'6.นาแห้ว ส่งทุกเดือน'!Q60+'7.ปากชม'!Q60+'8.ผาขาว'!Q60+'9.ภูกระดึง'!Q60+'10.ภูเรือ'!Q60+'11.ภูหลวง'!Q60+'12.วังสะพุง'!Q60+'13.หนองหิน'!Q60+'14.เอราวัณ'!Q60</f>
        <v>0</v>
      </c>
      <c r="R60" s="110">
        <f>+'1.เลย'!R60+'2.เชียงคาน ใส่แค่ปี68มา'!R60+'3.ด่านซ้าย'!R60+'4.ท่าลี่'!R60+'5.นาด้วง'!R60+'6.นาแห้ว ส่งทุกเดือน'!R60+'7.ปากชม'!R60+'8.ผาขาว'!R60+'9.ภูกระดึง'!R60+'10.ภูเรือ'!R60+'11.ภูหลวง'!R60+'12.วังสะพุง'!R60+'13.หนองหิน'!R60+'14.เอราวัณ'!R60</f>
        <v>0</v>
      </c>
      <c r="S60" s="110">
        <f>+'1.เลย'!S60+'2.เชียงคาน ใส่แค่ปี68มา'!S60+'3.ด่านซ้าย'!S60+'4.ท่าลี่'!S60+'5.นาด้วง'!S60+'6.นาแห้ว ส่งทุกเดือน'!S60+'7.ปากชม'!S60+'8.ผาขาว'!S60+'9.ภูกระดึง'!S60+'10.ภูเรือ'!S60+'11.ภูหลวง'!S60+'12.วังสะพุง'!S60+'13.หนองหิน'!S60+'14.เอราวัณ'!S60</f>
        <v>0</v>
      </c>
      <c r="T60" s="110">
        <f>+'1.เลย'!T60+'2.เชียงคาน ใส่แค่ปี68มา'!T60+'3.ด่านซ้าย'!T60+'4.ท่าลี่'!T60+'5.นาด้วง'!T60+'6.นาแห้ว ส่งทุกเดือน'!T60+'7.ปากชม'!T60+'8.ผาขาว'!T60+'9.ภูกระดึง'!T60+'10.ภูเรือ'!T60+'11.ภูหลวง'!T60+'12.วังสะพุง'!T60+'13.หนองหิน'!T60+'14.เอราวัณ'!T60</f>
        <v>0</v>
      </c>
      <c r="U60" s="110">
        <f>+'1.เลย'!U60+'2.เชียงคาน ใส่แค่ปี68มา'!U60+'3.ด่านซ้าย'!U60+'4.ท่าลี่'!U60+'5.นาด้วง'!U60+'6.นาแห้ว ส่งทุกเดือน'!U60+'7.ปากชม'!U60+'8.ผาขาว'!U60+'9.ภูกระดึง'!U60+'10.ภูเรือ'!U60+'11.ภูหลวง'!U60+'12.วังสะพุง'!U60+'13.หนองหิน'!U60+'14.เอราวัณ'!U60</f>
        <v>0</v>
      </c>
      <c r="V60" s="110">
        <f>+'1.เลย'!V60+'2.เชียงคาน ใส่แค่ปี68มา'!V60+'3.ด่านซ้าย'!V60+'4.ท่าลี่'!V60+'5.นาด้วง'!V60+'6.นาแห้ว ส่งทุกเดือน'!V60+'7.ปากชม'!V60+'8.ผาขาว'!V60+'9.ภูกระดึง'!V60+'10.ภูเรือ'!V60+'11.ภูหลวง'!V60+'12.วังสะพุง'!V60+'13.หนองหิน'!V60+'14.เอราวัณ'!V60</f>
        <v>0</v>
      </c>
      <c r="W60" s="110">
        <f>+'1.เลย'!W60+'2.เชียงคาน ใส่แค่ปี68มา'!W60+'3.ด่านซ้าย'!W60+'4.ท่าลี่'!W60+'5.นาด้วง'!W60+'6.นาแห้ว ส่งทุกเดือน'!W60+'7.ปากชม'!W60+'8.ผาขาว'!W60+'9.ภูกระดึง'!W60+'10.ภูเรือ'!W60+'11.ภูหลวง'!W60+'12.วังสะพุง'!W60+'13.หนองหิน'!W60+'14.เอราวัณ'!W60</f>
        <v>0</v>
      </c>
      <c r="X60" s="110">
        <f>+'1.เลย'!X60+'2.เชียงคาน ใส่แค่ปี68มา'!X60+'3.ด่านซ้าย'!X60+'4.ท่าลี่'!X60+'5.นาด้วง'!X60+'6.นาแห้ว ส่งทุกเดือน'!X60+'7.ปากชม'!X60+'8.ผาขาว'!X60+'9.ภูกระดึง'!X60+'10.ภูเรือ'!X60+'11.ภูหลวง'!X60+'12.วังสะพุง'!X60+'13.หนองหิน'!X60+'14.เอราวัณ'!X60</f>
        <v>0</v>
      </c>
      <c r="Y60" s="110">
        <f>+'1.เลย'!Y60+'2.เชียงคาน ใส่แค่ปี68มา'!Y60+'3.ด่านซ้าย'!Y60+'4.ท่าลี่'!Y60+'5.นาด้วง'!Y60+'6.นาแห้ว ส่งทุกเดือน'!Y60+'7.ปากชม'!Y60+'8.ผาขาว'!Y60+'9.ภูกระดึง'!Y60+'10.ภูเรือ'!Y60+'11.ภูหลวง'!Y60+'12.วังสะพุง'!Y60+'13.หนองหิน'!Y60+'14.เอราวัณ'!Y60</f>
        <v>0</v>
      </c>
      <c r="Z60" s="110">
        <f>+'1.เลย'!Z60+'2.เชียงคาน ใส่แค่ปี68มา'!Z60+'3.ด่านซ้าย'!Z60+'4.ท่าลี่'!Z60+'5.นาด้วง'!Z60+'6.นาแห้ว ส่งทุกเดือน'!Z60+'7.ปากชม'!Z60+'8.ผาขาว'!Z60+'9.ภูกระดึง'!Z60+'10.ภูเรือ'!Z60+'11.ภูหลวง'!Z60+'12.วังสะพุง'!Z60+'13.หนองหิน'!Z60+'14.เอราวัณ'!Z60</f>
        <v>0</v>
      </c>
      <c r="AA60" s="110">
        <f>+'1.เลย'!AA60+'2.เชียงคาน ใส่แค่ปี68มา'!AA60+'3.ด่านซ้าย'!AA60+'4.ท่าลี่'!AA60+'5.นาด้วง'!AA60+'6.นาแห้ว ส่งทุกเดือน'!AA60+'7.ปากชม'!AA60+'8.ผาขาว'!AA60+'9.ภูกระดึง'!AA60+'10.ภูเรือ'!AA60+'11.ภูหลวง'!AA60+'12.วังสะพุง'!AA60+'13.หนองหิน'!AA60+'14.เอราวัณ'!AA60</f>
        <v>0</v>
      </c>
      <c r="AB60" s="110">
        <f>+'1.เลย'!AB60+'2.เชียงคาน ใส่แค่ปี68มา'!AB60+'3.ด่านซ้าย'!AB60+'4.ท่าลี่'!AB60+'5.นาด้วง'!AB60+'6.นาแห้ว ส่งทุกเดือน'!AB60+'7.ปากชม'!AB60+'8.ผาขาว'!AB60+'9.ภูกระดึง'!AB60+'10.ภูเรือ'!AB60+'11.ภูหลวง'!AB60+'12.วังสะพุง'!AB60+'13.หนองหิน'!AB60+'14.เอราวัณ'!AB60</f>
        <v>0</v>
      </c>
      <c r="AC60" s="110">
        <f>+'1.เลย'!AC60+'2.เชียงคาน ใส่แค่ปี68มา'!AC60+'3.ด่านซ้าย'!AC60+'4.ท่าลี่'!AC60+'5.นาด้วง'!AC60+'6.นาแห้ว ส่งทุกเดือน'!AC60+'7.ปากชม'!AC60+'8.ผาขาว'!AC60+'9.ภูกระดึง'!AC60+'10.ภูเรือ'!AC60+'11.ภูหลวง'!AC60+'12.วังสะพุง'!AC60+'13.หนองหิน'!AC60+'14.เอราวัณ'!AC60</f>
        <v>0</v>
      </c>
      <c r="AD60" s="110">
        <f t="shared" ref="AD60:AD62" si="21">SUM(F60:AC60)</f>
        <v>459500</v>
      </c>
      <c r="AE60" s="111">
        <f t="shared" ref="AE60:AE62" si="22">+AD60*100/E60</f>
        <v>78.951890034364254</v>
      </c>
      <c r="AF60" s="110">
        <f t="shared" ref="AF60:AF62" si="23">+E60-AD60</f>
        <v>122500</v>
      </c>
      <c r="AG60" s="111">
        <f t="shared" ref="AG60:AG62" si="24">+AF60*100/E60</f>
        <v>21.048109965635739</v>
      </c>
    </row>
    <row r="61" spans="2:33" ht="24" customHeight="1">
      <c r="B61" s="109"/>
      <c r="C61" s="109"/>
      <c r="D61" s="109" t="s">
        <v>140</v>
      </c>
      <c r="E61" s="110">
        <f>+'1.เลย'!E61+'2.เชียงคาน ใส่แค่ปี68มา'!E61+'3.ด่านซ้าย'!E61+'4.ท่าลี่'!E61+'5.นาด้วง'!E61+'6.นาแห้ว ส่งทุกเดือน'!E61+'7.ปากชม'!E61+'8.ผาขาว'!E61+'9.ภูกระดึง'!E61+'10.ภูเรือ'!E61+'11.ภูหลวง'!E61+'12.วังสะพุง'!E61+'13.หนองหิน'!E61+'14.เอราวัณ'!E61</f>
        <v>2587000</v>
      </c>
      <c r="F61" s="110">
        <f>+'1.เลย'!F61+'2.เชียงคาน ใส่แค่ปี68มา'!F61+'3.ด่านซ้าย'!F61+'4.ท่าลี่'!F61+'5.นาด้วง'!F61+'6.นาแห้ว ส่งทุกเดือน'!F61+'7.ปากชม'!F61+'8.ผาขาว'!F61+'9.ภูกระดึง'!F61+'10.ภูเรือ'!F61+'11.ภูหลวง'!F61+'12.วังสะพุง'!F61+'13.หนองหิน'!F61+'14.เอราวัณ'!F61</f>
        <v>0</v>
      </c>
      <c r="G61" s="110">
        <f>+'1.เลย'!G61+'2.เชียงคาน ใส่แค่ปี68มา'!G61+'3.ด่านซ้าย'!G61+'4.ท่าลี่'!G61+'5.นาด้วง'!G61+'6.นาแห้ว ส่งทุกเดือน'!G61+'7.ปากชม'!G61+'8.ผาขาว'!G61+'9.ภูกระดึง'!G61+'10.ภูเรือ'!G61+'11.ภูหลวง'!G61+'12.วังสะพุง'!G61+'13.หนองหิน'!G61+'14.เอราวัณ'!G61</f>
        <v>500000</v>
      </c>
      <c r="H61" s="110">
        <f>+'1.เลย'!H61+'2.เชียงคาน ใส่แค่ปี68มา'!H61+'3.ด่านซ้าย'!H61+'4.ท่าลี่'!H61+'5.นาด้วง'!H61+'6.นาแห้ว ส่งทุกเดือน'!H61+'7.ปากชม'!H61+'8.ผาขาว'!H61+'9.ภูกระดึง'!H61+'10.ภูเรือ'!H61+'11.ภูหลวง'!H61+'12.วังสะพุง'!H61+'13.หนองหิน'!H61+'14.เอราวัณ'!H61</f>
        <v>0</v>
      </c>
      <c r="I61" s="110">
        <f>+'1.เลย'!I61+'2.เชียงคาน ใส่แค่ปี68มา'!I61+'3.ด่านซ้าย'!I61+'4.ท่าลี่'!I61+'5.นาด้วง'!I61+'6.นาแห้ว ส่งทุกเดือน'!I61+'7.ปากชม'!I61+'8.ผาขาว'!I61+'9.ภูกระดึง'!I61+'10.ภูเรือ'!I61+'11.ภูหลวง'!I61+'12.วังสะพุง'!I61+'13.หนองหิน'!I61+'14.เอราวัณ'!I61</f>
        <v>0</v>
      </c>
      <c r="J61" s="110">
        <f>+'1.เลย'!J61+'2.เชียงคาน ใส่แค่ปี68มา'!J61+'3.ด่านซ้าย'!J61+'4.ท่าลี่'!J61+'5.นาด้วง'!J61+'6.นาแห้ว ส่งทุกเดือน'!J61+'7.ปากชม'!J61+'8.ผาขาว'!J61+'9.ภูกระดึง'!J61+'10.ภูเรือ'!J61+'11.ภูหลวง'!J61+'12.วังสะพุง'!J61+'13.หนองหิน'!J61+'14.เอราวัณ'!J61</f>
        <v>0</v>
      </c>
      <c r="K61" s="110">
        <f>+'1.เลย'!K61+'2.เชียงคาน ใส่แค่ปี68มา'!K61+'3.ด่านซ้าย'!K61+'4.ท่าลี่'!K61+'5.นาด้วง'!K61+'6.นาแห้ว ส่งทุกเดือน'!K61+'7.ปากชม'!K61+'8.ผาขาว'!K61+'9.ภูกระดึง'!K61+'10.ภูเรือ'!K61+'11.ภูหลวง'!K61+'12.วังสะพุง'!K61+'13.หนองหิน'!K61+'14.เอราวัณ'!K61</f>
        <v>0</v>
      </c>
      <c r="L61" s="110">
        <f>+'1.เลย'!L61+'2.เชียงคาน ใส่แค่ปี68มา'!L61+'3.ด่านซ้าย'!L61+'4.ท่าลี่'!L61+'5.นาด้วง'!L61+'6.นาแห้ว ส่งทุกเดือน'!L61+'7.ปากชม'!L61+'8.ผาขาว'!L61+'9.ภูกระดึง'!L61+'10.ภูเรือ'!L61+'11.ภูหลวง'!L61+'12.วังสะพุง'!L61+'13.หนองหิน'!L61+'14.เอราวัณ'!L61</f>
        <v>0</v>
      </c>
      <c r="M61" s="110">
        <f>+'1.เลย'!M61+'2.เชียงคาน ใส่แค่ปี68มา'!M61+'3.ด่านซ้าย'!M61+'4.ท่าลี่'!M61+'5.นาด้วง'!M61+'6.นาแห้ว ส่งทุกเดือน'!M61+'7.ปากชม'!M61+'8.ผาขาว'!M61+'9.ภูกระดึง'!M61+'10.ภูเรือ'!M61+'11.ภูหลวง'!M61+'12.วังสะพุง'!M61+'13.หนองหิน'!M61+'14.เอราวัณ'!M61</f>
        <v>0</v>
      </c>
      <c r="N61" s="110">
        <f>+'1.เลย'!N61+'2.เชียงคาน ใส่แค่ปี68มา'!N61+'3.ด่านซ้าย'!N61+'4.ท่าลี่'!N61+'5.นาด้วง'!N61+'6.นาแห้ว ส่งทุกเดือน'!N61+'7.ปากชม'!N61+'8.ผาขาว'!N61+'9.ภูกระดึง'!N61+'10.ภูเรือ'!N61+'11.ภูหลวง'!N61+'12.วังสะพุง'!N61+'13.หนองหิน'!N61+'14.เอราวัณ'!N61</f>
        <v>0</v>
      </c>
      <c r="O61" s="110">
        <f>+'1.เลย'!O61+'2.เชียงคาน ใส่แค่ปี68มา'!O61+'3.ด่านซ้าย'!O61+'4.ท่าลี่'!O61+'5.นาด้วง'!O61+'6.นาแห้ว ส่งทุกเดือน'!O61+'7.ปากชม'!O61+'8.ผาขาว'!O61+'9.ภูกระดึง'!O61+'10.ภูเรือ'!O61+'11.ภูหลวง'!O61+'12.วังสะพุง'!O61+'13.หนองหิน'!O61+'14.เอราวัณ'!O61</f>
        <v>0</v>
      </c>
      <c r="P61" s="110">
        <f>+'1.เลย'!P61+'2.เชียงคาน ใส่แค่ปี68มา'!P61+'3.ด่านซ้าย'!P61+'4.ท่าลี่'!P61+'5.นาด้วง'!P61+'6.นาแห้ว ส่งทุกเดือน'!P61+'7.ปากชม'!P61+'8.ผาขาว'!P61+'9.ภูกระดึง'!P61+'10.ภูเรือ'!P61+'11.ภูหลวง'!P61+'12.วังสะพุง'!P61+'13.หนองหิน'!P61+'14.เอราวัณ'!P61</f>
        <v>0</v>
      </c>
      <c r="Q61" s="110">
        <f>+'1.เลย'!Q61+'2.เชียงคาน ใส่แค่ปี68มา'!Q61+'3.ด่านซ้าย'!Q61+'4.ท่าลี่'!Q61+'5.นาด้วง'!Q61+'6.นาแห้ว ส่งทุกเดือน'!Q61+'7.ปากชม'!Q61+'8.ผาขาว'!Q61+'9.ภูกระดึง'!Q61+'10.ภูเรือ'!Q61+'11.ภูหลวง'!Q61+'12.วังสะพุง'!Q61+'13.หนองหิน'!Q61+'14.เอราวัณ'!Q61</f>
        <v>0</v>
      </c>
      <c r="R61" s="110">
        <f>+'1.เลย'!R61+'2.เชียงคาน ใส่แค่ปี68มา'!R61+'3.ด่านซ้าย'!R61+'4.ท่าลี่'!R61+'5.นาด้วง'!R61+'6.นาแห้ว ส่งทุกเดือน'!R61+'7.ปากชม'!R61+'8.ผาขาว'!R61+'9.ภูกระดึง'!R61+'10.ภูเรือ'!R61+'11.ภูหลวง'!R61+'12.วังสะพุง'!R61+'13.หนองหิน'!R61+'14.เอราวัณ'!R61</f>
        <v>0</v>
      </c>
      <c r="S61" s="110">
        <f>+'1.เลย'!S61+'2.เชียงคาน ใส่แค่ปี68มา'!S61+'3.ด่านซ้าย'!S61+'4.ท่าลี่'!S61+'5.นาด้วง'!S61+'6.นาแห้ว ส่งทุกเดือน'!S61+'7.ปากชม'!S61+'8.ผาขาว'!S61+'9.ภูกระดึง'!S61+'10.ภูเรือ'!S61+'11.ภูหลวง'!S61+'12.วังสะพุง'!S61+'13.หนองหิน'!S61+'14.เอราวัณ'!S61</f>
        <v>0</v>
      </c>
      <c r="T61" s="110">
        <f>+'1.เลย'!T61+'2.เชียงคาน ใส่แค่ปี68มา'!T61+'3.ด่านซ้าย'!T61+'4.ท่าลี่'!T61+'5.นาด้วง'!T61+'6.นาแห้ว ส่งทุกเดือน'!T61+'7.ปากชม'!T61+'8.ผาขาว'!T61+'9.ภูกระดึง'!T61+'10.ภูเรือ'!T61+'11.ภูหลวง'!T61+'12.วังสะพุง'!T61+'13.หนองหิน'!T61+'14.เอราวัณ'!T61</f>
        <v>0</v>
      </c>
      <c r="U61" s="110">
        <f>+'1.เลย'!U61+'2.เชียงคาน ใส่แค่ปี68มา'!U61+'3.ด่านซ้าย'!U61+'4.ท่าลี่'!U61+'5.นาด้วง'!U61+'6.นาแห้ว ส่งทุกเดือน'!U61+'7.ปากชม'!U61+'8.ผาขาว'!U61+'9.ภูกระดึง'!U61+'10.ภูเรือ'!U61+'11.ภูหลวง'!U61+'12.วังสะพุง'!U61+'13.หนองหิน'!U61+'14.เอราวัณ'!U61</f>
        <v>0</v>
      </c>
      <c r="V61" s="110">
        <f>+'1.เลย'!V61+'2.เชียงคาน ใส่แค่ปี68มา'!V61+'3.ด่านซ้าย'!V61+'4.ท่าลี่'!V61+'5.นาด้วง'!V61+'6.นาแห้ว ส่งทุกเดือน'!V61+'7.ปากชม'!V61+'8.ผาขาว'!V61+'9.ภูกระดึง'!V61+'10.ภูเรือ'!V61+'11.ภูหลวง'!V61+'12.วังสะพุง'!V61+'13.หนองหิน'!V61+'14.เอราวัณ'!V61</f>
        <v>0</v>
      </c>
      <c r="W61" s="110">
        <f>+'1.เลย'!W61+'2.เชียงคาน ใส่แค่ปี68มา'!W61+'3.ด่านซ้าย'!W61+'4.ท่าลี่'!W61+'5.นาด้วง'!W61+'6.นาแห้ว ส่งทุกเดือน'!W61+'7.ปากชม'!W61+'8.ผาขาว'!W61+'9.ภูกระดึง'!W61+'10.ภูเรือ'!W61+'11.ภูหลวง'!W61+'12.วังสะพุง'!W61+'13.หนองหิน'!W61+'14.เอราวัณ'!W61</f>
        <v>0</v>
      </c>
      <c r="X61" s="110">
        <f>+'1.เลย'!X61+'2.เชียงคาน ใส่แค่ปี68มา'!X61+'3.ด่านซ้าย'!X61+'4.ท่าลี่'!X61+'5.นาด้วง'!X61+'6.นาแห้ว ส่งทุกเดือน'!X61+'7.ปากชม'!X61+'8.ผาขาว'!X61+'9.ภูกระดึง'!X61+'10.ภูเรือ'!X61+'11.ภูหลวง'!X61+'12.วังสะพุง'!X61+'13.หนองหิน'!X61+'14.เอราวัณ'!X61</f>
        <v>0</v>
      </c>
      <c r="Y61" s="110">
        <f>+'1.เลย'!Y61+'2.เชียงคาน ใส่แค่ปี68มา'!Y61+'3.ด่านซ้าย'!Y61+'4.ท่าลี่'!Y61+'5.นาด้วง'!Y61+'6.นาแห้ว ส่งทุกเดือน'!Y61+'7.ปากชม'!Y61+'8.ผาขาว'!Y61+'9.ภูกระดึง'!Y61+'10.ภูเรือ'!Y61+'11.ภูหลวง'!Y61+'12.วังสะพุง'!Y61+'13.หนองหิน'!Y61+'14.เอราวัณ'!Y61</f>
        <v>0</v>
      </c>
      <c r="Z61" s="110">
        <f>+'1.เลย'!Z61+'2.เชียงคาน ใส่แค่ปี68มา'!Z61+'3.ด่านซ้าย'!Z61+'4.ท่าลี่'!Z61+'5.นาด้วง'!Z61+'6.นาแห้ว ส่งทุกเดือน'!Z61+'7.ปากชม'!Z61+'8.ผาขาว'!Z61+'9.ภูกระดึง'!Z61+'10.ภูเรือ'!Z61+'11.ภูหลวง'!Z61+'12.วังสะพุง'!Z61+'13.หนองหิน'!Z61+'14.เอราวัณ'!Z61</f>
        <v>0</v>
      </c>
      <c r="AA61" s="110">
        <f>+'1.เลย'!AA61+'2.เชียงคาน ใส่แค่ปี68มา'!AA61+'3.ด่านซ้าย'!AA61+'4.ท่าลี่'!AA61+'5.นาด้วง'!AA61+'6.นาแห้ว ส่งทุกเดือน'!AA61+'7.ปากชม'!AA61+'8.ผาขาว'!AA61+'9.ภูกระดึง'!AA61+'10.ภูเรือ'!AA61+'11.ภูหลวง'!AA61+'12.วังสะพุง'!AA61+'13.หนองหิน'!AA61+'14.เอราวัณ'!AA61</f>
        <v>0</v>
      </c>
      <c r="AB61" s="110">
        <f>+'1.เลย'!AB61+'2.เชียงคาน ใส่แค่ปี68มา'!AB61+'3.ด่านซ้าย'!AB61+'4.ท่าลี่'!AB61+'5.นาด้วง'!AB61+'6.นาแห้ว ส่งทุกเดือน'!AB61+'7.ปากชม'!AB61+'8.ผาขาว'!AB61+'9.ภูกระดึง'!AB61+'10.ภูเรือ'!AB61+'11.ภูหลวง'!AB61+'12.วังสะพุง'!AB61+'13.หนองหิน'!AB61+'14.เอราวัณ'!AB61</f>
        <v>0</v>
      </c>
      <c r="AC61" s="110">
        <f>+'1.เลย'!AC61+'2.เชียงคาน ใส่แค่ปี68มา'!AC61+'3.ด่านซ้าย'!AC61+'4.ท่าลี่'!AC61+'5.นาด้วง'!AC61+'6.นาแห้ว ส่งทุกเดือน'!AC61+'7.ปากชม'!AC61+'8.ผาขาว'!AC61+'9.ภูกระดึง'!AC61+'10.ภูเรือ'!AC61+'11.ภูหลวง'!AC61+'12.วังสะพุง'!AC61+'13.หนองหิน'!AC61+'14.เอราวัณ'!AC61</f>
        <v>0</v>
      </c>
      <c r="AD61" s="110">
        <f t="shared" si="21"/>
        <v>500000</v>
      </c>
      <c r="AE61" s="111">
        <f t="shared" si="22"/>
        <v>19.327406262079627</v>
      </c>
      <c r="AF61" s="110">
        <f t="shared" si="23"/>
        <v>2087000</v>
      </c>
      <c r="AG61" s="111">
        <f t="shared" si="24"/>
        <v>80.672593737920366</v>
      </c>
    </row>
    <row r="62" spans="2:33" ht="24" customHeight="1">
      <c r="B62" s="109"/>
      <c r="C62" s="109"/>
      <c r="D62" s="109" t="s">
        <v>141</v>
      </c>
      <c r="E62" s="110">
        <f>+'1.เลย'!E62+'2.เชียงคาน ใส่แค่ปี68มา'!E62+'3.ด่านซ้าย'!E62+'4.ท่าลี่'!E62+'5.นาด้วง'!E62+'6.นาแห้ว ส่งทุกเดือน'!E62+'7.ปากชม'!E62+'8.ผาขาว'!E62+'9.ภูกระดึง'!E62+'10.ภูเรือ'!E62+'11.ภูหลวง'!E62+'12.วังสะพุง'!E62+'13.หนองหิน'!E62+'14.เอราวัณ'!E62</f>
        <v>11545000</v>
      </c>
      <c r="F62" s="110">
        <f>+'1.เลย'!F62+'2.เชียงคาน ใส่แค่ปี68มา'!F62+'3.ด่านซ้าย'!F62+'4.ท่าลี่'!F62+'5.นาด้วง'!F62+'6.นาแห้ว ส่งทุกเดือน'!F62+'7.ปากชม'!F62+'8.ผาขาว'!F62+'9.ภูกระดึง'!F62+'10.ภูเรือ'!F62+'11.ภูหลวง'!F62+'12.วังสะพุง'!F62+'13.หนองหิน'!F62+'14.เอราวัณ'!F62</f>
        <v>23074.01</v>
      </c>
      <c r="G62" s="110">
        <f>+'1.เลย'!G62+'2.เชียงคาน ใส่แค่ปี68มา'!G62+'3.ด่านซ้าย'!G62+'4.ท่าลี่'!G62+'5.นาด้วง'!G62+'6.นาแห้ว ส่งทุกเดือน'!G62+'7.ปากชม'!G62+'8.ผาขาว'!G62+'9.ภูกระดึง'!G62+'10.ภูเรือ'!G62+'11.ภูหลวง'!G62+'12.วังสะพุง'!G62+'13.หนองหิน'!G62+'14.เอราวัณ'!G62</f>
        <v>1541027.53</v>
      </c>
      <c r="H62" s="110">
        <f>+'1.เลย'!H62+'2.เชียงคาน ใส่แค่ปี68มา'!H62+'3.ด่านซ้าย'!H62+'4.ท่าลี่'!H62+'5.นาด้วง'!H62+'6.นาแห้ว ส่งทุกเดือน'!H62+'7.ปากชม'!H62+'8.ผาขาว'!H62+'9.ภูกระดึง'!H62+'10.ภูเรือ'!H62+'11.ภูหลวง'!H62+'12.วังสะพุง'!H62+'13.หนองหิน'!H62+'14.เอราวัณ'!H62</f>
        <v>0</v>
      </c>
      <c r="I62" s="110">
        <f>+'1.เลย'!I62+'2.เชียงคาน ใส่แค่ปี68มา'!I62+'3.ด่านซ้าย'!I62+'4.ท่าลี่'!I62+'5.นาด้วง'!I62+'6.นาแห้ว ส่งทุกเดือน'!I62+'7.ปากชม'!I62+'8.ผาขาว'!I62+'9.ภูกระดึง'!I62+'10.ภูเรือ'!I62+'11.ภูหลวง'!I62+'12.วังสะพุง'!I62+'13.หนองหิน'!I62+'14.เอราวัณ'!I62</f>
        <v>0</v>
      </c>
      <c r="J62" s="110">
        <f>+'1.เลย'!J62+'2.เชียงคาน ใส่แค่ปี68มา'!J62+'3.ด่านซ้าย'!J62+'4.ท่าลี่'!J62+'5.นาด้วง'!J62+'6.นาแห้ว ส่งทุกเดือน'!J62+'7.ปากชม'!J62+'8.ผาขาว'!J62+'9.ภูกระดึง'!J62+'10.ภูเรือ'!J62+'11.ภูหลวง'!J62+'12.วังสะพุง'!J62+'13.หนองหิน'!J62+'14.เอราวัณ'!J62</f>
        <v>0</v>
      </c>
      <c r="K62" s="110">
        <f>+'1.เลย'!K62+'2.เชียงคาน ใส่แค่ปี68มา'!K62+'3.ด่านซ้าย'!K62+'4.ท่าลี่'!K62+'5.นาด้วง'!K62+'6.นาแห้ว ส่งทุกเดือน'!K62+'7.ปากชม'!K62+'8.ผาขาว'!K62+'9.ภูกระดึง'!K62+'10.ภูเรือ'!K62+'11.ภูหลวง'!K62+'12.วังสะพุง'!K62+'13.หนองหิน'!K62+'14.เอราวัณ'!K62</f>
        <v>0</v>
      </c>
      <c r="L62" s="110">
        <f>+'1.เลย'!L62+'2.เชียงคาน ใส่แค่ปี68มา'!L62+'3.ด่านซ้าย'!L62+'4.ท่าลี่'!L62+'5.นาด้วง'!L62+'6.นาแห้ว ส่งทุกเดือน'!L62+'7.ปากชม'!L62+'8.ผาขาว'!L62+'9.ภูกระดึง'!L62+'10.ภูเรือ'!L62+'11.ภูหลวง'!L62+'12.วังสะพุง'!L62+'13.หนองหิน'!L62+'14.เอราวัณ'!L62</f>
        <v>0</v>
      </c>
      <c r="M62" s="110">
        <f>+'1.เลย'!M62+'2.เชียงคาน ใส่แค่ปี68มา'!M62+'3.ด่านซ้าย'!M62+'4.ท่าลี่'!M62+'5.นาด้วง'!M62+'6.นาแห้ว ส่งทุกเดือน'!M62+'7.ปากชม'!M62+'8.ผาขาว'!M62+'9.ภูกระดึง'!M62+'10.ภูเรือ'!M62+'11.ภูหลวง'!M62+'12.วังสะพุง'!M62+'13.หนองหิน'!M62+'14.เอราวัณ'!M62</f>
        <v>0</v>
      </c>
      <c r="N62" s="110">
        <f>+'1.เลย'!N62+'2.เชียงคาน ใส่แค่ปี68มา'!N62+'3.ด่านซ้าย'!N62+'4.ท่าลี่'!N62+'5.นาด้วง'!N62+'6.นาแห้ว ส่งทุกเดือน'!N62+'7.ปากชม'!N62+'8.ผาขาว'!N62+'9.ภูกระดึง'!N62+'10.ภูเรือ'!N62+'11.ภูหลวง'!N62+'12.วังสะพุง'!N62+'13.หนองหิน'!N62+'14.เอราวัณ'!N62</f>
        <v>0</v>
      </c>
      <c r="O62" s="110">
        <f>+'1.เลย'!O62+'2.เชียงคาน ใส่แค่ปี68มา'!O62+'3.ด่านซ้าย'!O62+'4.ท่าลี่'!O62+'5.นาด้วง'!O62+'6.นาแห้ว ส่งทุกเดือน'!O62+'7.ปากชม'!O62+'8.ผาขาว'!O62+'9.ภูกระดึง'!O62+'10.ภูเรือ'!O62+'11.ภูหลวง'!O62+'12.วังสะพุง'!O62+'13.หนองหิน'!O62+'14.เอราวัณ'!O62</f>
        <v>0</v>
      </c>
      <c r="P62" s="110">
        <f>+'1.เลย'!P62+'2.เชียงคาน ใส่แค่ปี68มา'!P62+'3.ด่านซ้าย'!P62+'4.ท่าลี่'!P62+'5.นาด้วง'!P62+'6.นาแห้ว ส่งทุกเดือน'!P62+'7.ปากชม'!P62+'8.ผาขาว'!P62+'9.ภูกระดึง'!P62+'10.ภูเรือ'!P62+'11.ภูหลวง'!P62+'12.วังสะพุง'!P62+'13.หนองหิน'!P62+'14.เอราวัณ'!P62</f>
        <v>0</v>
      </c>
      <c r="Q62" s="110">
        <f>+'1.เลย'!Q62+'2.เชียงคาน ใส่แค่ปี68มา'!Q62+'3.ด่านซ้าย'!Q62+'4.ท่าลี่'!Q62+'5.นาด้วง'!Q62+'6.นาแห้ว ส่งทุกเดือน'!Q62+'7.ปากชม'!Q62+'8.ผาขาว'!Q62+'9.ภูกระดึง'!Q62+'10.ภูเรือ'!Q62+'11.ภูหลวง'!Q62+'12.วังสะพุง'!Q62+'13.หนองหิน'!Q62+'14.เอราวัณ'!Q62</f>
        <v>0</v>
      </c>
      <c r="R62" s="110">
        <f>+'1.เลย'!R62+'2.เชียงคาน ใส่แค่ปี68มา'!R62+'3.ด่านซ้าย'!R62+'4.ท่าลี่'!R62+'5.นาด้วง'!R62+'6.นาแห้ว ส่งทุกเดือน'!R62+'7.ปากชม'!R62+'8.ผาขาว'!R62+'9.ภูกระดึง'!R62+'10.ภูเรือ'!R62+'11.ภูหลวง'!R62+'12.วังสะพุง'!R62+'13.หนองหิน'!R62+'14.เอราวัณ'!R62</f>
        <v>0</v>
      </c>
      <c r="S62" s="110">
        <f>+'1.เลย'!S62+'2.เชียงคาน ใส่แค่ปี68มา'!S62+'3.ด่านซ้าย'!S62+'4.ท่าลี่'!S62+'5.นาด้วง'!S62+'6.นาแห้ว ส่งทุกเดือน'!S62+'7.ปากชม'!S62+'8.ผาขาว'!S62+'9.ภูกระดึง'!S62+'10.ภูเรือ'!S62+'11.ภูหลวง'!S62+'12.วังสะพุง'!S62+'13.หนองหิน'!S62+'14.เอราวัณ'!S62</f>
        <v>0</v>
      </c>
      <c r="T62" s="110">
        <f>+'1.เลย'!T62+'2.เชียงคาน ใส่แค่ปี68มา'!T62+'3.ด่านซ้าย'!T62+'4.ท่าลี่'!T62+'5.นาด้วง'!T62+'6.นาแห้ว ส่งทุกเดือน'!T62+'7.ปากชม'!T62+'8.ผาขาว'!T62+'9.ภูกระดึง'!T62+'10.ภูเรือ'!T62+'11.ภูหลวง'!T62+'12.วังสะพุง'!T62+'13.หนองหิน'!T62+'14.เอราวัณ'!T62</f>
        <v>0</v>
      </c>
      <c r="U62" s="110">
        <f>+'1.เลย'!U62+'2.เชียงคาน ใส่แค่ปี68มา'!U62+'3.ด่านซ้าย'!U62+'4.ท่าลี่'!U62+'5.นาด้วง'!U62+'6.นาแห้ว ส่งทุกเดือน'!U62+'7.ปากชม'!U62+'8.ผาขาว'!U62+'9.ภูกระดึง'!U62+'10.ภูเรือ'!U62+'11.ภูหลวง'!U62+'12.วังสะพุง'!U62+'13.หนองหิน'!U62+'14.เอราวัณ'!U62</f>
        <v>0</v>
      </c>
      <c r="V62" s="110">
        <f>+'1.เลย'!V62+'2.เชียงคาน ใส่แค่ปี68มา'!V62+'3.ด่านซ้าย'!V62+'4.ท่าลี่'!V62+'5.นาด้วง'!V62+'6.นาแห้ว ส่งทุกเดือน'!V62+'7.ปากชม'!V62+'8.ผาขาว'!V62+'9.ภูกระดึง'!V62+'10.ภูเรือ'!V62+'11.ภูหลวง'!V62+'12.วังสะพุง'!V62+'13.หนองหิน'!V62+'14.เอราวัณ'!V62</f>
        <v>0</v>
      </c>
      <c r="W62" s="110">
        <f>+'1.เลย'!W62+'2.เชียงคาน ใส่แค่ปี68มา'!W62+'3.ด่านซ้าย'!W62+'4.ท่าลี่'!W62+'5.นาด้วง'!W62+'6.นาแห้ว ส่งทุกเดือน'!W62+'7.ปากชม'!W62+'8.ผาขาว'!W62+'9.ภูกระดึง'!W62+'10.ภูเรือ'!W62+'11.ภูหลวง'!W62+'12.วังสะพุง'!W62+'13.หนองหิน'!W62+'14.เอราวัณ'!W62</f>
        <v>0</v>
      </c>
      <c r="X62" s="110">
        <f>+'1.เลย'!X62+'2.เชียงคาน ใส่แค่ปี68มา'!X62+'3.ด่านซ้าย'!X62+'4.ท่าลี่'!X62+'5.นาด้วง'!X62+'6.นาแห้ว ส่งทุกเดือน'!X62+'7.ปากชม'!X62+'8.ผาขาว'!X62+'9.ภูกระดึง'!X62+'10.ภูเรือ'!X62+'11.ภูหลวง'!X62+'12.วังสะพุง'!X62+'13.หนองหิน'!X62+'14.เอราวัณ'!X62</f>
        <v>0</v>
      </c>
      <c r="Y62" s="110">
        <f>+'1.เลย'!Y62+'2.เชียงคาน ใส่แค่ปี68มา'!Y62+'3.ด่านซ้าย'!Y62+'4.ท่าลี่'!Y62+'5.นาด้วง'!Y62+'6.นาแห้ว ส่งทุกเดือน'!Y62+'7.ปากชม'!Y62+'8.ผาขาว'!Y62+'9.ภูกระดึง'!Y62+'10.ภูเรือ'!Y62+'11.ภูหลวง'!Y62+'12.วังสะพุง'!Y62+'13.หนองหิน'!Y62+'14.เอราวัณ'!Y62</f>
        <v>0</v>
      </c>
      <c r="Z62" s="110">
        <f>+'1.เลย'!Z62+'2.เชียงคาน ใส่แค่ปี68มา'!Z62+'3.ด่านซ้าย'!Z62+'4.ท่าลี่'!Z62+'5.นาด้วง'!Z62+'6.นาแห้ว ส่งทุกเดือน'!Z62+'7.ปากชม'!Z62+'8.ผาขาว'!Z62+'9.ภูกระดึง'!Z62+'10.ภูเรือ'!Z62+'11.ภูหลวง'!Z62+'12.วังสะพุง'!Z62+'13.หนองหิน'!Z62+'14.เอราวัณ'!Z62</f>
        <v>0</v>
      </c>
      <c r="AA62" s="110">
        <f>+'1.เลย'!AA62+'2.เชียงคาน ใส่แค่ปี68มา'!AA62+'3.ด่านซ้าย'!AA62+'4.ท่าลี่'!AA62+'5.นาด้วง'!AA62+'6.นาแห้ว ส่งทุกเดือน'!AA62+'7.ปากชม'!AA62+'8.ผาขาว'!AA62+'9.ภูกระดึง'!AA62+'10.ภูเรือ'!AA62+'11.ภูหลวง'!AA62+'12.วังสะพุง'!AA62+'13.หนองหิน'!AA62+'14.เอราวัณ'!AA62</f>
        <v>0</v>
      </c>
      <c r="AB62" s="110">
        <f>+'1.เลย'!AB62+'2.เชียงคาน ใส่แค่ปี68มา'!AB62+'3.ด่านซ้าย'!AB62+'4.ท่าลี่'!AB62+'5.นาด้วง'!AB62+'6.นาแห้ว ส่งทุกเดือน'!AB62+'7.ปากชม'!AB62+'8.ผาขาว'!AB62+'9.ภูกระดึง'!AB62+'10.ภูเรือ'!AB62+'11.ภูหลวง'!AB62+'12.วังสะพุง'!AB62+'13.หนองหิน'!AB62+'14.เอราวัณ'!AB62</f>
        <v>0</v>
      </c>
      <c r="AC62" s="110">
        <f>+'1.เลย'!AC62+'2.เชียงคาน ใส่แค่ปี68มา'!AC62+'3.ด่านซ้าย'!AC62+'4.ท่าลี่'!AC62+'5.นาด้วง'!AC62+'6.นาแห้ว ส่งทุกเดือน'!AC62+'7.ปากชม'!AC62+'8.ผาขาว'!AC62+'9.ภูกระดึง'!AC62+'10.ภูเรือ'!AC62+'11.ภูหลวง'!AC62+'12.วังสะพุง'!AC62+'13.หนองหิน'!AC62+'14.เอราวัณ'!AC62</f>
        <v>0</v>
      </c>
      <c r="AD62" s="110">
        <f t="shared" si="21"/>
        <v>1564101.54</v>
      </c>
      <c r="AE62" s="111">
        <f t="shared" si="22"/>
        <v>13.547869553919446</v>
      </c>
      <c r="AF62" s="110">
        <f t="shared" si="23"/>
        <v>9980898.4600000009</v>
      </c>
      <c r="AG62" s="111">
        <f t="shared" si="24"/>
        <v>86.45213044608056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f>+'1.เลย'!E64+'2.เชียงคาน ใส่แค่ปี68มา'!E64+'3.ด่านซ้าย'!E64+'4.ท่าลี่'!E64+'5.นาด้วง'!E64+'6.นาแห้ว ส่งทุกเดือน'!E64+'7.ปากชม'!E64+'8.ผาขาว'!E64+'9.ภูกระดึง'!E64+'10.ภูเรือ'!E64+'11.ภูหลวง'!E64+'12.วังสะพุง'!E64+'13.หนองหิน'!E64+'14.เอราวัณ'!E64</f>
        <v>94605028.642299995</v>
      </c>
      <c r="F64" s="110">
        <f>+'1.เลย'!F64+'2.เชียงคาน ใส่แค่ปี68มา'!F64+'3.ด่านซ้าย'!F64+'4.ท่าลี่'!F64+'5.นาด้วง'!F64+'6.นาแห้ว ส่งทุกเดือน'!F64+'7.ปากชม'!F64+'8.ผาขาว'!F64+'9.ภูกระดึง'!F64+'10.ภูเรือ'!F64+'11.ภูหลวง'!F64+'12.วังสะพุง'!F64+'13.หนองหิน'!F64+'14.เอราวัณ'!F64</f>
        <v>2147649</v>
      </c>
      <c r="G64" s="110">
        <f>+'1.เลย'!G64+'2.เชียงคาน ใส่แค่ปี68มา'!G64+'3.ด่านซ้าย'!G64+'4.ท่าลี่'!G64+'5.นาด้วง'!G64+'6.นาแห้ว ส่งทุกเดือน'!G64+'7.ปากชม'!G64+'8.ผาขาว'!G64+'9.ภูกระดึง'!G64+'10.ภูเรือ'!G64+'11.ภูหลวง'!G64+'12.วังสะพุง'!G64+'13.หนองหิน'!G64+'14.เอราวัณ'!G64</f>
        <v>1949352.7600000002</v>
      </c>
      <c r="H64" s="110">
        <f>+'1.เลย'!H64+'2.เชียงคาน ใส่แค่ปี68มา'!H64+'3.ด่านซ้าย'!H64+'4.ท่าลี่'!H64+'5.นาด้วง'!H64+'6.นาแห้ว ส่งทุกเดือน'!H64+'7.ปากชม'!H64+'8.ผาขาว'!H64+'9.ภูกระดึง'!H64+'10.ภูเรือ'!H64+'11.ภูหลวง'!H64+'12.วังสะพุง'!H64+'13.หนองหิน'!H64+'14.เอราวัณ'!H64</f>
        <v>949979.39</v>
      </c>
      <c r="I64" s="110">
        <f>+'1.เลย'!I64+'2.เชียงคาน ใส่แค่ปี68มา'!I64+'3.ด่านซ้าย'!I64+'4.ท่าลี่'!I64+'5.นาด้วง'!I64+'6.นาแห้ว ส่งทุกเดือน'!I64+'7.ปากชม'!I64+'8.ผาขาว'!I64+'9.ภูกระดึง'!I64+'10.ภูเรือ'!I64+'11.ภูหลวง'!I64+'12.วังสะพุง'!I64+'13.หนองหิน'!I64+'14.เอราวัณ'!I64</f>
        <v>0</v>
      </c>
      <c r="J64" s="110">
        <f>+'1.เลย'!J64+'2.เชียงคาน ใส่แค่ปี68มา'!J64+'3.ด่านซ้าย'!J64+'4.ท่าลี่'!J64+'5.นาด้วง'!J64+'6.นาแห้ว ส่งทุกเดือน'!J64+'7.ปากชม'!J64+'8.ผาขาว'!J64+'9.ภูกระดึง'!J64+'10.ภูเรือ'!J64+'11.ภูหลวง'!J64+'12.วังสะพุง'!J64+'13.หนองหิน'!J64+'14.เอราวัณ'!J64</f>
        <v>149300</v>
      </c>
      <c r="K64" s="110">
        <f>+'1.เลย'!K64+'2.เชียงคาน ใส่แค่ปี68มา'!K64+'3.ด่านซ้าย'!K64+'4.ท่าลี่'!K64+'5.นาด้วง'!K64+'6.นาแห้ว ส่งทุกเดือน'!K64+'7.ปากชม'!K64+'8.ผาขาว'!K64+'9.ภูกระดึง'!K64+'10.ภูเรือ'!K64+'11.ภูหลวง'!K64+'12.วังสะพุง'!K64+'13.หนองหิน'!K64+'14.เอราวัณ'!K64</f>
        <v>0</v>
      </c>
      <c r="L64" s="110">
        <f>+'1.เลย'!L64+'2.เชียงคาน ใส่แค่ปี68มา'!L64+'3.ด่านซ้าย'!L64+'4.ท่าลี่'!L64+'5.นาด้วง'!L64+'6.นาแห้ว ส่งทุกเดือน'!L64+'7.ปากชม'!L64+'8.ผาขาว'!L64+'9.ภูกระดึง'!L64+'10.ภูเรือ'!L64+'11.ภูหลวง'!L64+'12.วังสะพุง'!L64+'13.หนองหิน'!L64+'14.เอราวัณ'!L64</f>
        <v>738225</v>
      </c>
      <c r="M64" s="110">
        <f>+'1.เลย'!M64+'2.เชียงคาน ใส่แค่ปี68มา'!M64+'3.ด่านซ้าย'!M64+'4.ท่าลี่'!M64+'5.นาด้วง'!M64+'6.นาแห้ว ส่งทุกเดือน'!M64+'7.ปากชม'!M64+'8.ผาขาว'!M64+'9.ภูกระดึง'!M64+'10.ภูเรือ'!M64+'11.ภูหลวง'!M64+'12.วังสะพุง'!M64+'13.หนองหิน'!M64+'14.เอราวัณ'!M64</f>
        <v>0</v>
      </c>
      <c r="N64" s="110">
        <f>+'1.เลย'!N64+'2.เชียงคาน ใส่แค่ปี68มา'!N64+'3.ด่านซ้าย'!N64+'4.ท่าลี่'!N64+'5.นาด้วง'!N64+'6.นาแห้ว ส่งทุกเดือน'!N64+'7.ปากชม'!N64+'8.ผาขาว'!N64+'9.ภูกระดึง'!N64+'10.ภูเรือ'!N64+'11.ภูหลวง'!N64+'12.วังสะพุง'!N64+'13.หนองหิน'!N64+'14.เอราวัณ'!N64</f>
        <v>245676.87</v>
      </c>
      <c r="O64" s="110">
        <f>+'1.เลย'!O64+'2.เชียงคาน ใส่แค่ปี68มา'!O64+'3.ด่านซ้าย'!O64+'4.ท่าลี่'!O64+'5.นาด้วง'!O64+'6.นาแห้ว ส่งทุกเดือน'!O64+'7.ปากชม'!O64+'8.ผาขาว'!O64+'9.ภูกระดึง'!O64+'10.ภูเรือ'!O64+'11.ภูหลวง'!O64+'12.วังสะพุง'!O64+'13.หนองหิน'!O64+'14.เอราวัณ'!O64</f>
        <v>0</v>
      </c>
      <c r="P64" s="110">
        <f>+'1.เลย'!P64+'2.เชียงคาน ใส่แค่ปี68มา'!P64+'3.ด่านซ้าย'!P64+'4.ท่าลี่'!P64+'5.นาด้วง'!P64+'6.นาแห้ว ส่งทุกเดือน'!P64+'7.ปากชม'!P64+'8.ผาขาว'!P64+'9.ภูกระดึง'!P64+'10.ภูเรือ'!P64+'11.ภูหลวง'!P64+'12.วังสะพุง'!P64+'13.หนองหิน'!P64+'14.เอราวัณ'!P64</f>
        <v>148100</v>
      </c>
      <c r="Q64" s="110">
        <f>+'1.เลย'!Q64+'2.เชียงคาน ใส่แค่ปี68มา'!Q64+'3.ด่านซ้าย'!Q64+'4.ท่าลี่'!Q64+'5.นาด้วง'!Q64+'6.นาแห้ว ส่งทุกเดือน'!Q64+'7.ปากชม'!Q64+'8.ผาขาว'!Q64+'9.ภูกระดึง'!Q64+'10.ภูเรือ'!Q64+'11.ภูหลวง'!Q64+'12.วังสะพุง'!Q64+'13.หนองหิน'!Q64+'14.เอราวัณ'!Q64</f>
        <v>0</v>
      </c>
      <c r="R64" s="110">
        <f>+'1.เลย'!R64+'2.เชียงคาน ใส่แค่ปี68มา'!R64+'3.ด่านซ้าย'!R64+'4.ท่าลี่'!R64+'5.นาด้วง'!R64+'6.นาแห้ว ส่งทุกเดือน'!R64+'7.ปากชม'!R64+'8.ผาขาว'!R64+'9.ภูกระดึง'!R64+'10.ภูเรือ'!R64+'11.ภูหลวง'!R64+'12.วังสะพุง'!R64+'13.หนองหิน'!R64+'14.เอราวัณ'!R64</f>
        <v>354756.32</v>
      </c>
      <c r="S64" s="110">
        <f>+'1.เลย'!S64+'2.เชียงคาน ใส่แค่ปี68มา'!S64+'3.ด่านซ้าย'!S64+'4.ท่าลี่'!S64+'5.นาด้วง'!S64+'6.นาแห้ว ส่งทุกเดือน'!S64+'7.ปากชม'!S64+'8.ผาขาว'!S64+'9.ภูกระดึง'!S64+'10.ภูเรือ'!S64+'11.ภูหลวง'!S64+'12.วังสะพุง'!S64+'13.หนองหิน'!S64+'14.เอราวัณ'!S64</f>
        <v>0</v>
      </c>
      <c r="T64" s="110">
        <f>+'1.เลย'!T64+'2.เชียงคาน ใส่แค่ปี68มา'!T64+'3.ด่านซ้าย'!T64+'4.ท่าลี่'!T64+'5.นาด้วง'!T64+'6.นาแห้ว ส่งทุกเดือน'!T64+'7.ปากชม'!T64+'8.ผาขาว'!T64+'9.ภูกระดึง'!T64+'10.ภูเรือ'!T64+'11.ภูหลวง'!T64+'12.วังสะพุง'!T64+'13.หนองหิน'!T64+'14.เอราวัณ'!T64</f>
        <v>361558.32</v>
      </c>
      <c r="U64" s="110">
        <f>+'1.เลย'!U64+'2.เชียงคาน ใส่แค่ปี68มา'!U64+'3.ด่านซ้าย'!U64+'4.ท่าลี่'!U64+'5.นาด้วง'!U64+'6.นาแห้ว ส่งทุกเดือน'!U64+'7.ปากชม'!U64+'8.ผาขาว'!U64+'9.ภูกระดึง'!U64+'10.ภูเรือ'!U64+'11.ภูหลวง'!U64+'12.วังสะพุง'!U64+'13.หนองหิน'!U64+'14.เอราวัณ'!U64</f>
        <v>0</v>
      </c>
      <c r="V64" s="110">
        <f>+'1.เลย'!V64+'2.เชียงคาน ใส่แค่ปี68มา'!V64+'3.ด่านซ้าย'!V64+'4.ท่าลี่'!V64+'5.นาด้วง'!V64+'6.นาแห้ว ส่งทุกเดือน'!V64+'7.ปากชม'!V64+'8.ผาขาว'!V64+'9.ภูกระดึง'!V64+'10.ภูเรือ'!V64+'11.ภูหลวง'!V64+'12.วังสะพุง'!V64+'13.หนองหิน'!V64+'14.เอราวัณ'!V64</f>
        <v>361558.32</v>
      </c>
      <c r="W64" s="110">
        <f>+'1.เลย'!W64+'2.เชียงคาน ใส่แค่ปี68มา'!W64+'3.ด่านซ้าย'!W64+'4.ท่าลี่'!W64+'5.นาด้วง'!W64+'6.นาแห้ว ส่งทุกเดือน'!W64+'7.ปากชม'!W64+'8.ผาขาว'!W64+'9.ภูกระดึง'!W64+'10.ภูเรือ'!W64+'11.ภูหลวง'!W64+'12.วังสะพุง'!W64+'13.หนองหิน'!W64+'14.เอราวัณ'!W64</f>
        <v>0</v>
      </c>
      <c r="X64" s="110">
        <f>+'1.เลย'!X64+'2.เชียงคาน ใส่แค่ปี68มา'!X64+'3.ด่านซ้าย'!X64+'4.ท่าลี่'!X64+'5.นาด้วง'!X64+'6.นาแห้ว ส่งทุกเดือน'!X64+'7.ปากชม'!X64+'8.ผาขาว'!X64+'9.ภูกระดึง'!X64+'10.ภูเรือ'!X64+'11.ภูหลวง'!X64+'12.วังสะพุง'!X64+'13.หนองหิน'!X64+'14.เอราวัณ'!X64</f>
        <v>464558.32</v>
      </c>
      <c r="Y64" s="110">
        <f>+'1.เลย'!Y64+'2.เชียงคาน ใส่แค่ปี68มา'!Y64+'3.ด่านซ้าย'!Y64+'4.ท่าลี่'!Y64+'5.นาด้วง'!Y64+'6.นาแห้ว ส่งทุกเดือน'!Y64+'7.ปากชม'!Y64+'8.ผาขาว'!Y64+'9.ภูกระดึง'!Y64+'10.ภูเรือ'!Y64+'11.ภูหลวง'!Y64+'12.วังสะพุง'!Y64+'13.หนองหิน'!Y64+'14.เอราวัณ'!Y64</f>
        <v>0</v>
      </c>
      <c r="Z64" s="110">
        <f>+'1.เลย'!Z64+'2.เชียงคาน ใส่แค่ปี68มา'!Z64+'3.ด่านซ้าย'!Z64+'4.ท่าลี่'!Z64+'5.นาด้วง'!Z64+'6.นาแห้ว ส่งทุกเดือน'!Z64+'7.ปากชม'!Z64+'8.ผาขาว'!Z64+'9.ภูกระดึง'!Z64+'10.ภูเรือ'!Z64+'11.ภูหลวง'!Z64+'12.วังสะพุง'!Z64+'13.หนองหิน'!Z64+'14.เอราวัณ'!Z64</f>
        <v>522858.32</v>
      </c>
      <c r="AA64" s="110">
        <f>+'1.เลย'!AA64+'2.เชียงคาน ใส่แค่ปี68มา'!AA64+'3.ด่านซ้าย'!AA64+'4.ท่าลี่'!AA64+'5.นาด้วง'!AA64+'6.นาแห้ว ส่งทุกเดือน'!AA64+'7.ปากชม'!AA64+'8.ผาขาว'!AA64+'9.ภูกระดึง'!AA64+'10.ภูเรือ'!AA64+'11.ภูหลวง'!AA64+'12.วังสะพุง'!AA64+'13.หนองหิน'!AA64+'14.เอราวัณ'!AA64</f>
        <v>0</v>
      </c>
      <c r="AB64" s="110">
        <f>+'1.เลย'!AB64+'2.เชียงคาน ใส่แค่ปี68มา'!AB64+'3.ด่านซ้าย'!AB64+'4.ท่าลี่'!AB64+'5.นาด้วง'!AB64+'6.นาแห้ว ส่งทุกเดือน'!AB64+'7.ปากชม'!AB64+'8.ผาขาว'!AB64+'9.ภูกระดึง'!AB64+'10.ภูเรือ'!AB64+'11.ภูหลวง'!AB64+'12.วังสะพุง'!AB64+'13.หนองหิน'!AB64+'14.เอราวัณ'!AB64</f>
        <v>95050</v>
      </c>
      <c r="AC64" s="110">
        <f>+'1.เลย'!AC64+'2.เชียงคาน ใส่แค่ปี68มา'!AC64+'3.ด่านซ้าย'!AC64+'4.ท่าลี่'!AC64+'5.นาด้วง'!AC64+'6.นาแห้ว ส่งทุกเดือน'!AC64+'7.ปากชม'!AC64+'8.ผาขาว'!AC64+'9.ภูกระดึง'!AC64+'10.ภูเรือ'!AC64+'11.ภูหลวง'!AC64+'12.วังสะพุง'!AC64+'13.หนองหิน'!AC64+'14.เอราวัณ'!AC64</f>
        <v>0</v>
      </c>
      <c r="AD64" s="110">
        <f t="shared" ref="AD64:AD71" si="25">SUM(F64:AC64)</f>
        <v>8488622.620000001</v>
      </c>
      <c r="AE64" s="111">
        <f t="shared" ref="AE64:AE71" si="26">+AD64*100/E64</f>
        <v>8.9726970561949084</v>
      </c>
      <c r="AF64" s="110">
        <f t="shared" ref="AF64:AF71" si="27">+E64-AD64</f>
        <v>86116406.02229999</v>
      </c>
      <c r="AG64" s="111">
        <f t="shared" ref="AG64:AG71" si="28">+AF64*100/E64</f>
        <v>91.027302943805097</v>
      </c>
    </row>
    <row r="65" spans="1:33" ht="24" customHeight="1">
      <c r="B65" s="109"/>
      <c r="C65" s="109"/>
      <c r="D65" s="109" t="s">
        <v>142</v>
      </c>
      <c r="E65" s="110">
        <f>+'1.เลย'!E65+'2.เชียงคาน ใส่แค่ปี68มา'!E65+'3.ด่านซ้าย'!E65+'4.ท่าลี่'!E65+'5.นาด้วง'!E65+'6.นาแห้ว ส่งทุกเดือน'!E65+'7.ปากชม'!E65+'8.ผาขาว'!E65+'9.ภูกระดึง'!E65+'10.ภูเรือ'!E65+'11.ภูหลวง'!E65+'12.วังสะพุง'!E65+'13.หนองหิน'!E65+'14.เอราวัณ'!E65</f>
        <v>106534488.81919999</v>
      </c>
      <c r="F65" s="110">
        <f>+'1.เลย'!F65+'2.เชียงคาน ใส่แค่ปี68มา'!F65+'3.ด่านซ้าย'!F65+'4.ท่าลี่'!F65+'5.นาด้วง'!F65+'6.นาแห้ว ส่งทุกเดือน'!F65+'7.ปากชม'!F65+'8.ผาขาว'!F65+'9.ภูกระดึง'!F65+'10.ภูเรือ'!F65+'11.ภูหลวง'!F65+'12.วังสะพุง'!F65+'13.หนองหิน'!F65+'14.เอราวัณ'!F65</f>
        <v>1373336.95</v>
      </c>
      <c r="G65" s="110">
        <f>+'1.เลย'!G65+'2.เชียงคาน ใส่แค่ปี68มา'!G65+'3.ด่านซ้าย'!G65+'4.ท่าลี่'!G65+'5.นาด้วง'!G65+'6.นาแห้ว ส่งทุกเดือน'!G65+'7.ปากชม'!G65+'8.ผาขาว'!G65+'9.ภูกระดึง'!G65+'10.ภูเรือ'!G65+'11.ภูหลวง'!G65+'12.วังสะพุง'!G65+'13.หนองหิน'!G65+'14.เอราวัณ'!G65</f>
        <v>2269267.13</v>
      </c>
      <c r="H65" s="110">
        <f>+'1.เลย'!H65+'2.เชียงคาน ใส่แค่ปี68มา'!H65+'3.ด่านซ้าย'!H65+'4.ท่าลี่'!H65+'5.นาด้วง'!H65+'6.นาแห้ว ส่งทุกเดือน'!H65+'7.ปากชม'!H65+'8.ผาขาว'!H65+'9.ภูกระดึง'!H65+'10.ภูเรือ'!H65+'11.ภูหลวง'!H65+'12.วังสะพุง'!H65+'13.หนองหิน'!H65+'14.เอราวัณ'!H65</f>
        <v>14897.61</v>
      </c>
      <c r="I65" s="110">
        <f>+'1.เลย'!I65+'2.เชียงคาน ใส่แค่ปี68มา'!I65+'3.ด่านซ้าย'!I65+'4.ท่าลี่'!I65+'5.นาด้วง'!I65+'6.นาแห้ว ส่งทุกเดือน'!I65+'7.ปากชม'!I65+'8.ผาขาว'!I65+'9.ภูกระดึง'!I65+'10.ภูเรือ'!I65+'11.ภูหลวง'!I65+'12.วังสะพุง'!I65+'13.หนองหิน'!I65+'14.เอราวัณ'!I65</f>
        <v>0</v>
      </c>
      <c r="J65" s="110">
        <f>+'1.เลย'!J65+'2.เชียงคาน ใส่แค่ปี68มา'!J65+'3.ด่านซ้าย'!J65+'4.ท่าลี่'!J65+'5.นาด้วง'!J65+'6.นาแห้ว ส่งทุกเดือน'!J65+'7.ปากชม'!J65+'8.ผาขาว'!J65+'9.ภูกระดึง'!J65+'10.ภูเรือ'!J65+'11.ภูหลวง'!J65+'12.วังสะพุง'!J65+'13.หนองหิน'!J65+'14.เอราวัณ'!J65</f>
        <v>5000</v>
      </c>
      <c r="K65" s="110">
        <f>+'1.เลย'!K65+'2.เชียงคาน ใส่แค่ปี68มา'!K65+'3.ด่านซ้าย'!K65+'4.ท่าลี่'!K65+'5.นาด้วง'!K65+'6.นาแห้ว ส่งทุกเดือน'!K65+'7.ปากชม'!K65+'8.ผาขาว'!K65+'9.ภูกระดึง'!K65+'10.ภูเรือ'!K65+'11.ภูหลวง'!K65+'12.วังสะพุง'!K65+'13.หนองหิน'!K65+'14.เอราวัณ'!K65</f>
        <v>0</v>
      </c>
      <c r="L65" s="110">
        <f>+'1.เลย'!L65+'2.เชียงคาน ใส่แค่ปี68มา'!L65+'3.ด่านซ้าย'!L65+'4.ท่าลี่'!L65+'5.นาด้วง'!L65+'6.นาแห้ว ส่งทุกเดือน'!L65+'7.ปากชม'!L65+'8.ผาขาว'!L65+'9.ภูกระดึง'!L65+'10.ภูเรือ'!L65+'11.ภูหลวง'!L65+'12.วังสะพุง'!L65+'13.หนองหิน'!L65+'14.เอราวัณ'!L65</f>
        <v>29190</v>
      </c>
      <c r="M65" s="110">
        <f>+'1.เลย'!M65+'2.เชียงคาน ใส่แค่ปี68มา'!M65+'3.ด่านซ้าย'!M65+'4.ท่าลี่'!M65+'5.นาด้วง'!M65+'6.นาแห้ว ส่งทุกเดือน'!M65+'7.ปากชม'!M65+'8.ผาขาว'!M65+'9.ภูกระดึง'!M65+'10.ภูเรือ'!M65+'11.ภูหลวง'!M65+'12.วังสะพุง'!M65+'13.หนองหิน'!M65+'14.เอราวัณ'!M65</f>
        <v>0</v>
      </c>
      <c r="N65" s="110">
        <f>+'1.เลย'!N65+'2.เชียงคาน ใส่แค่ปี68มา'!N65+'3.ด่านซ้าย'!N65+'4.ท่าลี่'!N65+'5.นาด้วง'!N65+'6.นาแห้ว ส่งทุกเดือน'!N65+'7.ปากชม'!N65+'8.ผาขาว'!N65+'9.ภูกระดึง'!N65+'10.ภูเรือ'!N65+'11.ภูหลวง'!N65+'12.วังสะพุง'!N65+'13.หนองหิน'!N65+'14.เอราวัณ'!N65</f>
        <v>2720</v>
      </c>
      <c r="O65" s="110">
        <f>+'1.เลย'!O65+'2.เชียงคาน ใส่แค่ปี68มา'!O65+'3.ด่านซ้าย'!O65+'4.ท่าลี่'!O65+'5.นาด้วง'!O65+'6.นาแห้ว ส่งทุกเดือน'!O65+'7.ปากชม'!O65+'8.ผาขาว'!O65+'9.ภูกระดึง'!O65+'10.ภูเรือ'!O65+'11.ภูหลวง'!O65+'12.วังสะพุง'!O65+'13.หนองหิน'!O65+'14.เอราวัณ'!O65</f>
        <v>0</v>
      </c>
      <c r="P65" s="110">
        <f>+'1.เลย'!P65+'2.เชียงคาน ใส่แค่ปี68มา'!P65+'3.ด่านซ้าย'!P65+'4.ท่าลี่'!P65+'5.นาด้วง'!P65+'6.นาแห้ว ส่งทุกเดือน'!P65+'7.ปากชม'!P65+'8.ผาขาว'!P65+'9.ภูกระดึง'!P65+'10.ภูเรือ'!P65+'11.ภูหลวง'!P65+'12.วังสะพุง'!P65+'13.หนองหิน'!P65+'14.เอราวัณ'!P65</f>
        <v>6025</v>
      </c>
      <c r="Q65" s="110">
        <f>+'1.เลย'!Q65+'2.เชียงคาน ใส่แค่ปี68มา'!Q65+'3.ด่านซ้าย'!Q65+'4.ท่าลี่'!Q65+'5.นาด้วง'!Q65+'6.นาแห้ว ส่งทุกเดือน'!Q65+'7.ปากชม'!Q65+'8.ผาขาว'!Q65+'9.ภูกระดึง'!Q65+'10.ภูเรือ'!Q65+'11.ภูหลวง'!Q65+'12.วังสะพุง'!Q65+'13.หนองหิน'!Q65+'14.เอราวัณ'!Q65</f>
        <v>0</v>
      </c>
      <c r="R65" s="110">
        <f>+'1.เลย'!R65+'2.เชียงคาน ใส่แค่ปี68มา'!R65+'3.ด่านซ้าย'!R65+'4.ท่าลี่'!R65+'5.นาด้วง'!R65+'6.นาแห้ว ส่งทุกเดือน'!R65+'7.ปากชม'!R65+'8.ผาขาว'!R65+'9.ภูกระดึง'!R65+'10.ภูเรือ'!R65+'11.ภูหลวง'!R65+'12.วังสะพุง'!R65+'13.หนองหิน'!R65+'14.เอราวัณ'!R65</f>
        <v>28040</v>
      </c>
      <c r="S65" s="110">
        <f>+'1.เลย'!S65+'2.เชียงคาน ใส่แค่ปี68มา'!S65+'3.ด่านซ้าย'!S65+'4.ท่าลี่'!S65+'5.นาด้วง'!S65+'6.นาแห้ว ส่งทุกเดือน'!S65+'7.ปากชม'!S65+'8.ผาขาว'!S65+'9.ภูกระดึง'!S65+'10.ภูเรือ'!S65+'11.ภูหลวง'!S65+'12.วังสะพุง'!S65+'13.หนองหิน'!S65+'14.เอราวัณ'!S65</f>
        <v>0</v>
      </c>
      <c r="T65" s="110">
        <f>+'1.เลย'!T65+'2.เชียงคาน ใส่แค่ปี68มา'!T65+'3.ด่านซ้าย'!T65+'4.ท่าลี่'!T65+'5.นาด้วง'!T65+'6.นาแห้ว ส่งทุกเดือน'!T65+'7.ปากชม'!T65+'8.ผาขาว'!T65+'9.ภูกระดึง'!T65+'10.ภูเรือ'!T65+'11.ภูหลวง'!T65+'12.วังสะพุง'!T65+'13.หนองหิน'!T65+'14.เอราวัณ'!T65</f>
        <v>4770</v>
      </c>
      <c r="U65" s="110">
        <f>+'1.เลย'!U65+'2.เชียงคาน ใส่แค่ปี68มา'!U65+'3.ด่านซ้าย'!U65+'4.ท่าลี่'!U65+'5.นาด้วง'!U65+'6.นาแห้ว ส่งทุกเดือน'!U65+'7.ปากชม'!U65+'8.ผาขาว'!U65+'9.ภูกระดึง'!U65+'10.ภูเรือ'!U65+'11.ภูหลวง'!U65+'12.วังสะพุง'!U65+'13.หนองหิน'!U65+'14.เอราวัณ'!U65</f>
        <v>0</v>
      </c>
      <c r="V65" s="110">
        <f>+'1.เลย'!V65+'2.เชียงคาน ใส่แค่ปี68มา'!V65+'3.ด่านซ้าย'!V65+'4.ท่าลี่'!V65+'5.นาด้วง'!V65+'6.นาแห้ว ส่งทุกเดือน'!V65+'7.ปากชม'!V65+'8.ผาขาว'!V65+'9.ภูกระดึง'!V65+'10.ภูเรือ'!V65+'11.ภูหลวง'!V65+'12.วังสะพุง'!V65+'13.หนองหิน'!V65+'14.เอราวัณ'!V65</f>
        <v>14455</v>
      </c>
      <c r="W65" s="110">
        <f>+'1.เลย'!W65+'2.เชียงคาน ใส่แค่ปี68มา'!W65+'3.ด่านซ้าย'!W65+'4.ท่าลี่'!W65+'5.นาด้วง'!W65+'6.นาแห้ว ส่งทุกเดือน'!W65+'7.ปากชม'!W65+'8.ผาขาว'!W65+'9.ภูกระดึง'!W65+'10.ภูเรือ'!W65+'11.ภูหลวง'!W65+'12.วังสะพุง'!W65+'13.หนองหิน'!W65+'14.เอราวัณ'!W65</f>
        <v>0</v>
      </c>
      <c r="X65" s="110">
        <f>+'1.เลย'!X65+'2.เชียงคาน ใส่แค่ปี68มา'!X65+'3.ด่านซ้าย'!X65+'4.ท่าลี่'!X65+'5.นาด้วง'!X65+'6.นาแห้ว ส่งทุกเดือน'!X65+'7.ปากชม'!X65+'8.ผาขาว'!X65+'9.ภูกระดึง'!X65+'10.ภูเรือ'!X65+'11.ภูหลวง'!X65+'12.วังสะพุง'!X65+'13.หนองหิน'!X65+'14.เอราวัณ'!X65</f>
        <v>86689.9</v>
      </c>
      <c r="Y65" s="110">
        <f>+'1.เลย'!Y65+'2.เชียงคาน ใส่แค่ปี68มา'!Y65+'3.ด่านซ้าย'!Y65+'4.ท่าลี่'!Y65+'5.นาด้วง'!Y65+'6.นาแห้ว ส่งทุกเดือน'!Y65+'7.ปากชม'!Y65+'8.ผาขาว'!Y65+'9.ภูกระดึง'!Y65+'10.ภูเรือ'!Y65+'11.ภูหลวง'!Y65+'12.วังสะพุง'!Y65+'13.หนองหิน'!Y65+'14.เอราวัณ'!Y65</f>
        <v>0</v>
      </c>
      <c r="Z65" s="110">
        <f>+'1.เลย'!Z65+'2.เชียงคาน ใส่แค่ปี68มา'!Z65+'3.ด่านซ้าย'!Z65+'4.ท่าลี่'!Z65+'5.นาด้วง'!Z65+'6.นาแห้ว ส่งทุกเดือน'!Z65+'7.ปากชม'!Z65+'8.ผาขาว'!Z65+'9.ภูกระดึง'!Z65+'10.ภูเรือ'!Z65+'11.ภูหลวง'!Z65+'12.วังสะพุง'!Z65+'13.หนองหิน'!Z65+'14.เอราวัณ'!Z65</f>
        <v>147900</v>
      </c>
      <c r="AA65" s="110">
        <f>+'1.เลย'!AA65+'2.เชียงคาน ใส่แค่ปี68มา'!AA65+'3.ด่านซ้าย'!AA65+'4.ท่าลี่'!AA65+'5.นาด้วง'!AA65+'6.นาแห้ว ส่งทุกเดือน'!AA65+'7.ปากชม'!AA65+'8.ผาขาว'!AA65+'9.ภูกระดึง'!AA65+'10.ภูเรือ'!AA65+'11.ภูหลวง'!AA65+'12.วังสะพุง'!AA65+'13.หนองหิน'!AA65+'14.เอราวัณ'!AA65</f>
        <v>0</v>
      </c>
      <c r="AB65" s="110">
        <f>+'1.เลย'!AB65+'2.เชียงคาน ใส่แค่ปี68มา'!AB65+'3.ด่านซ้าย'!AB65+'4.ท่าลี่'!AB65+'5.นาด้วง'!AB65+'6.นาแห้ว ส่งทุกเดือน'!AB65+'7.ปากชม'!AB65+'8.ผาขาว'!AB65+'9.ภูกระดึง'!AB65+'10.ภูเรือ'!AB65+'11.ภูหลวง'!AB65+'12.วังสะพุง'!AB65+'13.หนองหิน'!AB65+'14.เอราวัณ'!AB65</f>
        <v>6850</v>
      </c>
      <c r="AC65" s="110">
        <f>+'1.เลย'!AC65+'2.เชียงคาน ใส่แค่ปี68มา'!AC65+'3.ด่านซ้าย'!AC65+'4.ท่าลี่'!AC65+'5.นาด้วง'!AC65+'6.นาแห้ว ส่งทุกเดือน'!AC65+'7.ปากชม'!AC65+'8.ผาขาว'!AC65+'9.ภูกระดึง'!AC65+'10.ภูเรือ'!AC65+'11.ภูหลวง'!AC65+'12.วังสะพุง'!AC65+'13.หนองหิน'!AC65+'14.เอราวัณ'!AC65</f>
        <v>0</v>
      </c>
      <c r="AD65" s="110">
        <f t="shared" si="25"/>
        <v>3989141.59</v>
      </c>
      <c r="AE65" s="111">
        <f t="shared" si="26"/>
        <v>3.744460253402055</v>
      </c>
      <c r="AF65" s="110">
        <f t="shared" si="27"/>
        <v>102545347.22919999</v>
      </c>
      <c r="AG65" s="111">
        <f t="shared" si="28"/>
        <v>96.255539746597933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2206287378.5778999</v>
      </c>
      <c r="F66" s="115">
        <f t="shared" si="29"/>
        <v>66801399.140000015</v>
      </c>
      <c r="G66" s="115">
        <f t="shared" si="29"/>
        <v>58194589.829999991</v>
      </c>
      <c r="H66" s="115">
        <f t="shared" si="29"/>
        <v>4360328.3899999997</v>
      </c>
      <c r="I66" s="115">
        <f t="shared" si="29"/>
        <v>0</v>
      </c>
      <c r="J66" s="115">
        <f t="shared" si="29"/>
        <v>2928769.16</v>
      </c>
      <c r="K66" s="115">
        <f t="shared" si="29"/>
        <v>0</v>
      </c>
      <c r="L66" s="115">
        <f t="shared" si="29"/>
        <v>5988541.3200000003</v>
      </c>
      <c r="M66" s="115">
        <f t="shared" si="29"/>
        <v>0</v>
      </c>
      <c r="N66" s="115">
        <f t="shared" si="29"/>
        <v>2096423.81</v>
      </c>
      <c r="O66" s="115">
        <f t="shared" si="29"/>
        <v>0</v>
      </c>
      <c r="P66" s="115">
        <f t="shared" si="29"/>
        <v>2444592.9299999997</v>
      </c>
      <c r="Q66" s="115">
        <f t="shared" si="29"/>
        <v>0</v>
      </c>
      <c r="R66" s="115">
        <f t="shared" si="29"/>
        <v>3555090.1799999997</v>
      </c>
      <c r="S66" s="115">
        <f t="shared" si="29"/>
        <v>0</v>
      </c>
      <c r="T66" s="115">
        <f t="shared" si="29"/>
        <v>3832572.29</v>
      </c>
      <c r="U66" s="115">
        <f t="shared" si="29"/>
        <v>0</v>
      </c>
      <c r="V66" s="115">
        <f t="shared" si="29"/>
        <v>3182457.98</v>
      </c>
      <c r="W66" s="115">
        <f t="shared" si="29"/>
        <v>0</v>
      </c>
      <c r="X66" s="115">
        <f t="shared" si="29"/>
        <v>3563096.92</v>
      </c>
      <c r="Y66" s="115">
        <f t="shared" si="29"/>
        <v>0</v>
      </c>
      <c r="Z66" s="115">
        <f t="shared" si="29"/>
        <v>3280190.2699999996</v>
      </c>
      <c r="AA66" s="115">
        <f t="shared" si="29"/>
        <v>0</v>
      </c>
      <c r="AB66" s="115">
        <f t="shared" si="29"/>
        <v>2576287.06</v>
      </c>
      <c r="AC66" s="115">
        <f t="shared" si="29"/>
        <v>0</v>
      </c>
      <c r="AD66" s="115">
        <f t="shared" si="25"/>
        <v>162804339.28</v>
      </c>
      <c r="AE66" s="116">
        <f t="shared" si="26"/>
        <v>7.3791084906145956</v>
      </c>
      <c r="AF66" s="115">
        <f t="shared" si="27"/>
        <v>2043483039.2979</v>
      </c>
      <c r="AG66" s="116">
        <f t="shared" si="28"/>
        <v>92.620891509385416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-787579101.07300019</v>
      </c>
      <c r="F67" s="115">
        <f t="shared" si="30"/>
        <v>59488909.169999957</v>
      </c>
      <c r="G67" s="115" t="e">
        <f t="shared" si="30"/>
        <v>#REF!</v>
      </c>
      <c r="H67" s="115">
        <f t="shared" si="30"/>
        <v>-851951.65999999968</v>
      </c>
      <c r="I67" s="115">
        <f t="shared" si="30"/>
        <v>0</v>
      </c>
      <c r="J67" s="115">
        <f t="shared" si="30"/>
        <v>2757900.71</v>
      </c>
      <c r="K67" s="115">
        <f t="shared" si="30"/>
        <v>0</v>
      </c>
      <c r="L67" s="115">
        <f t="shared" si="30"/>
        <v>-4636511.57</v>
      </c>
      <c r="M67" s="115">
        <f t="shared" si="30"/>
        <v>0</v>
      </c>
      <c r="N67" s="115">
        <f t="shared" si="30"/>
        <v>5091202.33</v>
      </c>
      <c r="O67" s="115">
        <f t="shared" si="30"/>
        <v>0</v>
      </c>
      <c r="P67" s="115">
        <f t="shared" si="30"/>
        <v>-748739.54999999958</v>
      </c>
      <c r="Q67" s="115">
        <f t="shared" si="30"/>
        <v>0</v>
      </c>
      <c r="R67" s="115">
        <f t="shared" si="30"/>
        <v>-2246251.1499999994</v>
      </c>
      <c r="S67" s="115">
        <f t="shared" si="30"/>
        <v>0</v>
      </c>
      <c r="T67" s="115">
        <f t="shared" si="30"/>
        <v>-1671069.3499999996</v>
      </c>
      <c r="U67" s="115">
        <f t="shared" si="30"/>
        <v>0</v>
      </c>
      <c r="V67" s="115">
        <f t="shared" si="30"/>
        <v>-156403.31000000006</v>
      </c>
      <c r="W67" s="115">
        <f t="shared" si="30"/>
        <v>0</v>
      </c>
      <c r="X67" s="115">
        <f t="shared" si="30"/>
        <v>-2903337.69</v>
      </c>
      <c r="Y67" s="115">
        <f t="shared" si="30"/>
        <v>0</v>
      </c>
      <c r="Z67" s="115">
        <f t="shared" si="30"/>
        <v>273102.79000000004</v>
      </c>
      <c r="AA67" s="115">
        <f t="shared" si="30"/>
        <v>0</v>
      </c>
      <c r="AB67" s="115">
        <f t="shared" si="30"/>
        <v>3133230.3300000005</v>
      </c>
      <c r="AC67" s="115">
        <f t="shared" si="30"/>
        <v>0</v>
      </c>
      <c r="AD67" s="115" t="e">
        <f t="shared" si="25"/>
        <v>#REF!</v>
      </c>
      <c r="AE67" s="116" t="e">
        <f t="shared" si="26"/>
        <v>#REF!</v>
      </c>
      <c r="AF67" s="115" t="e">
        <f t="shared" si="27"/>
        <v>#REF!</v>
      </c>
      <c r="AG67" s="116" t="e">
        <f t="shared" si="28"/>
        <v>#REF!</v>
      </c>
    </row>
    <row r="68" spans="1:33" ht="24" customHeight="1">
      <c r="B68" s="109"/>
      <c r="C68" s="109"/>
      <c r="D68" s="119" t="s">
        <v>145</v>
      </c>
      <c r="E68" s="110">
        <f>+'1.เลย'!E68+'2.เชียงคาน ใส่แค่ปี68มา'!E68+'3.ด่านซ้าย'!E68+'4.ท่าลี่'!E68+'5.นาด้วง'!E68+'6.นาแห้ว ส่งทุกเดือน'!E68+'7.ปากชม'!E68+'8.ผาขาว'!E68+'9.ภูกระดึง'!E68+'10.ภูเรือ'!E68+'11.ภูหลวง'!E68+'12.วังสะพุง'!E68+'13.หนองหิน'!E68+'14.เอราวัณ'!E68</f>
        <v>12076640.330000002</v>
      </c>
      <c r="F68" s="110">
        <f>+'1.เลย'!F68+'2.เชียงคาน ใส่แค่ปี68มา'!F68+'3.ด่านซ้าย'!F68+'4.ท่าลี่'!F68+'5.นาด้วง'!F68+'6.นาแห้ว ส่งทุกเดือน'!F68+'7.ปากชม'!F68+'8.ผาขาว'!F68+'9.ภูกระดึง'!F68+'10.ภูเรือ'!F68+'11.ภูหลวง'!F68+'12.วังสะพุง'!F68+'13.หนองหิน'!F68+'14.เอราวัณ'!F68</f>
        <v>7600626.0599999996</v>
      </c>
      <c r="G68" s="110">
        <f>+'1.เลย'!G68+'2.เชียงคาน ใส่แค่ปี68มา'!G68+'3.ด่านซ้าย'!G68+'4.ท่าลี่'!G68+'5.นาด้วง'!G68+'6.นาแห้ว ส่งทุกเดือน'!G68+'7.ปากชม'!G68+'8.ผาขาว'!G68+'9.ภูกระดึง'!G68+'10.ภูเรือ'!G68+'11.ภูหลวง'!G68+'12.วังสะพุง'!G68+'13.หนองหิน'!G68+'14.เอราวัณ'!G68</f>
        <v>17579829.620000001</v>
      </c>
      <c r="H68" s="110">
        <f>+'1.เลย'!H68+'2.เชียงคาน ใส่แค่ปี68มา'!H68+'3.ด่านซ้าย'!H68+'4.ท่าลี่'!H68+'5.นาด้วง'!H68+'6.นาแห้ว ส่งทุกเดือน'!H68+'7.ปากชม'!H68+'8.ผาขาว'!H68+'9.ภูกระดึง'!H68+'10.ภูเรือ'!H68+'11.ภูหลวง'!H68+'12.วังสะพุง'!H68+'13.หนองหิน'!H68+'14.เอราวัณ'!H68</f>
        <v>0</v>
      </c>
      <c r="I68" s="110">
        <f>+'1.เลย'!I68+'2.เชียงคาน ใส่แค่ปี68มา'!I68+'3.ด่านซ้าย'!I68+'4.ท่าลี่'!I68+'5.นาด้วง'!I68+'6.นาแห้ว ส่งทุกเดือน'!I68+'7.ปากชม'!I68+'8.ผาขาว'!I68+'9.ภูกระดึง'!I68+'10.ภูเรือ'!I68+'11.ภูหลวง'!I68+'12.วังสะพุง'!I68+'13.หนองหิน'!I68+'14.เอราวัณ'!I68</f>
        <v>0</v>
      </c>
      <c r="J68" s="110">
        <f>+'1.เลย'!J68+'2.เชียงคาน ใส่แค่ปี68มา'!J68+'3.ด่านซ้าย'!J68+'4.ท่าลี่'!J68+'5.นาด้วง'!J68+'6.นาแห้ว ส่งทุกเดือน'!J68+'7.ปากชม'!J68+'8.ผาขาว'!J68+'9.ภูกระดึง'!J68+'10.ภูเรือ'!J68+'11.ภูหลวง'!J68+'12.วังสะพุง'!J68+'13.หนองหิน'!J68+'14.เอราวัณ'!J68</f>
        <v>0</v>
      </c>
      <c r="K68" s="110">
        <f>+'1.เลย'!K68+'2.เชียงคาน ใส่แค่ปี68มา'!K68+'3.ด่านซ้าย'!K68+'4.ท่าลี่'!K68+'5.นาด้วง'!K68+'6.นาแห้ว ส่งทุกเดือน'!K68+'7.ปากชม'!K68+'8.ผาขาว'!K68+'9.ภูกระดึง'!K68+'10.ภูเรือ'!K68+'11.ภูหลวง'!K68+'12.วังสะพุง'!K68+'13.หนองหิน'!K68+'14.เอราวัณ'!K68</f>
        <v>0</v>
      </c>
      <c r="L68" s="110">
        <f>+'1.เลย'!L68+'2.เชียงคาน ใส่แค่ปี68มา'!L68+'3.ด่านซ้าย'!L68+'4.ท่าลี่'!L68+'5.นาด้วง'!L68+'6.นาแห้ว ส่งทุกเดือน'!L68+'7.ปากชม'!L68+'8.ผาขาว'!L68+'9.ภูกระดึง'!L68+'10.ภูเรือ'!L68+'11.ภูหลวง'!L68+'12.วังสะพุง'!L68+'13.หนองหิน'!L68+'14.เอราวัณ'!L68</f>
        <v>0</v>
      </c>
      <c r="M68" s="110">
        <f>+'1.เลย'!M68+'2.เชียงคาน ใส่แค่ปี68มา'!M68+'3.ด่านซ้าย'!M68+'4.ท่าลี่'!M68+'5.นาด้วง'!M68+'6.นาแห้ว ส่งทุกเดือน'!M68+'7.ปากชม'!M68+'8.ผาขาว'!M68+'9.ภูกระดึง'!M68+'10.ภูเรือ'!M68+'11.ภูหลวง'!M68+'12.วังสะพุง'!M68+'13.หนองหิน'!M68+'14.เอราวัณ'!M68</f>
        <v>0</v>
      </c>
      <c r="N68" s="110">
        <f>+'1.เลย'!N68+'2.เชียงคาน ใส่แค่ปี68มา'!N68+'3.ด่านซ้าย'!N68+'4.ท่าลี่'!N68+'5.นาด้วง'!N68+'6.นาแห้ว ส่งทุกเดือน'!N68+'7.ปากชม'!N68+'8.ผาขาว'!N68+'9.ภูกระดึง'!N68+'10.ภูเรือ'!N68+'11.ภูหลวง'!N68+'12.วังสะพุง'!N68+'13.หนองหิน'!N68+'14.เอราวัณ'!N68</f>
        <v>0</v>
      </c>
      <c r="O68" s="110">
        <f>+'1.เลย'!O68+'2.เชียงคาน ใส่แค่ปี68มา'!O68+'3.ด่านซ้าย'!O68+'4.ท่าลี่'!O68+'5.นาด้วง'!O68+'6.นาแห้ว ส่งทุกเดือน'!O68+'7.ปากชม'!O68+'8.ผาขาว'!O68+'9.ภูกระดึง'!O68+'10.ภูเรือ'!O68+'11.ภูหลวง'!O68+'12.วังสะพุง'!O68+'13.หนองหิน'!O68+'14.เอราวัณ'!O68</f>
        <v>0</v>
      </c>
      <c r="P68" s="110">
        <f>+'1.เลย'!P68+'2.เชียงคาน ใส่แค่ปี68มา'!P68+'3.ด่านซ้าย'!P68+'4.ท่าลี่'!P68+'5.นาด้วง'!P68+'6.นาแห้ว ส่งทุกเดือน'!P68+'7.ปากชม'!P68+'8.ผาขาว'!P68+'9.ภูกระดึง'!P68+'10.ภูเรือ'!P68+'11.ภูหลวง'!P68+'12.วังสะพุง'!P68+'13.หนองหิน'!P68+'14.เอราวัณ'!P68</f>
        <v>0</v>
      </c>
      <c r="Q68" s="110">
        <f>+'1.เลย'!Q68+'2.เชียงคาน ใส่แค่ปี68มา'!Q68+'3.ด่านซ้าย'!Q68+'4.ท่าลี่'!Q68+'5.นาด้วง'!Q68+'6.นาแห้ว ส่งทุกเดือน'!Q68+'7.ปากชม'!Q68+'8.ผาขาว'!Q68+'9.ภูกระดึง'!Q68+'10.ภูเรือ'!Q68+'11.ภูหลวง'!Q68+'12.วังสะพุง'!Q68+'13.หนองหิน'!Q68+'14.เอราวัณ'!Q68</f>
        <v>0</v>
      </c>
      <c r="R68" s="110">
        <f>+'1.เลย'!R68+'2.เชียงคาน ใส่แค่ปี68มา'!R68+'3.ด่านซ้าย'!R68+'4.ท่าลี่'!R68+'5.นาด้วง'!R68+'6.นาแห้ว ส่งทุกเดือน'!R68+'7.ปากชม'!R68+'8.ผาขาว'!R68+'9.ภูกระดึง'!R68+'10.ภูเรือ'!R68+'11.ภูหลวง'!R68+'12.วังสะพุง'!R68+'13.หนองหิน'!R68+'14.เอราวัณ'!R68</f>
        <v>0</v>
      </c>
      <c r="S68" s="110">
        <f>+'1.เลย'!S68+'2.เชียงคาน ใส่แค่ปี68มา'!S68+'3.ด่านซ้าย'!S68+'4.ท่าลี่'!S68+'5.นาด้วง'!S68+'6.นาแห้ว ส่งทุกเดือน'!S68+'7.ปากชม'!S68+'8.ผาขาว'!S68+'9.ภูกระดึง'!S68+'10.ภูเรือ'!S68+'11.ภูหลวง'!S68+'12.วังสะพุง'!S68+'13.หนองหิน'!S68+'14.เอราวัณ'!S68</f>
        <v>0</v>
      </c>
      <c r="T68" s="110">
        <f>+'1.เลย'!T68+'2.เชียงคาน ใส่แค่ปี68มา'!T68+'3.ด่านซ้าย'!T68+'4.ท่าลี่'!T68+'5.นาด้วง'!T68+'6.นาแห้ว ส่งทุกเดือน'!T68+'7.ปากชม'!T68+'8.ผาขาว'!T68+'9.ภูกระดึง'!T68+'10.ภูเรือ'!T68+'11.ภูหลวง'!T68+'12.วังสะพุง'!T68+'13.หนองหิน'!T68+'14.เอราวัณ'!T68</f>
        <v>0</v>
      </c>
      <c r="U68" s="110">
        <f>+'1.เลย'!U68+'2.เชียงคาน ใส่แค่ปี68มา'!U68+'3.ด่านซ้าย'!U68+'4.ท่าลี่'!U68+'5.นาด้วง'!U68+'6.นาแห้ว ส่งทุกเดือน'!U68+'7.ปากชม'!U68+'8.ผาขาว'!U68+'9.ภูกระดึง'!U68+'10.ภูเรือ'!U68+'11.ภูหลวง'!U68+'12.วังสะพุง'!U68+'13.หนองหิน'!U68+'14.เอราวัณ'!U68</f>
        <v>0</v>
      </c>
      <c r="V68" s="110">
        <f>+'1.เลย'!V68+'2.เชียงคาน ใส่แค่ปี68มา'!V68+'3.ด่านซ้าย'!V68+'4.ท่าลี่'!V68+'5.นาด้วง'!V68+'6.นาแห้ว ส่งทุกเดือน'!V68+'7.ปากชม'!V68+'8.ผาขาว'!V68+'9.ภูกระดึง'!V68+'10.ภูเรือ'!V68+'11.ภูหลวง'!V68+'12.วังสะพุง'!V68+'13.หนองหิน'!V68+'14.เอราวัณ'!V68</f>
        <v>0</v>
      </c>
      <c r="W68" s="110">
        <f>+'1.เลย'!W68+'2.เชียงคาน ใส่แค่ปี68มา'!W68+'3.ด่านซ้าย'!W68+'4.ท่าลี่'!W68+'5.นาด้วง'!W68+'6.นาแห้ว ส่งทุกเดือน'!W68+'7.ปากชม'!W68+'8.ผาขาว'!W68+'9.ภูกระดึง'!W68+'10.ภูเรือ'!W68+'11.ภูหลวง'!W68+'12.วังสะพุง'!W68+'13.หนองหิน'!W68+'14.เอราวัณ'!W68</f>
        <v>0</v>
      </c>
      <c r="X68" s="110">
        <f>+'1.เลย'!X68+'2.เชียงคาน ใส่แค่ปี68มา'!X68+'3.ด่านซ้าย'!X68+'4.ท่าลี่'!X68+'5.นาด้วง'!X68+'6.นาแห้ว ส่งทุกเดือน'!X68+'7.ปากชม'!X68+'8.ผาขาว'!X68+'9.ภูกระดึง'!X68+'10.ภูเรือ'!X68+'11.ภูหลวง'!X68+'12.วังสะพุง'!X68+'13.หนองหิน'!X68+'14.เอราวัณ'!X68</f>
        <v>0</v>
      </c>
      <c r="Y68" s="110">
        <f>+'1.เลย'!Y68+'2.เชียงคาน ใส่แค่ปี68มา'!Y68+'3.ด่านซ้าย'!Y68+'4.ท่าลี่'!Y68+'5.นาด้วง'!Y68+'6.นาแห้ว ส่งทุกเดือน'!Y68+'7.ปากชม'!Y68+'8.ผาขาว'!Y68+'9.ภูกระดึง'!Y68+'10.ภูเรือ'!Y68+'11.ภูหลวง'!Y68+'12.วังสะพุง'!Y68+'13.หนองหิน'!Y68+'14.เอราวัณ'!Y68</f>
        <v>0</v>
      </c>
      <c r="Z68" s="110">
        <f>+'1.เลย'!Z68+'2.เชียงคาน ใส่แค่ปี68มา'!Z68+'3.ด่านซ้าย'!Z68+'4.ท่าลี่'!Z68+'5.นาด้วง'!Z68+'6.นาแห้ว ส่งทุกเดือน'!Z68+'7.ปากชม'!Z68+'8.ผาขาว'!Z68+'9.ภูกระดึง'!Z68+'10.ภูเรือ'!Z68+'11.ภูหลวง'!Z68+'12.วังสะพุง'!Z68+'13.หนองหิน'!Z68+'14.เอราวัณ'!Z68</f>
        <v>0</v>
      </c>
      <c r="AA68" s="110">
        <f>+'1.เลย'!AA68+'2.เชียงคาน ใส่แค่ปี68มา'!AA68+'3.ด่านซ้าย'!AA68+'4.ท่าลี่'!AA68+'5.นาด้วง'!AA68+'6.นาแห้ว ส่งทุกเดือน'!AA68+'7.ปากชม'!AA68+'8.ผาขาว'!AA68+'9.ภูกระดึง'!AA68+'10.ภูเรือ'!AA68+'11.ภูหลวง'!AA68+'12.วังสะพุง'!AA68+'13.หนองหิน'!AA68+'14.เอราวัณ'!AA68</f>
        <v>0</v>
      </c>
      <c r="AB68" s="110">
        <f>+'1.เลย'!AB68+'2.เชียงคาน ใส่แค่ปี68มา'!AB68+'3.ด่านซ้าย'!AB68+'4.ท่าลี่'!AB68+'5.นาด้วง'!AB68+'6.นาแห้ว ส่งทุกเดือน'!AB68+'7.ปากชม'!AB68+'8.ผาขาว'!AB68+'9.ภูกระดึง'!AB68+'10.ภูเรือ'!AB68+'11.ภูหลวง'!AB68+'12.วังสะพุง'!AB68+'13.หนองหิน'!AB68+'14.เอราวัณ'!AB68</f>
        <v>0</v>
      </c>
      <c r="AC68" s="110">
        <f>+'1.เลย'!AC68+'2.เชียงคาน ใส่แค่ปี68มา'!AC68+'3.ด่านซ้าย'!AC68+'4.ท่าลี่'!AC68+'5.นาด้วง'!AC68+'6.นาแห้ว ส่งทุกเดือน'!AC68+'7.ปากชม'!AC68+'8.ผาขาว'!AC68+'9.ภูกระดึง'!AC68+'10.ภูเรือ'!AC68+'11.ภูหลวง'!AC68+'12.วังสะพุง'!AC68+'13.หนองหิน'!AC68+'14.เอราวัณ'!AC68</f>
        <v>0</v>
      </c>
      <c r="AD68" s="110">
        <f t="shared" si="25"/>
        <v>25180455.68</v>
      </c>
      <c r="AE68" s="111">
        <f t="shared" si="26"/>
        <v>208.50546999771413</v>
      </c>
      <c r="AF68" s="110">
        <f t="shared" si="27"/>
        <v>-13103815.349999998</v>
      </c>
      <c r="AG68" s="111">
        <f t="shared" si="28"/>
        <v>-108.50546999771413</v>
      </c>
    </row>
    <row r="69" spans="1:33" ht="24" customHeight="1">
      <c r="B69" s="109"/>
      <c r="C69" s="109"/>
      <c r="D69" s="119" t="s">
        <v>146</v>
      </c>
      <c r="E69" s="110">
        <f>+'1.เลย'!E69+'2.เชียงคาน ใส่แค่ปี68มา'!E69+'3.ด่านซ้าย'!E69+'4.ท่าลี่'!E69+'5.นาด้วง'!E69+'6.นาแห้ว ส่งทุกเดือน'!E69+'7.ปากชม'!E69+'8.ผาขาว'!E69+'9.ภูกระดึง'!E69+'10.ภูเรือ'!E69+'11.ภูหลวง'!E69+'12.วังสะพุง'!E69+'13.หนองหิน'!E69+'14.เอราวัณ'!E69</f>
        <v>541502333.00999999</v>
      </c>
      <c r="F69" s="110">
        <f>+'1.เลย'!F69+'2.เชียงคาน ใส่แค่ปี68มา'!F69+'3.ด่านซ้าย'!F69+'4.ท่าลี่'!F69+'5.นาด้วง'!F69+'6.นาแห้ว ส่งทุกเดือน'!F69+'7.ปากชม'!F69+'8.ผาขาว'!F69+'9.ภูกระดึง'!F69+'10.ภูเรือ'!F69+'11.ภูหลวง'!F69+'12.วังสะพุง'!F69+'13.หนองหิน'!F69+'14.เอราวัณ'!F69</f>
        <v>168861431.10000002</v>
      </c>
      <c r="G69" s="110">
        <f>+'1.เลย'!G69+'2.เชียงคาน ใส่แค่ปี68มา'!G69+'3.ด่านซ้าย'!G69+'4.ท่าลี่'!G69+'5.นาด้วง'!G69+'6.นาแห้ว ส่งทุกเดือน'!G69+'7.ปากชม'!G69+'8.ผาขาว'!G69+'9.ภูกระดึง'!G69+'10.ภูเรือ'!G69+'11.ภูหลวง'!G69+'12.วังสะพุง'!G69+'13.หนองหิน'!G69+'14.เอราวัณ'!G69</f>
        <v>188171240.16000003</v>
      </c>
      <c r="H69" s="110">
        <f>+'1.เลย'!H69+'2.เชียงคาน ใส่แค่ปี68มา'!H69+'3.ด่านซ้าย'!H69+'4.ท่าลี่'!H69+'5.นาด้วง'!H69+'6.นาแห้ว ส่งทุกเดือน'!H69+'7.ปากชม'!H69+'8.ผาขาว'!H69+'9.ภูกระดึง'!H69+'10.ภูเรือ'!H69+'11.ภูหลวง'!H69+'12.วังสะพุง'!H69+'13.หนองหิน'!H69+'14.เอราวัณ'!H69</f>
        <v>0</v>
      </c>
      <c r="I69" s="110">
        <f>+'1.เลย'!I69+'2.เชียงคาน ใส่แค่ปี68มา'!I69+'3.ด่านซ้าย'!I69+'4.ท่าลี่'!I69+'5.นาด้วง'!I69+'6.นาแห้ว ส่งทุกเดือน'!I69+'7.ปากชม'!I69+'8.ผาขาว'!I69+'9.ภูกระดึง'!I69+'10.ภูเรือ'!I69+'11.ภูหลวง'!I69+'12.วังสะพุง'!I69+'13.หนองหิน'!I69+'14.เอราวัณ'!I69</f>
        <v>0</v>
      </c>
      <c r="J69" s="110">
        <f>+'1.เลย'!J69+'2.เชียงคาน ใส่แค่ปี68มา'!J69+'3.ด่านซ้าย'!J69+'4.ท่าลี่'!J69+'5.นาด้วง'!J69+'6.นาแห้ว ส่งทุกเดือน'!J69+'7.ปากชม'!J69+'8.ผาขาว'!J69+'9.ภูกระดึง'!J69+'10.ภูเรือ'!J69+'11.ภูหลวง'!J69+'12.วังสะพุง'!J69+'13.หนองหิน'!J69+'14.เอราวัณ'!J69</f>
        <v>0</v>
      </c>
      <c r="K69" s="110">
        <f>+'1.เลย'!K69+'2.เชียงคาน ใส่แค่ปี68มา'!K69+'3.ด่านซ้าย'!K69+'4.ท่าลี่'!K69+'5.นาด้วง'!K69+'6.นาแห้ว ส่งทุกเดือน'!K69+'7.ปากชม'!K69+'8.ผาขาว'!K69+'9.ภูกระดึง'!K69+'10.ภูเรือ'!K69+'11.ภูหลวง'!K69+'12.วังสะพุง'!K69+'13.หนองหิน'!K69+'14.เอราวัณ'!K69</f>
        <v>0</v>
      </c>
      <c r="L69" s="110">
        <f>+'1.เลย'!L69+'2.เชียงคาน ใส่แค่ปี68มา'!L69+'3.ด่านซ้าย'!L69+'4.ท่าลี่'!L69+'5.นาด้วง'!L69+'6.นาแห้ว ส่งทุกเดือน'!L69+'7.ปากชม'!L69+'8.ผาขาว'!L69+'9.ภูกระดึง'!L69+'10.ภูเรือ'!L69+'11.ภูหลวง'!L69+'12.วังสะพุง'!L69+'13.หนองหิน'!L69+'14.เอราวัณ'!L69</f>
        <v>0</v>
      </c>
      <c r="M69" s="110">
        <f>+'1.เลย'!M69+'2.เชียงคาน ใส่แค่ปี68มา'!M69+'3.ด่านซ้าย'!M69+'4.ท่าลี่'!M69+'5.นาด้วง'!M69+'6.นาแห้ว ส่งทุกเดือน'!M69+'7.ปากชม'!M69+'8.ผาขาว'!M69+'9.ภูกระดึง'!M69+'10.ภูเรือ'!M69+'11.ภูหลวง'!M69+'12.วังสะพุง'!M69+'13.หนองหิน'!M69+'14.เอราวัณ'!M69</f>
        <v>0</v>
      </c>
      <c r="N69" s="110">
        <f>+'1.เลย'!N69+'2.เชียงคาน ใส่แค่ปี68มา'!N69+'3.ด่านซ้าย'!N69+'4.ท่าลี่'!N69+'5.นาด้วง'!N69+'6.นาแห้ว ส่งทุกเดือน'!N69+'7.ปากชม'!N69+'8.ผาขาว'!N69+'9.ภูกระดึง'!N69+'10.ภูเรือ'!N69+'11.ภูหลวง'!N69+'12.วังสะพุง'!N69+'13.หนองหิน'!N69+'14.เอราวัณ'!N69</f>
        <v>0</v>
      </c>
      <c r="O69" s="110">
        <f>+'1.เลย'!O69+'2.เชียงคาน ใส่แค่ปี68มา'!O69+'3.ด่านซ้าย'!O69+'4.ท่าลี่'!O69+'5.นาด้วง'!O69+'6.นาแห้ว ส่งทุกเดือน'!O69+'7.ปากชม'!O69+'8.ผาขาว'!O69+'9.ภูกระดึง'!O69+'10.ภูเรือ'!O69+'11.ภูหลวง'!O69+'12.วังสะพุง'!O69+'13.หนองหิน'!O69+'14.เอราวัณ'!O69</f>
        <v>0</v>
      </c>
      <c r="P69" s="110">
        <f>+'1.เลย'!P69+'2.เชียงคาน ใส่แค่ปี68มา'!P69+'3.ด่านซ้าย'!P69+'4.ท่าลี่'!P69+'5.นาด้วง'!P69+'6.นาแห้ว ส่งทุกเดือน'!P69+'7.ปากชม'!P69+'8.ผาขาว'!P69+'9.ภูกระดึง'!P69+'10.ภูเรือ'!P69+'11.ภูหลวง'!P69+'12.วังสะพุง'!P69+'13.หนองหิน'!P69+'14.เอราวัณ'!P69</f>
        <v>0</v>
      </c>
      <c r="Q69" s="110">
        <f>+'1.เลย'!Q69+'2.เชียงคาน ใส่แค่ปี68มา'!Q69+'3.ด่านซ้าย'!Q69+'4.ท่าลี่'!Q69+'5.นาด้วง'!Q69+'6.นาแห้ว ส่งทุกเดือน'!Q69+'7.ปากชม'!Q69+'8.ผาขาว'!Q69+'9.ภูกระดึง'!Q69+'10.ภูเรือ'!Q69+'11.ภูหลวง'!Q69+'12.วังสะพุง'!Q69+'13.หนองหิน'!Q69+'14.เอราวัณ'!Q69</f>
        <v>0</v>
      </c>
      <c r="R69" s="110">
        <f>+'1.เลย'!R69+'2.เชียงคาน ใส่แค่ปี68มา'!R69+'3.ด่านซ้าย'!R69+'4.ท่าลี่'!R69+'5.นาด้วง'!R69+'6.นาแห้ว ส่งทุกเดือน'!R69+'7.ปากชม'!R69+'8.ผาขาว'!R69+'9.ภูกระดึง'!R69+'10.ภูเรือ'!R69+'11.ภูหลวง'!R69+'12.วังสะพุง'!R69+'13.หนองหิน'!R69+'14.เอราวัณ'!R69</f>
        <v>0</v>
      </c>
      <c r="S69" s="110">
        <f>+'1.เลย'!S69+'2.เชียงคาน ใส่แค่ปี68มา'!S69+'3.ด่านซ้าย'!S69+'4.ท่าลี่'!S69+'5.นาด้วง'!S69+'6.นาแห้ว ส่งทุกเดือน'!S69+'7.ปากชม'!S69+'8.ผาขาว'!S69+'9.ภูกระดึง'!S69+'10.ภูเรือ'!S69+'11.ภูหลวง'!S69+'12.วังสะพุง'!S69+'13.หนองหิน'!S69+'14.เอราวัณ'!S69</f>
        <v>0</v>
      </c>
      <c r="T69" s="110">
        <f>+'1.เลย'!T69+'2.เชียงคาน ใส่แค่ปี68มา'!T69+'3.ด่านซ้าย'!T69+'4.ท่าลี่'!T69+'5.นาด้วง'!T69+'6.นาแห้ว ส่งทุกเดือน'!T69+'7.ปากชม'!T69+'8.ผาขาว'!T69+'9.ภูกระดึง'!T69+'10.ภูเรือ'!T69+'11.ภูหลวง'!T69+'12.วังสะพุง'!T69+'13.หนองหิน'!T69+'14.เอราวัณ'!T69</f>
        <v>0</v>
      </c>
      <c r="U69" s="110">
        <f>+'1.เลย'!U69+'2.เชียงคาน ใส่แค่ปี68มา'!U69+'3.ด่านซ้าย'!U69+'4.ท่าลี่'!U69+'5.นาด้วง'!U69+'6.นาแห้ว ส่งทุกเดือน'!U69+'7.ปากชม'!U69+'8.ผาขาว'!U69+'9.ภูกระดึง'!U69+'10.ภูเรือ'!U69+'11.ภูหลวง'!U69+'12.วังสะพุง'!U69+'13.หนองหิน'!U69+'14.เอราวัณ'!U69</f>
        <v>0</v>
      </c>
      <c r="V69" s="110">
        <f>+'1.เลย'!V69+'2.เชียงคาน ใส่แค่ปี68มา'!V69+'3.ด่านซ้าย'!V69+'4.ท่าลี่'!V69+'5.นาด้วง'!V69+'6.นาแห้ว ส่งทุกเดือน'!V69+'7.ปากชม'!V69+'8.ผาขาว'!V69+'9.ภูกระดึง'!V69+'10.ภูเรือ'!V69+'11.ภูหลวง'!V69+'12.วังสะพุง'!V69+'13.หนองหิน'!V69+'14.เอราวัณ'!V69</f>
        <v>0</v>
      </c>
      <c r="W69" s="110">
        <f>+'1.เลย'!W69+'2.เชียงคาน ใส่แค่ปี68มา'!W69+'3.ด่านซ้าย'!W69+'4.ท่าลี่'!W69+'5.นาด้วง'!W69+'6.นาแห้ว ส่งทุกเดือน'!W69+'7.ปากชม'!W69+'8.ผาขาว'!W69+'9.ภูกระดึง'!W69+'10.ภูเรือ'!W69+'11.ภูหลวง'!W69+'12.วังสะพุง'!W69+'13.หนองหิน'!W69+'14.เอราวัณ'!W69</f>
        <v>0</v>
      </c>
      <c r="X69" s="110">
        <f>+'1.เลย'!X69+'2.เชียงคาน ใส่แค่ปี68มา'!X69+'3.ด่านซ้าย'!X69+'4.ท่าลี่'!X69+'5.นาด้วง'!X69+'6.นาแห้ว ส่งทุกเดือน'!X69+'7.ปากชม'!X69+'8.ผาขาว'!X69+'9.ภูกระดึง'!X69+'10.ภูเรือ'!X69+'11.ภูหลวง'!X69+'12.วังสะพุง'!X69+'13.หนองหิน'!X69+'14.เอราวัณ'!X69</f>
        <v>0</v>
      </c>
      <c r="Y69" s="110">
        <f>+'1.เลย'!Y69+'2.เชียงคาน ใส่แค่ปี68มา'!Y69+'3.ด่านซ้าย'!Y69+'4.ท่าลี่'!Y69+'5.นาด้วง'!Y69+'6.นาแห้ว ส่งทุกเดือน'!Y69+'7.ปากชม'!Y69+'8.ผาขาว'!Y69+'9.ภูกระดึง'!Y69+'10.ภูเรือ'!Y69+'11.ภูหลวง'!Y69+'12.วังสะพุง'!Y69+'13.หนองหิน'!Y69+'14.เอราวัณ'!Y69</f>
        <v>0</v>
      </c>
      <c r="Z69" s="110">
        <f>+'1.เลย'!Z69+'2.เชียงคาน ใส่แค่ปี68มา'!Z69+'3.ด่านซ้าย'!Z69+'4.ท่าลี่'!Z69+'5.นาด้วง'!Z69+'6.นาแห้ว ส่งทุกเดือน'!Z69+'7.ปากชม'!Z69+'8.ผาขาว'!Z69+'9.ภูกระดึง'!Z69+'10.ภูเรือ'!Z69+'11.ภูหลวง'!Z69+'12.วังสะพุง'!Z69+'13.หนองหิน'!Z69+'14.เอราวัณ'!Z69</f>
        <v>0</v>
      </c>
      <c r="AA69" s="110">
        <f>+'1.เลย'!AA69+'2.เชียงคาน ใส่แค่ปี68มา'!AA69+'3.ด่านซ้าย'!AA69+'4.ท่าลี่'!AA69+'5.นาด้วง'!AA69+'6.นาแห้ว ส่งทุกเดือน'!AA69+'7.ปากชม'!AA69+'8.ผาขาว'!AA69+'9.ภูกระดึง'!AA69+'10.ภูเรือ'!AA69+'11.ภูหลวง'!AA69+'12.วังสะพุง'!AA69+'13.หนองหิน'!AA69+'14.เอราวัณ'!AA69</f>
        <v>0</v>
      </c>
      <c r="AB69" s="110">
        <f>+'1.เลย'!AB69+'2.เชียงคาน ใส่แค่ปี68มา'!AB69+'3.ด่านซ้าย'!AB69+'4.ท่าลี่'!AB69+'5.นาด้วง'!AB69+'6.นาแห้ว ส่งทุกเดือน'!AB69+'7.ปากชม'!AB69+'8.ผาขาว'!AB69+'9.ภูกระดึง'!AB69+'10.ภูเรือ'!AB69+'11.ภูหลวง'!AB69+'12.วังสะพุง'!AB69+'13.หนองหิน'!AB69+'14.เอราวัณ'!AB69</f>
        <v>0</v>
      </c>
      <c r="AC69" s="110">
        <f>+'1.เลย'!AC69+'2.เชียงคาน ใส่แค่ปี68มา'!AC69+'3.ด่านซ้าย'!AC69+'4.ท่าลี่'!AC69+'5.นาด้วง'!AC69+'6.นาแห้ว ส่งทุกเดือน'!AC69+'7.ปากชม'!AC69+'8.ผาขาว'!AC69+'9.ภูกระดึง'!AC69+'10.ภูเรือ'!AC69+'11.ภูหลวง'!AC69+'12.วังสะพุง'!AC69+'13.หนองหิน'!AC69+'14.เอราวัณ'!AC69</f>
        <v>0</v>
      </c>
      <c r="AD69" s="110">
        <f t="shared" si="25"/>
        <v>357032671.26000005</v>
      </c>
      <c r="AE69" s="111">
        <f t="shared" si="26"/>
        <v>65.933727242760881</v>
      </c>
      <c r="AF69" s="110">
        <f t="shared" si="27"/>
        <v>184469661.74999994</v>
      </c>
      <c r="AG69" s="111">
        <f t="shared" si="28"/>
        <v>34.066272757239126</v>
      </c>
    </row>
    <row r="70" spans="1:33" ht="24" customHeight="1">
      <c r="B70" s="109"/>
      <c r="C70" s="109"/>
      <c r="D70" s="119" t="s">
        <v>147</v>
      </c>
      <c r="E70" s="110">
        <f>+'1.เลย'!E70+'2.เชียงคาน ใส่แค่ปี68มา'!E70+'3.ด่านซ้าย'!E70+'4.ท่าลี่'!E70+'5.นาด้วง'!E70+'6.นาแห้ว ส่งทุกเดือน'!E70+'7.ปากชม'!E70+'8.ผาขาว'!E70+'9.ภูกระดึง'!E70+'10.ภูเรือ'!E70+'11.ภูหลวง'!E70+'12.วังสะพุง'!E70+'13.หนองหิน'!E70+'14.เอราวัณ'!E70</f>
        <v>0</v>
      </c>
      <c r="F70" s="110">
        <f>+'1.เลย'!F70+'2.เชียงคาน ใส่แค่ปี68มา'!F70+'3.ด่านซ้าย'!F70+'4.ท่าลี่'!F70+'5.นาด้วง'!F70+'6.นาแห้ว ส่งทุกเดือน'!F70+'7.ปากชม'!F70+'8.ผาขาว'!F70+'9.ภูกระดึง'!F70+'10.ภูเรือ'!F70+'11.ภูหลวง'!F70+'12.วังสะพุง'!F70+'13.หนองหิน'!F70+'14.เอราวัณ'!F70</f>
        <v>21452099.219999999</v>
      </c>
      <c r="G70" s="110">
        <f>+'1.เลย'!G70+'2.เชียงคาน ใส่แค่ปี68มา'!G70+'3.ด่านซ้าย'!G70+'4.ท่าลี่'!G70+'5.นาด้วง'!G70+'6.นาแห้ว ส่งทุกเดือน'!G70+'7.ปากชม'!G70+'8.ผาขาว'!G70+'9.ภูกระดึง'!G70+'10.ภูเรือ'!G70+'11.ภูหลวง'!G70+'12.วังสะพุง'!G70+'13.หนองหิน'!G70+'14.เอราวัณ'!G70</f>
        <v>2024286.36</v>
      </c>
      <c r="H70" s="110">
        <f>+'1.เลย'!H70+'2.เชียงคาน ใส่แค่ปี68มา'!H70+'3.ด่านซ้าย'!H70+'4.ท่าลี่'!H70+'5.นาด้วง'!H70+'6.นาแห้ว ส่งทุกเดือน'!H70+'7.ปากชม'!H70+'8.ผาขาว'!H70+'9.ภูกระดึง'!H70+'10.ภูเรือ'!H70+'11.ภูหลวง'!H70+'12.วังสะพุง'!H70+'13.หนองหิน'!H70+'14.เอราวัณ'!H70</f>
        <v>0</v>
      </c>
      <c r="I70" s="110">
        <f>+'1.เลย'!I70+'2.เชียงคาน ใส่แค่ปี68มา'!I70+'3.ด่านซ้าย'!I70+'4.ท่าลี่'!I70+'5.นาด้วง'!I70+'6.นาแห้ว ส่งทุกเดือน'!I70+'7.ปากชม'!I70+'8.ผาขาว'!I70+'9.ภูกระดึง'!I70+'10.ภูเรือ'!I70+'11.ภูหลวง'!I70+'12.วังสะพุง'!I70+'13.หนองหิน'!I70+'14.เอราวัณ'!I70</f>
        <v>0</v>
      </c>
      <c r="J70" s="110">
        <f>+'1.เลย'!J70+'2.เชียงคาน ใส่แค่ปี68มา'!J70+'3.ด่านซ้าย'!J70+'4.ท่าลี่'!J70+'5.นาด้วง'!J70+'6.นาแห้ว ส่งทุกเดือน'!J70+'7.ปากชม'!J70+'8.ผาขาว'!J70+'9.ภูกระดึง'!J70+'10.ภูเรือ'!J70+'11.ภูหลวง'!J70+'12.วังสะพุง'!J70+'13.หนองหิน'!J70+'14.เอราวัณ'!J70</f>
        <v>0</v>
      </c>
      <c r="K70" s="110">
        <f>+'1.เลย'!K70+'2.เชียงคาน ใส่แค่ปี68มา'!K70+'3.ด่านซ้าย'!K70+'4.ท่าลี่'!K70+'5.นาด้วง'!K70+'6.นาแห้ว ส่งทุกเดือน'!K70+'7.ปากชม'!K70+'8.ผาขาว'!K70+'9.ภูกระดึง'!K70+'10.ภูเรือ'!K70+'11.ภูหลวง'!K70+'12.วังสะพุง'!K70+'13.หนองหิน'!K70+'14.เอราวัณ'!K70</f>
        <v>0</v>
      </c>
      <c r="L70" s="110">
        <f>+'1.เลย'!L70+'2.เชียงคาน ใส่แค่ปี68มา'!L70+'3.ด่านซ้าย'!L70+'4.ท่าลี่'!L70+'5.นาด้วง'!L70+'6.นาแห้ว ส่งทุกเดือน'!L70+'7.ปากชม'!L70+'8.ผาขาว'!L70+'9.ภูกระดึง'!L70+'10.ภูเรือ'!L70+'11.ภูหลวง'!L70+'12.วังสะพุง'!L70+'13.หนองหิน'!L70+'14.เอราวัณ'!L70</f>
        <v>0</v>
      </c>
      <c r="M70" s="110">
        <f>+'1.เลย'!M70+'2.เชียงคาน ใส่แค่ปี68มา'!M70+'3.ด่านซ้าย'!M70+'4.ท่าลี่'!M70+'5.นาด้วง'!M70+'6.นาแห้ว ส่งทุกเดือน'!M70+'7.ปากชม'!M70+'8.ผาขาว'!M70+'9.ภูกระดึง'!M70+'10.ภูเรือ'!M70+'11.ภูหลวง'!M70+'12.วังสะพุง'!M70+'13.หนองหิน'!M70+'14.เอราวัณ'!M70</f>
        <v>0</v>
      </c>
      <c r="N70" s="110">
        <f>+'1.เลย'!N70+'2.เชียงคาน ใส่แค่ปี68มา'!N70+'3.ด่านซ้าย'!N70+'4.ท่าลี่'!N70+'5.นาด้วง'!N70+'6.นาแห้ว ส่งทุกเดือน'!N70+'7.ปากชม'!N70+'8.ผาขาว'!N70+'9.ภูกระดึง'!N70+'10.ภูเรือ'!N70+'11.ภูหลวง'!N70+'12.วังสะพุง'!N70+'13.หนองหิน'!N70+'14.เอราวัณ'!N70</f>
        <v>0</v>
      </c>
      <c r="O70" s="110">
        <f>+'1.เลย'!O70+'2.เชียงคาน ใส่แค่ปี68มา'!O70+'3.ด่านซ้าย'!O70+'4.ท่าลี่'!O70+'5.นาด้วง'!O70+'6.นาแห้ว ส่งทุกเดือน'!O70+'7.ปากชม'!O70+'8.ผาขาว'!O70+'9.ภูกระดึง'!O70+'10.ภูเรือ'!O70+'11.ภูหลวง'!O70+'12.วังสะพุง'!O70+'13.หนองหิน'!O70+'14.เอราวัณ'!O70</f>
        <v>0</v>
      </c>
      <c r="P70" s="110">
        <f>+'1.เลย'!P70+'2.เชียงคาน ใส่แค่ปี68มา'!P70+'3.ด่านซ้าย'!P70+'4.ท่าลี่'!P70+'5.นาด้วง'!P70+'6.นาแห้ว ส่งทุกเดือน'!P70+'7.ปากชม'!P70+'8.ผาขาว'!P70+'9.ภูกระดึง'!P70+'10.ภูเรือ'!P70+'11.ภูหลวง'!P70+'12.วังสะพุง'!P70+'13.หนองหิน'!P70+'14.เอราวัณ'!P70</f>
        <v>0</v>
      </c>
      <c r="Q70" s="110">
        <f>+'1.เลย'!Q70+'2.เชียงคาน ใส่แค่ปี68มา'!Q70+'3.ด่านซ้าย'!Q70+'4.ท่าลี่'!Q70+'5.นาด้วง'!Q70+'6.นาแห้ว ส่งทุกเดือน'!Q70+'7.ปากชม'!Q70+'8.ผาขาว'!Q70+'9.ภูกระดึง'!Q70+'10.ภูเรือ'!Q70+'11.ภูหลวง'!Q70+'12.วังสะพุง'!Q70+'13.หนองหิน'!Q70+'14.เอราวัณ'!Q70</f>
        <v>0</v>
      </c>
      <c r="R70" s="110">
        <f>+'1.เลย'!R70+'2.เชียงคาน ใส่แค่ปี68มา'!R70+'3.ด่านซ้าย'!R70+'4.ท่าลี่'!R70+'5.นาด้วง'!R70+'6.นาแห้ว ส่งทุกเดือน'!R70+'7.ปากชม'!R70+'8.ผาขาว'!R70+'9.ภูกระดึง'!R70+'10.ภูเรือ'!R70+'11.ภูหลวง'!R70+'12.วังสะพุง'!R70+'13.หนองหิน'!R70+'14.เอราวัณ'!R70</f>
        <v>0</v>
      </c>
      <c r="S70" s="110">
        <f>+'1.เลย'!S70+'2.เชียงคาน ใส่แค่ปี68มา'!S70+'3.ด่านซ้าย'!S70+'4.ท่าลี่'!S70+'5.นาด้วง'!S70+'6.นาแห้ว ส่งทุกเดือน'!S70+'7.ปากชม'!S70+'8.ผาขาว'!S70+'9.ภูกระดึง'!S70+'10.ภูเรือ'!S70+'11.ภูหลวง'!S70+'12.วังสะพุง'!S70+'13.หนองหิน'!S70+'14.เอราวัณ'!S70</f>
        <v>0</v>
      </c>
      <c r="T70" s="110">
        <f>+'1.เลย'!T70+'2.เชียงคาน ใส่แค่ปี68มา'!T70+'3.ด่านซ้าย'!T70+'4.ท่าลี่'!T70+'5.นาด้วง'!T70+'6.นาแห้ว ส่งทุกเดือน'!T70+'7.ปากชม'!T70+'8.ผาขาว'!T70+'9.ภูกระดึง'!T70+'10.ภูเรือ'!T70+'11.ภูหลวง'!T70+'12.วังสะพุง'!T70+'13.หนองหิน'!T70+'14.เอราวัณ'!T70</f>
        <v>0</v>
      </c>
      <c r="U70" s="110">
        <f>+'1.เลย'!U70+'2.เชียงคาน ใส่แค่ปี68มา'!U70+'3.ด่านซ้าย'!U70+'4.ท่าลี่'!U70+'5.นาด้วง'!U70+'6.นาแห้ว ส่งทุกเดือน'!U70+'7.ปากชม'!U70+'8.ผาขาว'!U70+'9.ภูกระดึง'!U70+'10.ภูเรือ'!U70+'11.ภูหลวง'!U70+'12.วังสะพุง'!U70+'13.หนองหิน'!U70+'14.เอราวัณ'!U70</f>
        <v>0</v>
      </c>
      <c r="V70" s="110">
        <f>+'1.เลย'!V70+'2.เชียงคาน ใส่แค่ปี68มา'!V70+'3.ด่านซ้าย'!V70+'4.ท่าลี่'!V70+'5.นาด้วง'!V70+'6.นาแห้ว ส่งทุกเดือน'!V70+'7.ปากชม'!V70+'8.ผาขาว'!V70+'9.ภูกระดึง'!V70+'10.ภูเรือ'!V70+'11.ภูหลวง'!V70+'12.วังสะพุง'!V70+'13.หนองหิน'!V70+'14.เอราวัณ'!V70</f>
        <v>0</v>
      </c>
      <c r="W70" s="110">
        <f>+'1.เลย'!W70+'2.เชียงคาน ใส่แค่ปี68มา'!W70+'3.ด่านซ้าย'!W70+'4.ท่าลี่'!W70+'5.นาด้วง'!W70+'6.นาแห้ว ส่งทุกเดือน'!W70+'7.ปากชม'!W70+'8.ผาขาว'!W70+'9.ภูกระดึง'!W70+'10.ภูเรือ'!W70+'11.ภูหลวง'!W70+'12.วังสะพุง'!W70+'13.หนองหิน'!W70+'14.เอราวัณ'!W70</f>
        <v>0</v>
      </c>
      <c r="X70" s="110">
        <f>+'1.เลย'!X70+'2.เชียงคาน ใส่แค่ปี68มา'!X70+'3.ด่านซ้าย'!X70+'4.ท่าลี่'!X70+'5.นาด้วง'!X70+'6.นาแห้ว ส่งทุกเดือน'!X70+'7.ปากชม'!X70+'8.ผาขาว'!X70+'9.ภูกระดึง'!X70+'10.ภูเรือ'!X70+'11.ภูหลวง'!X70+'12.วังสะพุง'!X70+'13.หนองหิน'!X70+'14.เอราวัณ'!X70</f>
        <v>0</v>
      </c>
      <c r="Y70" s="110">
        <f>+'1.เลย'!Y70+'2.เชียงคาน ใส่แค่ปี68มา'!Y70+'3.ด่านซ้าย'!Y70+'4.ท่าลี่'!Y70+'5.นาด้วง'!Y70+'6.นาแห้ว ส่งทุกเดือน'!Y70+'7.ปากชม'!Y70+'8.ผาขาว'!Y70+'9.ภูกระดึง'!Y70+'10.ภูเรือ'!Y70+'11.ภูหลวง'!Y70+'12.วังสะพุง'!Y70+'13.หนองหิน'!Y70+'14.เอราวัณ'!Y70</f>
        <v>0</v>
      </c>
      <c r="Z70" s="110">
        <f>+'1.เลย'!Z70+'2.เชียงคาน ใส่แค่ปี68มา'!Z70+'3.ด่านซ้าย'!Z70+'4.ท่าลี่'!Z70+'5.นาด้วง'!Z70+'6.นาแห้ว ส่งทุกเดือน'!Z70+'7.ปากชม'!Z70+'8.ผาขาว'!Z70+'9.ภูกระดึง'!Z70+'10.ภูเรือ'!Z70+'11.ภูหลวง'!Z70+'12.วังสะพุง'!Z70+'13.หนองหิน'!Z70+'14.เอราวัณ'!Z70</f>
        <v>0</v>
      </c>
      <c r="AA70" s="110">
        <f>+'1.เลย'!AA70+'2.เชียงคาน ใส่แค่ปี68มา'!AA70+'3.ด่านซ้าย'!AA70+'4.ท่าลี่'!AA70+'5.นาด้วง'!AA70+'6.นาแห้ว ส่งทุกเดือน'!AA70+'7.ปากชม'!AA70+'8.ผาขาว'!AA70+'9.ภูกระดึง'!AA70+'10.ภูเรือ'!AA70+'11.ภูหลวง'!AA70+'12.วังสะพุง'!AA70+'13.หนองหิน'!AA70+'14.เอราวัณ'!AA70</f>
        <v>0</v>
      </c>
      <c r="AB70" s="110">
        <f>+'1.เลย'!AB70+'2.เชียงคาน ใส่แค่ปี68มา'!AB70+'3.ด่านซ้าย'!AB70+'4.ท่าลี่'!AB70+'5.นาด้วง'!AB70+'6.นาแห้ว ส่งทุกเดือน'!AB70+'7.ปากชม'!AB70+'8.ผาขาว'!AB70+'9.ภูกระดึง'!AB70+'10.ภูเรือ'!AB70+'11.ภูหลวง'!AB70+'12.วังสะพุง'!AB70+'13.หนองหิน'!AB70+'14.เอราวัณ'!AB70</f>
        <v>0</v>
      </c>
      <c r="AC70" s="110">
        <f>+'1.เลย'!AC70+'2.เชียงคาน ใส่แค่ปี68มา'!AC70+'3.ด่านซ้าย'!AC70+'4.ท่าลี่'!AC70+'5.นาด้วง'!AC70+'6.นาแห้ว ส่งทุกเดือน'!AC70+'7.ปากชม'!AC70+'8.ผาขาว'!AC70+'9.ภูกระดึง'!AC70+'10.ภูเรือ'!AC70+'11.ภูหลวง'!AC70+'12.วังสะพุง'!AC70+'13.หนองหิน'!AC70+'14.เอราวัณ'!AC70</f>
        <v>0</v>
      </c>
      <c r="AD70" s="110">
        <f t="shared" si="25"/>
        <v>23476385.579999998</v>
      </c>
      <c r="AE70" s="111" t="e">
        <f t="shared" si="26"/>
        <v>#DIV/0!</v>
      </c>
      <c r="AF70" s="110">
        <f t="shared" si="27"/>
        <v>-23476385.579999998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-1341158074.4130001</v>
      </c>
      <c r="F71" s="123">
        <f t="shared" si="31"/>
        <v>-138425247.21000007</v>
      </c>
      <c r="G71" s="123" t="e">
        <f t="shared" si="31"/>
        <v>#REF!</v>
      </c>
      <c r="H71" s="123">
        <f t="shared" si="31"/>
        <v>-851951.65999999968</v>
      </c>
      <c r="I71" s="123">
        <f t="shared" si="31"/>
        <v>0</v>
      </c>
      <c r="J71" s="123">
        <f t="shared" si="31"/>
        <v>2757900.71</v>
      </c>
      <c r="K71" s="123">
        <f t="shared" si="31"/>
        <v>0</v>
      </c>
      <c r="L71" s="123">
        <f t="shared" si="31"/>
        <v>-4636511.57</v>
      </c>
      <c r="M71" s="123">
        <f t="shared" si="31"/>
        <v>0</v>
      </c>
      <c r="N71" s="123">
        <f t="shared" si="31"/>
        <v>5091202.33</v>
      </c>
      <c r="O71" s="123">
        <f t="shared" si="31"/>
        <v>0</v>
      </c>
      <c r="P71" s="123">
        <f t="shared" si="31"/>
        <v>-748739.54999999958</v>
      </c>
      <c r="Q71" s="123">
        <f t="shared" si="31"/>
        <v>0</v>
      </c>
      <c r="R71" s="123">
        <f t="shared" si="31"/>
        <v>-2246251.1499999994</v>
      </c>
      <c r="S71" s="123">
        <f t="shared" si="31"/>
        <v>0</v>
      </c>
      <c r="T71" s="123">
        <f t="shared" si="31"/>
        <v>-1671069.3499999996</v>
      </c>
      <c r="U71" s="123">
        <f t="shared" si="31"/>
        <v>0</v>
      </c>
      <c r="V71" s="123">
        <f t="shared" si="31"/>
        <v>-156403.31000000006</v>
      </c>
      <c r="W71" s="123">
        <f t="shared" si="31"/>
        <v>0</v>
      </c>
      <c r="X71" s="123">
        <f t="shared" si="31"/>
        <v>-2903337.69</v>
      </c>
      <c r="Y71" s="123">
        <f t="shared" si="31"/>
        <v>0</v>
      </c>
      <c r="Z71" s="123">
        <f t="shared" si="31"/>
        <v>273102.79000000004</v>
      </c>
      <c r="AA71" s="123">
        <f t="shared" si="31"/>
        <v>0</v>
      </c>
      <c r="AB71" s="123">
        <f t="shared" si="31"/>
        <v>3133230.3300000005</v>
      </c>
      <c r="AC71" s="123">
        <f t="shared" si="31"/>
        <v>0</v>
      </c>
      <c r="AD71" s="115" t="e">
        <f t="shared" si="25"/>
        <v>#REF!</v>
      </c>
      <c r="AE71" s="116" t="e">
        <f t="shared" si="26"/>
        <v>#REF!</v>
      </c>
      <c r="AF71" s="115" t="e">
        <f t="shared" si="27"/>
        <v>#REF!</v>
      </c>
      <c r="AG71" s="116" t="e">
        <f t="shared" si="28"/>
        <v>#REF!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f>+'1.เลย'!E74+'2.เชียงคาน ใส่แค่ปี68มา'!E74+'3.ด่านซ้าย'!E74+'4.ท่าลี่'!E74+'5.นาด้วง'!E74+'6.นาแห้ว ส่งทุกเดือน'!E74+'7.ปากชม'!E74+'8.ผาขาว'!E74+'9.ภูกระดึง'!E74+'10.ภูเรือ'!E74+'11.ภูหลวง'!E74+'12.วังสะพุง'!E74+'13.หนองหิน'!E74+'14.เอราวัณ'!E74</f>
        <v>23400</v>
      </c>
      <c r="F74" s="110">
        <f>+'1.เลย'!F74+'2.เชียงคาน ใส่แค่ปี68มา'!F74+'3.ด่านซ้าย'!F74+'4.ท่าลี่'!F74+'5.นาด้วง'!F74+'6.นาแห้ว ส่งทุกเดือน'!F74+'7.ปากชม'!F74+'8.ผาขาว'!F74+'9.ภูกระดึง'!F74+'10.ภูเรือ'!F74+'11.ภูหลวง'!F74+'12.วังสะพุง'!F74+'13.หนองหิน'!F74+'14.เอราวัณ'!F74</f>
        <v>9628</v>
      </c>
      <c r="G74" s="110">
        <f>+'1.เลย'!G74+'2.เชียงคาน ใส่แค่ปี68มา'!G74+'3.ด่านซ้าย'!G74+'4.ท่าลี่'!G74+'5.นาด้วง'!G74+'6.นาแห้ว ส่งทุกเดือน'!G74+'7.ปากชม'!G74+'8.ผาขาว'!G74+'9.ภูกระดึง'!G74+'10.ภูเรือ'!G74+'11.ภูหลวง'!G74+'12.วังสะพุง'!G74+'13.หนองหิน'!G74+'14.เอราวัณ'!G74</f>
        <v>32285</v>
      </c>
      <c r="H74" s="110">
        <f>+'1.เลย'!H74+'2.เชียงคาน ใส่แค่ปี68มา'!H74+'3.ด่านซ้าย'!H74+'4.ท่าลี่'!H74+'5.นาด้วง'!H74+'6.นาแห้ว ส่งทุกเดือน'!H74+'7.ปากชม'!H74+'8.ผาขาว'!H74+'9.ภูกระดึง'!H74+'10.ภูเรือ'!H74+'11.ภูหลวง'!H74+'12.วังสะพุง'!H74+'13.หนองหิน'!H74+'14.เอราวัณ'!H74</f>
        <v>0</v>
      </c>
      <c r="I74" s="110">
        <f>+'1.เลย'!I74+'2.เชียงคาน ใส่แค่ปี68มา'!I74+'3.ด่านซ้าย'!I74+'4.ท่าลี่'!I74+'5.นาด้วง'!I74+'6.นาแห้ว ส่งทุกเดือน'!I74+'7.ปากชม'!I74+'8.ผาขาว'!I74+'9.ภูกระดึง'!I74+'10.ภูเรือ'!I74+'11.ภูหลวง'!I74+'12.วังสะพุง'!I74+'13.หนองหิน'!I74+'14.เอราวัณ'!I74</f>
        <v>0</v>
      </c>
      <c r="J74" s="110">
        <f>+'1.เลย'!J74+'2.เชียงคาน ใส่แค่ปี68มา'!J74+'3.ด่านซ้าย'!J74+'4.ท่าลี่'!J74+'5.นาด้วง'!J74+'6.นาแห้ว ส่งทุกเดือน'!J74+'7.ปากชม'!J74+'8.ผาขาว'!J74+'9.ภูกระดึง'!J74+'10.ภูเรือ'!J74+'11.ภูหลวง'!J74+'12.วังสะพุง'!J74+'13.หนองหิน'!J74+'14.เอราวัณ'!J74</f>
        <v>0</v>
      </c>
      <c r="K74" s="110">
        <f>+'1.เลย'!K74+'2.เชียงคาน ใส่แค่ปี68มา'!K74+'3.ด่านซ้าย'!K74+'4.ท่าลี่'!K74+'5.นาด้วง'!K74+'6.นาแห้ว ส่งทุกเดือน'!K74+'7.ปากชม'!K74+'8.ผาขาว'!K74+'9.ภูกระดึง'!K74+'10.ภูเรือ'!K74+'11.ภูหลวง'!K74+'12.วังสะพุง'!K74+'13.หนองหิน'!K74+'14.เอราวัณ'!K74</f>
        <v>0</v>
      </c>
      <c r="L74" s="110">
        <f>+'1.เลย'!L74+'2.เชียงคาน ใส่แค่ปี68มา'!L74+'3.ด่านซ้าย'!L74+'4.ท่าลี่'!L74+'5.นาด้วง'!L74+'6.นาแห้ว ส่งทุกเดือน'!L74+'7.ปากชม'!L74+'8.ผาขาว'!L74+'9.ภูกระดึง'!L74+'10.ภูเรือ'!L74+'11.ภูหลวง'!L74+'12.วังสะพุง'!L74+'13.หนองหิน'!L74+'14.เอราวัณ'!L74</f>
        <v>0</v>
      </c>
      <c r="M74" s="110">
        <f>+'1.เลย'!M74+'2.เชียงคาน ใส่แค่ปี68มา'!M74+'3.ด่านซ้าย'!M74+'4.ท่าลี่'!M74+'5.นาด้วง'!M74+'6.นาแห้ว ส่งทุกเดือน'!M74+'7.ปากชม'!M74+'8.ผาขาว'!M74+'9.ภูกระดึง'!M74+'10.ภูเรือ'!M74+'11.ภูหลวง'!M74+'12.วังสะพุง'!M74+'13.หนองหิน'!M74+'14.เอราวัณ'!M74</f>
        <v>0</v>
      </c>
      <c r="N74" s="110">
        <f>+'1.เลย'!N74+'2.เชียงคาน ใส่แค่ปี68มา'!N74+'3.ด่านซ้าย'!N74+'4.ท่าลี่'!N74+'5.นาด้วง'!N74+'6.นาแห้ว ส่งทุกเดือน'!N74+'7.ปากชม'!N74+'8.ผาขาว'!N74+'9.ภูกระดึง'!N74+'10.ภูเรือ'!N74+'11.ภูหลวง'!N74+'12.วังสะพุง'!N74+'13.หนองหิน'!N74+'14.เอราวัณ'!N74</f>
        <v>0</v>
      </c>
      <c r="O74" s="110">
        <f>+'1.เลย'!O74+'2.เชียงคาน ใส่แค่ปี68มา'!O74+'3.ด่านซ้าย'!O74+'4.ท่าลี่'!O74+'5.นาด้วง'!O74+'6.นาแห้ว ส่งทุกเดือน'!O74+'7.ปากชม'!O74+'8.ผาขาว'!O74+'9.ภูกระดึง'!O74+'10.ภูเรือ'!O74+'11.ภูหลวง'!O74+'12.วังสะพุง'!O74+'13.หนองหิน'!O74+'14.เอราวัณ'!O74</f>
        <v>0</v>
      </c>
      <c r="P74" s="110">
        <f>+'1.เลย'!P74+'2.เชียงคาน ใส่แค่ปี68มา'!P74+'3.ด่านซ้าย'!P74+'4.ท่าลี่'!P74+'5.นาด้วง'!P74+'6.นาแห้ว ส่งทุกเดือน'!P74+'7.ปากชม'!P74+'8.ผาขาว'!P74+'9.ภูกระดึง'!P74+'10.ภูเรือ'!P74+'11.ภูหลวง'!P74+'12.วังสะพุง'!P74+'13.หนองหิน'!P74+'14.เอราวัณ'!P74</f>
        <v>0</v>
      </c>
      <c r="Q74" s="110">
        <f>+'1.เลย'!Q74+'2.เชียงคาน ใส่แค่ปี68มา'!Q74+'3.ด่านซ้าย'!Q74+'4.ท่าลี่'!Q74+'5.นาด้วง'!Q74+'6.นาแห้ว ส่งทุกเดือน'!Q74+'7.ปากชม'!Q74+'8.ผาขาว'!Q74+'9.ภูกระดึง'!Q74+'10.ภูเรือ'!Q74+'11.ภูหลวง'!Q74+'12.วังสะพุง'!Q74+'13.หนองหิน'!Q74+'14.เอราวัณ'!Q74</f>
        <v>0</v>
      </c>
      <c r="R74" s="110">
        <f>+'1.เลย'!R74+'2.เชียงคาน ใส่แค่ปี68มา'!R74+'3.ด่านซ้าย'!R74+'4.ท่าลี่'!R74+'5.นาด้วง'!R74+'6.นาแห้ว ส่งทุกเดือน'!R74+'7.ปากชม'!R74+'8.ผาขาว'!R74+'9.ภูกระดึง'!R74+'10.ภูเรือ'!R74+'11.ภูหลวง'!R74+'12.วังสะพุง'!R74+'13.หนองหิน'!R74+'14.เอราวัณ'!R74</f>
        <v>0</v>
      </c>
      <c r="S74" s="110">
        <f>+'1.เลย'!S74+'2.เชียงคาน ใส่แค่ปี68มา'!S74+'3.ด่านซ้าย'!S74+'4.ท่าลี่'!S74+'5.นาด้วง'!S74+'6.นาแห้ว ส่งทุกเดือน'!S74+'7.ปากชม'!S74+'8.ผาขาว'!S74+'9.ภูกระดึง'!S74+'10.ภูเรือ'!S74+'11.ภูหลวง'!S74+'12.วังสะพุง'!S74+'13.หนองหิน'!S74+'14.เอราวัณ'!S74</f>
        <v>0</v>
      </c>
      <c r="T74" s="110">
        <f>+'1.เลย'!T74+'2.เชียงคาน ใส่แค่ปี68มา'!T74+'3.ด่านซ้าย'!T74+'4.ท่าลี่'!T74+'5.นาด้วง'!T74+'6.นาแห้ว ส่งทุกเดือน'!T74+'7.ปากชม'!T74+'8.ผาขาว'!T74+'9.ภูกระดึง'!T74+'10.ภูเรือ'!T74+'11.ภูหลวง'!T74+'12.วังสะพุง'!T74+'13.หนองหิน'!T74+'14.เอราวัณ'!T74</f>
        <v>0</v>
      </c>
      <c r="U74" s="110">
        <f>+'1.เลย'!U74+'2.เชียงคาน ใส่แค่ปี68มา'!U74+'3.ด่านซ้าย'!U74+'4.ท่าลี่'!U74+'5.นาด้วง'!U74+'6.นาแห้ว ส่งทุกเดือน'!U74+'7.ปากชม'!U74+'8.ผาขาว'!U74+'9.ภูกระดึง'!U74+'10.ภูเรือ'!U74+'11.ภูหลวง'!U74+'12.วังสะพุง'!U74+'13.หนองหิน'!U74+'14.เอราวัณ'!U74</f>
        <v>0</v>
      </c>
      <c r="V74" s="110">
        <f>+'1.เลย'!V74+'2.เชียงคาน ใส่แค่ปี68มา'!V74+'3.ด่านซ้าย'!V74+'4.ท่าลี่'!V74+'5.นาด้วง'!V74+'6.นาแห้ว ส่งทุกเดือน'!V74+'7.ปากชม'!V74+'8.ผาขาว'!V74+'9.ภูกระดึง'!V74+'10.ภูเรือ'!V74+'11.ภูหลวง'!V74+'12.วังสะพุง'!V74+'13.หนองหิน'!V74+'14.เอราวัณ'!V74</f>
        <v>0</v>
      </c>
      <c r="W74" s="110">
        <f>+'1.เลย'!W74+'2.เชียงคาน ใส่แค่ปี68มา'!W74+'3.ด่านซ้าย'!W74+'4.ท่าลี่'!W74+'5.นาด้วง'!W74+'6.นาแห้ว ส่งทุกเดือน'!W74+'7.ปากชม'!W74+'8.ผาขาว'!W74+'9.ภูกระดึง'!W74+'10.ภูเรือ'!W74+'11.ภูหลวง'!W74+'12.วังสะพุง'!W74+'13.หนองหิน'!W74+'14.เอราวัณ'!W74</f>
        <v>0</v>
      </c>
      <c r="X74" s="110">
        <f>+'1.เลย'!X74+'2.เชียงคาน ใส่แค่ปี68มา'!X74+'3.ด่านซ้าย'!X74+'4.ท่าลี่'!X74+'5.นาด้วง'!X74+'6.นาแห้ว ส่งทุกเดือน'!X74+'7.ปากชม'!X74+'8.ผาขาว'!X74+'9.ภูกระดึง'!X74+'10.ภูเรือ'!X74+'11.ภูหลวง'!X74+'12.วังสะพุง'!X74+'13.หนองหิน'!X74+'14.เอราวัณ'!X74</f>
        <v>0</v>
      </c>
      <c r="Y74" s="110">
        <f>+'1.เลย'!Y74+'2.เชียงคาน ใส่แค่ปี68มา'!Y74+'3.ด่านซ้าย'!Y74+'4.ท่าลี่'!Y74+'5.นาด้วง'!Y74+'6.นาแห้ว ส่งทุกเดือน'!Y74+'7.ปากชม'!Y74+'8.ผาขาว'!Y74+'9.ภูกระดึง'!Y74+'10.ภูเรือ'!Y74+'11.ภูหลวง'!Y74+'12.วังสะพุง'!Y74+'13.หนองหิน'!Y74+'14.เอราวัณ'!Y74</f>
        <v>0</v>
      </c>
      <c r="Z74" s="110">
        <f>+'1.เลย'!Z74+'2.เชียงคาน ใส่แค่ปี68มา'!Z74+'3.ด่านซ้าย'!Z74+'4.ท่าลี่'!Z74+'5.นาด้วง'!Z74+'6.นาแห้ว ส่งทุกเดือน'!Z74+'7.ปากชม'!Z74+'8.ผาขาว'!Z74+'9.ภูกระดึง'!Z74+'10.ภูเรือ'!Z74+'11.ภูหลวง'!Z74+'12.วังสะพุง'!Z74+'13.หนองหิน'!Z74+'14.เอราวัณ'!Z74</f>
        <v>0</v>
      </c>
      <c r="AA74" s="110">
        <f>+'1.เลย'!AA74+'2.เชียงคาน ใส่แค่ปี68มา'!AA74+'3.ด่านซ้าย'!AA74+'4.ท่าลี่'!AA74+'5.นาด้วง'!AA74+'6.นาแห้ว ส่งทุกเดือน'!AA74+'7.ปากชม'!AA74+'8.ผาขาว'!AA74+'9.ภูกระดึง'!AA74+'10.ภูเรือ'!AA74+'11.ภูหลวง'!AA74+'12.วังสะพุง'!AA74+'13.หนองหิน'!AA74+'14.เอราวัณ'!AA74</f>
        <v>0</v>
      </c>
      <c r="AB74" s="110">
        <f>+'1.เลย'!AB74+'2.เชียงคาน ใส่แค่ปี68มา'!AB74+'3.ด่านซ้าย'!AB74+'4.ท่าลี่'!AB74+'5.นาด้วง'!AB74+'6.นาแห้ว ส่งทุกเดือน'!AB74+'7.ปากชม'!AB74+'8.ผาขาว'!AB74+'9.ภูกระดึง'!AB74+'10.ภูเรือ'!AB74+'11.ภูหลวง'!AB74+'12.วังสะพุง'!AB74+'13.หนองหิน'!AB74+'14.เอราวัณ'!AB74</f>
        <v>0</v>
      </c>
      <c r="AC74" s="110">
        <f>+'1.เลย'!AC74+'2.เชียงคาน ใส่แค่ปี68มา'!AC74+'3.ด่านซ้าย'!AC74+'4.ท่าลี่'!AC74+'5.นาด้วง'!AC74+'6.นาแห้ว ส่งทุกเดือน'!AC74+'7.ปากชม'!AC74+'8.ผาขาว'!AC74+'9.ภูกระดึง'!AC74+'10.ภูเรือ'!AC74+'11.ภูหลวง'!AC74+'12.วังสะพุง'!AC74+'13.หนองหิน'!AC74+'14.เอราวัณ'!AC74</f>
        <v>0</v>
      </c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f>+'1.เลย'!E75+'2.เชียงคาน ใส่แค่ปี68มา'!E75+'3.ด่านซ้าย'!E75+'4.ท่าลี่'!E75+'5.นาด้วง'!E75+'6.นาแห้ว ส่งทุกเดือน'!E75+'7.ปากชม'!E75+'8.ผาขาว'!E75+'9.ภูกระดึง'!E75+'10.ภูเรือ'!E75+'11.ภูหลวง'!E75+'12.วังสะพุง'!E75+'13.หนองหิน'!E75+'14.เอราวัณ'!E75</f>
        <v>13851265</v>
      </c>
      <c r="F75" s="110">
        <f>+'1.เลย'!F75+'2.เชียงคาน ใส่แค่ปี68มา'!F75+'3.ด่านซ้าย'!F75+'4.ท่าลี่'!F75+'5.นาด้วง'!F75+'6.นาแห้ว ส่งทุกเดือน'!F75+'7.ปากชม'!F75+'8.ผาขาว'!F75+'9.ภูกระดึง'!F75+'10.ภูเรือ'!F75+'11.ภูหลวง'!F75+'12.วังสะพุง'!F75+'13.หนองหิน'!F75+'14.เอราวัณ'!F75</f>
        <v>1207885.5</v>
      </c>
      <c r="G75" s="110">
        <f>+'1.เลย'!G75+'2.เชียงคาน ใส่แค่ปี68มา'!G75+'3.ด่านซ้าย'!G75+'4.ท่าลี่'!G75+'5.นาด้วง'!G75+'6.นาแห้ว ส่งทุกเดือน'!G75+'7.ปากชม'!G75+'8.ผาขาว'!G75+'9.ภูกระดึง'!G75+'10.ภูเรือ'!G75+'11.ภูหลวง'!G75+'12.วังสะพุง'!G75+'13.หนองหิน'!G75+'14.เอราวัณ'!G75</f>
        <v>4223840.5</v>
      </c>
      <c r="H75" s="110">
        <f>+'1.เลย'!H75+'2.เชียงคาน ใส่แค่ปี68มา'!H75+'3.ด่านซ้าย'!H75+'4.ท่าลี่'!H75+'5.นาด้วง'!H75+'6.นาแห้ว ส่งทุกเดือน'!H75+'7.ปากชม'!H75+'8.ผาขาว'!H75+'9.ภูกระดึง'!H75+'10.ภูเรือ'!H75+'11.ภูหลวง'!H75+'12.วังสะพุง'!H75+'13.หนองหิน'!H75+'14.เอราวัณ'!H75</f>
        <v>0</v>
      </c>
      <c r="I75" s="110">
        <f>+'1.เลย'!I75+'2.เชียงคาน ใส่แค่ปี68มา'!I75+'3.ด่านซ้าย'!I75+'4.ท่าลี่'!I75+'5.นาด้วง'!I75+'6.นาแห้ว ส่งทุกเดือน'!I75+'7.ปากชม'!I75+'8.ผาขาว'!I75+'9.ภูกระดึง'!I75+'10.ภูเรือ'!I75+'11.ภูหลวง'!I75+'12.วังสะพุง'!I75+'13.หนองหิน'!I75+'14.เอราวัณ'!I75</f>
        <v>0</v>
      </c>
      <c r="J75" s="110">
        <f>+'1.เลย'!J75+'2.เชียงคาน ใส่แค่ปี68มา'!J75+'3.ด่านซ้าย'!J75+'4.ท่าลี่'!J75+'5.นาด้วง'!J75+'6.นาแห้ว ส่งทุกเดือน'!J75+'7.ปากชม'!J75+'8.ผาขาว'!J75+'9.ภูกระดึง'!J75+'10.ภูเรือ'!J75+'11.ภูหลวง'!J75+'12.วังสะพุง'!J75+'13.หนองหิน'!J75+'14.เอราวัณ'!J75</f>
        <v>0</v>
      </c>
      <c r="K75" s="110">
        <f>+'1.เลย'!K75+'2.เชียงคาน ใส่แค่ปี68มา'!K75+'3.ด่านซ้าย'!K75+'4.ท่าลี่'!K75+'5.นาด้วง'!K75+'6.นาแห้ว ส่งทุกเดือน'!K75+'7.ปากชม'!K75+'8.ผาขาว'!K75+'9.ภูกระดึง'!K75+'10.ภูเรือ'!K75+'11.ภูหลวง'!K75+'12.วังสะพุง'!K75+'13.หนองหิน'!K75+'14.เอราวัณ'!K75</f>
        <v>0</v>
      </c>
      <c r="L75" s="110">
        <f>+'1.เลย'!L75+'2.เชียงคาน ใส่แค่ปี68มา'!L75+'3.ด่านซ้าย'!L75+'4.ท่าลี่'!L75+'5.นาด้วง'!L75+'6.นาแห้ว ส่งทุกเดือน'!L75+'7.ปากชม'!L75+'8.ผาขาว'!L75+'9.ภูกระดึง'!L75+'10.ภูเรือ'!L75+'11.ภูหลวง'!L75+'12.วังสะพุง'!L75+'13.หนองหิน'!L75+'14.เอราวัณ'!L75</f>
        <v>0</v>
      </c>
      <c r="M75" s="110">
        <f>+'1.เลย'!M75+'2.เชียงคาน ใส่แค่ปี68มา'!M75+'3.ด่านซ้าย'!M75+'4.ท่าลี่'!M75+'5.นาด้วง'!M75+'6.นาแห้ว ส่งทุกเดือน'!M75+'7.ปากชม'!M75+'8.ผาขาว'!M75+'9.ภูกระดึง'!M75+'10.ภูเรือ'!M75+'11.ภูหลวง'!M75+'12.วังสะพุง'!M75+'13.หนองหิน'!M75+'14.เอราวัณ'!M75</f>
        <v>0</v>
      </c>
      <c r="N75" s="110">
        <f>+'1.เลย'!N75+'2.เชียงคาน ใส่แค่ปี68มา'!N75+'3.ด่านซ้าย'!N75+'4.ท่าลี่'!N75+'5.นาด้วง'!N75+'6.นาแห้ว ส่งทุกเดือน'!N75+'7.ปากชม'!N75+'8.ผาขาว'!N75+'9.ภูกระดึง'!N75+'10.ภูเรือ'!N75+'11.ภูหลวง'!N75+'12.วังสะพุง'!N75+'13.หนองหิน'!N75+'14.เอราวัณ'!N75</f>
        <v>0</v>
      </c>
      <c r="O75" s="110">
        <f>+'1.เลย'!O75+'2.เชียงคาน ใส่แค่ปี68มา'!O75+'3.ด่านซ้าย'!O75+'4.ท่าลี่'!O75+'5.นาด้วง'!O75+'6.นาแห้ว ส่งทุกเดือน'!O75+'7.ปากชม'!O75+'8.ผาขาว'!O75+'9.ภูกระดึง'!O75+'10.ภูเรือ'!O75+'11.ภูหลวง'!O75+'12.วังสะพุง'!O75+'13.หนองหิน'!O75+'14.เอราวัณ'!O75</f>
        <v>0</v>
      </c>
      <c r="P75" s="110">
        <f>+'1.เลย'!P75+'2.เชียงคาน ใส่แค่ปี68มา'!P75+'3.ด่านซ้าย'!P75+'4.ท่าลี่'!P75+'5.นาด้วง'!P75+'6.นาแห้ว ส่งทุกเดือน'!P75+'7.ปากชม'!P75+'8.ผาขาว'!P75+'9.ภูกระดึง'!P75+'10.ภูเรือ'!P75+'11.ภูหลวง'!P75+'12.วังสะพุง'!P75+'13.หนองหิน'!P75+'14.เอราวัณ'!P75</f>
        <v>0</v>
      </c>
      <c r="Q75" s="110">
        <f>+'1.เลย'!Q75+'2.เชียงคาน ใส่แค่ปี68มา'!Q75+'3.ด่านซ้าย'!Q75+'4.ท่าลี่'!Q75+'5.นาด้วง'!Q75+'6.นาแห้ว ส่งทุกเดือน'!Q75+'7.ปากชม'!Q75+'8.ผาขาว'!Q75+'9.ภูกระดึง'!Q75+'10.ภูเรือ'!Q75+'11.ภูหลวง'!Q75+'12.วังสะพุง'!Q75+'13.หนองหิน'!Q75+'14.เอราวัณ'!Q75</f>
        <v>0</v>
      </c>
      <c r="R75" s="110">
        <f>+'1.เลย'!R75+'2.เชียงคาน ใส่แค่ปี68มา'!R75+'3.ด่านซ้าย'!R75+'4.ท่าลี่'!R75+'5.นาด้วง'!R75+'6.นาแห้ว ส่งทุกเดือน'!R75+'7.ปากชม'!R75+'8.ผาขาว'!R75+'9.ภูกระดึง'!R75+'10.ภูเรือ'!R75+'11.ภูหลวง'!R75+'12.วังสะพุง'!R75+'13.หนองหิน'!R75+'14.เอราวัณ'!R75</f>
        <v>0</v>
      </c>
      <c r="S75" s="110">
        <f>+'1.เลย'!S75+'2.เชียงคาน ใส่แค่ปี68มา'!S75+'3.ด่านซ้าย'!S75+'4.ท่าลี่'!S75+'5.นาด้วง'!S75+'6.นาแห้ว ส่งทุกเดือน'!S75+'7.ปากชม'!S75+'8.ผาขาว'!S75+'9.ภูกระดึง'!S75+'10.ภูเรือ'!S75+'11.ภูหลวง'!S75+'12.วังสะพุง'!S75+'13.หนองหิน'!S75+'14.เอราวัณ'!S75</f>
        <v>0</v>
      </c>
      <c r="T75" s="110">
        <f>+'1.เลย'!T75+'2.เชียงคาน ใส่แค่ปี68มา'!T75+'3.ด่านซ้าย'!T75+'4.ท่าลี่'!T75+'5.นาด้วง'!T75+'6.นาแห้ว ส่งทุกเดือน'!T75+'7.ปากชม'!T75+'8.ผาขาว'!T75+'9.ภูกระดึง'!T75+'10.ภูเรือ'!T75+'11.ภูหลวง'!T75+'12.วังสะพุง'!T75+'13.หนองหิน'!T75+'14.เอราวัณ'!T75</f>
        <v>0</v>
      </c>
      <c r="U75" s="110">
        <f>+'1.เลย'!U75+'2.เชียงคาน ใส่แค่ปี68มา'!U75+'3.ด่านซ้าย'!U75+'4.ท่าลี่'!U75+'5.นาด้วง'!U75+'6.นาแห้ว ส่งทุกเดือน'!U75+'7.ปากชม'!U75+'8.ผาขาว'!U75+'9.ภูกระดึง'!U75+'10.ภูเรือ'!U75+'11.ภูหลวง'!U75+'12.วังสะพุง'!U75+'13.หนองหิน'!U75+'14.เอราวัณ'!U75</f>
        <v>0</v>
      </c>
      <c r="V75" s="110">
        <f>+'1.เลย'!V75+'2.เชียงคาน ใส่แค่ปี68มา'!V75+'3.ด่านซ้าย'!V75+'4.ท่าลี่'!V75+'5.นาด้วง'!V75+'6.นาแห้ว ส่งทุกเดือน'!V75+'7.ปากชม'!V75+'8.ผาขาว'!V75+'9.ภูกระดึง'!V75+'10.ภูเรือ'!V75+'11.ภูหลวง'!V75+'12.วังสะพุง'!V75+'13.หนองหิน'!V75+'14.เอราวัณ'!V75</f>
        <v>0</v>
      </c>
      <c r="W75" s="110">
        <f>+'1.เลย'!W75+'2.เชียงคาน ใส่แค่ปี68มา'!W75+'3.ด่านซ้าย'!W75+'4.ท่าลี่'!W75+'5.นาด้วง'!W75+'6.นาแห้ว ส่งทุกเดือน'!W75+'7.ปากชม'!W75+'8.ผาขาว'!W75+'9.ภูกระดึง'!W75+'10.ภูเรือ'!W75+'11.ภูหลวง'!W75+'12.วังสะพุง'!W75+'13.หนองหิน'!W75+'14.เอราวัณ'!W75</f>
        <v>0</v>
      </c>
      <c r="X75" s="110">
        <f>+'1.เลย'!X75+'2.เชียงคาน ใส่แค่ปี68มา'!X75+'3.ด่านซ้าย'!X75+'4.ท่าลี่'!X75+'5.นาด้วง'!X75+'6.นาแห้ว ส่งทุกเดือน'!X75+'7.ปากชม'!X75+'8.ผาขาว'!X75+'9.ภูกระดึง'!X75+'10.ภูเรือ'!X75+'11.ภูหลวง'!X75+'12.วังสะพุง'!X75+'13.หนองหิน'!X75+'14.เอราวัณ'!X75</f>
        <v>0</v>
      </c>
      <c r="Y75" s="110">
        <f>+'1.เลย'!Y75+'2.เชียงคาน ใส่แค่ปี68มา'!Y75+'3.ด่านซ้าย'!Y75+'4.ท่าลี่'!Y75+'5.นาด้วง'!Y75+'6.นาแห้ว ส่งทุกเดือน'!Y75+'7.ปากชม'!Y75+'8.ผาขาว'!Y75+'9.ภูกระดึง'!Y75+'10.ภูเรือ'!Y75+'11.ภูหลวง'!Y75+'12.วังสะพุง'!Y75+'13.หนองหิน'!Y75+'14.เอราวัณ'!Y75</f>
        <v>0</v>
      </c>
      <c r="Z75" s="110">
        <f>+'1.เลย'!Z75+'2.เชียงคาน ใส่แค่ปี68มา'!Z75+'3.ด่านซ้าย'!Z75+'4.ท่าลี่'!Z75+'5.นาด้วง'!Z75+'6.นาแห้ว ส่งทุกเดือน'!Z75+'7.ปากชม'!Z75+'8.ผาขาว'!Z75+'9.ภูกระดึง'!Z75+'10.ภูเรือ'!Z75+'11.ภูหลวง'!Z75+'12.วังสะพุง'!Z75+'13.หนองหิน'!Z75+'14.เอราวัณ'!Z75</f>
        <v>0</v>
      </c>
      <c r="AA75" s="110">
        <f>+'1.เลย'!AA75+'2.เชียงคาน ใส่แค่ปี68มา'!AA75+'3.ด่านซ้าย'!AA75+'4.ท่าลี่'!AA75+'5.นาด้วง'!AA75+'6.นาแห้ว ส่งทุกเดือน'!AA75+'7.ปากชม'!AA75+'8.ผาขาว'!AA75+'9.ภูกระดึง'!AA75+'10.ภูเรือ'!AA75+'11.ภูหลวง'!AA75+'12.วังสะพุง'!AA75+'13.หนองหิน'!AA75+'14.เอราวัณ'!AA75</f>
        <v>0</v>
      </c>
      <c r="AB75" s="110">
        <f>+'1.เลย'!AB75+'2.เชียงคาน ใส่แค่ปี68มา'!AB75+'3.ด่านซ้าย'!AB75+'4.ท่าลี่'!AB75+'5.นาด้วง'!AB75+'6.นาแห้ว ส่งทุกเดือน'!AB75+'7.ปากชม'!AB75+'8.ผาขาว'!AB75+'9.ภูกระดึง'!AB75+'10.ภูเรือ'!AB75+'11.ภูหลวง'!AB75+'12.วังสะพุง'!AB75+'13.หนองหิน'!AB75+'14.เอราวัณ'!AB75</f>
        <v>0</v>
      </c>
      <c r="AC75" s="110">
        <f>+'1.เลย'!AC75+'2.เชียงคาน ใส่แค่ปี68มา'!AC75+'3.ด่านซ้าย'!AC75+'4.ท่าลี่'!AC75+'5.นาด้วง'!AC75+'6.นาแห้ว ส่งทุกเดือน'!AC75+'7.ปากชม'!AC75+'8.ผาขาว'!AC75+'9.ภูกระดึง'!AC75+'10.ภูเรือ'!AC75+'11.ภูหลวง'!AC75+'12.วังสะพุง'!AC75+'13.หนองหิน'!AC75+'14.เอราวัณ'!AC75</f>
        <v>0</v>
      </c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f>+'1.เลย'!E77+'2.เชียงคาน ใส่แค่ปี68มา'!E77+'3.ด่านซ้าย'!E77+'4.ท่าลี่'!E77+'5.นาด้วง'!E77+'6.นาแห้ว ส่งทุกเดือน'!E77+'7.ปากชม'!E77+'8.ผาขาว'!E77+'9.ภูกระดึง'!E77+'10.ภูเรือ'!E77+'11.ภูหลวง'!E77+'12.วังสะพุง'!E77+'13.หนองหิน'!E77+'14.เอราวัณ'!E77</f>
        <v>0</v>
      </c>
      <c r="F77" s="110">
        <f>+'1.เลย'!F77+'2.เชียงคาน ใส่แค่ปี68มา'!F77+'3.ด่านซ้าย'!F77+'4.ท่าลี่'!F77+'5.นาด้วง'!F77+'6.นาแห้ว ส่งทุกเดือน'!F77+'7.ปากชม'!F77+'8.ผาขาว'!F77+'9.ภูกระดึง'!F77+'10.ภูเรือ'!F77+'11.ภูหลวง'!F77+'12.วังสะพุง'!F77+'13.หนองหิน'!F77+'14.เอราวัณ'!F77</f>
        <v>0</v>
      </c>
      <c r="G77" s="110">
        <f>+'1.เลย'!G77+'2.เชียงคาน ใส่แค่ปี68มา'!G77+'3.ด่านซ้าย'!G77+'4.ท่าลี่'!G77+'5.นาด้วง'!G77+'6.นาแห้ว ส่งทุกเดือน'!G77+'7.ปากชม'!G77+'8.ผาขาว'!G77+'9.ภูกระดึง'!G77+'10.ภูเรือ'!G77+'11.ภูหลวง'!G77+'12.วังสะพุง'!G77+'13.หนองหิน'!G77+'14.เอราวัณ'!G77</f>
        <v>0</v>
      </c>
      <c r="H77" s="110">
        <f>+'1.เลย'!H77+'2.เชียงคาน ใส่แค่ปี68มา'!H77+'3.ด่านซ้าย'!H77+'4.ท่าลี่'!H77+'5.นาด้วง'!H77+'6.นาแห้ว ส่งทุกเดือน'!H77+'7.ปากชม'!H77+'8.ผาขาว'!H77+'9.ภูกระดึง'!H77+'10.ภูเรือ'!H77+'11.ภูหลวง'!H77+'12.วังสะพุง'!H77+'13.หนองหิน'!H77+'14.เอราวัณ'!H77</f>
        <v>0</v>
      </c>
      <c r="I77" s="110">
        <f>+'1.เลย'!I77+'2.เชียงคาน ใส่แค่ปี68มา'!I77+'3.ด่านซ้าย'!I77+'4.ท่าลี่'!I77+'5.นาด้วง'!I77+'6.นาแห้ว ส่งทุกเดือน'!I77+'7.ปากชม'!I77+'8.ผาขาว'!I77+'9.ภูกระดึง'!I77+'10.ภูเรือ'!I77+'11.ภูหลวง'!I77+'12.วังสะพุง'!I77+'13.หนองหิน'!I77+'14.เอราวัณ'!I77</f>
        <v>0</v>
      </c>
      <c r="J77" s="110">
        <f>+'1.เลย'!J77+'2.เชียงคาน ใส่แค่ปี68มา'!J77+'3.ด่านซ้าย'!J77+'4.ท่าลี่'!J77+'5.นาด้วง'!J77+'6.นาแห้ว ส่งทุกเดือน'!J77+'7.ปากชม'!J77+'8.ผาขาว'!J77+'9.ภูกระดึง'!J77+'10.ภูเรือ'!J77+'11.ภูหลวง'!J77+'12.วังสะพุง'!J77+'13.หนองหิน'!J77+'14.เอราวัณ'!J77</f>
        <v>0</v>
      </c>
      <c r="K77" s="110">
        <f>+'1.เลย'!K77+'2.เชียงคาน ใส่แค่ปี68มา'!K77+'3.ด่านซ้าย'!K77+'4.ท่าลี่'!K77+'5.นาด้วง'!K77+'6.นาแห้ว ส่งทุกเดือน'!K77+'7.ปากชม'!K77+'8.ผาขาว'!K77+'9.ภูกระดึง'!K77+'10.ภูเรือ'!K77+'11.ภูหลวง'!K77+'12.วังสะพุง'!K77+'13.หนองหิน'!K77+'14.เอราวัณ'!K77</f>
        <v>0</v>
      </c>
      <c r="L77" s="110">
        <f>+'1.เลย'!L77+'2.เชียงคาน ใส่แค่ปี68มา'!L77+'3.ด่านซ้าย'!L77+'4.ท่าลี่'!L77+'5.นาด้วง'!L77+'6.นาแห้ว ส่งทุกเดือน'!L77+'7.ปากชม'!L77+'8.ผาขาว'!L77+'9.ภูกระดึง'!L77+'10.ภูเรือ'!L77+'11.ภูหลวง'!L77+'12.วังสะพุง'!L77+'13.หนองหิน'!L77+'14.เอราวัณ'!L77</f>
        <v>0</v>
      </c>
      <c r="M77" s="110">
        <f>+'1.เลย'!M77+'2.เชียงคาน ใส่แค่ปี68มา'!M77+'3.ด่านซ้าย'!M77+'4.ท่าลี่'!M77+'5.นาด้วง'!M77+'6.นาแห้ว ส่งทุกเดือน'!M77+'7.ปากชม'!M77+'8.ผาขาว'!M77+'9.ภูกระดึง'!M77+'10.ภูเรือ'!M77+'11.ภูหลวง'!M77+'12.วังสะพุง'!M77+'13.หนองหิน'!M77+'14.เอราวัณ'!M77</f>
        <v>0</v>
      </c>
      <c r="N77" s="110">
        <f>+'1.เลย'!N77+'2.เชียงคาน ใส่แค่ปี68มา'!N77+'3.ด่านซ้าย'!N77+'4.ท่าลี่'!N77+'5.นาด้วง'!N77+'6.นาแห้ว ส่งทุกเดือน'!N77+'7.ปากชม'!N77+'8.ผาขาว'!N77+'9.ภูกระดึง'!N77+'10.ภูเรือ'!N77+'11.ภูหลวง'!N77+'12.วังสะพุง'!N77+'13.หนองหิน'!N77+'14.เอราวัณ'!N77</f>
        <v>0</v>
      </c>
      <c r="O77" s="110">
        <f>+'1.เลย'!O77+'2.เชียงคาน ใส่แค่ปี68มา'!O77+'3.ด่านซ้าย'!O77+'4.ท่าลี่'!O77+'5.นาด้วง'!O77+'6.นาแห้ว ส่งทุกเดือน'!O77+'7.ปากชม'!O77+'8.ผาขาว'!O77+'9.ภูกระดึง'!O77+'10.ภูเรือ'!O77+'11.ภูหลวง'!O77+'12.วังสะพุง'!O77+'13.หนองหิน'!O77+'14.เอราวัณ'!O77</f>
        <v>0</v>
      </c>
      <c r="P77" s="110">
        <f>+'1.เลย'!P77+'2.เชียงคาน ใส่แค่ปี68มา'!P77+'3.ด่านซ้าย'!P77+'4.ท่าลี่'!P77+'5.นาด้วง'!P77+'6.นาแห้ว ส่งทุกเดือน'!P77+'7.ปากชม'!P77+'8.ผาขาว'!P77+'9.ภูกระดึง'!P77+'10.ภูเรือ'!P77+'11.ภูหลวง'!P77+'12.วังสะพุง'!P77+'13.หนองหิน'!P77+'14.เอราวัณ'!P77</f>
        <v>0</v>
      </c>
      <c r="Q77" s="110">
        <f>+'1.เลย'!Q77+'2.เชียงคาน ใส่แค่ปี68มา'!Q77+'3.ด่านซ้าย'!Q77+'4.ท่าลี่'!Q77+'5.นาด้วง'!Q77+'6.นาแห้ว ส่งทุกเดือน'!Q77+'7.ปากชม'!Q77+'8.ผาขาว'!Q77+'9.ภูกระดึง'!Q77+'10.ภูเรือ'!Q77+'11.ภูหลวง'!Q77+'12.วังสะพุง'!Q77+'13.หนองหิน'!Q77+'14.เอราวัณ'!Q77</f>
        <v>0</v>
      </c>
      <c r="R77" s="110">
        <f>+'1.เลย'!R77+'2.เชียงคาน ใส่แค่ปี68มา'!R77+'3.ด่านซ้าย'!R77+'4.ท่าลี่'!R77+'5.นาด้วง'!R77+'6.นาแห้ว ส่งทุกเดือน'!R77+'7.ปากชม'!R77+'8.ผาขาว'!R77+'9.ภูกระดึง'!R77+'10.ภูเรือ'!R77+'11.ภูหลวง'!R77+'12.วังสะพุง'!R77+'13.หนองหิน'!R77+'14.เอราวัณ'!R77</f>
        <v>0</v>
      </c>
      <c r="S77" s="110">
        <f>+'1.เลย'!S77+'2.เชียงคาน ใส่แค่ปี68มา'!S77+'3.ด่านซ้าย'!S77+'4.ท่าลี่'!S77+'5.นาด้วง'!S77+'6.นาแห้ว ส่งทุกเดือน'!S77+'7.ปากชม'!S77+'8.ผาขาว'!S77+'9.ภูกระดึง'!S77+'10.ภูเรือ'!S77+'11.ภูหลวง'!S77+'12.วังสะพุง'!S77+'13.หนองหิน'!S77+'14.เอราวัณ'!S77</f>
        <v>0</v>
      </c>
      <c r="T77" s="110">
        <f>+'1.เลย'!T77+'2.เชียงคาน ใส่แค่ปี68มา'!T77+'3.ด่านซ้าย'!T77+'4.ท่าลี่'!T77+'5.นาด้วง'!T77+'6.นาแห้ว ส่งทุกเดือน'!T77+'7.ปากชม'!T77+'8.ผาขาว'!T77+'9.ภูกระดึง'!T77+'10.ภูเรือ'!T77+'11.ภูหลวง'!T77+'12.วังสะพุง'!T77+'13.หนองหิน'!T77+'14.เอราวัณ'!T77</f>
        <v>0</v>
      </c>
      <c r="U77" s="110">
        <f>+'1.เลย'!U77+'2.เชียงคาน ใส่แค่ปี68มา'!U77+'3.ด่านซ้าย'!U77+'4.ท่าลี่'!U77+'5.นาด้วง'!U77+'6.นาแห้ว ส่งทุกเดือน'!U77+'7.ปากชม'!U77+'8.ผาขาว'!U77+'9.ภูกระดึง'!U77+'10.ภูเรือ'!U77+'11.ภูหลวง'!U77+'12.วังสะพุง'!U77+'13.หนองหิน'!U77+'14.เอราวัณ'!U77</f>
        <v>0</v>
      </c>
      <c r="V77" s="110">
        <f>+'1.เลย'!V77+'2.เชียงคาน ใส่แค่ปี68มา'!V77+'3.ด่านซ้าย'!V77+'4.ท่าลี่'!V77+'5.นาด้วง'!V77+'6.นาแห้ว ส่งทุกเดือน'!V77+'7.ปากชม'!V77+'8.ผาขาว'!V77+'9.ภูกระดึง'!V77+'10.ภูเรือ'!V77+'11.ภูหลวง'!V77+'12.วังสะพุง'!V77+'13.หนองหิน'!V77+'14.เอราวัณ'!V77</f>
        <v>0</v>
      </c>
      <c r="W77" s="110">
        <f>+'1.เลย'!W77+'2.เชียงคาน ใส่แค่ปี68มา'!W77+'3.ด่านซ้าย'!W77+'4.ท่าลี่'!W77+'5.นาด้วง'!W77+'6.นาแห้ว ส่งทุกเดือน'!W77+'7.ปากชม'!W77+'8.ผาขาว'!W77+'9.ภูกระดึง'!W77+'10.ภูเรือ'!W77+'11.ภูหลวง'!W77+'12.วังสะพุง'!W77+'13.หนองหิน'!W77+'14.เอราวัณ'!W77</f>
        <v>0</v>
      </c>
      <c r="X77" s="110">
        <f>+'1.เลย'!X77+'2.เชียงคาน ใส่แค่ปี68มา'!X77+'3.ด่านซ้าย'!X77+'4.ท่าลี่'!X77+'5.นาด้วง'!X77+'6.นาแห้ว ส่งทุกเดือน'!X77+'7.ปากชม'!X77+'8.ผาขาว'!X77+'9.ภูกระดึง'!X77+'10.ภูเรือ'!X77+'11.ภูหลวง'!X77+'12.วังสะพุง'!X77+'13.หนองหิน'!X77+'14.เอราวัณ'!X77</f>
        <v>0</v>
      </c>
      <c r="Y77" s="110">
        <f>+'1.เลย'!Y77+'2.เชียงคาน ใส่แค่ปี68มา'!Y77+'3.ด่านซ้าย'!Y77+'4.ท่าลี่'!Y77+'5.นาด้วง'!Y77+'6.นาแห้ว ส่งทุกเดือน'!Y77+'7.ปากชม'!Y77+'8.ผาขาว'!Y77+'9.ภูกระดึง'!Y77+'10.ภูเรือ'!Y77+'11.ภูหลวง'!Y77+'12.วังสะพุง'!Y77+'13.หนองหิน'!Y77+'14.เอราวัณ'!Y77</f>
        <v>0</v>
      </c>
      <c r="Z77" s="110">
        <f>+'1.เลย'!Z77+'2.เชียงคาน ใส่แค่ปี68มา'!Z77+'3.ด่านซ้าย'!Z77+'4.ท่าลี่'!Z77+'5.นาด้วง'!Z77+'6.นาแห้ว ส่งทุกเดือน'!Z77+'7.ปากชม'!Z77+'8.ผาขาว'!Z77+'9.ภูกระดึง'!Z77+'10.ภูเรือ'!Z77+'11.ภูหลวง'!Z77+'12.วังสะพุง'!Z77+'13.หนองหิน'!Z77+'14.เอราวัณ'!Z77</f>
        <v>0</v>
      </c>
      <c r="AA77" s="110">
        <f>+'1.เลย'!AA77+'2.เชียงคาน ใส่แค่ปี68มา'!AA77+'3.ด่านซ้าย'!AA77+'4.ท่าลี่'!AA77+'5.นาด้วง'!AA77+'6.นาแห้ว ส่งทุกเดือน'!AA77+'7.ปากชม'!AA77+'8.ผาขาว'!AA77+'9.ภูกระดึง'!AA77+'10.ภูเรือ'!AA77+'11.ภูหลวง'!AA77+'12.วังสะพุง'!AA77+'13.หนองหิน'!AA77+'14.เอราวัณ'!AA77</f>
        <v>0</v>
      </c>
      <c r="AB77" s="110">
        <f>+'1.เลย'!AB77+'2.เชียงคาน ใส่แค่ปี68มา'!AB77+'3.ด่านซ้าย'!AB77+'4.ท่าลี่'!AB77+'5.นาด้วง'!AB77+'6.นาแห้ว ส่งทุกเดือน'!AB77+'7.ปากชม'!AB77+'8.ผาขาว'!AB77+'9.ภูกระดึง'!AB77+'10.ภูเรือ'!AB77+'11.ภูหลวง'!AB77+'12.วังสะพุง'!AB77+'13.หนองหิน'!AB77+'14.เอราวัณ'!AB77</f>
        <v>0</v>
      </c>
      <c r="AC77" s="110">
        <f>+'1.เลย'!AC77+'2.เชียงคาน ใส่แค่ปี68มา'!AC77+'3.ด่านซ้าย'!AC77+'4.ท่าลี่'!AC77+'5.นาด้วง'!AC77+'6.นาแห้ว ส่งทุกเดือน'!AC77+'7.ปากชม'!AC77+'8.ผาขาว'!AC77+'9.ภูกระดึง'!AC77+'10.ภูเรือ'!AC77+'11.ภูหลวง'!AC77+'12.วังสะพุง'!AC77+'13.หนองหิน'!AC77+'14.เอราวัณ'!AC77</f>
        <v>0</v>
      </c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f>+'1.เลย'!E78+'2.เชียงคาน ใส่แค่ปี68มา'!E78+'3.ด่านซ้าย'!E78+'4.ท่าลี่'!E78+'5.นาด้วง'!E78+'6.นาแห้ว ส่งทุกเดือน'!E78+'7.ปากชม'!E78+'8.ผาขาว'!E78+'9.ภูกระดึง'!E78+'10.ภูเรือ'!E78+'11.ภูหลวง'!E78+'12.วังสะพุง'!E78+'13.หนองหิน'!E78+'14.เอราวัณ'!E78</f>
        <v>452548124.68699986</v>
      </c>
      <c r="F78" s="110">
        <f>+'1.เลย'!F78+'2.เชียงคาน ใส่แค่ปี68มา'!F78+'3.ด่านซ้าย'!F78+'4.ท่าลี่'!F78+'5.นาด้วง'!F78+'6.นาแห้ว ส่งทุกเดือน'!F78+'7.ปากชม'!F78+'8.ผาขาว'!F78+'9.ภูกระดึง'!F78+'10.ภูเรือ'!F78+'11.ภูหลวง'!F78+'12.วังสะพุง'!F78+'13.หนองหิน'!F78+'14.เอราวัณ'!F78</f>
        <v>161388739.81</v>
      </c>
      <c r="G78" s="110">
        <f>+'1.เลย'!G78+'2.เชียงคาน ใส่แค่ปี68มา'!G78+'3.ด่านซ้าย'!G78+'4.ท่าลี่'!G78+'5.นาด้วง'!G78+'6.นาแห้ว ส่งทุกเดือน'!G78+'7.ปากชม'!G78+'8.ผาขาว'!G78+'9.ภูกระดึง'!G78+'10.ภูเรือ'!G78+'11.ภูหลวง'!G78+'12.วังสะพุง'!G78+'13.หนองหิน'!G78+'14.เอราวัณ'!G78</f>
        <v>258721913.78999999</v>
      </c>
      <c r="H78" s="110">
        <f>+'1.เลย'!H78+'2.เชียงคาน ใส่แค่ปี68มา'!H78+'3.ด่านซ้าย'!H78+'4.ท่าลี่'!H78+'5.นาด้วง'!H78+'6.นาแห้ว ส่งทุกเดือน'!H78+'7.ปากชม'!H78+'8.ผาขาว'!H78+'9.ภูกระดึง'!H78+'10.ภูเรือ'!H78+'11.ภูหลวง'!H78+'12.วังสะพุง'!H78+'13.หนองหิน'!H78+'14.เอราวัณ'!H78</f>
        <v>0</v>
      </c>
      <c r="I78" s="110">
        <f>+'1.เลย'!I78+'2.เชียงคาน ใส่แค่ปี68มา'!I78+'3.ด่านซ้าย'!I78+'4.ท่าลี่'!I78+'5.นาด้วง'!I78+'6.นาแห้ว ส่งทุกเดือน'!I78+'7.ปากชม'!I78+'8.ผาขาว'!I78+'9.ภูกระดึง'!I78+'10.ภูเรือ'!I78+'11.ภูหลวง'!I78+'12.วังสะพุง'!I78+'13.หนองหิน'!I78+'14.เอราวัณ'!I78</f>
        <v>0</v>
      </c>
      <c r="J78" s="110">
        <f>+'1.เลย'!J78+'2.เชียงคาน ใส่แค่ปี68มา'!J78+'3.ด่านซ้าย'!J78+'4.ท่าลี่'!J78+'5.นาด้วง'!J78+'6.นาแห้ว ส่งทุกเดือน'!J78+'7.ปากชม'!J78+'8.ผาขาว'!J78+'9.ภูกระดึง'!J78+'10.ภูเรือ'!J78+'11.ภูหลวง'!J78+'12.วังสะพุง'!J78+'13.หนองหิน'!J78+'14.เอราวัณ'!J78</f>
        <v>0</v>
      </c>
      <c r="K78" s="110">
        <f>+'1.เลย'!K78+'2.เชียงคาน ใส่แค่ปี68มา'!K78+'3.ด่านซ้าย'!K78+'4.ท่าลี่'!K78+'5.นาด้วง'!K78+'6.นาแห้ว ส่งทุกเดือน'!K78+'7.ปากชม'!K78+'8.ผาขาว'!K78+'9.ภูกระดึง'!K78+'10.ภูเรือ'!K78+'11.ภูหลวง'!K78+'12.วังสะพุง'!K78+'13.หนองหิน'!K78+'14.เอราวัณ'!K78</f>
        <v>0</v>
      </c>
      <c r="L78" s="110">
        <f>+'1.เลย'!L78+'2.เชียงคาน ใส่แค่ปี68มา'!L78+'3.ด่านซ้าย'!L78+'4.ท่าลี่'!L78+'5.นาด้วง'!L78+'6.นาแห้ว ส่งทุกเดือน'!L78+'7.ปากชม'!L78+'8.ผาขาว'!L78+'9.ภูกระดึง'!L78+'10.ภูเรือ'!L78+'11.ภูหลวง'!L78+'12.วังสะพุง'!L78+'13.หนองหิน'!L78+'14.เอราวัณ'!L78</f>
        <v>0</v>
      </c>
      <c r="M78" s="110">
        <f>+'1.เลย'!M78+'2.เชียงคาน ใส่แค่ปี68มา'!M78+'3.ด่านซ้าย'!M78+'4.ท่าลี่'!M78+'5.นาด้วง'!M78+'6.นาแห้ว ส่งทุกเดือน'!M78+'7.ปากชม'!M78+'8.ผาขาว'!M78+'9.ภูกระดึง'!M78+'10.ภูเรือ'!M78+'11.ภูหลวง'!M78+'12.วังสะพุง'!M78+'13.หนองหิน'!M78+'14.เอราวัณ'!M78</f>
        <v>0</v>
      </c>
      <c r="N78" s="110">
        <f>+'1.เลย'!N78+'2.เชียงคาน ใส่แค่ปี68มา'!N78+'3.ด่านซ้าย'!N78+'4.ท่าลี่'!N78+'5.นาด้วง'!N78+'6.นาแห้ว ส่งทุกเดือน'!N78+'7.ปากชม'!N78+'8.ผาขาว'!N78+'9.ภูกระดึง'!N78+'10.ภูเรือ'!N78+'11.ภูหลวง'!N78+'12.วังสะพุง'!N78+'13.หนองหิน'!N78+'14.เอราวัณ'!N78</f>
        <v>0</v>
      </c>
      <c r="O78" s="110">
        <f>+'1.เลย'!O78+'2.เชียงคาน ใส่แค่ปี68มา'!O78+'3.ด่านซ้าย'!O78+'4.ท่าลี่'!O78+'5.นาด้วง'!O78+'6.นาแห้ว ส่งทุกเดือน'!O78+'7.ปากชม'!O78+'8.ผาขาว'!O78+'9.ภูกระดึง'!O78+'10.ภูเรือ'!O78+'11.ภูหลวง'!O78+'12.วังสะพุง'!O78+'13.หนองหิน'!O78+'14.เอราวัณ'!O78</f>
        <v>0</v>
      </c>
      <c r="P78" s="110">
        <f>+'1.เลย'!P78+'2.เชียงคาน ใส่แค่ปี68มา'!P78+'3.ด่านซ้าย'!P78+'4.ท่าลี่'!P78+'5.นาด้วง'!P78+'6.นาแห้ว ส่งทุกเดือน'!P78+'7.ปากชม'!P78+'8.ผาขาว'!P78+'9.ภูกระดึง'!P78+'10.ภูเรือ'!P78+'11.ภูหลวง'!P78+'12.วังสะพุง'!P78+'13.หนองหิน'!P78+'14.เอราวัณ'!P78</f>
        <v>0</v>
      </c>
      <c r="Q78" s="110">
        <f>+'1.เลย'!Q78+'2.เชียงคาน ใส่แค่ปี68มา'!Q78+'3.ด่านซ้าย'!Q78+'4.ท่าลี่'!Q78+'5.นาด้วง'!Q78+'6.นาแห้ว ส่งทุกเดือน'!Q78+'7.ปากชม'!Q78+'8.ผาขาว'!Q78+'9.ภูกระดึง'!Q78+'10.ภูเรือ'!Q78+'11.ภูหลวง'!Q78+'12.วังสะพุง'!Q78+'13.หนองหิน'!Q78+'14.เอราวัณ'!Q78</f>
        <v>0</v>
      </c>
      <c r="R78" s="110">
        <f>+'1.เลย'!R78+'2.เชียงคาน ใส่แค่ปี68มา'!R78+'3.ด่านซ้าย'!R78+'4.ท่าลี่'!R78+'5.นาด้วง'!R78+'6.นาแห้ว ส่งทุกเดือน'!R78+'7.ปากชม'!R78+'8.ผาขาว'!R78+'9.ภูกระดึง'!R78+'10.ภูเรือ'!R78+'11.ภูหลวง'!R78+'12.วังสะพุง'!R78+'13.หนองหิน'!R78+'14.เอราวัณ'!R78</f>
        <v>0</v>
      </c>
      <c r="S78" s="110">
        <f>+'1.เลย'!S78+'2.เชียงคาน ใส่แค่ปี68มา'!S78+'3.ด่านซ้าย'!S78+'4.ท่าลี่'!S78+'5.นาด้วง'!S78+'6.นาแห้ว ส่งทุกเดือน'!S78+'7.ปากชม'!S78+'8.ผาขาว'!S78+'9.ภูกระดึง'!S78+'10.ภูเรือ'!S78+'11.ภูหลวง'!S78+'12.วังสะพุง'!S78+'13.หนองหิน'!S78+'14.เอราวัณ'!S78</f>
        <v>0</v>
      </c>
      <c r="T78" s="110">
        <f>+'1.เลย'!T78+'2.เชียงคาน ใส่แค่ปี68มา'!T78+'3.ด่านซ้าย'!T78+'4.ท่าลี่'!T78+'5.นาด้วง'!T78+'6.นาแห้ว ส่งทุกเดือน'!T78+'7.ปากชม'!T78+'8.ผาขาว'!T78+'9.ภูกระดึง'!T78+'10.ภูเรือ'!T78+'11.ภูหลวง'!T78+'12.วังสะพุง'!T78+'13.หนองหิน'!T78+'14.เอราวัณ'!T78</f>
        <v>0</v>
      </c>
      <c r="U78" s="110">
        <f>+'1.เลย'!U78+'2.เชียงคาน ใส่แค่ปี68มา'!U78+'3.ด่านซ้าย'!U78+'4.ท่าลี่'!U78+'5.นาด้วง'!U78+'6.นาแห้ว ส่งทุกเดือน'!U78+'7.ปากชม'!U78+'8.ผาขาว'!U78+'9.ภูกระดึง'!U78+'10.ภูเรือ'!U78+'11.ภูหลวง'!U78+'12.วังสะพุง'!U78+'13.หนองหิน'!U78+'14.เอราวัณ'!U78</f>
        <v>0</v>
      </c>
      <c r="V78" s="110">
        <f>+'1.เลย'!V78+'2.เชียงคาน ใส่แค่ปี68มา'!V78+'3.ด่านซ้าย'!V78+'4.ท่าลี่'!V78+'5.นาด้วง'!V78+'6.นาแห้ว ส่งทุกเดือน'!V78+'7.ปากชม'!V78+'8.ผาขาว'!V78+'9.ภูกระดึง'!V78+'10.ภูเรือ'!V78+'11.ภูหลวง'!V78+'12.วังสะพุง'!V78+'13.หนองหิน'!V78+'14.เอราวัณ'!V78</f>
        <v>0</v>
      </c>
      <c r="W78" s="110">
        <f>+'1.เลย'!W78+'2.เชียงคาน ใส่แค่ปี68มา'!W78+'3.ด่านซ้าย'!W78+'4.ท่าลี่'!W78+'5.นาด้วง'!W78+'6.นาแห้ว ส่งทุกเดือน'!W78+'7.ปากชม'!W78+'8.ผาขาว'!W78+'9.ภูกระดึง'!W78+'10.ภูเรือ'!W78+'11.ภูหลวง'!W78+'12.วังสะพุง'!W78+'13.หนองหิน'!W78+'14.เอราวัณ'!W78</f>
        <v>0</v>
      </c>
      <c r="X78" s="110">
        <f>+'1.เลย'!X78+'2.เชียงคาน ใส่แค่ปี68มา'!X78+'3.ด่านซ้าย'!X78+'4.ท่าลี่'!X78+'5.นาด้วง'!X78+'6.นาแห้ว ส่งทุกเดือน'!X78+'7.ปากชม'!X78+'8.ผาขาว'!X78+'9.ภูกระดึง'!X78+'10.ภูเรือ'!X78+'11.ภูหลวง'!X78+'12.วังสะพุง'!X78+'13.หนองหิน'!X78+'14.เอราวัณ'!X78</f>
        <v>0</v>
      </c>
      <c r="Y78" s="110">
        <f>+'1.เลย'!Y78+'2.เชียงคาน ใส่แค่ปี68มา'!Y78+'3.ด่านซ้าย'!Y78+'4.ท่าลี่'!Y78+'5.นาด้วง'!Y78+'6.นาแห้ว ส่งทุกเดือน'!Y78+'7.ปากชม'!Y78+'8.ผาขาว'!Y78+'9.ภูกระดึง'!Y78+'10.ภูเรือ'!Y78+'11.ภูหลวง'!Y78+'12.วังสะพุง'!Y78+'13.หนองหิน'!Y78+'14.เอราวัณ'!Y78</f>
        <v>0</v>
      </c>
      <c r="Z78" s="110">
        <f>+'1.เลย'!Z78+'2.เชียงคาน ใส่แค่ปี68มา'!Z78+'3.ด่านซ้าย'!Z78+'4.ท่าลี่'!Z78+'5.นาด้วง'!Z78+'6.นาแห้ว ส่งทุกเดือน'!Z78+'7.ปากชม'!Z78+'8.ผาขาว'!Z78+'9.ภูกระดึง'!Z78+'10.ภูเรือ'!Z78+'11.ภูหลวง'!Z78+'12.วังสะพุง'!Z78+'13.หนองหิน'!Z78+'14.เอราวัณ'!Z78</f>
        <v>0</v>
      </c>
      <c r="AA78" s="110">
        <f>+'1.เลย'!AA78+'2.เชียงคาน ใส่แค่ปี68มา'!AA78+'3.ด่านซ้าย'!AA78+'4.ท่าลี่'!AA78+'5.นาด้วง'!AA78+'6.นาแห้ว ส่งทุกเดือน'!AA78+'7.ปากชม'!AA78+'8.ผาขาว'!AA78+'9.ภูกระดึง'!AA78+'10.ภูเรือ'!AA78+'11.ภูหลวง'!AA78+'12.วังสะพุง'!AA78+'13.หนองหิน'!AA78+'14.เอราวัณ'!AA78</f>
        <v>0</v>
      </c>
      <c r="AB78" s="110">
        <f>+'1.เลย'!AB78+'2.เชียงคาน ใส่แค่ปี68มา'!AB78+'3.ด่านซ้าย'!AB78+'4.ท่าลี่'!AB78+'5.นาด้วง'!AB78+'6.นาแห้ว ส่งทุกเดือน'!AB78+'7.ปากชม'!AB78+'8.ผาขาว'!AB78+'9.ภูกระดึง'!AB78+'10.ภูเรือ'!AB78+'11.ภูหลวง'!AB78+'12.วังสะพุง'!AB78+'13.หนองหิน'!AB78+'14.เอราวัณ'!AB78</f>
        <v>0</v>
      </c>
      <c r="AC78" s="110">
        <f>+'1.เลย'!AC78+'2.เชียงคาน ใส่แค่ปี68มา'!AC78+'3.ด่านซ้าย'!AC78+'4.ท่าลี่'!AC78+'5.นาด้วง'!AC78+'6.นาแห้ว ส่งทุกเดือน'!AC78+'7.ปากชม'!AC78+'8.ผาขาว'!AC78+'9.ภูกระดึง'!AC78+'10.ภูเรือ'!AC78+'11.ภูหลวง'!AC78+'12.วังสะพุง'!AC78+'13.หนองหิน'!AC78+'14.เอราวัณ'!AC78</f>
        <v>0</v>
      </c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f>+'1.เลย'!E79+'2.เชียงคาน ใส่แค่ปี68มา'!E79+'3.ด่านซ้าย'!E79+'4.ท่าลี่'!E79+'5.นาด้วง'!E79+'6.นาแห้ว ส่งทุกเดือน'!E79+'7.ปากชม'!E79+'8.ผาขาว'!E79+'9.ภูกระดึง'!E79+'10.ภูเรือ'!E79+'11.ภูหลวง'!E79+'12.วังสะพุง'!E79+'13.หนองหิน'!E79+'14.เอราวัณ'!E79</f>
        <v>0</v>
      </c>
      <c r="F79" s="110">
        <f>+'1.เลย'!F79+'2.เชียงคาน ใส่แค่ปี68มา'!F79+'3.ด่านซ้าย'!F79+'4.ท่าลี่'!F79+'5.นาด้วง'!F79+'6.นาแห้ว ส่งทุกเดือน'!F79+'7.ปากชม'!F79+'8.ผาขาว'!F79+'9.ภูกระดึง'!F79+'10.ภูเรือ'!F79+'11.ภูหลวง'!F79+'12.วังสะพุง'!F79+'13.หนองหิน'!F79+'14.เอราวัณ'!F79</f>
        <v>0</v>
      </c>
      <c r="G79" s="110">
        <f>+'1.เลย'!G79+'2.เชียงคาน ใส่แค่ปี68มา'!G79+'3.ด่านซ้าย'!G79+'4.ท่าลี่'!G79+'5.นาด้วง'!G79+'6.นาแห้ว ส่งทุกเดือน'!G79+'7.ปากชม'!G79+'8.ผาขาว'!G79+'9.ภูกระดึง'!G79+'10.ภูเรือ'!G79+'11.ภูหลวง'!G79+'12.วังสะพุง'!G79+'13.หนองหิน'!G79+'14.เอราวัณ'!G79</f>
        <v>16494.84</v>
      </c>
      <c r="H79" s="110">
        <f>+'1.เลย'!H79+'2.เชียงคาน ใส่แค่ปี68มา'!H79+'3.ด่านซ้าย'!H79+'4.ท่าลี่'!H79+'5.นาด้วง'!H79+'6.นาแห้ว ส่งทุกเดือน'!H79+'7.ปากชม'!H79+'8.ผาขาว'!H79+'9.ภูกระดึง'!H79+'10.ภูเรือ'!H79+'11.ภูหลวง'!H79+'12.วังสะพุง'!H79+'13.หนองหิน'!H79+'14.เอราวัณ'!H79</f>
        <v>0</v>
      </c>
      <c r="I79" s="110">
        <f>+'1.เลย'!I79+'2.เชียงคาน ใส่แค่ปี68มา'!I79+'3.ด่านซ้าย'!I79+'4.ท่าลี่'!I79+'5.นาด้วง'!I79+'6.นาแห้ว ส่งทุกเดือน'!I79+'7.ปากชม'!I79+'8.ผาขาว'!I79+'9.ภูกระดึง'!I79+'10.ภูเรือ'!I79+'11.ภูหลวง'!I79+'12.วังสะพุง'!I79+'13.หนองหิน'!I79+'14.เอราวัณ'!I79</f>
        <v>0</v>
      </c>
      <c r="J79" s="110">
        <f>+'1.เลย'!J79+'2.เชียงคาน ใส่แค่ปี68มา'!J79+'3.ด่านซ้าย'!J79+'4.ท่าลี่'!J79+'5.นาด้วง'!J79+'6.นาแห้ว ส่งทุกเดือน'!J79+'7.ปากชม'!J79+'8.ผาขาว'!J79+'9.ภูกระดึง'!J79+'10.ภูเรือ'!J79+'11.ภูหลวง'!J79+'12.วังสะพุง'!J79+'13.หนองหิน'!J79+'14.เอราวัณ'!J79</f>
        <v>0</v>
      </c>
      <c r="K79" s="110">
        <f>+'1.เลย'!K79+'2.เชียงคาน ใส่แค่ปี68มา'!K79+'3.ด่านซ้าย'!K79+'4.ท่าลี่'!K79+'5.นาด้วง'!K79+'6.นาแห้ว ส่งทุกเดือน'!K79+'7.ปากชม'!K79+'8.ผาขาว'!K79+'9.ภูกระดึง'!K79+'10.ภูเรือ'!K79+'11.ภูหลวง'!K79+'12.วังสะพุง'!K79+'13.หนองหิน'!K79+'14.เอราวัณ'!K79</f>
        <v>0</v>
      </c>
      <c r="L79" s="110">
        <f>+'1.เลย'!L79+'2.เชียงคาน ใส่แค่ปี68มา'!L79+'3.ด่านซ้าย'!L79+'4.ท่าลี่'!L79+'5.นาด้วง'!L79+'6.นาแห้ว ส่งทุกเดือน'!L79+'7.ปากชม'!L79+'8.ผาขาว'!L79+'9.ภูกระดึง'!L79+'10.ภูเรือ'!L79+'11.ภูหลวง'!L79+'12.วังสะพุง'!L79+'13.หนองหิน'!L79+'14.เอราวัณ'!L79</f>
        <v>0</v>
      </c>
      <c r="M79" s="110">
        <f>+'1.เลย'!M79+'2.เชียงคาน ใส่แค่ปี68มา'!M79+'3.ด่านซ้าย'!M79+'4.ท่าลี่'!M79+'5.นาด้วง'!M79+'6.นาแห้ว ส่งทุกเดือน'!M79+'7.ปากชม'!M79+'8.ผาขาว'!M79+'9.ภูกระดึง'!M79+'10.ภูเรือ'!M79+'11.ภูหลวง'!M79+'12.วังสะพุง'!M79+'13.หนองหิน'!M79+'14.เอราวัณ'!M79</f>
        <v>0</v>
      </c>
      <c r="N79" s="110">
        <f>+'1.เลย'!N79+'2.เชียงคาน ใส่แค่ปี68มา'!N79+'3.ด่านซ้าย'!N79+'4.ท่าลี่'!N79+'5.นาด้วง'!N79+'6.นาแห้ว ส่งทุกเดือน'!N79+'7.ปากชม'!N79+'8.ผาขาว'!N79+'9.ภูกระดึง'!N79+'10.ภูเรือ'!N79+'11.ภูหลวง'!N79+'12.วังสะพุง'!N79+'13.หนองหิน'!N79+'14.เอราวัณ'!N79</f>
        <v>0</v>
      </c>
      <c r="O79" s="110">
        <f>+'1.เลย'!O79+'2.เชียงคาน ใส่แค่ปี68มา'!O79+'3.ด่านซ้าย'!O79+'4.ท่าลี่'!O79+'5.นาด้วง'!O79+'6.นาแห้ว ส่งทุกเดือน'!O79+'7.ปากชม'!O79+'8.ผาขาว'!O79+'9.ภูกระดึง'!O79+'10.ภูเรือ'!O79+'11.ภูหลวง'!O79+'12.วังสะพุง'!O79+'13.หนองหิน'!O79+'14.เอราวัณ'!O79</f>
        <v>0</v>
      </c>
      <c r="P79" s="110">
        <f>+'1.เลย'!P79+'2.เชียงคาน ใส่แค่ปี68มา'!P79+'3.ด่านซ้าย'!P79+'4.ท่าลี่'!P79+'5.นาด้วง'!P79+'6.นาแห้ว ส่งทุกเดือน'!P79+'7.ปากชม'!P79+'8.ผาขาว'!P79+'9.ภูกระดึง'!P79+'10.ภูเรือ'!P79+'11.ภูหลวง'!P79+'12.วังสะพุง'!P79+'13.หนองหิน'!P79+'14.เอราวัณ'!P79</f>
        <v>0</v>
      </c>
      <c r="Q79" s="110">
        <f>+'1.เลย'!Q79+'2.เชียงคาน ใส่แค่ปี68มา'!Q79+'3.ด่านซ้าย'!Q79+'4.ท่าลี่'!Q79+'5.นาด้วง'!Q79+'6.นาแห้ว ส่งทุกเดือน'!Q79+'7.ปากชม'!Q79+'8.ผาขาว'!Q79+'9.ภูกระดึง'!Q79+'10.ภูเรือ'!Q79+'11.ภูหลวง'!Q79+'12.วังสะพุง'!Q79+'13.หนองหิน'!Q79+'14.เอราวัณ'!Q79</f>
        <v>0</v>
      </c>
      <c r="R79" s="110">
        <f>+'1.เลย'!R79+'2.เชียงคาน ใส่แค่ปี68มา'!R79+'3.ด่านซ้าย'!R79+'4.ท่าลี่'!R79+'5.นาด้วง'!R79+'6.นาแห้ว ส่งทุกเดือน'!R79+'7.ปากชม'!R79+'8.ผาขาว'!R79+'9.ภูกระดึง'!R79+'10.ภูเรือ'!R79+'11.ภูหลวง'!R79+'12.วังสะพุง'!R79+'13.หนองหิน'!R79+'14.เอราวัณ'!R79</f>
        <v>0</v>
      </c>
      <c r="S79" s="110">
        <f>+'1.เลย'!S79+'2.เชียงคาน ใส่แค่ปี68มา'!S79+'3.ด่านซ้าย'!S79+'4.ท่าลี่'!S79+'5.นาด้วง'!S79+'6.นาแห้ว ส่งทุกเดือน'!S79+'7.ปากชม'!S79+'8.ผาขาว'!S79+'9.ภูกระดึง'!S79+'10.ภูเรือ'!S79+'11.ภูหลวง'!S79+'12.วังสะพุง'!S79+'13.หนองหิน'!S79+'14.เอราวัณ'!S79</f>
        <v>0</v>
      </c>
      <c r="T79" s="110">
        <f>+'1.เลย'!T79+'2.เชียงคาน ใส่แค่ปี68มา'!T79+'3.ด่านซ้าย'!T79+'4.ท่าลี่'!T79+'5.นาด้วง'!T79+'6.นาแห้ว ส่งทุกเดือน'!T79+'7.ปากชม'!T79+'8.ผาขาว'!T79+'9.ภูกระดึง'!T79+'10.ภูเรือ'!T79+'11.ภูหลวง'!T79+'12.วังสะพุง'!T79+'13.หนองหิน'!T79+'14.เอราวัณ'!T79</f>
        <v>0</v>
      </c>
      <c r="U79" s="110">
        <f>+'1.เลย'!U79+'2.เชียงคาน ใส่แค่ปี68มา'!U79+'3.ด่านซ้าย'!U79+'4.ท่าลี่'!U79+'5.นาด้วง'!U79+'6.นาแห้ว ส่งทุกเดือน'!U79+'7.ปากชม'!U79+'8.ผาขาว'!U79+'9.ภูกระดึง'!U79+'10.ภูเรือ'!U79+'11.ภูหลวง'!U79+'12.วังสะพุง'!U79+'13.หนองหิน'!U79+'14.เอราวัณ'!U79</f>
        <v>0</v>
      </c>
      <c r="V79" s="110">
        <f>+'1.เลย'!V79+'2.เชียงคาน ใส่แค่ปี68มา'!V79+'3.ด่านซ้าย'!V79+'4.ท่าลี่'!V79+'5.นาด้วง'!V79+'6.นาแห้ว ส่งทุกเดือน'!V79+'7.ปากชม'!V79+'8.ผาขาว'!V79+'9.ภูกระดึง'!V79+'10.ภูเรือ'!V79+'11.ภูหลวง'!V79+'12.วังสะพุง'!V79+'13.หนองหิน'!V79+'14.เอราวัณ'!V79</f>
        <v>0</v>
      </c>
      <c r="W79" s="110">
        <f>+'1.เลย'!W79+'2.เชียงคาน ใส่แค่ปี68มา'!W79+'3.ด่านซ้าย'!W79+'4.ท่าลี่'!W79+'5.นาด้วง'!W79+'6.นาแห้ว ส่งทุกเดือน'!W79+'7.ปากชม'!W79+'8.ผาขาว'!W79+'9.ภูกระดึง'!W79+'10.ภูเรือ'!W79+'11.ภูหลวง'!W79+'12.วังสะพุง'!W79+'13.หนองหิน'!W79+'14.เอราวัณ'!W79</f>
        <v>0</v>
      </c>
      <c r="X79" s="110">
        <f>+'1.เลย'!X79+'2.เชียงคาน ใส่แค่ปี68มา'!X79+'3.ด่านซ้าย'!X79+'4.ท่าลี่'!X79+'5.นาด้วง'!X79+'6.นาแห้ว ส่งทุกเดือน'!X79+'7.ปากชม'!X79+'8.ผาขาว'!X79+'9.ภูกระดึง'!X79+'10.ภูเรือ'!X79+'11.ภูหลวง'!X79+'12.วังสะพุง'!X79+'13.หนองหิน'!X79+'14.เอราวัณ'!X79</f>
        <v>0</v>
      </c>
      <c r="Y79" s="110">
        <f>+'1.เลย'!Y79+'2.เชียงคาน ใส่แค่ปี68มา'!Y79+'3.ด่านซ้าย'!Y79+'4.ท่าลี่'!Y79+'5.นาด้วง'!Y79+'6.นาแห้ว ส่งทุกเดือน'!Y79+'7.ปากชม'!Y79+'8.ผาขาว'!Y79+'9.ภูกระดึง'!Y79+'10.ภูเรือ'!Y79+'11.ภูหลวง'!Y79+'12.วังสะพุง'!Y79+'13.หนองหิน'!Y79+'14.เอราวัณ'!Y79</f>
        <v>0</v>
      </c>
      <c r="Z79" s="110">
        <f>+'1.เลย'!Z79+'2.เชียงคาน ใส่แค่ปี68มา'!Z79+'3.ด่านซ้าย'!Z79+'4.ท่าลี่'!Z79+'5.นาด้วง'!Z79+'6.นาแห้ว ส่งทุกเดือน'!Z79+'7.ปากชม'!Z79+'8.ผาขาว'!Z79+'9.ภูกระดึง'!Z79+'10.ภูเรือ'!Z79+'11.ภูหลวง'!Z79+'12.วังสะพุง'!Z79+'13.หนองหิน'!Z79+'14.เอราวัณ'!Z79</f>
        <v>0</v>
      </c>
      <c r="AA79" s="110">
        <f>+'1.เลย'!AA79+'2.เชียงคาน ใส่แค่ปี68มา'!AA79+'3.ด่านซ้าย'!AA79+'4.ท่าลี่'!AA79+'5.นาด้วง'!AA79+'6.นาแห้ว ส่งทุกเดือน'!AA79+'7.ปากชม'!AA79+'8.ผาขาว'!AA79+'9.ภูกระดึง'!AA79+'10.ภูเรือ'!AA79+'11.ภูหลวง'!AA79+'12.วังสะพุง'!AA79+'13.หนองหิน'!AA79+'14.เอราวัณ'!AA79</f>
        <v>0</v>
      </c>
      <c r="AB79" s="110">
        <f>+'1.เลย'!AB79+'2.เชียงคาน ใส่แค่ปี68มา'!AB79+'3.ด่านซ้าย'!AB79+'4.ท่าลี่'!AB79+'5.นาด้วง'!AB79+'6.นาแห้ว ส่งทุกเดือน'!AB79+'7.ปากชม'!AB79+'8.ผาขาว'!AB79+'9.ภูกระดึง'!AB79+'10.ภูเรือ'!AB79+'11.ภูหลวง'!AB79+'12.วังสะพุง'!AB79+'13.หนองหิน'!AB79+'14.เอราวัณ'!AB79</f>
        <v>0</v>
      </c>
      <c r="AC79" s="110">
        <f>+'1.เลย'!AC79+'2.เชียงคาน ใส่แค่ปี68มา'!AC79+'3.ด่านซ้าย'!AC79+'4.ท่าลี่'!AC79+'5.นาด้วง'!AC79+'6.นาแห้ว ส่งทุกเดือน'!AC79+'7.ปากชม'!AC79+'8.ผาขาว'!AC79+'9.ภูกระดึง'!AC79+'10.ภูเรือ'!AC79+'11.ภูหลวง'!AC79+'12.วังสะพุง'!AC79+'13.หนองหิน'!AC79+'14.เอราวัณ'!AC79</f>
        <v>0</v>
      </c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466422789.68699986</v>
      </c>
      <c r="F80" s="115">
        <f t="shared" si="32"/>
        <v>162606253.31</v>
      </c>
      <c r="G80" s="115">
        <f t="shared" si="32"/>
        <v>262994534.13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92D050"/>
  </sheetPr>
  <dimension ref="A1:AG1000"/>
  <sheetViews>
    <sheetView topLeftCell="G1" workbookViewId="0">
      <pane ySplit="8" topLeftCell="A9" activePane="bottomLeft" state="frozen"/>
      <selection pane="bottomLeft" activeCell="P12" sqref="P12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22.7109375" bestFit="1" customWidth="1"/>
    <col min="6" max="6" width="14.35546875" bestFit="1" customWidth="1"/>
    <col min="7" max="7" width="16" bestFit="1" customWidth="1"/>
    <col min="8" max="8" width="14.35546875" bestFit="1" customWidth="1"/>
    <col min="9" max="9" width="5.78515625" bestFit="1" customWidth="1"/>
    <col min="10" max="10" width="13.28515625" bestFit="1" customWidth="1"/>
    <col min="11" max="11" width="5.78515625" bestFit="1" customWidth="1"/>
    <col min="12" max="12" width="13.28515625" bestFit="1" customWidth="1"/>
    <col min="13" max="13" width="5.78515625" bestFit="1" customWidth="1"/>
    <col min="14" max="14" width="13.28515625" bestFit="1" customWidth="1"/>
    <col min="15" max="15" width="5.78515625" bestFit="1" customWidth="1"/>
    <col min="16" max="16" width="13.28515625" bestFit="1" customWidth="1"/>
    <col min="17" max="17" width="5.78515625" bestFit="1" customWidth="1"/>
    <col min="18" max="18" width="13.28515625" bestFit="1" customWidth="1"/>
    <col min="19" max="19" width="5.78515625" bestFit="1" customWidth="1"/>
    <col min="20" max="20" width="13.28515625" bestFit="1" customWidth="1"/>
    <col min="21" max="21" width="5.78515625" bestFit="1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92578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268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f>+'1.สกลนคร ใส่เดือน พย มาด้วย'!E11+'2.กุสุมาลย์'!E11+'3.กุดบาก'!E11+'4.พระอาจารย์ฝั้น '!E11+'5.พังโคน ใส่มา 12 เดือน'!E11+'6.วาริชภูมิ'!E11+'7.นิคมน้ำอูน'!E11+'8.วานรนิวาส'!E11+'9.คำตากล้า'!E11+'10.พระอาจารย์มั่น'!E11+'11.อากาศอำนวย'!E11+'12.พระอาจารย์วัน'!E11+'13.เต่างอย'!E11+'14.โคกศรีสุพรรณ'!E11+'15.เจริญศิลป์'!E11+'16.โพนนาแก้ว'!E11+'17.สว่างแดนดิน'!E11+'18.พระอาจารย์แบน'!E11</f>
        <v>2650564101.1129456</v>
      </c>
      <c r="F11" s="110">
        <f>+'1.สกลนคร ใส่เดือน พย มาด้วย'!F11+'2.กุสุมาลย์'!F11+'3.กุดบาก'!F11+'4.พระอาจารย์ฝั้น '!F11+'5.พังโคน ใส่มา 12 เดือน'!F11+'6.วาริชภูมิ'!F11+'7.นิคมน้ำอูน'!F11+'8.วานรนิวาส'!F11+'9.คำตากล้า'!F11+'10.พระอาจารย์มั่น'!F11+'11.อากาศอำนวย'!F11+'12.พระอาจารย์วัน'!F11+'13.เต่างอย'!F11+'14.โคกศรีสุพรรณ'!F11+'15.เจริญศิลป์'!F11+'16.โพนนาแก้ว'!F11+'17.สว่างแดนดิน'!F11+'18.พระอาจารย์แบน'!F11</f>
        <v>108067858.98</v>
      </c>
      <c r="G11" s="110">
        <f>+'1.สกลนคร ใส่เดือน พย มาด้วย'!G11+'2.กุสุมาลย์'!G11+'3.กุดบาก'!G11+'4.พระอาจารย์ฝั้น '!G11+'5.พังโคน ใส่มา 12 เดือน'!G11+'6.วาริชภูมิ'!G11+'7.นิคมน้ำอูน'!G11+'8.วานรนิวาส'!G11+'9.คำตากล้า'!G11+'10.พระอาจารย์มั่น'!G11+'11.อากาศอำนวย'!G11+'12.พระอาจารย์วัน'!G11+'13.เต่างอย'!G11+'14.โคกศรีสุพรรณ'!G11+'15.เจริญศิลป์'!G11+'16.โพนนาแก้ว'!G11+'17.สว่างแดนดิน'!G11+'18.พระอาจารย์แบน'!G11</f>
        <v>613600841.69000006</v>
      </c>
      <c r="H11" s="110">
        <f>+'1.สกลนคร ใส่เดือน พย มาด้วย'!H11+'2.กุสุมาลย์'!H11+'3.กุดบาก'!H11+'4.พระอาจารย์ฝั้น '!H11+'5.พังโคน ใส่มา 12 เดือน'!H11+'6.วาริชภูมิ'!H11+'7.นิคมน้ำอูน'!H11+'8.วานรนิวาส'!H11+'9.คำตากล้า'!H11+'10.พระอาจารย์มั่น'!H11+'11.อากาศอำนวย'!H11+'12.พระอาจารย์วัน'!H11+'13.เต่างอย'!H11+'14.โคกศรีสุพรรณ'!H11+'15.เจริญศิลป์'!H11+'16.โพนนาแก้ว'!H11+'17.สว่างแดนดิน'!H11+'18.พระอาจารย์แบน'!H11</f>
        <v>12613140.550000001</v>
      </c>
      <c r="I11" s="110">
        <f>+'1.สกลนคร ใส่เดือน พย มาด้วย'!I11+'2.กุสุมาลย์'!I11+'3.กุดบาก'!I11+'4.พระอาจารย์ฝั้น '!I11+'5.พังโคน ใส่มา 12 เดือน'!I11+'6.วาริชภูมิ'!I11+'7.นิคมน้ำอูน'!I11+'8.วานรนิวาส'!I11+'9.คำตากล้า'!I11+'10.พระอาจารย์มั่น'!I11+'11.อากาศอำนวย'!I11+'12.พระอาจารย์วัน'!I11+'13.เต่างอย'!I11+'14.โคกศรีสุพรรณ'!I11+'15.เจริญศิลป์'!I11+'16.โพนนาแก้ว'!I11+'17.สว่างแดนดิน'!I11+'18.พระอาจารย์แบน'!I11</f>
        <v>0</v>
      </c>
      <c r="J11" s="110">
        <f>+'1.สกลนคร ใส่เดือน พย มาด้วย'!J11+'2.กุสุมาลย์'!J11+'3.กุดบาก'!J11+'4.พระอาจารย์ฝั้น '!J11+'5.พังโคน ใส่มา 12 เดือน'!J11+'6.วาริชภูมิ'!J11+'7.นิคมน้ำอูน'!J11+'8.วานรนิวาส'!J11+'9.คำตากล้า'!J11+'10.พระอาจารย์มั่น'!J11+'11.อากาศอำนวย'!J11+'12.พระอาจารย์วัน'!J11+'13.เต่างอย'!J11+'14.โคกศรีสุพรรณ'!J11+'15.เจริญศิลป์'!J11+'16.โพนนาแก้ว'!J11+'17.สว่างแดนดิน'!J11+'18.พระอาจารย์แบน'!J11</f>
        <v>16321577.189999999</v>
      </c>
      <c r="K11" s="110">
        <f>+'1.สกลนคร ใส่เดือน พย มาด้วย'!K11+'2.กุสุมาลย์'!K11+'3.กุดบาก'!K11+'4.พระอาจารย์ฝั้น '!K11+'5.พังโคน ใส่มา 12 เดือน'!K11+'6.วาริชภูมิ'!K11+'7.นิคมน้ำอูน'!K11+'8.วานรนิวาส'!K11+'9.คำตากล้า'!K11+'10.พระอาจารย์มั่น'!K11+'11.อากาศอำนวย'!K11+'12.พระอาจารย์วัน'!K11+'13.เต่างอย'!K11+'14.โคกศรีสุพรรณ'!K11+'15.เจริญศิลป์'!K11+'16.โพนนาแก้ว'!K11+'17.สว่างแดนดิน'!K11+'18.พระอาจารย์แบน'!K11</f>
        <v>0</v>
      </c>
      <c r="L11" s="110">
        <f>+'1.สกลนคร ใส่เดือน พย มาด้วย'!L11+'2.กุสุมาลย์'!L11+'3.กุดบาก'!L11+'4.พระอาจารย์ฝั้น '!L11+'5.พังโคน ใส่มา 12 เดือน'!L11+'6.วาริชภูมิ'!L11+'7.นิคมน้ำอูน'!L11+'8.วานรนิวาส'!L11+'9.คำตากล้า'!L11+'10.พระอาจารย์มั่น'!L11+'11.อากาศอำนวย'!L11+'12.พระอาจารย์วัน'!L11+'13.เต่างอย'!L11+'14.โคกศรีสุพรรณ'!L11+'15.เจริญศิลป์'!L11+'16.โพนนาแก้ว'!L11+'17.สว่างแดนดิน'!L11+'18.พระอาจารย์แบน'!L11</f>
        <v>2923190.56</v>
      </c>
      <c r="M11" s="110">
        <f>+'1.สกลนคร ใส่เดือน พย มาด้วย'!M11+'2.กุสุมาลย์'!M11+'3.กุดบาก'!M11+'4.พระอาจารย์ฝั้น '!M11+'5.พังโคน ใส่มา 12 เดือน'!M11+'6.วาริชภูมิ'!M11+'7.นิคมน้ำอูน'!M11+'8.วานรนิวาส'!M11+'9.คำตากล้า'!M11+'10.พระอาจารย์มั่น'!M11+'11.อากาศอำนวย'!M11+'12.พระอาจารย์วัน'!M11+'13.เต่างอย'!M11+'14.โคกศรีสุพรรณ'!M11+'15.เจริญศิลป์'!M11+'16.โพนนาแก้ว'!M11+'17.สว่างแดนดิน'!M11+'18.พระอาจารย์แบน'!M11</f>
        <v>0</v>
      </c>
      <c r="N11" s="110">
        <f>+'1.สกลนคร ใส่เดือน พย มาด้วย'!N11+'2.กุสุมาลย์'!N11+'3.กุดบาก'!N11+'4.พระอาจารย์ฝั้น '!N11+'5.พังโคน ใส่มา 12 เดือน'!N11+'6.วาริชภูมิ'!N11+'7.นิคมน้ำอูน'!N11+'8.วานรนิวาส'!N11+'9.คำตากล้า'!N11+'10.พระอาจารย์มั่น'!N11+'11.อากาศอำนวย'!N11+'12.พระอาจารย์วัน'!N11+'13.เต่างอย'!N11+'14.โคกศรีสุพรรณ'!N11+'15.เจริญศิลป์'!N11+'16.โพนนาแก้ว'!N11+'17.สว่างแดนดิน'!N11+'18.พระอาจารย์แบน'!N11</f>
        <v>17052409.010000002</v>
      </c>
      <c r="O11" s="110">
        <f>+'1.สกลนคร ใส่เดือน พย มาด้วย'!O11+'2.กุสุมาลย์'!O11+'3.กุดบาก'!O11+'4.พระอาจารย์ฝั้น '!O11+'5.พังโคน ใส่มา 12 เดือน'!O11+'6.วาริชภูมิ'!O11+'7.นิคมน้ำอูน'!O11+'8.วานรนิวาส'!O11+'9.คำตากล้า'!O11+'10.พระอาจารย์มั่น'!O11+'11.อากาศอำนวย'!O11+'12.พระอาจารย์วัน'!O11+'13.เต่างอย'!O11+'14.โคกศรีสุพรรณ'!O11+'15.เจริญศิลป์'!O11+'16.โพนนาแก้ว'!O11+'17.สว่างแดนดิน'!O11+'18.พระอาจารย์แบน'!O11</f>
        <v>0</v>
      </c>
      <c r="P11" s="110">
        <f>+'1.สกลนคร ใส่เดือน พย มาด้วย'!P11+'2.กุสุมาลย์'!P11+'3.กุดบาก'!P11+'4.พระอาจารย์ฝั้น '!P11+'5.พังโคน ใส่มา 12 เดือน'!P11+'6.วาริชภูมิ'!P11+'7.นิคมน้ำอูน'!P11+'8.วานรนิวาส'!P11+'9.คำตากล้า'!P11+'10.พระอาจารย์มั่น'!P11+'11.อากาศอำนวย'!P11+'12.พระอาจารย์วัน'!P11+'13.เต่างอย'!P11+'14.โคกศรีสุพรรณ'!P11+'15.เจริญศิลป์'!P11+'16.โพนนาแก้ว'!P11+'17.สว่างแดนดิน'!P11+'18.พระอาจารย์แบน'!P11</f>
        <v>2339585.7400000002</v>
      </c>
      <c r="Q11" s="110">
        <f>+'1.สกลนคร ใส่เดือน พย มาด้วย'!Q11+'2.กุสุมาลย์'!Q11+'3.กุดบาก'!Q11+'4.พระอาจารย์ฝั้น '!Q11+'5.พังโคน ใส่มา 12 เดือน'!Q11+'6.วาริชภูมิ'!Q11+'7.นิคมน้ำอูน'!Q11+'8.วานรนิวาส'!Q11+'9.คำตากล้า'!Q11+'10.พระอาจารย์มั่น'!Q11+'11.อากาศอำนวย'!Q11+'12.พระอาจารย์วัน'!Q11+'13.เต่างอย'!Q11+'14.โคกศรีสุพรรณ'!Q11+'15.เจริญศิลป์'!Q11+'16.โพนนาแก้ว'!Q11+'17.สว่างแดนดิน'!Q11+'18.พระอาจารย์แบน'!Q11</f>
        <v>0</v>
      </c>
      <c r="R11" s="110">
        <f>+'1.สกลนคร ใส่เดือน พย มาด้วย'!R11+'2.กุสุมาลย์'!R11+'3.กุดบาก'!R11+'4.พระอาจารย์ฝั้น '!R11+'5.พังโคน ใส่มา 12 เดือน'!R11+'6.วาริชภูมิ'!R11+'7.นิคมน้ำอูน'!R11+'8.วานรนิวาส'!R11+'9.คำตากล้า'!R11+'10.พระอาจารย์มั่น'!R11+'11.อากาศอำนวย'!R11+'12.พระอาจารย์วัน'!R11+'13.เต่างอย'!R11+'14.โคกศรีสุพรรณ'!R11+'15.เจริญศิลป์'!R11+'16.โพนนาแก้ว'!R11+'17.สว่างแดนดิน'!R11+'18.พระอาจารย์แบน'!R11</f>
        <v>7181923.3600000003</v>
      </c>
      <c r="S11" s="110">
        <f>+'1.สกลนคร ใส่เดือน พย มาด้วย'!S11+'2.กุสุมาลย์'!S11+'3.กุดบาก'!S11+'4.พระอาจารย์ฝั้น '!S11+'5.พังโคน ใส่มา 12 เดือน'!S11+'6.วาริชภูมิ'!S11+'7.นิคมน้ำอูน'!S11+'8.วานรนิวาส'!S11+'9.คำตากล้า'!S11+'10.พระอาจารย์มั่น'!S11+'11.อากาศอำนวย'!S11+'12.พระอาจารย์วัน'!S11+'13.เต่างอย'!S11+'14.โคกศรีสุพรรณ'!S11+'15.เจริญศิลป์'!S11+'16.โพนนาแก้ว'!S11+'17.สว่างแดนดิน'!S11+'18.พระอาจารย์แบน'!S11</f>
        <v>0</v>
      </c>
      <c r="T11" s="110">
        <f>+'1.สกลนคร ใส่เดือน พย มาด้วย'!T11+'2.กุสุมาลย์'!T11+'3.กุดบาก'!T11+'4.พระอาจารย์ฝั้น '!T11+'5.พังโคน ใส่มา 12 เดือน'!T11+'6.วาริชภูมิ'!T11+'7.นิคมน้ำอูน'!T11+'8.วานรนิวาส'!T11+'9.คำตากล้า'!T11+'10.พระอาจารย์มั่น'!T11+'11.อากาศอำนวย'!T11+'12.พระอาจารย์วัน'!T11+'13.เต่างอย'!T11+'14.โคกศรีสุพรรณ'!T11+'15.เจริญศิลป์'!T11+'16.โพนนาแก้ว'!T11+'17.สว่างแดนดิน'!T11+'18.พระอาจารย์แบน'!T11</f>
        <v>3773669.63</v>
      </c>
      <c r="U11" s="110">
        <f>+'1.สกลนคร ใส่เดือน พย มาด้วย'!U11+'2.กุสุมาลย์'!U11+'3.กุดบาก'!U11+'4.พระอาจารย์ฝั้น '!U11+'5.พังโคน ใส่มา 12 เดือน'!U11+'6.วาริชภูมิ'!U11+'7.นิคมน้ำอูน'!U11+'8.วานรนิวาส'!U11+'9.คำตากล้า'!U11+'10.พระอาจารย์มั่น'!U11+'11.อากาศอำนวย'!U11+'12.พระอาจารย์วัน'!U11+'13.เต่างอย'!U11+'14.โคกศรีสุพรรณ'!U11+'15.เจริญศิลป์'!U11+'16.โพนนาแก้ว'!U11+'17.สว่างแดนดิน'!U11+'18.พระอาจารย์แบน'!U11</f>
        <v>0</v>
      </c>
      <c r="V11" s="110">
        <f>+'1.สกลนคร ใส่เดือน พย มาด้วย'!V11+'2.กุสุมาลย์'!V11+'3.กุดบาก'!V11+'4.พระอาจารย์ฝั้น '!V11+'5.พังโคน ใส่มา 12 เดือน'!V11+'6.วาริชภูมิ'!V11+'7.นิคมน้ำอูน'!V11+'8.วานรนิวาส'!V11+'9.คำตากล้า'!V11+'10.พระอาจารย์มั่น'!V11+'11.อากาศอำนวย'!V11+'12.พระอาจารย์วัน'!V11+'13.เต่างอย'!V11+'14.โคกศรีสุพรรณ'!V11+'15.เจริญศิลป์'!V11+'16.โพนนาแก้ว'!V11+'17.สว่างแดนดิน'!V11+'18.พระอาจารย์แบน'!V11</f>
        <v>6629389.29</v>
      </c>
      <c r="W11" s="110">
        <f>+'1.สกลนคร ใส่เดือน พย มาด้วย'!W11+'2.กุสุมาลย์'!W11+'3.กุดบาก'!W11+'4.พระอาจารย์ฝั้น '!W11+'5.พังโคน ใส่มา 12 เดือน'!W11+'6.วาริชภูมิ'!W11+'7.นิคมน้ำอูน'!W11+'8.วานรนิวาส'!W11+'9.คำตากล้า'!W11+'10.พระอาจารย์มั่น'!W11+'11.อากาศอำนวย'!W11+'12.พระอาจารย์วัน'!W11+'13.เต่างอย'!W11+'14.โคกศรีสุพรรณ'!W11+'15.เจริญศิลป์'!W11+'16.โพนนาแก้ว'!W11+'17.สว่างแดนดิน'!W11+'18.พระอาจารย์แบน'!W11</f>
        <v>0</v>
      </c>
      <c r="X11" s="110">
        <f>+'1.สกลนคร ใส่เดือน พย มาด้วย'!X11+'2.กุสุมาลย์'!X11+'3.กุดบาก'!X11+'4.พระอาจารย์ฝั้น '!X11+'5.พังโคน ใส่มา 12 เดือน'!X11+'6.วาริชภูมิ'!X11+'7.นิคมน้ำอูน'!X11+'8.วานรนิวาส'!X11+'9.คำตากล้า'!X11+'10.พระอาจารย์มั่น'!X11+'11.อากาศอำนวย'!X11+'12.พระอาจารย์วัน'!X11+'13.เต่างอย'!X11+'14.โคกศรีสุพรรณ'!X11+'15.เจริญศิลป์'!X11+'16.โพนนาแก้ว'!X11+'17.สว่างแดนดิน'!X11+'18.พระอาจารย์แบน'!X11</f>
        <v>5779749.1299999999</v>
      </c>
      <c r="Y11" s="110">
        <f>+'1.สกลนคร ใส่เดือน พย มาด้วย'!Y11+'2.กุสุมาลย์'!Y11+'3.กุดบาก'!Y11+'4.พระอาจารย์ฝั้น '!Y11+'5.พังโคน ใส่มา 12 เดือน'!Y11+'6.วาริชภูมิ'!Y11+'7.นิคมน้ำอูน'!Y11+'8.วานรนิวาส'!Y11+'9.คำตากล้า'!Y11+'10.พระอาจารย์มั่น'!Y11+'11.อากาศอำนวย'!Y11+'12.พระอาจารย์วัน'!Y11+'13.เต่างอย'!Y11+'14.โคกศรีสุพรรณ'!Y11+'15.เจริญศิลป์'!Y11+'16.โพนนาแก้ว'!Y11+'17.สว่างแดนดิน'!Y11+'18.พระอาจารย์แบน'!Y11</f>
        <v>0</v>
      </c>
      <c r="Z11" s="110">
        <f>+'1.สกลนคร ใส่เดือน พย มาด้วย'!Z11+'2.กุสุมาลย์'!Z11+'3.กุดบาก'!Z11+'4.พระอาจารย์ฝั้น '!Z11+'5.พังโคน ใส่มา 12 เดือน'!Z11+'6.วาริชภูมิ'!Z11+'7.นิคมน้ำอูน'!Z11+'8.วานรนิวาส'!Z11+'9.คำตากล้า'!Z11+'10.พระอาจารย์มั่น'!Z11+'11.อากาศอำนวย'!Z11+'12.พระอาจารย์วัน'!Z11+'13.เต่างอย'!Z11+'14.โคกศรีสุพรรณ'!Z11+'15.เจริญศิลป์'!Z11+'16.โพนนาแก้ว'!Z11+'17.สว่างแดนดิน'!Z11+'18.พระอาจารย์แบน'!Z11</f>
        <v>5432853.54</v>
      </c>
      <c r="AA11" s="110">
        <f>+'1.สกลนคร ใส่เดือน พย มาด้วย'!AA11+'2.กุสุมาลย์'!AA11+'3.กุดบาก'!AA11+'4.พระอาจารย์ฝั้น '!AA11+'5.พังโคน ใส่มา 12 เดือน'!AA11+'6.วาริชภูมิ'!AA11+'7.นิคมน้ำอูน'!AA11+'8.วานรนิวาส'!AA11+'9.คำตากล้า'!AA11+'10.พระอาจารย์มั่น'!AA11+'11.อากาศอำนวย'!AA11+'12.พระอาจารย์วัน'!AA11+'13.เต่างอย'!AA11+'14.โคกศรีสุพรรณ'!AA11+'15.เจริญศิลป์'!AA11+'16.โพนนาแก้ว'!AA11+'17.สว่างแดนดิน'!AA11+'18.พระอาจารย์แบน'!AA11</f>
        <v>0</v>
      </c>
      <c r="AB11" s="110">
        <f>+'1.สกลนคร ใส่เดือน พย มาด้วย'!AB11+'2.กุสุมาลย์'!AB11+'3.กุดบาก'!AB11+'4.พระอาจารย์ฝั้น '!AB11+'5.พังโคน ใส่มา 12 เดือน'!AB11+'6.วาริชภูมิ'!AB11+'7.นิคมน้ำอูน'!AB11+'8.วานรนิวาส'!AB11+'9.คำตากล้า'!AB11+'10.พระอาจารย์มั่น'!AB11+'11.อากาศอำนวย'!AB11+'12.พระอาจารย์วัน'!AB11+'13.เต่างอย'!AB11+'14.โคกศรีสุพรรณ'!AB11+'15.เจริญศิลป์'!AB11+'16.โพนนาแก้ว'!AB11+'17.สว่างแดนดิน'!AB11+'18.พระอาจารย์แบน'!AB11</f>
        <v>6363901.3099999996</v>
      </c>
      <c r="AC11" s="110">
        <f>+'1.สกลนคร ใส่เดือน พย มาด้วย'!AC11+'2.กุสุมาลย์'!AC11+'3.กุดบาก'!AC11+'4.พระอาจารย์ฝั้น '!AC11+'5.พังโคน ใส่มา 12 เดือน'!AC11+'6.วาริชภูมิ'!AC11+'7.นิคมน้ำอูน'!AC11+'8.วานรนิวาส'!AC11+'9.คำตากล้า'!AC11+'10.พระอาจารย์มั่น'!AC11+'11.อากาศอำนวย'!AC11+'12.พระอาจารย์วัน'!AC11+'13.เต่างอย'!AC11+'14.โคกศรีสุพรรณ'!AC11+'15.เจริญศิลป์'!AC11+'16.โพนนาแก้ว'!AC11+'17.สว่างแดนดิน'!AC11+'18.พระอาจารย์แบน'!AC11</f>
        <v>0</v>
      </c>
      <c r="AD11" s="110">
        <f t="shared" ref="AD11:AD19" si="0">SUM(F11:AC11)</f>
        <v>808080089.9799999</v>
      </c>
      <c r="AE11" s="111">
        <f t="shared" ref="AE11:AE19" si="1">+AD11*100/E11</f>
        <v>30.487098562932132</v>
      </c>
      <c r="AF11" s="110">
        <f t="shared" ref="AF11:AF19" si="2">+E11-AD11</f>
        <v>1842484011.1329455</v>
      </c>
      <c r="AG11" s="111">
        <f>+AF11*100/E11</f>
        <v>69.512901437067868</v>
      </c>
    </row>
    <row r="12" spans="1:33" ht="24" customHeight="1">
      <c r="B12" s="109"/>
      <c r="C12" s="109"/>
      <c r="D12" s="109" t="s">
        <v>7</v>
      </c>
      <c r="E12" s="110">
        <f>+'1.สกลนคร ใส่เดือน พย มาด้วย'!E12+'2.กุสุมาลย์'!E12+'3.กุดบาก'!E12+'4.พระอาจารย์ฝั้น '!E12+'5.พังโคน ใส่มา 12 เดือน'!E12+'6.วาริชภูมิ'!E12+'7.นิคมน้ำอูน'!E12+'8.วานรนิวาส'!E12+'9.คำตากล้า'!E12+'10.พระอาจารย์มั่น'!E12+'11.อากาศอำนวย'!E12+'12.พระอาจารย์วัน'!E12+'13.เต่างอย'!E12+'14.โคกศรีสุพรรณ'!E12+'15.เจริญศิลป์'!E12+'16.โพนนาแก้ว'!E12+'17.สว่างแดนดิน'!E12+'18.พระอาจารย์แบน'!E12</f>
        <v>98359225.310000002</v>
      </c>
      <c r="F12" s="110" t="e">
        <f>+'1.สกลนคร ใส่เดือน พย มาด้วย'!F12+'2.กุสุมาลย์'!F12+'3.กุดบาก'!F12+'4.พระอาจารย์ฝั้น '!F12+'5.พังโคน ใส่มา 12 เดือน'!F12+'6.วาริชภูมิ'!F12+'7.นิคมน้ำอูน'!F12+'8.วานรนิวาส'!F12+'9.คำตากล้า'!F12+'10.พระอาจารย์มั่น'!F12+'11.อากาศอำนวย'!F12+'12.พระอาจารย์วัน'!F12+'13.เต่างอย'!F12+'14.โคกศรีสุพรรณ'!F12+'15.เจริญศิลป์'!F12+'16.โพนนาแก้ว'!F12+'17.สว่างแดนดิน'!F12+'18.พระอาจารย์แบน'!F12</f>
        <v>#VALUE!</v>
      </c>
      <c r="G12" s="110" t="e">
        <f>+'1.สกลนคร ใส่เดือน พย มาด้วย'!G12+'2.กุสุมาลย์'!G12+'3.กุดบาก'!G12+'4.พระอาจารย์ฝั้น '!G12+'5.พังโคน ใส่มา 12 เดือน'!G12+'6.วาริชภูมิ'!G12+'7.นิคมน้ำอูน'!G12+'8.วานรนิวาส'!G12+'9.คำตากล้า'!G12+'10.พระอาจารย์มั่น'!G12+'11.อากาศอำนวย'!G12+'12.พระอาจารย์วัน'!G12+'13.เต่างอย'!G12+'14.โคกศรีสุพรรณ'!G12+'15.เจริญศิลป์'!G12+'16.โพนนาแก้ว'!G12+'17.สว่างแดนดิน'!G12+'18.พระอาจารย์แบน'!G12</f>
        <v>#VALUE!</v>
      </c>
      <c r="H12" s="110">
        <f>+'1.สกลนคร ใส่เดือน พย มาด้วย'!H12+'2.กุสุมาลย์'!H12+'3.กุดบาก'!H12+'4.พระอาจารย์ฝั้น '!H12+'5.พังโคน ใส่มา 12 เดือน'!H12+'6.วาริชภูมิ'!H12+'7.นิคมน้ำอูน'!H12+'8.วานรนิวาส'!H12+'9.คำตากล้า'!H12+'10.พระอาจารย์มั่น'!H12+'11.อากาศอำนวย'!H12+'12.พระอาจารย์วัน'!H12+'13.เต่างอย'!H12+'14.โคกศรีสุพรรณ'!H12+'15.เจริญศิลป์'!H12+'16.โพนนาแก้ว'!H12+'17.สว่างแดนดิน'!H12+'18.พระอาจารย์แบน'!H12</f>
        <v>0</v>
      </c>
      <c r="I12" s="110">
        <f>+'1.สกลนคร ใส่เดือน พย มาด้วย'!I12+'2.กุสุมาลย์'!I12+'3.กุดบาก'!I12+'4.พระอาจารย์ฝั้น '!I12+'5.พังโคน ใส่มา 12 เดือน'!I12+'6.วาริชภูมิ'!I12+'7.นิคมน้ำอูน'!I12+'8.วานรนิวาส'!I12+'9.คำตากล้า'!I12+'10.พระอาจารย์มั่น'!I12+'11.อากาศอำนวย'!I12+'12.พระอาจารย์วัน'!I12+'13.เต่างอย'!I12+'14.โคกศรีสุพรรณ'!I12+'15.เจริญศิลป์'!I12+'16.โพนนาแก้ว'!I12+'17.สว่างแดนดิน'!I12+'18.พระอาจารย์แบน'!I12</f>
        <v>0</v>
      </c>
      <c r="J12" s="110">
        <f>+'1.สกลนคร ใส่เดือน พย มาด้วย'!J12+'2.กุสุมาลย์'!J12+'3.กุดบาก'!J12+'4.พระอาจารย์ฝั้น '!J12+'5.พังโคน ใส่มา 12 เดือน'!J12+'6.วาริชภูมิ'!J12+'7.นิคมน้ำอูน'!J12+'8.วานรนิวาส'!J12+'9.คำตากล้า'!J12+'10.พระอาจารย์มั่น'!J12+'11.อากาศอำนวย'!J12+'12.พระอาจารย์วัน'!J12+'13.เต่างอย'!J12+'14.โคกศรีสุพรรณ'!J12+'15.เจริญศิลป์'!J12+'16.โพนนาแก้ว'!J12+'17.สว่างแดนดิน'!J12+'18.พระอาจารย์แบน'!J12</f>
        <v>0</v>
      </c>
      <c r="K12" s="110">
        <f>+'1.สกลนคร ใส่เดือน พย มาด้วย'!K12+'2.กุสุมาลย์'!K12+'3.กุดบาก'!K12+'4.พระอาจารย์ฝั้น '!K12+'5.พังโคน ใส่มา 12 เดือน'!K12+'6.วาริชภูมิ'!K12+'7.นิคมน้ำอูน'!K12+'8.วานรนิวาส'!K12+'9.คำตากล้า'!K12+'10.พระอาจารย์มั่น'!K12+'11.อากาศอำนวย'!K12+'12.พระอาจารย์วัน'!K12+'13.เต่างอย'!K12+'14.โคกศรีสุพรรณ'!K12+'15.เจริญศิลป์'!K12+'16.โพนนาแก้ว'!K12+'17.สว่างแดนดิน'!K12+'18.พระอาจารย์แบน'!K12</f>
        <v>0</v>
      </c>
      <c r="L12" s="110">
        <f>+'1.สกลนคร ใส่เดือน พย มาด้วย'!L12+'2.กุสุมาลย์'!L12+'3.กุดบาก'!L12+'4.พระอาจารย์ฝั้น '!L12+'5.พังโคน ใส่มา 12 เดือน'!L12+'6.วาริชภูมิ'!L12+'7.นิคมน้ำอูน'!L12+'8.วานรนิวาส'!L12+'9.คำตากล้า'!L12+'10.พระอาจารย์มั่น'!L12+'11.อากาศอำนวย'!L12+'12.พระอาจารย์วัน'!L12+'13.เต่างอย'!L12+'14.โคกศรีสุพรรณ'!L12+'15.เจริญศิลป์'!L12+'16.โพนนาแก้ว'!L12+'17.สว่างแดนดิน'!L12+'18.พระอาจารย์แบน'!L12</f>
        <v>0</v>
      </c>
      <c r="M12" s="110">
        <f>+'1.สกลนคร ใส่เดือน พย มาด้วย'!M12+'2.กุสุมาลย์'!M12+'3.กุดบาก'!M12+'4.พระอาจารย์ฝั้น '!M12+'5.พังโคน ใส่มา 12 เดือน'!M12+'6.วาริชภูมิ'!M12+'7.นิคมน้ำอูน'!M12+'8.วานรนิวาส'!M12+'9.คำตากล้า'!M12+'10.พระอาจารย์มั่น'!M12+'11.อากาศอำนวย'!M12+'12.พระอาจารย์วัน'!M12+'13.เต่างอย'!M12+'14.โคกศรีสุพรรณ'!M12+'15.เจริญศิลป์'!M12+'16.โพนนาแก้ว'!M12+'17.สว่างแดนดิน'!M12+'18.พระอาจารย์แบน'!M12</f>
        <v>0</v>
      </c>
      <c r="N12" s="110">
        <f>+'1.สกลนคร ใส่เดือน พย มาด้วย'!N12+'2.กุสุมาลย์'!N12+'3.กุดบาก'!N12+'4.พระอาจารย์ฝั้น '!N12+'5.พังโคน ใส่มา 12 เดือน'!N12+'6.วาริชภูมิ'!N12+'7.นิคมน้ำอูน'!N12+'8.วานรนิวาส'!N12+'9.คำตากล้า'!N12+'10.พระอาจารย์มั่น'!N12+'11.อากาศอำนวย'!N12+'12.พระอาจารย์วัน'!N12+'13.เต่างอย'!N12+'14.โคกศรีสุพรรณ'!N12+'15.เจริญศิลป์'!N12+'16.โพนนาแก้ว'!N12+'17.สว่างแดนดิน'!N12+'18.พระอาจารย์แบน'!N12</f>
        <v>0</v>
      </c>
      <c r="O12" s="110">
        <f>+'1.สกลนคร ใส่เดือน พย มาด้วย'!O12+'2.กุสุมาลย์'!O12+'3.กุดบาก'!O12+'4.พระอาจารย์ฝั้น '!O12+'5.พังโคน ใส่มา 12 เดือน'!O12+'6.วาริชภูมิ'!O12+'7.นิคมน้ำอูน'!O12+'8.วานรนิวาส'!O12+'9.คำตากล้า'!O12+'10.พระอาจารย์มั่น'!O12+'11.อากาศอำนวย'!O12+'12.พระอาจารย์วัน'!O12+'13.เต่างอย'!O12+'14.โคกศรีสุพรรณ'!O12+'15.เจริญศิลป์'!O12+'16.โพนนาแก้ว'!O12+'17.สว่างแดนดิน'!O12+'18.พระอาจารย์แบน'!O12</f>
        <v>0</v>
      </c>
      <c r="P12" s="110">
        <f>+'1.สกลนคร ใส่เดือน พย มาด้วย'!P12+'2.กุสุมาลย์'!P12+'3.กุดบาก'!P12+'4.พระอาจารย์ฝั้น '!P12+'5.พังโคน ใส่มา 12 เดือน'!P12+'6.วาริชภูมิ'!P12+'7.นิคมน้ำอูน'!P12+'8.วานรนิวาส'!P12+'9.คำตากล้า'!P12+'10.พระอาจารย์มั่น'!P12+'11.อากาศอำนวย'!P12+'12.พระอาจารย์วัน'!P12+'13.เต่างอย'!P12+'14.โคกศรีสุพรรณ'!P12+'15.เจริญศิลป์'!P12+'16.โพนนาแก้ว'!P12+'17.สว่างแดนดิน'!P12+'18.พระอาจารย์แบน'!P12</f>
        <v>10685734.800000001</v>
      </c>
      <c r="Q12" s="110">
        <f>+'1.สกลนคร ใส่เดือน พย มาด้วย'!Q12+'2.กุสุมาลย์'!Q12+'3.กุดบาก'!Q12+'4.พระอาจารย์ฝั้น '!Q12+'5.พังโคน ใส่มา 12 เดือน'!Q12+'6.วาริชภูมิ'!Q12+'7.นิคมน้ำอูน'!Q12+'8.วานรนิวาส'!Q12+'9.คำตากล้า'!Q12+'10.พระอาจารย์มั่น'!Q12+'11.อากาศอำนวย'!Q12+'12.พระอาจารย์วัน'!Q12+'13.เต่างอย'!Q12+'14.โคกศรีสุพรรณ'!Q12+'15.เจริญศิลป์'!Q12+'16.โพนนาแก้ว'!Q12+'17.สว่างแดนดิน'!Q12+'18.พระอาจารย์แบน'!Q12</f>
        <v>0</v>
      </c>
      <c r="R12" s="110">
        <f>+'1.สกลนคร ใส่เดือน พย มาด้วย'!R12+'2.กุสุมาลย์'!R12+'3.กุดบาก'!R12+'4.พระอาจารย์ฝั้น '!R12+'5.พังโคน ใส่มา 12 เดือน'!R12+'6.วาริชภูมิ'!R12+'7.นิคมน้ำอูน'!R12+'8.วานรนิวาส'!R12+'9.คำตากล้า'!R12+'10.พระอาจารย์มั่น'!R12+'11.อากาศอำนวย'!R12+'12.พระอาจารย์วัน'!R12+'13.เต่างอย'!R12+'14.โคกศรีสุพรรณ'!R12+'15.เจริญศิลป์'!R12+'16.โพนนาแก้ว'!R12+'17.สว่างแดนดิน'!R12+'18.พระอาจารย์แบน'!R12</f>
        <v>0</v>
      </c>
      <c r="S12" s="110">
        <f>+'1.สกลนคร ใส่เดือน พย มาด้วย'!S12+'2.กุสุมาลย์'!S12+'3.กุดบาก'!S12+'4.พระอาจารย์ฝั้น '!S12+'5.พังโคน ใส่มา 12 เดือน'!S12+'6.วาริชภูมิ'!S12+'7.นิคมน้ำอูน'!S12+'8.วานรนิวาส'!S12+'9.คำตากล้า'!S12+'10.พระอาจารย์มั่น'!S12+'11.อากาศอำนวย'!S12+'12.พระอาจารย์วัน'!S12+'13.เต่างอย'!S12+'14.โคกศรีสุพรรณ'!S12+'15.เจริญศิลป์'!S12+'16.โพนนาแก้ว'!S12+'17.สว่างแดนดิน'!S12+'18.พระอาจารย์แบน'!S12</f>
        <v>0</v>
      </c>
      <c r="T12" s="110">
        <f>+'1.สกลนคร ใส่เดือน พย มาด้วย'!T12+'2.กุสุมาลย์'!T12+'3.กุดบาก'!T12+'4.พระอาจารย์ฝั้น '!T12+'5.พังโคน ใส่มา 12 เดือน'!T12+'6.วาริชภูมิ'!T12+'7.นิคมน้ำอูน'!T12+'8.วานรนิวาส'!T12+'9.คำตากล้า'!T12+'10.พระอาจารย์มั่น'!T12+'11.อากาศอำนวย'!T12+'12.พระอาจารย์วัน'!T12+'13.เต่างอย'!T12+'14.โคกศรีสุพรรณ'!T12+'15.เจริญศิลป์'!T12+'16.โพนนาแก้ว'!T12+'17.สว่างแดนดิน'!T12+'18.พระอาจารย์แบน'!T12</f>
        <v>0</v>
      </c>
      <c r="U12" s="110">
        <f>+'1.สกลนคร ใส่เดือน พย มาด้วย'!U12+'2.กุสุมาลย์'!U12+'3.กุดบาก'!U12+'4.พระอาจารย์ฝั้น '!U12+'5.พังโคน ใส่มา 12 เดือน'!U12+'6.วาริชภูมิ'!U12+'7.นิคมน้ำอูน'!U12+'8.วานรนิวาส'!U12+'9.คำตากล้า'!U12+'10.พระอาจารย์มั่น'!U12+'11.อากาศอำนวย'!U12+'12.พระอาจารย์วัน'!U12+'13.เต่างอย'!U12+'14.โคกศรีสุพรรณ'!U12+'15.เจริญศิลป์'!U12+'16.โพนนาแก้ว'!U12+'17.สว่างแดนดิน'!U12+'18.พระอาจารย์แบน'!U12</f>
        <v>0</v>
      </c>
      <c r="V12" s="110">
        <f>+'1.สกลนคร ใส่เดือน พย มาด้วย'!V12+'2.กุสุมาลย์'!V12+'3.กุดบาก'!V12+'4.พระอาจารย์ฝั้น '!V12+'5.พังโคน ใส่มา 12 เดือน'!V12+'6.วาริชภูมิ'!V12+'7.นิคมน้ำอูน'!V12+'8.วานรนิวาส'!V12+'9.คำตากล้า'!V12+'10.พระอาจารย์มั่น'!V12+'11.อากาศอำนวย'!V12+'12.พระอาจารย์วัน'!V12+'13.เต่างอย'!V12+'14.โคกศรีสุพรรณ'!V12+'15.เจริญศิลป์'!V12+'16.โพนนาแก้ว'!V12+'17.สว่างแดนดิน'!V12+'18.พระอาจารย์แบน'!V12</f>
        <v>0</v>
      </c>
      <c r="W12" s="110">
        <f>+'1.สกลนคร ใส่เดือน พย มาด้วย'!W12+'2.กุสุมาลย์'!W12+'3.กุดบาก'!W12+'4.พระอาจารย์ฝั้น '!W12+'5.พังโคน ใส่มา 12 เดือน'!W12+'6.วาริชภูมิ'!W12+'7.นิคมน้ำอูน'!W12+'8.วานรนิวาส'!W12+'9.คำตากล้า'!W12+'10.พระอาจารย์มั่น'!W12+'11.อากาศอำนวย'!W12+'12.พระอาจารย์วัน'!W12+'13.เต่างอย'!W12+'14.โคกศรีสุพรรณ'!W12+'15.เจริญศิลป์'!W12+'16.โพนนาแก้ว'!W12+'17.สว่างแดนดิน'!W12+'18.พระอาจารย์แบน'!W12</f>
        <v>0</v>
      </c>
      <c r="X12" s="110">
        <f>+'1.สกลนคร ใส่เดือน พย มาด้วย'!X12+'2.กุสุมาลย์'!X12+'3.กุดบาก'!X12+'4.พระอาจารย์ฝั้น '!X12+'5.พังโคน ใส่มา 12 เดือน'!X12+'6.วาริชภูมิ'!X12+'7.นิคมน้ำอูน'!X12+'8.วานรนิวาส'!X12+'9.คำตากล้า'!X12+'10.พระอาจารย์มั่น'!X12+'11.อากาศอำนวย'!X12+'12.พระอาจารย์วัน'!X12+'13.เต่างอย'!X12+'14.โคกศรีสุพรรณ'!X12+'15.เจริญศิลป์'!X12+'16.โพนนาแก้ว'!X12+'17.สว่างแดนดิน'!X12+'18.พระอาจารย์แบน'!X12</f>
        <v>0</v>
      </c>
      <c r="Y12" s="110">
        <f>+'1.สกลนคร ใส่เดือน พย มาด้วย'!Y12+'2.กุสุมาลย์'!Y12+'3.กุดบาก'!Y12+'4.พระอาจารย์ฝั้น '!Y12+'5.พังโคน ใส่มา 12 เดือน'!Y12+'6.วาริชภูมิ'!Y12+'7.นิคมน้ำอูน'!Y12+'8.วานรนิวาส'!Y12+'9.คำตากล้า'!Y12+'10.พระอาจารย์มั่น'!Y12+'11.อากาศอำนวย'!Y12+'12.พระอาจารย์วัน'!Y12+'13.เต่างอย'!Y12+'14.โคกศรีสุพรรณ'!Y12+'15.เจริญศิลป์'!Y12+'16.โพนนาแก้ว'!Y12+'17.สว่างแดนดิน'!Y12+'18.พระอาจารย์แบน'!Y12</f>
        <v>0</v>
      </c>
      <c r="Z12" s="110">
        <f>+'1.สกลนคร ใส่เดือน พย มาด้วย'!Z12+'2.กุสุมาลย์'!Z12+'3.กุดบาก'!Z12+'4.พระอาจารย์ฝั้น '!Z12+'5.พังโคน ใส่มา 12 เดือน'!Z12+'6.วาริชภูมิ'!Z12+'7.นิคมน้ำอูน'!Z12+'8.วานรนิวาส'!Z12+'9.คำตากล้า'!Z12+'10.พระอาจารย์มั่น'!Z12+'11.อากาศอำนวย'!Z12+'12.พระอาจารย์วัน'!Z12+'13.เต่างอย'!Z12+'14.โคกศรีสุพรรณ'!Z12+'15.เจริญศิลป์'!Z12+'16.โพนนาแก้ว'!Z12+'17.สว่างแดนดิน'!Z12+'18.พระอาจารย์แบน'!Z12</f>
        <v>0</v>
      </c>
      <c r="AA12" s="110">
        <f>+'1.สกลนคร ใส่เดือน พย มาด้วย'!AA12+'2.กุสุมาลย์'!AA12+'3.กุดบาก'!AA12+'4.พระอาจารย์ฝั้น '!AA12+'5.พังโคน ใส่มา 12 เดือน'!AA12+'6.วาริชภูมิ'!AA12+'7.นิคมน้ำอูน'!AA12+'8.วานรนิวาส'!AA12+'9.คำตากล้า'!AA12+'10.พระอาจารย์มั่น'!AA12+'11.อากาศอำนวย'!AA12+'12.พระอาจารย์วัน'!AA12+'13.เต่างอย'!AA12+'14.โคกศรีสุพรรณ'!AA12+'15.เจริญศิลป์'!AA12+'16.โพนนาแก้ว'!AA12+'17.สว่างแดนดิน'!AA12+'18.พระอาจารย์แบน'!AA12</f>
        <v>0</v>
      </c>
      <c r="AB12" s="110">
        <f>+'1.สกลนคร ใส่เดือน พย มาด้วย'!AB12+'2.กุสุมาลย์'!AB12+'3.กุดบาก'!AB12+'4.พระอาจารย์ฝั้น '!AB12+'5.พังโคน ใส่มา 12 เดือน'!AB12+'6.วาริชภูมิ'!AB12+'7.นิคมน้ำอูน'!AB12+'8.วานรนิวาส'!AB12+'9.คำตากล้า'!AB12+'10.พระอาจารย์มั่น'!AB12+'11.อากาศอำนวย'!AB12+'12.พระอาจารย์วัน'!AB12+'13.เต่างอย'!AB12+'14.โคกศรีสุพรรณ'!AB12+'15.เจริญศิลป์'!AB12+'16.โพนนาแก้ว'!AB12+'17.สว่างแดนดิน'!AB12+'18.พระอาจารย์แบน'!AB12</f>
        <v>0</v>
      </c>
      <c r="AC12" s="110">
        <f>+'1.สกลนคร ใส่เดือน พย มาด้วย'!AC12+'2.กุสุมาลย์'!AC12+'3.กุดบาก'!AC12+'4.พระอาจารย์ฝั้น '!AC12+'5.พังโคน ใส่มา 12 เดือน'!AC12+'6.วาริชภูมิ'!AC12+'7.นิคมน้ำอูน'!AC12+'8.วานรนิวาส'!AC12+'9.คำตากล้า'!AC12+'10.พระอาจารย์มั่น'!AC12+'11.อากาศอำนวย'!AC12+'12.พระอาจารย์วัน'!AC12+'13.เต่างอย'!AC12+'14.โคกศรีสุพรรณ'!AC12+'15.เจริญศิลป์'!AC12+'16.โพนนาแก้ว'!AC12+'17.สว่างแดนดิน'!AC12+'18.พระอาจารย์แบน'!AC12</f>
        <v>0</v>
      </c>
      <c r="AD12" s="110" t="e">
        <f t="shared" si="0"/>
        <v>#VALUE!</v>
      </c>
      <c r="AE12" s="111" t="e">
        <f t="shared" si="1"/>
        <v>#VALUE!</v>
      </c>
      <c r="AF12" s="110" t="e">
        <f t="shared" si="2"/>
        <v>#VALUE!</v>
      </c>
      <c r="AG12" s="111" t="e">
        <f t="shared" ref="AG12:AG19" si="3">+AF12*100/G12</f>
        <v>#VALUE!</v>
      </c>
    </row>
    <row r="13" spans="1:33" ht="24" customHeight="1">
      <c r="B13" s="109"/>
      <c r="C13" s="109"/>
      <c r="D13" s="109" t="s">
        <v>9</v>
      </c>
      <c r="E13" s="110">
        <f>+'1.สกลนคร ใส่เดือน พย มาด้วย'!E13+'2.กุสุมาลย์'!E13+'3.กุดบาก'!E13+'4.พระอาจารย์ฝั้น '!E13+'5.พังโคน ใส่มา 12 เดือน'!E13+'6.วาริชภูมิ'!E13+'7.นิคมน้ำอูน'!E13+'8.วานรนิวาส'!E13+'9.คำตากล้า'!E13+'10.พระอาจารย์มั่น'!E13+'11.อากาศอำนวย'!E13+'12.พระอาจารย์วัน'!E13+'13.เต่างอย'!E13+'14.โคกศรีสุพรรณ'!E13+'15.เจริญศิลป์'!E13+'16.โพนนาแก้ว'!E13+'17.สว่างแดนดิน'!E13+'18.พระอาจารย์แบน'!E13</f>
        <v>8107414.1899999995</v>
      </c>
      <c r="F13" s="110">
        <f>+'1.สกลนคร ใส่เดือน พย มาด้วย'!F13+'2.กุสุมาลย์'!F13+'3.กุดบาก'!F13+'4.พระอาจารย์ฝั้น '!F13+'5.พังโคน ใส่มา 12 เดือน'!F13+'6.วาริชภูมิ'!F13+'7.นิคมน้ำอูน'!F13+'8.วานรนิวาส'!F13+'9.คำตากล้า'!F13+'10.พระอาจารย์มั่น'!F13+'11.อากาศอำนวย'!F13+'12.พระอาจารย์วัน'!F13+'13.เต่างอย'!F13+'14.โคกศรีสุพรรณ'!F13+'15.เจริญศิลป์'!F13+'16.โพนนาแก้ว'!F13+'17.สว่างแดนดิน'!F13+'18.พระอาจารย์แบน'!F13</f>
        <v>590550</v>
      </c>
      <c r="G13" s="110" t="e">
        <f>+'1.สกลนคร ใส่เดือน พย มาด้วย'!G13+'2.กุสุมาลย์'!G13+'3.กุดบาก'!G13+'4.พระอาจารย์ฝั้น '!G13+'5.พังโคน ใส่มา 12 เดือน'!G13+'6.วาริชภูมิ'!G13+'7.นิคมน้ำอูน'!G13+'8.วานรนิวาส'!G13+'9.คำตากล้า'!G13+'10.พระอาจารย์มั่น'!G13+'11.อากาศอำนวย'!G13+'12.พระอาจารย์วัน'!G13+'13.เต่างอย'!G13+'14.โคกศรีสุพรรณ'!G13+'15.เจริญศิลป์'!G13+'16.โพนนาแก้ว'!G13+'17.สว่างแดนดิน'!G13+'18.พระอาจารย์แบน'!G13</f>
        <v>#VALUE!</v>
      </c>
      <c r="H13" s="110">
        <f>+'1.สกลนคร ใส่เดือน พย มาด้วย'!H13+'2.กุสุมาลย์'!H13+'3.กุดบาก'!H13+'4.พระอาจารย์ฝั้น '!H13+'5.พังโคน ใส่มา 12 เดือน'!H13+'6.วาริชภูมิ'!H13+'7.นิคมน้ำอูน'!H13+'8.วานรนิวาส'!H13+'9.คำตากล้า'!H13+'10.พระอาจารย์มั่น'!H13+'11.อากาศอำนวย'!H13+'12.พระอาจารย์วัน'!H13+'13.เต่างอย'!H13+'14.โคกศรีสุพรรณ'!H13+'15.เจริญศิลป์'!H13+'16.โพนนาแก้ว'!H13+'17.สว่างแดนดิน'!H13+'18.พระอาจารย์แบน'!H13</f>
        <v>223150</v>
      </c>
      <c r="I13" s="110">
        <f>+'1.สกลนคร ใส่เดือน พย มาด้วย'!I13+'2.กุสุมาลย์'!I13+'3.กุดบาก'!I13+'4.พระอาจารย์ฝั้น '!I13+'5.พังโคน ใส่มา 12 เดือน'!I13+'6.วาริชภูมิ'!I13+'7.นิคมน้ำอูน'!I13+'8.วานรนิวาส'!I13+'9.คำตากล้า'!I13+'10.พระอาจารย์มั่น'!I13+'11.อากาศอำนวย'!I13+'12.พระอาจารย์วัน'!I13+'13.เต่างอย'!I13+'14.โคกศรีสุพรรณ'!I13+'15.เจริญศิลป์'!I13+'16.โพนนาแก้ว'!I13+'17.สว่างแดนดิน'!I13+'18.พระอาจารย์แบน'!I13</f>
        <v>0</v>
      </c>
      <c r="J13" s="110">
        <f>+'1.สกลนคร ใส่เดือน พย มาด้วย'!J13+'2.กุสุมาลย์'!J13+'3.กุดบาก'!J13+'4.พระอาจารย์ฝั้น '!J13+'5.พังโคน ใส่มา 12 เดือน'!J13+'6.วาริชภูมิ'!J13+'7.นิคมน้ำอูน'!J13+'8.วานรนิวาส'!J13+'9.คำตากล้า'!J13+'10.พระอาจารย์มั่น'!J13+'11.อากาศอำนวย'!J13+'12.พระอาจารย์วัน'!J13+'13.เต่างอย'!J13+'14.โคกศรีสุพรรณ'!J13+'15.เจริญศิลป์'!J13+'16.โพนนาแก้ว'!J13+'17.สว่างแดนดิน'!J13+'18.พระอาจารย์แบน'!J13</f>
        <v>112500</v>
      </c>
      <c r="K13" s="110">
        <f>+'1.สกลนคร ใส่เดือน พย มาด้วย'!K13+'2.กุสุมาลย์'!K13+'3.กุดบาก'!K13+'4.พระอาจารย์ฝั้น '!K13+'5.พังโคน ใส่มา 12 เดือน'!K13+'6.วาริชภูมิ'!K13+'7.นิคมน้ำอูน'!K13+'8.วานรนิวาส'!K13+'9.คำตากล้า'!K13+'10.พระอาจารย์มั่น'!K13+'11.อากาศอำนวย'!K13+'12.พระอาจารย์วัน'!K13+'13.เต่างอย'!K13+'14.โคกศรีสุพรรณ'!K13+'15.เจริญศิลป์'!K13+'16.โพนนาแก้ว'!K13+'17.สว่างแดนดิน'!K13+'18.พระอาจารย์แบน'!K13</f>
        <v>0</v>
      </c>
      <c r="L13" s="110">
        <f>+'1.สกลนคร ใส่เดือน พย มาด้วย'!L13+'2.กุสุมาลย์'!L13+'3.กุดบาก'!L13+'4.พระอาจารย์ฝั้น '!L13+'5.พังโคน ใส่มา 12 เดือน'!L13+'6.วาริชภูมิ'!L13+'7.นิคมน้ำอูน'!L13+'8.วานรนิวาส'!L13+'9.คำตากล้า'!L13+'10.พระอาจารย์มั่น'!L13+'11.อากาศอำนวย'!L13+'12.พระอาจารย์วัน'!L13+'13.เต่างอย'!L13+'14.โคกศรีสุพรรณ'!L13+'15.เจริญศิลป์'!L13+'16.โพนนาแก้ว'!L13+'17.สว่างแดนดิน'!L13+'18.พระอาจารย์แบน'!L13</f>
        <v>49300</v>
      </c>
      <c r="M13" s="110">
        <f>+'1.สกลนคร ใส่เดือน พย มาด้วย'!M13+'2.กุสุมาลย์'!M13+'3.กุดบาก'!M13+'4.พระอาจารย์ฝั้น '!M13+'5.พังโคน ใส่มา 12 เดือน'!M13+'6.วาริชภูมิ'!M13+'7.นิคมน้ำอูน'!M13+'8.วานรนิวาส'!M13+'9.คำตากล้า'!M13+'10.พระอาจารย์มั่น'!M13+'11.อากาศอำนวย'!M13+'12.พระอาจารย์วัน'!M13+'13.เต่างอย'!M13+'14.โคกศรีสุพรรณ'!M13+'15.เจริญศิลป์'!M13+'16.โพนนาแก้ว'!M13+'17.สว่างแดนดิน'!M13+'18.พระอาจารย์แบน'!M13</f>
        <v>0</v>
      </c>
      <c r="N13" s="110">
        <f>+'1.สกลนคร ใส่เดือน พย มาด้วย'!N13+'2.กุสุมาลย์'!N13+'3.กุดบาก'!N13+'4.พระอาจารย์ฝั้น '!N13+'5.พังโคน ใส่มา 12 เดือน'!N13+'6.วาริชภูมิ'!N13+'7.นิคมน้ำอูน'!N13+'8.วานรนิวาส'!N13+'9.คำตากล้า'!N13+'10.พระอาจารย์มั่น'!N13+'11.อากาศอำนวย'!N13+'12.พระอาจารย์วัน'!N13+'13.เต่างอย'!N13+'14.โคกศรีสุพรรณ'!N13+'15.เจริญศิลป์'!N13+'16.โพนนาแก้ว'!N13+'17.สว่างแดนดิน'!N13+'18.พระอาจารย์แบน'!N13</f>
        <v>51850</v>
      </c>
      <c r="O13" s="110">
        <f>+'1.สกลนคร ใส่เดือน พย มาด้วย'!O13+'2.กุสุมาลย์'!O13+'3.กุดบาก'!O13+'4.พระอาจารย์ฝั้น '!O13+'5.พังโคน ใส่มา 12 เดือน'!O13+'6.วาริชภูมิ'!O13+'7.นิคมน้ำอูน'!O13+'8.วานรนิวาส'!O13+'9.คำตากล้า'!O13+'10.พระอาจารย์มั่น'!O13+'11.อากาศอำนวย'!O13+'12.พระอาจารย์วัน'!O13+'13.เต่างอย'!O13+'14.โคกศรีสุพรรณ'!O13+'15.เจริญศิลป์'!O13+'16.โพนนาแก้ว'!O13+'17.สว่างแดนดิน'!O13+'18.พระอาจารย์แบน'!O13</f>
        <v>0</v>
      </c>
      <c r="P13" s="110">
        <f>+'1.สกลนคร ใส่เดือน พย มาด้วย'!P13+'2.กุสุมาลย์'!P13+'3.กุดบาก'!P13+'4.พระอาจารย์ฝั้น '!P13+'5.พังโคน ใส่มา 12 เดือน'!P13+'6.วาริชภูมิ'!P13+'7.นิคมน้ำอูน'!P13+'8.วานรนิวาส'!P13+'9.คำตากล้า'!P13+'10.พระอาจารย์มั่น'!P13+'11.อากาศอำนวย'!P13+'12.พระอาจารย์วัน'!P13+'13.เต่างอย'!P13+'14.โคกศรีสุพรรณ'!P13+'15.เจริญศิลป์'!P13+'16.โพนนาแก้ว'!P13+'17.สว่างแดนดิน'!P13+'18.พระอาจารย์แบน'!P13</f>
        <v>44800</v>
      </c>
      <c r="Q13" s="110">
        <f>+'1.สกลนคร ใส่เดือน พย มาด้วย'!Q13+'2.กุสุมาลย์'!Q13+'3.กุดบาก'!Q13+'4.พระอาจารย์ฝั้น '!Q13+'5.พังโคน ใส่มา 12 เดือน'!Q13+'6.วาริชภูมิ'!Q13+'7.นิคมน้ำอูน'!Q13+'8.วานรนิวาส'!Q13+'9.คำตากล้า'!Q13+'10.พระอาจารย์มั่น'!Q13+'11.อากาศอำนวย'!Q13+'12.พระอาจารย์วัน'!Q13+'13.เต่างอย'!Q13+'14.โคกศรีสุพรรณ'!Q13+'15.เจริญศิลป์'!Q13+'16.โพนนาแก้ว'!Q13+'17.สว่างแดนดิน'!Q13+'18.พระอาจารย์แบน'!Q13</f>
        <v>0</v>
      </c>
      <c r="R13" s="110">
        <f>+'1.สกลนคร ใส่เดือน พย มาด้วย'!R13+'2.กุสุมาลย์'!R13+'3.กุดบาก'!R13+'4.พระอาจารย์ฝั้น '!R13+'5.พังโคน ใส่มา 12 เดือน'!R13+'6.วาริชภูมิ'!R13+'7.นิคมน้ำอูน'!R13+'8.วานรนิวาส'!R13+'9.คำตากล้า'!R13+'10.พระอาจารย์มั่น'!R13+'11.อากาศอำนวย'!R13+'12.พระอาจารย์วัน'!R13+'13.เต่างอย'!R13+'14.โคกศรีสุพรรณ'!R13+'15.เจริญศิลป์'!R13+'16.โพนนาแก้ว'!R13+'17.สว่างแดนดิน'!R13+'18.พระอาจารย์แบน'!R13</f>
        <v>43750</v>
      </c>
      <c r="S13" s="110">
        <f>+'1.สกลนคร ใส่เดือน พย มาด้วย'!S13+'2.กุสุมาลย์'!S13+'3.กุดบาก'!S13+'4.พระอาจารย์ฝั้น '!S13+'5.พังโคน ใส่มา 12 เดือน'!S13+'6.วาริชภูมิ'!S13+'7.นิคมน้ำอูน'!S13+'8.วานรนิวาส'!S13+'9.คำตากล้า'!S13+'10.พระอาจารย์มั่น'!S13+'11.อากาศอำนวย'!S13+'12.พระอาจารย์วัน'!S13+'13.เต่างอย'!S13+'14.โคกศรีสุพรรณ'!S13+'15.เจริญศิลป์'!S13+'16.โพนนาแก้ว'!S13+'17.สว่างแดนดิน'!S13+'18.พระอาจารย์แบน'!S13</f>
        <v>0</v>
      </c>
      <c r="T13" s="110">
        <f>+'1.สกลนคร ใส่เดือน พย มาด้วย'!T13+'2.กุสุมาลย์'!T13+'3.กุดบาก'!T13+'4.พระอาจารย์ฝั้น '!T13+'5.พังโคน ใส่มา 12 เดือน'!T13+'6.วาริชภูมิ'!T13+'7.นิคมน้ำอูน'!T13+'8.วานรนิวาส'!T13+'9.คำตากล้า'!T13+'10.พระอาจารย์มั่น'!T13+'11.อากาศอำนวย'!T13+'12.พระอาจารย์วัน'!T13+'13.เต่างอย'!T13+'14.โคกศรีสุพรรณ'!T13+'15.เจริญศิลป์'!T13+'16.โพนนาแก้ว'!T13+'17.สว่างแดนดิน'!T13+'18.พระอาจารย์แบน'!T13</f>
        <v>0</v>
      </c>
      <c r="U13" s="110">
        <f>+'1.สกลนคร ใส่เดือน พย มาด้วย'!U13+'2.กุสุมาลย์'!U13+'3.กุดบาก'!U13+'4.พระอาจารย์ฝั้น '!U13+'5.พังโคน ใส่มา 12 เดือน'!U13+'6.วาริชภูมิ'!U13+'7.นิคมน้ำอูน'!U13+'8.วานรนิวาส'!U13+'9.คำตากล้า'!U13+'10.พระอาจารย์มั่น'!U13+'11.อากาศอำนวย'!U13+'12.พระอาจารย์วัน'!U13+'13.เต่างอย'!U13+'14.โคกศรีสุพรรณ'!U13+'15.เจริญศิลป์'!U13+'16.โพนนาแก้ว'!U13+'17.สว่างแดนดิน'!U13+'18.พระอาจารย์แบน'!U13</f>
        <v>0</v>
      </c>
      <c r="V13" s="110">
        <f>+'1.สกลนคร ใส่เดือน พย มาด้วย'!V13+'2.กุสุมาลย์'!V13+'3.กุดบาก'!V13+'4.พระอาจารย์ฝั้น '!V13+'5.พังโคน ใส่มา 12 เดือน'!V13+'6.วาริชภูมิ'!V13+'7.นิคมน้ำอูน'!V13+'8.วานรนิวาส'!V13+'9.คำตากล้า'!V13+'10.พระอาจารย์มั่น'!V13+'11.อากาศอำนวย'!V13+'12.พระอาจารย์วัน'!V13+'13.เต่างอย'!V13+'14.โคกศรีสุพรรณ'!V13+'15.เจริญศิลป์'!V13+'16.โพนนาแก้ว'!V13+'17.สว่างแดนดิน'!V13+'18.พระอาจารย์แบน'!V13</f>
        <v>0</v>
      </c>
      <c r="W13" s="110">
        <f>+'1.สกลนคร ใส่เดือน พย มาด้วย'!W13+'2.กุสุมาลย์'!W13+'3.กุดบาก'!W13+'4.พระอาจารย์ฝั้น '!W13+'5.พังโคน ใส่มา 12 เดือน'!W13+'6.วาริชภูมิ'!W13+'7.นิคมน้ำอูน'!W13+'8.วานรนิวาส'!W13+'9.คำตากล้า'!W13+'10.พระอาจารย์มั่น'!W13+'11.อากาศอำนวย'!W13+'12.พระอาจารย์วัน'!W13+'13.เต่างอย'!W13+'14.โคกศรีสุพรรณ'!W13+'15.เจริญศิลป์'!W13+'16.โพนนาแก้ว'!W13+'17.สว่างแดนดิน'!W13+'18.พระอาจารย์แบน'!W13</f>
        <v>0</v>
      </c>
      <c r="X13" s="110">
        <f>+'1.สกลนคร ใส่เดือน พย มาด้วย'!X13+'2.กุสุมาลย์'!X13+'3.กุดบาก'!X13+'4.พระอาจารย์ฝั้น '!X13+'5.พังโคน ใส่มา 12 เดือน'!X13+'6.วาริชภูมิ'!X13+'7.นิคมน้ำอูน'!X13+'8.วานรนิวาส'!X13+'9.คำตากล้า'!X13+'10.พระอาจารย์มั่น'!X13+'11.อากาศอำนวย'!X13+'12.พระอาจารย์วัน'!X13+'13.เต่างอย'!X13+'14.โคกศรีสุพรรณ'!X13+'15.เจริญศิลป์'!X13+'16.โพนนาแก้ว'!X13+'17.สว่างแดนดิน'!X13+'18.พระอาจารย์แบน'!X13</f>
        <v>0</v>
      </c>
      <c r="Y13" s="110">
        <f>+'1.สกลนคร ใส่เดือน พย มาด้วย'!Y13+'2.กุสุมาลย์'!Y13+'3.กุดบาก'!Y13+'4.พระอาจารย์ฝั้น '!Y13+'5.พังโคน ใส่มา 12 เดือน'!Y13+'6.วาริชภูมิ'!Y13+'7.นิคมน้ำอูน'!Y13+'8.วานรนิวาส'!Y13+'9.คำตากล้า'!Y13+'10.พระอาจารย์มั่น'!Y13+'11.อากาศอำนวย'!Y13+'12.พระอาจารย์วัน'!Y13+'13.เต่างอย'!Y13+'14.โคกศรีสุพรรณ'!Y13+'15.เจริญศิลป์'!Y13+'16.โพนนาแก้ว'!Y13+'17.สว่างแดนดิน'!Y13+'18.พระอาจารย์แบน'!Y13</f>
        <v>0</v>
      </c>
      <c r="Z13" s="110">
        <f>+'1.สกลนคร ใส่เดือน พย มาด้วย'!Z13+'2.กุสุมาลย์'!Z13+'3.กุดบาก'!Z13+'4.พระอาจารย์ฝั้น '!Z13+'5.พังโคน ใส่มา 12 เดือน'!Z13+'6.วาริชภูมิ'!Z13+'7.นิคมน้ำอูน'!Z13+'8.วานรนิวาส'!Z13+'9.คำตากล้า'!Z13+'10.พระอาจารย์มั่น'!Z13+'11.อากาศอำนวย'!Z13+'12.พระอาจารย์วัน'!Z13+'13.เต่างอย'!Z13+'14.โคกศรีสุพรรณ'!Z13+'15.เจริญศิลป์'!Z13+'16.โพนนาแก้ว'!Z13+'17.สว่างแดนดิน'!Z13+'18.พระอาจารย์แบน'!Z13</f>
        <v>48300</v>
      </c>
      <c r="AA13" s="110">
        <f>+'1.สกลนคร ใส่เดือน พย มาด้วย'!AA13+'2.กุสุมาลย์'!AA13+'3.กุดบาก'!AA13+'4.พระอาจารย์ฝั้น '!AA13+'5.พังโคน ใส่มา 12 เดือน'!AA13+'6.วาริชภูมิ'!AA13+'7.นิคมน้ำอูน'!AA13+'8.วานรนิวาส'!AA13+'9.คำตากล้า'!AA13+'10.พระอาจารย์มั่น'!AA13+'11.อากาศอำนวย'!AA13+'12.พระอาจารย์วัน'!AA13+'13.เต่างอย'!AA13+'14.โคกศรีสุพรรณ'!AA13+'15.เจริญศิลป์'!AA13+'16.โพนนาแก้ว'!AA13+'17.สว่างแดนดิน'!AA13+'18.พระอาจารย์แบน'!AA13</f>
        <v>0</v>
      </c>
      <c r="AB13" s="110">
        <f>+'1.สกลนคร ใส่เดือน พย มาด้วย'!AB13+'2.กุสุมาลย์'!AB13+'3.กุดบาก'!AB13+'4.พระอาจารย์ฝั้น '!AB13+'5.พังโคน ใส่มา 12 เดือน'!AB13+'6.วาริชภูมิ'!AB13+'7.นิคมน้ำอูน'!AB13+'8.วานรนิวาส'!AB13+'9.คำตากล้า'!AB13+'10.พระอาจารย์มั่น'!AB13+'11.อากาศอำนวย'!AB13+'12.พระอาจารย์วัน'!AB13+'13.เต่างอย'!AB13+'14.โคกศรีสุพรรณ'!AB13+'15.เจริญศิลป์'!AB13+'16.โพนนาแก้ว'!AB13+'17.สว่างแดนดิน'!AB13+'18.พระอาจารย์แบน'!AB13</f>
        <v>180000</v>
      </c>
      <c r="AC13" s="110">
        <f>+'1.สกลนคร ใส่เดือน พย มาด้วย'!AC13+'2.กุสุมาลย์'!AC13+'3.กุดบาก'!AC13+'4.พระอาจารย์ฝั้น '!AC13+'5.พังโคน ใส่มา 12 เดือน'!AC13+'6.วาริชภูมิ'!AC13+'7.นิคมน้ำอูน'!AC13+'8.วานรนิวาส'!AC13+'9.คำตากล้า'!AC13+'10.พระอาจารย์มั่น'!AC13+'11.อากาศอำนวย'!AC13+'12.พระอาจารย์วัน'!AC13+'13.เต่างอย'!AC13+'14.โคกศรีสุพรรณ'!AC13+'15.เจริญศิลป์'!AC13+'16.โพนนาแก้ว'!AC13+'17.สว่างแดนดิน'!AC13+'18.พระอาจารย์แบน'!AC13</f>
        <v>0</v>
      </c>
      <c r="AD13" s="110" t="e">
        <f t="shared" si="0"/>
        <v>#VALUE!</v>
      </c>
      <c r="AE13" s="111" t="e">
        <f t="shared" si="1"/>
        <v>#VALUE!</v>
      </c>
      <c r="AF13" s="110" t="e">
        <f t="shared" si="2"/>
        <v>#VALUE!</v>
      </c>
      <c r="AG13" s="111" t="e">
        <f t="shared" si="3"/>
        <v>#VALUE!</v>
      </c>
    </row>
    <row r="14" spans="1:33" ht="24" customHeight="1">
      <c r="B14" s="109"/>
      <c r="C14" s="109"/>
      <c r="D14" s="109" t="s">
        <v>11</v>
      </c>
      <c r="E14" s="110">
        <f>+'1.สกลนคร ใส่เดือน พย มาด้วย'!E14+'2.กุสุมาลย์'!E14+'3.กุดบาก'!E14+'4.พระอาจารย์ฝั้น '!E14+'5.พังโคน ใส่มา 12 เดือน'!E14+'6.วาริชภูมิ'!E14+'7.นิคมน้ำอูน'!E14+'8.วานรนิวาส'!E14+'9.คำตากล้า'!E14+'10.พระอาจารย์มั่น'!E14+'11.อากาศอำนวย'!E14+'12.พระอาจารย์วัน'!E14+'13.เต่างอย'!E14+'14.โคกศรีสุพรรณ'!E14+'15.เจริญศิลป์'!E14+'16.โพนนาแก้ว'!E14+'17.สว่างแดนดิน'!E14+'18.พระอาจารย์แบน'!E14</f>
        <v>1089331521.6350455</v>
      </c>
      <c r="F14" s="110">
        <f>+'1.สกลนคร ใส่เดือน พย มาด้วย'!F14+'2.กุสุมาลย์'!F14+'3.กุดบาก'!F14+'4.พระอาจารย์ฝั้น '!F14+'5.พังโคน ใส่มา 12 เดือน'!F14+'6.วาริชภูมิ'!F14+'7.นิคมน้ำอูน'!F14+'8.วานรนิวาส'!F14+'9.คำตากล้า'!F14+'10.พระอาจารย์มั่น'!F14+'11.อากาศอำนวย'!F14+'12.พระอาจารย์วัน'!F14+'13.เต่างอย'!F14+'14.โคกศรีสุพรรณ'!F14+'15.เจริญศิลป์'!F14+'16.โพนนาแก้ว'!F14+'17.สว่างแดนดิน'!F14+'18.พระอาจารย์แบน'!F14</f>
        <v>86272558.269999981</v>
      </c>
      <c r="G14" s="110">
        <f>+'1.สกลนคร ใส่เดือน พย มาด้วย'!G14+'2.กุสุมาลย์'!G14+'3.กุดบาก'!G14+'4.พระอาจารย์ฝั้น '!G14+'5.พังโคน ใส่มา 12 เดือน'!G14+'6.วาริชภูมิ'!G14+'7.นิคมน้ำอูน'!G14+'8.วานรนิวาส'!G14+'9.คำตากล้า'!G14+'10.พระอาจารย์มั่น'!G14+'11.อากาศอำนวย'!G14+'12.พระอาจารย์วัน'!G14+'13.เต่างอย'!G14+'14.โคกศรีสุพรรณ'!G14+'15.เจริญศิลป์'!G14+'16.โพนนาแก้ว'!G14+'17.สว่างแดนดิน'!G14+'18.พระอาจารย์แบน'!G14</f>
        <v>113895700.90999998</v>
      </c>
      <c r="H14" s="110">
        <f>+'1.สกลนคร ใส่เดือน พย มาด้วย'!H14+'2.กุสุมาลย์'!H14+'3.กุดบาก'!H14+'4.พระอาจารย์ฝั้น '!H14+'5.พังโคน ใส่มา 12 เดือน'!H14+'6.วาริชภูมิ'!H14+'7.นิคมน้ำอูน'!H14+'8.วานรนิวาส'!H14+'9.คำตากล้า'!H14+'10.พระอาจารย์มั่น'!H14+'11.อากาศอำนวย'!H14+'12.พระอาจารย์วัน'!H14+'13.เต่างอย'!H14+'14.โคกศรีสุพรรณ'!H14+'15.เจริญศิลป์'!H14+'16.โพนนาแก้ว'!H14+'17.สว่างแดนดิน'!H14+'18.พระอาจารย์แบน'!H14</f>
        <v>29405182.219999999</v>
      </c>
      <c r="I14" s="110">
        <f>+'1.สกลนคร ใส่เดือน พย มาด้วย'!I14+'2.กุสุมาลย์'!I14+'3.กุดบาก'!I14+'4.พระอาจารย์ฝั้น '!I14+'5.พังโคน ใส่มา 12 เดือน'!I14+'6.วาริชภูมิ'!I14+'7.นิคมน้ำอูน'!I14+'8.วานรนิวาส'!I14+'9.คำตากล้า'!I14+'10.พระอาจารย์มั่น'!I14+'11.อากาศอำนวย'!I14+'12.พระอาจารย์วัน'!I14+'13.เต่างอย'!I14+'14.โคกศรีสุพรรณ'!I14+'15.เจริญศิลป์'!I14+'16.โพนนาแก้ว'!I14+'17.สว่างแดนดิน'!I14+'18.พระอาจารย์แบน'!I14</f>
        <v>0</v>
      </c>
      <c r="J14" s="110">
        <f>+'1.สกลนคร ใส่เดือน พย มาด้วย'!J14+'2.กุสุมาลย์'!J14+'3.กุดบาก'!J14+'4.พระอาจารย์ฝั้น '!J14+'5.พังโคน ใส่มา 12 เดือน'!J14+'6.วาริชภูมิ'!J14+'7.นิคมน้ำอูน'!J14+'8.วานรนิวาส'!J14+'9.คำตากล้า'!J14+'10.พระอาจารย์มั่น'!J14+'11.อากาศอำนวย'!J14+'12.พระอาจารย์วัน'!J14+'13.เต่างอย'!J14+'14.โคกศรีสุพรรณ'!J14+'15.เจริญศิลป์'!J14+'16.โพนนาแก้ว'!J14+'17.สว่างแดนดิน'!J14+'18.พระอาจารย์แบน'!J14</f>
        <v>1775599.51</v>
      </c>
      <c r="K14" s="110">
        <f>+'1.สกลนคร ใส่เดือน พย มาด้วย'!K14+'2.กุสุมาลย์'!K14+'3.กุดบาก'!K14+'4.พระอาจารย์ฝั้น '!K14+'5.พังโคน ใส่มา 12 เดือน'!K14+'6.วาริชภูมิ'!K14+'7.นิคมน้ำอูน'!K14+'8.วานรนิวาส'!K14+'9.คำตากล้า'!K14+'10.พระอาจารย์มั่น'!K14+'11.อากาศอำนวย'!K14+'12.พระอาจารย์วัน'!K14+'13.เต่างอย'!K14+'14.โคกศรีสุพรรณ'!K14+'15.เจริญศิลป์'!K14+'16.โพนนาแก้ว'!K14+'17.สว่างแดนดิน'!K14+'18.พระอาจารย์แบน'!K14</f>
        <v>0</v>
      </c>
      <c r="L14" s="110">
        <f>+'1.สกลนคร ใส่เดือน พย มาด้วย'!L14+'2.กุสุมาลย์'!L14+'3.กุดบาก'!L14+'4.พระอาจารย์ฝั้น '!L14+'5.พังโคน ใส่มา 12 เดือน'!L14+'6.วาริชภูมิ'!L14+'7.นิคมน้ำอูน'!L14+'8.วานรนิวาส'!L14+'9.คำตากล้า'!L14+'10.พระอาจารย์มั่น'!L14+'11.อากาศอำนวย'!L14+'12.พระอาจารย์วัน'!L14+'13.เต่างอย'!L14+'14.โคกศรีสุพรรณ'!L14+'15.เจริญศิลป์'!L14+'16.โพนนาแก้ว'!L14+'17.สว่างแดนดิน'!L14+'18.พระอาจารย์แบน'!L14</f>
        <v>1958798.15</v>
      </c>
      <c r="M14" s="110">
        <f>+'1.สกลนคร ใส่เดือน พย มาด้วย'!M14+'2.กุสุมาลย์'!M14+'3.กุดบาก'!M14+'4.พระอาจารย์ฝั้น '!M14+'5.พังโคน ใส่มา 12 เดือน'!M14+'6.วาริชภูมิ'!M14+'7.นิคมน้ำอูน'!M14+'8.วานรนิวาส'!M14+'9.คำตากล้า'!M14+'10.พระอาจารย์มั่น'!M14+'11.อากาศอำนวย'!M14+'12.พระอาจารย์วัน'!M14+'13.เต่างอย'!M14+'14.โคกศรีสุพรรณ'!M14+'15.เจริญศิลป์'!M14+'16.โพนนาแก้ว'!M14+'17.สว่างแดนดิน'!M14+'18.พระอาจารย์แบน'!M14</f>
        <v>0</v>
      </c>
      <c r="N14" s="110">
        <f>+'1.สกลนคร ใส่เดือน พย มาด้วย'!N14+'2.กุสุมาลย์'!N14+'3.กุดบาก'!N14+'4.พระอาจารย์ฝั้น '!N14+'5.พังโคน ใส่มา 12 เดือน'!N14+'6.วาริชภูมิ'!N14+'7.นิคมน้ำอูน'!N14+'8.วานรนิวาส'!N14+'9.คำตากล้า'!N14+'10.พระอาจารย์มั่น'!N14+'11.อากาศอำนวย'!N14+'12.พระอาจารย์วัน'!N14+'13.เต่างอย'!N14+'14.โคกศรีสุพรรณ'!N14+'15.เจริญศิลป์'!N14+'16.โพนนาแก้ว'!N14+'17.สว่างแดนดิน'!N14+'18.พระอาจารย์แบน'!N14</f>
        <v>1210998.32</v>
      </c>
      <c r="O14" s="110">
        <f>+'1.สกลนคร ใส่เดือน พย มาด้วย'!O14+'2.กุสุมาลย์'!O14+'3.กุดบาก'!O14+'4.พระอาจารย์ฝั้น '!O14+'5.พังโคน ใส่มา 12 เดือน'!O14+'6.วาริชภูมิ'!O14+'7.นิคมน้ำอูน'!O14+'8.วานรนิวาส'!O14+'9.คำตากล้า'!O14+'10.พระอาจารย์มั่น'!O14+'11.อากาศอำนวย'!O14+'12.พระอาจารย์วัน'!O14+'13.เต่างอย'!O14+'14.โคกศรีสุพรรณ'!O14+'15.เจริญศิลป์'!O14+'16.โพนนาแก้ว'!O14+'17.สว่างแดนดิน'!O14+'18.พระอาจารย์แบน'!O14</f>
        <v>0</v>
      </c>
      <c r="P14" s="110">
        <f>+'1.สกลนคร ใส่เดือน พย มาด้วย'!P14+'2.กุสุมาลย์'!P14+'3.กุดบาก'!P14+'4.พระอาจารย์ฝั้น '!P14+'5.พังโคน ใส่มา 12 เดือน'!P14+'6.วาริชภูมิ'!P14+'7.นิคมน้ำอูน'!P14+'8.วานรนิวาส'!P14+'9.คำตากล้า'!P14+'10.พระอาจารย์มั่น'!P14+'11.อากาศอำนวย'!P14+'12.พระอาจารย์วัน'!P14+'13.เต่างอย'!P14+'14.โคกศรีสุพรรณ'!P14+'15.เจริญศิลป์'!P14+'16.โพนนาแก้ว'!P14+'17.สว่างแดนดิน'!P14+'18.พระอาจารย์แบน'!P14</f>
        <v>2117676.46</v>
      </c>
      <c r="Q14" s="110">
        <f>+'1.สกลนคร ใส่เดือน พย มาด้วย'!Q14+'2.กุสุมาลย์'!Q14+'3.กุดบาก'!Q14+'4.พระอาจารย์ฝั้น '!Q14+'5.พังโคน ใส่มา 12 เดือน'!Q14+'6.วาริชภูมิ'!Q14+'7.นิคมน้ำอูน'!Q14+'8.วานรนิวาส'!Q14+'9.คำตากล้า'!Q14+'10.พระอาจารย์มั่น'!Q14+'11.อากาศอำนวย'!Q14+'12.พระอาจารย์วัน'!Q14+'13.เต่างอย'!Q14+'14.โคกศรีสุพรรณ'!Q14+'15.เจริญศิลป์'!Q14+'16.โพนนาแก้ว'!Q14+'17.สว่างแดนดิน'!Q14+'18.พระอาจารย์แบน'!Q14</f>
        <v>0</v>
      </c>
      <c r="R14" s="110">
        <f>+'1.สกลนคร ใส่เดือน พย มาด้วย'!R14+'2.กุสุมาลย์'!R14+'3.กุดบาก'!R14+'4.พระอาจารย์ฝั้น '!R14+'5.พังโคน ใส่มา 12 เดือน'!R14+'6.วาริชภูมิ'!R14+'7.นิคมน้ำอูน'!R14+'8.วานรนิวาส'!R14+'9.คำตากล้า'!R14+'10.พระอาจารย์มั่น'!R14+'11.อากาศอำนวย'!R14+'12.พระอาจารย์วัน'!R14+'13.เต่างอย'!R14+'14.โคกศรีสุพรรณ'!R14+'15.เจริญศิลป์'!R14+'16.โพนนาแก้ว'!R14+'17.สว่างแดนดิน'!R14+'18.พระอาจารย์แบน'!R14</f>
        <v>1306661.5900000001</v>
      </c>
      <c r="S14" s="110">
        <f>+'1.สกลนคร ใส่เดือน พย มาด้วย'!S14+'2.กุสุมาลย์'!S14+'3.กุดบาก'!S14+'4.พระอาจารย์ฝั้น '!S14+'5.พังโคน ใส่มา 12 เดือน'!S14+'6.วาริชภูมิ'!S14+'7.นิคมน้ำอูน'!S14+'8.วานรนิวาส'!S14+'9.คำตากล้า'!S14+'10.พระอาจารย์มั่น'!S14+'11.อากาศอำนวย'!S14+'12.พระอาจารย์วัน'!S14+'13.เต่างอย'!S14+'14.โคกศรีสุพรรณ'!S14+'15.เจริญศิลป์'!S14+'16.โพนนาแก้ว'!S14+'17.สว่างแดนดิน'!S14+'18.พระอาจารย์แบน'!S14</f>
        <v>0</v>
      </c>
      <c r="T14" s="110">
        <f>+'1.สกลนคร ใส่เดือน พย มาด้วย'!T14+'2.กุสุมาลย์'!T14+'3.กุดบาก'!T14+'4.พระอาจารย์ฝั้น '!T14+'5.พังโคน ใส่มา 12 เดือน'!T14+'6.วาริชภูมิ'!T14+'7.นิคมน้ำอูน'!T14+'8.วานรนิวาส'!T14+'9.คำตากล้า'!T14+'10.พระอาจารย์มั่น'!T14+'11.อากาศอำนวย'!T14+'12.พระอาจารย์วัน'!T14+'13.เต่างอย'!T14+'14.โคกศรีสุพรรณ'!T14+'15.เจริญศิลป์'!T14+'16.โพนนาแก้ว'!T14+'17.สว่างแดนดิน'!T14+'18.พระอาจารย์แบน'!T14</f>
        <v>2200437.5</v>
      </c>
      <c r="U14" s="110">
        <f>+'1.สกลนคร ใส่เดือน พย มาด้วย'!U14+'2.กุสุมาลย์'!U14+'3.กุดบาก'!U14+'4.พระอาจารย์ฝั้น '!U14+'5.พังโคน ใส่มา 12 เดือน'!U14+'6.วาริชภูมิ'!U14+'7.นิคมน้ำอูน'!U14+'8.วานรนิวาส'!U14+'9.คำตากล้า'!U14+'10.พระอาจารย์มั่น'!U14+'11.อากาศอำนวย'!U14+'12.พระอาจารย์วัน'!U14+'13.เต่างอย'!U14+'14.โคกศรีสุพรรณ'!U14+'15.เจริญศิลป์'!U14+'16.โพนนาแก้ว'!U14+'17.สว่างแดนดิน'!U14+'18.พระอาจารย์แบน'!U14</f>
        <v>0</v>
      </c>
      <c r="V14" s="110">
        <f>+'1.สกลนคร ใส่เดือน พย มาด้วย'!V14+'2.กุสุมาลย์'!V14+'3.กุดบาก'!V14+'4.พระอาจารย์ฝั้น '!V14+'5.พังโคน ใส่มา 12 เดือน'!V14+'6.วาริชภูมิ'!V14+'7.นิคมน้ำอูน'!V14+'8.วานรนิวาส'!V14+'9.คำตากล้า'!V14+'10.พระอาจารย์มั่น'!V14+'11.อากาศอำนวย'!V14+'12.พระอาจารย์วัน'!V14+'13.เต่างอย'!V14+'14.โคกศรีสุพรรณ'!V14+'15.เจริญศิลป์'!V14+'16.โพนนาแก้ว'!V14+'17.สว่างแดนดิน'!V14+'18.พระอาจารย์แบน'!V14</f>
        <v>3083600.68</v>
      </c>
      <c r="W14" s="110">
        <f>+'1.สกลนคร ใส่เดือน พย มาด้วย'!W14+'2.กุสุมาลย์'!W14+'3.กุดบาก'!W14+'4.พระอาจารย์ฝั้น '!W14+'5.พังโคน ใส่มา 12 เดือน'!W14+'6.วาริชภูมิ'!W14+'7.นิคมน้ำอูน'!W14+'8.วานรนิวาส'!W14+'9.คำตากล้า'!W14+'10.พระอาจารย์มั่น'!W14+'11.อากาศอำนวย'!W14+'12.พระอาจารย์วัน'!W14+'13.เต่างอย'!W14+'14.โคกศรีสุพรรณ'!W14+'15.เจริญศิลป์'!W14+'16.โพนนาแก้ว'!W14+'17.สว่างแดนดิน'!W14+'18.พระอาจารย์แบน'!W14</f>
        <v>0</v>
      </c>
      <c r="X14" s="110">
        <f>+'1.สกลนคร ใส่เดือน พย มาด้วย'!X14+'2.กุสุมาลย์'!X14+'3.กุดบาก'!X14+'4.พระอาจารย์ฝั้น '!X14+'5.พังโคน ใส่มา 12 เดือน'!X14+'6.วาริชภูมิ'!X14+'7.นิคมน้ำอูน'!X14+'8.วานรนิวาส'!X14+'9.คำตากล้า'!X14+'10.พระอาจารย์มั่น'!X14+'11.อากาศอำนวย'!X14+'12.พระอาจารย์วัน'!X14+'13.เต่างอย'!X14+'14.โคกศรีสุพรรณ'!X14+'15.เจริญศิลป์'!X14+'16.โพนนาแก้ว'!X14+'17.สว่างแดนดิน'!X14+'18.พระอาจารย์แบน'!X14</f>
        <v>2112213.7400000002</v>
      </c>
      <c r="Y14" s="110">
        <f>+'1.สกลนคร ใส่เดือน พย มาด้วย'!Y14+'2.กุสุมาลย์'!Y14+'3.กุดบาก'!Y14+'4.พระอาจารย์ฝั้น '!Y14+'5.พังโคน ใส่มา 12 เดือน'!Y14+'6.วาริชภูมิ'!Y14+'7.นิคมน้ำอูน'!Y14+'8.วานรนิวาส'!Y14+'9.คำตากล้า'!Y14+'10.พระอาจารย์มั่น'!Y14+'11.อากาศอำนวย'!Y14+'12.พระอาจารย์วัน'!Y14+'13.เต่างอย'!Y14+'14.โคกศรีสุพรรณ'!Y14+'15.เจริญศิลป์'!Y14+'16.โพนนาแก้ว'!Y14+'17.สว่างแดนดิน'!Y14+'18.พระอาจารย์แบน'!Y14</f>
        <v>0</v>
      </c>
      <c r="Z14" s="110">
        <f>+'1.สกลนคร ใส่เดือน พย มาด้วย'!Z14+'2.กุสุมาลย์'!Z14+'3.กุดบาก'!Z14+'4.พระอาจารย์ฝั้น '!Z14+'5.พังโคน ใส่มา 12 เดือน'!Z14+'6.วาริชภูมิ'!Z14+'7.นิคมน้ำอูน'!Z14+'8.วานรนิวาส'!Z14+'9.คำตากล้า'!Z14+'10.พระอาจารย์มั่น'!Z14+'11.อากาศอำนวย'!Z14+'12.พระอาจารย์วัน'!Z14+'13.เต่างอย'!Z14+'14.โคกศรีสุพรรณ'!Z14+'15.เจริญศิลป์'!Z14+'16.โพนนาแก้ว'!Z14+'17.สว่างแดนดิน'!Z14+'18.พระอาจารย์แบน'!Z14</f>
        <v>1748153.6</v>
      </c>
      <c r="AA14" s="110">
        <f>+'1.สกลนคร ใส่เดือน พย มาด้วย'!AA14+'2.กุสุมาลย์'!AA14+'3.กุดบาก'!AA14+'4.พระอาจารย์ฝั้น '!AA14+'5.พังโคน ใส่มา 12 เดือน'!AA14+'6.วาริชภูมิ'!AA14+'7.นิคมน้ำอูน'!AA14+'8.วานรนิวาส'!AA14+'9.คำตากล้า'!AA14+'10.พระอาจารย์มั่น'!AA14+'11.อากาศอำนวย'!AA14+'12.พระอาจารย์วัน'!AA14+'13.เต่างอย'!AA14+'14.โคกศรีสุพรรณ'!AA14+'15.เจริญศิลป์'!AA14+'16.โพนนาแก้ว'!AA14+'17.สว่างแดนดิน'!AA14+'18.พระอาจารย์แบน'!AA14</f>
        <v>0</v>
      </c>
      <c r="AB14" s="110">
        <f>+'1.สกลนคร ใส่เดือน พย มาด้วย'!AB14+'2.กุสุมาลย์'!AB14+'3.กุดบาก'!AB14+'4.พระอาจารย์ฝั้น '!AB14+'5.พังโคน ใส่มา 12 เดือน'!AB14+'6.วาริชภูมิ'!AB14+'7.นิคมน้ำอูน'!AB14+'8.วานรนิวาส'!AB14+'9.คำตากล้า'!AB14+'10.พระอาจารย์มั่น'!AB14+'11.อากาศอำนวย'!AB14+'12.พระอาจารย์วัน'!AB14+'13.เต่างอย'!AB14+'14.โคกศรีสุพรรณ'!AB14+'15.เจริญศิลป์'!AB14+'16.โพนนาแก้ว'!AB14+'17.สว่างแดนดิน'!AB14+'18.พระอาจารย์แบน'!AB14</f>
        <v>1623414.75</v>
      </c>
      <c r="AC14" s="110">
        <f>+'1.สกลนคร ใส่เดือน พย มาด้วย'!AC14+'2.กุสุมาลย์'!AC14+'3.กุดบาก'!AC14+'4.พระอาจารย์ฝั้น '!AC14+'5.พังโคน ใส่มา 12 เดือน'!AC14+'6.วาริชภูมิ'!AC14+'7.นิคมน้ำอูน'!AC14+'8.วานรนิวาส'!AC14+'9.คำตากล้า'!AC14+'10.พระอาจารย์มั่น'!AC14+'11.อากาศอำนวย'!AC14+'12.พระอาจารย์วัน'!AC14+'13.เต่างอย'!AC14+'14.โคกศรีสุพรรณ'!AC14+'15.เจริญศิลป์'!AC14+'16.โพนนาแก้ว'!AC14+'17.สว่างแดนดิน'!AC14+'18.พระอาจารย์แบน'!AC14</f>
        <v>0</v>
      </c>
      <c r="AD14" s="110">
        <f t="shared" si="0"/>
        <v>248710995.69999996</v>
      </c>
      <c r="AE14" s="111">
        <f t="shared" si="1"/>
        <v>22.831524725062039</v>
      </c>
      <c r="AF14" s="110">
        <f t="shared" si="2"/>
        <v>840620525.9350456</v>
      </c>
      <c r="AG14" s="111">
        <f t="shared" si="3"/>
        <v>738.06168206410291</v>
      </c>
    </row>
    <row r="15" spans="1:33" ht="24" customHeight="1">
      <c r="B15" s="109"/>
      <c r="C15" s="109"/>
      <c r="D15" s="109" t="s">
        <v>13</v>
      </c>
      <c r="E15" s="110">
        <f>+'1.สกลนคร ใส่เดือน พย มาด้วย'!E15+'2.กุสุมาลย์'!E15+'3.กุดบาก'!E15+'4.พระอาจารย์ฝั้น '!E15+'5.พังโคน ใส่มา 12 เดือน'!E15+'6.วาริชภูมิ'!E15+'7.นิคมน้ำอูน'!E15+'8.วานรนิวาส'!E15+'9.คำตากล้า'!E15+'10.พระอาจารย์มั่น'!E15+'11.อากาศอำนวย'!E15+'12.พระอาจารย์วัน'!E15+'13.เต่างอย'!E15+'14.โคกศรีสุพรรณ'!E15+'15.เจริญศิลป์'!E15+'16.โพนนาแก้ว'!E15+'17.สว่างแดนดิน'!E15+'18.พระอาจารย์แบน'!E15</f>
        <v>18517766.019499999</v>
      </c>
      <c r="F15" s="110" t="e">
        <f>+'1.สกลนคร ใส่เดือน พย มาด้วย'!F15+'2.กุสุมาลย์'!F15+'3.กุดบาก'!F15+'4.พระอาจารย์ฝั้น '!F15+'5.พังโคน ใส่มา 12 เดือน'!F15+'6.วาริชภูมิ'!F15+'7.นิคมน้ำอูน'!F15+'8.วานรนิวาส'!F15+'9.คำตากล้า'!F15+'10.พระอาจารย์มั่น'!F15+'11.อากาศอำนวย'!F15+'12.พระอาจารย์วัน'!F15+'13.เต่างอย'!F15+'14.โคกศรีสุพรรณ'!F15+'15.เจริญศิลป์'!F15+'16.โพนนาแก้ว'!F15+'17.สว่างแดนดิน'!F15+'18.พระอาจารย์แบน'!F15</f>
        <v>#VALUE!</v>
      </c>
      <c r="G15" s="110">
        <f>+'1.สกลนคร ใส่เดือน พย มาด้วย'!G15+'2.กุสุมาลย์'!G15+'3.กุดบาก'!G15+'4.พระอาจารย์ฝั้น '!G15+'5.พังโคน ใส่มา 12 เดือน'!G15+'6.วาริชภูมิ'!G15+'7.นิคมน้ำอูน'!G15+'8.วานรนิวาส'!G15+'9.คำตากล้า'!G15+'10.พระอาจารย์มั่น'!G15+'11.อากาศอำนวย'!G15+'12.พระอาจารย์วัน'!G15+'13.เต่างอย'!G15+'14.โคกศรีสุพรรณ'!G15+'15.เจริญศิลป์'!G15+'16.โพนนาแก้ว'!G15+'17.สว่างแดนดิน'!G15+'18.พระอาจารย์แบน'!G15</f>
        <v>1002217.25</v>
      </c>
      <c r="H15" s="110">
        <f>+'1.สกลนคร ใส่เดือน พย มาด้วย'!H15+'2.กุสุมาลย์'!H15+'3.กุดบาก'!H15+'4.พระอาจารย์ฝั้น '!H15+'5.พังโคน ใส่มา 12 เดือน'!H15+'6.วาริชภูมิ'!H15+'7.นิคมน้ำอูน'!H15+'8.วานรนิวาส'!H15+'9.คำตากล้า'!H15+'10.พระอาจารย์มั่น'!H15+'11.อากาศอำนวย'!H15+'12.พระอาจารย์วัน'!H15+'13.เต่างอย'!H15+'14.โคกศรีสุพรรณ'!H15+'15.เจริญศิลป์'!H15+'16.โพนนาแก้ว'!H15+'17.สว่างแดนดิน'!H15+'18.พระอาจารย์แบน'!H15</f>
        <v>615833.76</v>
      </c>
      <c r="I15" s="110">
        <f>+'1.สกลนคร ใส่เดือน พย มาด้วย'!I15+'2.กุสุมาลย์'!I15+'3.กุดบาก'!I15+'4.พระอาจารย์ฝั้น '!I15+'5.พังโคน ใส่มา 12 เดือน'!I15+'6.วาริชภูมิ'!I15+'7.นิคมน้ำอูน'!I15+'8.วานรนิวาส'!I15+'9.คำตากล้า'!I15+'10.พระอาจารย์มั่น'!I15+'11.อากาศอำนวย'!I15+'12.พระอาจารย์วัน'!I15+'13.เต่างอย'!I15+'14.โคกศรีสุพรรณ'!I15+'15.เจริญศิลป์'!I15+'16.โพนนาแก้ว'!I15+'17.สว่างแดนดิน'!I15+'18.พระอาจารย์แบน'!I15</f>
        <v>0</v>
      </c>
      <c r="J15" s="110">
        <f>+'1.สกลนคร ใส่เดือน พย มาด้วย'!J15+'2.กุสุมาลย์'!J15+'3.กุดบาก'!J15+'4.พระอาจารย์ฝั้น '!J15+'5.พังโคน ใส่มา 12 เดือน'!J15+'6.วาริชภูมิ'!J15+'7.นิคมน้ำอูน'!J15+'8.วานรนิวาส'!J15+'9.คำตากล้า'!J15+'10.พระอาจารย์มั่น'!J15+'11.อากาศอำนวย'!J15+'12.พระอาจารย์วัน'!J15+'13.เต่างอย'!J15+'14.โคกศรีสุพรรณ'!J15+'15.เจริญศิลป์'!J15+'16.โพนนาแก้ว'!J15+'17.สว่างแดนดิน'!J15+'18.พระอาจารย์แบน'!J15</f>
        <v>33616</v>
      </c>
      <c r="K15" s="110">
        <f>+'1.สกลนคร ใส่เดือน พย มาด้วย'!K15+'2.กุสุมาลย์'!K15+'3.กุดบาก'!K15+'4.พระอาจารย์ฝั้น '!K15+'5.พังโคน ใส่มา 12 เดือน'!K15+'6.วาริชภูมิ'!K15+'7.นิคมน้ำอูน'!K15+'8.วานรนิวาส'!K15+'9.คำตากล้า'!K15+'10.พระอาจารย์มั่น'!K15+'11.อากาศอำนวย'!K15+'12.พระอาจารย์วัน'!K15+'13.เต่างอย'!K15+'14.โคกศรีสุพรรณ'!K15+'15.เจริญศิลป์'!K15+'16.โพนนาแก้ว'!K15+'17.สว่างแดนดิน'!K15+'18.พระอาจารย์แบน'!K15</f>
        <v>0</v>
      </c>
      <c r="L15" s="110">
        <f>+'1.สกลนคร ใส่เดือน พย มาด้วย'!L15+'2.กุสุมาลย์'!L15+'3.กุดบาก'!L15+'4.พระอาจารย์ฝั้น '!L15+'5.พังโคน ใส่มา 12 เดือน'!L15+'6.วาริชภูมิ'!L15+'7.นิคมน้ำอูน'!L15+'8.วานรนิวาส'!L15+'9.คำตากล้า'!L15+'10.พระอาจารย์มั่น'!L15+'11.อากาศอำนวย'!L15+'12.พระอาจารย์วัน'!L15+'13.เต่างอย'!L15+'14.โคกศรีสุพรรณ'!L15+'15.เจริญศิลป์'!L15+'16.โพนนาแก้ว'!L15+'17.สว่างแดนดิน'!L15+'18.พระอาจารย์แบน'!L15</f>
        <v>3833</v>
      </c>
      <c r="M15" s="110">
        <f>+'1.สกลนคร ใส่เดือน พย มาด้วย'!M15+'2.กุสุมาลย์'!M15+'3.กุดบาก'!M15+'4.พระอาจารย์ฝั้น '!M15+'5.พังโคน ใส่มา 12 เดือน'!M15+'6.วาริชภูมิ'!M15+'7.นิคมน้ำอูน'!M15+'8.วานรนิวาส'!M15+'9.คำตากล้า'!M15+'10.พระอาจารย์มั่น'!M15+'11.อากาศอำนวย'!M15+'12.พระอาจารย์วัน'!M15+'13.เต่างอย'!M15+'14.โคกศรีสุพรรณ'!M15+'15.เจริญศิลป์'!M15+'16.โพนนาแก้ว'!M15+'17.สว่างแดนดิน'!M15+'18.พระอาจารย์แบน'!M15</f>
        <v>0</v>
      </c>
      <c r="N15" s="110">
        <f>+'1.สกลนคร ใส่เดือน พย มาด้วย'!N15+'2.กุสุมาลย์'!N15+'3.กุดบาก'!N15+'4.พระอาจารย์ฝั้น '!N15+'5.พังโคน ใส่มา 12 เดือน'!N15+'6.วาริชภูมิ'!N15+'7.นิคมน้ำอูน'!N15+'8.วานรนิวาส'!N15+'9.คำตากล้า'!N15+'10.พระอาจารย์มั่น'!N15+'11.อากาศอำนวย'!N15+'12.พระอาจารย์วัน'!N15+'13.เต่างอย'!N15+'14.โคกศรีสุพรรณ'!N15+'15.เจริญศิลป์'!N15+'16.โพนนาแก้ว'!N15+'17.สว่างแดนดิน'!N15+'18.พระอาจารย์แบน'!N15</f>
        <v>40442</v>
      </c>
      <c r="O15" s="110">
        <f>+'1.สกลนคร ใส่เดือน พย มาด้วย'!O15+'2.กุสุมาลย์'!O15+'3.กุดบาก'!O15+'4.พระอาจารย์ฝั้น '!O15+'5.พังโคน ใส่มา 12 เดือน'!O15+'6.วาริชภูมิ'!O15+'7.นิคมน้ำอูน'!O15+'8.วานรนิวาส'!O15+'9.คำตากล้า'!O15+'10.พระอาจารย์มั่น'!O15+'11.อากาศอำนวย'!O15+'12.พระอาจารย์วัน'!O15+'13.เต่างอย'!O15+'14.โคกศรีสุพรรณ'!O15+'15.เจริญศิลป์'!O15+'16.โพนนาแก้ว'!O15+'17.สว่างแดนดิน'!O15+'18.พระอาจารย์แบน'!O15</f>
        <v>0</v>
      </c>
      <c r="P15" s="110">
        <f>+'1.สกลนคร ใส่เดือน พย มาด้วย'!P15+'2.กุสุมาลย์'!P15+'3.กุดบาก'!P15+'4.พระอาจารย์ฝั้น '!P15+'5.พังโคน ใส่มา 12 เดือน'!P15+'6.วาริชภูมิ'!P15+'7.นิคมน้ำอูน'!P15+'8.วานรนิวาส'!P15+'9.คำตากล้า'!P15+'10.พระอาจารย์มั่น'!P15+'11.อากาศอำนวย'!P15+'12.พระอาจารย์วัน'!P15+'13.เต่างอย'!P15+'14.โคกศรีสุพรรณ'!P15+'15.เจริญศิลป์'!P15+'16.โพนนาแก้ว'!P15+'17.สว่างแดนดิน'!P15+'18.พระอาจารย์แบน'!P15</f>
        <v>31240</v>
      </c>
      <c r="Q15" s="110">
        <f>+'1.สกลนคร ใส่เดือน พย มาด้วย'!Q15+'2.กุสุมาลย์'!Q15+'3.กุดบาก'!Q15+'4.พระอาจารย์ฝั้น '!Q15+'5.พังโคน ใส่มา 12 เดือน'!Q15+'6.วาริชภูมิ'!Q15+'7.นิคมน้ำอูน'!Q15+'8.วานรนิวาส'!Q15+'9.คำตากล้า'!Q15+'10.พระอาจารย์มั่น'!Q15+'11.อากาศอำนวย'!Q15+'12.พระอาจารย์วัน'!Q15+'13.เต่างอย'!Q15+'14.โคกศรีสุพรรณ'!Q15+'15.เจริญศิลป์'!Q15+'16.โพนนาแก้ว'!Q15+'17.สว่างแดนดิน'!Q15+'18.พระอาจารย์แบน'!Q15</f>
        <v>0</v>
      </c>
      <c r="R15" s="110">
        <f>+'1.สกลนคร ใส่เดือน พย มาด้วย'!R15+'2.กุสุมาลย์'!R15+'3.กุดบาก'!R15+'4.พระอาจารย์ฝั้น '!R15+'5.พังโคน ใส่มา 12 เดือน'!R15+'6.วาริชภูมิ'!R15+'7.นิคมน้ำอูน'!R15+'8.วานรนิวาส'!R15+'9.คำตากล้า'!R15+'10.พระอาจารย์มั่น'!R15+'11.อากาศอำนวย'!R15+'12.พระอาจารย์วัน'!R15+'13.เต่างอย'!R15+'14.โคกศรีสุพรรณ'!R15+'15.เจริญศิลป์'!R15+'16.โพนนาแก้ว'!R15+'17.สว่างแดนดิน'!R15+'18.พระอาจารย์แบน'!R15</f>
        <v>24678</v>
      </c>
      <c r="S15" s="110">
        <f>+'1.สกลนคร ใส่เดือน พย มาด้วย'!S15+'2.กุสุมาลย์'!S15+'3.กุดบาก'!S15+'4.พระอาจารย์ฝั้น '!S15+'5.พังโคน ใส่มา 12 เดือน'!S15+'6.วาริชภูมิ'!S15+'7.นิคมน้ำอูน'!S15+'8.วานรนิวาส'!S15+'9.คำตากล้า'!S15+'10.พระอาจารย์มั่น'!S15+'11.อากาศอำนวย'!S15+'12.พระอาจารย์วัน'!S15+'13.เต่างอย'!S15+'14.โคกศรีสุพรรณ'!S15+'15.เจริญศิลป์'!S15+'16.โพนนาแก้ว'!S15+'17.สว่างแดนดิน'!S15+'18.พระอาจารย์แบน'!S15</f>
        <v>0</v>
      </c>
      <c r="T15" s="110">
        <f>+'1.สกลนคร ใส่เดือน พย มาด้วย'!T15+'2.กุสุมาลย์'!T15+'3.กุดบาก'!T15+'4.พระอาจารย์ฝั้น '!T15+'5.พังโคน ใส่มา 12 เดือน'!T15+'6.วาริชภูมิ'!T15+'7.นิคมน้ำอูน'!T15+'8.วานรนิวาส'!T15+'9.คำตากล้า'!T15+'10.พระอาจารย์มั่น'!T15+'11.อากาศอำนวย'!T15+'12.พระอาจารย์วัน'!T15+'13.เต่างอย'!T15+'14.โคกศรีสุพรรณ'!T15+'15.เจริญศิลป์'!T15+'16.โพนนาแก้ว'!T15+'17.สว่างแดนดิน'!T15+'18.พระอาจารย์แบน'!T15</f>
        <v>11860</v>
      </c>
      <c r="U15" s="110">
        <f>+'1.สกลนคร ใส่เดือน พย มาด้วย'!U15+'2.กุสุมาลย์'!U15+'3.กุดบาก'!U15+'4.พระอาจารย์ฝั้น '!U15+'5.พังโคน ใส่มา 12 เดือน'!U15+'6.วาริชภูมิ'!U15+'7.นิคมน้ำอูน'!U15+'8.วานรนิวาส'!U15+'9.คำตากล้า'!U15+'10.พระอาจารย์มั่น'!U15+'11.อากาศอำนวย'!U15+'12.พระอาจารย์วัน'!U15+'13.เต่างอย'!U15+'14.โคกศรีสุพรรณ'!U15+'15.เจริญศิลป์'!U15+'16.โพนนาแก้ว'!U15+'17.สว่างแดนดิน'!U15+'18.พระอาจารย์แบน'!U15</f>
        <v>0</v>
      </c>
      <c r="V15" s="110">
        <f>+'1.สกลนคร ใส่เดือน พย มาด้วย'!V15+'2.กุสุมาลย์'!V15+'3.กุดบาก'!V15+'4.พระอาจารย์ฝั้น '!V15+'5.พังโคน ใส่มา 12 เดือน'!V15+'6.วาริชภูมิ'!V15+'7.นิคมน้ำอูน'!V15+'8.วานรนิวาส'!V15+'9.คำตากล้า'!V15+'10.พระอาจารย์มั่น'!V15+'11.อากาศอำนวย'!V15+'12.พระอาจารย์วัน'!V15+'13.เต่างอย'!V15+'14.โคกศรีสุพรรณ'!V15+'15.เจริญศิลป์'!V15+'16.โพนนาแก้ว'!V15+'17.สว่างแดนดิน'!V15+'18.พระอาจารย์แบน'!V15</f>
        <v>0</v>
      </c>
      <c r="W15" s="110">
        <f>+'1.สกลนคร ใส่เดือน พย มาด้วย'!W15+'2.กุสุมาลย์'!W15+'3.กุดบาก'!W15+'4.พระอาจารย์ฝั้น '!W15+'5.พังโคน ใส่มา 12 เดือน'!W15+'6.วาริชภูมิ'!W15+'7.นิคมน้ำอูน'!W15+'8.วานรนิวาส'!W15+'9.คำตากล้า'!W15+'10.พระอาจารย์มั่น'!W15+'11.อากาศอำนวย'!W15+'12.พระอาจารย์วัน'!W15+'13.เต่างอย'!W15+'14.โคกศรีสุพรรณ'!W15+'15.เจริญศิลป์'!W15+'16.โพนนาแก้ว'!W15+'17.สว่างแดนดิน'!W15+'18.พระอาจารย์แบน'!W15</f>
        <v>0</v>
      </c>
      <c r="X15" s="110">
        <f>+'1.สกลนคร ใส่เดือน พย มาด้วย'!X15+'2.กุสุมาลย์'!X15+'3.กุดบาก'!X15+'4.พระอาจารย์ฝั้น '!X15+'5.พังโคน ใส่มา 12 เดือน'!X15+'6.วาริชภูมิ'!X15+'7.นิคมน้ำอูน'!X15+'8.วานรนิวาส'!X15+'9.คำตากล้า'!X15+'10.พระอาจารย์มั่น'!X15+'11.อากาศอำนวย'!X15+'12.พระอาจารย์วัน'!X15+'13.เต่างอย'!X15+'14.โคกศรีสุพรรณ'!X15+'15.เจริญศิลป์'!X15+'16.โพนนาแก้ว'!X15+'17.สว่างแดนดิน'!X15+'18.พระอาจารย์แบน'!X15</f>
        <v>24659</v>
      </c>
      <c r="Y15" s="110">
        <f>+'1.สกลนคร ใส่เดือน พย มาด้วย'!Y15+'2.กุสุมาลย์'!Y15+'3.กุดบาก'!Y15+'4.พระอาจารย์ฝั้น '!Y15+'5.พังโคน ใส่มา 12 เดือน'!Y15+'6.วาริชภูมิ'!Y15+'7.นิคมน้ำอูน'!Y15+'8.วานรนิวาส'!Y15+'9.คำตากล้า'!Y15+'10.พระอาจารย์มั่น'!Y15+'11.อากาศอำนวย'!Y15+'12.พระอาจารย์วัน'!Y15+'13.เต่างอย'!Y15+'14.โคกศรีสุพรรณ'!Y15+'15.เจริญศิลป์'!Y15+'16.โพนนาแก้ว'!Y15+'17.สว่างแดนดิน'!Y15+'18.พระอาจารย์แบน'!Y15</f>
        <v>0</v>
      </c>
      <c r="Z15" s="110">
        <f>+'1.สกลนคร ใส่เดือน พย มาด้วย'!Z15+'2.กุสุมาลย์'!Z15+'3.กุดบาก'!Z15+'4.พระอาจารย์ฝั้น '!Z15+'5.พังโคน ใส่มา 12 เดือน'!Z15+'6.วาริชภูมิ'!Z15+'7.นิคมน้ำอูน'!Z15+'8.วานรนิวาส'!Z15+'9.คำตากล้า'!Z15+'10.พระอาจารย์มั่น'!Z15+'11.อากาศอำนวย'!Z15+'12.พระอาจารย์วัน'!Z15+'13.เต่างอย'!Z15+'14.โคกศรีสุพรรณ'!Z15+'15.เจริญศิลป์'!Z15+'16.โพนนาแก้ว'!Z15+'17.สว่างแดนดิน'!Z15+'18.พระอาจารย์แบน'!Z15</f>
        <v>7579</v>
      </c>
      <c r="AA15" s="110">
        <f>+'1.สกลนคร ใส่เดือน พย มาด้วย'!AA15+'2.กุสุมาลย์'!AA15+'3.กุดบาก'!AA15+'4.พระอาจารย์ฝั้น '!AA15+'5.พังโคน ใส่มา 12 เดือน'!AA15+'6.วาริชภูมิ'!AA15+'7.นิคมน้ำอูน'!AA15+'8.วานรนิวาส'!AA15+'9.คำตากล้า'!AA15+'10.พระอาจารย์มั่น'!AA15+'11.อากาศอำนวย'!AA15+'12.พระอาจารย์วัน'!AA15+'13.เต่างอย'!AA15+'14.โคกศรีสุพรรณ'!AA15+'15.เจริญศิลป์'!AA15+'16.โพนนาแก้ว'!AA15+'17.สว่างแดนดิน'!AA15+'18.พระอาจารย์แบน'!AA15</f>
        <v>0</v>
      </c>
      <c r="AB15" s="110">
        <f>+'1.สกลนคร ใส่เดือน พย มาด้วย'!AB15+'2.กุสุมาลย์'!AB15+'3.กุดบาก'!AB15+'4.พระอาจารย์ฝั้น '!AB15+'5.พังโคน ใส่มา 12 เดือน'!AB15+'6.วาริชภูมิ'!AB15+'7.นิคมน้ำอูน'!AB15+'8.วานรนิวาส'!AB15+'9.คำตากล้า'!AB15+'10.พระอาจารย์มั่น'!AB15+'11.อากาศอำนวย'!AB15+'12.พระอาจารย์วัน'!AB15+'13.เต่างอย'!AB15+'14.โคกศรีสุพรรณ'!AB15+'15.เจริญศิลป์'!AB15+'16.โพนนาแก้ว'!AB15+'17.สว่างแดนดิน'!AB15+'18.พระอาจารย์แบน'!AB15</f>
        <v>0</v>
      </c>
      <c r="AC15" s="110">
        <f>+'1.สกลนคร ใส่เดือน พย มาด้วย'!AC15+'2.กุสุมาลย์'!AC15+'3.กุดบาก'!AC15+'4.พระอาจารย์ฝั้น '!AC15+'5.พังโคน ใส่มา 12 เดือน'!AC15+'6.วาริชภูมิ'!AC15+'7.นิคมน้ำอูน'!AC15+'8.วานรนิวาส'!AC15+'9.คำตากล้า'!AC15+'10.พระอาจารย์มั่น'!AC15+'11.อากาศอำนวย'!AC15+'12.พระอาจารย์วัน'!AC15+'13.เต่างอย'!AC15+'14.โคกศรีสุพรรณ'!AC15+'15.เจริญศิลป์'!AC15+'16.โพนนาแก้ว'!AC15+'17.สว่างแดนดิน'!AC15+'18.พระอาจารย์แบน'!AC15</f>
        <v>0</v>
      </c>
      <c r="AD15" s="110" t="e">
        <f t="shared" si="0"/>
        <v>#VALUE!</v>
      </c>
      <c r="AE15" s="111" t="e">
        <f t="shared" si="1"/>
        <v>#VALUE!</v>
      </c>
      <c r="AF15" s="110" t="e">
        <f t="shared" si="2"/>
        <v>#VALUE!</v>
      </c>
      <c r="AG15" s="111" t="e">
        <f t="shared" si="3"/>
        <v>#VALUE!</v>
      </c>
    </row>
    <row r="16" spans="1:33" ht="24" customHeight="1">
      <c r="B16" s="109"/>
      <c r="C16" s="109"/>
      <c r="D16" s="109" t="s">
        <v>15</v>
      </c>
      <c r="E16" s="110">
        <f>+'1.สกลนคร ใส่เดือน พย มาด้วย'!E16+'2.กุสุมาลย์'!E16+'3.กุดบาก'!E16+'4.พระอาจารย์ฝั้น '!E16+'5.พังโคน ใส่มา 12 เดือน'!E16+'6.วาริชภูมิ'!E16+'7.นิคมน้ำอูน'!E16+'8.วานรนิวาส'!E16+'9.คำตากล้า'!E16+'10.พระอาจารย์มั่น'!E16+'11.อากาศอำนวย'!E16+'12.พระอาจารย์วัน'!E16+'13.เต่างอย'!E16+'14.โคกศรีสุพรรณ'!E16+'15.เจริญศิลป์'!E16+'16.โพนนาแก้ว'!E16+'17.สว่างแดนดิน'!E16+'18.พระอาจารย์แบน'!E16</f>
        <v>196967765.86622727</v>
      </c>
      <c r="F16" s="110">
        <f>+'1.สกลนคร ใส่เดือน พย มาด้วย'!F16+'2.กุสุมาลย์'!F16+'3.กุดบาก'!F16+'4.พระอาจารย์ฝั้น '!F16+'5.พังโคน ใส่มา 12 เดือน'!F16+'6.วาริชภูมิ'!F16+'7.นิคมน้ำอูน'!F16+'8.วานรนิวาส'!F16+'9.คำตากล้า'!F16+'10.พระอาจารย์มั่น'!F16+'11.อากาศอำนวย'!F16+'12.พระอาจารย์วัน'!F16+'13.เต่างอย'!F16+'14.โคกศรีสุพรรณ'!F16+'15.เจริญศิลป์'!F16+'16.โพนนาแก้ว'!F16+'17.สว่างแดนดิน'!F16+'18.พระอาจารย์แบน'!F16</f>
        <v>3020010.5799999996</v>
      </c>
      <c r="G16" s="110" t="e">
        <f>+'1.สกลนคร ใส่เดือน พย มาด้วย'!G16+'2.กุสุมาลย์'!G16+'3.กุดบาก'!G16+'4.พระอาจารย์ฝั้น '!G16+'5.พังโคน ใส่มา 12 เดือน'!G16+'6.วาริชภูมิ'!G16+'7.นิคมน้ำอูน'!G16+'8.วานรนิวาส'!G16+'9.คำตากล้า'!G16+'10.พระอาจารย์มั่น'!G16+'11.อากาศอำนวย'!G16+'12.พระอาจารย์วัน'!G16+'13.เต่างอย'!G16+'14.โคกศรีสุพรรณ'!G16+'15.เจริญศิลป์'!G16+'16.โพนนาแก้ว'!G16+'17.สว่างแดนดิน'!G16+'18.พระอาจารย์แบน'!G16</f>
        <v>#VALUE!</v>
      </c>
      <c r="H16" s="110">
        <f>+'1.สกลนคร ใส่เดือน พย มาด้วย'!H16+'2.กุสุมาลย์'!H16+'3.กุดบาก'!H16+'4.พระอาจารย์ฝั้น '!H16+'5.พังโคน ใส่มา 12 เดือน'!H16+'6.วาริชภูมิ'!H16+'7.นิคมน้ำอูน'!H16+'8.วานรนิวาส'!H16+'9.คำตากล้า'!H16+'10.พระอาจารย์มั่น'!H16+'11.อากาศอำนวย'!H16+'12.พระอาจารย์วัน'!H16+'13.เต่างอย'!H16+'14.โคกศรีสุพรรณ'!H16+'15.เจริญศิลป์'!H16+'16.โพนนาแก้ว'!H16+'17.สว่างแดนดิน'!H16+'18.พระอาจารย์แบน'!H16</f>
        <v>68306727.069999993</v>
      </c>
      <c r="I16" s="110">
        <f>+'1.สกลนคร ใส่เดือน พย มาด้วย'!I16+'2.กุสุมาลย์'!I16+'3.กุดบาก'!I16+'4.พระอาจารย์ฝั้น '!I16+'5.พังโคน ใส่มา 12 เดือน'!I16+'6.วาริชภูมิ'!I16+'7.นิคมน้ำอูน'!I16+'8.วานรนิวาส'!I16+'9.คำตากล้า'!I16+'10.พระอาจารย์มั่น'!I16+'11.อากาศอำนวย'!I16+'12.พระอาจารย์วัน'!I16+'13.เต่างอย'!I16+'14.โคกศรีสุพรรณ'!I16+'15.เจริญศิลป์'!I16+'16.โพนนาแก้ว'!I16+'17.สว่างแดนดิน'!I16+'18.พระอาจารย์แบน'!I16</f>
        <v>0</v>
      </c>
      <c r="J16" s="110">
        <f>+'1.สกลนคร ใส่เดือน พย มาด้วย'!J16+'2.กุสุมาลย์'!J16+'3.กุดบาก'!J16+'4.พระอาจารย์ฝั้น '!J16+'5.พังโคน ใส่มา 12 เดือน'!J16+'6.วาริชภูมิ'!J16+'7.นิคมน้ำอูน'!J16+'8.วานรนิวาส'!J16+'9.คำตากล้า'!J16+'10.พระอาจารย์มั่น'!J16+'11.อากาศอำนวย'!J16+'12.พระอาจารย์วัน'!J16+'13.เต่างอย'!J16+'14.โคกศรีสุพรรณ'!J16+'15.เจริญศิลป์'!J16+'16.โพนนาแก้ว'!J16+'17.สว่างแดนดิน'!J16+'18.พระอาจารย์แบน'!J16</f>
        <v>462227.92</v>
      </c>
      <c r="K16" s="110">
        <f>+'1.สกลนคร ใส่เดือน พย มาด้วย'!K16+'2.กุสุมาลย์'!K16+'3.กุดบาก'!K16+'4.พระอาจารย์ฝั้น '!K16+'5.พังโคน ใส่มา 12 เดือน'!K16+'6.วาริชภูมิ'!K16+'7.นิคมน้ำอูน'!K16+'8.วานรนิวาส'!K16+'9.คำตากล้า'!K16+'10.พระอาจารย์มั่น'!K16+'11.อากาศอำนวย'!K16+'12.พระอาจารย์วัน'!K16+'13.เต่างอย'!K16+'14.โคกศรีสุพรรณ'!K16+'15.เจริญศิลป์'!K16+'16.โพนนาแก้ว'!K16+'17.สว่างแดนดิน'!K16+'18.พระอาจารย์แบน'!K16</f>
        <v>0</v>
      </c>
      <c r="L16" s="110">
        <f>+'1.สกลนคร ใส่เดือน พย มาด้วย'!L16+'2.กุสุมาลย์'!L16+'3.กุดบาก'!L16+'4.พระอาจารย์ฝั้น '!L16+'5.พังโคน ใส่มา 12 เดือน'!L16+'6.วาริชภูมิ'!L16+'7.นิคมน้ำอูน'!L16+'8.วานรนิวาส'!L16+'9.คำตากล้า'!L16+'10.พระอาจารย์มั่น'!L16+'11.อากาศอำนวย'!L16+'12.พระอาจารย์วัน'!L16+'13.เต่างอย'!L16+'14.โคกศรีสุพรรณ'!L16+'15.เจริญศิลป์'!L16+'16.โพนนาแก้ว'!L16+'17.สว่างแดนดิน'!L16+'18.พระอาจารย์แบน'!L16</f>
        <v>446142.71</v>
      </c>
      <c r="M16" s="110">
        <f>+'1.สกลนคร ใส่เดือน พย มาด้วย'!M16+'2.กุสุมาลย์'!M16+'3.กุดบาก'!M16+'4.พระอาจารย์ฝั้น '!M16+'5.พังโคน ใส่มา 12 เดือน'!M16+'6.วาริชภูมิ'!M16+'7.นิคมน้ำอูน'!M16+'8.วานรนิวาส'!M16+'9.คำตากล้า'!M16+'10.พระอาจารย์มั่น'!M16+'11.อากาศอำนวย'!M16+'12.พระอาจารย์วัน'!M16+'13.เต่างอย'!M16+'14.โคกศรีสุพรรณ'!M16+'15.เจริญศิลป์'!M16+'16.โพนนาแก้ว'!M16+'17.สว่างแดนดิน'!M16+'18.พระอาจารย์แบน'!M16</f>
        <v>0</v>
      </c>
      <c r="N16" s="110">
        <f>+'1.สกลนคร ใส่เดือน พย มาด้วย'!N16+'2.กุสุมาลย์'!N16+'3.กุดบาก'!N16+'4.พระอาจารย์ฝั้น '!N16+'5.พังโคน ใส่มา 12 เดือน'!N16+'6.วาริชภูมิ'!N16+'7.นิคมน้ำอูน'!N16+'8.วานรนิวาส'!N16+'9.คำตากล้า'!N16+'10.พระอาจารย์มั่น'!N16+'11.อากาศอำนวย'!N16+'12.พระอาจารย์วัน'!N16+'13.เต่างอย'!N16+'14.โคกศรีสุพรรณ'!N16+'15.เจริญศิลป์'!N16+'16.โพนนาแก้ว'!N16+'17.สว่างแดนดิน'!N16+'18.พระอาจารย์แบน'!N16</f>
        <v>0</v>
      </c>
      <c r="O16" s="110">
        <f>+'1.สกลนคร ใส่เดือน พย มาด้วย'!O16+'2.กุสุมาลย์'!O16+'3.กุดบาก'!O16+'4.พระอาจารย์ฝั้น '!O16+'5.พังโคน ใส่มา 12 เดือน'!O16+'6.วาริชภูมิ'!O16+'7.นิคมน้ำอูน'!O16+'8.วานรนิวาส'!O16+'9.คำตากล้า'!O16+'10.พระอาจารย์มั่น'!O16+'11.อากาศอำนวย'!O16+'12.พระอาจารย์วัน'!O16+'13.เต่างอย'!O16+'14.โคกศรีสุพรรณ'!O16+'15.เจริญศิลป์'!O16+'16.โพนนาแก้ว'!O16+'17.สว่างแดนดิน'!O16+'18.พระอาจารย์แบน'!O16</f>
        <v>0</v>
      </c>
      <c r="P16" s="110">
        <f>+'1.สกลนคร ใส่เดือน พย มาด้วย'!P16+'2.กุสุมาลย์'!P16+'3.กุดบาก'!P16+'4.พระอาจารย์ฝั้น '!P16+'5.พังโคน ใส่มา 12 เดือน'!P16+'6.วาริชภูมิ'!P16+'7.นิคมน้ำอูน'!P16+'8.วานรนิวาส'!P16+'9.คำตากล้า'!P16+'10.พระอาจารย์มั่น'!P16+'11.อากาศอำนวย'!P16+'12.พระอาจารย์วัน'!P16+'13.เต่างอย'!P16+'14.โคกศรีสุพรรณ'!P16+'15.เจริญศิลป์'!P16+'16.โพนนาแก้ว'!P16+'17.สว่างแดนดิน'!P16+'18.พระอาจารย์แบน'!P16</f>
        <v>0</v>
      </c>
      <c r="Q16" s="110">
        <f>+'1.สกลนคร ใส่เดือน พย มาด้วย'!Q16+'2.กุสุมาลย์'!Q16+'3.กุดบาก'!Q16+'4.พระอาจารย์ฝั้น '!Q16+'5.พังโคน ใส่มา 12 เดือน'!Q16+'6.วาริชภูมิ'!Q16+'7.นิคมน้ำอูน'!Q16+'8.วานรนิวาส'!Q16+'9.คำตากล้า'!Q16+'10.พระอาจารย์มั่น'!Q16+'11.อากาศอำนวย'!Q16+'12.พระอาจารย์วัน'!Q16+'13.เต่างอย'!Q16+'14.โคกศรีสุพรรณ'!Q16+'15.เจริญศิลป์'!Q16+'16.โพนนาแก้ว'!Q16+'17.สว่างแดนดิน'!Q16+'18.พระอาจารย์แบน'!Q16</f>
        <v>0</v>
      </c>
      <c r="R16" s="110">
        <f>+'1.สกลนคร ใส่เดือน พย มาด้วย'!R16+'2.กุสุมาลย์'!R16+'3.กุดบาก'!R16+'4.พระอาจารย์ฝั้น '!R16+'5.พังโคน ใส่มา 12 เดือน'!R16+'6.วาริชภูมิ'!R16+'7.นิคมน้ำอูน'!R16+'8.วานรนิวาส'!R16+'9.คำตากล้า'!R16+'10.พระอาจารย์มั่น'!R16+'11.อากาศอำนวย'!R16+'12.พระอาจารย์วัน'!R16+'13.เต่างอย'!R16+'14.โคกศรีสุพรรณ'!R16+'15.เจริญศิลป์'!R16+'16.โพนนาแก้ว'!R16+'17.สว่างแดนดิน'!R16+'18.พระอาจารย์แบน'!R16</f>
        <v>0</v>
      </c>
      <c r="S16" s="110">
        <f>+'1.สกลนคร ใส่เดือน พย มาด้วย'!S16+'2.กุสุมาลย์'!S16+'3.กุดบาก'!S16+'4.พระอาจารย์ฝั้น '!S16+'5.พังโคน ใส่มา 12 เดือน'!S16+'6.วาริชภูมิ'!S16+'7.นิคมน้ำอูน'!S16+'8.วานรนิวาส'!S16+'9.คำตากล้า'!S16+'10.พระอาจารย์มั่น'!S16+'11.อากาศอำนวย'!S16+'12.พระอาจารย์วัน'!S16+'13.เต่างอย'!S16+'14.โคกศรีสุพรรณ'!S16+'15.เจริญศิลป์'!S16+'16.โพนนาแก้ว'!S16+'17.สว่างแดนดิน'!S16+'18.พระอาจารย์แบน'!S16</f>
        <v>0</v>
      </c>
      <c r="T16" s="110">
        <f>+'1.สกลนคร ใส่เดือน พย มาด้วย'!T16+'2.กุสุมาลย์'!T16+'3.กุดบาก'!T16+'4.พระอาจารย์ฝั้น '!T16+'5.พังโคน ใส่มา 12 เดือน'!T16+'6.วาริชภูมิ'!T16+'7.นิคมน้ำอูน'!T16+'8.วานรนิวาส'!T16+'9.คำตากล้า'!T16+'10.พระอาจารย์มั่น'!T16+'11.อากาศอำนวย'!T16+'12.พระอาจารย์วัน'!T16+'13.เต่างอย'!T16+'14.โคกศรีสุพรรณ'!T16+'15.เจริญศิลป์'!T16+'16.โพนนาแก้ว'!T16+'17.สว่างแดนดิน'!T16+'18.พระอาจารย์แบน'!T16</f>
        <v>0</v>
      </c>
      <c r="U16" s="110">
        <f>+'1.สกลนคร ใส่เดือน พย มาด้วย'!U16+'2.กุสุมาลย์'!U16+'3.กุดบาก'!U16+'4.พระอาจารย์ฝั้น '!U16+'5.พังโคน ใส่มา 12 เดือน'!U16+'6.วาริชภูมิ'!U16+'7.นิคมน้ำอูน'!U16+'8.วานรนิวาส'!U16+'9.คำตากล้า'!U16+'10.พระอาจารย์มั่น'!U16+'11.อากาศอำนวย'!U16+'12.พระอาจารย์วัน'!U16+'13.เต่างอย'!U16+'14.โคกศรีสุพรรณ'!U16+'15.เจริญศิลป์'!U16+'16.โพนนาแก้ว'!U16+'17.สว่างแดนดิน'!U16+'18.พระอาจารย์แบน'!U16</f>
        <v>0</v>
      </c>
      <c r="V16" s="110">
        <f>+'1.สกลนคร ใส่เดือน พย มาด้วย'!V16+'2.กุสุมาลย์'!V16+'3.กุดบาก'!V16+'4.พระอาจารย์ฝั้น '!V16+'5.พังโคน ใส่มา 12 เดือน'!V16+'6.วาริชภูมิ'!V16+'7.นิคมน้ำอูน'!V16+'8.วานรนิวาส'!V16+'9.คำตากล้า'!V16+'10.พระอาจารย์มั่น'!V16+'11.อากาศอำนวย'!V16+'12.พระอาจารย์วัน'!V16+'13.เต่างอย'!V16+'14.โคกศรีสุพรรณ'!V16+'15.เจริญศิลป์'!V16+'16.โพนนาแก้ว'!V16+'17.สว่างแดนดิน'!V16+'18.พระอาจารย์แบน'!V16</f>
        <v>1318258.3899999999</v>
      </c>
      <c r="W16" s="110">
        <f>+'1.สกลนคร ใส่เดือน พย มาด้วย'!W16+'2.กุสุมาลย์'!W16+'3.กุดบาก'!W16+'4.พระอาจารย์ฝั้น '!W16+'5.พังโคน ใส่มา 12 เดือน'!W16+'6.วาริชภูมิ'!W16+'7.นิคมน้ำอูน'!W16+'8.วานรนิวาส'!W16+'9.คำตากล้า'!W16+'10.พระอาจารย์มั่น'!W16+'11.อากาศอำนวย'!W16+'12.พระอาจารย์วัน'!W16+'13.เต่างอย'!W16+'14.โคกศรีสุพรรณ'!W16+'15.เจริญศิลป์'!W16+'16.โพนนาแก้ว'!W16+'17.สว่างแดนดิน'!W16+'18.พระอาจารย์แบน'!W16</f>
        <v>0</v>
      </c>
      <c r="X16" s="110">
        <f>+'1.สกลนคร ใส่เดือน พย มาด้วย'!X16+'2.กุสุมาลย์'!X16+'3.กุดบาก'!X16+'4.พระอาจารย์ฝั้น '!X16+'5.พังโคน ใส่มา 12 เดือน'!X16+'6.วาริชภูมิ'!X16+'7.นิคมน้ำอูน'!X16+'8.วานรนิวาส'!X16+'9.คำตากล้า'!X16+'10.พระอาจารย์มั่น'!X16+'11.อากาศอำนวย'!X16+'12.พระอาจารย์วัน'!X16+'13.เต่างอย'!X16+'14.โคกศรีสุพรรณ'!X16+'15.เจริญศิลป์'!X16+'16.โพนนาแก้ว'!X16+'17.สว่างแดนดิน'!X16+'18.พระอาจารย์แบน'!X16</f>
        <v>0</v>
      </c>
      <c r="Y16" s="110">
        <f>+'1.สกลนคร ใส่เดือน พย มาด้วย'!Y16+'2.กุสุมาลย์'!Y16+'3.กุดบาก'!Y16+'4.พระอาจารย์ฝั้น '!Y16+'5.พังโคน ใส่มา 12 เดือน'!Y16+'6.วาริชภูมิ'!Y16+'7.นิคมน้ำอูน'!Y16+'8.วานรนิวาส'!Y16+'9.คำตากล้า'!Y16+'10.พระอาจารย์มั่น'!Y16+'11.อากาศอำนวย'!Y16+'12.พระอาจารย์วัน'!Y16+'13.เต่างอย'!Y16+'14.โคกศรีสุพรรณ'!Y16+'15.เจริญศิลป์'!Y16+'16.โพนนาแก้ว'!Y16+'17.สว่างแดนดิน'!Y16+'18.พระอาจารย์แบน'!Y16</f>
        <v>0</v>
      </c>
      <c r="Z16" s="110">
        <f>+'1.สกลนคร ใส่เดือน พย มาด้วย'!Z16+'2.กุสุมาลย์'!Z16+'3.กุดบาก'!Z16+'4.พระอาจารย์ฝั้น '!Z16+'5.พังโคน ใส่มา 12 เดือน'!Z16+'6.วาริชภูมิ'!Z16+'7.นิคมน้ำอูน'!Z16+'8.วานรนิวาส'!Z16+'9.คำตากล้า'!Z16+'10.พระอาจารย์มั่น'!Z16+'11.อากาศอำนวย'!Z16+'12.พระอาจารย์วัน'!Z16+'13.เต่างอย'!Z16+'14.โคกศรีสุพรรณ'!Z16+'15.เจริญศิลป์'!Z16+'16.โพนนาแก้ว'!Z16+'17.สว่างแดนดิน'!Z16+'18.พระอาจารย์แบน'!Z16</f>
        <v>0</v>
      </c>
      <c r="AA16" s="110">
        <f>+'1.สกลนคร ใส่เดือน พย มาด้วย'!AA16+'2.กุสุมาลย์'!AA16+'3.กุดบาก'!AA16+'4.พระอาจารย์ฝั้น '!AA16+'5.พังโคน ใส่มา 12 เดือน'!AA16+'6.วาริชภูมิ'!AA16+'7.นิคมน้ำอูน'!AA16+'8.วานรนิวาส'!AA16+'9.คำตากล้า'!AA16+'10.พระอาจารย์มั่น'!AA16+'11.อากาศอำนวย'!AA16+'12.พระอาจารย์วัน'!AA16+'13.เต่างอย'!AA16+'14.โคกศรีสุพรรณ'!AA16+'15.เจริญศิลป์'!AA16+'16.โพนนาแก้ว'!AA16+'17.สว่างแดนดิน'!AA16+'18.พระอาจารย์แบน'!AA16</f>
        <v>0</v>
      </c>
      <c r="AB16" s="110">
        <f>+'1.สกลนคร ใส่เดือน พย มาด้วย'!AB16+'2.กุสุมาลย์'!AB16+'3.กุดบาก'!AB16+'4.พระอาจารย์ฝั้น '!AB16+'5.พังโคน ใส่มา 12 เดือน'!AB16+'6.วาริชภูมิ'!AB16+'7.นิคมน้ำอูน'!AB16+'8.วานรนิวาส'!AB16+'9.คำตากล้า'!AB16+'10.พระอาจารย์มั่น'!AB16+'11.อากาศอำนวย'!AB16+'12.พระอาจารย์วัน'!AB16+'13.เต่างอย'!AB16+'14.โคกศรีสุพรรณ'!AB16+'15.เจริญศิลป์'!AB16+'16.โพนนาแก้ว'!AB16+'17.สว่างแดนดิน'!AB16+'18.พระอาจารย์แบน'!AB16</f>
        <v>0</v>
      </c>
      <c r="AC16" s="110">
        <f>+'1.สกลนคร ใส่เดือน พย มาด้วย'!AC16+'2.กุสุมาลย์'!AC16+'3.กุดบาก'!AC16+'4.พระอาจารย์ฝั้น '!AC16+'5.พังโคน ใส่มา 12 เดือน'!AC16+'6.วาริชภูมิ'!AC16+'7.นิคมน้ำอูน'!AC16+'8.วานรนิวาส'!AC16+'9.คำตากล้า'!AC16+'10.พระอาจารย์มั่น'!AC16+'11.อากาศอำนวย'!AC16+'12.พระอาจารย์วัน'!AC16+'13.เต่างอย'!AC16+'14.โคกศรีสุพรรณ'!AC16+'15.เจริญศิลป์'!AC16+'16.โพนนาแก้ว'!AC16+'17.สว่างแดนดิน'!AC16+'18.พระอาจารย์แบน'!AC16</f>
        <v>0</v>
      </c>
      <c r="AD16" s="110" t="e">
        <f t="shared" si="0"/>
        <v>#VALUE!</v>
      </c>
      <c r="AE16" s="111" t="e">
        <f t="shared" si="1"/>
        <v>#VALUE!</v>
      </c>
      <c r="AF16" s="110" t="e">
        <f t="shared" si="2"/>
        <v>#VALUE!</v>
      </c>
      <c r="AG16" s="111" t="e">
        <f t="shared" si="3"/>
        <v>#VALUE!</v>
      </c>
    </row>
    <row r="17" spans="2:33" ht="24" customHeight="1">
      <c r="B17" s="109"/>
      <c r="C17" s="109"/>
      <c r="D17" s="109" t="s">
        <v>17</v>
      </c>
      <c r="E17" s="110">
        <f>+'1.สกลนคร ใส่เดือน พย มาด้วย'!E17+'2.กุสุมาลย์'!E17+'3.กุดบาก'!E17+'4.พระอาจารย์ฝั้น '!E17+'5.พังโคน ใส่มา 12 เดือน'!E17+'6.วาริชภูมิ'!E17+'7.นิคมน้ำอูน'!E17+'8.วานรนิวาส'!E17+'9.คำตากล้า'!E17+'10.พระอาจารย์มั่น'!E17+'11.อากาศอำนวย'!E17+'12.พระอาจารย์วัน'!E17+'13.เต่างอย'!E17+'14.โคกศรีสุพรรณ'!E17+'15.เจริญศิลป์'!E17+'16.โพนนาแก้ว'!E17+'17.สว่างแดนดิน'!E17+'18.พระอาจารย์แบน'!E17</f>
        <v>295713048.90831816</v>
      </c>
      <c r="F17" s="110">
        <f>+'1.สกลนคร ใส่เดือน พย มาด้วย'!F17+'2.กุสุมาลย์'!F17+'3.กุดบาก'!F17+'4.พระอาจารย์ฝั้น '!F17+'5.พังโคน ใส่มา 12 เดือน'!F17+'6.วาริชภูมิ'!F17+'7.นิคมน้ำอูน'!F17+'8.วานรนิวาส'!F17+'9.คำตากล้า'!F17+'10.พระอาจารย์มั่น'!F17+'11.อากาศอำนวย'!F17+'12.พระอาจารย์วัน'!F17+'13.เต่างอย'!F17+'14.โคกศรีสุพรรณ'!F17+'15.เจริญศิลป์'!F17+'16.โพนนาแก้ว'!F17+'17.สว่างแดนดิน'!F17+'18.พระอาจารย์แบน'!F17</f>
        <v>29837261.279999994</v>
      </c>
      <c r="G17" s="110">
        <f>+'1.สกลนคร ใส่เดือน พย มาด้วย'!G17+'2.กุสุมาลย์'!G17+'3.กุดบาก'!G17+'4.พระอาจารย์ฝั้น '!G17+'5.พังโคน ใส่มา 12 เดือน'!G17+'6.วาริชภูมิ'!G17+'7.นิคมน้ำอูน'!G17+'8.วานรนิวาส'!G17+'9.คำตากล้า'!G17+'10.พระอาจารย์มั่น'!G17+'11.อากาศอำนวย'!G17+'12.พระอาจารย์วัน'!G17+'13.เต่างอย'!G17+'14.โคกศรีสุพรรณ'!G17+'15.เจริญศิลป์'!G17+'16.โพนนาแก้ว'!G17+'17.สว่างแดนดิน'!G17+'18.พระอาจารย์แบน'!G17</f>
        <v>57841677.210000008</v>
      </c>
      <c r="H17" s="110">
        <f>+'1.สกลนคร ใส่เดือน พย มาด้วย'!H17+'2.กุสุมาลย์'!H17+'3.กุดบาก'!H17+'4.พระอาจารย์ฝั้น '!H17+'5.พังโคน ใส่มา 12 เดือน'!H17+'6.วาริชภูมิ'!H17+'7.นิคมน้ำอูน'!H17+'8.วานรนิวาส'!H17+'9.คำตากล้า'!H17+'10.พระอาจารย์มั่น'!H17+'11.อากาศอำนวย'!H17+'12.พระอาจารย์วัน'!H17+'13.เต่างอย'!H17+'14.โคกศรีสุพรรณ'!H17+'15.เจริญศิลป์'!H17+'16.โพนนาแก้ว'!H17+'17.สว่างแดนดิน'!H17+'18.พระอาจารย์แบน'!H17</f>
        <v>580463.18999999994</v>
      </c>
      <c r="I17" s="110">
        <f>+'1.สกลนคร ใส่เดือน พย มาด้วย'!I17+'2.กุสุมาลย์'!I17+'3.กุดบาก'!I17+'4.พระอาจารย์ฝั้น '!I17+'5.พังโคน ใส่มา 12 เดือน'!I17+'6.วาริชภูมิ'!I17+'7.นิคมน้ำอูน'!I17+'8.วานรนิวาส'!I17+'9.คำตากล้า'!I17+'10.พระอาจารย์มั่น'!I17+'11.อากาศอำนวย'!I17+'12.พระอาจารย์วัน'!I17+'13.เต่างอย'!I17+'14.โคกศรีสุพรรณ'!I17+'15.เจริญศิลป์'!I17+'16.โพนนาแก้ว'!I17+'17.สว่างแดนดิน'!I17+'18.พระอาจารย์แบน'!I17</f>
        <v>0</v>
      </c>
      <c r="J17" s="110">
        <f>+'1.สกลนคร ใส่เดือน พย มาด้วย'!J17+'2.กุสุมาลย์'!J17+'3.กุดบาก'!J17+'4.พระอาจารย์ฝั้น '!J17+'5.พังโคน ใส่มา 12 เดือน'!J17+'6.วาริชภูมิ'!J17+'7.นิคมน้ำอูน'!J17+'8.วานรนิวาส'!J17+'9.คำตากล้า'!J17+'10.พระอาจารย์มั่น'!J17+'11.อากาศอำนวย'!J17+'12.พระอาจารย์วัน'!J17+'13.เต่างอย'!J17+'14.โคกศรีสุพรรณ'!J17+'15.เจริญศิลป์'!J17+'16.โพนนาแก้ว'!J17+'17.สว่างแดนดิน'!J17+'18.พระอาจารย์แบน'!J17</f>
        <v>41280.800000000003</v>
      </c>
      <c r="K17" s="110">
        <f>+'1.สกลนคร ใส่เดือน พย มาด้วย'!K17+'2.กุสุมาลย์'!K17+'3.กุดบาก'!K17+'4.พระอาจารย์ฝั้น '!K17+'5.พังโคน ใส่มา 12 เดือน'!K17+'6.วาริชภูมิ'!K17+'7.นิคมน้ำอูน'!K17+'8.วานรนิวาส'!K17+'9.คำตากล้า'!K17+'10.พระอาจารย์มั่น'!K17+'11.อากาศอำนวย'!K17+'12.พระอาจารย์วัน'!K17+'13.เต่างอย'!K17+'14.โคกศรีสุพรรณ'!K17+'15.เจริญศิลป์'!K17+'16.โพนนาแก้ว'!K17+'17.สว่างแดนดิน'!K17+'18.พระอาจารย์แบน'!K17</f>
        <v>0</v>
      </c>
      <c r="L17" s="110">
        <f>+'1.สกลนคร ใส่เดือน พย มาด้วย'!L17+'2.กุสุมาลย์'!L17+'3.กุดบาก'!L17+'4.พระอาจารย์ฝั้น '!L17+'5.พังโคน ใส่มา 12 เดือน'!L17+'6.วาริชภูมิ'!L17+'7.นิคมน้ำอูน'!L17+'8.วานรนิวาส'!L17+'9.คำตากล้า'!L17+'10.พระอาจารย์มั่น'!L17+'11.อากาศอำนวย'!L17+'12.พระอาจารย์วัน'!L17+'13.เต่างอย'!L17+'14.โคกศรีสุพรรณ'!L17+'15.เจริญศิลป์'!L17+'16.โพนนาแก้ว'!L17+'17.สว่างแดนดิน'!L17+'18.พระอาจารย์แบน'!L17</f>
        <v>927693.25</v>
      </c>
      <c r="M17" s="110">
        <f>+'1.สกลนคร ใส่เดือน พย มาด้วย'!M17+'2.กุสุมาลย์'!M17+'3.กุดบาก'!M17+'4.พระอาจารย์ฝั้น '!M17+'5.พังโคน ใส่มา 12 เดือน'!M17+'6.วาริชภูมิ'!M17+'7.นิคมน้ำอูน'!M17+'8.วานรนิวาส'!M17+'9.คำตากล้า'!M17+'10.พระอาจารย์มั่น'!M17+'11.อากาศอำนวย'!M17+'12.พระอาจารย์วัน'!M17+'13.เต่างอย'!M17+'14.โคกศรีสุพรรณ'!M17+'15.เจริญศิลป์'!M17+'16.โพนนาแก้ว'!M17+'17.สว่างแดนดิน'!M17+'18.พระอาจารย์แบน'!M17</f>
        <v>0</v>
      </c>
      <c r="N17" s="110">
        <f>+'1.สกลนคร ใส่เดือน พย มาด้วย'!N17+'2.กุสุมาลย์'!N17+'3.กุดบาก'!N17+'4.พระอาจารย์ฝั้น '!N17+'5.พังโคน ใส่มา 12 เดือน'!N17+'6.วาริชภูมิ'!N17+'7.นิคมน้ำอูน'!N17+'8.วานรนิวาส'!N17+'9.คำตากล้า'!N17+'10.พระอาจารย์มั่น'!N17+'11.อากาศอำนวย'!N17+'12.พระอาจารย์วัน'!N17+'13.เต่างอย'!N17+'14.โคกศรีสุพรรณ'!N17+'15.เจริญศิลป์'!N17+'16.โพนนาแก้ว'!N17+'17.สว่างแดนดิน'!N17+'18.พระอาจารย์แบน'!N17</f>
        <v>21970.13</v>
      </c>
      <c r="O17" s="110">
        <f>+'1.สกลนคร ใส่เดือน พย มาด้วย'!O17+'2.กุสุมาลย์'!O17+'3.กุดบาก'!O17+'4.พระอาจารย์ฝั้น '!O17+'5.พังโคน ใส่มา 12 เดือน'!O17+'6.วาริชภูมิ'!O17+'7.นิคมน้ำอูน'!O17+'8.วานรนิวาส'!O17+'9.คำตากล้า'!O17+'10.พระอาจารย์มั่น'!O17+'11.อากาศอำนวย'!O17+'12.พระอาจารย์วัน'!O17+'13.เต่างอย'!O17+'14.โคกศรีสุพรรณ'!O17+'15.เจริญศิลป์'!O17+'16.โพนนาแก้ว'!O17+'17.สว่างแดนดิน'!O17+'18.พระอาจารย์แบน'!O17</f>
        <v>0</v>
      </c>
      <c r="P17" s="110">
        <f>+'1.สกลนคร ใส่เดือน พย มาด้วย'!P17+'2.กุสุมาลย์'!P17+'3.กุดบาก'!P17+'4.พระอาจารย์ฝั้น '!P17+'5.พังโคน ใส่มา 12 เดือน'!P17+'6.วาริชภูมิ'!P17+'7.นิคมน้ำอูน'!P17+'8.วานรนิวาส'!P17+'9.คำตากล้า'!P17+'10.พระอาจารย์มั่น'!P17+'11.อากาศอำนวย'!P17+'12.พระอาจารย์วัน'!P17+'13.เต่างอย'!P17+'14.โคกศรีสุพรรณ'!P17+'15.เจริญศิลป์'!P17+'16.โพนนาแก้ว'!P17+'17.สว่างแดนดิน'!P17+'18.พระอาจารย์แบน'!P17</f>
        <v>759495.6</v>
      </c>
      <c r="Q17" s="110">
        <f>+'1.สกลนคร ใส่เดือน พย มาด้วย'!Q17+'2.กุสุมาลย์'!Q17+'3.กุดบาก'!Q17+'4.พระอาจารย์ฝั้น '!Q17+'5.พังโคน ใส่มา 12 เดือน'!Q17+'6.วาริชภูมิ'!Q17+'7.นิคมน้ำอูน'!Q17+'8.วานรนิวาส'!Q17+'9.คำตากล้า'!Q17+'10.พระอาจารย์มั่น'!Q17+'11.อากาศอำนวย'!Q17+'12.พระอาจารย์วัน'!Q17+'13.เต่างอย'!Q17+'14.โคกศรีสุพรรณ'!Q17+'15.เจริญศิลป์'!Q17+'16.โพนนาแก้ว'!Q17+'17.สว่างแดนดิน'!Q17+'18.พระอาจารย์แบน'!Q17</f>
        <v>0</v>
      </c>
      <c r="R17" s="110">
        <f>+'1.สกลนคร ใส่เดือน พย มาด้วย'!R17+'2.กุสุมาลย์'!R17+'3.กุดบาก'!R17+'4.พระอาจารย์ฝั้น '!R17+'5.พังโคน ใส่มา 12 เดือน'!R17+'6.วาริชภูมิ'!R17+'7.นิคมน้ำอูน'!R17+'8.วานรนิวาส'!R17+'9.คำตากล้า'!R17+'10.พระอาจารย์มั่น'!R17+'11.อากาศอำนวย'!R17+'12.พระอาจารย์วัน'!R17+'13.เต่างอย'!R17+'14.โคกศรีสุพรรณ'!R17+'15.เจริญศิลป์'!R17+'16.โพนนาแก้ว'!R17+'17.สว่างแดนดิน'!R17+'18.พระอาจารย์แบน'!R17</f>
        <v>539709.02</v>
      </c>
      <c r="S17" s="110">
        <f>+'1.สกลนคร ใส่เดือน พย มาด้วย'!S17+'2.กุสุมาลย์'!S17+'3.กุดบาก'!S17+'4.พระอาจารย์ฝั้น '!S17+'5.พังโคน ใส่มา 12 เดือน'!S17+'6.วาริชภูมิ'!S17+'7.นิคมน้ำอูน'!S17+'8.วานรนิวาส'!S17+'9.คำตากล้า'!S17+'10.พระอาจารย์มั่น'!S17+'11.อากาศอำนวย'!S17+'12.พระอาจารย์วัน'!S17+'13.เต่างอย'!S17+'14.โคกศรีสุพรรณ'!S17+'15.เจริญศิลป์'!S17+'16.โพนนาแก้ว'!S17+'17.สว่างแดนดิน'!S17+'18.พระอาจารย์แบน'!S17</f>
        <v>0</v>
      </c>
      <c r="T17" s="110">
        <f>+'1.สกลนคร ใส่เดือน พย มาด้วย'!T17+'2.กุสุมาลย์'!T17+'3.กุดบาก'!T17+'4.พระอาจารย์ฝั้น '!T17+'5.พังโคน ใส่มา 12 เดือน'!T17+'6.วาริชภูมิ'!T17+'7.นิคมน้ำอูน'!T17+'8.วานรนิวาส'!T17+'9.คำตากล้า'!T17+'10.พระอาจารย์มั่น'!T17+'11.อากาศอำนวย'!T17+'12.พระอาจารย์วัน'!T17+'13.เต่างอย'!T17+'14.โคกศรีสุพรรณ'!T17+'15.เจริญศิลป์'!T17+'16.โพนนาแก้ว'!T17+'17.สว่างแดนดิน'!T17+'18.พระอาจารย์แบน'!T17</f>
        <v>42584.3</v>
      </c>
      <c r="U17" s="110">
        <f>+'1.สกลนคร ใส่เดือน พย มาด้วย'!U17+'2.กุสุมาลย์'!U17+'3.กุดบาก'!U17+'4.พระอาจารย์ฝั้น '!U17+'5.พังโคน ใส่มา 12 เดือน'!U17+'6.วาริชภูมิ'!U17+'7.นิคมน้ำอูน'!U17+'8.วานรนิวาส'!U17+'9.คำตากล้า'!U17+'10.พระอาจารย์มั่น'!U17+'11.อากาศอำนวย'!U17+'12.พระอาจารย์วัน'!U17+'13.เต่างอย'!U17+'14.โคกศรีสุพรรณ'!U17+'15.เจริญศิลป์'!U17+'16.โพนนาแก้ว'!U17+'17.สว่างแดนดิน'!U17+'18.พระอาจารย์แบน'!U17</f>
        <v>0</v>
      </c>
      <c r="V17" s="110">
        <f>+'1.สกลนคร ใส่เดือน พย มาด้วย'!V17+'2.กุสุมาลย์'!V17+'3.กุดบาก'!V17+'4.พระอาจารย์ฝั้น '!V17+'5.พังโคน ใส่มา 12 เดือน'!V17+'6.วาริชภูมิ'!V17+'7.นิคมน้ำอูน'!V17+'8.วานรนิวาส'!V17+'9.คำตากล้า'!V17+'10.พระอาจารย์มั่น'!V17+'11.อากาศอำนวย'!V17+'12.พระอาจารย์วัน'!V17+'13.เต่างอย'!V17+'14.โคกศรีสุพรรณ'!V17+'15.เจริญศิลป์'!V17+'16.โพนนาแก้ว'!V17+'17.สว่างแดนดิน'!V17+'18.พระอาจารย์แบน'!V17</f>
        <v>1006182.84</v>
      </c>
      <c r="W17" s="110">
        <f>+'1.สกลนคร ใส่เดือน พย มาด้วย'!W17+'2.กุสุมาลย์'!W17+'3.กุดบาก'!W17+'4.พระอาจารย์ฝั้น '!W17+'5.พังโคน ใส่มา 12 เดือน'!W17+'6.วาริชภูมิ'!W17+'7.นิคมน้ำอูน'!W17+'8.วานรนิวาส'!W17+'9.คำตากล้า'!W17+'10.พระอาจารย์มั่น'!W17+'11.อากาศอำนวย'!W17+'12.พระอาจารย์วัน'!W17+'13.เต่างอย'!W17+'14.โคกศรีสุพรรณ'!W17+'15.เจริญศิลป์'!W17+'16.โพนนาแก้ว'!W17+'17.สว่างแดนดิน'!W17+'18.พระอาจารย์แบน'!W17</f>
        <v>0</v>
      </c>
      <c r="X17" s="110">
        <f>+'1.สกลนคร ใส่เดือน พย มาด้วย'!X17+'2.กุสุมาลย์'!X17+'3.กุดบาก'!X17+'4.พระอาจารย์ฝั้น '!X17+'5.พังโคน ใส่มา 12 เดือน'!X17+'6.วาริชภูมิ'!X17+'7.นิคมน้ำอูน'!X17+'8.วานรนิวาส'!X17+'9.คำตากล้า'!X17+'10.พระอาจารย์มั่น'!X17+'11.อากาศอำนวย'!X17+'12.พระอาจารย์วัน'!X17+'13.เต่างอย'!X17+'14.โคกศรีสุพรรณ'!X17+'15.เจริญศิลป์'!X17+'16.โพนนาแก้ว'!X17+'17.สว่างแดนดิน'!X17+'18.พระอาจารย์แบน'!X17</f>
        <v>726628.2</v>
      </c>
      <c r="Y17" s="110">
        <f>+'1.สกลนคร ใส่เดือน พย มาด้วย'!Y17+'2.กุสุมาลย์'!Y17+'3.กุดบาก'!Y17+'4.พระอาจารย์ฝั้น '!Y17+'5.พังโคน ใส่มา 12 เดือน'!Y17+'6.วาริชภูมิ'!Y17+'7.นิคมน้ำอูน'!Y17+'8.วานรนิวาส'!Y17+'9.คำตากล้า'!Y17+'10.พระอาจารย์มั่น'!Y17+'11.อากาศอำนวย'!Y17+'12.พระอาจารย์วัน'!Y17+'13.เต่างอย'!Y17+'14.โคกศรีสุพรรณ'!Y17+'15.เจริญศิลป์'!Y17+'16.โพนนาแก้ว'!Y17+'17.สว่างแดนดิน'!Y17+'18.พระอาจารย์แบน'!Y17</f>
        <v>0</v>
      </c>
      <c r="Z17" s="110">
        <f>+'1.สกลนคร ใส่เดือน พย มาด้วย'!Z17+'2.กุสุมาลย์'!Z17+'3.กุดบาก'!Z17+'4.พระอาจารย์ฝั้น '!Z17+'5.พังโคน ใส่มา 12 เดือน'!Z17+'6.วาริชภูมิ'!Z17+'7.นิคมน้ำอูน'!Z17+'8.วานรนิวาส'!Z17+'9.คำตากล้า'!Z17+'10.พระอาจารย์มั่น'!Z17+'11.อากาศอำนวย'!Z17+'12.พระอาจารย์วัน'!Z17+'13.เต่างอย'!Z17+'14.โคกศรีสุพรรณ'!Z17+'15.เจริญศิลป์'!Z17+'16.โพนนาแก้ว'!Z17+'17.สว่างแดนดิน'!Z17+'18.พระอาจารย์แบน'!Z17</f>
        <v>58213.5</v>
      </c>
      <c r="AA17" s="110">
        <f>+'1.สกลนคร ใส่เดือน พย มาด้วย'!AA17+'2.กุสุมาลย์'!AA17+'3.กุดบาก'!AA17+'4.พระอาจารย์ฝั้น '!AA17+'5.พังโคน ใส่มา 12 เดือน'!AA17+'6.วาริชภูมิ'!AA17+'7.นิคมน้ำอูน'!AA17+'8.วานรนิวาส'!AA17+'9.คำตากล้า'!AA17+'10.พระอาจารย์มั่น'!AA17+'11.อากาศอำนวย'!AA17+'12.พระอาจารย์วัน'!AA17+'13.เต่างอย'!AA17+'14.โคกศรีสุพรรณ'!AA17+'15.เจริญศิลป์'!AA17+'16.โพนนาแก้ว'!AA17+'17.สว่างแดนดิน'!AA17+'18.พระอาจารย์แบน'!AA17</f>
        <v>0</v>
      </c>
      <c r="AB17" s="110">
        <f>+'1.สกลนคร ใส่เดือน พย มาด้วย'!AB17+'2.กุสุมาลย์'!AB17+'3.กุดบาก'!AB17+'4.พระอาจารย์ฝั้น '!AB17+'5.พังโคน ใส่มา 12 เดือน'!AB17+'6.วาริชภูมิ'!AB17+'7.นิคมน้ำอูน'!AB17+'8.วานรนิวาส'!AB17+'9.คำตากล้า'!AB17+'10.พระอาจารย์มั่น'!AB17+'11.อากาศอำนวย'!AB17+'12.พระอาจารย์วัน'!AB17+'13.เต่างอย'!AB17+'14.โคกศรีสุพรรณ'!AB17+'15.เจริญศิลป์'!AB17+'16.โพนนาแก้ว'!AB17+'17.สว่างแดนดิน'!AB17+'18.พระอาจารย์แบน'!AB17</f>
        <v>244669.54</v>
      </c>
      <c r="AC17" s="110">
        <f>+'1.สกลนคร ใส่เดือน พย มาด้วย'!AC17+'2.กุสุมาลย์'!AC17+'3.กุดบาก'!AC17+'4.พระอาจารย์ฝั้น '!AC17+'5.พังโคน ใส่มา 12 เดือน'!AC17+'6.วาริชภูมิ'!AC17+'7.นิคมน้ำอูน'!AC17+'8.วานรนิวาส'!AC17+'9.คำตากล้า'!AC17+'10.พระอาจารย์มั่น'!AC17+'11.อากาศอำนวย'!AC17+'12.พระอาจารย์วัน'!AC17+'13.เต่างอย'!AC17+'14.โคกศรีสุพรรณ'!AC17+'15.เจริญศิลป์'!AC17+'16.โพนนาแก้ว'!AC17+'17.สว่างแดนดิน'!AC17+'18.พระอาจารย์แบน'!AC17</f>
        <v>0</v>
      </c>
      <c r="AD17" s="110">
        <f t="shared" si="0"/>
        <v>92627828.859999999</v>
      </c>
      <c r="AE17" s="111">
        <f t="shared" si="1"/>
        <v>31.323551396177315</v>
      </c>
      <c r="AF17" s="110">
        <f t="shared" si="2"/>
        <v>203085220.04831815</v>
      </c>
      <c r="AG17" s="111">
        <f t="shared" si="3"/>
        <v>351.10534452691763</v>
      </c>
    </row>
    <row r="18" spans="2:33" ht="24" customHeight="1">
      <c r="B18" s="109"/>
      <c r="C18" s="109"/>
      <c r="D18" s="109" t="s">
        <v>19</v>
      </c>
      <c r="E18" s="110">
        <f>+'1.สกลนคร ใส่เดือน พย มาด้วย'!E18+'2.กุสุมาลย์'!E18+'3.กุดบาก'!E18+'4.พระอาจารย์ฝั้น '!E18+'5.พังโคน ใส่มา 12 เดือน'!E18+'6.วาริชภูมิ'!E18+'7.นิคมน้ำอูน'!E18+'8.วานรนิวาส'!E18+'9.คำตากล้า'!E18+'10.พระอาจารย์มั่น'!E18+'11.อากาศอำนวย'!E18+'12.พระอาจารย์วัน'!E18+'13.เต่างอย'!E18+'14.โคกศรีสุพรรณ'!E18+'15.เจริญศิลป์'!E18+'16.โพนนาแก้ว'!E18+'17.สว่างแดนดิน'!E18+'18.พระอาจารย์แบน'!E18</f>
        <v>1738319.425</v>
      </c>
      <c r="F18" s="110" t="e">
        <f>+'1.สกลนคร ใส่เดือน พย มาด้วย'!F18+'2.กุสุมาลย์'!F18+'3.กุดบาก'!F18+'4.พระอาจารย์ฝั้น '!F18+'5.พังโคน ใส่มา 12 เดือน'!F18+'6.วาริชภูมิ'!F18+'7.นิคมน้ำอูน'!F18+'8.วานรนิวาส'!F18+'9.คำตากล้า'!F18+'10.พระอาจารย์มั่น'!F18+'11.อากาศอำนวย'!F18+'12.พระอาจารย์วัน'!F18+'13.เต่างอย'!F18+'14.โคกศรีสุพรรณ'!F18+'15.เจริญศิลป์'!F18+'16.โพนนาแก้ว'!F18+'17.สว่างแดนดิน'!F18+'18.พระอาจารย์แบน'!F18</f>
        <v>#VALUE!</v>
      </c>
      <c r="G18" s="110">
        <f>+'1.สกลนคร ใส่เดือน พย มาด้วย'!G18+'2.กุสุมาลย์'!G18+'3.กุดบาก'!G18+'4.พระอาจารย์ฝั้น '!G18+'5.พังโคน ใส่มา 12 เดือน'!G18+'6.วาริชภูมิ'!G18+'7.นิคมน้ำอูน'!G18+'8.วานรนิวาส'!G18+'9.คำตากล้า'!G18+'10.พระอาจารย์มั่น'!G18+'11.อากาศอำนวย'!G18+'12.พระอาจารย์วัน'!G18+'13.เต่างอย'!G18+'14.โคกศรีสุพรรณ'!G18+'15.เจริญศิลป์'!G18+'16.โพนนาแก้ว'!G18+'17.สว่างแดนดิน'!G18+'18.พระอาจารย์แบน'!G18</f>
        <v>77786.05</v>
      </c>
      <c r="H18" s="110">
        <f>+'1.สกลนคร ใส่เดือน พย มาด้วย'!H18+'2.กุสุมาลย์'!H18+'3.กุดบาก'!H18+'4.พระอาจารย์ฝั้น '!H18+'5.พังโคน ใส่มา 12 เดือน'!H18+'6.วาริชภูมิ'!H18+'7.นิคมน้ำอูน'!H18+'8.วานรนิวาส'!H18+'9.คำตากล้า'!H18+'10.พระอาจารย์มั่น'!H18+'11.อากาศอำนวย'!H18+'12.พระอาจารย์วัน'!H18+'13.เต่างอย'!H18+'14.โคกศรีสุพรรณ'!H18+'15.เจริญศิลป์'!H18+'16.โพนนาแก้ว'!H18+'17.สว่างแดนดิน'!H18+'18.พระอาจารย์แบน'!H18</f>
        <v>1818.75</v>
      </c>
      <c r="I18" s="110">
        <f>+'1.สกลนคร ใส่เดือน พย มาด้วย'!I18+'2.กุสุมาลย์'!I18+'3.กุดบาก'!I18+'4.พระอาจารย์ฝั้น '!I18+'5.พังโคน ใส่มา 12 เดือน'!I18+'6.วาริชภูมิ'!I18+'7.นิคมน้ำอูน'!I18+'8.วานรนิวาส'!I18+'9.คำตากล้า'!I18+'10.พระอาจารย์มั่น'!I18+'11.อากาศอำนวย'!I18+'12.พระอาจารย์วัน'!I18+'13.เต่างอย'!I18+'14.โคกศรีสุพรรณ'!I18+'15.เจริญศิลป์'!I18+'16.โพนนาแก้ว'!I18+'17.สว่างแดนดิน'!I18+'18.พระอาจารย์แบน'!I18</f>
        <v>0</v>
      </c>
      <c r="J18" s="110">
        <f>+'1.สกลนคร ใส่เดือน พย มาด้วย'!J18+'2.กุสุมาลย์'!J18+'3.กุดบาก'!J18+'4.พระอาจารย์ฝั้น '!J18+'5.พังโคน ใส่มา 12 เดือน'!J18+'6.วาริชภูมิ'!J18+'7.นิคมน้ำอูน'!J18+'8.วานรนิวาส'!J18+'9.คำตากล้า'!J18+'10.พระอาจารย์มั่น'!J18+'11.อากาศอำนวย'!J18+'12.พระอาจารย์วัน'!J18+'13.เต่างอย'!J18+'14.โคกศรีสุพรรณ'!J18+'15.เจริญศิลป์'!J18+'16.โพนนาแก้ว'!J18+'17.สว่างแดนดิน'!J18+'18.พระอาจารย์แบน'!J18</f>
        <v>1648.32</v>
      </c>
      <c r="K18" s="110">
        <f>+'1.สกลนคร ใส่เดือน พย มาด้วย'!K18+'2.กุสุมาลย์'!K18+'3.กุดบาก'!K18+'4.พระอาจารย์ฝั้น '!K18+'5.พังโคน ใส่มา 12 เดือน'!K18+'6.วาริชภูมิ'!K18+'7.นิคมน้ำอูน'!K18+'8.วานรนิวาส'!K18+'9.คำตากล้า'!K18+'10.พระอาจารย์มั่น'!K18+'11.อากาศอำนวย'!K18+'12.พระอาจารย์วัน'!K18+'13.เต่างอย'!K18+'14.โคกศรีสุพรรณ'!K18+'15.เจริญศิลป์'!K18+'16.โพนนาแก้ว'!K18+'17.สว่างแดนดิน'!K18+'18.พระอาจารย์แบน'!K18</f>
        <v>0</v>
      </c>
      <c r="L18" s="110">
        <f>+'1.สกลนคร ใส่เดือน พย มาด้วย'!L18+'2.กุสุมาลย์'!L18+'3.กุดบาก'!L18+'4.พระอาจารย์ฝั้น '!L18+'5.พังโคน ใส่มา 12 เดือน'!L18+'6.วาริชภูมิ'!L18+'7.นิคมน้ำอูน'!L18+'8.วานรนิวาส'!L18+'9.คำตากล้า'!L18+'10.พระอาจารย์มั่น'!L18+'11.อากาศอำนวย'!L18+'12.พระอาจารย์วัน'!L18+'13.เต่างอย'!L18+'14.โคกศรีสุพรรณ'!L18+'15.เจริญศิลป์'!L18+'16.โพนนาแก้ว'!L18+'17.สว่างแดนดิน'!L18+'18.พระอาจารย์แบน'!L18</f>
        <v>0</v>
      </c>
      <c r="M18" s="110">
        <f>+'1.สกลนคร ใส่เดือน พย มาด้วย'!M18+'2.กุสุมาลย์'!M18+'3.กุดบาก'!M18+'4.พระอาจารย์ฝั้น '!M18+'5.พังโคน ใส่มา 12 เดือน'!M18+'6.วาริชภูมิ'!M18+'7.นิคมน้ำอูน'!M18+'8.วานรนิวาส'!M18+'9.คำตากล้า'!M18+'10.พระอาจารย์มั่น'!M18+'11.อากาศอำนวย'!M18+'12.พระอาจารย์วัน'!M18+'13.เต่างอย'!M18+'14.โคกศรีสุพรรณ'!M18+'15.เจริญศิลป์'!M18+'16.โพนนาแก้ว'!M18+'17.สว่างแดนดิน'!M18+'18.พระอาจารย์แบน'!M18</f>
        <v>0</v>
      </c>
      <c r="N18" s="110">
        <f>+'1.สกลนคร ใส่เดือน พย มาด้วย'!N18+'2.กุสุมาลย์'!N18+'3.กุดบาก'!N18+'4.พระอาจารย์ฝั้น '!N18+'5.พังโคน ใส่มา 12 เดือน'!N18+'6.วาริชภูมิ'!N18+'7.นิคมน้ำอูน'!N18+'8.วานรนิวาส'!N18+'9.คำตากล้า'!N18+'10.พระอาจารย์มั่น'!N18+'11.อากาศอำนวย'!N18+'12.พระอาจารย์วัน'!N18+'13.เต่างอย'!N18+'14.โคกศรีสุพรรณ'!N18+'15.เจริญศิลป์'!N18+'16.โพนนาแก้ว'!N18+'17.สว่างแดนดิน'!N18+'18.พระอาจารย์แบน'!N18</f>
        <v>0</v>
      </c>
      <c r="O18" s="110">
        <f>+'1.สกลนคร ใส่เดือน พย มาด้วย'!O18+'2.กุสุมาลย์'!O18+'3.กุดบาก'!O18+'4.พระอาจารย์ฝั้น '!O18+'5.พังโคน ใส่มา 12 เดือน'!O18+'6.วาริชภูมิ'!O18+'7.นิคมน้ำอูน'!O18+'8.วานรนิวาส'!O18+'9.คำตากล้า'!O18+'10.พระอาจารย์มั่น'!O18+'11.อากาศอำนวย'!O18+'12.พระอาจารย์วัน'!O18+'13.เต่างอย'!O18+'14.โคกศรีสุพรรณ'!O18+'15.เจริญศิลป์'!O18+'16.โพนนาแก้ว'!O18+'17.สว่างแดนดิน'!O18+'18.พระอาจารย์แบน'!O18</f>
        <v>0</v>
      </c>
      <c r="P18" s="110">
        <f>+'1.สกลนคร ใส่เดือน พย มาด้วย'!P18+'2.กุสุมาลย์'!P18+'3.กุดบาก'!P18+'4.พระอาจารย์ฝั้น '!P18+'5.พังโคน ใส่มา 12 เดือน'!P18+'6.วาริชภูมิ'!P18+'7.นิคมน้ำอูน'!P18+'8.วานรนิวาส'!P18+'9.คำตากล้า'!P18+'10.พระอาจารย์มั่น'!P18+'11.อากาศอำนวย'!P18+'12.พระอาจารย์วัน'!P18+'13.เต่างอย'!P18+'14.โคกศรีสุพรรณ'!P18+'15.เจริญศิลป์'!P18+'16.โพนนาแก้ว'!P18+'17.สว่างแดนดิน'!P18+'18.พระอาจารย์แบน'!P18</f>
        <v>0</v>
      </c>
      <c r="Q18" s="110">
        <f>+'1.สกลนคร ใส่เดือน พย มาด้วย'!Q18+'2.กุสุมาลย์'!Q18+'3.กุดบาก'!Q18+'4.พระอาจารย์ฝั้น '!Q18+'5.พังโคน ใส่มา 12 เดือน'!Q18+'6.วาริชภูมิ'!Q18+'7.นิคมน้ำอูน'!Q18+'8.วานรนิวาส'!Q18+'9.คำตากล้า'!Q18+'10.พระอาจารย์มั่น'!Q18+'11.อากาศอำนวย'!Q18+'12.พระอาจารย์วัน'!Q18+'13.เต่างอย'!Q18+'14.โคกศรีสุพรรณ'!Q18+'15.เจริญศิลป์'!Q18+'16.โพนนาแก้ว'!Q18+'17.สว่างแดนดิน'!Q18+'18.พระอาจารย์แบน'!Q18</f>
        <v>0</v>
      </c>
      <c r="R18" s="110">
        <f>+'1.สกลนคร ใส่เดือน พย มาด้วย'!R18+'2.กุสุมาลย์'!R18+'3.กุดบาก'!R18+'4.พระอาจารย์ฝั้น '!R18+'5.พังโคน ใส่มา 12 เดือน'!R18+'6.วาริชภูมิ'!R18+'7.นิคมน้ำอูน'!R18+'8.วานรนิวาส'!R18+'9.คำตากล้า'!R18+'10.พระอาจารย์มั่น'!R18+'11.อากาศอำนวย'!R18+'12.พระอาจารย์วัน'!R18+'13.เต่างอย'!R18+'14.โคกศรีสุพรรณ'!R18+'15.เจริญศิลป์'!R18+'16.โพนนาแก้ว'!R18+'17.สว่างแดนดิน'!R18+'18.พระอาจารย์แบน'!R18</f>
        <v>2114</v>
      </c>
      <c r="S18" s="110">
        <f>+'1.สกลนคร ใส่เดือน พย มาด้วย'!S18+'2.กุสุมาลย์'!S18+'3.กุดบาก'!S18+'4.พระอาจารย์ฝั้น '!S18+'5.พังโคน ใส่มา 12 เดือน'!S18+'6.วาริชภูมิ'!S18+'7.นิคมน้ำอูน'!S18+'8.วานรนิวาส'!S18+'9.คำตากล้า'!S18+'10.พระอาจารย์มั่น'!S18+'11.อากาศอำนวย'!S18+'12.พระอาจารย์วัน'!S18+'13.เต่างอย'!S18+'14.โคกศรีสุพรรณ'!S18+'15.เจริญศิลป์'!S18+'16.โพนนาแก้ว'!S18+'17.สว่างแดนดิน'!S18+'18.พระอาจารย์แบน'!S18</f>
        <v>0</v>
      </c>
      <c r="T18" s="110">
        <f>+'1.สกลนคร ใส่เดือน พย มาด้วย'!T18+'2.กุสุมาลย์'!T18+'3.กุดบาก'!T18+'4.พระอาจารย์ฝั้น '!T18+'5.พังโคน ใส่มา 12 เดือน'!T18+'6.วาริชภูมิ'!T18+'7.นิคมน้ำอูน'!T18+'8.วานรนิวาส'!T18+'9.คำตากล้า'!T18+'10.พระอาจารย์มั่น'!T18+'11.อากาศอำนวย'!T18+'12.พระอาจารย์วัน'!T18+'13.เต่างอย'!T18+'14.โคกศรีสุพรรณ'!T18+'15.เจริญศิลป์'!T18+'16.โพนนาแก้ว'!T18+'17.สว่างแดนดิน'!T18+'18.พระอาจารย์แบน'!T18</f>
        <v>0</v>
      </c>
      <c r="U18" s="110">
        <f>+'1.สกลนคร ใส่เดือน พย มาด้วย'!U18+'2.กุสุมาลย์'!U18+'3.กุดบาก'!U18+'4.พระอาจารย์ฝั้น '!U18+'5.พังโคน ใส่มา 12 เดือน'!U18+'6.วาริชภูมิ'!U18+'7.นิคมน้ำอูน'!U18+'8.วานรนิวาส'!U18+'9.คำตากล้า'!U18+'10.พระอาจารย์มั่น'!U18+'11.อากาศอำนวย'!U18+'12.พระอาจารย์วัน'!U18+'13.เต่างอย'!U18+'14.โคกศรีสุพรรณ'!U18+'15.เจริญศิลป์'!U18+'16.โพนนาแก้ว'!U18+'17.สว่างแดนดิน'!U18+'18.พระอาจารย์แบน'!U18</f>
        <v>0</v>
      </c>
      <c r="V18" s="110">
        <f>+'1.สกลนคร ใส่เดือน พย มาด้วย'!V18+'2.กุสุมาลย์'!V18+'3.กุดบาก'!V18+'4.พระอาจารย์ฝั้น '!V18+'5.พังโคน ใส่มา 12 เดือน'!V18+'6.วาริชภูมิ'!V18+'7.นิคมน้ำอูน'!V18+'8.วานรนิวาส'!V18+'9.คำตากล้า'!V18+'10.พระอาจารย์มั่น'!V18+'11.อากาศอำนวย'!V18+'12.พระอาจารย์วัน'!V18+'13.เต่างอย'!V18+'14.โคกศรีสุพรรณ'!V18+'15.เจริญศิลป์'!V18+'16.โพนนาแก้ว'!V18+'17.สว่างแดนดิน'!V18+'18.พระอาจารย์แบน'!V18</f>
        <v>5621.71</v>
      </c>
      <c r="W18" s="110">
        <f>+'1.สกลนคร ใส่เดือน พย มาด้วย'!W18+'2.กุสุมาลย์'!W18+'3.กุดบาก'!W18+'4.พระอาจารย์ฝั้น '!W18+'5.พังโคน ใส่มา 12 เดือน'!W18+'6.วาริชภูมิ'!W18+'7.นิคมน้ำอูน'!W18+'8.วานรนิวาส'!W18+'9.คำตากล้า'!W18+'10.พระอาจารย์มั่น'!W18+'11.อากาศอำนวย'!W18+'12.พระอาจารย์วัน'!W18+'13.เต่างอย'!W18+'14.โคกศรีสุพรรณ'!W18+'15.เจริญศิลป์'!W18+'16.โพนนาแก้ว'!W18+'17.สว่างแดนดิน'!W18+'18.พระอาจารย์แบน'!W18</f>
        <v>0</v>
      </c>
      <c r="X18" s="110">
        <f>+'1.สกลนคร ใส่เดือน พย มาด้วย'!X18+'2.กุสุมาลย์'!X18+'3.กุดบาก'!X18+'4.พระอาจารย์ฝั้น '!X18+'5.พังโคน ใส่มา 12 เดือน'!X18+'6.วาริชภูมิ'!X18+'7.นิคมน้ำอูน'!X18+'8.วานรนิวาส'!X18+'9.คำตากล้า'!X18+'10.พระอาจารย์มั่น'!X18+'11.อากาศอำนวย'!X18+'12.พระอาจารย์วัน'!X18+'13.เต่างอย'!X18+'14.โคกศรีสุพรรณ'!X18+'15.เจริญศิลป์'!X18+'16.โพนนาแก้ว'!X18+'17.สว่างแดนดิน'!X18+'18.พระอาจารย์แบน'!X18</f>
        <v>1852.2</v>
      </c>
      <c r="Y18" s="110">
        <f>+'1.สกลนคร ใส่เดือน พย มาด้วย'!Y18+'2.กุสุมาลย์'!Y18+'3.กุดบาก'!Y18+'4.พระอาจารย์ฝั้น '!Y18+'5.พังโคน ใส่มา 12 เดือน'!Y18+'6.วาริชภูมิ'!Y18+'7.นิคมน้ำอูน'!Y18+'8.วานรนิวาส'!Y18+'9.คำตากล้า'!Y18+'10.พระอาจารย์มั่น'!Y18+'11.อากาศอำนวย'!Y18+'12.พระอาจารย์วัน'!Y18+'13.เต่างอย'!Y18+'14.โคกศรีสุพรรณ'!Y18+'15.เจริญศิลป์'!Y18+'16.โพนนาแก้ว'!Y18+'17.สว่างแดนดิน'!Y18+'18.พระอาจารย์แบน'!Y18</f>
        <v>0</v>
      </c>
      <c r="Z18" s="110">
        <f>+'1.สกลนคร ใส่เดือน พย มาด้วย'!Z18+'2.กุสุมาลย์'!Z18+'3.กุดบาก'!Z18+'4.พระอาจารย์ฝั้น '!Z18+'5.พังโคน ใส่มา 12 เดือน'!Z18+'6.วาริชภูมิ'!Z18+'7.นิคมน้ำอูน'!Z18+'8.วานรนิวาส'!Z18+'9.คำตากล้า'!Z18+'10.พระอาจารย์มั่น'!Z18+'11.อากาศอำนวย'!Z18+'12.พระอาจารย์วัน'!Z18+'13.เต่างอย'!Z18+'14.โคกศรีสุพรรณ'!Z18+'15.เจริญศิลป์'!Z18+'16.โพนนาแก้ว'!Z18+'17.สว่างแดนดิน'!Z18+'18.พระอาจารย์แบน'!Z18</f>
        <v>1934.5</v>
      </c>
      <c r="AA18" s="110">
        <f>+'1.สกลนคร ใส่เดือน พย มาด้วย'!AA18+'2.กุสุมาลย์'!AA18+'3.กุดบาก'!AA18+'4.พระอาจารย์ฝั้น '!AA18+'5.พังโคน ใส่มา 12 เดือน'!AA18+'6.วาริชภูมิ'!AA18+'7.นิคมน้ำอูน'!AA18+'8.วานรนิวาส'!AA18+'9.คำตากล้า'!AA18+'10.พระอาจารย์มั่น'!AA18+'11.อากาศอำนวย'!AA18+'12.พระอาจารย์วัน'!AA18+'13.เต่างอย'!AA18+'14.โคกศรีสุพรรณ'!AA18+'15.เจริญศิลป์'!AA18+'16.โพนนาแก้ว'!AA18+'17.สว่างแดนดิน'!AA18+'18.พระอาจารย์แบน'!AA18</f>
        <v>0</v>
      </c>
      <c r="AB18" s="110">
        <f>+'1.สกลนคร ใส่เดือน พย มาด้วย'!AB18+'2.กุสุมาลย์'!AB18+'3.กุดบาก'!AB18+'4.พระอาจารย์ฝั้น '!AB18+'5.พังโคน ใส่มา 12 เดือน'!AB18+'6.วาริชภูมิ'!AB18+'7.นิคมน้ำอูน'!AB18+'8.วานรนิวาส'!AB18+'9.คำตากล้า'!AB18+'10.พระอาจารย์มั่น'!AB18+'11.อากาศอำนวย'!AB18+'12.พระอาจารย์วัน'!AB18+'13.เต่างอย'!AB18+'14.โคกศรีสุพรรณ'!AB18+'15.เจริญศิลป์'!AB18+'16.โพนนาแก้ว'!AB18+'17.สว่างแดนดิน'!AB18+'18.พระอาจารย์แบน'!AB18</f>
        <v>0</v>
      </c>
      <c r="AC18" s="110">
        <f>+'1.สกลนคร ใส่เดือน พย มาด้วย'!AC18+'2.กุสุมาลย์'!AC18+'3.กุดบาก'!AC18+'4.พระอาจารย์ฝั้น '!AC18+'5.พังโคน ใส่มา 12 เดือน'!AC18+'6.วาริชภูมิ'!AC18+'7.นิคมน้ำอูน'!AC18+'8.วานรนิวาส'!AC18+'9.คำตากล้า'!AC18+'10.พระอาจารย์มั่น'!AC18+'11.อากาศอำนวย'!AC18+'12.พระอาจารย์วัน'!AC18+'13.เต่างอย'!AC18+'14.โคกศรีสุพรรณ'!AC18+'15.เจริญศิลป์'!AC18+'16.โพนนาแก้ว'!AC18+'17.สว่างแดนดิน'!AC18+'18.พระอาจารย์แบน'!AC18</f>
        <v>0</v>
      </c>
      <c r="AD18" s="110" t="e">
        <f t="shared" si="0"/>
        <v>#VALUE!</v>
      </c>
      <c r="AE18" s="111" t="e">
        <f t="shared" si="1"/>
        <v>#VALUE!</v>
      </c>
      <c r="AF18" s="110" t="e">
        <f t="shared" si="2"/>
        <v>#VALUE!</v>
      </c>
      <c r="AG18" s="111" t="e">
        <f t="shared" si="3"/>
        <v>#VALUE!</v>
      </c>
    </row>
    <row r="19" spans="2:33" ht="24" customHeight="1">
      <c r="B19" s="109"/>
      <c r="C19" s="109"/>
      <c r="D19" s="109" t="s">
        <v>21</v>
      </c>
      <c r="E19" s="110">
        <f>+'1.สกลนคร ใส่เดือน พย มาด้วย'!E19+'2.กุสุมาลย์'!E19+'3.กุดบาก'!E19+'4.พระอาจารย์ฝั้น '!E19+'5.พังโคน ใส่มา 12 เดือน'!E19+'6.วาริชภูมิ'!E19+'7.นิคมน้ำอูน'!E19+'8.วานรนิวาส'!E19+'9.คำตากล้า'!E19+'10.พระอาจารย์มั่น'!E19+'11.อากาศอำนวย'!E19+'12.พระอาจารย์วัน'!E19+'13.เต่างอย'!E19+'14.โคกศรีสุพรรณ'!E19+'15.เจริญศิลป์'!E19+'16.โพนนาแก้ว'!E19+'17.สว่างแดนดิน'!E19+'18.พระอาจารย์แบน'!E19</f>
        <v>421313824.9103182</v>
      </c>
      <c r="F19" s="110">
        <f>+'1.สกลนคร ใส่เดือน พย มาด้วย'!F19+'2.กุสุมาลย์'!F19+'3.กุดบาก'!F19+'4.พระอาจารย์ฝั้น '!F19+'5.พังโคน ใส่มา 12 เดือน'!F19+'6.วาริชภูมิ'!F19+'7.นิคมน้ำอูน'!F19+'8.วานรนิวาส'!F19+'9.คำตากล้า'!F19+'10.พระอาจารย์มั่น'!F19+'11.อากาศอำนวย'!F19+'12.พระอาจารย์วัน'!F19+'13.เต่างอย'!F19+'14.โคกศรีสุพรรณ'!F19+'15.เจริญศิลป์'!F19+'16.โพนนาแก้ว'!F19+'17.สว่างแดนดิน'!F19+'18.พระอาจารย์แบน'!F19</f>
        <v>25350009.430000003</v>
      </c>
      <c r="G19" s="110">
        <f>+'1.สกลนคร ใส่เดือน พย มาด้วย'!G19+'2.กุสุมาลย์'!G19+'3.กุดบาก'!G19+'4.พระอาจารย์ฝั้น '!G19+'5.พังโคน ใส่มา 12 เดือน'!G19+'6.วาริชภูมิ'!G19+'7.นิคมน้ำอูน'!G19+'8.วานรนิวาส'!G19+'9.คำตากล้า'!G19+'10.พระอาจารย์มั่น'!G19+'11.อากาศอำนวย'!G19+'12.พระอาจารย์วัน'!G19+'13.เต่างอย'!G19+'14.โคกศรีสุพรรณ'!G19+'15.เจริญศิลป์'!G19+'16.โพนนาแก้ว'!G19+'17.สว่างแดนดิน'!G19+'18.พระอาจารย์แบน'!G19</f>
        <v>47988338.179999992</v>
      </c>
      <c r="H19" s="110">
        <f>+'1.สกลนคร ใส่เดือน พย มาด้วย'!H19+'2.กุสุมาลย์'!H19+'3.กุดบาก'!H19+'4.พระอาจารย์ฝั้น '!H19+'5.พังโคน ใส่มา 12 เดือน'!H19+'6.วาริชภูมิ'!H19+'7.นิคมน้ำอูน'!H19+'8.วานรนิวาส'!H19+'9.คำตากล้า'!H19+'10.พระอาจารย์มั่น'!H19+'11.อากาศอำนวย'!H19+'12.พระอาจารย์วัน'!H19+'13.เต่างอย'!H19+'14.โคกศรีสุพรรณ'!H19+'15.เจริญศิลป์'!H19+'16.โพนนาแก้ว'!H19+'17.สว่างแดนดิน'!H19+'18.พระอาจารย์แบน'!H19</f>
        <v>1084791</v>
      </c>
      <c r="I19" s="110">
        <f>+'1.สกลนคร ใส่เดือน พย มาด้วย'!I19+'2.กุสุมาลย์'!I19+'3.กุดบาก'!I19+'4.พระอาจารย์ฝั้น '!I19+'5.พังโคน ใส่มา 12 เดือน'!I19+'6.วาริชภูมิ'!I19+'7.นิคมน้ำอูน'!I19+'8.วานรนิวาส'!I19+'9.คำตากล้า'!I19+'10.พระอาจารย์มั่น'!I19+'11.อากาศอำนวย'!I19+'12.พระอาจารย์วัน'!I19+'13.เต่างอย'!I19+'14.โคกศรีสุพรรณ'!I19+'15.เจริญศิลป์'!I19+'16.โพนนาแก้ว'!I19+'17.สว่างแดนดิน'!I19+'18.พระอาจารย์แบน'!I19</f>
        <v>0</v>
      </c>
      <c r="J19" s="110">
        <f>+'1.สกลนคร ใส่เดือน พย มาด้วย'!J19+'2.กุสุมาลย์'!J19+'3.กุดบาก'!J19+'4.พระอาจารย์ฝั้น '!J19+'5.พังโคน ใส่มา 12 เดือน'!J19+'6.วาริชภูมิ'!J19+'7.นิคมน้ำอูน'!J19+'8.วานรนิวาส'!J19+'9.คำตากล้า'!J19+'10.พระอาจารย์มั่น'!J19+'11.อากาศอำนวย'!J19+'12.พระอาจารย์วัน'!J19+'13.เต่างอย'!J19+'14.โคกศรีสุพรรณ'!J19+'15.เจริญศิลป์'!J19+'16.โพนนาแก้ว'!J19+'17.สว่างแดนดิน'!J19+'18.พระอาจารย์แบน'!J19</f>
        <v>860297</v>
      </c>
      <c r="K19" s="110">
        <f>+'1.สกลนคร ใส่เดือน พย มาด้วย'!K19+'2.กุสุมาลย์'!K19+'3.กุดบาก'!K19+'4.พระอาจารย์ฝั้น '!K19+'5.พังโคน ใส่มา 12 เดือน'!K19+'6.วาริชภูมิ'!K19+'7.นิคมน้ำอูน'!K19+'8.วานรนิวาส'!K19+'9.คำตากล้า'!K19+'10.พระอาจารย์มั่น'!K19+'11.อากาศอำนวย'!K19+'12.พระอาจารย์วัน'!K19+'13.เต่างอย'!K19+'14.โคกศรีสุพรรณ'!K19+'15.เจริญศิลป์'!K19+'16.โพนนาแก้ว'!K19+'17.สว่างแดนดิน'!K19+'18.พระอาจารย์แบน'!K19</f>
        <v>0</v>
      </c>
      <c r="L19" s="110">
        <f>+'1.สกลนคร ใส่เดือน พย มาด้วย'!L19+'2.กุสุมาลย์'!L19+'3.กุดบาก'!L19+'4.พระอาจารย์ฝั้น '!L19+'5.พังโคน ใส่มา 12 เดือน'!L19+'6.วาริชภูมิ'!L19+'7.นิคมน้ำอูน'!L19+'8.วานรนิวาส'!L19+'9.คำตากล้า'!L19+'10.พระอาจารย์มั่น'!L19+'11.อากาศอำนวย'!L19+'12.พระอาจารย์วัน'!L19+'13.เต่างอย'!L19+'14.โคกศรีสุพรรณ'!L19+'15.เจริญศิลป์'!L19+'16.โพนนาแก้ว'!L19+'17.สว่างแดนดิน'!L19+'18.พระอาจารย์แบน'!L19</f>
        <v>1172856.1200000001</v>
      </c>
      <c r="M19" s="110">
        <f>+'1.สกลนคร ใส่เดือน พย มาด้วย'!M19+'2.กุสุมาลย์'!M19+'3.กุดบาก'!M19+'4.พระอาจารย์ฝั้น '!M19+'5.พังโคน ใส่มา 12 เดือน'!M19+'6.วาริชภูมิ'!M19+'7.นิคมน้ำอูน'!M19+'8.วานรนิวาส'!M19+'9.คำตากล้า'!M19+'10.พระอาจารย์มั่น'!M19+'11.อากาศอำนวย'!M19+'12.พระอาจารย์วัน'!M19+'13.เต่างอย'!M19+'14.โคกศรีสุพรรณ'!M19+'15.เจริญศิลป์'!M19+'16.โพนนาแก้ว'!M19+'17.สว่างแดนดิน'!M19+'18.พระอาจารย์แบน'!M19</f>
        <v>0</v>
      </c>
      <c r="N19" s="110">
        <f>+'1.สกลนคร ใส่เดือน พย มาด้วย'!N19+'2.กุสุมาลย์'!N19+'3.กุดบาก'!N19+'4.พระอาจารย์ฝั้น '!N19+'5.พังโคน ใส่มา 12 เดือน'!N19+'6.วาริชภูมิ'!N19+'7.นิคมน้ำอูน'!N19+'8.วานรนิวาส'!N19+'9.คำตากล้า'!N19+'10.พระอาจารย์มั่น'!N19+'11.อากาศอำนวย'!N19+'12.พระอาจารย์วัน'!N19+'13.เต่างอย'!N19+'14.โคกศรีสุพรรณ'!N19+'15.เจริญศิลป์'!N19+'16.โพนนาแก้ว'!N19+'17.สว่างแดนดิน'!N19+'18.พระอาจารย์แบน'!N19</f>
        <v>813890</v>
      </c>
      <c r="O19" s="110">
        <f>+'1.สกลนคร ใส่เดือน พย มาด้วย'!O19+'2.กุสุมาลย์'!O19+'3.กุดบาก'!O19+'4.พระอาจารย์ฝั้น '!O19+'5.พังโคน ใส่มา 12 เดือน'!O19+'6.วาริชภูมิ'!O19+'7.นิคมน้ำอูน'!O19+'8.วานรนิวาส'!O19+'9.คำตากล้า'!O19+'10.พระอาจารย์มั่น'!O19+'11.อากาศอำนวย'!O19+'12.พระอาจารย์วัน'!O19+'13.เต่างอย'!O19+'14.โคกศรีสุพรรณ'!O19+'15.เจริญศิลป์'!O19+'16.โพนนาแก้ว'!O19+'17.สว่างแดนดิน'!O19+'18.พระอาจารย์แบน'!O19</f>
        <v>0</v>
      </c>
      <c r="P19" s="110">
        <f>+'1.สกลนคร ใส่เดือน พย มาด้วย'!P19+'2.กุสุมาลย์'!P19+'3.กุดบาก'!P19+'4.พระอาจารย์ฝั้น '!P19+'5.พังโคน ใส่มา 12 เดือน'!P19+'6.วาริชภูมิ'!P19+'7.นิคมน้ำอูน'!P19+'8.วานรนิวาส'!P19+'9.คำตากล้า'!P19+'10.พระอาจารย์มั่น'!P19+'11.อากาศอำนวย'!P19+'12.พระอาจารย์วัน'!P19+'13.เต่างอย'!P19+'14.โคกศรีสุพรรณ'!P19+'15.เจริญศิลป์'!P19+'16.โพนนาแก้ว'!P19+'17.สว่างแดนดิน'!P19+'18.พระอาจารย์แบน'!P19</f>
        <v>1050076</v>
      </c>
      <c r="Q19" s="110">
        <f>+'1.สกลนคร ใส่เดือน พย มาด้วย'!Q19+'2.กุสุมาลย์'!Q19+'3.กุดบาก'!Q19+'4.พระอาจารย์ฝั้น '!Q19+'5.พังโคน ใส่มา 12 เดือน'!Q19+'6.วาริชภูมิ'!Q19+'7.นิคมน้ำอูน'!Q19+'8.วานรนิวาส'!Q19+'9.คำตากล้า'!Q19+'10.พระอาจารย์มั่น'!Q19+'11.อากาศอำนวย'!Q19+'12.พระอาจารย์วัน'!Q19+'13.เต่างอย'!Q19+'14.โคกศรีสุพรรณ'!Q19+'15.เจริญศิลป์'!Q19+'16.โพนนาแก้ว'!Q19+'17.สว่างแดนดิน'!Q19+'18.พระอาจารย์แบน'!Q19</f>
        <v>0</v>
      </c>
      <c r="R19" s="110">
        <f>+'1.สกลนคร ใส่เดือน พย มาด้วย'!R19+'2.กุสุมาลย์'!R19+'3.กุดบาก'!R19+'4.พระอาจารย์ฝั้น '!R19+'5.พังโคน ใส่มา 12 เดือน'!R19+'6.วาริชภูมิ'!R19+'7.นิคมน้ำอูน'!R19+'8.วานรนิวาส'!R19+'9.คำตากล้า'!R19+'10.พระอาจารย์มั่น'!R19+'11.อากาศอำนวย'!R19+'12.พระอาจารย์วัน'!R19+'13.เต่างอย'!R19+'14.โคกศรีสุพรรณ'!R19+'15.เจริญศิลป์'!R19+'16.โพนนาแก้ว'!R19+'17.สว่างแดนดิน'!R19+'18.พระอาจารย์แบน'!R19</f>
        <v>883499</v>
      </c>
      <c r="S19" s="110">
        <f>+'1.สกลนคร ใส่เดือน พย มาด้วย'!S19+'2.กุสุมาลย์'!S19+'3.กุดบาก'!S19+'4.พระอาจารย์ฝั้น '!S19+'5.พังโคน ใส่มา 12 เดือน'!S19+'6.วาริชภูมิ'!S19+'7.นิคมน้ำอูน'!S19+'8.วานรนิวาส'!S19+'9.คำตากล้า'!S19+'10.พระอาจารย์มั่น'!S19+'11.อากาศอำนวย'!S19+'12.พระอาจารย์วัน'!S19+'13.เต่างอย'!S19+'14.โคกศรีสุพรรณ'!S19+'15.เจริญศิลป์'!S19+'16.โพนนาแก้ว'!S19+'17.สว่างแดนดิน'!S19+'18.พระอาจารย์แบน'!S19</f>
        <v>0</v>
      </c>
      <c r="T19" s="110">
        <f>+'1.สกลนคร ใส่เดือน พย มาด้วย'!T19+'2.กุสุมาลย์'!T19+'3.กุดบาก'!T19+'4.พระอาจารย์ฝั้น '!T19+'5.พังโคน ใส่มา 12 เดือน'!T19+'6.วาริชภูมิ'!T19+'7.นิคมน้ำอูน'!T19+'8.วานรนิวาส'!T19+'9.คำตากล้า'!T19+'10.พระอาจารย์มั่น'!T19+'11.อากาศอำนวย'!T19+'12.พระอาจารย์วัน'!T19+'13.เต่างอย'!T19+'14.โคกศรีสุพรรณ'!T19+'15.เจริญศิลป์'!T19+'16.โพนนาแก้ว'!T19+'17.สว่างแดนดิน'!T19+'18.พระอาจารย์แบน'!T19</f>
        <v>836583</v>
      </c>
      <c r="U19" s="110">
        <f>+'1.สกลนคร ใส่เดือน พย มาด้วย'!U19+'2.กุสุมาลย์'!U19+'3.กุดบาก'!U19+'4.พระอาจารย์ฝั้น '!U19+'5.พังโคน ใส่มา 12 เดือน'!U19+'6.วาริชภูมิ'!U19+'7.นิคมน้ำอูน'!U19+'8.วานรนิวาส'!U19+'9.คำตากล้า'!U19+'10.พระอาจารย์มั่น'!U19+'11.อากาศอำนวย'!U19+'12.พระอาจารย์วัน'!U19+'13.เต่างอย'!U19+'14.โคกศรีสุพรรณ'!U19+'15.เจริญศิลป์'!U19+'16.โพนนาแก้ว'!U19+'17.สว่างแดนดิน'!U19+'18.พระอาจารย์แบน'!U19</f>
        <v>0</v>
      </c>
      <c r="V19" s="110">
        <f>+'1.สกลนคร ใส่เดือน พย มาด้วย'!V19+'2.กุสุมาลย์'!V19+'3.กุดบาก'!V19+'4.พระอาจารย์ฝั้น '!V19+'5.พังโคน ใส่มา 12 เดือน'!V19+'6.วาริชภูมิ'!V19+'7.นิคมน้ำอูน'!V19+'8.วานรนิวาส'!V19+'9.คำตากล้า'!V19+'10.พระอาจารย์มั่น'!V19+'11.อากาศอำนวย'!V19+'12.พระอาจารย์วัน'!V19+'13.เต่างอย'!V19+'14.โคกศรีสุพรรณ'!V19+'15.เจริญศิลป์'!V19+'16.โพนนาแก้ว'!V19+'17.สว่างแดนดิน'!V19+'18.พระอาจารย์แบน'!V19</f>
        <v>833587.91</v>
      </c>
      <c r="W19" s="110">
        <f>+'1.สกลนคร ใส่เดือน พย มาด้วย'!W19+'2.กุสุมาลย์'!W19+'3.กุดบาก'!W19+'4.พระอาจารย์ฝั้น '!W19+'5.พังโคน ใส่มา 12 เดือน'!W19+'6.วาริชภูมิ'!W19+'7.นิคมน้ำอูน'!W19+'8.วานรนิวาส'!W19+'9.คำตากล้า'!W19+'10.พระอาจารย์มั่น'!W19+'11.อากาศอำนวย'!W19+'12.พระอาจารย์วัน'!W19+'13.เต่างอย'!W19+'14.โคกศรีสุพรรณ'!W19+'15.เจริญศิลป์'!W19+'16.โพนนาแก้ว'!W19+'17.สว่างแดนดิน'!W19+'18.พระอาจารย์แบน'!W19</f>
        <v>0</v>
      </c>
      <c r="X19" s="110">
        <f>+'1.สกลนคร ใส่เดือน พย มาด้วย'!X19+'2.กุสุมาลย์'!X19+'3.กุดบาก'!X19+'4.พระอาจารย์ฝั้น '!X19+'5.พังโคน ใส่มา 12 เดือน'!X19+'6.วาริชภูมิ'!X19+'7.นิคมน้ำอูน'!X19+'8.วานรนิวาส'!X19+'9.คำตากล้า'!X19+'10.พระอาจารย์มั่น'!X19+'11.อากาศอำนวย'!X19+'12.พระอาจารย์วัน'!X19+'13.เต่างอย'!X19+'14.โคกศรีสุพรรณ'!X19+'15.เจริญศิลป์'!X19+'16.โพนนาแก้ว'!X19+'17.สว่างแดนดิน'!X19+'18.พระอาจารย์แบน'!X19</f>
        <v>1066593.3999999999</v>
      </c>
      <c r="Y19" s="110">
        <f>+'1.สกลนคร ใส่เดือน พย มาด้วย'!Y19+'2.กุสุมาลย์'!Y19+'3.กุดบาก'!Y19+'4.พระอาจารย์ฝั้น '!Y19+'5.พังโคน ใส่มา 12 เดือน'!Y19+'6.วาริชภูมิ'!Y19+'7.นิคมน้ำอูน'!Y19+'8.วานรนิวาส'!Y19+'9.คำตากล้า'!Y19+'10.พระอาจารย์มั่น'!Y19+'11.อากาศอำนวย'!Y19+'12.พระอาจารย์วัน'!Y19+'13.เต่างอย'!Y19+'14.โคกศรีสุพรรณ'!Y19+'15.เจริญศิลป์'!Y19+'16.โพนนาแก้ว'!Y19+'17.สว่างแดนดิน'!Y19+'18.พระอาจารย์แบน'!Y19</f>
        <v>0</v>
      </c>
      <c r="Z19" s="110">
        <f>+'1.สกลนคร ใส่เดือน พย มาด้วย'!Z19+'2.กุสุมาลย์'!Z19+'3.กุดบาก'!Z19+'4.พระอาจารย์ฝั้น '!Z19+'5.พังโคน ใส่มา 12 เดือน'!Z19+'6.วาริชภูมิ'!Z19+'7.นิคมน้ำอูน'!Z19+'8.วานรนิวาส'!Z19+'9.คำตากล้า'!Z19+'10.พระอาจารย์มั่น'!Z19+'11.อากาศอำนวย'!Z19+'12.พระอาจารย์วัน'!Z19+'13.เต่างอย'!Z19+'14.โคกศรีสุพรรณ'!Z19+'15.เจริญศิลป์'!Z19+'16.โพนนาแก้ว'!Z19+'17.สว่างแดนดิน'!Z19+'18.พระอาจารย์แบน'!Z19</f>
        <v>1015899.6</v>
      </c>
      <c r="AA19" s="110">
        <f>+'1.สกลนคร ใส่เดือน พย มาด้วย'!AA19+'2.กุสุมาลย์'!AA19+'3.กุดบาก'!AA19+'4.พระอาจารย์ฝั้น '!AA19+'5.พังโคน ใส่มา 12 เดือน'!AA19+'6.วาริชภูมิ'!AA19+'7.นิคมน้ำอูน'!AA19+'8.วานรนิวาส'!AA19+'9.คำตากล้า'!AA19+'10.พระอาจารย์มั่น'!AA19+'11.อากาศอำนวย'!AA19+'12.พระอาจารย์วัน'!AA19+'13.เต่างอย'!AA19+'14.โคกศรีสุพรรณ'!AA19+'15.เจริญศิลป์'!AA19+'16.โพนนาแก้ว'!AA19+'17.สว่างแดนดิน'!AA19+'18.พระอาจารย์แบน'!AA19</f>
        <v>0</v>
      </c>
      <c r="AB19" s="110">
        <f>+'1.สกลนคร ใส่เดือน พย มาด้วย'!AB19+'2.กุสุมาลย์'!AB19+'3.กุดบาก'!AB19+'4.พระอาจารย์ฝั้น '!AB19+'5.พังโคน ใส่มา 12 เดือน'!AB19+'6.วาริชภูมิ'!AB19+'7.นิคมน้ำอูน'!AB19+'8.วานรนิวาส'!AB19+'9.คำตากล้า'!AB19+'10.พระอาจารย์มั่น'!AB19+'11.อากาศอำนวย'!AB19+'12.พระอาจารย์วัน'!AB19+'13.เต่างอย'!AB19+'14.โคกศรีสุพรรณ'!AB19+'15.เจริญศิลป์'!AB19+'16.โพนนาแก้ว'!AB19+'17.สว่างแดนดิน'!AB19+'18.พระอาจารย์แบน'!AB19</f>
        <v>962254</v>
      </c>
      <c r="AC19" s="110">
        <f>+'1.สกลนคร ใส่เดือน พย มาด้วย'!AC19+'2.กุสุมาลย์'!AC19+'3.กุดบาก'!AC19+'4.พระอาจารย์ฝั้น '!AC19+'5.พังโคน ใส่มา 12 เดือน'!AC19+'6.วาริชภูมิ'!AC19+'7.นิคมน้ำอูน'!AC19+'8.วานรนิวาส'!AC19+'9.คำตากล้า'!AC19+'10.พระอาจารย์มั่น'!AC19+'11.อากาศอำนวย'!AC19+'12.พระอาจารย์วัน'!AC19+'13.เต่างอย'!AC19+'14.โคกศรีสุพรรณ'!AC19+'15.เจริญศิลป์'!AC19+'16.โพนนาแก้ว'!AC19+'17.สว่างแดนดิน'!AC19+'18.พระอาจารย์แบน'!AC19</f>
        <v>0</v>
      </c>
      <c r="AD19" s="110">
        <f t="shared" si="0"/>
        <v>83918674.640000001</v>
      </c>
      <c r="AE19" s="111">
        <f t="shared" si="1"/>
        <v>19.918329206942857</v>
      </c>
      <c r="AF19" s="110">
        <f t="shared" si="2"/>
        <v>337395150.27031821</v>
      </c>
      <c r="AG19" s="111">
        <f t="shared" si="3"/>
        <v>703.07737893481328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f>+'1.สกลนคร ใส่เดือน พย มาด้วย'!E21+'2.กุสุมาลย์'!E21+'3.กุดบาก'!E21+'4.พระอาจารย์ฝั้น '!E21+'5.พังโคน ใส่มา 12 เดือน'!E21+'6.วาริชภูมิ'!E21+'7.นิคมน้ำอูน'!E21+'8.วานรนิวาส'!E21+'9.คำตากล้า'!E21+'10.พระอาจารย์มั่น'!E21+'11.อากาศอำนวย'!E21+'12.พระอาจารย์วัน'!E21+'13.เต่างอย'!E21+'14.โคกศรีสุพรรณ'!E21+'15.เจริญศิลป์'!E21+'16.โพนนาแก้ว'!E21+'17.สว่างแดนดิน'!E21+'18.พระอาจารย์แบน'!E21</f>
        <v>605175</v>
      </c>
      <c r="F21" s="110">
        <f>+'1.สกลนคร ใส่เดือน พย มาด้วย'!F21+'2.กุสุมาลย์'!F21+'3.กุดบาก'!F21+'4.พระอาจารย์ฝั้น '!F21+'5.พังโคน ใส่มา 12 เดือน'!F21+'6.วาริชภูมิ'!F21+'7.นิคมน้ำอูน'!F21+'8.วานรนิวาส'!F21+'9.คำตากล้า'!F21+'10.พระอาจารย์มั่น'!F21+'11.อากาศอำนวย'!F21+'12.พระอาจารย์วัน'!F21+'13.เต่างอย'!F21+'14.โคกศรีสุพรรณ'!F21+'15.เจริญศิลป์'!F21+'16.โพนนาแก้ว'!F21+'17.สว่างแดนดิน'!F21+'18.พระอาจารย์แบน'!F21</f>
        <v>260675</v>
      </c>
      <c r="G21" s="110" t="e">
        <f>+'1.สกลนคร ใส่เดือน พย มาด้วย'!G21+'2.กุสุมาลย์'!G21+'3.กุดบาก'!G21+'4.พระอาจารย์ฝั้น '!G21+'5.พังโคน ใส่มา 12 เดือน'!G21+'6.วาริชภูมิ'!G21+'7.นิคมน้ำอูน'!G21+'8.วานรนิวาส'!G21+'9.คำตากล้า'!G21+'10.พระอาจารย์มั่น'!G21+'11.อากาศอำนวย'!G21+'12.พระอาจารย์วัน'!G21+'13.เต่างอย'!G21+'14.โคกศรีสุพรรณ'!G21+'15.เจริญศิลป์'!G21+'16.โพนนาแก้ว'!G21+'17.สว่างแดนดิน'!G21+'18.พระอาจารย์แบน'!G21</f>
        <v>#VALUE!</v>
      </c>
      <c r="H21" s="110">
        <f>+'1.สกลนคร ใส่เดือน พย มาด้วย'!H21+'2.กุสุมาลย์'!H21+'3.กุดบาก'!H21+'4.พระอาจารย์ฝั้น '!H21+'5.พังโคน ใส่มา 12 เดือน'!H21+'6.วาริชภูมิ'!H21+'7.นิคมน้ำอูน'!H21+'8.วานรนิวาส'!H21+'9.คำตากล้า'!H21+'10.พระอาจารย์มั่น'!H21+'11.อากาศอำนวย'!H21+'12.พระอาจารย์วัน'!H21+'13.เต่างอย'!H21+'14.โคกศรีสุพรรณ'!H21+'15.เจริญศิลป์'!H21+'16.โพนนาแก้ว'!H21+'17.สว่างแดนดิน'!H21+'18.พระอาจารย์แบน'!H21</f>
        <v>0</v>
      </c>
      <c r="I21" s="110">
        <f>+'1.สกลนคร ใส่เดือน พย มาด้วย'!I21+'2.กุสุมาลย์'!I21+'3.กุดบาก'!I21+'4.พระอาจารย์ฝั้น '!I21+'5.พังโคน ใส่มา 12 เดือน'!I21+'6.วาริชภูมิ'!I21+'7.นิคมน้ำอูน'!I21+'8.วานรนิวาส'!I21+'9.คำตากล้า'!I21+'10.พระอาจารย์มั่น'!I21+'11.อากาศอำนวย'!I21+'12.พระอาจารย์วัน'!I21+'13.เต่างอย'!I21+'14.โคกศรีสุพรรณ'!I21+'15.เจริญศิลป์'!I21+'16.โพนนาแก้ว'!I21+'17.สว่างแดนดิน'!I21+'18.พระอาจารย์แบน'!I21</f>
        <v>0</v>
      </c>
      <c r="J21" s="110">
        <f>+'1.สกลนคร ใส่เดือน พย มาด้วย'!J21+'2.กุสุมาลย์'!J21+'3.กุดบาก'!J21+'4.พระอาจารย์ฝั้น '!J21+'5.พังโคน ใส่มา 12 เดือน'!J21+'6.วาริชภูมิ'!J21+'7.นิคมน้ำอูน'!J21+'8.วานรนิวาส'!J21+'9.คำตากล้า'!J21+'10.พระอาจารย์มั่น'!J21+'11.อากาศอำนวย'!J21+'12.พระอาจารย์วัน'!J21+'13.เต่างอย'!J21+'14.โคกศรีสุพรรณ'!J21+'15.เจริญศิลป์'!J21+'16.โพนนาแก้ว'!J21+'17.สว่างแดนดิน'!J21+'18.พระอาจารย์แบน'!J21</f>
        <v>0</v>
      </c>
      <c r="K21" s="110">
        <f>+'1.สกลนคร ใส่เดือน พย มาด้วย'!K21+'2.กุสุมาลย์'!K21+'3.กุดบาก'!K21+'4.พระอาจารย์ฝั้น '!K21+'5.พังโคน ใส่มา 12 เดือน'!K21+'6.วาริชภูมิ'!K21+'7.นิคมน้ำอูน'!K21+'8.วานรนิวาส'!K21+'9.คำตากล้า'!K21+'10.พระอาจารย์มั่น'!K21+'11.อากาศอำนวย'!K21+'12.พระอาจารย์วัน'!K21+'13.เต่างอย'!K21+'14.โคกศรีสุพรรณ'!K21+'15.เจริญศิลป์'!K21+'16.โพนนาแก้ว'!K21+'17.สว่างแดนดิน'!K21+'18.พระอาจารย์แบน'!K21</f>
        <v>0</v>
      </c>
      <c r="L21" s="110">
        <f>+'1.สกลนคร ใส่เดือน พย มาด้วย'!L21+'2.กุสุมาลย์'!L21+'3.กุดบาก'!L21+'4.พระอาจารย์ฝั้น '!L21+'5.พังโคน ใส่มา 12 เดือน'!L21+'6.วาริชภูมิ'!L21+'7.นิคมน้ำอูน'!L21+'8.วานรนิวาส'!L21+'9.คำตากล้า'!L21+'10.พระอาจารย์มั่น'!L21+'11.อากาศอำนวย'!L21+'12.พระอาจารย์วัน'!L21+'13.เต่างอย'!L21+'14.โคกศรีสุพรรณ'!L21+'15.เจริญศิลป์'!L21+'16.โพนนาแก้ว'!L21+'17.สว่างแดนดิน'!L21+'18.พระอาจารย์แบน'!L21</f>
        <v>0</v>
      </c>
      <c r="M21" s="110">
        <f>+'1.สกลนคร ใส่เดือน พย มาด้วย'!M21+'2.กุสุมาลย์'!M21+'3.กุดบาก'!M21+'4.พระอาจารย์ฝั้น '!M21+'5.พังโคน ใส่มา 12 เดือน'!M21+'6.วาริชภูมิ'!M21+'7.นิคมน้ำอูน'!M21+'8.วานรนิวาส'!M21+'9.คำตากล้า'!M21+'10.พระอาจารย์มั่น'!M21+'11.อากาศอำนวย'!M21+'12.พระอาจารย์วัน'!M21+'13.เต่างอย'!M21+'14.โคกศรีสุพรรณ'!M21+'15.เจริญศิลป์'!M21+'16.โพนนาแก้ว'!M21+'17.สว่างแดนดิน'!M21+'18.พระอาจารย์แบน'!M21</f>
        <v>0</v>
      </c>
      <c r="N21" s="110">
        <f>+'1.สกลนคร ใส่เดือน พย มาด้วย'!N21+'2.กุสุมาลย์'!N21+'3.กุดบาก'!N21+'4.พระอาจารย์ฝั้น '!N21+'5.พังโคน ใส่มา 12 เดือน'!N21+'6.วาริชภูมิ'!N21+'7.นิคมน้ำอูน'!N21+'8.วานรนิวาส'!N21+'9.คำตากล้า'!N21+'10.พระอาจารย์มั่น'!N21+'11.อากาศอำนวย'!N21+'12.พระอาจารย์วัน'!N21+'13.เต่างอย'!N21+'14.โคกศรีสุพรรณ'!N21+'15.เจริญศิลป์'!N21+'16.โพนนาแก้ว'!N21+'17.สว่างแดนดิน'!N21+'18.พระอาจารย์แบน'!N21</f>
        <v>0</v>
      </c>
      <c r="O21" s="110">
        <f>+'1.สกลนคร ใส่เดือน พย มาด้วย'!O21+'2.กุสุมาลย์'!O21+'3.กุดบาก'!O21+'4.พระอาจารย์ฝั้น '!O21+'5.พังโคน ใส่มา 12 เดือน'!O21+'6.วาริชภูมิ'!O21+'7.นิคมน้ำอูน'!O21+'8.วานรนิวาส'!O21+'9.คำตากล้า'!O21+'10.พระอาจารย์มั่น'!O21+'11.อากาศอำนวย'!O21+'12.พระอาจารย์วัน'!O21+'13.เต่างอย'!O21+'14.โคกศรีสุพรรณ'!O21+'15.เจริญศิลป์'!O21+'16.โพนนาแก้ว'!O21+'17.สว่างแดนดิน'!O21+'18.พระอาจารย์แบน'!O21</f>
        <v>0</v>
      </c>
      <c r="P21" s="110">
        <f>+'1.สกลนคร ใส่เดือน พย มาด้วย'!P21+'2.กุสุมาลย์'!P21+'3.กุดบาก'!P21+'4.พระอาจารย์ฝั้น '!P21+'5.พังโคน ใส่มา 12 เดือน'!P21+'6.วาริชภูมิ'!P21+'7.นิคมน้ำอูน'!P21+'8.วานรนิวาส'!P21+'9.คำตากล้า'!P21+'10.พระอาจารย์มั่น'!P21+'11.อากาศอำนวย'!P21+'12.พระอาจารย์วัน'!P21+'13.เต่างอย'!P21+'14.โคกศรีสุพรรณ'!P21+'15.เจริญศิลป์'!P21+'16.โพนนาแก้ว'!P21+'17.สว่างแดนดิน'!P21+'18.พระอาจารย์แบน'!P21</f>
        <v>0</v>
      </c>
      <c r="Q21" s="110">
        <f>+'1.สกลนคร ใส่เดือน พย มาด้วย'!Q21+'2.กุสุมาลย์'!Q21+'3.กุดบาก'!Q21+'4.พระอาจารย์ฝั้น '!Q21+'5.พังโคน ใส่มา 12 เดือน'!Q21+'6.วาริชภูมิ'!Q21+'7.นิคมน้ำอูน'!Q21+'8.วานรนิวาส'!Q21+'9.คำตากล้า'!Q21+'10.พระอาจารย์มั่น'!Q21+'11.อากาศอำนวย'!Q21+'12.พระอาจารย์วัน'!Q21+'13.เต่างอย'!Q21+'14.โคกศรีสุพรรณ'!Q21+'15.เจริญศิลป์'!Q21+'16.โพนนาแก้ว'!Q21+'17.สว่างแดนดิน'!Q21+'18.พระอาจารย์แบน'!Q21</f>
        <v>0</v>
      </c>
      <c r="R21" s="110">
        <f>+'1.สกลนคร ใส่เดือน พย มาด้วย'!R21+'2.กุสุมาลย์'!R21+'3.กุดบาก'!R21+'4.พระอาจารย์ฝั้น '!R21+'5.พังโคน ใส่มา 12 เดือน'!R21+'6.วาริชภูมิ'!R21+'7.นิคมน้ำอูน'!R21+'8.วานรนิวาส'!R21+'9.คำตากล้า'!R21+'10.พระอาจารย์มั่น'!R21+'11.อากาศอำนวย'!R21+'12.พระอาจารย์วัน'!R21+'13.เต่างอย'!R21+'14.โคกศรีสุพรรณ'!R21+'15.เจริญศิลป์'!R21+'16.โพนนาแก้ว'!R21+'17.สว่างแดนดิน'!R21+'18.พระอาจารย์แบน'!R21</f>
        <v>0</v>
      </c>
      <c r="S21" s="110">
        <f>+'1.สกลนคร ใส่เดือน พย มาด้วย'!S21+'2.กุสุมาลย์'!S21+'3.กุดบาก'!S21+'4.พระอาจารย์ฝั้น '!S21+'5.พังโคน ใส่มา 12 เดือน'!S21+'6.วาริชภูมิ'!S21+'7.นิคมน้ำอูน'!S21+'8.วานรนิวาส'!S21+'9.คำตากล้า'!S21+'10.พระอาจารย์มั่น'!S21+'11.อากาศอำนวย'!S21+'12.พระอาจารย์วัน'!S21+'13.เต่างอย'!S21+'14.โคกศรีสุพรรณ'!S21+'15.เจริญศิลป์'!S21+'16.โพนนาแก้ว'!S21+'17.สว่างแดนดิน'!S21+'18.พระอาจารย์แบน'!S21</f>
        <v>0</v>
      </c>
      <c r="T21" s="110">
        <f>+'1.สกลนคร ใส่เดือน พย มาด้วย'!T21+'2.กุสุมาลย์'!T21+'3.กุดบาก'!T21+'4.พระอาจารย์ฝั้น '!T21+'5.พังโคน ใส่มา 12 เดือน'!T21+'6.วาริชภูมิ'!T21+'7.นิคมน้ำอูน'!T21+'8.วานรนิวาส'!T21+'9.คำตากล้า'!T21+'10.พระอาจารย์มั่น'!T21+'11.อากาศอำนวย'!T21+'12.พระอาจารย์วัน'!T21+'13.เต่างอย'!T21+'14.โคกศรีสุพรรณ'!T21+'15.เจริญศิลป์'!T21+'16.โพนนาแก้ว'!T21+'17.สว่างแดนดิน'!T21+'18.พระอาจารย์แบน'!T21</f>
        <v>0</v>
      </c>
      <c r="U21" s="110">
        <f>+'1.สกลนคร ใส่เดือน พย มาด้วย'!U21+'2.กุสุมาลย์'!U21+'3.กุดบาก'!U21+'4.พระอาจารย์ฝั้น '!U21+'5.พังโคน ใส่มา 12 เดือน'!U21+'6.วาริชภูมิ'!U21+'7.นิคมน้ำอูน'!U21+'8.วานรนิวาส'!U21+'9.คำตากล้า'!U21+'10.พระอาจารย์มั่น'!U21+'11.อากาศอำนวย'!U21+'12.พระอาจารย์วัน'!U21+'13.เต่างอย'!U21+'14.โคกศรีสุพรรณ'!U21+'15.เจริญศิลป์'!U21+'16.โพนนาแก้ว'!U21+'17.สว่างแดนดิน'!U21+'18.พระอาจารย์แบน'!U21</f>
        <v>0</v>
      </c>
      <c r="V21" s="110">
        <f>+'1.สกลนคร ใส่เดือน พย มาด้วย'!V21+'2.กุสุมาลย์'!V21+'3.กุดบาก'!V21+'4.พระอาจารย์ฝั้น '!V21+'5.พังโคน ใส่มา 12 เดือน'!V21+'6.วาริชภูมิ'!V21+'7.นิคมน้ำอูน'!V21+'8.วานรนิวาส'!V21+'9.คำตากล้า'!V21+'10.พระอาจารย์มั่น'!V21+'11.อากาศอำนวย'!V21+'12.พระอาจารย์วัน'!V21+'13.เต่างอย'!V21+'14.โคกศรีสุพรรณ'!V21+'15.เจริญศิลป์'!V21+'16.โพนนาแก้ว'!V21+'17.สว่างแดนดิน'!V21+'18.พระอาจารย์แบน'!V21</f>
        <v>0</v>
      </c>
      <c r="W21" s="110">
        <f>+'1.สกลนคร ใส่เดือน พย มาด้วย'!W21+'2.กุสุมาลย์'!W21+'3.กุดบาก'!W21+'4.พระอาจารย์ฝั้น '!W21+'5.พังโคน ใส่มา 12 เดือน'!W21+'6.วาริชภูมิ'!W21+'7.นิคมน้ำอูน'!W21+'8.วานรนิวาส'!W21+'9.คำตากล้า'!W21+'10.พระอาจารย์มั่น'!W21+'11.อากาศอำนวย'!W21+'12.พระอาจารย์วัน'!W21+'13.เต่างอย'!W21+'14.โคกศรีสุพรรณ'!W21+'15.เจริญศิลป์'!W21+'16.โพนนาแก้ว'!W21+'17.สว่างแดนดิน'!W21+'18.พระอาจารย์แบน'!W21</f>
        <v>0</v>
      </c>
      <c r="X21" s="110">
        <f>+'1.สกลนคร ใส่เดือน พย มาด้วย'!X21+'2.กุสุมาลย์'!X21+'3.กุดบาก'!X21+'4.พระอาจารย์ฝั้น '!X21+'5.พังโคน ใส่มา 12 เดือน'!X21+'6.วาริชภูมิ'!X21+'7.นิคมน้ำอูน'!X21+'8.วานรนิวาส'!X21+'9.คำตากล้า'!X21+'10.พระอาจารย์มั่น'!X21+'11.อากาศอำนวย'!X21+'12.พระอาจารย์วัน'!X21+'13.เต่างอย'!X21+'14.โคกศรีสุพรรณ'!X21+'15.เจริญศิลป์'!X21+'16.โพนนาแก้ว'!X21+'17.สว่างแดนดิน'!X21+'18.พระอาจารย์แบน'!X21</f>
        <v>0</v>
      </c>
      <c r="Y21" s="110">
        <f>+'1.สกลนคร ใส่เดือน พย มาด้วย'!Y21+'2.กุสุมาลย์'!Y21+'3.กุดบาก'!Y21+'4.พระอาจารย์ฝั้น '!Y21+'5.พังโคน ใส่มา 12 เดือน'!Y21+'6.วาริชภูมิ'!Y21+'7.นิคมน้ำอูน'!Y21+'8.วานรนิวาส'!Y21+'9.คำตากล้า'!Y21+'10.พระอาจารย์มั่น'!Y21+'11.อากาศอำนวย'!Y21+'12.พระอาจารย์วัน'!Y21+'13.เต่างอย'!Y21+'14.โคกศรีสุพรรณ'!Y21+'15.เจริญศิลป์'!Y21+'16.โพนนาแก้ว'!Y21+'17.สว่างแดนดิน'!Y21+'18.พระอาจารย์แบน'!Y21</f>
        <v>0</v>
      </c>
      <c r="Z21" s="110">
        <f>+'1.สกลนคร ใส่เดือน พย มาด้วย'!Z21+'2.กุสุมาลย์'!Z21+'3.กุดบาก'!Z21+'4.พระอาจารย์ฝั้น '!Z21+'5.พังโคน ใส่มา 12 เดือน'!Z21+'6.วาริชภูมิ'!Z21+'7.นิคมน้ำอูน'!Z21+'8.วานรนิวาส'!Z21+'9.คำตากล้า'!Z21+'10.พระอาจารย์มั่น'!Z21+'11.อากาศอำนวย'!Z21+'12.พระอาจารย์วัน'!Z21+'13.เต่างอย'!Z21+'14.โคกศรีสุพรรณ'!Z21+'15.เจริญศิลป์'!Z21+'16.โพนนาแก้ว'!Z21+'17.สว่างแดนดิน'!Z21+'18.พระอาจารย์แบน'!Z21</f>
        <v>0</v>
      </c>
      <c r="AA21" s="110">
        <f>+'1.สกลนคร ใส่เดือน พย มาด้วย'!AA21+'2.กุสุมาลย์'!AA21+'3.กุดบาก'!AA21+'4.พระอาจารย์ฝั้น '!AA21+'5.พังโคน ใส่มา 12 เดือน'!AA21+'6.วาริชภูมิ'!AA21+'7.นิคมน้ำอูน'!AA21+'8.วานรนิวาส'!AA21+'9.คำตากล้า'!AA21+'10.พระอาจารย์มั่น'!AA21+'11.อากาศอำนวย'!AA21+'12.พระอาจารย์วัน'!AA21+'13.เต่างอย'!AA21+'14.โคกศรีสุพรรณ'!AA21+'15.เจริญศิลป์'!AA21+'16.โพนนาแก้ว'!AA21+'17.สว่างแดนดิน'!AA21+'18.พระอาจารย์แบน'!AA21</f>
        <v>0</v>
      </c>
      <c r="AB21" s="110">
        <f>+'1.สกลนคร ใส่เดือน พย มาด้วย'!AB21+'2.กุสุมาลย์'!AB21+'3.กุดบาก'!AB21+'4.พระอาจารย์ฝั้น '!AB21+'5.พังโคน ใส่มา 12 เดือน'!AB21+'6.วาริชภูมิ'!AB21+'7.นิคมน้ำอูน'!AB21+'8.วานรนิวาส'!AB21+'9.คำตากล้า'!AB21+'10.พระอาจารย์มั่น'!AB21+'11.อากาศอำนวย'!AB21+'12.พระอาจารย์วัน'!AB21+'13.เต่างอย'!AB21+'14.โคกศรีสุพรรณ'!AB21+'15.เจริญศิลป์'!AB21+'16.โพนนาแก้ว'!AB21+'17.สว่างแดนดิน'!AB21+'18.พระอาจารย์แบน'!AB21</f>
        <v>0</v>
      </c>
      <c r="AC21" s="110">
        <f>+'1.สกลนคร ใส่เดือน พย มาด้วย'!AC21+'2.กุสุมาลย์'!AC21+'3.กุดบาก'!AC21+'4.พระอาจารย์ฝั้น '!AC21+'5.พังโคน ใส่มา 12 เดือน'!AC21+'6.วาริชภูมิ'!AC21+'7.นิคมน้ำอูน'!AC21+'8.วานรนิวาส'!AC21+'9.คำตากล้า'!AC21+'10.พระอาจารย์มั่น'!AC21+'11.อากาศอำนวย'!AC21+'12.พระอาจารย์วัน'!AC21+'13.เต่างอย'!AC21+'14.โคกศรีสุพรรณ'!AC21+'15.เจริญศิลป์'!AC21+'16.โพนนาแก้ว'!AC21+'17.สว่างแดนดิน'!AC21+'18.พระอาจารย์แบน'!AC21</f>
        <v>0</v>
      </c>
      <c r="AD21" s="110" t="e">
        <f t="shared" ref="AD21:AD26" si="4">SUM(F21:AC21)</f>
        <v>#VALUE!</v>
      </c>
      <c r="AE21" s="111" t="e">
        <f t="shared" ref="AE21:AE27" si="5">+AD21*100/E21</f>
        <v>#VALUE!</v>
      </c>
      <c r="AF21" s="110" t="e">
        <f t="shared" ref="AF21:AF26" si="6">+E21-AD21</f>
        <v>#VALUE!</v>
      </c>
      <c r="AG21" s="111" t="e">
        <f t="shared" ref="AG21:AG27" si="7">+AF21*100/E21</f>
        <v>#VALUE!</v>
      </c>
    </row>
    <row r="22" spans="2:33" ht="24" customHeight="1">
      <c r="B22" s="109"/>
      <c r="C22" s="109"/>
      <c r="D22" s="109" t="s">
        <v>26</v>
      </c>
      <c r="E22" s="110">
        <f>+'1.สกลนคร ใส่เดือน พย มาด้วย'!E22+'2.กุสุมาลย์'!E22+'3.กุดบาก'!E22+'4.พระอาจารย์ฝั้น '!E22+'5.พังโคน ใส่มา 12 เดือน'!E22+'6.วาริชภูมิ'!E22+'7.นิคมน้ำอูน'!E22+'8.วานรนิวาส'!E22+'9.คำตากล้า'!E22+'10.พระอาจารย์มั่น'!E22+'11.อากาศอำนวย'!E22+'12.พระอาจารย์วัน'!E22+'13.เต่างอย'!E22+'14.โคกศรีสุพรรณ'!E22+'15.เจริญศิลป์'!E22+'16.โพนนาแก้ว'!E22+'17.สว่างแดนดิน'!E22+'18.พระอาจารย์แบน'!E22</f>
        <v>14096648.190000001</v>
      </c>
      <c r="F22" s="110" t="e">
        <f>+'1.สกลนคร ใส่เดือน พย มาด้วย'!F22+'2.กุสุมาลย์'!F22+'3.กุดบาก'!F22+#REF!+'5.พังโคน ใส่มา 12 เดือน'!F22+'6.วาริชภูมิ'!F22+'7.นิคมน้ำอูน'!F22+'8.วานรนิวาส'!F22+'9.คำตากล้า'!F22+'10.พระอาจารย์มั่น'!F22+'11.อากาศอำนวย'!F22+'12.พระอาจารย์วัน'!F22+'13.เต่างอย'!F22+'14.โคกศรีสุพรรณ'!F22+'15.เจริญศิลป์'!F22+'16.โพนนาแก้ว'!F22+'17.สว่างแดนดิน'!F22+'18.พระอาจารย์แบน'!F22</f>
        <v>#REF!</v>
      </c>
      <c r="G22" s="110">
        <f>+'1.สกลนคร ใส่เดือน พย มาด้วย'!G22+'2.กุสุมาลย์'!G22+'3.กุดบาก'!G22+'4.พระอาจารย์ฝั้น '!G22+'5.พังโคน ใส่มา 12 เดือน'!G22+'6.วาริชภูมิ'!G22+'7.นิคมน้ำอูน'!G22+'8.วานรนิวาส'!G22+'9.คำตากล้า'!G22+'10.พระอาจารย์มั่น'!G22+'11.อากาศอำนวย'!G22+'12.พระอาจารย์วัน'!G22+'13.เต่างอย'!G22+'14.โคกศรีสุพรรณ'!G22+'15.เจริญศิลป์'!G22+'16.โพนนาแก้ว'!G22+'17.สว่างแดนดิน'!G22+'18.พระอาจารย์แบน'!G22</f>
        <v>83090</v>
      </c>
      <c r="H22" s="110">
        <f>+'1.สกลนคร ใส่เดือน พย มาด้วย'!H22+'2.กุสุมาลย์'!H22+'3.กุดบาก'!H22+'4.พระอาจารย์ฝั้น '!H22+'5.พังโคน ใส่มา 12 เดือน'!H22+'6.วาริชภูมิ'!H22+'7.นิคมน้ำอูน'!H22+'8.วานรนิวาส'!H22+'9.คำตากล้า'!H22+'10.พระอาจารย์มั่น'!H22+'11.อากาศอำนวย'!H22+'12.พระอาจารย์วัน'!H22+'13.เต่างอย'!H22+'14.โคกศรีสุพรรณ'!H22+'15.เจริญศิลป์'!H22+'16.โพนนาแก้ว'!H22+'17.สว่างแดนดิน'!H22+'18.พระอาจารย์แบน'!H22</f>
        <v>0</v>
      </c>
      <c r="I22" s="110">
        <f>+'1.สกลนคร ใส่เดือน พย มาด้วย'!I22+'2.กุสุมาลย์'!I22+'3.กุดบาก'!I22+'4.พระอาจารย์ฝั้น '!I22+'5.พังโคน ใส่มา 12 เดือน'!I22+'6.วาริชภูมิ'!I22+'7.นิคมน้ำอูน'!I22+'8.วานรนิวาส'!I22+'9.คำตากล้า'!I22+'10.พระอาจารย์มั่น'!I22+'11.อากาศอำนวย'!I22+'12.พระอาจารย์วัน'!I22+'13.เต่างอย'!I22+'14.โคกศรีสุพรรณ'!I22+'15.เจริญศิลป์'!I22+'16.โพนนาแก้ว'!I22+'17.สว่างแดนดิน'!I22+'18.พระอาจารย์แบน'!I22</f>
        <v>0</v>
      </c>
      <c r="J22" s="110">
        <f>+'1.สกลนคร ใส่เดือน พย มาด้วย'!J22+'2.กุสุมาลย์'!J22+'3.กุดบาก'!J22+'4.พระอาจารย์ฝั้น '!J22+'5.พังโคน ใส่มา 12 เดือน'!J22+'6.วาริชภูมิ'!J22+'7.นิคมน้ำอูน'!J22+'8.วานรนิวาส'!J22+'9.คำตากล้า'!J22+'10.พระอาจารย์มั่น'!J22+'11.อากาศอำนวย'!J22+'12.พระอาจารย์วัน'!J22+'13.เต่างอย'!J22+'14.โคกศรีสุพรรณ'!J22+'15.เจริญศิลป์'!J22+'16.โพนนาแก้ว'!J22+'17.สว่างแดนดิน'!J22+'18.พระอาจารย์แบน'!J22</f>
        <v>0</v>
      </c>
      <c r="K22" s="110">
        <f>+'1.สกลนคร ใส่เดือน พย มาด้วย'!K22+'2.กุสุมาลย์'!K22+'3.กุดบาก'!K22+'4.พระอาจารย์ฝั้น '!K22+'5.พังโคน ใส่มา 12 เดือน'!K22+'6.วาริชภูมิ'!K22+'7.นิคมน้ำอูน'!K22+'8.วานรนิวาส'!K22+'9.คำตากล้า'!K22+'10.พระอาจารย์มั่น'!K22+'11.อากาศอำนวย'!K22+'12.พระอาจารย์วัน'!K22+'13.เต่างอย'!K22+'14.โคกศรีสุพรรณ'!K22+'15.เจริญศิลป์'!K22+'16.โพนนาแก้ว'!K22+'17.สว่างแดนดิน'!K22+'18.พระอาจารย์แบน'!K22</f>
        <v>0</v>
      </c>
      <c r="L22" s="110">
        <f>+'1.สกลนคร ใส่เดือน พย มาด้วย'!L22+'2.กุสุมาลย์'!L22+'3.กุดบาก'!L22+'4.พระอาจารย์ฝั้น '!L22+'5.พังโคน ใส่มา 12 เดือน'!L22+'6.วาริชภูมิ'!L22+'7.นิคมน้ำอูน'!L22+'8.วานรนิวาส'!L22+'9.คำตากล้า'!L22+'10.พระอาจารย์มั่น'!L22+'11.อากาศอำนวย'!L22+'12.พระอาจารย์วัน'!L22+'13.เต่างอย'!L22+'14.โคกศรีสุพรรณ'!L22+'15.เจริญศิลป์'!L22+'16.โพนนาแก้ว'!L22+'17.สว่างแดนดิน'!L22+'18.พระอาจารย์แบน'!L22</f>
        <v>0</v>
      </c>
      <c r="M22" s="110">
        <f>+'1.สกลนคร ใส่เดือน พย มาด้วย'!M22+'2.กุสุมาลย์'!M22+'3.กุดบาก'!M22+'4.พระอาจารย์ฝั้น '!M22+'5.พังโคน ใส่มา 12 เดือน'!M22+'6.วาริชภูมิ'!M22+'7.นิคมน้ำอูน'!M22+'8.วานรนิวาส'!M22+'9.คำตากล้า'!M22+'10.พระอาจารย์มั่น'!M22+'11.อากาศอำนวย'!M22+'12.พระอาจารย์วัน'!M22+'13.เต่างอย'!M22+'14.โคกศรีสุพรรณ'!M22+'15.เจริญศิลป์'!M22+'16.โพนนาแก้ว'!M22+'17.สว่างแดนดิน'!M22+'18.พระอาจารย์แบน'!M22</f>
        <v>0</v>
      </c>
      <c r="N22" s="110">
        <f>+'1.สกลนคร ใส่เดือน พย มาด้วย'!N22+'2.กุสุมาลย์'!N22+'3.กุดบาก'!N22+'4.พระอาจารย์ฝั้น '!N22+'5.พังโคน ใส่มา 12 เดือน'!N22+'6.วาริชภูมิ'!N22+'7.นิคมน้ำอูน'!N22+'8.วานรนิวาส'!N22+'9.คำตากล้า'!N22+'10.พระอาจารย์มั่น'!N22+'11.อากาศอำนวย'!N22+'12.พระอาจารย์วัน'!N22+'13.เต่างอย'!N22+'14.โคกศรีสุพรรณ'!N22+'15.เจริญศิลป์'!N22+'16.โพนนาแก้ว'!N22+'17.สว่างแดนดิน'!N22+'18.พระอาจารย์แบน'!N22</f>
        <v>0</v>
      </c>
      <c r="O22" s="110">
        <f>+'1.สกลนคร ใส่เดือน พย มาด้วย'!O22+'2.กุสุมาลย์'!O22+'3.กุดบาก'!O22+'4.พระอาจารย์ฝั้น '!O22+'5.พังโคน ใส่มา 12 เดือน'!O22+'6.วาริชภูมิ'!O22+'7.นิคมน้ำอูน'!O22+'8.วานรนิวาส'!O22+'9.คำตากล้า'!O22+'10.พระอาจารย์มั่น'!O22+'11.อากาศอำนวย'!O22+'12.พระอาจารย์วัน'!O22+'13.เต่างอย'!O22+'14.โคกศรีสุพรรณ'!O22+'15.เจริญศิลป์'!O22+'16.โพนนาแก้ว'!O22+'17.สว่างแดนดิน'!O22+'18.พระอาจารย์แบน'!O22</f>
        <v>0</v>
      </c>
      <c r="P22" s="110">
        <f>+'1.สกลนคร ใส่เดือน พย มาด้วย'!P22+'2.กุสุมาลย์'!P22+'3.กุดบาก'!P22+'4.พระอาจารย์ฝั้น '!P22+'5.พังโคน ใส่มา 12 เดือน'!P22+'6.วาริชภูมิ'!P22+'7.นิคมน้ำอูน'!P22+'8.วานรนิวาส'!P22+'9.คำตากล้า'!P22+'10.พระอาจารย์มั่น'!P22+'11.อากาศอำนวย'!P22+'12.พระอาจารย์วัน'!P22+'13.เต่างอย'!P22+'14.โคกศรีสุพรรณ'!P22+'15.เจริญศิลป์'!P22+'16.โพนนาแก้ว'!P22+'17.สว่างแดนดิน'!P22+'18.พระอาจารย์แบน'!P22</f>
        <v>0</v>
      </c>
      <c r="Q22" s="110">
        <f>+'1.สกลนคร ใส่เดือน พย มาด้วย'!Q22+'2.กุสุมาลย์'!Q22+'3.กุดบาก'!Q22+'4.พระอาจารย์ฝั้น '!Q22+'5.พังโคน ใส่มา 12 เดือน'!Q22+'6.วาริชภูมิ'!Q22+'7.นิคมน้ำอูน'!Q22+'8.วานรนิวาส'!Q22+'9.คำตากล้า'!Q22+'10.พระอาจารย์มั่น'!Q22+'11.อากาศอำนวย'!Q22+'12.พระอาจารย์วัน'!Q22+'13.เต่างอย'!Q22+'14.โคกศรีสุพรรณ'!Q22+'15.เจริญศิลป์'!Q22+'16.โพนนาแก้ว'!Q22+'17.สว่างแดนดิน'!Q22+'18.พระอาจารย์แบน'!Q22</f>
        <v>0</v>
      </c>
      <c r="R22" s="110">
        <f>+'1.สกลนคร ใส่เดือน พย มาด้วย'!R22+'2.กุสุมาลย์'!R22+'3.กุดบาก'!R22+'4.พระอาจารย์ฝั้น '!R22+'5.พังโคน ใส่มา 12 เดือน'!R22+'6.วาริชภูมิ'!R22+'7.นิคมน้ำอูน'!R22+'8.วานรนิวาส'!R22+'9.คำตากล้า'!R22+'10.พระอาจารย์มั่น'!R22+'11.อากาศอำนวย'!R22+'12.พระอาจารย์วัน'!R22+'13.เต่างอย'!R22+'14.โคกศรีสุพรรณ'!R22+'15.เจริญศิลป์'!R22+'16.โพนนาแก้ว'!R22+'17.สว่างแดนดิน'!R22+'18.พระอาจารย์แบน'!R22</f>
        <v>0</v>
      </c>
      <c r="S22" s="110">
        <f>+'1.สกลนคร ใส่เดือน พย มาด้วย'!S22+'2.กุสุมาลย์'!S22+'3.กุดบาก'!S22+'4.พระอาจารย์ฝั้น '!S22+'5.พังโคน ใส่มา 12 เดือน'!S22+'6.วาริชภูมิ'!S22+'7.นิคมน้ำอูน'!S22+'8.วานรนิวาส'!S22+'9.คำตากล้า'!S22+'10.พระอาจารย์มั่น'!S22+'11.อากาศอำนวย'!S22+'12.พระอาจารย์วัน'!S22+'13.เต่างอย'!S22+'14.โคกศรีสุพรรณ'!S22+'15.เจริญศิลป์'!S22+'16.โพนนาแก้ว'!S22+'17.สว่างแดนดิน'!S22+'18.พระอาจารย์แบน'!S22</f>
        <v>0</v>
      </c>
      <c r="T22" s="110">
        <f>+'1.สกลนคร ใส่เดือน พย มาด้วย'!T22+'2.กุสุมาลย์'!T22+'3.กุดบาก'!T22+'4.พระอาจารย์ฝั้น '!T22+'5.พังโคน ใส่มา 12 เดือน'!T22+'6.วาริชภูมิ'!T22+'7.นิคมน้ำอูน'!T22+'8.วานรนิวาส'!T22+'9.คำตากล้า'!T22+'10.พระอาจารย์มั่น'!T22+'11.อากาศอำนวย'!T22+'12.พระอาจารย์วัน'!T22+'13.เต่างอย'!T22+'14.โคกศรีสุพรรณ'!T22+'15.เจริญศิลป์'!T22+'16.โพนนาแก้ว'!T22+'17.สว่างแดนดิน'!T22+'18.พระอาจารย์แบน'!T22</f>
        <v>0</v>
      </c>
      <c r="U22" s="110">
        <f>+'1.สกลนคร ใส่เดือน พย มาด้วย'!U22+'2.กุสุมาลย์'!U22+'3.กุดบาก'!U22+'4.พระอาจารย์ฝั้น '!U22+'5.พังโคน ใส่มา 12 เดือน'!U22+'6.วาริชภูมิ'!U22+'7.นิคมน้ำอูน'!U22+'8.วานรนิวาส'!U22+'9.คำตากล้า'!U22+'10.พระอาจารย์มั่น'!U22+'11.อากาศอำนวย'!U22+'12.พระอาจารย์วัน'!U22+'13.เต่างอย'!U22+'14.โคกศรีสุพรรณ'!U22+'15.เจริญศิลป์'!U22+'16.โพนนาแก้ว'!U22+'17.สว่างแดนดิน'!U22+'18.พระอาจารย์แบน'!U22</f>
        <v>0</v>
      </c>
      <c r="V22" s="110">
        <f>+'1.สกลนคร ใส่เดือน พย มาด้วย'!V22+'2.กุสุมาลย์'!V22+'3.กุดบาก'!V22+'4.พระอาจารย์ฝั้น '!V22+'5.พังโคน ใส่มา 12 เดือน'!V22+'6.วาริชภูมิ'!V22+'7.นิคมน้ำอูน'!V22+'8.วานรนิวาส'!V22+'9.คำตากล้า'!V22+'10.พระอาจารย์มั่น'!V22+'11.อากาศอำนวย'!V22+'12.พระอาจารย์วัน'!V22+'13.เต่างอย'!V22+'14.โคกศรีสุพรรณ'!V22+'15.เจริญศิลป์'!V22+'16.โพนนาแก้ว'!V22+'17.สว่างแดนดิน'!V22+'18.พระอาจารย์แบน'!V22</f>
        <v>0</v>
      </c>
      <c r="W22" s="110">
        <f>+'1.สกลนคร ใส่เดือน พย มาด้วย'!W22+'2.กุสุมาลย์'!W22+'3.กุดบาก'!W22+'4.พระอาจารย์ฝั้น '!W22+'5.พังโคน ใส่มา 12 เดือน'!W22+'6.วาริชภูมิ'!W22+'7.นิคมน้ำอูน'!W22+'8.วานรนิวาส'!W22+'9.คำตากล้า'!W22+'10.พระอาจารย์มั่น'!W22+'11.อากาศอำนวย'!W22+'12.พระอาจารย์วัน'!W22+'13.เต่างอย'!W22+'14.โคกศรีสุพรรณ'!W22+'15.เจริญศิลป์'!W22+'16.โพนนาแก้ว'!W22+'17.สว่างแดนดิน'!W22+'18.พระอาจารย์แบน'!W22</f>
        <v>0</v>
      </c>
      <c r="X22" s="110">
        <f>+'1.สกลนคร ใส่เดือน พย มาด้วย'!X22+'2.กุสุมาลย์'!X22+'3.กุดบาก'!X22+'4.พระอาจารย์ฝั้น '!X22+'5.พังโคน ใส่มา 12 เดือน'!X22+'6.วาริชภูมิ'!X22+'7.นิคมน้ำอูน'!X22+'8.วานรนิวาส'!X22+'9.คำตากล้า'!X22+'10.พระอาจารย์มั่น'!X22+'11.อากาศอำนวย'!X22+'12.พระอาจารย์วัน'!X22+'13.เต่างอย'!X22+'14.โคกศรีสุพรรณ'!X22+'15.เจริญศิลป์'!X22+'16.โพนนาแก้ว'!X22+'17.สว่างแดนดิน'!X22+'18.พระอาจารย์แบน'!X22</f>
        <v>0</v>
      </c>
      <c r="Y22" s="110">
        <f>+'1.สกลนคร ใส่เดือน พย มาด้วย'!Y22+'2.กุสุมาลย์'!Y22+'3.กุดบาก'!Y22+'4.พระอาจารย์ฝั้น '!Y22+'5.พังโคน ใส่มา 12 เดือน'!Y22+'6.วาริชภูมิ'!Y22+'7.นิคมน้ำอูน'!Y22+'8.วานรนิวาส'!Y22+'9.คำตากล้า'!Y22+'10.พระอาจารย์มั่น'!Y22+'11.อากาศอำนวย'!Y22+'12.พระอาจารย์วัน'!Y22+'13.เต่างอย'!Y22+'14.โคกศรีสุพรรณ'!Y22+'15.เจริญศิลป์'!Y22+'16.โพนนาแก้ว'!Y22+'17.สว่างแดนดิน'!Y22+'18.พระอาจารย์แบน'!Y22</f>
        <v>0</v>
      </c>
      <c r="Z22" s="110">
        <f>+'1.สกลนคร ใส่เดือน พย มาด้วย'!Z22+'2.กุสุมาลย์'!Z22+'3.กุดบาก'!Z22+'4.พระอาจารย์ฝั้น '!Z22+'5.พังโคน ใส่มา 12 เดือน'!Z22+'6.วาริชภูมิ'!Z22+'7.นิคมน้ำอูน'!Z22+'8.วานรนิวาส'!Z22+'9.คำตากล้า'!Z22+'10.พระอาจารย์มั่น'!Z22+'11.อากาศอำนวย'!Z22+'12.พระอาจารย์วัน'!Z22+'13.เต่างอย'!Z22+'14.โคกศรีสุพรรณ'!Z22+'15.เจริญศิลป์'!Z22+'16.โพนนาแก้ว'!Z22+'17.สว่างแดนดิน'!Z22+'18.พระอาจารย์แบน'!Z22</f>
        <v>0</v>
      </c>
      <c r="AA22" s="110">
        <f>+'1.สกลนคร ใส่เดือน พย มาด้วย'!AA22+'2.กุสุมาลย์'!AA22+'3.กุดบาก'!AA22+'4.พระอาจารย์ฝั้น '!AA22+'5.พังโคน ใส่มา 12 เดือน'!AA22+'6.วาริชภูมิ'!AA22+'7.นิคมน้ำอูน'!AA22+'8.วานรนิวาส'!AA22+'9.คำตากล้า'!AA22+'10.พระอาจารย์มั่น'!AA22+'11.อากาศอำนวย'!AA22+'12.พระอาจารย์วัน'!AA22+'13.เต่างอย'!AA22+'14.โคกศรีสุพรรณ'!AA22+'15.เจริญศิลป์'!AA22+'16.โพนนาแก้ว'!AA22+'17.สว่างแดนดิน'!AA22+'18.พระอาจารย์แบน'!AA22</f>
        <v>0</v>
      </c>
      <c r="AB22" s="110">
        <f>+'1.สกลนคร ใส่เดือน พย มาด้วย'!AB22+'2.กุสุมาลย์'!AB22+'3.กุดบาก'!AB22+'4.พระอาจารย์ฝั้น '!AB22+'5.พังโคน ใส่มา 12 เดือน'!AB22+'6.วาริชภูมิ'!AB22+'7.นิคมน้ำอูน'!AB22+'8.วานรนิวาส'!AB22+'9.คำตากล้า'!AB22+'10.พระอาจารย์มั่น'!AB22+'11.อากาศอำนวย'!AB22+'12.พระอาจารย์วัน'!AB22+'13.เต่างอย'!AB22+'14.โคกศรีสุพรรณ'!AB22+'15.เจริญศิลป์'!AB22+'16.โพนนาแก้ว'!AB22+'17.สว่างแดนดิน'!AB22+'18.พระอาจารย์แบน'!AB22</f>
        <v>0</v>
      </c>
      <c r="AC22" s="110">
        <f>+'1.สกลนคร ใส่เดือน พย มาด้วย'!AC22+'2.กุสุมาลย์'!AC22+'3.กุดบาก'!AC22+'4.พระอาจารย์ฝั้น '!AC22+'5.พังโคน ใส่มา 12 เดือน'!AC22+'6.วาริชภูมิ'!AC22+'7.นิคมน้ำอูน'!AC22+'8.วานรนิวาส'!AC22+'9.คำตากล้า'!AC22+'10.พระอาจารย์มั่น'!AC22+'11.อากาศอำนวย'!AC22+'12.พระอาจารย์วัน'!AC22+'13.เต่างอย'!AC22+'14.โคกศรีสุพรรณ'!AC22+'15.เจริญศิลป์'!AC22+'16.โพนนาแก้ว'!AC22+'17.สว่างแดนดิน'!AC22+'18.พระอาจารย์แบน'!AC22</f>
        <v>0</v>
      </c>
      <c r="AD22" s="110" t="e">
        <f t="shared" si="4"/>
        <v>#REF!</v>
      </c>
      <c r="AE22" s="111" t="e">
        <f t="shared" si="5"/>
        <v>#REF!</v>
      </c>
      <c r="AF22" s="110" t="e">
        <f t="shared" si="6"/>
        <v>#REF!</v>
      </c>
      <c r="AG22" s="111" t="e">
        <f t="shared" si="7"/>
        <v>#REF!</v>
      </c>
    </row>
    <row r="23" spans="2:33" ht="24" customHeight="1">
      <c r="B23" s="109"/>
      <c r="C23" s="109"/>
      <c r="D23" s="109" t="s">
        <v>28</v>
      </c>
      <c r="E23" s="110">
        <f>+'1.สกลนคร ใส่เดือน พย มาด้วย'!E23+'2.กุสุมาลย์'!E23+'3.กุดบาก'!E23+'4.พระอาจารย์ฝั้น '!E23+'5.พังโคน ใส่มา 12 เดือน'!E23+'6.วาริชภูมิ'!E23+'7.นิคมน้ำอูน'!E23+'8.วานรนิวาส'!E23+'9.คำตากล้า'!E23+'10.พระอาจารย์มั่น'!E23+'11.อากาศอำนวย'!E23+'12.พระอาจารย์วัน'!E23+'13.เต่างอย'!E23+'14.โคกศรีสุพรรณ'!E23+'15.เจริญศิลป์'!E23+'16.โพนนาแก้ว'!E23+'17.สว่างแดนดิน'!E23+'18.พระอาจารย์แบน'!E23</f>
        <v>25337275.620000001</v>
      </c>
      <c r="F23" s="110">
        <f>+'1.สกลนคร ใส่เดือน พย มาด้วย'!F23+'2.กุสุมาลย์'!F23+'3.กุดบาก'!F23+'4.พระอาจารย์ฝั้น '!F23+'5.พังโคน ใส่มา 12 เดือน'!F23+'6.วาริชภูมิ'!F23+'7.นิคมน้ำอูน'!F23+'8.วานรนิวาส'!F23+'9.คำตากล้า'!F23+'10.พระอาจารย์มั่น'!F23+'11.อากาศอำนวย'!F23+'12.พระอาจารย์วัน'!F23+'13.เต่างอย'!F23+'14.โคกศรีสุพรรณ'!F23+'15.เจริญศิลป์'!F23+'16.โพนนาแก้ว'!F23+'17.สว่างแดนดิน'!F23+'18.พระอาจารย์แบน'!F23</f>
        <v>2937668.37</v>
      </c>
      <c r="G23" s="110">
        <f>+'1.สกลนคร ใส่เดือน พย มาด้วย'!G23+'2.กุสุมาลย์'!G23+'3.กุดบาก'!G23+'4.พระอาจารย์ฝั้น '!F22+'5.พังโคน ใส่มา 12 เดือน'!G23+'6.วาริชภูมิ'!G23+'7.นิคมน้ำอูน'!G23+'8.วานรนิวาส'!G23+'9.คำตากล้า'!G23+'10.พระอาจารย์มั่น'!G23+'11.อากาศอำนวย'!G23+'12.พระอาจารย์วัน'!G23+'13.เต่างอย'!G23+'14.โคกศรีสุพรรณ'!G23+'15.เจริญศิลป์'!G23+'16.โพนนาแก้ว'!G23+'17.สว่างแดนดิน'!G23+'18.พระอาจารย์แบน'!G23</f>
        <v>3922742.6500000004</v>
      </c>
      <c r="H23" s="110">
        <f>+'1.สกลนคร ใส่เดือน พย มาด้วย'!H23+'2.กุสุมาลย์'!H23+'3.กุดบาก'!H23+'4.พระอาจารย์ฝั้น '!H23+'5.พังโคน ใส่มา 12 เดือน'!H23+'6.วาริชภูมิ'!H23+'7.นิคมน้ำอูน'!H23+'8.วานรนิวาส'!H23+'9.คำตากล้า'!H23+'10.พระอาจารย์มั่น'!H23+'11.อากาศอำนวย'!H23+'12.พระอาจารย์วัน'!H23+'13.เต่างอย'!H23+'14.โคกศรีสุพรรณ'!H23+'15.เจริญศิลป์'!H23+'16.โพนนาแก้ว'!H23+'17.สว่างแดนดิน'!H23+'18.พระอาจารย์แบน'!H23</f>
        <v>247858.22</v>
      </c>
      <c r="I23" s="110">
        <f>+'1.สกลนคร ใส่เดือน พย มาด้วย'!I23+'2.กุสุมาลย์'!I23+'3.กุดบาก'!I23+'4.พระอาจารย์ฝั้น '!I23+'5.พังโคน ใส่มา 12 เดือน'!I23+'6.วาริชภูมิ'!I23+'7.นิคมน้ำอูน'!I23+'8.วานรนิวาส'!I23+'9.คำตากล้า'!I23+'10.พระอาจารย์มั่น'!I23+'11.อากาศอำนวย'!I23+'12.พระอาจารย์วัน'!I23+'13.เต่างอย'!I23+'14.โคกศรีสุพรรณ'!I23+'15.เจริญศิลป์'!I23+'16.โพนนาแก้ว'!I23+'17.สว่างแดนดิน'!I23+'18.พระอาจารย์แบน'!I23</f>
        <v>0</v>
      </c>
      <c r="J23" s="110">
        <f>+'1.สกลนคร ใส่เดือน พย มาด้วย'!J23+'2.กุสุมาลย์'!J23+'3.กุดบาก'!J23+'4.พระอาจารย์ฝั้น '!J23+'5.พังโคน ใส่มา 12 เดือน'!J23+'6.วาริชภูมิ'!J23+'7.นิคมน้ำอูน'!J23+'8.วานรนิวาส'!J23+'9.คำตากล้า'!J23+'10.พระอาจารย์มั่น'!J23+'11.อากาศอำนวย'!J23+'12.พระอาจารย์วัน'!J23+'13.เต่างอย'!J23+'14.โคกศรีสุพรรณ'!J23+'15.เจริญศิลป์'!J23+'16.โพนนาแก้ว'!J23+'17.สว่างแดนดิน'!J23+'18.พระอาจารย์แบน'!J23</f>
        <v>101267</v>
      </c>
      <c r="K23" s="110">
        <f>+'1.สกลนคร ใส่เดือน พย มาด้วย'!K23+'2.กุสุมาลย์'!K23+'3.กุดบาก'!K23+'4.พระอาจารย์ฝั้น '!K23+'5.พังโคน ใส่มา 12 เดือน'!K23+'6.วาริชภูมิ'!K23+'7.นิคมน้ำอูน'!K23+'8.วานรนิวาส'!K23+'9.คำตากล้า'!K23+'10.พระอาจารย์มั่น'!K23+'11.อากาศอำนวย'!K23+'12.พระอาจารย์วัน'!K23+'13.เต่างอย'!K23+'14.โคกศรีสุพรรณ'!K23+'15.เจริญศิลป์'!K23+'16.โพนนาแก้ว'!K23+'17.สว่างแดนดิน'!K23+'18.พระอาจารย์แบน'!K23</f>
        <v>0</v>
      </c>
      <c r="L23" s="110">
        <f>+'1.สกลนคร ใส่เดือน พย มาด้วย'!L23+'2.กุสุมาลย์'!L23+'3.กุดบาก'!L23+'4.พระอาจารย์ฝั้น '!L23+'5.พังโคน ใส่มา 12 เดือน'!L23+'6.วาริชภูมิ'!L23+'7.นิคมน้ำอูน'!L23+'8.วานรนิวาส'!L23+'9.คำตากล้า'!L23+'10.พระอาจารย์มั่น'!L23+'11.อากาศอำนวย'!L23+'12.พระอาจารย์วัน'!L23+'13.เต่างอย'!L23+'14.โคกศรีสุพรรณ'!L23+'15.เจริญศิลป์'!L23+'16.โพนนาแก้ว'!L23+'17.สว่างแดนดิน'!L23+'18.พระอาจารย์แบน'!L23</f>
        <v>4002.25</v>
      </c>
      <c r="M23" s="110">
        <f>+'1.สกลนคร ใส่เดือน พย มาด้วย'!M23+'2.กุสุมาลย์'!M23+'3.กุดบาก'!M23+'4.พระอาจารย์ฝั้น '!M23+'5.พังโคน ใส่มา 12 เดือน'!M23+'6.วาริชภูมิ'!M23+'7.นิคมน้ำอูน'!M23+'8.วานรนิวาส'!M23+'9.คำตากล้า'!M23+'10.พระอาจารย์มั่น'!M23+'11.อากาศอำนวย'!M23+'12.พระอาจารย์วัน'!M23+'13.เต่างอย'!M23+'14.โคกศรีสุพรรณ'!M23+'15.เจริญศิลป์'!M23+'16.โพนนาแก้ว'!M23+'17.สว่างแดนดิน'!M23+'18.พระอาจารย์แบน'!M23</f>
        <v>0</v>
      </c>
      <c r="N23" s="110">
        <f>+'1.สกลนคร ใส่เดือน พย มาด้วย'!N23+'2.กุสุมาลย์'!N23+'3.กุดบาก'!N23+'4.พระอาจารย์ฝั้น '!N23+'5.พังโคน ใส่มา 12 เดือน'!N23+'6.วาริชภูมิ'!N23+'7.นิคมน้ำอูน'!N23+'8.วานรนิวาส'!N23+'9.คำตากล้า'!N23+'10.พระอาจารย์มั่น'!N23+'11.อากาศอำนวย'!N23+'12.พระอาจารย์วัน'!N23+'13.เต่างอย'!N23+'14.โคกศรีสุพรรณ'!N23+'15.เจริญศิลป์'!N23+'16.โพนนาแก้ว'!N23+'17.สว่างแดนดิน'!N23+'18.พระอาจารย์แบน'!N23</f>
        <v>14489.56</v>
      </c>
      <c r="O23" s="110">
        <f>+'1.สกลนคร ใส่เดือน พย มาด้วย'!O23+'2.กุสุมาลย์'!O23+'3.กุดบาก'!O23+'4.พระอาจารย์ฝั้น '!O23+'5.พังโคน ใส่มา 12 เดือน'!O23+'6.วาริชภูมิ'!O23+'7.นิคมน้ำอูน'!O23+'8.วานรนิวาส'!O23+'9.คำตากล้า'!O23+'10.พระอาจารย์มั่น'!O23+'11.อากาศอำนวย'!O23+'12.พระอาจารย์วัน'!O23+'13.เต่างอย'!O23+'14.โคกศรีสุพรรณ'!O23+'15.เจริญศิลป์'!O23+'16.โพนนาแก้ว'!O23+'17.สว่างแดนดิน'!O23+'18.พระอาจารย์แบน'!O23</f>
        <v>0</v>
      </c>
      <c r="P23" s="110">
        <f>+'1.สกลนคร ใส่เดือน พย มาด้วย'!P23+'2.กุสุมาลย์'!P23+'3.กุดบาก'!P23+'4.พระอาจารย์ฝั้น '!P23+'5.พังโคน ใส่มา 12 เดือน'!P23+'6.วาริชภูมิ'!P23+'7.นิคมน้ำอูน'!P23+'8.วานรนิวาส'!P23+'9.คำตากล้า'!P23+'10.พระอาจารย์มั่น'!P23+'11.อากาศอำนวย'!P23+'12.พระอาจารย์วัน'!P23+'13.เต่างอย'!P23+'14.โคกศรีสุพรรณ'!P23+'15.เจริญศิลป์'!P23+'16.โพนนาแก้ว'!P23+'17.สว่างแดนดิน'!P23+'18.พระอาจารย์แบน'!P23</f>
        <v>8000</v>
      </c>
      <c r="Q23" s="110">
        <f>+'1.สกลนคร ใส่เดือน พย มาด้วย'!Q23+'2.กุสุมาลย์'!Q23+'3.กุดบาก'!Q23+'4.พระอาจารย์ฝั้น '!Q23+'5.พังโคน ใส่มา 12 เดือน'!Q23+'6.วาริชภูมิ'!Q23+'7.นิคมน้ำอูน'!Q23+'8.วานรนิวาส'!Q23+'9.คำตากล้า'!Q23+'10.พระอาจารย์มั่น'!Q23+'11.อากาศอำนวย'!Q23+'12.พระอาจารย์วัน'!Q23+'13.เต่างอย'!Q23+'14.โคกศรีสุพรรณ'!Q23+'15.เจริญศิลป์'!Q23+'16.โพนนาแก้ว'!Q23+'17.สว่างแดนดิน'!Q23+'18.พระอาจารย์แบน'!Q23</f>
        <v>0</v>
      </c>
      <c r="R23" s="110">
        <f>+'1.สกลนคร ใส่เดือน พย มาด้วย'!R23+'2.กุสุมาลย์'!R23+'3.กุดบาก'!R23+'4.พระอาจารย์ฝั้น '!R23+'5.พังโคน ใส่มา 12 เดือน'!R23+'6.วาริชภูมิ'!R23+'7.นิคมน้ำอูน'!R23+'8.วานรนิวาส'!R23+'9.คำตากล้า'!R23+'10.พระอาจารย์มั่น'!R23+'11.อากาศอำนวย'!R23+'12.พระอาจารย์วัน'!R23+'13.เต่างอย'!R23+'14.โคกศรีสุพรรณ'!R23+'15.เจริญศิลป์'!R23+'16.โพนนาแก้ว'!R23+'17.สว่างแดนดิน'!R23+'18.พระอาจารย์แบน'!R23</f>
        <v>22688.55</v>
      </c>
      <c r="S23" s="110">
        <f>+'1.สกลนคร ใส่เดือน พย มาด้วย'!S23+'2.กุสุมาลย์'!S23+'3.กุดบาก'!S23+'4.พระอาจารย์ฝั้น '!S23+'5.พังโคน ใส่มา 12 เดือน'!S23+'6.วาริชภูมิ'!S23+'7.นิคมน้ำอูน'!S23+'8.วานรนิวาส'!S23+'9.คำตากล้า'!S23+'10.พระอาจารย์มั่น'!S23+'11.อากาศอำนวย'!S23+'12.พระอาจารย์วัน'!S23+'13.เต่างอย'!S23+'14.โคกศรีสุพรรณ'!S23+'15.เจริญศิลป์'!S23+'16.โพนนาแก้ว'!S23+'17.สว่างแดนดิน'!S23+'18.พระอาจารย์แบน'!S23</f>
        <v>0</v>
      </c>
      <c r="T23" s="110">
        <f>+'1.สกลนคร ใส่เดือน พย มาด้วย'!T23+'2.กุสุมาลย์'!T23+'3.กุดบาก'!T23+'4.พระอาจารย์ฝั้น '!T23+'5.พังโคน ใส่มา 12 เดือน'!T23+'6.วาริชภูมิ'!T23+'7.นิคมน้ำอูน'!T23+'8.วานรนิวาส'!T23+'9.คำตากล้า'!T23+'10.พระอาจารย์มั่น'!T23+'11.อากาศอำนวย'!T23+'12.พระอาจารย์วัน'!T23+'13.เต่างอย'!T23+'14.โคกศรีสุพรรณ'!T23+'15.เจริญศิลป์'!T23+'16.โพนนาแก้ว'!T23+'17.สว่างแดนดิน'!T23+'18.พระอาจารย์แบน'!T23</f>
        <v>1116</v>
      </c>
      <c r="U23" s="110">
        <f>+'1.สกลนคร ใส่เดือน พย มาด้วย'!U23+'2.กุสุมาลย์'!U23+'3.กุดบาก'!U23+'4.พระอาจารย์ฝั้น '!U23+'5.พังโคน ใส่มา 12 เดือน'!U23+'6.วาริชภูมิ'!U23+'7.นิคมน้ำอูน'!U23+'8.วานรนิวาส'!U23+'9.คำตากล้า'!U23+'10.พระอาจารย์มั่น'!U23+'11.อากาศอำนวย'!U23+'12.พระอาจารย์วัน'!U23+'13.เต่างอย'!U23+'14.โคกศรีสุพรรณ'!U23+'15.เจริญศิลป์'!U23+'16.โพนนาแก้ว'!U23+'17.สว่างแดนดิน'!U23+'18.พระอาจารย์แบน'!U23</f>
        <v>0</v>
      </c>
      <c r="V23" s="110">
        <f>+'1.สกลนคร ใส่เดือน พย มาด้วย'!V23+'2.กุสุมาลย์'!V23+'3.กุดบาก'!V23+'4.พระอาจารย์ฝั้น '!V23+'5.พังโคน ใส่มา 12 เดือน'!V23+'6.วาริชภูมิ'!V23+'7.นิคมน้ำอูน'!V23+'8.วานรนิวาส'!V23+'9.คำตากล้า'!V23+'10.พระอาจารย์มั่น'!V23+'11.อากาศอำนวย'!V23+'12.พระอาจารย์วัน'!V23+'13.เต่างอย'!V23+'14.โคกศรีสุพรรณ'!V23+'15.เจริญศิลป์'!V23+'16.โพนนาแก้ว'!V23+'17.สว่างแดนดิน'!V23+'18.พระอาจารย์แบน'!V23</f>
        <v>42276.56</v>
      </c>
      <c r="W23" s="110">
        <f>+'1.สกลนคร ใส่เดือน พย มาด้วย'!W23+'2.กุสุมาลย์'!W23+'3.กุดบาก'!W23+'4.พระอาจารย์ฝั้น '!W23+'5.พังโคน ใส่มา 12 เดือน'!W23+'6.วาริชภูมิ'!W23+'7.นิคมน้ำอูน'!W23+'8.วานรนิวาส'!W23+'9.คำตากล้า'!W23+'10.พระอาจารย์มั่น'!W23+'11.อากาศอำนวย'!W23+'12.พระอาจารย์วัน'!W23+'13.เต่างอย'!W23+'14.โคกศรีสุพรรณ'!W23+'15.เจริญศิลป์'!W23+'16.โพนนาแก้ว'!W23+'17.สว่างแดนดิน'!W23+'18.พระอาจารย์แบน'!W23</f>
        <v>0</v>
      </c>
      <c r="X23" s="110">
        <f>+'1.สกลนคร ใส่เดือน พย มาด้วย'!X23+'2.กุสุมาลย์'!X23+'3.กุดบาก'!X23+'4.พระอาจารย์ฝั้น '!X23+'5.พังโคน ใส่มา 12 เดือน'!X23+'6.วาริชภูมิ'!X23+'7.นิคมน้ำอูน'!X23+'8.วานรนิวาส'!X23+'9.คำตากล้า'!X23+'10.พระอาจารย์มั่น'!X23+'11.อากาศอำนวย'!X23+'12.พระอาจารย์วัน'!X23+'13.เต่างอย'!X23+'14.โคกศรีสุพรรณ'!X23+'15.เจริญศิลป์'!X23+'16.โพนนาแก้ว'!X23+'17.สว่างแดนดิน'!X23+'18.พระอาจารย์แบน'!X23</f>
        <v>16573.22</v>
      </c>
      <c r="Y23" s="110">
        <f>+'1.สกลนคร ใส่เดือน พย มาด้วย'!Y23+'2.กุสุมาลย์'!Y23+'3.กุดบาก'!Y23+'4.พระอาจารย์ฝั้น '!Y23+'5.พังโคน ใส่มา 12 เดือน'!Y23+'6.วาริชภูมิ'!Y23+'7.นิคมน้ำอูน'!Y23+'8.วานรนิวาส'!Y23+'9.คำตากล้า'!Y23+'10.พระอาจารย์มั่น'!Y23+'11.อากาศอำนวย'!Y23+'12.พระอาจารย์วัน'!Y23+'13.เต่างอย'!Y23+'14.โคกศรีสุพรรณ'!Y23+'15.เจริญศิลป์'!Y23+'16.โพนนาแก้ว'!Y23+'17.สว่างแดนดิน'!Y23+'18.พระอาจารย์แบน'!Y23</f>
        <v>0</v>
      </c>
      <c r="Z23" s="110">
        <f>+'1.สกลนคร ใส่เดือน พย มาด้วย'!Z23+'2.กุสุมาลย์'!Z23+'3.กุดบาก'!Z23+'4.พระอาจารย์ฝั้น '!Z23+'5.พังโคน ใส่มา 12 เดือน'!Z23+'6.วาริชภูมิ'!Z23+'7.นิคมน้ำอูน'!Z23+'8.วานรนิวาส'!Z23+'9.คำตากล้า'!Z23+'10.พระอาจารย์มั่น'!Z23+'11.อากาศอำนวย'!Z23+'12.พระอาจารย์วัน'!Z23+'13.เต่างอย'!Z23+'14.โคกศรีสุพรรณ'!Z23+'15.เจริญศิลป์'!Z23+'16.โพนนาแก้ว'!Z23+'17.สว่างแดนดิน'!Z23+'18.พระอาจารย์แบน'!Z23</f>
        <v>22974</v>
      </c>
      <c r="AA23" s="110">
        <f>+'1.สกลนคร ใส่เดือน พย มาด้วย'!AA23+'2.กุสุมาลย์'!AA23+'3.กุดบาก'!AA23+'4.พระอาจารย์ฝั้น '!AA23+'5.พังโคน ใส่มา 12 เดือน'!AA23+'6.วาริชภูมิ'!AA23+'7.นิคมน้ำอูน'!AA23+'8.วานรนิวาส'!AA23+'9.คำตากล้า'!AA23+'10.พระอาจารย์มั่น'!AA23+'11.อากาศอำนวย'!AA23+'12.พระอาจารย์วัน'!AA23+'13.เต่างอย'!AA23+'14.โคกศรีสุพรรณ'!AA23+'15.เจริญศิลป์'!AA23+'16.โพนนาแก้ว'!AA23+'17.สว่างแดนดิน'!AA23+'18.พระอาจารย์แบน'!AA23</f>
        <v>0</v>
      </c>
      <c r="AB23" s="110">
        <f>+'1.สกลนคร ใส่เดือน พย มาด้วย'!AB23+'2.กุสุมาลย์'!AB23+'3.กุดบาก'!AB23+'4.พระอาจารย์ฝั้น '!AB23+'5.พังโคน ใส่มา 12 เดือน'!AB23+'6.วาริชภูมิ'!AB23+'7.นิคมน้ำอูน'!AB23+'8.วานรนิวาส'!AB23+'9.คำตากล้า'!AB23+'10.พระอาจารย์มั่น'!AB23+'11.อากาศอำนวย'!AB23+'12.พระอาจารย์วัน'!AB23+'13.เต่างอย'!AB23+'14.โคกศรีสุพรรณ'!AB23+'15.เจริญศิลป์'!AB23+'16.โพนนาแก้ว'!AB23+'17.สว่างแดนดิน'!AB23+'18.พระอาจารย์แบน'!AB23</f>
        <v>3987</v>
      </c>
      <c r="AC23" s="110">
        <f>+'1.สกลนคร ใส่เดือน พย มาด้วย'!AC23+'2.กุสุมาลย์'!AC23+'3.กุดบาก'!AC23+'4.พระอาจารย์ฝั้น '!AC23+'5.พังโคน ใส่มา 12 เดือน'!AC23+'6.วาริชภูมิ'!AC23+'7.นิคมน้ำอูน'!AC23+'8.วานรนิวาส'!AC23+'9.คำตากล้า'!AC23+'10.พระอาจารย์มั่น'!AC23+'11.อากาศอำนวย'!AC23+'12.พระอาจารย์วัน'!AC23+'13.เต่างอย'!AC23+'14.โคกศรีสุพรรณ'!AC23+'15.เจริญศิลป์'!AC23+'16.โพนนาแก้ว'!AC23+'17.สว่างแดนดิน'!AC23+'18.พระอาจารย์แบน'!AC23</f>
        <v>0</v>
      </c>
      <c r="AD23" s="110">
        <f t="shared" si="4"/>
        <v>7345643.379999999</v>
      </c>
      <c r="AE23" s="111">
        <f t="shared" si="5"/>
        <v>28.991449160389244</v>
      </c>
      <c r="AF23" s="110">
        <f t="shared" si="6"/>
        <v>17991632.240000002</v>
      </c>
      <c r="AG23" s="111">
        <f t="shared" si="7"/>
        <v>71.008550839610763</v>
      </c>
    </row>
    <row r="24" spans="2:33" ht="24" customHeight="1">
      <c r="B24" s="109"/>
      <c r="C24" s="109"/>
      <c r="D24" s="109" t="s">
        <v>30</v>
      </c>
      <c r="E24" s="110">
        <f>+'1.สกลนคร ใส่เดือน พย มาด้วย'!E24+'2.กุสุมาลย์'!E24+'3.กุดบาก'!E24+'4.พระอาจารย์ฝั้น '!E24+'5.พังโคน ใส่มา 12 เดือน'!E24+'6.วาริชภูมิ'!E24+'7.นิคมน้ำอูน'!E24+'8.วานรนิวาส'!E24+'9.คำตากล้า'!E24+'10.พระอาจารย์มั่น'!E24+'11.อากาศอำนวย'!E24+'12.พระอาจารย์วัน'!E24+'13.เต่างอย'!E24+'14.โคกศรีสุพรรณ'!E24+'15.เจริญศิลป์'!E24+'16.โพนนาแก้ว'!E24+'17.สว่างแดนดิน'!E24+'18.พระอาจารย์แบน'!E24</f>
        <v>4262846.3015000001</v>
      </c>
      <c r="F24" s="110" t="e">
        <f>+'1.สกลนคร ใส่เดือน พย มาด้วย'!F24+'2.กุสุมาลย์'!F24+'3.กุดบาก'!F24+'4.พระอาจารย์ฝั้น '!F24+'5.พังโคน ใส่มา 12 เดือน'!F24+'6.วาริชภูมิ'!F24+'7.นิคมน้ำอูน'!F24+'8.วานรนิวาส'!F24+'9.คำตากล้า'!F24+'10.พระอาจารย์มั่น'!F24+'11.อากาศอำนวย'!F24+'12.พระอาจารย์วัน'!F24+'13.เต่างอย'!F24+'14.โคกศรีสุพรรณ'!F24+'15.เจริญศิลป์'!F24+'16.โพนนาแก้ว'!F24+'17.สว่างแดนดิน'!F24+'18.พระอาจารย์แบน'!F24</f>
        <v>#VALUE!</v>
      </c>
      <c r="G24" s="110" t="e">
        <f>+'1.สกลนคร ใส่เดือน พย มาด้วย'!G24+'2.กุสุมาลย์'!G24+'3.กุดบาก'!G24+'4.พระอาจารย์ฝั้น '!G24+'5.พังโคน ใส่มา 12 เดือน'!G24+'6.วาริชภูมิ'!G24+'7.นิคมน้ำอูน'!G24+'8.วานรนิวาส'!G24+'9.คำตากล้า'!G24+'10.พระอาจารย์มั่น'!G24+'11.อากาศอำนวย'!G24+'12.พระอาจารย์วัน'!G24+'13.เต่างอย'!G24+'14.โคกศรีสุพรรณ'!G24+'15.เจริญศิลป์'!G24+'16.โพนนาแก้ว'!G24+'17.สว่างแดนดิน'!G24+'18.พระอาจารย์แบน'!G24</f>
        <v>#VALUE!</v>
      </c>
      <c r="H24" s="110">
        <f>+'1.สกลนคร ใส่เดือน พย มาด้วย'!H24+'2.กุสุมาลย์'!H24+'3.กุดบาก'!H24+'4.พระอาจารย์ฝั้น '!H24+'5.พังโคน ใส่มา 12 เดือน'!H24+'6.วาริชภูมิ'!H24+'7.นิคมน้ำอูน'!H24+'8.วานรนิวาส'!H24+'9.คำตากล้า'!H24+'10.พระอาจารย์มั่น'!H24+'11.อากาศอำนวย'!H24+'12.พระอาจารย์วัน'!H24+'13.เต่างอย'!H24+'14.โคกศรีสุพรรณ'!H24+'15.เจริญศิลป์'!H24+'16.โพนนาแก้ว'!H24+'17.สว่างแดนดิน'!H24+'18.พระอาจารย์แบน'!H24</f>
        <v>0</v>
      </c>
      <c r="I24" s="110">
        <f>+'1.สกลนคร ใส่เดือน พย มาด้วย'!I24+'2.กุสุมาลย์'!I24+'3.กุดบาก'!I24+'4.พระอาจารย์ฝั้น '!I24+'5.พังโคน ใส่มา 12 เดือน'!I24+'6.วาริชภูมิ'!I24+'7.นิคมน้ำอูน'!I24+'8.วานรนิวาส'!I24+'9.คำตากล้า'!I24+'10.พระอาจารย์มั่น'!I24+'11.อากาศอำนวย'!I24+'12.พระอาจารย์วัน'!I24+'13.เต่างอย'!I24+'14.โคกศรีสุพรรณ'!I24+'15.เจริญศิลป์'!I24+'16.โพนนาแก้ว'!I24+'17.สว่างแดนดิน'!I24+'18.พระอาจารย์แบน'!I24</f>
        <v>0</v>
      </c>
      <c r="J24" s="110">
        <f>+'1.สกลนคร ใส่เดือน พย มาด้วย'!J24+'2.กุสุมาลย์'!J24+'3.กุดบาก'!J24+'4.พระอาจารย์ฝั้น '!J24+'5.พังโคน ใส่มา 12 เดือน'!J24+'6.วาริชภูมิ'!J24+'7.นิคมน้ำอูน'!J24+'8.วานรนิวาส'!J24+'9.คำตากล้า'!J24+'10.พระอาจารย์มั่น'!J24+'11.อากาศอำนวย'!J24+'12.พระอาจารย์วัน'!J24+'13.เต่างอย'!J24+'14.โคกศรีสุพรรณ'!J24+'15.เจริญศิลป์'!J24+'16.โพนนาแก้ว'!J24+'17.สว่างแดนดิน'!J24+'18.พระอาจารย์แบน'!J24</f>
        <v>0</v>
      </c>
      <c r="K24" s="110">
        <f>+'1.สกลนคร ใส่เดือน พย มาด้วย'!K24+'2.กุสุมาลย์'!K24+'3.กุดบาก'!K24+'4.พระอาจารย์ฝั้น '!K24+'5.พังโคน ใส่มา 12 เดือน'!K24+'6.วาริชภูมิ'!K24+'7.นิคมน้ำอูน'!K24+'8.วานรนิวาส'!K24+'9.คำตากล้า'!K24+'10.พระอาจารย์มั่น'!K24+'11.อากาศอำนวย'!K24+'12.พระอาจารย์วัน'!K24+'13.เต่างอย'!K24+'14.โคกศรีสุพรรณ'!K24+'15.เจริญศิลป์'!K24+'16.โพนนาแก้ว'!K24+'17.สว่างแดนดิน'!K24+'18.พระอาจารย์แบน'!K24</f>
        <v>0</v>
      </c>
      <c r="L24" s="110">
        <f>+'1.สกลนคร ใส่เดือน พย มาด้วย'!L24+'2.กุสุมาลย์'!L24+'3.กุดบาก'!L24+'4.พระอาจารย์ฝั้น '!L24+'5.พังโคน ใส่มา 12 เดือน'!L24+'6.วาริชภูมิ'!L24+'7.นิคมน้ำอูน'!L24+'8.วานรนิวาส'!L24+'9.คำตากล้า'!L24+'10.พระอาจารย์มั่น'!L24+'11.อากาศอำนวย'!L24+'12.พระอาจารย์วัน'!L24+'13.เต่างอย'!L24+'14.โคกศรีสุพรรณ'!L24+'15.เจริญศิลป์'!L24+'16.โพนนาแก้ว'!L24+'17.สว่างแดนดิน'!L24+'18.พระอาจารย์แบน'!L24</f>
        <v>17144.59</v>
      </c>
      <c r="M24" s="110">
        <f>+'1.สกลนคร ใส่เดือน พย มาด้วย'!M24+'2.กุสุมาลย์'!M24+'3.กุดบาก'!M24+'4.พระอาจารย์ฝั้น '!M24+'5.พังโคน ใส่มา 12 เดือน'!M24+'6.วาริชภูมิ'!M24+'7.นิคมน้ำอูน'!M24+'8.วานรนิวาส'!M24+'9.คำตากล้า'!M24+'10.พระอาจารย์มั่น'!M24+'11.อากาศอำนวย'!M24+'12.พระอาจารย์วัน'!M24+'13.เต่างอย'!M24+'14.โคกศรีสุพรรณ'!M24+'15.เจริญศิลป์'!M24+'16.โพนนาแก้ว'!M24+'17.สว่างแดนดิน'!M24+'18.พระอาจารย์แบน'!M24</f>
        <v>0</v>
      </c>
      <c r="N24" s="110">
        <f>+'1.สกลนคร ใส่เดือน พย มาด้วย'!N24+'2.กุสุมาลย์'!N24+'3.กุดบาก'!N24+'4.พระอาจารย์ฝั้น '!N24+'5.พังโคน ใส่มา 12 เดือน'!N24+'6.วาริชภูมิ'!N24+'7.นิคมน้ำอูน'!N24+'8.วานรนิวาส'!N24+'9.คำตากล้า'!N24+'10.พระอาจารย์มั่น'!N24+'11.อากาศอำนวย'!N24+'12.พระอาจารย์วัน'!N24+'13.เต่างอย'!N24+'14.โคกศรีสุพรรณ'!N24+'15.เจริญศิลป์'!N24+'16.โพนนาแก้ว'!N24+'17.สว่างแดนดิน'!N24+'18.พระอาจารย์แบน'!N24</f>
        <v>0</v>
      </c>
      <c r="O24" s="110">
        <f>+'1.สกลนคร ใส่เดือน พย มาด้วย'!O24+'2.กุสุมาลย์'!O24+'3.กุดบาก'!O24+'4.พระอาจารย์ฝั้น '!O24+'5.พังโคน ใส่มา 12 เดือน'!O24+'6.วาริชภูมิ'!O24+'7.นิคมน้ำอูน'!O24+'8.วานรนิวาส'!O24+'9.คำตากล้า'!O24+'10.พระอาจารย์มั่น'!O24+'11.อากาศอำนวย'!O24+'12.พระอาจารย์วัน'!O24+'13.เต่างอย'!O24+'14.โคกศรีสุพรรณ'!O24+'15.เจริญศิลป์'!O24+'16.โพนนาแก้ว'!O24+'17.สว่างแดนดิน'!O24+'18.พระอาจารย์แบน'!O24</f>
        <v>0</v>
      </c>
      <c r="P24" s="110">
        <f>+'1.สกลนคร ใส่เดือน พย มาด้วย'!P24+'2.กุสุมาลย์'!P24+'3.กุดบาก'!P24+'4.พระอาจารย์ฝั้น '!P24+'5.พังโคน ใส่มา 12 เดือน'!P24+'6.วาริชภูมิ'!P24+'7.นิคมน้ำอูน'!P24+'8.วานรนิวาส'!P24+'9.คำตากล้า'!P24+'10.พระอาจารย์มั่น'!P24+'11.อากาศอำนวย'!P24+'12.พระอาจารย์วัน'!P24+'13.เต่างอย'!P24+'14.โคกศรีสุพรรณ'!P24+'15.เจริญศิลป์'!P24+'16.โพนนาแก้ว'!P24+'17.สว่างแดนดิน'!P24+'18.พระอาจารย์แบน'!P24</f>
        <v>61558.94</v>
      </c>
      <c r="Q24" s="110">
        <f>+'1.สกลนคร ใส่เดือน พย มาด้วย'!Q24+'2.กุสุมาลย์'!Q24+'3.กุดบาก'!Q24+'4.พระอาจารย์ฝั้น '!Q24+'5.พังโคน ใส่มา 12 เดือน'!Q24+'6.วาริชภูมิ'!Q24+'7.นิคมน้ำอูน'!Q24+'8.วานรนิวาส'!Q24+'9.คำตากล้า'!Q24+'10.พระอาจารย์มั่น'!Q24+'11.อากาศอำนวย'!Q24+'12.พระอาจารย์วัน'!Q24+'13.เต่างอย'!Q24+'14.โคกศรีสุพรรณ'!Q24+'15.เจริญศิลป์'!Q24+'16.โพนนาแก้ว'!Q24+'17.สว่างแดนดิน'!Q24+'18.พระอาจารย์แบน'!Q24</f>
        <v>0</v>
      </c>
      <c r="R24" s="110">
        <f>+'1.สกลนคร ใส่เดือน พย มาด้วย'!R24+'2.กุสุมาลย์'!R24+'3.กุดบาก'!R24+'4.พระอาจารย์ฝั้น '!R24+'5.พังโคน ใส่มา 12 เดือน'!R24+'6.วาริชภูมิ'!R24+'7.นิคมน้ำอูน'!R24+'8.วานรนิวาส'!R24+'9.คำตากล้า'!R24+'10.พระอาจารย์มั่น'!R24+'11.อากาศอำนวย'!R24+'12.พระอาจารย์วัน'!R24+'13.เต่างอย'!R24+'14.โคกศรีสุพรรณ'!R24+'15.เจริญศิลป์'!R24+'16.โพนนาแก้ว'!R24+'17.สว่างแดนดิน'!R24+'18.พระอาจารย์แบน'!R24</f>
        <v>0</v>
      </c>
      <c r="S24" s="110">
        <f>+'1.สกลนคร ใส่เดือน พย มาด้วย'!S24+'2.กุสุมาลย์'!S24+'3.กุดบาก'!S24+'4.พระอาจารย์ฝั้น '!S24+'5.พังโคน ใส่มา 12 เดือน'!S24+'6.วาริชภูมิ'!S24+'7.นิคมน้ำอูน'!S24+'8.วานรนิวาส'!S24+'9.คำตากล้า'!S24+'10.พระอาจารย์มั่น'!S24+'11.อากาศอำนวย'!S24+'12.พระอาจารย์วัน'!S24+'13.เต่างอย'!S24+'14.โคกศรีสุพรรณ'!S24+'15.เจริญศิลป์'!S24+'16.โพนนาแก้ว'!S24+'17.สว่างแดนดิน'!S24+'18.พระอาจารย์แบน'!S24</f>
        <v>0</v>
      </c>
      <c r="T24" s="110">
        <f>+'1.สกลนคร ใส่เดือน พย มาด้วย'!T24+'2.กุสุมาลย์'!T24+'3.กุดบาก'!T24+'4.พระอาจารย์ฝั้น '!T24+'5.พังโคน ใส่มา 12 เดือน'!T24+'6.วาริชภูมิ'!T24+'7.นิคมน้ำอูน'!T24+'8.วานรนิวาส'!T24+'9.คำตากล้า'!T24+'10.พระอาจารย์มั่น'!T24+'11.อากาศอำนวย'!T24+'12.พระอาจารย์วัน'!T24+'13.เต่างอย'!T24+'14.โคกศรีสุพรรณ'!T24+'15.เจริญศิลป์'!T24+'16.โพนนาแก้ว'!T24+'17.สว่างแดนดิน'!T24+'18.พระอาจารย์แบน'!T24</f>
        <v>0</v>
      </c>
      <c r="U24" s="110">
        <f>+'1.สกลนคร ใส่เดือน พย มาด้วย'!U24+'2.กุสุมาลย์'!U24+'3.กุดบาก'!U24+'4.พระอาจารย์ฝั้น '!U24+'5.พังโคน ใส่มา 12 เดือน'!U24+'6.วาริชภูมิ'!U24+'7.นิคมน้ำอูน'!U24+'8.วานรนิวาส'!U24+'9.คำตากล้า'!U24+'10.พระอาจารย์มั่น'!U24+'11.อากาศอำนวย'!U24+'12.พระอาจารย์วัน'!U24+'13.เต่างอย'!U24+'14.โคกศรีสุพรรณ'!U24+'15.เจริญศิลป์'!U24+'16.โพนนาแก้ว'!U24+'17.สว่างแดนดิน'!U24+'18.พระอาจารย์แบน'!U24</f>
        <v>0</v>
      </c>
      <c r="V24" s="110">
        <f>+'1.สกลนคร ใส่เดือน พย มาด้วย'!V24+'2.กุสุมาลย์'!V24+'3.กุดบาก'!V24+'4.พระอาจารย์ฝั้น '!V24+'5.พังโคน ใส่มา 12 เดือน'!V24+'6.วาริชภูมิ'!V24+'7.นิคมน้ำอูน'!V24+'8.วานรนิวาส'!V24+'9.คำตากล้า'!V24+'10.พระอาจารย์มั่น'!V24+'11.อากาศอำนวย'!V24+'12.พระอาจารย์วัน'!V24+'13.เต่างอย'!V24+'14.โคกศรีสุพรรณ'!V24+'15.เจริญศิลป์'!V24+'16.โพนนาแก้ว'!V24+'17.สว่างแดนดิน'!V24+'18.พระอาจารย์แบน'!V24</f>
        <v>14002.46</v>
      </c>
      <c r="W24" s="110">
        <f>+'1.สกลนคร ใส่เดือน พย มาด้วย'!W24+'2.กุสุมาลย์'!W24+'3.กุดบาก'!W24+'4.พระอาจารย์ฝั้น '!W24+'5.พังโคน ใส่มา 12 เดือน'!W24+'6.วาริชภูมิ'!W24+'7.นิคมน้ำอูน'!W24+'8.วานรนิวาส'!W24+'9.คำตากล้า'!W24+'10.พระอาจารย์มั่น'!W24+'11.อากาศอำนวย'!W24+'12.พระอาจารย์วัน'!W24+'13.เต่างอย'!W24+'14.โคกศรีสุพรรณ'!W24+'15.เจริญศิลป์'!W24+'16.โพนนาแก้ว'!W24+'17.สว่างแดนดิน'!W24+'18.พระอาจารย์แบน'!W24</f>
        <v>0</v>
      </c>
      <c r="X24" s="110">
        <f>+'1.สกลนคร ใส่เดือน พย มาด้วย'!X24+'2.กุสุมาลย์'!X24+'3.กุดบาก'!X24+'4.พระอาจารย์ฝั้น '!X24+'5.พังโคน ใส่มา 12 เดือน'!X24+'6.วาริชภูมิ'!X24+'7.นิคมน้ำอูน'!X24+'8.วานรนิวาส'!X24+'9.คำตากล้า'!X24+'10.พระอาจารย์มั่น'!X24+'11.อากาศอำนวย'!X24+'12.พระอาจารย์วัน'!X24+'13.เต่างอย'!X24+'14.โคกศรีสุพรรณ'!X24+'15.เจริญศิลป์'!X24+'16.โพนนาแก้ว'!X24+'17.สว่างแดนดิน'!X24+'18.พระอาจารย์แบน'!X24</f>
        <v>0</v>
      </c>
      <c r="Y24" s="110">
        <f>+'1.สกลนคร ใส่เดือน พย มาด้วย'!Y24+'2.กุสุมาลย์'!Y24+'3.กุดบาก'!Y24+'4.พระอาจารย์ฝั้น '!Y24+'5.พังโคน ใส่มา 12 เดือน'!Y24+'6.วาริชภูมิ'!Y24+'7.นิคมน้ำอูน'!Y24+'8.วานรนิวาส'!Y24+'9.คำตากล้า'!Y24+'10.พระอาจารย์มั่น'!Y24+'11.อากาศอำนวย'!Y24+'12.พระอาจารย์วัน'!Y24+'13.เต่างอย'!Y24+'14.โคกศรีสุพรรณ'!Y24+'15.เจริญศิลป์'!Y24+'16.โพนนาแก้ว'!Y24+'17.สว่างแดนดิน'!Y24+'18.พระอาจารย์แบน'!Y24</f>
        <v>0</v>
      </c>
      <c r="Z24" s="110">
        <f>+'1.สกลนคร ใส่เดือน พย มาด้วย'!Z24+'2.กุสุมาลย์'!Z24+'3.กุดบาก'!Z24+'4.พระอาจารย์ฝั้น '!Z24+'5.พังโคน ใส่มา 12 เดือน'!Z24+'6.วาริชภูมิ'!Z24+'7.นิคมน้ำอูน'!Z24+'8.วานรนิวาส'!Z24+'9.คำตากล้า'!Z24+'10.พระอาจารย์มั่น'!Z24+'11.อากาศอำนวย'!Z24+'12.พระอาจารย์วัน'!Z24+'13.เต่างอย'!Z24+'14.โคกศรีสุพรรณ'!Z24+'15.เจริญศิลป์'!Z24+'16.โพนนาแก้ว'!Z24+'17.สว่างแดนดิน'!Z24+'18.พระอาจารย์แบน'!Z24</f>
        <v>0</v>
      </c>
      <c r="AA24" s="110">
        <f>+'1.สกลนคร ใส่เดือน พย มาด้วย'!AA24+'2.กุสุมาลย์'!AA24+'3.กุดบาก'!AA24+'4.พระอาจารย์ฝั้น '!AA24+'5.พังโคน ใส่มา 12 เดือน'!AA24+'6.วาริชภูมิ'!AA24+'7.นิคมน้ำอูน'!AA24+'8.วานรนิวาส'!AA24+'9.คำตากล้า'!AA24+'10.พระอาจารย์มั่น'!AA24+'11.อากาศอำนวย'!AA24+'12.พระอาจารย์วัน'!AA24+'13.เต่างอย'!AA24+'14.โคกศรีสุพรรณ'!AA24+'15.เจริญศิลป์'!AA24+'16.โพนนาแก้ว'!AA24+'17.สว่างแดนดิน'!AA24+'18.พระอาจารย์แบน'!AA24</f>
        <v>0</v>
      </c>
      <c r="AB24" s="110">
        <f>+'1.สกลนคร ใส่เดือน พย มาด้วย'!AB24+'2.กุสุมาลย์'!AB24+'3.กุดบาก'!AB24+'4.พระอาจารย์ฝั้น '!AB24+'5.พังโคน ใส่มา 12 เดือน'!AB24+'6.วาริชภูมิ'!AB24+'7.นิคมน้ำอูน'!AB24+'8.วานรนิวาส'!AB24+'9.คำตากล้า'!AB24+'10.พระอาจารย์มั่น'!AB24+'11.อากาศอำนวย'!AB24+'12.พระอาจารย์วัน'!AB24+'13.เต่างอย'!AB24+'14.โคกศรีสุพรรณ'!AB24+'15.เจริญศิลป์'!AB24+'16.โพนนาแก้ว'!AB24+'17.สว่างแดนดิน'!AB24+'18.พระอาจารย์แบน'!AB24</f>
        <v>0</v>
      </c>
      <c r="AC24" s="110">
        <f>+'1.สกลนคร ใส่เดือน พย มาด้วย'!AC24+'2.กุสุมาลย์'!AC24+'3.กุดบาก'!AC24+'4.พระอาจารย์ฝั้น '!AC24+'5.พังโคน ใส่มา 12 เดือน'!AC24+'6.วาริชภูมิ'!AC24+'7.นิคมน้ำอูน'!AC24+'8.วานรนิวาส'!AC24+'9.คำตากล้า'!AC24+'10.พระอาจารย์มั่น'!AC24+'11.อากาศอำนวย'!AC24+'12.พระอาจารย์วัน'!AC24+'13.เต่างอย'!AC24+'14.โคกศรีสุพรรณ'!AC24+'15.เจริญศิลป์'!AC24+'16.โพนนาแก้ว'!AC24+'17.สว่างแดนดิน'!AC24+'18.พระอาจารย์แบน'!AC24</f>
        <v>0</v>
      </c>
      <c r="AD24" s="110" t="e">
        <f t="shared" si="4"/>
        <v>#VALUE!</v>
      </c>
      <c r="AE24" s="111" t="e">
        <f t="shared" si="5"/>
        <v>#VALUE!</v>
      </c>
      <c r="AF24" s="110" t="e">
        <f t="shared" si="6"/>
        <v>#VALUE!</v>
      </c>
      <c r="AG24" s="111" t="e">
        <f t="shared" si="7"/>
        <v>#VALUE!</v>
      </c>
    </row>
    <row r="25" spans="2:33" ht="24" customHeight="1">
      <c r="B25" s="109"/>
      <c r="C25" s="109"/>
      <c r="D25" s="109" t="s">
        <v>120</v>
      </c>
      <c r="E25" s="110">
        <f>+'1.สกลนคร ใส่เดือน พย มาด้วย'!E25+'2.กุสุมาลย์'!E25+'3.กุดบาก'!E25+'4.พระอาจารย์ฝั้น '!E25+'5.พังโคน ใส่มา 12 เดือน'!E25+'6.วาริชภูมิ'!E25+'7.นิคมน้ำอูน'!E25+'8.วานรนิวาส'!E25+'9.คำตากล้า'!E25+'10.พระอาจารย์มั่น'!E25+'11.อากาศอำนวย'!E25+'12.พระอาจารย์วัน'!E25+'13.เต่างอย'!E25+'14.โคกศรีสุพรรณ'!E25+'15.เจริญศิลป์'!E25+'16.โพนนาแก้ว'!E25+'17.สว่างแดนดิน'!E25+'18.พระอาจารย์แบน'!E25</f>
        <v>62022830.667818181</v>
      </c>
      <c r="F25" s="110">
        <f>+'1.สกลนคร ใส่เดือน พย มาด้วย'!F25+'2.กุสุมาลย์'!F25+'3.กุดบาก'!F25+'4.พระอาจารย์ฝั้น '!F25+'5.พังโคน ใส่มา 12 เดือน'!F25+'6.วาริชภูมิ'!F25+'7.นิคมน้ำอูน'!F25+'8.วานรนิวาส'!F25+'9.คำตากล้า'!F25+'10.พระอาจารย์มั่น'!F25+'11.อากาศอำนวย'!F25+'12.พระอาจารย์วัน'!F25+'13.เต่างอย'!F25+'14.โคกศรีสุพรรณ'!F25+'15.เจริญศิลป์'!F25+'16.โพนนาแก้ว'!F25+'17.สว่างแดนดิน'!F25+'18.พระอาจารย์แบน'!F25</f>
        <v>2137511.5499999998</v>
      </c>
      <c r="G25" s="110">
        <f>+'1.สกลนคร ใส่เดือน พย มาด้วย'!G25+'2.กุสุมาลย์'!G25+'3.กุดบาก'!G25+'4.พระอาจารย์ฝั้น '!G25+'5.พังโคน ใส่มา 12 เดือน'!G25+'6.วาริชภูมิ'!G25+'7.นิคมน้ำอูน'!G25+'8.วานรนิวาส'!G25+'9.คำตากล้า'!G25+'10.พระอาจารย์มั่น'!G25+'11.อากาศอำนวย'!G25+'12.พระอาจารย์วัน'!G25+'13.เต่างอย'!G25+'14.โคกศรีสุพรรณ'!G25+'15.เจริญศิลป์'!G25+'16.โพนนาแก้ว'!G25+'17.สว่างแดนดิน'!G25+'18.พระอาจารย์แบน'!G25</f>
        <v>4251339.790000001</v>
      </c>
      <c r="H25" s="110">
        <f>+'1.สกลนคร ใส่เดือน พย มาด้วย'!H25+'2.กุสุมาลย์'!H25+'3.กุดบาก'!H25+'4.พระอาจารย์ฝั้น '!H25+'5.พังโคน ใส่มา 12 เดือน'!H25+'6.วาริชภูมิ'!H25+'7.นิคมน้ำอูน'!H25+'8.วานรนิวาส'!H25+'9.คำตากล้า'!H25+'10.พระอาจารย์มั่น'!H25+'11.อากาศอำนวย'!H25+'12.พระอาจารย์วัน'!H25+'13.เต่างอย'!H25+'14.โคกศรีสุพรรณ'!H25+'15.เจริญศิลป์'!H25+'16.โพนนาแก้ว'!H25+'17.สว่างแดนดิน'!H25+'18.พระอาจารย์แบน'!H25</f>
        <v>252847.79</v>
      </c>
      <c r="I25" s="110">
        <f>+'1.สกลนคร ใส่เดือน พย มาด้วย'!I25+'2.กุสุมาลย์'!I25+'3.กุดบาก'!I25+'4.พระอาจารย์ฝั้น '!I25+'5.พังโคน ใส่มา 12 เดือน'!I25+'6.วาริชภูมิ'!I25+'7.นิคมน้ำอูน'!I25+'8.วานรนิวาส'!I25+'9.คำตากล้า'!I25+'10.พระอาจารย์มั่น'!I25+'11.อากาศอำนวย'!I25+'12.พระอาจารย์วัน'!I25+'13.เต่างอย'!I25+'14.โคกศรีสุพรรณ'!I25+'15.เจริญศิลป์'!I25+'16.โพนนาแก้ว'!I25+'17.สว่างแดนดิน'!I25+'18.พระอาจารย์แบน'!I25</f>
        <v>0</v>
      </c>
      <c r="J25" s="110">
        <f>+'1.สกลนคร ใส่เดือน พย มาด้วย'!J25+'2.กุสุมาลย์'!J25+'3.กุดบาก'!J25+'4.พระอาจารย์ฝั้น '!J25+'5.พังโคน ใส่มา 12 เดือน'!J25+'6.วาริชภูมิ'!J25+'7.นิคมน้ำอูน'!J25+'8.วานรนิวาส'!J25+'9.คำตากล้า'!J25+'10.พระอาจารย์มั่น'!J25+'11.อากาศอำนวย'!J25+'12.พระอาจารย์วัน'!J25+'13.เต่างอย'!J25+'14.โคกศรีสุพรรณ'!J25+'15.เจริญศิลป์'!J25+'16.โพนนาแก้ว'!J25+'17.สว่างแดนดิน'!J25+'18.พระอาจารย์แบน'!J25</f>
        <v>1291529.6599999999</v>
      </c>
      <c r="K25" s="110">
        <f>+'1.สกลนคร ใส่เดือน พย มาด้วย'!K25+'2.กุสุมาลย์'!K25+'3.กุดบาก'!K25+'4.พระอาจารย์ฝั้น '!K25+'5.พังโคน ใส่มา 12 เดือน'!K25+'6.วาริชภูมิ'!K25+'7.นิคมน้ำอูน'!K25+'8.วานรนิวาส'!K25+'9.คำตากล้า'!K25+'10.พระอาจารย์มั่น'!K25+'11.อากาศอำนวย'!K25+'12.พระอาจารย์วัน'!K25+'13.เต่างอย'!K25+'14.โคกศรีสุพรรณ'!K25+'15.เจริญศิลป์'!K25+'16.โพนนาแก้ว'!K25+'17.สว่างแดนดิน'!K25+'18.พระอาจารย์แบน'!K25</f>
        <v>0</v>
      </c>
      <c r="L25" s="110">
        <f>+'1.สกลนคร ใส่เดือน พย มาด้วย'!L25+'2.กุสุมาลย์'!L25+'3.กุดบาก'!L25+'4.พระอาจารย์ฝั้น '!L25+'5.พังโคน ใส่มา 12 เดือน'!L25+'6.วาริชภูมิ'!L25+'7.นิคมน้ำอูน'!L25+'8.วานรนิวาส'!L25+'9.คำตากล้า'!L25+'10.พระอาจารย์มั่น'!L25+'11.อากาศอำนวย'!L25+'12.พระอาจารย์วัน'!L25+'13.เต่างอย'!L25+'14.โคกศรีสุพรรณ'!L25+'15.เจริญศิลป์'!L25+'16.โพนนาแก้ว'!L25+'17.สว่างแดนดิน'!L25+'18.พระอาจารย์แบน'!L25</f>
        <v>234872.42</v>
      </c>
      <c r="M25" s="110">
        <f>+'1.สกลนคร ใส่เดือน พย มาด้วย'!M25+'2.กุสุมาลย์'!M25+'3.กุดบาก'!M25+'4.พระอาจารย์ฝั้น '!M25+'5.พังโคน ใส่มา 12 เดือน'!M25+'6.วาริชภูมิ'!M25+'7.นิคมน้ำอูน'!M25+'8.วานรนิวาส'!M25+'9.คำตากล้า'!M25+'10.พระอาจารย์มั่น'!M25+'11.อากาศอำนวย'!M25+'12.พระอาจารย์วัน'!M25+'13.เต่างอย'!M25+'14.โคกศรีสุพรรณ'!M25+'15.เจริญศิลป์'!M25+'16.โพนนาแก้ว'!M25+'17.สว่างแดนดิน'!M25+'18.พระอาจารย์แบน'!M25</f>
        <v>0</v>
      </c>
      <c r="N25" s="110">
        <f>+'1.สกลนคร ใส่เดือน พย มาด้วย'!N25+'2.กุสุมาลย์'!N25+'3.กุดบาก'!N25+'4.พระอาจารย์ฝั้น '!N25+'5.พังโคน ใส่มา 12 เดือน'!N25+'6.วาริชภูมิ'!N25+'7.นิคมน้ำอูน'!N25+'8.วานรนิวาส'!N25+'9.คำตากล้า'!N25+'10.พระอาจารย์มั่น'!N25+'11.อากาศอำนวย'!N25+'12.พระอาจารย์วัน'!N25+'13.เต่างอย'!N25+'14.โคกศรีสุพรรณ'!N25+'15.เจริญศิลป์'!N25+'16.โพนนาแก้ว'!N25+'17.สว่างแดนดิน'!N25+'18.พระอาจารย์แบน'!N25</f>
        <v>146894.24</v>
      </c>
      <c r="O25" s="110">
        <f>+'1.สกลนคร ใส่เดือน พย มาด้วย'!O25+'2.กุสุมาลย์'!O25+'3.กุดบาก'!O25+'4.พระอาจารย์ฝั้น '!O25+'5.พังโคน ใส่มา 12 เดือน'!O25+'6.วาริชภูมิ'!O25+'7.นิคมน้ำอูน'!O25+'8.วานรนิวาส'!O25+'9.คำตากล้า'!O25+'10.พระอาจารย์มั่น'!O25+'11.อากาศอำนวย'!O25+'12.พระอาจารย์วัน'!O25+'13.เต่างอย'!O25+'14.โคกศรีสุพรรณ'!O25+'15.เจริญศิลป์'!O25+'16.โพนนาแก้ว'!O25+'17.สว่างแดนดิน'!O25+'18.พระอาจารย์แบน'!O25</f>
        <v>0</v>
      </c>
      <c r="P25" s="110">
        <f>+'1.สกลนคร ใส่เดือน พย มาด้วย'!P25+'2.กุสุมาลย์'!P25+'3.กุดบาก'!P25+'4.พระอาจารย์ฝั้น '!P25+'5.พังโคน ใส่มา 12 เดือน'!P25+'6.วาริชภูมิ'!P25+'7.นิคมน้ำอูน'!P25+'8.วานรนิวาส'!P25+'9.คำตากล้า'!P25+'10.พระอาจารย์มั่น'!P25+'11.อากาศอำนวย'!P25+'12.พระอาจารย์วัน'!P25+'13.เต่างอย'!P25+'14.โคกศรีสุพรรณ'!P25+'15.เจริญศิลป์'!P25+'16.โพนนาแก้ว'!P25+'17.สว่างแดนดิน'!P25+'18.พระอาจารย์แบน'!P25</f>
        <v>278557.06</v>
      </c>
      <c r="Q25" s="110">
        <f>+'1.สกลนคร ใส่เดือน พย มาด้วย'!Q25+'2.กุสุมาลย์'!Q25+'3.กุดบาก'!Q25+'4.พระอาจารย์ฝั้น '!Q25+'5.พังโคน ใส่มา 12 เดือน'!Q25+'6.วาริชภูมิ'!Q25+'7.นิคมน้ำอูน'!Q25+'8.วานรนิวาส'!Q25+'9.คำตากล้า'!Q25+'10.พระอาจารย์มั่น'!Q25+'11.อากาศอำนวย'!Q25+'12.พระอาจารย์วัน'!Q25+'13.เต่างอย'!Q25+'14.โคกศรีสุพรรณ'!Q25+'15.เจริญศิลป์'!Q25+'16.โพนนาแก้ว'!Q25+'17.สว่างแดนดิน'!Q25+'18.พระอาจารย์แบน'!Q25</f>
        <v>0</v>
      </c>
      <c r="R25" s="110">
        <f>+'1.สกลนคร ใส่เดือน พย มาด้วย'!R25+'2.กุสุมาลย์'!R25+'3.กุดบาก'!R25+'4.พระอาจารย์ฝั้น '!R25+'5.พังโคน ใส่มา 12 เดือน'!R25+'6.วาริชภูมิ'!R25+'7.นิคมน้ำอูน'!R25+'8.วานรนิวาส'!R25+'9.คำตากล้า'!R25+'10.พระอาจารย์มั่น'!R25+'11.อากาศอำนวย'!R25+'12.พระอาจารย์วัน'!R25+'13.เต่างอย'!R25+'14.โคกศรีสุพรรณ'!R25+'15.เจริญศิลป์'!R25+'16.โพนนาแก้ว'!R25+'17.สว่างแดนดิน'!R25+'18.พระอาจารย์แบน'!R25</f>
        <v>2056181.29</v>
      </c>
      <c r="S25" s="110">
        <f>+'1.สกลนคร ใส่เดือน พย มาด้วย'!S25+'2.กุสุมาลย์'!S25+'3.กุดบาก'!S25+'4.พระอาจารย์ฝั้น '!S25+'5.พังโคน ใส่มา 12 เดือน'!S25+'6.วาริชภูมิ'!S25+'7.นิคมน้ำอูน'!S25+'8.วานรนิวาส'!S25+'9.คำตากล้า'!S25+'10.พระอาจารย์มั่น'!S25+'11.อากาศอำนวย'!S25+'12.พระอาจารย์วัน'!S25+'13.เต่างอย'!S25+'14.โคกศรีสุพรรณ'!S25+'15.เจริญศิลป์'!S25+'16.โพนนาแก้ว'!S25+'17.สว่างแดนดิน'!S25+'18.พระอาจารย์แบน'!S25</f>
        <v>0</v>
      </c>
      <c r="T25" s="110">
        <f>+'1.สกลนคร ใส่เดือน พย มาด้วย'!T25+'2.กุสุมาลย์'!T25+'3.กุดบาก'!T25+'4.พระอาจารย์ฝั้น '!T25+'5.พังโคน ใส่มา 12 เดือน'!T25+'6.วาริชภูมิ'!T25+'7.นิคมน้ำอูน'!T25+'8.วานรนิวาส'!T25+'9.คำตากล้า'!T25+'10.พระอาจารย์มั่น'!T25+'11.อากาศอำนวย'!T25+'12.พระอาจารย์วัน'!T25+'13.เต่างอย'!T25+'14.โคกศรีสุพรรณ'!T25+'15.เจริญศิลป์'!T25+'16.โพนนาแก้ว'!T25+'17.สว่างแดนดิน'!T25+'18.พระอาจารย์แบน'!T25</f>
        <v>259139.85</v>
      </c>
      <c r="U25" s="110">
        <f>+'1.สกลนคร ใส่เดือน พย มาด้วย'!U25+'2.กุสุมาลย์'!U25+'3.กุดบาก'!U25+'4.พระอาจารย์ฝั้น '!U25+'5.พังโคน ใส่มา 12 เดือน'!U25+'6.วาริชภูมิ'!U25+'7.นิคมน้ำอูน'!U25+'8.วานรนิวาส'!U25+'9.คำตากล้า'!U25+'10.พระอาจารย์มั่น'!U25+'11.อากาศอำนวย'!U25+'12.พระอาจารย์วัน'!U25+'13.เต่างอย'!U25+'14.โคกศรีสุพรรณ'!U25+'15.เจริญศิลป์'!U25+'16.โพนนาแก้ว'!U25+'17.สว่างแดนดิน'!U25+'18.พระอาจารย์แบน'!U25</f>
        <v>0</v>
      </c>
      <c r="V25" s="110">
        <f>+'1.สกลนคร ใส่เดือน พย มาด้วย'!V25+'2.กุสุมาลย์'!V25+'3.กุดบาก'!V25+'4.พระอาจารย์ฝั้น '!V25+'5.พังโคน ใส่มา 12 เดือน'!V25+'6.วาริชภูมิ'!V25+'7.นิคมน้ำอูน'!V25+'8.วานรนิวาส'!V25+'9.คำตากล้า'!V25+'10.พระอาจารย์มั่น'!V25+'11.อากาศอำนวย'!V25+'12.พระอาจารย์วัน'!V25+'13.เต่างอย'!V25+'14.โคกศรีสุพรรณ'!V25+'15.เจริญศิลป์'!V25+'16.โพนนาแก้ว'!V25+'17.สว่างแดนดิน'!V25+'18.พระอาจารย์แบน'!V25</f>
        <v>918740.38</v>
      </c>
      <c r="W25" s="110">
        <f>+'1.สกลนคร ใส่เดือน พย มาด้วย'!W25+'2.กุสุมาลย์'!W25+'3.กุดบาก'!W25+'4.พระอาจารย์ฝั้น '!W25+'5.พังโคน ใส่มา 12 เดือน'!W25+'6.วาริชภูมิ'!W25+'7.นิคมน้ำอูน'!W25+'8.วานรนิวาส'!W25+'9.คำตากล้า'!W25+'10.พระอาจารย์มั่น'!W25+'11.อากาศอำนวย'!W25+'12.พระอาจารย์วัน'!W25+'13.เต่างอย'!W25+'14.โคกศรีสุพรรณ'!W25+'15.เจริญศิลป์'!W25+'16.โพนนาแก้ว'!W25+'17.สว่างแดนดิน'!W25+'18.พระอาจารย์แบน'!W25</f>
        <v>0</v>
      </c>
      <c r="X25" s="110">
        <f>+'1.สกลนคร ใส่เดือน พย มาด้วย'!X25+'2.กุสุมาลย์'!X25+'3.กุดบาก'!X25+'4.พระอาจารย์ฝั้น '!X25+'5.พังโคน ใส่มา 12 เดือน'!X25+'6.วาริชภูมิ'!X25+'7.นิคมน้ำอูน'!X25+'8.วานรนิวาส'!X25+'9.คำตากล้า'!X25+'10.พระอาจารย์มั่น'!X25+'11.อากาศอำนวย'!X25+'12.พระอาจารย์วัน'!X25+'13.เต่างอย'!X25+'14.โคกศรีสุพรรณ'!X25+'15.เจริญศิลป์'!X25+'16.โพนนาแก้ว'!X25+'17.สว่างแดนดิน'!X25+'18.พระอาจารย์แบน'!X25</f>
        <v>364807.14</v>
      </c>
      <c r="Y25" s="110">
        <f>+'1.สกลนคร ใส่เดือน พย มาด้วย'!Y25+'2.กุสุมาลย์'!Y25+'3.กุดบาก'!Y25+'4.พระอาจารย์ฝั้น '!Y25+'5.พังโคน ใส่มา 12 เดือน'!Y25+'6.วาริชภูมิ'!Y25+'7.นิคมน้ำอูน'!Y25+'8.วานรนิวาส'!Y25+'9.คำตากล้า'!Y25+'10.พระอาจารย์มั่น'!Y25+'11.อากาศอำนวย'!Y25+'12.พระอาจารย์วัน'!Y25+'13.เต่างอย'!Y25+'14.โคกศรีสุพรรณ'!Y25+'15.เจริญศิลป์'!Y25+'16.โพนนาแก้ว'!Y25+'17.สว่างแดนดิน'!Y25+'18.พระอาจารย์แบน'!Y25</f>
        <v>0</v>
      </c>
      <c r="Z25" s="110">
        <f>+'1.สกลนคร ใส่เดือน พย มาด้วย'!Z25+'2.กุสุมาลย์'!Z25+'3.กุดบาก'!Z25+'4.พระอาจารย์ฝั้น '!Z25+'5.พังโคน ใส่มา 12 เดือน'!Z25+'6.วาริชภูมิ'!Z25+'7.นิคมน้ำอูน'!Z25+'8.วานรนิวาส'!Z25+'9.คำตากล้า'!Z25+'10.พระอาจารย์มั่น'!Z25+'11.อากาศอำนวย'!Z25+'12.พระอาจารย์วัน'!Z25+'13.เต่างอย'!Z25+'14.โคกศรีสุพรรณ'!Z25+'15.เจริญศิลป์'!Z25+'16.โพนนาแก้ว'!Z25+'17.สว่างแดนดิน'!Z25+'18.พระอาจารย์แบน'!Z25</f>
        <v>359929.84</v>
      </c>
      <c r="AA25" s="110">
        <f>+'1.สกลนคร ใส่เดือน พย มาด้วย'!AA25+'2.กุสุมาลย์'!AA25+'3.กุดบาก'!AA25+'4.พระอาจารย์ฝั้น '!AA25+'5.พังโคน ใส่มา 12 เดือน'!AA25+'6.วาริชภูมิ'!AA25+'7.นิคมน้ำอูน'!AA25+'8.วานรนิวาส'!AA25+'9.คำตากล้า'!AA25+'10.พระอาจารย์มั่น'!AA25+'11.อากาศอำนวย'!AA25+'12.พระอาจารย์วัน'!AA25+'13.เต่างอย'!AA25+'14.โคกศรีสุพรรณ'!AA25+'15.เจริญศิลป์'!AA25+'16.โพนนาแก้ว'!AA25+'17.สว่างแดนดิน'!AA25+'18.พระอาจารย์แบน'!AA25</f>
        <v>0</v>
      </c>
      <c r="AB25" s="110">
        <f>+'1.สกลนคร ใส่เดือน พย มาด้วย'!AB25+'2.กุสุมาลย์'!AB25+'3.กุดบาก'!AB25+'4.พระอาจารย์ฝั้น '!AB25+'5.พังโคน ใส่มา 12 เดือน'!AB25+'6.วาริชภูมิ'!AB25+'7.นิคมน้ำอูน'!AB25+'8.วานรนิวาส'!AB25+'9.คำตากล้า'!AB25+'10.พระอาจารย์มั่น'!AB25+'11.อากาศอำนวย'!AB25+'12.พระอาจารย์วัน'!AB25+'13.เต่างอย'!AB25+'14.โคกศรีสุพรรณ'!AB25+'15.เจริญศิลป์'!AB25+'16.โพนนาแก้ว'!AB25+'17.สว่างแดนดิน'!AB25+'18.พระอาจารย์แบน'!AB25</f>
        <v>238952.72</v>
      </c>
      <c r="AC25" s="110">
        <f>+'1.สกลนคร ใส่เดือน พย มาด้วย'!AC25+'2.กุสุมาลย์'!AC25+'3.กุดบาก'!AC25+'4.พระอาจารย์ฝั้น '!AC25+'5.พังโคน ใส่มา 12 เดือน'!AC25+'6.วาริชภูมิ'!AC25+'7.นิคมน้ำอูน'!AC25+'8.วานรนิวาส'!AC25+'9.คำตากล้า'!AC25+'10.พระอาจารย์มั่น'!AC25+'11.อากาศอำนวย'!AC25+'12.พระอาจารย์วัน'!AC25+'13.เต่างอย'!AC25+'14.โคกศรีสุพรรณ'!AC25+'15.เจริญศิลป์'!AC25+'16.โพนนาแก้ว'!AC25+'17.สว่างแดนดิน'!AC25+'18.พระอาจารย์แบน'!AC25</f>
        <v>0</v>
      </c>
      <c r="AD25" s="110">
        <f t="shared" si="4"/>
        <v>12791303.730000002</v>
      </c>
      <c r="AE25" s="111">
        <f t="shared" si="5"/>
        <v>20.623540706337081</v>
      </c>
      <c r="AF25" s="110">
        <f t="shared" si="6"/>
        <v>49231526.937818177</v>
      </c>
      <c r="AG25" s="111">
        <f t="shared" si="7"/>
        <v>79.376459293662904</v>
      </c>
    </row>
    <row r="26" spans="2:33" ht="24" customHeight="1">
      <c r="B26" s="109"/>
      <c r="C26" s="109"/>
      <c r="D26" s="109" t="s">
        <v>121</v>
      </c>
      <c r="E26" s="110">
        <f>+'1.สกลนคร ใส่เดือน พย มาด้วย'!E26+'2.กุสุมาลย์'!E26+'3.กุดบาก'!E26+'4.พระอาจารย์ฝั้น '!E26+'5.พังโคน ใส่มา 12 เดือน'!E26+'6.วาริชภูมิ'!E26+'7.นิคมน้ำอูน'!E26+'8.วานรนิวาส'!E26+'9.คำตากล้า'!E26+'10.พระอาจารย์มั่น'!E26+'11.อากาศอำนวย'!E26+'12.พระอาจารย์วัน'!E26+'13.เต่างอย'!E26+'14.โคกศรีสุพรรณ'!E26+'15.เจริญศิลป์'!E26+'16.โพนนาแก้ว'!E26+'17.สว่างแดนดิน'!E26+'18.พระอาจารย์แบน'!E26</f>
        <v>0</v>
      </c>
      <c r="F26" s="110">
        <f>+'1.สกลนคร ใส่เดือน พย มาด้วย'!F26+'2.กุสุมาลย์'!F26+'3.กุดบาก'!F26+'4.พระอาจารย์ฝั้น '!F26+'5.พังโคน ใส่มา 12 เดือน'!F26+'6.วาริชภูมิ'!F26+'7.นิคมน้ำอูน'!F26+'8.วานรนิวาส'!F26+'9.คำตากล้า'!F26+'10.พระอาจารย์มั่น'!F26+'11.อากาศอำนวย'!F26+'12.พระอาจารย์วัน'!F26+'13.เต่างอย'!F26+'14.โคกศรีสุพรรณ'!F26+'15.เจริญศิลป์'!F26+'16.โพนนาแก้ว'!F26+'17.สว่างแดนดิน'!F26+'18.พระอาจารย์แบน'!F26</f>
        <v>0</v>
      </c>
      <c r="G26" s="110">
        <f>+'1.สกลนคร ใส่เดือน พย มาด้วย'!G26+'2.กุสุมาลย์'!G26+'3.กุดบาก'!G26+'4.พระอาจารย์ฝั้น '!G26+'5.พังโคน ใส่มา 12 เดือน'!G26+'6.วาริชภูมิ'!G26+'7.นิคมน้ำอูน'!G26+'8.วานรนิวาส'!G26+'9.คำตากล้า'!G26+'10.พระอาจารย์มั่น'!G26+'11.อากาศอำนวย'!G26+'12.พระอาจารย์วัน'!G26+'13.เต่างอย'!G26+'14.โคกศรีสุพรรณ'!G26+'15.เจริญศิลป์'!G26+'16.โพนนาแก้ว'!G26+'17.สว่างแดนดิน'!G26+'18.พระอาจารย์แบน'!G26</f>
        <v>0</v>
      </c>
      <c r="H26" s="110">
        <f>+'1.สกลนคร ใส่เดือน พย มาด้วย'!H26+'2.กุสุมาลย์'!H26+'3.กุดบาก'!H26+'4.พระอาจารย์ฝั้น '!H26+'5.พังโคน ใส่มา 12 เดือน'!H26+'6.วาริชภูมิ'!H26+'7.นิคมน้ำอูน'!H26+'8.วานรนิวาส'!H26+'9.คำตากล้า'!H26+'10.พระอาจารย์มั่น'!H26+'11.อากาศอำนวย'!H26+'12.พระอาจารย์วัน'!H26+'13.เต่างอย'!H26+'14.โคกศรีสุพรรณ'!H26+'15.เจริญศิลป์'!H26+'16.โพนนาแก้ว'!H26+'17.สว่างแดนดิน'!H26+'18.พระอาจารย์แบน'!H26</f>
        <v>0</v>
      </c>
      <c r="I26" s="110">
        <f>+'1.สกลนคร ใส่เดือน พย มาด้วย'!I26+'2.กุสุมาลย์'!I26+'3.กุดบาก'!I26+'4.พระอาจารย์ฝั้น '!I26+'5.พังโคน ใส่มา 12 เดือน'!I26+'6.วาริชภูมิ'!I26+'7.นิคมน้ำอูน'!I26+'8.วานรนิวาส'!I26+'9.คำตากล้า'!I26+'10.พระอาจารย์มั่น'!I26+'11.อากาศอำนวย'!I26+'12.พระอาจารย์วัน'!I26+'13.เต่างอย'!I26+'14.โคกศรีสุพรรณ'!I26+'15.เจริญศิลป์'!I26+'16.โพนนาแก้ว'!I26+'17.สว่างแดนดิน'!I26+'18.พระอาจารย์แบน'!I26</f>
        <v>0</v>
      </c>
      <c r="J26" s="110">
        <f>+'1.สกลนคร ใส่เดือน พย มาด้วย'!J26+'2.กุสุมาลย์'!J26+'3.กุดบาก'!J26+'4.พระอาจารย์ฝั้น '!J26+'5.พังโคน ใส่มา 12 เดือน'!J26+'6.วาริชภูมิ'!J26+'7.นิคมน้ำอูน'!J26+'8.วานรนิวาส'!J26+'9.คำตากล้า'!J26+'10.พระอาจารย์มั่น'!J26+'11.อากาศอำนวย'!J26+'12.พระอาจารย์วัน'!J26+'13.เต่างอย'!J26+'14.โคกศรีสุพรรณ'!J26+'15.เจริญศิลป์'!J26+'16.โพนนาแก้ว'!J26+'17.สว่างแดนดิน'!J26+'18.พระอาจารย์แบน'!J26</f>
        <v>0</v>
      </c>
      <c r="K26" s="110">
        <f>+'1.สกลนคร ใส่เดือน พย มาด้วย'!K26+'2.กุสุมาลย์'!K26+'3.กุดบาก'!K26+'4.พระอาจารย์ฝั้น '!K26+'5.พังโคน ใส่มา 12 เดือน'!K26+'6.วาริชภูมิ'!K26+'7.นิคมน้ำอูน'!K26+'8.วานรนิวาส'!K26+'9.คำตากล้า'!K26+'10.พระอาจารย์มั่น'!K26+'11.อากาศอำนวย'!K26+'12.พระอาจารย์วัน'!K26+'13.เต่างอย'!K26+'14.โคกศรีสุพรรณ'!K26+'15.เจริญศิลป์'!K26+'16.โพนนาแก้ว'!K26+'17.สว่างแดนดิน'!K26+'18.พระอาจารย์แบน'!K26</f>
        <v>0</v>
      </c>
      <c r="L26" s="110">
        <f>+'1.สกลนคร ใส่เดือน พย มาด้วย'!L26+'2.กุสุมาลย์'!L26+'3.กุดบาก'!L26+'4.พระอาจารย์ฝั้น '!L26+'5.พังโคน ใส่มา 12 เดือน'!L26+'6.วาริชภูมิ'!L26+'7.นิคมน้ำอูน'!L26+'8.วานรนิวาส'!L26+'9.คำตากล้า'!L26+'10.พระอาจารย์มั่น'!L26+'11.อากาศอำนวย'!L26+'12.พระอาจารย์วัน'!L26+'13.เต่างอย'!L26+'14.โคกศรีสุพรรณ'!L26+'15.เจริญศิลป์'!L26+'16.โพนนาแก้ว'!L26+'17.สว่างแดนดิน'!L26+'18.พระอาจารย์แบน'!L26</f>
        <v>0</v>
      </c>
      <c r="M26" s="110">
        <f>+'1.สกลนคร ใส่เดือน พย มาด้วย'!M26+'2.กุสุมาลย์'!M26+'3.กุดบาก'!M26+'4.พระอาจารย์ฝั้น '!M26+'5.พังโคน ใส่มา 12 เดือน'!M26+'6.วาริชภูมิ'!M26+'7.นิคมน้ำอูน'!M26+'8.วานรนิวาส'!M26+'9.คำตากล้า'!M26+'10.พระอาจารย์มั่น'!M26+'11.อากาศอำนวย'!M26+'12.พระอาจารย์วัน'!M26+'13.เต่างอย'!M26+'14.โคกศรีสุพรรณ'!M26+'15.เจริญศิลป์'!M26+'16.โพนนาแก้ว'!M26+'17.สว่างแดนดิน'!M26+'18.พระอาจารย์แบน'!M26</f>
        <v>0</v>
      </c>
      <c r="N26" s="110">
        <f>+'1.สกลนคร ใส่เดือน พย มาด้วย'!N26+'2.กุสุมาลย์'!N26+'3.กุดบาก'!N26+'4.พระอาจารย์ฝั้น '!N26+'5.พังโคน ใส่มา 12 เดือน'!N26+'6.วาริชภูมิ'!N26+'7.นิคมน้ำอูน'!N26+'8.วานรนิวาส'!N26+'9.คำตากล้า'!N26+'10.พระอาจารย์มั่น'!N26+'11.อากาศอำนวย'!N26+'12.พระอาจารย์วัน'!N26+'13.เต่างอย'!N26+'14.โคกศรีสุพรรณ'!N26+'15.เจริญศิลป์'!N26+'16.โพนนาแก้ว'!N26+'17.สว่างแดนดิน'!N26+'18.พระอาจารย์แบน'!N26</f>
        <v>0</v>
      </c>
      <c r="O26" s="110">
        <f>+'1.สกลนคร ใส่เดือน พย มาด้วย'!O26+'2.กุสุมาลย์'!O26+'3.กุดบาก'!O26+'4.พระอาจารย์ฝั้น '!O26+'5.พังโคน ใส่มา 12 เดือน'!O26+'6.วาริชภูมิ'!O26+'7.นิคมน้ำอูน'!O26+'8.วานรนิวาส'!O26+'9.คำตากล้า'!O26+'10.พระอาจารย์มั่น'!O26+'11.อากาศอำนวย'!O26+'12.พระอาจารย์วัน'!O26+'13.เต่างอย'!O26+'14.โคกศรีสุพรรณ'!O26+'15.เจริญศิลป์'!O26+'16.โพนนาแก้ว'!O26+'17.สว่างแดนดิน'!O26+'18.พระอาจารย์แบน'!O26</f>
        <v>0</v>
      </c>
      <c r="P26" s="110">
        <f>+'1.สกลนคร ใส่เดือน พย มาด้วย'!P26+'2.กุสุมาลย์'!P26+'3.กุดบาก'!P26+'4.พระอาจารย์ฝั้น '!P26+'5.พังโคน ใส่มา 12 เดือน'!P26+'6.วาริชภูมิ'!P26+'7.นิคมน้ำอูน'!P26+'8.วานรนิวาส'!P26+'9.คำตากล้า'!P26+'10.พระอาจารย์มั่น'!P26+'11.อากาศอำนวย'!P26+'12.พระอาจารย์วัน'!P26+'13.เต่างอย'!P26+'14.โคกศรีสุพรรณ'!P26+'15.เจริญศิลป์'!P26+'16.โพนนาแก้ว'!P26+'17.สว่างแดนดิน'!P26+'18.พระอาจารย์แบน'!P26</f>
        <v>0</v>
      </c>
      <c r="Q26" s="110">
        <f>+'1.สกลนคร ใส่เดือน พย มาด้วย'!Q26+'2.กุสุมาลย์'!Q26+'3.กุดบาก'!Q26+'4.พระอาจารย์ฝั้น '!Q26+'5.พังโคน ใส่มา 12 เดือน'!Q26+'6.วาริชภูมิ'!Q26+'7.นิคมน้ำอูน'!Q26+'8.วานรนิวาส'!Q26+'9.คำตากล้า'!Q26+'10.พระอาจารย์มั่น'!Q26+'11.อากาศอำนวย'!Q26+'12.พระอาจารย์วัน'!Q26+'13.เต่างอย'!Q26+'14.โคกศรีสุพรรณ'!Q26+'15.เจริญศิลป์'!Q26+'16.โพนนาแก้ว'!Q26+'17.สว่างแดนดิน'!Q26+'18.พระอาจารย์แบน'!Q26</f>
        <v>0</v>
      </c>
      <c r="R26" s="110">
        <f>+'1.สกลนคร ใส่เดือน พย มาด้วย'!R26+'2.กุสุมาลย์'!R26+'3.กุดบาก'!R26+'4.พระอาจารย์ฝั้น '!R26+'5.พังโคน ใส่มา 12 เดือน'!R26+'6.วาริชภูมิ'!R26+'7.นิคมน้ำอูน'!R26+'8.วานรนิวาส'!R26+'9.คำตากล้า'!R26+'10.พระอาจารย์มั่น'!R26+'11.อากาศอำนวย'!R26+'12.พระอาจารย์วัน'!R26+'13.เต่างอย'!R26+'14.โคกศรีสุพรรณ'!R26+'15.เจริญศิลป์'!R26+'16.โพนนาแก้ว'!R26+'17.สว่างแดนดิน'!R26+'18.พระอาจารย์แบน'!R26</f>
        <v>0</v>
      </c>
      <c r="S26" s="110">
        <f>+'1.สกลนคร ใส่เดือน พย มาด้วย'!S26+'2.กุสุมาลย์'!S26+'3.กุดบาก'!S26+'4.พระอาจารย์ฝั้น '!S26+'5.พังโคน ใส่มา 12 เดือน'!S26+'6.วาริชภูมิ'!S26+'7.นิคมน้ำอูน'!S26+'8.วานรนิวาส'!S26+'9.คำตากล้า'!S26+'10.พระอาจารย์มั่น'!S26+'11.อากาศอำนวย'!S26+'12.พระอาจารย์วัน'!S26+'13.เต่างอย'!S26+'14.โคกศรีสุพรรณ'!S26+'15.เจริญศิลป์'!S26+'16.โพนนาแก้ว'!S26+'17.สว่างแดนดิน'!S26+'18.พระอาจารย์แบน'!S26</f>
        <v>0</v>
      </c>
      <c r="T26" s="110">
        <f>+'1.สกลนคร ใส่เดือน พย มาด้วย'!T26+'2.กุสุมาลย์'!T26+'3.กุดบาก'!T26+'4.พระอาจารย์ฝั้น '!T26+'5.พังโคน ใส่มา 12 เดือน'!T26+'6.วาริชภูมิ'!T26+'7.นิคมน้ำอูน'!T26+'8.วานรนิวาส'!T26+'9.คำตากล้า'!T26+'10.พระอาจารย์มั่น'!T26+'11.อากาศอำนวย'!T26+'12.พระอาจารย์วัน'!T26+'13.เต่างอย'!T26+'14.โคกศรีสุพรรณ'!T26+'15.เจริญศิลป์'!T26+'16.โพนนาแก้ว'!T26+'17.สว่างแดนดิน'!T26+'18.พระอาจารย์แบน'!T26</f>
        <v>0</v>
      </c>
      <c r="U26" s="110">
        <f>+'1.สกลนคร ใส่เดือน พย มาด้วย'!U26+'2.กุสุมาลย์'!U26+'3.กุดบาก'!U26+'4.พระอาจารย์ฝั้น '!U26+'5.พังโคน ใส่มา 12 เดือน'!U26+'6.วาริชภูมิ'!U26+'7.นิคมน้ำอูน'!U26+'8.วานรนิวาส'!U26+'9.คำตากล้า'!U26+'10.พระอาจารย์มั่น'!U26+'11.อากาศอำนวย'!U26+'12.พระอาจารย์วัน'!U26+'13.เต่างอย'!U26+'14.โคกศรีสุพรรณ'!U26+'15.เจริญศิลป์'!U26+'16.โพนนาแก้ว'!U26+'17.สว่างแดนดิน'!U26+'18.พระอาจารย์แบน'!U26</f>
        <v>0</v>
      </c>
      <c r="V26" s="110">
        <f>+'1.สกลนคร ใส่เดือน พย มาด้วย'!V26+'2.กุสุมาลย์'!V26+'3.กุดบาก'!V26+'4.พระอาจารย์ฝั้น '!V26+'5.พังโคน ใส่มา 12 เดือน'!V26+'6.วาริชภูมิ'!V26+'7.นิคมน้ำอูน'!V26+'8.วานรนิวาส'!V26+'9.คำตากล้า'!V26+'10.พระอาจารย์มั่น'!V26+'11.อากาศอำนวย'!V26+'12.พระอาจารย์วัน'!V26+'13.เต่างอย'!V26+'14.โคกศรีสุพรรณ'!V26+'15.เจริญศิลป์'!V26+'16.โพนนาแก้ว'!V26+'17.สว่างแดนดิน'!V26+'18.พระอาจารย์แบน'!V26</f>
        <v>0</v>
      </c>
      <c r="W26" s="110">
        <f>+'1.สกลนคร ใส่เดือน พย มาด้วย'!W26+'2.กุสุมาลย์'!W26+'3.กุดบาก'!W26+'4.พระอาจารย์ฝั้น '!W26+'5.พังโคน ใส่มา 12 เดือน'!W26+'6.วาริชภูมิ'!W26+'7.นิคมน้ำอูน'!W26+'8.วานรนิวาส'!W26+'9.คำตากล้า'!W26+'10.พระอาจารย์มั่น'!W26+'11.อากาศอำนวย'!W26+'12.พระอาจารย์วัน'!W26+'13.เต่างอย'!W26+'14.โคกศรีสุพรรณ'!W26+'15.เจริญศิลป์'!W26+'16.โพนนาแก้ว'!W26+'17.สว่างแดนดิน'!W26+'18.พระอาจารย์แบน'!W26</f>
        <v>0</v>
      </c>
      <c r="X26" s="110">
        <f>+'1.สกลนคร ใส่เดือน พย มาด้วย'!X26+'2.กุสุมาลย์'!X26+'3.กุดบาก'!X26+'4.พระอาจารย์ฝั้น '!X26+'5.พังโคน ใส่มา 12 เดือน'!X26+'6.วาริชภูมิ'!X26+'7.นิคมน้ำอูน'!X26+'8.วานรนิวาส'!X26+'9.คำตากล้า'!X26+'10.พระอาจารย์มั่น'!X26+'11.อากาศอำนวย'!X26+'12.พระอาจารย์วัน'!X26+'13.เต่างอย'!X26+'14.โคกศรีสุพรรณ'!X26+'15.เจริญศิลป์'!X26+'16.โพนนาแก้ว'!X26+'17.สว่างแดนดิน'!X26+'18.พระอาจารย์แบน'!X26</f>
        <v>0</v>
      </c>
      <c r="Y26" s="110">
        <f>+'1.สกลนคร ใส่เดือน พย มาด้วย'!Y26+'2.กุสุมาลย์'!Y26+'3.กุดบาก'!Y26+'4.พระอาจารย์ฝั้น '!Y26+'5.พังโคน ใส่มา 12 เดือน'!Y26+'6.วาริชภูมิ'!Y26+'7.นิคมน้ำอูน'!Y26+'8.วานรนิวาส'!Y26+'9.คำตากล้า'!Y26+'10.พระอาจารย์มั่น'!Y26+'11.อากาศอำนวย'!Y26+'12.พระอาจารย์วัน'!Y26+'13.เต่างอย'!Y26+'14.โคกศรีสุพรรณ'!Y26+'15.เจริญศิลป์'!Y26+'16.โพนนาแก้ว'!Y26+'17.สว่างแดนดิน'!Y26+'18.พระอาจารย์แบน'!Y26</f>
        <v>0</v>
      </c>
      <c r="Z26" s="110">
        <f>+'1.สกลนคร ใส่เดือน พย มาด้วย'!Z26+'2.กุสุมาลย์'!Z26+'3.กุดบาก'!Z26+'4.พระอาจารย์ฝั้น '!Z26+'5.พังโคน ใส่มา 12 เดือน'!Z26+'6.วาริชภูมิ'!Z26+'7.นิคมน้ำอูน'!Z26+'8.วานรนิวาส'!Z26+'9.คำตากล้า'!Z26+'10.พระอาจารย์มั่น'!Z26+'11.อากาศอำนวย'!Z26+'12.พระอาจารย์วัน'!Z26+'13.เต่างอย'!Z26+'14.โคกศรีสุพรรณ'!Z26+'15.เจริญศิลป์'!Z26+'16.โพนนาแก้ว'!Z26+'17.สว่างแดนดิน'!Z26+'18.พระอาจารย์แบน'!Z26</f>
        <v>0</v>
      </c>
      <c r="AA26" s="110">
        <f>+'1.สกลนคร ใส่เดือน พย มาด้วย'!AA26+'2.กุสุมาลย์'!AA26+'3.กุดบาก'!AA26+'4.พระอาจารย์ฝั้น '!AA26+'5.พังโคน ใส่มา 12 เดือน'!AA26+'6.วาริชภูมิ'!AA26+'7.นิคมน้ำอูน'!AA26+'8.วานรนิวาส'!AA26+'9.คำตากล้า'!AA26+'10.พระอาจารย์มั่น'!AA26+'11.อากาศอำนวย'!AA26+'12.พระอาจารย์วัน'!AA26+'13.เต่างอย'!AA26+'14.โคกศรีสุพรรณ'!AA26+'15.เจริญศิลป์'!AA26+'16.โพนนาแก้ว'!AA26+'17.สว่างแดนดิน'!AA26+'18.พระอาจารย์แบน'!AA26</f>
        <v>0</v>
      </c>
      <c r="AB26" s="110">
        <f>+'1.สกลนคร ใส่เดือน พย มาด้วย'!AB26+'2.กุสุมาลย์'!AB26+'3.กุดบาก'!AB26+'4.พระอาจารย์ฝั้น '!AB26+'5.พังโคน ใส่มา 12 เดือน'!AB26+'6.วาริชภูมิ'!AB26+'7.นิคมน้ำอูน'!AB26+'8.วานรนิวาส'!AB26+'9.คำตากล้า'!AB26+'10.พระอาจารย์มั่น'!AB26+'11.อากาศอำนวย'!AB26+'12.พระอาจารย์วัน'!AB26+'13.เต่างอย'!AB26+'14.โคกศรีสุพรรณ'!AB26+'15.เจริญศิลป์'!AB26+'16.โพนนาแก้ว'!AB26+'17.สว่างแดนดิน'!AB26+'18.พระอาจารย์แบน'!AB26</f>
        <v>0</v>
      </c>
      <c r="AC26" s="110">
        <f>+'1.สกลนคร ใส่เดือน พย มาด้วย'!AC26+'2.กุสุมาลย์'!AC26+'3.กุดบาก'!AC26+'4.พระอาจารย์ฝั้น '!AC26+'5.พังโคน ใส่มา 12 เดือน'!AC26+'6.วาริชภูมิ'!AC26+'7.นิคมน้ำอูน'!AC26+'8.วานรนิวาส'!AC26+'9.คำตากล้า'!AC26+'10.พระอาจารย์มั่น'!AC26+'11.อากาศอำนวย'!AC26+'12.พระอาจารย์วัน'!AC26+'13.เต่างอย'!AC26+'14.โคกศรีสุพรรณ'!AC26+'15.เจริญศิลป์'!AC26+'16.โพนนาแก้ว'!AC26+'17.สว่างแดนดิน'!AC26+'18.พระอาจารย์แบน'!AC26</f>
        <v>0</v>
      </c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4886937763.1566725</v>
      </c>
      <c r="F27" s="115" t="e">
        <f t="shared" si="8"/>
        <v>#VALUE!</v>
      </c>
      <c r="G27" s="115" t="e">
        <f t="shared" si="8"/>
        <v>#VALUE!</v>
      </c>
      <c r="H27" s="115">
        <f t="shared" si="8"/>
        <v>113331812.55</v>
      </c>
      <c r="I27" s="115">
        <f t="shared" si="8"/>
        <v>0</v>
      </c>
      <c r="J27" s="115">
        <f t="shared" si="8"/>
        <v>21001543.400000002</v>
      </c>
      <c r="K27" s="115">
        <f t="shared" si="8"/>
        <v>0</v>
      </c>
      <c r="L27" s="115">
        <f t="shared" si="8"/>
        <v>7737833.0499999998</v>
      </c>
      <c r="M27" s="115">
        <f t="shared" si="8"/>
        <v>0</v>
      </c>
      <c r="N27" s="115">
        <f t="shared" si="8"/>
        <v>19352943.259999998</v>
      </c>
      <c r="O27" s="115">
        <f t="shared" si="8"/>
        <v>0</v>
      </c>
      <c r="P27" s="115">
        <f t="shared" si="8"/>
        <v>17376724.600000001</v>
      </c>
      <c r="Q27" s="115">
        <f t="shared" si="8"/>
        <v>0</v>
      </c>
      <c r="R27" s="115">
        <f t="shared" si="8"/>
        <v>12061204.810000002</v>
      </c>
      <c r="S27" s="115">
        <f t="shared" si="8"/>
        <v>0</v>
      </c>
      <c r="T27" s="115">
        <f t="shared" si="8"/>
        <v>7125390.2799999993</v>
      </c>
      <c r="U27" s="115">
        <f t="shared" si="8"/>
        <v>0</v>
      </c>
      <c r="V27" s="115">
        <f t="shared" si="8"/>
        <v>13851660.220000004</v>
      </c>
      <c r="W27" s="115">
        <f t="shared" si="8"/>
        <v>0</v>
      </c>
      <c r="X27" s="115">
        <f t="shared" si="8"/>
        <v>10093076.030000001</v>
      </c>
      <c r="Y27" s="115">
        <f t="shared" si="8"/>
        <v>0</v>
      </c>
      <c r="Z27" s="115">
        <f t="shared" si="8"/>
        <v>8695837.5800000001</v>
      </c>
      <c r="AA27" s="115">
        <f t="shared" si="8"/>
        <v>0</v>
      </c>
      <c r="AB27" s="115">
        <f t="shared" si="8"/>
        <v>9617179.3200000003</v>
      </c>
      <c r="AC27" s="115">
        <f t="shared" si="8"/>
        <v>0</v>
      </c>
      <c r="AD27" s="115" t="e">
        <f t="shared" si="8"/>
        <v>#VALUE!</v>
      </c>
      <c r="AE27" s="116" t="e">
        <f t="shared" si="5"/>
        <v>#VALUE!</v>
      </c>
      <c r="AF27" s="115" t="e">
        <f>SUM(AF10:AF26)</f>
        <v>#VALUE!</v>
      </c>
      <c r="AG27" s="116" t="e">
        <f t="shared" si="7"/>
        <v>#VALUE!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f>+'1.สกลนคร ใส่เดือน พย มาด้วย'!E30+'2.กุสุมาลย์'!E30+'3.กุดบาก'!E30+'4.พระอาจารย์ฝั้น '!E30+'5.พังโคน ใส่มา 12 เดือน'!E30+'6.วาริชภูมิ'!E30+'7.นิคมน้ำอูน'!E30+'8.วานรนิวาส'!E30+'9.คำตากล้า'!E30+'10.พระอาจารย์มั่น'!E30+'11.อากาศอำนวย'!E30+'12.พระอาจารย์วัน'!E30+'13.เต่างอย'!E30+'14.โคกศรีสุพรรณ'!E30+'15.เจริญศิลป์'!E30+'16.โพนนาแก้ว'!E30+'17.สว่างแดนดิน'!E30+'18.พระอาจารย์แบน'!E30</f>
        <v>583907621.31339991</v>
      </c>
      <c r="F30" s="110">
        <f>+'1.สกลนคร ใส่เดือน พย มาด้วย'!F30+'2.กุสุมาลย์'!F30+'3.กุดบาก'!F30+'4.พระอาจารย์ฝั้น '!F30+'5.พังโคน ใส่มา 12 เดือน'!F30+'6.วาริชภูมิ'!F30+'7.นิคมน้ำอูน'!F30+'8.วานรนิวาส'!F30+'9.คำตากล้า'!F30+'10.พระอาจารย์มั่น'!F30+'11.อากาศอำนวย'!F30+'12.พระอาจารย์วัน'!F30+'13.เต่างอย'!F30+'14.โคกศรีสุพรรณ'!F30+'15.เจริญศิลป์'!F30+'16.โพนนาแก้ว'!F30+'17.สว่างแดนดิน'!F30+'18.พระอาจารย์แบน'!F30</f>
        <v>43702766.390000001</v>
      </c>
      <c r="G30" s="110">
        <f>+'1.สกลนคร ใส่เดือน พย มาด้วย'!G30+'2.กุสุมาลย์'!G30+'3.กุดบาก'!G30+'4.พระอาจารย์ฝั้น '!G30+'5.พังโคน ใส่มา 12 เดือน'!G30+'6.วาริชภูมิ'!G30+'7.นิคมน้ำอูน'!G30+'8.วานรนิวาส'!G30+'9.คำตากล้า'!G30+'10.พระอาจารย์มั่น'!G30+'11.อากาศอำนวย'!G30+'12.พระอาจารย์วัน'!G30+'13.เต่างอย'!G30+'14.โคกศรีสุพรรณ'!G30+'15.เจริญศิลป์'!G30+'16.โพนนาแก้ว'!G30+'17.สว่างแดนดิน'!G30+'18.พระอาจารย์แบน'!G30</f>
        <v>46868554.240000002</v>
      </c>
      <c r="H30" s="110">
        <f>+'1.สกลนคร ใส่เดือน พย มาด้วย'!H30+'2.กุสุมาลย์'!H30+'3.กุดบาก'!H30+'4.พระอาจารย์ฝั้น '!H30+'5.พังโคน ใส่มา 12 เดือน'!H30+'6.วาริชภูมิ'!H30+'7.นิคมน้ำอูน'!H30+'8.วานรนิวาส'!H30+'9.คำตากล้า'!H30+'10.พระอาจารย์มั่น'!H30+'11.อากาศอำนวย'!H30+'12.พระอาจารย์วัน'!H30+'13.เต่างอย'!H30+'14.โคกศรีสุพรรณ'!H30+'15.เจริญศิลป์'!H30+'16.โพนนาแก้ว'!H30+'17.สว่างแดนดิน'!H30+'18.พระอาจารย์แบน'!H30</f>
        <v>2254622.09</v>
      </c>
      <c r="I30" s="110">
        <f>+'1.สกลนคร ใส่เดือน พย มาด้วย'!I30+'2.กุสุมาลย์'!I30+'3.กุดบาก'!I30+'4.พระอาจารย์ฝั้น '!I30+'5.พังโคน ใส่มา 12 เดือน'!I30+'6.วาริชภูมิ'!I30+'7.นิคมน้ำอูน'!I30+'8.วานรนิวาส'!I30+'9.คำตากล้า'!I30+'10.พระอาจารย์มั่น'!I30+'11.อากาศอำนวย'!I30+'12.พระอาจารย์วัน'!I30+'13.เต่างอย'!I30+'14.โคกศรีสุพรรณ'!I30+'15.เจริญศิลป์'!I30+'16.โพนนาแก้ว'!I30+'17.สว่างแดนดิน'!I30+'18.พระอาจารย์แบน'!I30</f>
        <v>0</v>
      </c>
      <c r="J30" s="110">
        <f>+'1.สกลนคร ใส่เดือน พย มาด้วย'!J30+'2.กุสุมาลย์'!J30+'3.กุดบาก'!J30+'4.พระอาจารย์ฝั้น '!J30+'5.พังโคน ใส่มา 12 เดือน'!J30+'6.วาริชภูมิ'!J30+'7.นิคมน้ำอูน'!J30+'8.วานรนิวาส'!J30+'9.คำตากล้า'!J30+'10.พระอาจารย์มั่น'!J30+'11.อากาศอำนวย'!J30+'12.พระอาจารย์วัน'!J30+'13.เต่างอย'!J30+'14.โคกศรีสุพรรณ'!J30+'15.เจริญศิลป์'!J30+'16.โพนนาแก้ว'!J30+'17.สว่างแดนดิน'!J30+'18.พระอาจารย์แบน'!J30</f>
        <v>2209850</v>
      </c>
      <c r="K30" s="110">
        <f>+'1.สกลนคร ใส่เดือน พย มาด้วย'!K30+'2.กุสุมาลย์'!K30+'3.กุดบาก'!K30+'4.พระอาจารย์ฝั้น '!K30+'5.พังโคน ใส่มา 12 เดือน'!K30+'6.วาริชภูมิ'!K30+'7.นิคมน้ำอูน'!K30+'8.วานรนิวาส'!K30+'9.คำตากล้า'!K30+'10.พระอาจารย์มั่น'!K30+'11.อากาศอำนวย'!K30+'12.พระอาจารย์วัน'!K30+'13.เต่างอย'!K30+'14.โคกศรีสุพรรณ'!K30+'15.เจริญศิลป์'!K30+'16.โพนนาแก้ว'!K30+'17.สว่างแดนดิน'!K30+'18.พระอาจารย์แบน'!K30</f>
        <v>0</v>
      </c>
      <c r="L30" s="110">
        <f>+'1.สกลนคร ใส่เดือน พย มาด้วย'!L30+'2.กุสุมาลย์'!L30+'3.กุดบาก'!L30+'4.พระอาจารย์ฝั้น '!L30+'5.พังโคน ใส่มา 12 เดือน'!L30+'6.วาริชภูมิ'!L30+'7.นิคมน้ำอูน'!L30+'8.วานรนิวาส'!L30+'9.คำตากล้า'!L30+'10.พระอาจารย์มั่น'!L30+'11.อากาศอำนวย'!L30+'12.พระอาจารย์วัน'!L30+'13.เต่างอย'!L30+'14.โคกศรีสุพรรณ'!L30+'15.เจริญศิลป์'!L30+'16.โพนนาแก้ว'!L30+'17.สว่างแดนดิน'!L30+'18.พระอาจารย์แบน'!L30</f>
        <v>2204591.71</v>
      </c>
      <c r="M30" s="110">
        <f>+'1.สกลนคร ใส่เดือน พย มาด้วย'!M30+'2.กุสุมาลย์'!M30+'3.กุดบาก'!M30+'4.พระอาจารย์ฝั้น '!M30+'5.พังโคน ใส่มา 12 เดือน'!M30+'6.วาริชภูมิ'!M30+'7.นิคมน้ำอูน'!M30+'8.วานรนิวาส'!M30+'9.คำตากล้า'!M30+'10.พระอาจารย์มั่น'!M30+'11.อากาศอำนวย'!M30+'12.พระอาจารย์วัน'!M30+'13.เต่างอย'!M30+'14.โคกศรีสุพรรณ'!M30+'15.เจริญศิลป์'!M30+'16.โพนนาแก้ว'!M30+'17.สว่างแดนดิน'!M30+'18.พระอาจารย์แบน'!M30</f>
        <v>0</v>
      </c>
      <c r="N30" s="110">
        <f>+'1.สกลนคร ใส่เดือน พย มาด้วย'!N30+'2.กุสุมาลย์'!N30+'3.กุดบาก'!N30+'4.พระอาจารย์ฝั้น '!N30+'5.พังโคน ใส่มา 12 เดือน'!N30+'6.วาริชภูมิ'!N30+'7.นิคมน้ำอูน'!N30+'8.วานรนิวาส'!N30+'9.คำตากล้า'!N30+'10.พระอาจารย์มั่น'!N30+'11.อากาศอำนวย'!N30+'12.พระอาจารย์วัน'!N30+'13.เต่างอย'!N30+'14.โคกศรีสุพรรณ'!N30+'15.เจริญศิลป์'!N30+'16.โพนนาแก้ว'!N30+'17.สว่างแดนดิน'!N30+'18.พระอาจารย์แบน'!N30</f>
        <v>2222153.36</v>
      </c>
      <c r="O30" s="110">
        <f>+'1.สกลนคร ใส่เดือน พย มาด้วย'!O30+'2.กุสุมาลย์'!O30+'3.กุดบาก'!O30+'4.พระอาจารย์ฝั้น '!O30+'5.พังโคน ใส่มา 12 เดือน'!O30+'6.วาริชภูมิ'!O30+'7.นิคมน้ำอูน'!O30+'8.วานรนิวาส'!O30+'9.คำตากล้า'!O30+'10.พระอาจารย์มั่น'!O30+'11.อากาศอำนวย'!O30+'12.พระอาจารย์วัน'!O30+'13.เต่างอย'!O30+'14.โคกศรีสุพรรณ'!O30+'15.เจริญศิลป์'!O30+'16.โพนนาแก้ว'!O30+'17.สว่างแดนดิน'!O30+'18.พระอาจารย์แบน'!O30</f>
        <v>0</v>
      </c>
      <c r="P30" s="110">
        <f>+'1.สกลนคร ใส่เดือน พย มาด้วย'!P30+'2.กุสุมาลย์'!P30+'3.กุดบาก'!P30+'4.พระอาจารย์ฝั้น '!P30+'5.พังโคน ใส่มา 12 เดือน'!P30+'6.วาริชภูมิ'!P30+'7.นิคมน้ำอูน'!P30+'8.วานรนิวาส'!P30+'9.คำตากล้า'!P30+'10.พระอาจารย์มั่น'!P30+'11.อากาศอำนวย'!P30+'12.พระอาจารย์วัน'!P30+'13.เต่างอย'!P30+'14.โคกศรีสุพรรณ'!P30+'15.เจริญศิลป์'!P30+'16.โพนนาแก้ว'!P30+'17.สว่างแดนดิน'!P30+'18.พระอาจารย์แบน'!P30</f>
        <v>2207966.56</v>
      </c>
      <c r="Q30" s="110">
        <f>+'1.สกลนคร ใส่เดือน พย มาด้วย'!Q30+'2.กุสุมาลย์'!Q30+'3.กุดบาก'!Q30+'4.พระอาจารย์ฝั้น '!Q30+'5.พังโคน ใส่มา 12 เดือน'!Q30+'6.วาริชภูมิ'!Q30+'7.นิคมน้ำอูน'!Q30+'8.วานรนิวาส'!Q30+'9.คำตากล้า'!Q30+'10.พระอาจารย์มั่น'!Q30+'11.อากาศอำนวย'!Q30+'12.พระอาจารย์วัน'!Q30+'13.เต่างอย'!Q30+'14.โคกศรีสุพรรณ'!Q30+'15.เจริญศิลป์'!Q30+'16.โพนนาแก้ว'!Q30+'17.สว่างแดนดิน'!Q30+'18.พระอาจารย์แบน'!Q30</f>
        <v>0</v>
      </c>
      <c r="R30" s="110">
        <f>+'1.สกลนคร ใส่เดือน พย มาด้วย'!R30+'2.กุสุมาลย์'!R30+'3.กุดบาก'!R30+'4.พระอาจารย์ฝั้น '!R30+'5.พังโคน ใส่มา 12 เดือน'!R30+'6.วาริชภูมิ'!R30+'7.นิคมน้ำอูน'!R30+'8.วานรนิวาส'!R30+'9.คำตากล้า'!R30+'10.พระอาจารย์มั่น'!R30+'11.อากาศอำนวย'!R30+'12.พระอาจารย์วัน'!R30+'13.เต่างอย'!R30+'14.โคกศรีสุพรรณ'!R30+'15.เจริญศิลป์'!R30+'16.โพนนาแก้ว'!R30+'17.สว่างแดนดิน'!R30+'18.พระอาจารย์แบน'!R30</f>
        <v>2187568.38</v>
      </c>
      <c r="S30" s="110">
        <f>+'1.สกลนคร ใส่เดือน พย มาด้วย'!S30+'2.กุสุมาลย์'!S30+'3.กุดบาก'!S30+'4.พระอาจารย์ฝั้น '!S30+'5.พังโคน ใส่มา 12 เดือน'!S30+'6.วาริชภูมิ'!S30+'7.นิคมน้ำอูน'!S30+'8.วานรนิวาส'!S30+'9.คำตากล้า'!S30+'10.พระอาจารย์มั่น'!S30+'11.อากาศอำนวย'!S30+'12.พระอาจารย์วัน'!S30+'13.เต่างอย'!S30+'14.โคกศรีสุพรรณ'!S30+'15.เจริญศิลป์'!S30+'16.โพนนาแก้ว'!S30+'17.สว่างแดนดิน'!S30+'18.พระอาจารย์แบน'!S30</f>
        <v>0</v>
      </c>
      <c r="T30" s="110">
        <f>+'1.สกลนคร ใส่เดือน พย มาด้วย'!T30+'2.กุสุมาลย์'!T30+'3.กุดบาก'!T30+'4.พระอาจารย์ฝั้น '!T30+'5.พังโคน ใส่มา 12 เดือน'!T30+'6.วาริชภูมิ'!T30+'7.นิคมน้ำอูน'!T30+'8.วานรนิวาส'!T30+'9.คำตากล้า'!T30+'10.พระอาจารย์มั่น'!T30+'11.อากาศอำนวย'!T30+'12.พระอาจารย์วัน'!T30+'13.เต่างอย'!T30+'14.โคกศรีสุพรรณ'!T30+'15.เจริญศิลป์'!T30+'16.โพนนาแก้ว'!T30+'17.สว่างแดนดิน'!T30+'18.พระอาจารย์แบน'!T30</f>
        <v>2243768.0499999998</v>
      </c>
      <c r="U30" s="110">
        <f>+'1.สกลนคร ใส่เดือน พย มาด้วย'!U30+'2.กุสุมาลย์'!U30+'3.กุดบาก'!U30+'4.พระอาจารย์ฝั้น '!U30+'5.พังโคน ใส่มา 12 เดือน'!U30+'6.วาริชภูมิ'!U30+'7.นิคมน้ำอูน'!U30+'8.วานรนิวาส'!U30+'9.คำตากล้า'!U30+'10.พระอาจารย์มั่น'!U30+'11.อากาศอำนวย'!U30+'12.พระอาจารย์วัน'!U30+'13.เต่างอย'!U30+'14.โคกศรีสุพรรณ'!U30+'15.เจริญศิลป์'!U30+'16.โพนนาแก้ว'!U30+'17.สว่างแดนดิน'!U30+'18.พระอาจารย์แบน'!U30</f>
        <v>0</v>
      </c>
      <c r="V30" s="110">
        <f>+'1.สกลนคร ใส่เดือน พย มาด้วย'!V30+'2.กุสุมาลย์'!V30+'3.กุดบาก'!V30+'4.พระอาจารย์ฝั้น '!V30+'5.พังโคน ใส่มา 12 เดือน'!V30+'6.วาริชภูมิ'!V30+'7.นิคมน้ำอูน'!V30+'8.วานรนิวาส'!V30+'9.คำตากล้า'!V30+'10.พระอาจารย์มั่น'!V30+'11.อากาศอำนวย'!V30+'12.พระอาจารย์วัน'!V30+'13.เต่างอย'!V30+'14.โคกศรีสุพรรณ'!V30+'15.เจริญศิลป์'!V30+'16.โพนนาแก้ว'!V30+'17.สว่างแดนดิน'!V30+'18.พระอาจารย์แบน'!V30</f>
        <v>2298048.25</v>
      </c>
      <c r="W30" s="110">
        <f>+'1.สกลนคร ใส่เดือน พย มาด้วย'!W30+'2.กุสุมาลย์'!W30+'3.กุดบาก'!W30+'4.พระอาจารย์ฝั้น '!W30+'5.พังโคน ใส่มา 12 เดือน'!W30+'6.วาริชภูมิ'!W30+'7.นิคมน้ำอูน'!W30+'8.วานรนิวาส'!W30+'9.คำตากล้า'!W30+'10.พระอาจารย์มั่น'!W30+'11.อากาศอำนวย'!W30+'12.พระอาจารย์วัน'!W30+'13.เต่างอย'!W30+'14.โคกศรีสุพรรณ'!W30+'15.เจริญศิลป์'!W30+'16.โพนนาแก้ว'!W30+'17.สว่างแดนดิน'!W30+'18.พระอาจารย์แบน'!W30</f>
        <v>0</v>
      </c>
      <c r="X30" s="110">
        <f>+'1.สกลนคร ใส่เดือน พย มาด้วย'!X30+'2.กุสุมาลย์'!X30+'3.กุดบาก'!X30+'4.พระอาจารย์ฝั้น '!X30+'5.พังโคน ใส่มา 12 เดือน'!X30+'6.วาริชภูมิ'!X30+'7.นิคมน้ำอูน'!X30+'8.วานรนิวาส'!X30+'9.คำตากล้า'!X30+'10.พระอาจารย์มั่น'!X30+'11.อากาศอำนวย'!X30+'12.พระอาจารย์วัน'!X30+'13.เต่างอย'!X30+'14.โคกศรีสุพรรณ'!X30+'15.เจริญศิลป์'!X30+'16.โพนนาแก้ว'!X30+'17.สว่างแดนดิน'!X30+'18.พระอาจารย์แบน'!X30</f>
        <v>2310365.2000000002</v>
      </c>
      <c r="Y30" s="110">
        <f>+'1.สกลนคร ใส่เดือน พย มาด้วย'!Y30+'2.กุสุมาลย์'!Y30+'3.กุดบาก'!Y30+'4.พระอาจารย์ฝั้น '!Y30+'5.พังโคน ใส่มา 12 เดือน'!Y30+'6.วาริชภูมิ'!Y30+'7.นิคมน้ำอูน'!Y30+'8.วานรนิวาส'!Y30+'9.คำตากล้า'!Y30+'10.พระอาจารย์มั่น'!Y30+'11.อากาศอำนวย'!Y30+'12.พระอาจารย์วัน'!Y30+'13.เต่างอย'!Y30+'14.โคกศรีสุพรรณ'!Y30+'15.เจริญศิลป์'!Y30+'16.โพนนาแก้ว'!Y30+'17.สว่างแดนดิน'!Y30+'18.พระอาจารย์แบน'!Y30</f>
        <v>0</v>
      </c>
      <c r="Z30" s="110">
        <f>+'1.สกลนคร ใส่เดือน พย มาด้วย'!Z30+'2.กุสุมาลย์'!Z30+'3.กุดบาก'!Z30+'4.พระอาจารย์ฝั้น '!Z30+'5.พังโคน ใส่มา 12 เดือน'!Z30+'6.วาริชภูมิ'!Z30+'7.นิคมน้ำอูน'!Z30+'8.วานรนิวาส'!Z30+'9.คำตากล้า'!Z30+'10.พระอาจารย์มั่น'!Z30+'11.อากาศอำนวย'!Z30+'12.พระอาจารย์วัน'!Z30+'13.เต่างอย'!Z30+'14.โคกศรีสุพรรณ'!Z30+'15.เจริญศิลป์'!Z30+'16.โพนนาแก้ว'!Z30+'17.สว่างแดนดิน'!Z30+'18.พระอาจารย์แบน'!Z30</f>
        <v>2379771.36</v>
      </c>
      <c r="AA30" s="110">
        <f>+'1.สกลนคร ใส่เดือน พย มาด้วย'!AA30+'2.กุสุมาลย์'!AA30+'3.กุดบาก'!AA30+'4.พระอาจารย์ฝั้น '!AA30+'5.พังโคน ใส่มา 12 เดือน'!AA30+'6.วาริชภูมิ'!AA30+'7.นิคมน้ำอูน'!AA30+'8.วานรนิวาส'!AA30+'9.คำตากล้า'!AA30+'10.พระอาจารย์มั่น'!AA30+'11.อากาศอำนวย'!AA30+'12.พระอาจารย์วัน'!AA30+'13.เต่างอย'!AA30+'14.โคกศรีสุพรรณ'!AA30+'15.เจริญศิลป์'!AA30+'16.โพนนาแก้ว'!AA30+'17.สว่างแดนดิน'!AA30+'18.พระอาจารย์แบน'!AA30</f>
        <v>0</v>
      </c>
      <c r="AB30" s="110">
        <f>+'1.สกลนคร ใส่เดือน พย มาด้วย'!AB30+'2.กุสุมาลย์'!AB30+'3.กุดบาก'!AB30+'4.พระอาจารย์ฝั้น '!AB30+'5.พังโคน ใส่มา 12 เดือน'!AB30+'6.วาริชภูมิ'!AB30+'7.นิคมน้ำอูน'!AB30+'8.วานรนิวาส'!AB30+'9.คำตากล้า'!AB30+'10.พระอาจารย์มั่น'!AB30+'11.อากาศอำนวย'!AB30+'12.พระอาจารย์วัน'!AB30+'13.เต่างอย'!AB30+'14.โคกศรีสุพรรณ'!AB30+'15.เจริญศิลป์'!AB30+'16.โพนนาแก้ว'!AB30+'17.สว่างแดนดิน'!AB30+'18.พระอาจารย์แบน'!AB30</f>
        <v>2408632.91</v>
      </c>
      <c r="AC30" s="110">
        <f>+'1.สกลนคร ใส่เดือน พย มาด้วย'!AC30+'2.กุสุมาลย์'!AC30+'3.กุดบาก'!AC30+'4.พระอาจารย์ฝั้น '!AC30+'5.พังโคน ใส่มา 12 เดือน'!AC30+'6.วาริชภูมิ'!AC30+'7.นิคมน้ำอูน'!AC30+'8.วานรนิวาส'!AC30+'9.คำตากล้า'!AC30+'10.พระอาจารย์มั่น'!AC30+'11.อากาศอำนวย'!AC30+'12.พระอาจารย์วัน'!AC30+'13.เต่างอย'!AC30+'14.โคกศรีสุพรรณ'!AC30+'15.เจริญศิลป์'!AC30+'16.โพนนาแก้ว'!AC30+'17.สว่างแดนดิน'!AC30+'18.พระอาจารย์แบน'!AC30</f>
        <v>0</v>
      </c>
      <c r="AD30" s="110">
        <f t="shared" ref="AD30:AD41" si="9">SUM(F30:AC30)</f>
        <v>115498658.49999999</v>
      </c>
      <c r="AE30" s="111">
        <f t="shared" ref="AE30:AE41" si="10">+AD30*100/E30</f>
        <v>19.78029645172392</v>
      </c>
      <c r="AF30" s="110">
        <f t="shared" ref="AF30:AF41" si="11">+E30-AD30</f>
        <v>468408962.81339991</v>
      </c>
      <c r="AG30" s="111">
        <f t="shared" ref="AG30:AG41" si="12">+AF30*100/E30</f>
        <v>80.219703548276073</v>
      </c>
    </row>
    <row r="31" spans="2:33" ht="24" customHeight="1">
      <c r="B31" s="109"/>
      <c r="C31" s="109"/>
      <c r="D31" s="109" t="s">
        <v>124</v>
      </c>
      <c r="E31" s="110">
        <f>+'1.สกลนคร ใส่เดือน พย มาด้วย'!E31+'2.กุสุมาลย์'!E31+'3.กุดบาก'!E31+'4.พระอาจารย์ฝั้น '!E31+'5.พังโคน ใส่มา 12 เดือน'!E31+'6.วาริชภูมิ'!E31+'7.นิคมน้ำอูน'!E31+'8.วานรนิวาส'!E31+'9.คำตากล้า'!E31+'10.พระอาจารย์มั่น'!E31+'11.อากาศอำนวย'!E31+'12.พระอาจารย์วัน'!E31+'13.เต่างอย'!E31+'14.โคกศรีสุพรรณ'!E31+'15.เจริญศิลป์'!E31+'16.โพนนาแก้ว'!E31+'17.สว่างแดนดิน'!E31+'18.พระอาจารย์แบน'!E31</f>
        <v>29675592.4925</v>
      </c>
      <c r="F31" s="110">
        <f>+'1.สกลนคร ใส่เดือน พย มาด้วย'!F31+'2.กุสุมาลย์'!F31+'3.กุดบาก'!F31+'4.พระอาจารย์ฝั้น '!F31+'5.พังโคน ใส่มา 12 เดือน'!F31+'6.วาริชภูมิ'!F31+'7.นิคมน้ำอูน'!F31+'8.วานรนิวาส'!F31+'9.คำตากล้า'!F31+'10.พระอาจารย์มั่น'!F31+'11.อากาศอำนวย'!F31+'12.พระอาจารย์วัน'!F31+'13.เต่างอย'!F31+'14.โคกศรีสุพรรณ'!F31+'15.เจริญศิลป์'!F31+'16.โพนนาแก้ว'!F31+'17.สว่างแดนดิน'!F31+'18.พระอาจารย์แบน'!F31</f>
        <v>2703492.98</v>
      </c>
      <c r="G31" s="110" t="e">
        <f>+'1.สกลนคร ใส่เดือน พย มาด้วย'!G31+'2.กุสุมาลย์'!G31+'3.กุดบาก'!G31+'4.พระอาจารย์ฝั้น '!G31+'5.พังโคน ใส่มา 12 เดือน'!G31+'6.วาริชภูมิ'!G31+'7.นิคมน้ำอูน'!G31+'8.วานรนิวาส'!G31+'9.คำตากล้า'!G31+'10.พระอาจารย์มั่น'!G31+'11.อากาศอำนวย'!G31+'12.พระอาจารย์วัน'!G31+'13.เต่างอย'!G31+'14.โคกศรีสุพรรณ'!G31+'15.เจริญศิลป์'!G31+'16.โพนนาแก้ว'!G31+'17.สว่างแดนดิน'!G31+'18.พระอาจารย์แบน'!G31</f>
        <v>#VALUE!</v>
      </c>
      <c r="H31" s="110">
        <f>+'1.สกลนคร ใส่เดือน พย มาด้วย'!H31+'2.กุสุมาลย์'!H31+'3.กุดบาก'!H31+'4.พระอาจารย์ฝั้น '!H31+'5.พังโคน ใส่มา 12 เดือน'!H31+'6.วาริชภูมิ'!H31+'7.นิคมน้ำอูน'!H31+'8.วานรนิวาส'!H31+'9.คำตากล้า'!H31+'10.พระอาจารย์มั่น'!H31+'11.อากาศอำนวย'!H31+'12.พระอาจารย์วัน'!H31+'13.เต่างอย'!H31+'14.โคกศรีสุพรรณ'!H31+'15.เจริญศิลป์'!H31+'16.โพนนาแก้ว'!H31+'17.สว่างแดนดิน'!H31+'18.พระอาจารย์แบน'!H31</f>
        <v>0</v>
      </c>
      <c r="I31" s="110">
        <f>+'1.สกลนคร ใส่เดือน พย มาด้วย'!I31+'2.กุสุมาลย์'!I31+'3.กุดบาก'!I31+'4.พระอาจารย์ฝั้น '!I31+'5.พังโคน ใส่มา 12 เดือน'!I31+'6.วาริชภูมิ'!I31+'7.นิคมน้ำอูน'!I31+'8.วานรนิวาส'!I31+'9.คำตากล้า'!I31+'10.พระอาจารย์มั่น'!I31+'11.อากาศอำนวย'!I31+'12.พระอาจารย์วัน'!I31+'13.เต่างอย'!I31+'14.โคกศรีสุพรรณ'!I31+'15.เจริญศิลป์'!I31+'16.โพนนาแก้ว'!I31+'17.สว่างแดนดิน'!I31+'18.พระอาจารย์แบน'!I31</f>
        <v>0</v>
      </c>
      <c r="J31" s="110">
        <f>+'1.สกลนคร ใส่เดือน พย มาด้วย'!J31+'2.กุสุมาลย์'!J31+'3.กุดบาก'!J31+'4.พระอาจารย์ฝั้น '!J31+'5.พังโคน ใส่มา 12 เดือน'!J31+'6.วาริชภูมิ'!J31+'7.นิคมน้ำอูน'!J31+'8.วานรนิวาส'!J31+'9.คำตากล้า'!J31+'10.พระอาจารย์มั่น'!J31+'11.อากาศอำนวย'!J31+'12.พระอาจารย์วัน'!J31+'13.เต่างอย'!J31+'14.โคกศรีสุพรรณ'!J31+'15.เจริญศิลป์'!J31+'16.โพนนาแก้ว'!J31+'17.สว่างแดนดิน'!J31+'18.พระอาจารย์แบน'!J31</f>
        <v>0</v>
      </c>
      <c r="K31" s="110">
        <f>+'1.สกลนคร ใส่เดือน พย มาด้วย'!K31+'2.กุสุมาลย์'!K31+'3.กุดบาก'!K31+'4.พระอาจารย์ฝั้น '!K31+'5.พังโคน ใส่มา 12 เดือน'!K31+'6.วาริชภูมิ'!K31+'7.นิคมน้ำอูน'!K31+'8.วานรนิวาส'!K31+'9.คำตากล้า'!K31+'10.พระอาจารย์มั่น'!K31+'11.อากาศอำนวย'!K31+'12.พระอาจารย์วัน'!K31+'13.เต่างอย'!K31+'14.โคกศรีสุพรรณ'!K31+'15.เจริญศิลป์'!K31+'16.โพนนาแก้ว'!K31+'17.สว่างแดนดิน'!K31+'18.พระอาจารย์แบน'!K31</f>
        <v>0</v>
      </c>
      <c r="L31" s="110">
        <f>+'1.สกลนคร ใส่เดือน พย มาด้วย'!L31+'2.กุสุมาลย์'!L31+'3.กุดบาก'!L31+'4.พระอาจารย์ฝั้น '!L31+'5.พังโคน ใส่มา 12 เดือน'!L31+'6.วาริชภูมิ'!L31+'7.นิคมน้ำอูน'!L31+'8.วานรนิวาส'!L31+'9.คำตากล้า'!L31+'10.พระอาจารย์มั่น'!L31+'11.อากาศอำนวย'!L31+'12.พระอาจารย์วัน'!L31+'13.เต่างอย'!L31+'14.โคกศรีสุพรรณ'!L31+'15.เจริญศิลป์'!L31+'16.โพนนาแก้ว'!L31+'17.สว่างแดนดิน'!L31+'18.พระอาจารย์แบน'!L31</f>
        <v>0</v>
      </c>
      <c r="M31" s="110">
        <f>+'1.สกลนคร ใส่เดือน พย มาด้วย'!M31+'2.กุสุมาลย์'!M31+'3.กุดบาก'!M31+'4.พระอาจารย์ฝั้น '!M31+'5.พังโคน ใส่มา 12 เดือน'!M31+'6.วาริชภูมิ'!M31+'7.นิคมน้ำอูน'!M31+'8.วานรนิวาส'!M31+'9.คำตากล้า'!M31+'10.พระอาจารย์มั่น'!M31+'11.อากาศอำนวย'!M31+'12.พระอาจารย์วัน'!M31+'13.เต่างอย'!M31+'14.โคกศรีสุพรรณ'!M31+'15.เจริญศิลป์'!M31+'16.โพนนาแก้ว'!M31+'17.สว่างแดนดิน'!M31+'18.พระอาจารย์แบน'!M31</f>
        <v>0</v>
      </c>
      <c r="N31" s="110">
        <f>+'1.สกลนคร ใส่เดือน พย มาด้วย'!N31+'2.กุสุมาลย์'!N31+'3.กุดบาก'!N31+'4.พระอาจารย์ฝั้น '!N31+'5.พังโคน ใส่มา 12 เดือน'!N31+'6.วาริชภูมิ'!N31+'7.นิคมน้ำอูน'!N31+'8.วานรนิวาส'!N31+'9.คำตากล้า'!N31+'10.พระอาจารย์มั่น'!N31+'11.อากาศอำนวย'!N31+'12.พระอาจารย์วัน'!N31+'13.เต่างอย'!N31+'14.โคกศรีสุพรรณ'!N31+'15.เจริญศิลป์'!N31+'16.โพนนาแก้ว'!N31+'17.สว่างแดนดิน'!N31+'18.พระอาจารย์แบน'!N31</f>
        <v>0</v>
      </c>
      <c r="O31" s="110">
        <f>+'1.สกลนคร ใส่เดือน พย มาด้วย'!O31+'2.กุสุมาลย์'!O31+'3.กุดบาก'!O31+'4.พระอาจารย์ฝั้น '!O31+'5.พังโคน ใส่มา 12 เดือน'!O31+'6.วาริชภูมิ'!O31+'7.นิคมน้ำอูน'!O31+'8.วานรนิวาส'!O31+'9.คำตากล้า'!O31+'10.พระอาจารย์มั่น'!O31+'11.อากาศอำนวย'!O31+'12.พระอาจารย์วัน'!O31+'13.เต่างอย'!O31+'14.โคกศรีสุพรรณ'!O31+'15.เจริญศิลป์'!O31+'16.โพนนาแก้ว'!O31+'17.สว่างแดนดิน'!O31+'18.พระอาจารย์แบน'!O31</f>
        <v>0</v>
      </c>
      <c r="P31" s="110">
        <f>+'1.สกลนคร ใส่เดือน พย มาด้วย'!P31+'2.กุสุมาลย์'!P31+'3.กุดบาก'!P31+'4.พระอาจารย์ฝั้น '!P31+'5.พังโคน ใส่มา 12 เดือน'!P31+'6.วาริชภูมิ'!P31+'7.นิคมน้ำอูน'!P31+'8.วานรนิวาส'!P31+'9.คำตากล้า'!P31+'10.พระอาจารย์มั่น'!P31+'11.อากาศอำนวย'!P31+'12.พระอาจารย์วัน'!P31+'13.เต่างอย'!P31+'14.โคกศรีสุพรรณ'!P31+'15.เจริญศิลป์'!P31+'16.โพนนาแก้ว'!P31+'17.สว่างแดนดิน'!P31+'18.พระอาจารย์แบน'!P31</f>
        <v>0</v>
      </c>
      <c r="Q31" s="110">
        <f>+'1.สกลนคร ใส่เดือน พย มาด้วย'!Q31+'2.กุสุมาลย์'!Q31+'3.กุดบาก'!Q31+'4.พระอาจารย์ฝั้น '!Q31+'5.พังโคน ใส่มา 12 เดือน'!Q31+'6.วาริชภูมิ'!Q31+'7.นิคมน้ำอูน'!Q31+'8.วานรนิวาส'!Q31+'9.คำตากล้า'!Q31+'10.พระอาจารย์มั่น'!Q31+'11.อากาศอำนวย'!Q31+'12.พระอาจารย์วัน'!Q31+'13.เต่างอย'!Q31+'14.โคกศรีสุพรรณ'!Q31+'15.เจริญศิลป์'!Q31+'16.โพนนาแก้ว'!Q31+'17.สว่างแดนดิน'!Q31+'18.พระอาจารย์แบน'!Q31</f>
        <v>0</v>
      </c>
      <c r="R31" s="110">
        <f>+'1.สกลนคร ใส่เดือน พย มาด้วย'!R31+'2.กุสุมาลย์'!R31+'3.กุดบาก'!R31+'4.พระอาจารย์ฝั้น '!R31+'5.พังโคน ใส่มา 12 เดือน'!R31+'6.วาริชภูมิ'!R31+'7.นิคมน้ำอูน'!R31+'8.วานรนิวาส'!R31+'9.คำตากล้า'!R31+'10.พระอาจารย์มั่น'!R31+'11.อากาศอำนวย'!R31+'12.พระอาจารย์วัน'!R31+'13.เต่างอย'!R31+'14.โคกศรีสุพรรณ'!R31+'15.เจริญศิลป์'!R31+'16.โพนนาแก้ว'!R31+'17.สว่างแดนดิน'!R31+'18.พระอาจารย์แบน'!R31</f>
        <v>0</v>
      </c>
      <c r="S31" s="110">
        <f>+'1.สกลนคร ใส่เดือน พย มาด้วย'!S31+'2.กุสุมาลย์'!S31+'3.กุดบาก'!S31+'4.พระอาจารย์ฝั้น '!S31+'5.พังโคน ใส่มา 12 เดือน'!S31+'6.วาริชภูมิ'!S31+'7.นิคมน้ำอูน'!S31+'8.วานรนิวาส'!S31+'9.คำตากล้า'!S31+'10.พระอาจารย์มั่น'!S31+'11.อากาศอำนวย'!S31+'12.พระอาจารย์วัน'!S31+'13.เต่างอย'!S31+'14.โคกศรีสุพรรณ'!S31+'15.เจริญศิลป์'!S31+'16.โพนนาแก้ว'!S31+'17.สว่างแดนดิน'!S31+'18.พระอาจารย์แบน'!S31</f>
        <v>0</v>
      </c>
      <c r="T31" s="110">
        <f>+'1.สกลนคร ใส่เดือน พย มาด้วย'!T31+'2.กุสุมาลย์'!T31+'3.กุดบาก'!T31+'4.พระอาจารย์ฝั้น '!T31+'5.พังโคน ใส่มา 12 เดือน'!T31+'6.วาริชภูมิ'!T31+'7.นิคมน้ำอูน'!T31+'8.วานรนิวาส'!T31+'9.คำตากล้า'!T31+'10.พระอาจารย์มั่น'!T31+'11.อากาศอำนวย'!T31+'12.พระอาจารย์วัน'!T31+'13.เต่างอย'!T31+'14.โคกศรีสุพรรณ'!T31+'15.เจริญศิลป์'!T31+'16.โพนนาแก้ว'!T31+'17.สว่างแดนดิน'!T31+'18.พระอาจารย์แบน'!T31</f>
        <v>0</v>
      </c>
      <c r="U31" s="110">
        <f>+'1.สกลนคร ใส่เดือน พย มาด้วย'!U31+'2.กุสุมาลย์'!U31+'3.กุดบาก'!U31+'4.พระอาจารย์ฝั้น '!U31+'5.พังโคน ใส่มา 12 เดือน'!U31+'6.วาริชภูมิ'!U31+'7.นิคมน้ำอูน'!U31+'8.วานรนิวาส'!U31+'9.คำตากล้า'!U31+'10.พระอาจารย์มั่น'!U31+'11.อากาศอำนวย'!U31+'12.พระอาจารย์วัน'!U31+'13.เต่างอย'!U31+'14.โคกศรีสุพรรณ'!U31+'15.เจริญศิลป์'!U31+'16.โพนนาแก้ว'!U31+'17.สว่างแดนดิน'!U31+'18.พระอาจารย์แบน'!U31</f>
        <v>0</v>
      </c>
      <c r="V31" s="110">
        <f>+'1.สกลนคร ใส่เดือน พย มาด้วย'!V31+'2.กุสุมาลย์'!V31+'3.กุดบาก'!V31+'4.พระอาจารย์ฝั้น '!V31+'5.พังโคน ใส่มา 12 เดือน'!V31+'6.วาริชภูมิ'!V31+'7.นิคมน้ำอูน'!V31+'8.วานรนิวาส'!V31+'9.คำตากล้า'!V31+'10.พระอาจารย์มั่น'!V31+'11.อากาศอำนวย'!V31+'12.พระอาจารย์วัน'!V31+'13.เต่างอย'!V31+'14.โคกศรีสุพรรณ'!V31+'15.เจริญศิลป์'!V31+'16.โพนนาแก้ว'!V31+'17.สว่างแดนดิน'!V31+'18.พระอาจารย์แบน'!V31</f>
        <v>0</v>
      </c>
      <c r="W31" s="110">
        <f>+'1.สกลนคร ใส่เดือน พย มาด้วย'!W31+'2.กุสุมาลย์'!W31+'3.กุดบาก'!W31+'4.พระอาจารย์ฝั้น '!W31+'5.พังโคน ใส่มา 12 เดือน'!W31+'6.วาริชภูมิ'!W31+'7.นิคมน้ำอูน'!W31+'8.วานรนิวาส'!W31+'9.คำตากล้า'!W31+'10.พระอาจารย์มั่น'!W31+'11.อากาศอำนวย'!W31+'12.พระอาจารย์วัน'!W31+'13.เต่างอย'!W31+'14.โคกศรีสุพรรณ'!W31+'15.เจริญศิลป์'!W31+'16.โพนนาแก้ว'!W31+'17.สว่างแดนดิน'!W31+'18.พระอาจารย์แบน'!W31</f>
        <v>0</v>
      </c>
      <c r="X31" s="110">
        <f>+'1.สกลนคร ใส่เดือน พย มาด้วย'!X31+'2.กุสุมาลย์'!X31+'3.กุดบาก'!X31+'4.พระอาจารย์ฝั้น '!X31+'5.พังโคน ใส่มา 12 เดือน'!X31+'6.วาริชภูมิ'!X31+'7.นิคมน้ำอูน'!X31+'8.วานรนิวาส'!X31+'9.คำตากล้า'!X31+'10.พระอาจารย์มั่น'!X31+'11.อากาศอำนวย'!X31+'12.พระอาจารย์วัน'!X31+'13.เต่างอย'!X31+'14.โคกศรีสุพรรณ'!X31+'15.เจริญศิลป์'!X31+'16.โพนนาแก้ว'!X31+'17.สว่างแดนดิน'!X31+'18.พระอาจารย์แบน'!X31</f>
        <v>0</v>
      </c>
      <c r="Y31" s="110">
        <f>+'1.สกลนคร ใส่เดือน พย มาด้วย'!Y31+'2.กุสุมาลย์'!Y31+'3.กุดบาก'!Y31+'4.พระอาจารย์ฝั้น '!Y31+'5.พังโคน ใส่มา 12 เดือน'!Y31+'6.วาริชภูมิ'!Y31+'7.นิคมน้ำอูน'!Y31+'8.วานรนิวาส'!Y31+'9.คำตากล้า'!Y31+'10.พระอาจารย์มั่น'!Y31+'11.อากาศอำนวย'!Y31+'12.พระอาจารย์วัน'!Y31+'13.เต่างอย'!Y31+'14.โคกศรีสุพรรณ'!Y31+'15.เจริญศิลป์'!Y31+'16.โพนนาแก้ว'!Y31+'17.สว่างแดนดิน'!Y31+'18.พระอาจารย์แบน'!Y31</f>
        <v>0</v>
      </c>
      <c r="Z31" s="110">
        <f>+'1.สกลนคร ใส่เดือน พย มาด้วย'!Z31+'2.กุสุมาลย์'!Z31+'3.กุดบาก'!Z31+'4.พระอาจารย์ฝั้น '!Z31+'5.พังโคน ใส่มา 12 เดือน'!Z31+'6.วาริชภูมิ'!Z31+'7.นิคมน้ำอูน'!Z31+'8.วานรนิวาส'!Z31+'9.คำตากล้า'!Z31+'10.พระอาจารย์มั่น'!Z31+'11.อากาศอำนวย'!Z31+'12.พระอาจารย์วัน'!Z31+'13.เต่างอย'!Z31+'14.โคกศรีสุพรรณ'!Z31+'15.เจริญศิลป์'!Z31+'16.โพนนาแก้ว'!Z31+'17.สว่างแดนดิน'!Z31+'18.พระอาจารย์แบน'!Z31</f>
        <v>0</v>
      </c>
      <c r="AA31" s="110">
        <f>+'1.สกลนคร ใส่เดือน พย มาด้วย'!AA31+'2.กุสุมาลย์'!AA31+'3.กุดบาก'!AA31+'4.พระอาจารย์ฝั้น '!AA31+'5.พังโคน ใส่มา 12 เดือน'!AA31+'6.วาริชภูมิ'!AA31+'7.นิคมน้ำอูน'!AA31+'8.วานรนิวาส'!AA31+'9.คำตากล้า'!AA31+'10.พระอาจารย์มั่น'!AA31+'11.อากาศอำนวย'!AA31+'12.พระอาจารย์วัน'!AA31+'13.เต่างอย'!AA31+'14.โคกศรีสุพรรณ'!AA31+'15.เจริญศิลป์'!AA31+'16.โพนนาแก้ว'!AA31+'17.สว่างแดนดิน'!AA31+'18.พระอาจารย์แบน'!AA31</f>
        <v>0</v>
      </c>
      <c r="AB31" s="110">
        <f>+'1.สกลนคร ใส่เดือน พย มาด้วย'!AB31+'2.กุสุมาลย์'!AB31+'3.กุดบาก'!AB31+'4.พระอาจารย์ฝั้น '!AB31+'5.พังโคน ใส่มา 12 เดือน'!AB31+'6.วาริชภูมิ'!AB31+'7.นิคมน้ำอูน'!AB31+'8.วานรนิวาส'!AB31+'9.คำตากล้า'!AB31+'10.พระอาจารย์มั่น'!AB31+'11.อากาศอำนวย'!AB31+'12.พระอาจารย์วัน'!AB31+'13.เต่างอย'!AB31+'14.โคกศรีสุพรรณ'!AB31+'15.เจริญศิลป์'!AB31+'16.โพนนาแก้ว'!AB31+'17.สว่างแดนดิน'!AB31+'18.พระอาจารย์แบน'!AB31</f>
        <v>0</v>
      </c>
      <c r="AC31" s="110">
        <f>+'1.สกลนคร ใส่เดือน พย มาด้วย'!AC31+'2.กุสุมาลย์'!AC31+'3.กุดบาก'!AC31+'4.พระอาจารย์ฝั้น '!AC31+'5.พังโคน ใส่มา 12 เดือน'!AC31+'6.วาริชภูมิ'!AC31+'7.นิคมน้ำอูน'!AC31+'8.วานรนิวาส'!AC31+'9.คำตากล้า'!AC31+'10.พระอาจารย์มั่น'!AC31+'11.อากาศอำนวย'!AC31+'12.พระอาจารย์วัน'!AC31+'13.เต่างอย'!AC31+'14.โคกศรีสุพรรณ'!AC31+'15.เจริญศิลป์'!AC31+'16.โพนนาแก้ว'!AC31+'17.สว่างแดนดิน'!AC31+'18.พระอาจารย์แบน'!AC31</f>
        <v>0</v>
      </c>
      <c r="AD31" s="110" t="e">
        <f t="shared" si="9"/>
        <v>#VALUE!</v>
      </c>
      <c r="AE31" s="111" t="e">
        <f t="shared" si="10"/>
        <v>#VALUE!</v>
      </c>
      <c r="AF31" s="110" t="e">
        <f t="shared" si="11"/>
        <v>#VALUE!</v>
      </c>
      <c r="AG31" s="111" t="e">
        <f t="shared" si="12"/>
        <v>#VALUE!</v>
      </c>
    </row>
    <row r="32" spans="2:33" ht="24" customHeight="1">
      <c r="B32" s="109"/>
      <c r="C32" s="109"/>
      <c r="D32" s="109" t="s">
        <v>40</v>
      </c>
      <c r="E32" s="110">
        <f>+'1.สกลนคร ใส่เดือน พย มาด้วย'!E32+'2.กุสุมาลย์'!E32+'3.กุดบาก'!E32+'4.พระอาจารย์ฝั้น '!E32+'5.พังโคน ใส่มา 12 เดือน'!E32+'6.วาริชภูมิ'!E32+'7.นิคมน้ำอูน'!E32+'8.วานรนิวาส'!E32+'9.คำตากล้า'!E32+'10.พระอาจารย์มั่น'!E32+'11.อากาศอำนวย'!E32+'12.พระอาจารย์วัน'!E32+'13.เต่างอย'!E32+'14.โคกศรีสุพรรณ'!E32+'15.เจริญศิลป์'!E32+'16.โพนนาแก้ว'!E32+'17.สว่างแดนดิน'!E32+'18.พระอาจารย์แบน'!E32</f>
        <v>82177967.950000003</v>
      </c>
      <c r="F32" s="110">
        <f>+'1.สกลนคร ใส่เดือน พย มาด้วย'!F32+'2.กุสุมาลย์'!F32+'3.กุดบาก'!F32+'4.พระอาจารย์ฝั้น '!F32+'5.พังโคน ใส่มา 12 เดือน'!F32+'6.วาริชภูมิ'!F32+'7.นิคมน้ำอูน'!F32+'8.วานรนิวาส'!F32+'9.คำตากล้า'!F32+'10.พระอาจารย์มั่น'!F32+'11.อากาศอำนวย'!F32+'12.พระอาจารย์วัน'!F32+'13.เต่างอย'!F32+'14.โคกศรีสุพรรณ'!F32+'15.เจริญศิลป์'!F32+'16.โพนนาแก้ว'!F32+'17.สว่างแดนดิน'!F32+'18.พระอาจารย์แบน'!F32</f>
        <v>6674282.5</v>
      </c>
      <c r="G32" s="110">
        <f>+'1.สกลนคร ใส่เดือน พย มาด้วย'!G32+'2.กุสุมาลย์'!G32+'3.กุดบาก'!G32+'4.พระอาจารย์ฝั้น '!G32+'5.พังโคน ใส่มา 12 เดือน'!G32+'6.วาริชภูมิ'!G32+'7.นิคมน้ำอูน'!G32+'8.วานรนิวาส'!G32+'9.คำตากล้า'!G32+'10.พระอาจารย์มั่น'!G32+'11.อากาศอำนวย'!G32+'12.พระอาจารย์วัน'!G32+'13.เต่างอย'!G32+'14.โคกศรีสุพรรณ'!G32+'15.เจริญศิลป์'!G32+'16.โพนนาแก้ว'!G32+'17.สว่างแดนดิน'!G32+'18.พระอาจารย์แบน'!G32</f>
        <v>7130677.5</v>
      </c>
      <c r="H32" s="110">
        <f>+'1.สกลนคร ใส่เดือน พย มาด้วย'!H32+'2.กุสุมาลย์'!H32+'3.กุดบาก'!H32+'4.พระอาจารย์ฝั้น '!H32+'5.พังโคน ใส่มา 12 เดือน'!H32+'6.วาริชภูมิ'!H32+'7.นิคมน้ำอูน'!H32+'8.วานรนิวาส'!H32+'9.คำตากล้า'!H32+'10.พระอาจารย์มั่น'!H32+'11.อากาศอำนวย'!H32+'12.พระอาจารย์วัน'!H32+'13.เต่างอย'!H32+'14.โคกศรีสุพรรณ'!H32+'15.เจริญศิลป์'!H32+'16.โพนนาแก้ว'!H32+'17.สว่างแดนดิน'!H32+'18.พระอาจารย์แบน'!H32</f>
        <v>0</v>
      </c>
      <c r="I32" s="110">
        <f>+'1.สกลนคร ใส่เดือน พย มาด้วย'!I32+'2.กุสุมาลย์'!I32+'3.กุดบาก'!I32+'4.พระอาจารย์ฝั้น '!I32+'5.พังโคน ใส่มา 12 เดือน'!I32+'6.วาริชภูมิ'!I32+'7.นิคมน้ำอูน'!I32+'8.วานรนิวาส'!I32+'9.คำตากล้า'!I32+'10.พระอาจารย์มั่น'!I32+'11.อากาศอำนวย'!I32+'12.พระอาจารย์วัน'!I32+'13.เต่างอย'!I32+'14.โคกศรีสุพรรณ'!I32+'15.เจริญศิลป์'!I32+'16.โพนนาแก้ว'!I32+'17.สว่างแดนดิน'!I32+'18.พระอาจารย์แบน'!I32</f>
        <v>0</v>
      </c>
      <c r="J32" s="110">
        <f>+'1.สกลนคร ใส่เดือน พย มาด้วย'!J32+'2.กุสุมาลย์'!J32+'3.กุดบาก'!J32+'4.พระอาจารย์ฝั้น '!J32+'5.พังโคน ใส่มา 12 เดือน'!J32+'6.วาริชภูมิ'!J32+'7.นิคมน้ำอูน'!J32+'8.วานรนิวาส'!J32+'9.คำตากล้า'!J32+'10.พระอาจารย์มั่น'!J32+'11.อากาศอำนวย'!J32+'12.พระอาจารย์วัน'!J32+'13.เต่างอย'!J32+'14.โคกศรีสุพรรณ'!J32+'15.เจริญศิลป์'!J32+'16.โพนนาแก้ว'!J32+'17.สว่างแดนดิน'!J32+'18.พระอาจารย์แบน'!J32</f>
        <v>0</v>
      </c>
      <c r="K32" s="110">
        <f>+'1.สกลนคร ใส่เดือน พย มาด้วย'!K32+'2.กุสุมาลย์'!K32+'3.กุดบาก'!K32+'4.พระอาจารย์ฝั้น '!K32+'5.พังโคน ใส่มา 12 เดือน'!K32+'6.วาริชภูมิ'!K32+'7.นิคมน้ำอูน'!K32+'8.วานรนิวาส'!K32+'9.คำตากล้า'!K32+'10.พระอาจารย์มั่น'!K32+'11.อากาศอำนวย'!K32+'12.พระอาจารย์วัน'!K32+'13.เต่างอย'!K32+'14.โคกศรีสุพรรณ'!K32+'15.เจริญศิลป์'!K32+'16.โพนนาแก้ว'!K32+'17.สว่างแดนดิน'!K32+'18.พระอาจารย์แบน'!K32</f>
        <v>0</v>
      </c>
      <c r="L32" s="110">
        <f>+'1.สกลนคร ใส่เดือน พย มาด้วย'!L32+'2.กุสุมาลย์'!L32+'3.กุดบาก'!L32+'4.พระอาจารย์ฝั้น '!L32+'5.พังโคน ใส่มา 12 เดือน'!L32+'6.วาริชภูมิ'!L32+'7.นิคมน้ำอูน'!L32+'8.วานรนิวาส'!L32+'9.คำตากล้า'!L32+'10.พระอาจารย์มั่น'!L32+'11.อากาศอำนวย'!L32+'12.พระอาจารย์วัน'!L32+'13.เต่างอย'!L32+'14.โคกศรีสุพรรณ'!L32+'15.เจริญศิลป์'!L32+'16.โพนนาแก้ว'!L32+'17.สว่างแดนดิน'!L32+'18.พระอาจารย์แบน'!L32</f>
        <v>0</v>
      </c>
      <c r="M32" s="110">
        <f>+'1.สกลนคร ใส่เดือน พย มาด้วย'!M32+'2.กุสุมาลย์'!M32+'3.กุดบาก'!M32+'4.พระอาจารย์ฝั้น '!M32+'5.พังโคน ใส่มา 12 เดือน'!M32+'6.วาริชภูมิ'!M32+'7.นิคมน้ำอูน'!M32+'8.วานรนิวาส'!M32+'9.คำตากล้า'!M32+'10.พระอาจารย์มั่น'!M32+'11.อากาศอำนวย'!M32+'12.พระอาจารย์วัน'!M32+'13.เต่างอย'!M32+'14.โคกศรีสุพรรณ'!M32+'15.เจริญศิลป์'!M32+'16.โพนนาแก้ว'!M32+'17.สว่างแดนดิน'!M32+'18.พระอาจารย์แบน'!M32</f>
        <v>0</v>
      </c>
      <c r="N32" s="110">
        <f>+'1.สกลนคร ใส่เดือน พย มาด้วย'!N32+'2.กุสุมาลย์'!N32+'3.กุดบาก'!N32+'4.พระอาจารย์ฝั้น '!N32+'5.พังโคน ใส่มา 12 เดือน'!N32+'6.วาริชภูมิ'!N32+'7.นิคมน้ำอูน'!N32+'8.วานรนิวาส'!N32+'9.คำตากล้า'!N32+'10.พระอาจารย์มั่น'!N32+'11.อากาศอำนวย'!N32+'12.พระอาจารย์วัน'!N32+'13.เต่างอย'!N32+'14.โคกศรีสุพรรณ'!N32+'15.เจริญศิลป์'!N32+'16.โพนนาแก้ว'!N32+'17.สว่างแดนดิน'!N32+'18.พระอาจารย์แบน'!N32</f>
        <v>0</v>
      </c>
      <c r="O32" s="110">
        <f>+'1.สกลนคร ใส่เดือน พย มาด้วย'!O32+'2.กุสุมาลย์'!O32+'3.กุดบาก'!O32+'4.พระอาจารย์ฝั้น '!O32+'5.พังโคน ใส่มา 12 เดือน'!O32+'6.วาริชภูมิ'!O32+'7.นิคมน้ำอูน'!O32+'8.วานรนิวาส'!O32+'9.คำตากล้า'!O32+'10.พระอาจารย์มั่น'!O32+'11.อากาศอำนวย'!O32+'12.พระอาจารย์วัน'!O32+'13.เต่างอย'!O32+'14.โคกศรีสุพรรณ'!O32+'15.เจริญศิลป์'!O32+'16.โพนนาแก้ว'!O32+'17.สว่างแดนดิน'!O32+'18.พระอาจารย์แบน'!O32</f>
        <v>0</v>
      </c>
      <c r="P32" s="110">
        <f>+'1.สกลนคร ใส่เดือน พย มาด้วย'!P32+'2.กุสุมาลย์'!P32+'3.กุดบาก'!P32+'4.พระอาจารย์ฝั้น '!P32+'5.พังโคน ใส่มา 12 เดือน'!P32+'6.วาริชภูมิ'!P32+'7.นิคมน้ำอูน'!P32+'8.วานรนิวาส'!P32+'9.คำตากล้า'!P32+'10.พระอาจารย์มั่น'!P32+'11.อากาศอำนวย'!P32+'12.พระอาจารย์วัน'!P32+'13.เต่างอย'!P32+'14.โคกศรีสุพรรณ'!P32+'15.เจริญศิลป์'!P32+'16.โพนนาแก้ว'!P32+'17.สว่างแดนดิน'!P32+'18.พระอาจารย์แบน'!P32</f>
        <v>0</v>
      </c>
      <c r="Q32" s="110">
        <f>+'1.สกลนคร ใส่เดือน พย มาด้วย'!Q32+'2.กุสุมาลย์'!Q32+'3.กุดบาก'!Q32+'4.พระอาจารย์ฝั้น '!Q32+'5.พังโคน ใส่มา 12 เดือน'!Q32+'6.วาริชภูมิ'!Q32+'7.นิคมน้ำอูน'!Q32+'8.วานรนิวาส'!Q32+'9.คำตากล้า'!Q32+'10.พระอาจารย์มั่น'!Q32+'11.อากาศอำนวย'!Q32+'12.พระอาจารย์วัน'!Q32+'13.เต่างอย'!Q32+'14.โคกศรีสุพรรณ'!Q32+'15.เจริญศิลป์'!Q32+'16.โพนนาแก้ว'!Q32+'17.สว่างแดนดิน'!Q32+'18.พระอาจารย์แบน'!Q32</f>
        <v>0</v>
      </c>
      <c r="R32" s="110">
        <f>+'1.สกลนคร ใส่เดือน พย มาด้วย'!R32+'2.กุสุมาลย์'!R32+'3.กุดบาก'!R32+'4.พระอาจารย์ฝั้น '!R32+'5.พังโคน ใส่มา 12 เดือน'!R32+'6.วาริชภูมิ'!R32+'7.นิคมน้ำอูน'!R32+'8.วานรนิวาส'!R32+'9.คำตากล้า'!R32+'10.พระอาจารย์มั่น'!R32+'11.อากาศอำนวย'!R32+'12.พระอาจารย์วัน'!R32+'13.เต่างอย'!R32+'14.โคกศรีสุพรรณ'!R32+'15.เจริญศิลป์'!R32+'16.โพนนาแก้ว'!R32+'17.สว่างแดนดิน'!R32+'18.พระอาจารย์แบน'!R32</f>
        <v>0</v>
      </c>
      <c r="S32" s="110">
        <f>+'1.สกลนคร ใส่เดือน พย มาด้วย'!S32+'2.กุสุมาลย์'!S32+'3.กุดบาก'!S32+'4.พระอาจารย์ฝั้น '!S32+'5.พังโคน ใส่มา 12 เดือน'!S32+'6.วาริชภูมิ'!S32+'7.นิคมน้ำอูน'!S32+'8.วานรนิวาส'!S32+'9.คำตากล้า'!S32+'10.พระอาจารย์มั่น'!S32+'11.อากาศอำนวย'!S32+'12.พระอาจารย์วัน'!S32+'13.เต่างอย'!S32+'14.โคกศรีสุพรรณ'!S32+'15.เจริญศิลป์'!S32+'16.โพนนาแก้ว'!S32+'17.สว่างแดนดิน'!S32+'18.พระอาจารย์แบน'!S32</f>
        <v>0</v>
      </c>
      <c r="T32" s="110">
        <f>+'1.สกลนคร ใส่เดือน พย มาด้วย'!T32+'2.กุสุมาลย์'!T32+'3.กุดบาก'!T32+'4.พระอาจารย์ฝั้น '!T32+'5.พังโคน ใส่มา 12 เดือน'!T32+'6.วาริชภูมิ'!T32+'7.นิคมน้ำอูน'!T32+'8.วานรนิวาส'!T32+'9.คำตากล้า'!T32+'10.พระอาจารย์มั่น'!T32+'11.อากาศอำนวย'!T32+'12.พระอาจารย์วัน'!T32+'13.เต่างอย'!T32+'14.โคกศรีสุพรรณ'!T32+'15.เจริญศิลป์'!T32+'16.โพนนาแก้ว'!T32+'17.สว่างแดนดิน'!T32+'18.พระอาจารย์แบน'!T32</f>
        <v>0</v>
      </c>
      <c r="U32" s="110">
        <f>+'1.สกลนคร ใส่เดือน พย มาด้วย'!U32+'2.กุสุมาลย์'!U32+'3.กุดบาก'!U32+'4.พระอาจารย์ฝั้น '!U32+'5.พังโคน ใส่มา 12 เดือน'!U32+'6.วาริชภูมิ'!U32+'7.นิคมน้ำอูน'!U32+'8.วานรนิวาส'!U32+'9.คำตากล้า'!U32+'10.พระอาจารย์มั่น'!U32+'11.อากาศอำนวย'!U32+'12.พระอาจารย์วัน'!U32+'13.เต่างอย'!U32+'14.โคกศรีสุพรรณ'!U32+'15.เจริญศิลป์'!U32+'16.โพนนาแก้ว'!U32+'17.สว่างแดนดิน'!U32+'18.พระอาจารย์แบน'!U32</f>
        <v>0</v>
      </c>
      <c r="V32" s="110">
        <f>+'1.สกลนคร ใส่เดือน พย มาด้วย'!V32+'2.กุสุมาลย์'!V32+'3.กุดบาก'!V32+'4.พระอาจารย์ฝั้น '!V32+'5.พังโคน ใส่มา 12 เดือน'!V32+'6.วาริชภูมิ'!V32+'7.นิคมน้ำอูน'!V32+'8.วานรนิวาส'!V32+'9.คำตากล้า'!V32+'10.พระอาจารย์มั่น'!V32+'11.อากาศอำนวย'!V32+'12.พระอาจารย์วัน'!V32+'13.เต่างอย'!V32+'14.โคกศรีสุพรรณ'!V32+'15.เจริญศิลป์'!V32+'16.โพนนาแก้ว'!V32+'17.สว่างแดนดิน'!V32+'18.พระอาจารย์แบน'!V32</f>
        <v>0</v>
      </c>
      <c r="W32" s="110">
        <f>+'1.สกลนคร ใส่เดือน พย มาด้วย'!W32+'2.กุสุมาลย์'!W32+'3.กุดบาก'!W32+'4.พระอาจารย์ฝั้น '!W32+'5.พังโคน ใส่มา 12 เดือน'!W32+'6.วาริชภูมิ'!W32+'7.นิคมน้ำอูน'!W32+'8.วานรนิวาส'!W32+'9.คำตากล้า'!W32+'10.พระอาจารย์มั่น'!W32+'11.อากาศอำนวย'!W32+'12.พระอาจารย์วัน'!W32+'13.เต่างอย'!W32+'14.โคกศรีสุพรรณ'!W32+'15.เจริญศิลป์'!W32+'16.โพนนาแก้ว'!W32+'17.สว่างแดนดิน'!W32+'18.พระอาจารย์แบน'!W32</f>
        <v>0</v>
      </c>
      <c r="X32" s="110">
        <f>+'1.สกลนคร ใส่เดือน พย มาด้วย'!X32+'2.กุสุมาลย์'!X32+'3.กุดบาก'!X32+'4.พระอาจารย์ฝั้น '!X32+'5.พังโคน ใส่มา 12 เดือน'!X32+'6.วาริชภูมิ'!X32+'7.นิคมน้ำอูน'!X32+'8.วานรนิวาส'!X32+'9.คำตากล้า'!X32+'10.พระอาจารย์มั่น'!X32+'11.อากาศอำนวย'!X32+'12.พระอาจารย์วัน'!X32+'13.เต่างอย'!X32+'14.โคกศรีสุพรรณ'!X32+'15.เจริญศิลป์'!X32+'16.โพนนาแก้ว'!X32+'17.สว่างแดนดิน'!X32+'18.พระอาจารย์แบน'!X32</f>
        <v>0</v>
      </c>
      <c r="Y32" s="110">
        <f>+'1.สกลนคร ใส่เดือน พย มาด้วย'!Y32+'2.กุสุมาลย์'!Y32+'3.กุดบาก'!Y32+'4.พระอาจารย์ฝั้น '!Y32+'5.พังโคน ใส่มา 12 เดือน'!Y32+'6.วาริชภูมิ'!Y32+'7.นิคมน้ำอูน'!Y32+'8.วานรนิวาส'!Y32+'9.คำตากล้า'!Y32+'10.พระอาจารย์มั่น'!Y32+'11.อากาศอำนวย'!Y32+'12.พระอาจารย์วัน'!Y32+'13.เต่างอย'!Y32+'14.โคกศรีสุพรรณ'!Y32+'15.เจริญศิลป์'!Y32+'16.โพนนาแก้ว'!Y32+'17.สว่างแดนดิน'!Y32+'18.พระอาจารย์แบน'!Y32</f>
        <v>0</v>
      </c>
      <c r="Z32" s="110">
        <f>+'1.สกลนคร ใส่เดือน พย มาด้วย'!Z32+'2.กุสุมาลย์'!Z32+'3.กุดบาก'!Z32+'4.พระอาจารย์ฝั้น '!Z32+'5.พังโคน ใส่มา 12 เดือน'!Z32+'6.วาริชภูมิ'!Z32+'7.นิคมน้ำอูน'!Z32+'8.วานรนิวาส'!Z32+'9.คำตากล้า'!Z32+'10.พระอาจารย์มั่น'!Z32+'11.อากาศอำนวย'!Z32+'12.พระอาจารย์วัน'!Z32+'13.เต่างอย'!Z32+'14.โคกศรีสุพรรณ'!Z32+'15.เจริญศิลป์'!Z32+'16.โพนนาแก้ว'!Z32+'17.สว่างแดนดิน'!Z32+'18.พระอาจารย์แบน'!Z32</f>
        <v>0</v>
      </c>
      <c r="AA32" s="110">
        <f>+'1.สกลนคร ใส่เดือน พย มาด้วย'!AA32+'2.กุสุมาลย์'!AA32+'3.กุดบาก'!AA32+'4.พระอาจารย์ฝั้น '!AA32+'5.พังโคน ใส่มา 12 เดือน'!AA32+'6.วาริชภูมิ'!AA32+'7.นิคมน้ำอูน'!AA32+'8.วานรนิวาส'!AA32+'9.คำตากล้า'!AA32+'10.พระอาจารย์มั่น'!AA32+'11.อากาศอำนวย'!AA32+'12.พระอาจารย์วัน'!AA32+'13.เต่างอย'!AA32+'14.โคกศรีสุพรรณ'!AA32+'15.เจริญศิลป์'!AA32+'16.โพนนาแก้ว'!AA32+'17.สว่างแดนดิน'!AA32+'18.พระอาจารย์แบน'!AA32</f>
        <v>0</v>
      </c>
      <c r="AB32" s="110">
        <f>+'1.สกลนคร ใส่เดือน พย มาด้วย'!AB32+'2.กุสุมาลย์'!AB32+'3.กุดบาก'!AB32+'4.พระอาจารย์ฝั้น '!AB32+'5.พังโคน ใส่มา 12 เดือน'!AB32+'6.วาริชภูมิ'!AB32+'7.นิคมน้ำอูน'!AB32+'8.วานรนิวาส'!AB32+'9.คำตากล้า'!AB32+'10.พระอาจารย์มั่น'!AB32+'11.อากาศอำนวย'!AB32+'12.พระอาจารย์วัน'!AB32+'13.เต่างอย'!AB32+'14.โคกศรีสุพรรณ'!AB32+'15.เจริญศิลป์'!AB32+'16.โพนนาแก้ว'!AB32+'17.สว่างแดนดิน'!AB32+'18.พระอาจารย์แบน'!AB32</f>
        <v>0</v>
      </c>
      <c r="AC32" s="110">
        <f>+'1.สกลนคร ใส่เดือน พย มาด้วย'!AC32+'2.กุสุมาลย์'!AC32+'3.กุดบาก'!AC32+'4.พระอาจารย์ฝั้น '!AC32+'5.พังโคน ใส่มา 12 เดือน'!AC32+'6.วาริชภูมิ'!AC32+'7.นิคมน้ำอูน'!AC32+'8.วานรนิวาส'!AC32+'9.คำตากล้า'!AC32+'10.พระอาจารย์มั่น'!AC32+'11.อากาศอำนวย'!AC32+'12.พระอาจารย์วัน'!AC32+'13.เต่างอย'!AC32+'14.โคกศรีสุพรรณ'!AC32+'15.เจริญศิลป์'!AC32+'16.โพนนาแก้ว'!AC32+'17.สว่างแดนดิน'!AC32+'18.พระอาจารย์แบน'!AC32</f>
        <v>0</v>
      </c>
      <c r="AD32" s="110">
        <f t="shared" si="9"/>
        <v>13804960</v>
      </c>
      <c r="AE32" s="111">
        <f t="shared" si="10"/>
        <v>16.798857825736732</v>
      </c>
      <c r="AF32" s="110">
        <f t="shared" si="11"/>
        <v>68373007.950000003</v>
      </c>
      <c r="AG32" s="111">
        <f t="shared" si="12"/>
        <v>83.201142174263268</v>
      </c>
    </row>
    <row r="33" spans="2:33" ht="24" customHeight="1">
      <c r="B33" s="109"/>
      <c r="C33" s="109"/>
      <c r="D33" s="109" t="s">
        <v>42</v>
      </c>
      <c r="E33" s="110">
        <f>+'1.สกลนคร ใส่เดือน พย มาด้วย'!E33+'2.กุสุมาลย์'!E33+'3.กุดบาก'!E33+'4.พระอาจารย์ฝั้น '!E33+'5.พังโคน ใส่มา 12 เดือน'!E33+'6.วาริชภูมิ'!E33+'7.นิคมน้ำอูน'!E33+'8.วานรนิวาส'!E33+'9.คำตากล้า'!E33+'10.พระอาจารย์มั่น'!E33+'11.อากาศอำนวย'!E33+'12.พระอาจารย์วัน'!E33+'13.เต่างอย'!E33+'14.โคกศรีสุพรรณ'!E33+'15.เจริญศิลป์'!E33+'16.โพนนาแก้ว'!E33+'17.สว่างแดนดิน'!E33+'18.พระอาจารย์แบน'!E33</f>
        <v>34028150</v>
      </c>
      <c r="F33" s="110">
        <f>+'1.สกลนคร ใส่เดือน พย มาด้วย'!F33+'2.กุสุมาลย์'!F33+'3.กุดบาก'!F33+'4.พระอาจารย์ฝั้น '!F33+'5.พังโคน ใส่มา 12 เดือน'!F33+'6.วาริชภูมิ'!F33+'7.นิคมน้ำอูน'!F33+'8.วานรนิวาส'!F33+'9.คำตากล้า'!F33+'10.พระอาจารย์มั่น'!F33+'11.อากาศอำนวย'!F33+'12.พระอาจารย์วัน'!F33+'13.เต่างอย'!F33+'14.โคกศรีสุพรรณ'!F33+'15.เจริญศิลป์'!F33+'16.โพนนาแก้ว'!F33+'17.สว่างแดนดิน'!F33+'18.พระอาจารย์แบน'!F33</f>
        <v>2830000</v>
      </c>
      <c r="G33" s="110">
        <f>+'1.สกลนคร ใส่เดือน พย มาด้วย'!G33+'2.กุสุมาลย์'!G33+'3.กุดบาก'!G33+'4.พระอาจารย์ฝั้น '!G33+'5.พังโคน ใส่มา 12 เดือน'!G33+'6.วาริชภูมิ'!G33+'7.นิคมน้ำอูน'!G33+'8.วานรนิวาส'!G33+'9.คำตากล้า'!G33+'10.พระอาจารย์มั่น'!G33+'11.อากาศอำนวย'!G33+'12.พระอาจารย์วัน'!G33+'13.เต่างอย'!G33+'14.โคกศรีสุพรรณ'!G33+'15.เจริญศิลป์'!G33+'16.โพนนาแก้ว'!G33+'17.สว่างแดนดิน'!G33+'18.พระอาจารย์แบน'!G33</f>
        <v>2885000</v>
      </c>
      <c r="H33" s="110">
        <f>+'1.สกลนคร ใส่เดือน พย มาด้วย'!H33+'2.กุสุมาลย์'!H33+'3.กุดบาก'!H33+'4.พระอาจารย์ฝั้น '!H33+'5.พังโคน ใส่มา 12 เดือน'!H33+'6.วาริชภูมิ'!H33+'7.นิคมน้ำอูน'!H33+'8.วานรนิวาส'!H33+'9.คำตากล้า'!H33+'10.พระอาจารย์มั่น'!H33+'11.อากาศอำนวย'!H33+'12.พระอาจารย์วัน'!H33+'13.เต่างอย'!H33+'14.โคกศรีสุพรรณ'!H33+'15.เจริญศิลป์'!H33+'16.โพนนาแก้ว'!H33+'17.สว่างแดนดิน'!H33+'18.พระอาจารย์แบน'!H33</f>
        <v>95000</v>
      </c>
      <c r="I33" s="110">
        <f>+'1.สกลนคร ใส่เดือน พย มาด้วย'!I33+'2.กุสุมาลย์'!I33+'3.กุดบาก'!I33+'4.พระอาจารย์ฝั้น '!I33+'5.พังโคน ใส่มา 12 เดือน'!I33+'6.วาริชภูมิ'!I33+'7.นิคมน้ำอูน'!I33+'8.วานรนิวาส'!I33+'9.คำตากล้า'!I33+'10.พระอาจารย์มั่น'!I33+'11.อากาศอำนวย'!I33+'12.พระอาจารย์วัน'!I33+'13.เต่างอย'!I33+'14.โคกศรีสุพรรณ'!I33+'15.เจริญศิลป์'!I33+'16.โพนนาแก้ว'!I33+'17.สว่างแดนดิน'!I33+'18.พระอาจารย์แบน'!I33</f>
        <v>0</v>
      </c>
      <c r="J33" s="110">
        <f>+'1.สกลนคร ใส่เดือน พย มาด้วย'!J33+'2.กุสุมาลย์'!J33+'3.กุดบาก'!J33+'4.พระอาจารย์ฝั้น '!J33+'5.พังโคน ใส่มา 12 เดือน'!J33+'6.วาริชภูมิ'!J33+'7.นิคมน้ำอูน'!J33+'8.วานรนิวาส'!J33+'9.คำตากล้า'!J33+'10.พระอาจารย์มั่น'!J33+'11.อากาศอำนวย'!J33+'12.พระอาจารย์วัน'!J33+'13.เต่างอย'!J33+'14.โคกศรีสุพรรณ'!J33+'15.เจริญศิลป์'!J33+'16.โพนนาแก้ว'!J33+'17.สว่างแดนดิน'!J33+'18.พระอาจารย์แบน'!J33</f>
        <v>100000</v>
      </c>
      <c r="K33" s="110">
        <f>+'1.สกลนคร ใส่เดือน พย มาด้วย'!K33+'2.กุสุมาลย์'!K33+'3.กุดบาก'!K33+'4.พระอาจารย์ฝั้น '!K33+'5.พังโคน ใส่มา 12 เดือน'!K33+'6.วาริชภูมิ'!K33+'7.นิคมน้ำอูน'!K33+'8.วานรนิวาส'!K33+'9.คำตากล้า'!K33+'10.พระอาจารย์มั่น'!K33+'11.อากาศอำนวย'!K33+'12.พระอาจารย์วัน'!K33+'13.เต่างอย'!K33+'14.โคกศรีสุพรรณ'!K33+'15.เจริญศิลป์'!K33+'16.โพนนาแก้ว'!K33+'17.สว่างแดนดิน'!K33+'18.พระอาจารย์แบน'!K33</f>
        <v>0</v>
      </c>
      <c r="L33" s="110">
        <f>+'1.สกลนคร ใส่เดือน พย มาด้วย'!L33+'2.กุสุมาลย์'!L33+'3.กุดบาก'!L33+'4.พระอาจารย์ฝั้น '!L33+'5.พังโคน ใส่มา 12 เดือน'!L33+'6.วาริชภูมิ'!L33+'7.นิคมน้ำอูน'!L33+'8.วานรนิวาส'!L33+'9.คำตากล้า'!L33+'10.พระอาจารย์มั่น'!L33+'11.อากาศอำนวย'!L33+'12.พระอาจารย์วัน'!L33+'13.เต่างอย'!L33+'14.โคกศรีสุพรรณ'!L33+'15.เจริญศิลป์'!L33+'16.โพนนาแก้ว'!L33+'17.สว่างแดนดิน'!L33+'18.พระอาจารย์แบน'!L33</f>
        <v>110000</v>
      </c>
      <c r="M33" s="110">
        <f>+'1.สกลนคร ใส่เดือน พย มาด้วย'!M33+'2.กุสุมาลย์'!M33+'3.กุดบาก'!M33+'4.พระอาจารย์ฝั้น '!M33+'5.พังโคน ใส่มา 12 เดือน'!M33+'6.วาริชภูมิ'!M33+'7.นิคมน้ำอูน'!M33+'8.วานรนิวาส'!M33+'9.คำตากล้า'!M33+'10.พระอาจารย์มั่น'!M33+'11.อากาศอำนวย'!M33+'12.พระอาจารย์วัน'!M33+'13.เต่างอย'!M33+'14.โคกศรีสุพรรณ'!M33+'15.เจริญศิลป์'!M33+'16.โพนนาแก้ว'!M33+'17.สว่างแดนดิน'!M33+'18.พระอาจารย์แบน'!M33</f>
        <v>0</v>
      </c>
      <c r="N33" s="110">
        <f>+'1.สกลนคร ใส่เดือน พย มาด้วย'!N33+'2.กุสุมาลย์'!N33+'3.กุดบาก'!N33+'4.พระอาจารย์ฝั้น '!N33+'5.พังโคน ใส่มา 12 เดือน'!N33+'6.วาริชภูมิ'!N33+'7.นิคมน้ำอูน'!N33+'8.วานรนิวาส'!N33+'9.คำตากล้า'!N33+'10.พระอาจารย์มั่น'!N33+'11.อากาศอำนวย'!N33+'12.พระอาจารย์วัน'!N33+'13.เต่างอย'!N33+'14.โคกศรีสุพรรณ'!N33+'15.เจริญศิลป์'!N33+'16.โพนนาแก้ว'!N33+'17.สว่างแดนดิน'!N33+'18.พระอาจารย์แบน'!N33</f>
        <v>110000</v>
      </c>
      <c r="O33" s="110">
        <f>+'1.สกลนคร ใส่เดือน พย มาด้วย'!O33+'2.กุสุมาลย์'!O33+'3.กุดบาก'!O33+'4.พระอาจารย์ฝั้น '!O33+'5.พังโคน ใส่มา 12 เดือน'!O33+'6.วาริชภูมิ'!O33+'7.นิคมน้ำอูน'!O33+'8.วานรนิวาส'!O33+'9.คำตากล้า'!O33+'10.พระอาจารย์มั่น'!O33+'11.อากาศอำนวย'!O33+'12.พระอาจารย์วัน'!O33+'13.เต่างอย'!O33+'14.โคกศรีสุพรรณ'!O33+'15.เจริญศิลป์'!O33+'16.โพนนาแก้ว'!O33+'17.สว่างแดนดิน'!O33+'18.พระอาจารย์แบน'!O33</f>
        <v>0</v>
      </c>
      <c r="P33" s="110">
        <f>+'1.สกลนคร ใส่เดือน พย มาด้วย'!P33+'2.กุสุมาลย์'!P33+'3.กุดบาก'!P33+'4.พระอาจารย์ฝั้น '!P33+'5.พังโคน ใส่มา 12 เดือน'!P33+'6.วาริชภูมิ'!P33+'7.นิคมน้ำอูน'!P33+'8.วานรนิวาส'!P33+'9.คำตากล้า'!P33+'10.พระอาจารย์มั่น'!P33+'11.อากาศอำนวย'!P33+'12.พระอาจารย์วัน'!P33+'13.เต่างอย'!P33+'14.โคกศรีสุพรรณ'!P33+'15.เจริญศิลป์'!P33+'16.โพนนาแก้ว'!P33+'17.สว่างแดนดิน'!P33+'18.พระอาจารย์แบน'!P33</f>
        <v>110000</v>
      </c>
      <c r="Q33" s="110">
        <f>+'1.สกลนคร ใส่เดือน พย มาด้วย'!Q33+'2.กุสุมาลย์'!Q33+'3.กุดบาก'!Q33+'4.พระอาจารย์ฝั้น '!Q33+'5.พังโคน ใส่มา 12 เดือน'!Q33+'6.วาริชภูมิ'!Q33+'7.นิคมน้ำอูน'!Q33+'8.วานรนิวาส'!Q33+'9.คำตากล้า'!Q33+'10.พระอาจารย์มั่น'!Q33+'11.อากาศอำนวย'!Q33+'12.พระอาจารย์วัน'!Q33+'13.เต่างอย'!Q33+'14.โคกศรีสุพรรณ'!Q33+'15.เจริญศิลป์'!Q33+'16.โพนนาแก้ว'!Q33+'17.สว่างแดนดิน'!Q33+'18.พระอาจารย์แบน'!Q33</f>
        <v>0</v>
      </c>
      <c r="R33" s="110">
        <f>+'1.สกลนคร ใส่เดือน พย มาด้วย'!R33+'2.กุสุมาลย์'!R33+'3.กุดบาก'!R33+'4.พระอาจารย์ฝั้น '!R33+'5.พังโคน ใส่มา 12 เดือน'!R33+'6.วาริชภูมิ'!R33+'7.นิคมน้ำอูน'!R33+'8.วานรนิวาส'!R33+'9.คำตากล้า'!R33+'10.พระอาจารย์มั่น'!R33+'11.อากาศอำนวย'!R33+'12.พระอาจารย์วัน'!R33+'13.เต่างอย'!R33+'14.โคกศรีสุพรรณ'!R33+'15.เจริญศิลป์'!R33+'16.โพนนาแก้ว'!R33+'17.สว่างแดนดิน'!R33+'18.พระอาจารย์แบน'!R33</f>
        <v>100000</v>
      </c>
      <c r="S33" s="110">
        <f>+'1.สกลนคร ใส่เดือน พย มาด้วย'!S33+'2.กุสุมาลย์'!S33+'3.กุดบาก'!S33+'4.พระอาจารย์ฝั้น '!S33+'5.พังโคน ใส่มา 12 เดือน'!S33+'6.วาริชภูมิ'!S33+'7.นิคมน้ำอูน'!S33+'8.วานรนิวาส'!S33+'9.คำตากล้า'!S33+'10.พระอาจารย์มั่น'!S33+'11.อากาศอำนวย'!S33+'12.พระอาจารย์วัน'!S33+'13.เต่างอย'!S33+'14.โคกศรีสุพรรณ'!S33+'15.เจริญศิลป์'!S33+'16.โพนนาแก้ว'!S33+'17.สว่างแดนดิน'!S33+'18.พระอาจารย์แบน'!S33</f>
        <v>0</v>
      </c>
      <c r="T33" s="110">
        <f>+'1.สกลนคร ใส่เดือน พย มาด้วย'!T33+'2.กุสุมาลย์'!T33+'3.กุดบาก'!T33+'4.พระอาจารย์ฝั้น '!T33+'5.พังโคน ใส่มา 12 เดือน'!T33+'6.วาริชภูมิ'!T33+'7.นิคมน้ำอูน'!T33+'8.วานรนิวาส'!T33+'9.คำตากล้า'!T33+'10.พระอาจารย์มั่น'!T33+'11.อากาศอำนวย'!T33+'12.พระอาจารย์วัน'!T33+'13.เต่างอย'!T33+'14.โคกศรีสุพรรณ'!T33+'15.เจริญศิลป์'!T33+'16.โพนนาแก้ว'!T33+'17.สว่างแดนดิน'!T33+'18.พระอาจารย์แบน'!T33</f>
        <v>100000</v>
      </c>
      <c r="U33" s="110">
        <f>+'1.สกลนคร ใส่เดือน พย มาด้วย'!U33+'2.กุสุมาลย์'!U33+'3.กุดบาก'!U33+'4.พระอาจารย์ฝั้น '!U33+'5.พังโคน ใส่มา 12 เดือน'!U33+'6.วาริชภูมิ'!U33+'7.นิคมน้ำอูน'!U33+'8.วานรนิวาส'!U33+'9.คำตากล้า'!U33+'10.พระอาจารย์มั่น'!U33+'11.อากาศอำนวย'!U33+'12.พระอาจารย์วัน'!U33+'13.เต่างอย'!U33+'14.โคกศรีสุพรรณ'!U33+'15.เจริญศิลป์'!U33+'16.โพนนาแก้ว'!U33+'17.สว่างแดนดิน'!U33+'18.พระอาจารย์แบน'!U33</f>
        <v>0</v>
      </c>
      <c r="V33" s="110">
        <f>+'1.สกลนคร ใส่เดือน พย มาด้วย'!V33+'2.กุสุมาลย์'!V33+'3.กุดบาก'!V33+'4.พระอาจารย์ฝั้น '!V33+'5.พังโคน ใส่มา 12 เดือน'!V33+'6.วาริชภูมิ'!V33+'7.นิคมน้ำอูน'!V33+'8.วานรนิวาส'!V33+'9.คำตากล้า'!V33+'10.พระอาจารย์มั่น'!V33+'11.อากาศอำนวย'!V33+'12.พระอาจารย์วัน'!V33+'13.เต่างอย'!V33+'14.โคกศรีสุพรรณ'!V33+'15.เจริญศิลป์'!V33+'16.โพนนาแก้ว'!V33+'17.สว่างแดนดิน'!V33+'18.พระอาจารย์แบน'!V33</f>
        <v>110000</v>
      </c>
      <c r="W33" s="110">
        <f>+'1.สกลนคร ใส่เดือน พย มาด้วย'!W33+'2.กุสุมาลย์'!W33+'3.กุดบาก'!W33+'4.พระอาจารย์ฝั้น '!W33+'5.พังโคน ใส่มา 12 เดือน'!W33+'6.วาริชภูมิ'!W33+'7.นิคมน้ำอูน'!W33+'8.วานรนิวาส'!W33+'9.คำตากล้า'!W33+'10.พระอาจารย์มั่น'!W33+'11.อากาศอำนวย'!W33+'12.พระอาจารย์วัน'!W33+'13.เต่างอย'!W33+'14.โคกศรีสุพรรณ'!W33+'15.เจริญศิลป์'!W33+'16.โพนนาแก้ว'!W33+'17.สว่างแดนดิน'!W33+'18.พระอาจารย์แบน'!W33</f>
        <v>0</v>
      </c>
      <c r="X33" s="110">
        <f>+'1.สกลนคร ใส่เดือน พย มาด้วย'!X33+'2.กุสุมาลย์'!X33+'3.กุดบาก'!X33+'4.พระอาจารย์ฝั้น '!X33+'5.พังโคน ใส่มา 12 เดือน'!X33+'6.วาริชภูมิ'!X33+'7.นิคมน้ำอูน'!X33+'8.วานรนิวาส'!X33+'9.คำตากล้า'!X33+'10.พระอาจารย์มั่น'!X33+'11.อากาศอำนวย'!X33+'12.พระอาจารย์วัน'!X33+'13.เต่างอย'!X33+'14.โคกศรีสุพรรณ'!X33+'15.เจริญศิลป์'!X33+'16.โพนนาแก้ว'!X33+'17.สว่างแดนดิน'!X33+'18.พระอาจารย์แบน'!X33</f>
        <v>100000</v>
      </c>
      <c r="Y33" s="110">
        <f>+'1.สกลนคร ใส่เดือน พย มาด้วย'!Y33+'2.กุสุมาลย์'!Y33+'3.กุดบาก'!Y33+'4.พระอาจารย์ฝั้น '!Y33+'5.พังโคน ใส่มา 12 เดือน'!Y33+'6.วาริชภูมิ'!Y33+'7.นิคมน้ำอูน'!Y33+'8.วานรนิวาส'!Y33+'9.คำตากล้า'!Y33+'10.พระอาจารย์มั่น'!Y33+'11.อากาศอำนวย'!Y33+'12.พระอาจารย์วัน'!Y33+'13.เต่างอย'!Y33+'14.โคกศรีสุพรรณ'!Y33+'15.เจริญศิลป์'!Y33+'16.โพนนาแก้ว'!Y33+'17.สว่างแดนดิน'!Y33+'18.พระอาจารย์แบน'!Y33</f>
        <v>0</v>
      </c>
      <c r="Z33" s="110">
        <f>+'1.สกลนคร ใส่เดือน พย มาด้วย'!Z33+'2.กุสุมาลย์'!Z33+'3.กุดบาก'!Z33+'4.พระอาจารย์ฝั้น '!Z33+'5.พังโคน ใส่มา 12 เดือน'!Z33+'6.วาริชภูมิ'!Z33+'7.นิคมน้ำอูน'!Z33+'8.วานรนิวาส'!Z33+'9.คำตากล้า'!Z33+'10.พระอาจารย์มั่น'!Z33+'11.อากาศอำนวย'!Z33+'12.พระอาจารย์วัน'!Z33+'13.เต่างอย'!Z33+'14.โคกศรีสุพรรณ'!Z33+'15.เจริญศิลป์'!Z33+'16.โพนนาแก้ว'!Z33+'17.สว่างแดนดิน'!Z33+'18.พระอาจารย์แบน'!Z33</f>
        <v>145000</v>
      </c>
      <c r="AA33" s="110">
        <f>+'1.สกลนคร ใส่เดือน พย มาด้วย'!AA33+'2.กุสุมาลย์'!AA33+'3.กุดบาก'!AA33+'4.พระอาจารย์ฝั้น '!AA33+'5.พังโคน ใส่มา 12 เดือน'!AA33+'6.วาริชภูมิ'!AA33+'7.นิคมน้ำอูน'!AA33+'8.วานรนิวาส'!AA33+'9.คำตากล้า'!AA33+'10.พระอาจารย์มั่น'!AA33+'11.อากาศอำนวย'!AA33+'12.พระอาจารย์วัน'!AA33+'13.เต่างอย'!AA33+'14.โคกศรีสุพรรณ'!AA33+'15.เจริญศิลป์'!AA33+'16.โพนนาแก้ว'!AA33+'17.สว่างแดนดิน'!AA33+'18.พระอาจารย์แบน'!AA33</f>
        <v>0</v>
      </c>
      <c r="AB33" s="110">
        <f>+'1.สกลนคร ใส่เดือน พย มาด้วย'!AB33+'2.กุสุมาลย์'!AB33+'3.กุดบาก'!AB33+'4.พระอาจารย์ฝั้น '!AB33+'5.พังโคน ใส่มา 12 เดือน'!AB33+'6.วาริชภูมิ'!AB33+'7.นิคมน้ำอูน'!AB33+'8.วานรนิวาส'!AB33+'9.คำตากล้า'!AB33+'10.พระอาจารย์มั่น'!AB33+'11.อากาศอำนวย'!AB33+'12.พระอาจารย์วัน'!AB33+'13.เต่างอย'!AB33+'14.โคกศรีสุพรรณ'!AB33+'15.เจริญศิลป์'!AB33+'16.โพนนาแก้ว'!AB33+'17.สว่างแดนดิน'!AB33+'18.พระอาจารย์แบน'!AB33</f>
        <v>135000</v>
      </c>
      <c r="AC33" s="110">
        <f>+'1.สกลนคร ใส่เดือน พย มาด้วย'!AC33+'2.กุสุมาลย์'!AC33+'3.กุดบาก'!AC33+'4.พระอาจารย์ฝั้น '!AC33+'5.พังโคน ใส่มา 12 เดือน'!AC33+'6.วาริชภูมิ'!AC33+'7.นิคมน้ำอูน'!AC33+'8.วานรนิวาส'!AC33+'9.คำตากล้า'!AC33+'10.พระอาจารย์มั่น'!AC33+'11.อากาศอำนวย'!AC33+'12.พระอาจารย์วัน'!AC33+'13.เต่างอย'!AC33+'14.โคกศรีสุพรรณ'!AC33+'15.เจริญศิลป์'!AC33+'16.โพนนาแก้ว'!AC33+'17.สว่างแดนดิน'!AC33+'18.พระอาจารย์แบน'!AC33</f>
        <v>0</v>
      </c>
      <c r="AD33" s="110">
        <f t="shared" si="9"/>
        <v>6930000</v>
      </c>
      <c r="AE33" s="111">
        <f t="shared" si="10"/>
        <v>20.365491512174479</v>
      </c>
      <c r="AF33" s="110">
        <f t="shared" si="11"/>
        <v>27098150</v>
      </c>
      <c r="AG33" s="111">
        <f t="shared" si="12"/>
        <v>79.634508487825528</v>
      </c>
    </row>
    <row r="34" spans="2:33" ht="24" customHeight="1">
      <c r="B34" s="109"/>
      <c r="C34" s="109"/>
      <c r="D34" s="109" t="s">
        <v>44</v>
      </c>
      <c r="E34" s="110">
        <f>+'1.สกลนคร ใส่เดือน พย มาด้วย'!E34+'2.กุสุมาลย์'!E34+'3.กุดบาก'!E34+'4.พระอาจารย์ฝั้น '!E34+'5.พังโคน ใส่มา 12 เดือน'!E34+'6.วาริชภูมิ'!E34+'7.นิคมน้ำอูน'!E34+'8.วานรนิวาส'!E34+'9.คำตากล้า'!E34+'10.พระอาจารย์มั่น'!E34+'11.อากาศอำนวย'!E34+'12.พระอาจารย์วัน'!E34+'13.เต่างอย'!E34+'14.โคกศรีสุพรรณ'!E34+'15.เจริญศิลป์'!E34+'16.โพนนาแก้ว'!E34+'17.สว่างแดนดิน'!E34+'18.พระอาจารย์แบน'!E34</f>
        <v>134674240</v>
      </c>
      <c r="F34" s="110">
        <f>+'1.สกลนคร ใส่เดือน พย มาด้วย'!F34+'2.กุสุมาลย์'!F34+'3.กุดบาก'!F34+'4.พระอาจารย์ฝั้น '!F34+'5.พังโคน ใส่มา 12 เดือน'!F34+'6.วาริชภูมิ'!F34+'7.นิคมน้ำอูน'!F34+'8.วานรนิวาส'!F34+'9.คำตากล้า'!F34+'10.พระอาจารย์มั่น'!F34+'11.อากาศอำนวย'!F34+'12.พระอาจารย์วัน'!F34+'13.เต่างอย'!F34+'14.โคกศรีสุพรรณ'!F34+'15.เจริญศิลป์'!F34+'16.โพนนาแก้ว'!F34+'17.สว่างแดนดิน'!F34+'18.พระอาจารย์แบน'!F34</f>
        <v>11381300</v>
      </c>
      <c r="G34" s="110">
        <f>+'1.สกลนคร ใส่เดือน พย มาด้วย'!G34+'2.กุสุมาลย์'!G34+'3.กุดบาก'!G34+'4.พระอาจารย์ฝั้น '!G34+'5.พังโคน ใส่มา 12 เดือน'!G34+'6.วาริชภูมิ'!G34+'7.นิคมน้ำอูน'!G34+'8.วานรนิวาส'!G34+'9.คำตากล้า'!G34+'10.พระอาจารย์มั่น'!G34+'11.อากาศอำนวย'!G34+'12.พระอาจารย์วัน'!G34+'13.เต่างอย'!G34+'14.โคกศรีสุพรรณ'!G34+'15.เจริญศิลป์'!G34+'16.โพนนาแก้ว'!G34+'17.สว่างแดนดิน'!G34+'18.พระอาจารย์แบน'!G34</f>
        <v>15554613</v>
      </c>
      <c r="H34" s="110">
        <f>+'1.สกลนคร ใส่เดือน พย มาด้วย'!H34+'2.กุสุมาลย์'!H34+'3.กุดบาก'!H34+'4.พระอาจารย์ฝั้น '!H34+'5.พังโคน ใส่มา 12 เดือน'!H34+'6.วาริชภูมิ'!H34+'7.นิคมน้ำอูน'!H34+'8.วานรนิวาส'!H34+'9.คำตากล้า'!H34+'10.พระอาจารย์มั่น'!H34+'11.อากาศอำนวย'!H34+'12.พระอาจารย์วัน'!H34+'13.เต่างอย'!H34+'14.โคกศรีสุพรรณ'!H34+'15.เจริญศิลป์'!H34+'16.โพนนาแก้ว'!H34+'17.สว่างแดนดิน'!H34+'18.พระอาจารย์แบน'!H34</f>
        <v>0</v>
      </c>
      <c r="I34" s="110">
        <f>+'1.สกลนคร ใส่เดือน พย มาด้วย'!I34+'2.กุสุมาลย์'!I34+'3.กุดบาก'!I34+'4.พระอาจารย์ฝั้น '!I34+'5.พังโคน ใส่มา 12 เดือน'!I34+'6.วาริชภูมิ'!I34+'7.นิคมน้ำอูน'!I34+'8.วานรนิวาส'!I34+'9.คำตากล้า'!I34+'10.พระอาจารย์มั่น'!I34+'11.อากาศอำนวย'!I34+'12.พระอาจารย์วัน'!I34+'13.เต่างอย'!I34+'14.โคกศรีสุพรรณ'!I34+'15.เจริญศิลป์'!I34+'16.โพนนาแก้ว'!I34+'17.สว่างแดนดิน'!I34+'18.พระอาจารย์แบน'!I34</f>
        <v>0</v>
      </c>
      <c r="J34" s="110">
        <f>+'1.สกลนคร ใส่เดือน พย มาด้วย'!J34+'2.กุสุมาลย์'!J34+'3.กุดบาก'!J34+'4.พระอาจารย์ฝั้น '!J34+'5.พังโคน ใส่มา 12 เดือน'!J34+'6.วาริชภูมิ'!J34+'7.นิคมน้ำอูน'!J34+'8.วานรนิวาส'!J34+'9.คำตากล้า'!J34+'10.พระอาจารย์มั่น'!J34+'11.อากาศอำนวย'!J34+'12.พระอาจารย์วัน'!J34+'13.เต่างอย'!J34+'14.โคกศรีสุพรรณ'!J34+'15.เจริญศิลป์'!J34+'16.โพนนาแก้ว'!J34+'17.สว่างแดนดิน'!J34+'18.พระอาจารย์แบน'!J34</f>
        <v>1065600</v>
      </c>
      <c r="K34" s="110">
        <f>+'1.สกลนคร ใส่เดือน พย มาด้วย'!K34+'2.กุสุมาลย์'!K34+'3.กุดบาก'!K34+'4.พระอาจารย์ฝั้น '!K34+'5.พังโคน ใส่มา 12 เดือน'!K34+'6.วาริชภูมิ'!K34+'7.นิคมน้ำอูน'!K34+'8.วานรนิวาส'!K34+'9.คำตากล้า'!K34+'10.พระอาจารย์มั่น'!K34+'11.อากาศอำนวย'!K34+'12.พระอาจารย์วัน'!K34+'13.เต่างอย'!K34+'14.โคกศรีสุพรรณ'!K34+'15.เจริญศิลป์'!K34+'16.โพนนาแก้ว'!K34+'17.สว่างแดนดิน'!K34+'18.พระอาจารย์แบน'!K34</f>
        <v>0</v>
      </c>
      <c r="L34" s="110">
        <f>+'1.สกลนคร ใส่เดือน พย มาด้วย'!L34+'2.กุสุมาลย์'!L34+'3.กุดบาก'!L34+'4.พระอาจารย์ฝั้น '!L34+'5.พังโคน ใส่มา 12 เดือน'!L34+'6.วาริชภูมิ'!L34+'7.นิคมน้ำอูน'!L34+'8.วานรนิวาส'!L34+'9.คำตากล้า'!L34+'10.พระอาจารย์มั่น'!L34+'11.อากาศอำนวย'!L34+'12.พระอาจารย์วัน'!L34+'13.เต่างอย'!L34+'14.โคกศรีสุพรรณ'!L34+'15.เจริญศิลป์'!L34+'16.โพนนาแก้ว'!L34+'17.สว่างแดนดิน'!L34+'18.พระอาจารย์แบน'!L34</f>
        <v>1100700</v>
      </c>
      <c r="M34" s="110">
        <f>+'1.สกลนคร ใส่เดือน พย มาด้วย'!M34+'2.กุสุมาลย์'!M34+'3.กุดบาก'!M34+'4.พระอาจารย์ฝั้น '!M34+'5.พังโคน ใส่มา 12 เดือน'!M34+'6.วาริชภูมิ'!M34+'7.นิคมน้ำอูน'!M34+'8.วานรนิวาส'!M34+'9.คำตากล้า'!M34+'10.พระอาจารย์มั่น'!M34+'11.อากาศอำนวย'!M34+'12.พระอาจารย์วัน'!M34+'13.เต่างอย'!M34+'14.โคกศรีสุพรรณ'!M34+'15.เจริญศิลป์'!M34+'16.โพนนาแก้ว'!M34+'17.สว่างแดนดิน'!M34+'18.พระอาจารย์แบน'!M34</f>
        <v>0</v>
      </c>
      <c r="N34" s="110">
        <f>+'1.สกลนคร ใส่เดือน พย มาด้วย'!N34+'2.กุสุมาลย์'!N34+'3.กุดบาก'!N34+'4.พระอาจารย์ฝั้น '!N34+'5.พังโคน ใส่มา 12 เดือน'!N34+'6.วาริชภูมิ'!N34+'7.นิคมน้ำอูน'!N34+'8.วานรนิวาส'!N34+'9.คำตากล้า'!N34+'10.พระอาจารย์มั่น'!N34+'11.อากาศอำนวย'!N34+'12.พระอาจารย์วัน'!N34+'13.เต่างอย'!N34+'14.โคกศรีสุพรรณ'!N34+'15.เจริญศิลป์'!N34+'16.โพนนาแก้ว'!N34+'17.สว่างแดนดิน'!N34+'18.พระอาจารย์แบน'!N34</f>
        <v>1121500</v>
      </c>
      <c r="O34" s="110">
        <f>+'1.สกลนคร ใส่เดือน พย มาด้วย'!O34+'2.กุสุมาลย์'!O34+'3.กุดบาก'!O34+'4.พระอาจารย์ฝั้น '!O34+'5.พังโคน ใส่มา 12 เดือน'!O34+'6.วาริชภูมิ'!O34+'7.นิคมน้ำอูน'!O34+'8.วานรนิวาส'!O34+'9.คำตากล้า'!O34+'10.พระอาจารย์มั่น'!O34+'11.อากาศอำนวย'!O34+'12.พระอาจารย์วัน'!O34+'13.เต่างอย'!O34+'14.โคกศรีสุพรรณ'!O34+'15.เจริญศิลป์'!O34+'16.โพนนาแก้ว'!O34+'17.สว่างแดนดิน'!O34+'18.พระอาจารย์แบน'!O34</f>
        <v>0</v>
      </c>
      <c r="P34" s="110">
        <f>+'1.สกลนคร ใส่เดือน พย มาด้วย'!P34+'2.กุสุมาลย์'!P34+'3.กุดบาก'!P34+'4.พระอาจารย์ฝั้น '!P34+'5.พังโคน ใส่มา 12 เดือน'!P34+'6.วาริชภูมิ'!P34+'7.นิคมน้ำอูน'!P34+'8.วานรนิวาส'!P34+'9.คำตากล้า'!P34+'10.พระอาจารย์มั่น'!P34+'11.อากาศอำนวย'!P34+'12.พระอาจารย์วัน'!P34+'13.เต่างอย'!P34+'14.โคกศรีสุพรรณ'!P34+'15.เจริญศิลป์'!P34+'16.โพนนาแก้ว'!P34+'17.สว่างแดนดิน'!P34+'18.พระอาจารย์แบน'!P34</f>
        <v>1117700</v>
      </c>
      <c r="Q34" s="110">
        <f>+'1.สกลนคร ใส่เดือน พย มาด้วย'!Q34+'2.กุสุมาลย์'!Q34+'3.กุดบาก'!Q34+'4.พระอาจารย์ฝั้น '!Q34+'5.พังโคน ใส่มา 12 เดือน'!Q34+'6.วาริชภูมิ'!Q34+'7.นิคมน้ำอูน'!Q34+'8.วานรนิวาส'!Q34+'9.คำตากล้า'!Q34+'10.พระอาจารย์มั่น'!Q34+'11.อากาศอำนวย'!Q34+'12.พระอาจารย์วัน'!Q34+'13.เต่างอย'!Q34+'14.โคกศรีสุพรรณ'!Q34+'15.เจริญศิลป์'!Q34+'16.โพนนาแก้ว'!Q34+'17.สว่างแดนดิน'!Q34+'18.พระอาจารย์แบน'!Q34</f>
        <v>0</v>
      </c>
      <c r="R34" s="110">
        <f>+'1.สกลนคร ใส่เดือน พย มาด้วย'!R34+'2.กุสุมาลย์'!R34+'3.กุดบาก'!R34+'4.พระอาจารย์ฝั้น '!R34+'5.พังโคน ใส่มา 12 เดือน'!R34+'6.วาริชภูมิ'!R34+'7.นิคมน้ำอูน'!R34+'8.วานรนิวาส'!R34+'9.คำตากล้า'!R34+'10.พระอาจารย์มั่น'!R34+'11.อากาศอำนวย'!R34+'12.พระอาจารย์วัน'!R34+'13.เต่างอย'!R34+'14.โคกศรีสุพรรณ'!R34+'15.เจริญศิลป์'!R34+'16.โพนนาแก้ว'!R34+'17.สว่างแดนดิน'!R34+'18.พระอาจารย์แบน'!R34</f>
        <v>1116500</v>
      </c>
      <c r="S34" s="110">
        <f>+'1.สกลนคร ใส่เดือน พย มาด้วย'!S34+'2.กุสุมาลย์'!S34+'3.กุดบาก'!S34+'4.พระอาจารย์ฝั้น '!S34+'5.พังโคน ใส่มา 12 เดือน'!S34+'6.วาริชภูมิ'!S34+'7.นิคมน้ำอูน'!S34+'8.วานรนิวาส'!S34+'9.คำตากล้า'!S34+'10.พระอาจารย์มั่น'!S34+'11.อากาศอำนวย'!S34+'12.พระอาจารย์วัน'!S34+'13.เต่างอย'!S34+'14.โคกศรีสุพรรณ'!S34+'15.เจริญศิลป์'!S34+'16.โพนนาแก้ว'!S34+'17.สว่างแดนดิน'!S34+'18.พระอาจารย์แบน'!S34</f>
        <v>0</v>
      </c>
      <c r="T34" s="110">
        <f>+'1.สกลนคร ใส่เดือน พย มาด้วย'!T34+'2.กุสุมาลย์'!T34+'3.กุดบาก'!T34+'4.พระอาจารย์ฝั้น '!T34+'5.พังโคน ใส่มา 12 เดือน'!T34+'6.วาริชภูมิ'!T34+'7.นิคมน้ำอูน'!T34+'8.วานรนิวาส'!T34+'9.คำตากล้า'!T34+'10.พระอาจารย์มั่น'!T34+'11.อากาศอำนวย'!T34+'12.พระอาจารย์วัน'!T34+'13.เต่างอย'!T34+'14.โคกศรีสุพรรณ'!T34+'15.เจริญศิลป์'!T34+'16.โพนนาแก้ว'!T34+'17.สว่างแดนดิน'!T34+'18.พระอาจารย์แบน'!T34</f>
        <v>312400</v>
      </c>
      <c r="U34" s="110">
        <f>+'1.สกลนคร ใส่เดือน พย มาด้วย'!U34+'2.กุสุมาลย์'!U34+'3.กุดบาก'!U34+'4.พระอาจารย์ฝั้น '!U34+'5.พังโคน ใส่มา 12 เดือน'!U34+'6.วาริชภูมิ'!U34+'7.นิคมน้ำอูน'!U34+'8.วานรนิวาส'!U34+'9.คำตากล้า'!U34+'10.พระอาจารย์มั่น'!U34+'11.อากาศอำนวย'!U34+'12.พระอาจารย์วัน'!U34+'13.เต่างอย'!U34+'14.โคกศรีสุพรรณ'!U34+'15.เจริญศิลป์'!U34+'16.โพนนาแก้ว'!U34+'17.สว่างแดนดิน'!U34+'18.พระอาจารย์แบน'!U34</f>
        <v>0</v>
      </c>
      <c r="V34" s="110">
        <f>+'1.สกลนคร ใส่เดือน พย มาด้วย'!V34+'2.กุสุมาลย์'!V34+'3.กุดบาก'!V34+'4.พระอาจารย์ฝั้น '!V34+'5.พังโคน ใส่มา 12 เดือน'!V34+'6.วาริชภูมิ'!V34+'7.นิคมน้ำอูน'!V34+'8.วานรนิวาส'!V34+'9.คำตากล้า'!V34+'10.พระอาจารย์มั่น'!V34+'11.อากาศอำนวย'!V34+'12.พระอาจารย์วัน'!V34+'13.เต่างอย'!V34+'14.โคกศรีสุพรรณ'!V34+'15.เจริญศิลป์'!V34+'16.โพนนาแก้ว'!V34+'17.สว่างแดนดิน'!V34+'18.พระอาจารย์แบน'!V34</f>
        <v>1131300</v>
      </c>
      <c r="W34" s="110">
        <f>+'1.สกลนคร ใส่เดือน พย มาด้วย'!W34+'2.กุสุมาลย์'!W34+'3.กุดบาก'!W34+'4.พระอาจารย์ฝั้น '!W34+'5.พังโคน ใส่มา 12 เดือน'!W34+'6.วาริชภูมิ'!W34+'7.นิคมน้ำอูน'!W34+'8.วานรนิวาส'!W34+'9.คำตากล้า'!W34+'10.พระอาจารย์มั่น'!W34+'11.อากาศอำนวย'!W34+'12.พระอาจารย์วัน'!W34+'13.เต่างอย'!W34+'14.โคกศรีสุพรรณ'!W34+'15.เจริญศิลป์'!W34+'16.โพนนาแก้ว'!W34+'17.สว่างแดนดิน'!W34+'18.พระอาจารย์แบน'!W34</f>
        <v>0</v>
      </c>
      <c r="X34" s="110">
        <f>+'1.สกลนคร ใส่เดือน พย มาด้วย'!X34+'2.กุสุมาลย์'!X34+'3.กุดบาก'!X34+'4.พระอาจารย์ฝั้น '!X34+'5.พังโคน ใส่มา 12 เดือน'!X34+'6.วาริชภูมิ'!X34+'7.นิคมน้ำอูน'!X34+'8.วานรนิวาส'!X34+'9.คำตากล้า'!X34+'10.พระอาจารย์มั่น'!X34+'11.อากาศอำนวย'!X34+'12.พระอาจารย์วัน'!X34+'13.เต่างอย'!X34+'14.โคกศรีสุพรรณ'!X34+'15.เจริญศิลป์'!X34+'16.โพนนาแก้ว'!X34+'17.สว่างแดนดิน'!X34+'18.พระอาจารย์แบน'!X34</f>
        <v>1177400</v>
      </c>
      <c r="Y34" s="110">
        <f>+'1.สกลนคร ใส่เดือน พย มาด้วย'!Y34+'2.กุสุมาลย์'!Y34+'3.กุดบาก'!Y34+'4.พระอาจารย์ฝั้น '!Y34+'5.พังโคน ใส่มา 12 เดือน'!Y34+'6.วาริชภูมิ'!Y34+'7.นิคมน้ำอูน'!Y34+'8.วานรนิวาส'!Y34+'9.คำตากล้า'!Y34+'10.พระอาจารย์มั่น'!Y34+'11.อากาศอำนวย'!Y34+'12.พระอาจารย์วัน'!Y34+'13.เต่างอย'!Y34+'14.โคกศรีสุพรรณ'!Y34+'15.เจริญศิลป์'!Y34+'16.โพนนาแก้ว'!Y34+'17.สว่างแดนดิน'!Y34+'18.พระอาจารย์แบน'!Y34</f>
        <v>0</v>
      </c>
      <c r="Z34" s="110">
        <f>+'1.สกลนคร ใส่เดือน พย มาด้วย'!Z34+'2.กุสุมาลย์'!Z34+'3.กุดบาก'!Z34+'4.พระอาจารย์ฝั้น '!Z34+'5.พังโคน ใส่มา 12 เดือน'!Z34+'6.วาริชภูมิ'!Z34+'7.นิคมน้ำอูน'!Z34+'8.วานรนิวาส'!Z34+'9.คำตากล้า'!Z34+'10.พระอาจารย์มั่น'!Z34+'11.อากาศอำนวย'!Z34+'12.พระอาจารย์วัน'!Z34+'13.เต่างอย'!Z34+'14.โคกศรีสุพรรณ'!Z34+'15.เจริญศิลป์'!Z34+'16.โพนนาแก้ว'!Z34+'17.สว่างแดนดิน'!Z34+'18.พระอาจารย์แบน'!Z34</f>
        <v>1175900</v>
      </c>
      <c r="AA34" s="110">
        <f>+'1.สกลนคร ใส่เดือน พย มาด้วย'!AA34+'2.กุสุมาลย์'!AA34+'3.กุดบาก'!AA34+'4.พระอาจารย์ฝั้น '!AA34+'5.พังโคน ใส่มา 12 เดือน'!AA34+'6.วาริชภูมิ'!AA34+'7.นิคมน้ำอูน'!AA34+'8.วานรนิวาส'!AA34+'9.คำตากล้า'!AA34+'10.พระอาจารย์มั่น'!AA34+'11.อากาศอำนวย'!AA34+'12.พระอาจารย์วัน'!AA34+'13.เต่างอย'!AA34+'14.โคกศรีสุพรรณ'!AA34+'15.เจริญศิลป์'!AA34+'16.โพนนาแก้ว'!AA34+'17.สว่างแดนดิน'!AA34+'18.พระอาจารย์แบน'!AA34</f>
        <v>0</v>
      </c>
      <c r="AB34" s="110">
        <f>+'1.สกลนคร ใส่เดือน พย มาด้วย'!AB34+'2.กุสุมาลย์'!AB34+'3.กุดบาก'!AB34+'4.พระอาจารย์ฝั้น '!AB34+'5.พังโคน ใส่มา 12 เดือน'!AB34+'6.วาริชภูมิ'!AB34+'7.นิคมน้ำอูน'!AB34+'8.วานรนิวาส'!AB34+'9.คำตากล้า'!AB34+'10.พระอาจารย์มั่น'!AB34+'11.อากาศอำนวย'!AB34+'12.พระอาจารย์วัน'!AB34+'13.เต่างอย'!AB34+'14.โคกศรีสุพรรณ'!AB34+'15.เจริญศิลป์'!AB34+'16.โพนนาแก้ว'!AB34+'17.สว่างแดนดิน'!AB34+'18.พระอาจารย์แบน'!AB34</f>
        <v>1207900</v>
      </c>
      <c r="AC34" s="110">
        <f>+'1.สกลนคร ใส่เดือน พย มาด้วย'!AC34+'2.กุสุมาลย์'!AC34+'3.กุดบาก'!AC34+'4.พระอาจารย์ฝั้น '!AC34+'5.พังโคน ใส่มา 12 เดือน'!AC34+'6.วาริชภูมิ'!AC34+'7.นิคมน้ำอูน'!AC34+'8.วานรนิวาส'!AC34+'9.คำตากล้า'!AC34+'10.พระอาจารย์มั่น'!AC34+'11.อากาศอำนวย'!AC34+'12.พระอาจารย์วัน'!AC34+'13.เต่างอย'!AC34+'14.โคกศรีสุพรรณ'!AC34+'15.เจริญศิลป์'!AC34+'16.โพนนาแก้ว'!AC34+'17.สว่างแดนดิน'!AC34+'18.พระอาจารย์แบน'!AC34</f>
        <v>0</v>
      </c>
      <c r="AD34" s="110">
        <f t="shared" si="9"/>
        <v>37462813</v>
      </c>
      <c r="AE34" s="111">
        <f t="shared" si="10"/>
        <v>27.817356162544524</v>
      </c>
      <c r="AF34" s="110">
        <f t="shared" si="11"/>
        <v>97211427</v>
      </c>
      <c r="AG34" s="111">
        <f t="shared" si="12"/>
        <v>72.182643837455473</v>
      </c>
    </row>
    <row r="35" spans="2:33" ht="24" customHeight="1">
      <c r="B35" s="109"/>
      <c r="C35" s="109"/>
      <c r="D35" s="109" t="s">
        <v>46</v>
      </c>
      <c r="E35" s="110">
        <f>+'1.สกลนคร ใส่เดือน พย มาด้วย'!E35+'2.กุสุมาลย์'!E35+'3.กุดบาก'!E35+'4.พระอาจารย์ฝั้น '!E35+'5.พังโคน ใส่มา 12 เดือน'!E35+'6.วาริชภูมิ'!E35+'7.นิคมน้ำอูน'!E35+'8.วานรนิวาส'!E35+'9.คำตากล้า'!E35+'10.พระอาจารย์มั่น'!E35+'11.อากาศอำนวย'!E35+'12.พระอาจารย์วัน'!E35+'13.เต่างอย'!E35+'14.โคกศรีสุพรรณ'!E35+'15.เจริญศิลป์'!E35+'16.โพนนาแก้ว'!E35+'17.สว่างแดนดิน'!E35+'18.พระอาจารย์แบน'!E35</f>
        <v>54876300</v>
      </c>
      <c r="F35" s="110" t="e">
        <f>+'1.สกลนคร ใส่เดือน พย มาด้วย'!F35+'2.กุสุมาลย์'!F35+'3.กุดบาก'!F35+'4.พระอาจารย์ฝั้น '!F35+'5.พังโคน ใส่มา 12 เดือน'!F35+'6.วาริชภูมิ'!F35+'7.นิคมน้ำอูน'!F35+'8.วานรนิวาส'!F35+'9.คำตากล้า'!F35+'10.พระอาจารย์มั่น'!F35+'11.อากาศอำนวย'!F35+'12.พระอาจารย์วัน'!F35+'13.เต่างอย'!F35+'14.โคกศรีสุพรรณ'!F35+'15.เจริญศิลป์'!F35+'16.โพนนาแก้ว'!F35+'17.สว่างแดนดิน'!F35+'18.พระอาจารย์แบน'!F35</f>
        <v>#VALUE!</v>
      </c>
      <c r="G35" s="110" t="e">
        <f>+'1.สกลนคร ใส่เดือน พย มาด้วย'!G35+'2.กุสุมาลย์'!G35+'3.กุดบาก'!G35+'4.พระอาจารย์ฝั้น '!G35+'5.พังโคน ใส่มา 12 เดือน'!G35+'6.วาริชภูมิ'!G35+'7.นิคมน้ำอูน'!G35+'8.วานรนิวาส'!G35+'9.คำตากล้า'!G35+'10.พระอาจารย์มั่น'!G35+'11.อากาศอำนวย'!G35+'12.พระอาจารย์วัน'!G35+'13.เต่างอย'!G35+'14.โคกศรีสุพรรณ'!G35+'15.เจริญศิลป์'!G35+'16.โพนนาแก้ว'!G35+'17.สว่างแดนดิน'!G35+'18.พระอาจารย์แบน'!G35</f>
        <v>#VALUE!</v>
      </c>
      <c r="H35" s="110">
        <f>+'1.สกลนคร ใส่เดือน พย มาด้วย'!H35+'2.กุสุมาลย์'!H35+'3.กุดบาก'!H35+'4.พระอาจารย์ฝั้น '!H35+'5.พังโคน ใส่มา 12 เดือน'!H35+'6.วาริชภูมิ'!H35+'7.นิคมน้ำอูน'!H35+'8.วานรนิวาส'!H35+'9.คำตากล้า'!H35+'10.พระอาจารย์มั่น'!H35+'11.อากาศอำนวย'!H35+'12.พระอาจารย์วัน'!H35+'13.เต่างอย'!H35+'14.โคกศรีสุพรรณ'!H35+'15.เจริญศิลป์'!H35+'16.โพนนาแก้ว'!H35+'17.สว่างแดนดิน'!H35+'18.พระอาจารย์แบน'!H35</f>
        <v>0</v>
      </c>
      <c r="I35" s="110">
        <f>+'1.สกลนคร ใส่เดือน พย มาด้วย'!I35+'2.กุสุมาลย์'!I35+'3.กุดบาก'!I35+'4.พระอาจารย์ฝั้น '!I35+'5.พังโคน ใส่มา 12 เดือน'!I35+'6.วาริชภูมิ'!I35+'7.นิคมน้ำอูน'!I35+'8.วานรนิวาส'!I35+'9.คำตากล้า'!I35+'10.พระอาจารย์มั่น'!I35+'11.อากาศอำนวย'!I35+'12.พระอาจารย์วัน'!I35+'13.เต่างอย'!I35+'14.โคกศรีสุพรรณ'!I35+'15.เจริญศิลป์'!I35+'16.โพนนาแก้ว'!I35+'17.สว่างแดนดิน'!I35+'18.พระอาจารย์แบน'!I35</f>
        <v>0</v>
      </c>
      <c r="J35" s="110">
        <f>+'1.สกลนคร ใส่เดือน พย มาด้วย'!J35+'2.กุสุมาลย์'!J35+'3.กุดบาก'!J35+'4.พระอาจารย์ฝั้น '!J35+'5.พังโคน ใส่มา 12 เดือน'!J35+'6.วาริชภูมิ'!J35+'7.นิคมน้ำอูน'!J35+'8.วานรนิวาส'!J35+'9.คำตากล้า'!J35+'10.พระอาจารย์มั่น'!J35+'11.อากาศอำนวย'!J35+'12.พระอาจารย์วัน'!J35+'13.เต่างอย'!J35+'14.โคกศรีสุพรรณ'!J35+'15.เจริญศิลป์'!J35+'16.โพนนาแก้ว'!J35+'17.สว่างแดนดิน'!J35+'18.พระอาจารย์แบน'!J35</f>
        <v>0</v>
      </c>
      <c r="K35" s="110">
        <f>+'1.สกลนคร ใส่เดือน พย มาด้วย'!K35+'2.กุสุมาลย์'!K35+'3.กุดบาก'!K35+'4.พระอาจารย์ฝั้น '!K35+'5.พังโคน ใส่มา 12 เดือน'!K35+'6.วาริชภูมิ'!K35+'7.นิคมน้ำอูน'!K35+'8.วานรนิวาส'!K35+'9.คำตากล้า'!K35+'10.พระอาจารย์มั่น'!K35+'11.อากาศอำนวย'!K35+'12.พระอาจารย์วัน'!K35+'13.เต่างอย'!K35+'14.โคกศรีสุพรรณ'!K35+'15.เจริญศิลป์'!K35+'16.โพนนาแก้ว'!K35+'17.สว่างแดนดิน'!K35+'18.พระอาจารย์แบน'!K35</f>
        <v>0</v>
      </c>
      <c r="L35" s="110">
        <f>+'1.สกลนคร ใส่เดือน พย มาด้วย'!L35+'2.กุสุมาลย์'!L35+'3.กุดบาก'!L35+'4.พระอาจารย์ฝั้น '!L35+'5.พังโคน ใส่มา 12 เดือน'!L35+'6.วาริชภูมิ'!L35+'7.นิคมน้ำอูน'!L35+'8.วานรนิวาส'!L35+'9.คำตากล้า'!L35+'10.พระอาจารย์มั่น'!L35+'11.อากาศอำนวย'!L35+'12.พระอาจารย์วัน'!L35+'13.เต่างอย'!L35+'14.โคกศรีสุพรรณ'!L35+'15.เจริญศิลป์'!L35+'16.โพนนาแก้ว'!L35+'17.สว่างแดนดิน'!L35+'18.พระอาจารย์แบน'!L35</f>
        <v>0</v>
      </c>
      <c r="M35" s="110">
        <f>+'1.สกลนคร ใส่เดือน พย มาด้วย'!M35+'2.กุสุมาลย์'!M35+'3.กุดบาก'!M35+'4.พระอาจารย์ฝั้น '!M35+'5.พังโคน ใส่มา 12 เดือน'!M35+'6.วาริชภูมิ'!M35+'7.นิคมน้ำอูน'!M35+'8.วานรนิวาส'!M35+'9.คำตากล้า'!M35+'10.พระอาจารย์มั่น'!M35+'11.อากาศอำนวย'!M35+'12.พระอาจารย์วัน'!M35+'13.เต่างอย'!M35+'14.โคกศรีสุพรรณ'!M35+'15.เจริญศิลป์'!M35+'16.โพนนาแก้ว'!M35+'17.สว่างแดนดิน'!M35+'18.พระอาจารย์แบน'!M35</f>
        <v>0</v>
      </c>
      <c r="N35" s="110">
        <f>+'1.สกลนคร ใส่เดือน พย มาด้วย'!N35+'2.กุสุมาลย์'!N35+'3.กุดบาก'!N35+'4.พระอาจารย์ฝั้น '!N35+'5.พังโคน ใส่มา 12 เดือน'!N35+'6.วาริชภูมิ'!N35+'7.นิคมน้ำอูน'!N35+'8.วานรนิวาส'!N35+'9.คำตากล้า'!N35+'10.พระอาจารย์มั่น'!N35+'11.อากาศอำนวย'!N35+'12.พระอาจารย์วัน'!N35+'13.เต่างอย'!N35+'14.โคกศรีสุพรรณ'!N35+'15.เจริญศิลป์'!N35+'16.โพนนาแก้ว'!N35+'17.สว่างแดนดิน'!N35+'18.พระอาจารย์แบน'!N35</f>
        <v>0</v>
      </c>
      <c r="O35" s="110">
        <f>+'1.สกลนคร ใส่เดือน พย มาด้วย'!O35+'2.กุสุมาลย์'!O35+'3.กุดบาก'!O35+'4.พระอาจารย์ฝั้น '!O35+'5.พังโคน ใส่มา 12 เดือน'!O35+'6.วาริชภูมิ'!O35+'7.นิคมน้ำอูน'!O35+'8.วานรนิวาส'!O35+'9.คำตากล้า'!O35+'10.พระอาจารย์มั่น'!O35+'11.อากาศอำนวย'!O35+'12.พระอาจารย์วัน'!O35+'13.เต่างอย'!O35+'14.โคกศรีสุพรรณ'!O35+'15.เจริญศิลป์'!O35+'16.โพนนาแก้ว'!O35+'17.สว่างแดนดิน'!O35+'18.พระอาจารย์แบน'!O35</f>
        <v>0</v>
      </c>
      <c r="P35" s="110">
        <f>+'1.สกลนคร ใส่เดือน พย มาด้วย'!P35+'2.กุสุมาลย์'!P35+'3.กุดบาก'!P35+'4.พระอาจารย์ฝั้น '!P35+'5.พังโคน ใส่มา 12 เดือน'!P35+'6.วาริชภูมิ'!P35+'7.นิคมน้ำอูน'!P35+'8.วานรนิวาส'!P35+'9.คำตากล้า'!P35+'10.พระอาจารย์มั่น'!P35+'11.อากาศอำนวย'!P35+'12.พระอาจารย์วัน'!P35+'13.เต่างอย'!P35+'14.โคกศรีสุพรรณ'!P35+'15.เจริญศิลป์'!P35+'16.โพนนาแก้ว'!P35+'17.สว่างแดนดิน'!P35+'18.พระอาจารย์แบน'!P35</f>
        <v>0</v>
      </c>
      <c r="Q35" s="110">
        <f>+'1.สกลนคร ใส่เดือน พย มาด้วย'!Q35+'2.กุสุมาลย์'!Q35+'3.กุดบาก'!Q35+'4.พระอาจารย์ฝั้น '!Q35+'5.พังโคน ใส่มา 12 เดือน'!Q35+'6.วาริชภูมิ'!Q35+'7.นิคมน้ำอูน'!Q35+'8.วานรนิวาส'!Q35+'9.คำตากล้า'!Q35+'10.พระอาจารย์มั่น'!Q35+'11.อากาศอำนวย'!Q35+'12.พระอาจารย์วัน'!Q35+'13.เต่างอย'!Q35+'14.โคกศรีสุพรรณ'!Q35+'15.เจริญศิลป์'!Q35+'16.โพนนาแก้ว'!Q35+'17.สว่างแดนดิน'!Q35+'18.พระอาจารย์แบน'!Q35</f>
        <v>0</v>
      </c>
      <c r="R35" s="110">
        <f>+'1.สกลนคร ใส่เดือน พย มาด้วย'!R35+'2.กุสุมาลย์'!R35+'3.กุดบาก'!R35+'4.พระอาจารย์ฝั้น '!R35+'5.พังโคน ใส่มา 12 เดือน'!R35+'6.วาริชภูมิ'!R35+'7.นิคมน้ำอูน'!R35+'8.วานรนิวาส'!R35+'9.คำตากล้า'!R35+'10.พระอาจารย์มั่น'!R35+'11.อากาศอำนวย'!R35+'12.พระอาจารย์วัน'!R35+'13.เต่างอย'!R35+'14.โคกศรีสุพรรณ'!R35+'15.เจริญศิลป์'!R35+'16.โพนนาแก้ว'!R35+'17.สว่างแดนดิน'!R35+'18.พระอาจารย์แบน'!R35</f>
        <v>0</v>
      </c>
      <c r="S35" s="110">
        <f>+'1.สกลนคร ใส่เดือน พย มาด้วย'!S35+'2.กุสุมาลย์'!S35+'3.กุดบาก'!S35+'4.พระอาจารย์ฝั้น '!S35+'5.พังโคน ใส่มา 12 เดือน'!S35+'6.วาริชภูมิ'!S35+'7.นิคมน้ำอูน'!S35+'8.วานรนิวาส'!S35+'9.คำตากล้า'!S35+'10.พระอาจารย์มั่น'!S35+'11.อากาศอำนวย'!S35+'12.พระอาจารย์วัน'!S35+'13.เต่างอย'!S35+'14.โคกศรีสุพรรณ'!S35+'15.เจริญศิลป์'!S35+'16.โพนนาแก้ว'!S35+'17.สว่างแดนดิน'!S35+'18.พระอาจารย์แบน'!S35</f>
        <v>0</v>
      </c>
      <c r="T35" s="110">
        <f>+'1.สกลนคร ใส่เดือน พย มาด้วย'!T35+'2.กุสุมาลย์'!T35+'3.กุดบาก'!T35+'4.พระอาจารย์ฝั้น '!T35+'5.พังโคน ใส่มา 12 เดือน'!T35+'6.วาริชภูมิ'!T35+'7.นิคมน้ำอูน'!T35+'8.วานรนิวาส'!T35+'9.คำตากล้า'!T35+'10.พระอาจารย์มั่น'!T35+'11.อากาศอำนวย'!T35+'12.พระอาจารย์วัน'!T35+'13.เต่างอย'!T35+'14.โคกศรีสุพรรณ'!T35+'15.เจริญศิลป์'!T35+'16.โพนนาแก้ว'!T35+'17.สว่างแดนดิน'!T35+'18.พระอาจารย์แบน'!T35</f>
        <v>0</v>
      </c>
      <c r="U35" s="110">
        <f>+'1.สกลนคร ใส่เดือน พย มาด้วย'!U35+'2.กุสุมาลย์'!U35+'3.กุดบาก'!U35+'4.พระอาจารย์ฝั้น '!U35+'5.พังโคน ใส่มา 12 เดือน'!U35+'6.วาริชภูมิ'!U35+'7.นิคมน้ำอูน'!U35+'8.วานรนิวาส'!U35+'9.คำตากล้า'!U35+'10.พระอาจารย์มั่น'!U35+'11.อากาศอำนวย'!U35+'12.พระอาจารย์วัน'!U35+'13.เต่างอย'!U35+'14.โคกศรีสุพรรณ'!U35+'15.เจริญศิลป์'!U35+'16.โพนนาแก้ว'!U35+'17.สว่างแดนดิน'!U35+'18.พระอาจารย์แบน'!U35</f>
        <v>0</v>
      </c>
      <c r="V35" s="110">
        <f>+'1.สกลนคร ใส่เดือน พย มาด้วย'!V35+'2.กุสุมาลย์'!V35+'3.กุดบาก'!V35+'4.พระอาจารย์ฝั้น '!V35+'5.พังโคน ใส่มา 12 เดือน'!V35+'6.วาริชภูมิ'!V35+'7.นิคมน้ำอูน'!V35+'8.วานรนิวาส'!V35+'9.คำตากล้า'!V35+'10.พระอาจารย์มั่น'!V35+'11.อากาศอำนวย'!V35+'12.พระอาจารย์วัน'!V35+'13.เต่างอย'!V35+'14.โคกศรีสุพรรณ'!V35+'15.เจริญศิลป์'!V35+'16.โพนนาแก้ว'!V35+'17.สว่างแดนดิน'!V35+'18.พระอาจารย์แบน'!V35</f>
        <v>0</v>
      </c>
      <c r="W35" s="110">
        <f>+'1.สกลนคร ใส่เดือน พย มาด้วย'!W35+'2.กุสุมาลย์'!W35+'3.กุดบาก'!W35+'4.พระอาจารย์ฝั้น '!W35+'5.พังโคน ใส่มา 12 เดือน'!W35+'6.วาริชภูมิ'!W35+'7.นิคมน้ำอูน'!W35+'8.วานรนิวาส'!W35+'9.คำตากล้า'!W35+'10.พระอาจารย์มั่น'!W35+'11.อากาศอำนวย'!W35+'12.พระอาจารย์วัน'!W35+'13.เต่างอย'!W35+'14.โคกศรีสุพรรณ'!W35+'15.เจริญศิลป์'!W35+'16.โพนนาแก้ว'!W35+'17.สว่างแดนดิน'!W35+'18.พระอาจารย์แบน'!W35</f>
        <v>0</v>
      </c>
      <c r="X35" s="110">
        <f>+'1.สกลนคร ใส่เดือน พย มาด้วย'!X35+'2.กุสุมาลย์'!X35+'3.กุดบาก'!X35+'4.พระอาจารย์ฝั้น '!X35+'5.พังโคน ใส่มา 12 เดือน'!X35+'6.วาริชภูมิ'!X35+'7.นิคมน้ำอูน'!X35+'8.วานรนิวาส'!X35+'9.คำตากล้า'!X35+'10.พระอาจารย์มั่น'!X35+'11.อากาศอำนวย'!X35+'12.พระอาจารย์วัน'!X35+'13.เต่างอย'!X35+'14.โคกศรีสุพรรณ'!X35+'15.เจริญศิลป์'!X35+'16.โพนนาแก้ว'!X35+'17.สว่างแดนดิน'!X35+'18.พระอาจารย์แบน'!X35</f>
        <v>0</v>
      </c>
      <c r="Y35" s="110">
        <f>+'1.สกลนคร ใส่เดือน พย มาด้วย'!Y35+'2.กุสุมาลย์'!Y35+'3.กุดบาก'!Y35+'4.พระอาจารย์ฝั้น '!Y35+'5.พังโคน ใส่มา 12 เดือน'!Y35+'6.วาริชภูมิ'!Y35+'7.นิคมน้ำอูน'!Y35+'8.วานรนิวาส'!Y35+'9.คำตากล้า'!Y35+'10.พระอาจารย์มั่น'!Y35+'11.อากาศอำนวย'!Y35+'12.พระอาจารย์วัน'!Y35+'13.เต่างอย'!Y35+'14.โคกศรีสุพรรณ'!Y35+'15.เจริญศิลป์'!Y35+'16.โพนนาแก้ว'!Y35+'17.สว่างแดนดิน'!Y35+'18.พระอาจารย์แบน'!Y35</f>
        <v>0</v>
      </c>
      <c r="Z35" s="110">
        <f>+'1.สกลนคร ใส่เดือน พย มาด้วย'!Z35+'2.กุสุมาลย์'!Z35+'3.กุดบาก'!Z35+'4.พระอาจารย์ฝั้น '!Z35+'5.พังโคน ใส่มา 12 เดือน'!Z35+'6.วาริชภูมิ'!Z35+'7.นิคมน้ำอูน'!Z35+'8.วานรนิวาส'!Z35+'9.คำตากล้า'!Z35+'10.พระอาจารย์มั่น'!Z35+'11.อากาศอำนวย'!Z35+'12.พระอาจารย์วัน'!Z35+'13.เต่างอย'!Z35+'14.โคกศรีสุพรรณ'!Z35+'15.เจริญศิลป์'!Z35+'16.โพนนาแก้ว'!Z35+'17.สว่างแดนดิน'!Z35+'18.พระอาจารย์แบน'!Z35</f>
        <v>0</v>
      </c>
      <c r="AA35" s="110">
        <f>+'1.สกลนคร ใส่เดือน พย มาด้วย'!AA35+'2.กุสุมาลย์'!AA35+'3.กุดบาก'!AA35+'4.พระอาจารย์ฝั้น '!AA35+'5.พังโคน ใส่มา 12 เดือน'!AA35+'6.วาริชภูมิ'!AA35+'7.นิคมน้ำอูน'!AA35+'8.วานรนิวาส'!AA35+'9.คำตากล้า'!AA35+'10.พระอาจารย์มั่น'!AA35+'11.อากาศอำนวย'!AA35+'12.พระอาจารย์วัน'!AA35+'13.เต่างอย'!AA35+'14.โคกศรีสุพรรณ'!AA35+'15.เจริญศิลป์'!AA35+'16.โพนนาแก้ว'!AA35+'17.สว่างแดนดิน'!AA35+'18.พระอาจารย์แบน'!AA35</f>
        <v>0</v>
      </c>
      <c r="AB35" s="110">
        <f>+'1.สกลนคร ใส่เดือน พย มาด้วย'!AB35+'2.กุสุมาลย์'!AB35+'3.กุดบาก'!AB35+'4.พระอาจารย์ฝั้น '!AB35+'5.พังโคน ใส่มา 12 เดือน'!AB35+'6.วาริชภูมิ'!AB35+'7.นิคมน้ำอูน'!AB35+'8.วานรนิวาส'!AB35+'9.คำตากล้า'!AB35+'10.พระอาจารย์มั่น'!AB35+'11.อากาศอำนวย'!AB35+'12.พระอาจารย์วัน'!AB35+'13.เต่างอย'!AB35+'14.โคกศรีสุพรรณ'!AB35+'15.เจริญศิลป์'!AB35+'16.โพนนาแก้ว'!AB35+'17.สว่างแดนดิน'!AB35+'18.พระอาจารย์แบน'!AB35</f>
        <v>0</v>
      </c>
      <c r="AC35" s="110">
        <f>+'1.สกลนคร ใส่เดือน พย มาด้วย'!AC35+'2.กุสุมาลย์'!AC35+'3.กุดบาก'!AC35+'4.พระอาจารย์ฝั้น '!AC35+'5.พังโคน ใส่มา 12 เดือน'!AC35+'6.วาริชภูมิ'!AC35+'7.นิคมน้ำอูน'!AC35+'8.วานรนิวาส'!AC35+'9.คำตากล้า'!AC35+'10.พระอาจารย์มั่น'!AC35+'11.อากาศอำนวย'!AC35+'12.พระอาจารย์วัน'!AC35+'13.เต่างอย'!AC35+'14.โคกศรีสุพรรณ'!AC35+'15.เจริญศิลป์'!AC35+'16.โพนนาแก้ว'!AC35+'17.สว่างแดนดิน'!AC35+'18.พระอาจารย์แบน'!AC35</f>
        <v>0</v>
      </c>
      <c r="AD35" s="110" t="e">
        <f t="shared" si="9"/>
        <v>#VALUE!</v>
      </c>
      <c r="AE35" s="111" t="e">
        <f t="shared" si="10"/>
        <v>#VALUE!</v>
      </c>
      <c r="AF35" s="110" t="e">
        <f t="shared" si="11"/>
        <v>#VALUE!</v>
      </c>
      <c r="AG35" s="111" t="e">
        <f t="shared" si="12"/>
        <v>#VALUE!</v>
      </c>
    </row>
    <row r="36" spans="2:33" ht="24" customHeight="1">
      <c r="B36" s="109"/>
      <c r="C36" s="109"/>
      <c r="D36" s="109" t="s">
        <v>48</v>
      </c>
      <c r="E36" s="110">
        <f>+'1.สกลนคร ใส่เดือน พย มาด้วย'!E36+'2.กุสุมาลย์'!E36+'3.กุดบาก'!E36+'4.พระอาจารย์ฝั้น '!E36+'5.พังโคน ใส่มา 12 เดือน'!E36+'6.วาริชภูมิ'!E36+'7.นิคมน้ำอูน'!E36+'8.วานรนิวาส'!E36+'9.คำตากล้า'!E36+'10.พระอาจารย์มั่น'!E36+'11.อากาศอำนวย'!E36+'12.พระอาจารย์วัน'!E36+'13.เต่างอย'!E36+'14.โคกศรีสุพรรณ'!E36+'15.เจริญศิลป์'!E36+'16.โพนนาแก้ว'!E36+'17.สว่างแดนดิน'!E36+'18.พระอาจารย์แบน'!E36</f>
        <v>9466363.7100000009</v>
      </c>
      <c r="F36" s="110">
        <f>+'1.สกลนคร ใส่เดือน พย มาด้วย'!F36+'2.กุสุมาลย์'!F36+'3.กุดบาก'!F36+'4.พระอาจารย์ฝั้น '!F36+'5.พังโคน ใส่มา 12 เดือน'!F36+'6.วาริชภูมิ'!F36+'7.นิคมน้ำอูน'!F36+'8.วานรนิวาส'!F36+'9.คำตากล้า'!F36+'10.พระอาจารย์มั่น'!F36+'11.อากาศอำนวย'!F36+'12.พระอาจารย์วัน'!F36+'13.เต่างอย'!F36+'14.โคกศรีสุพรรณ'!F36+'15.เจริญศิลป์'!F36+'16.โพนนาแก้ว'!F36+'17.สว่างแดนดิน'!F36+'18.พระอาจารย์แบน'!F36</f>
        <v>711909.66</v>
      </c>
      <c r="G36" s="110">
        <f>+'1.สกลนคร ใส่เดือน พย มาด้วย'!G36+'2.กุสุมาลย์'!G36+'3.กุดบาก'!G36+'4.พระอาจารย์ฝั้น '!G36+'5.พังโคน ใส่มา 12 เดือน'!G36+'6.วาริชภูมิ'!G36+'7.นิคมน้ำอูน'!G36+'8.วานรนิวาส'!G36+'9.คำตากล้า'!G36+'10.พระอาจารย์มั่น'!G36+'11.อากาศอำนวย'!G36+'12.พระอาจารย์วัน'!G36+'13.เต่างอย'!G36+'14.โคกศรีสุพรรณ'!G36+'15.เจริญศิลป์'!G36+'16.โพนนาแก้ว'!G36+'17.สว่างแดนดิน'!G36+'18.พระอาจารย์แบน'!G36</f>
        <v>600207.88</v>
      </c>
      <c r="H36" s="110">
        <f>+'1.สกลนคร ใส่เดือน พย มาด้วย'!H36+'2.กุสุมาลย์'!H36+'3.กุดบาก'!H36+'4.พระอาจารย์ฝั้น '!H36+'5.พังโคน ใส่มา 12 เดือน'!H36+'6.วาริชภูมิ'!H36+'7.นิคมน้ำอูน'!H36+'8.วานรนิวาส'!H36+'9.คำตากล้า'!H36+'10.พระอาจารย์มั่น'!H36+'11.อากาศอำนวย'!H36+'12.พระอาจารย์วัน'!H36+'13.เต่างอย'!H36+'14.โคกศรีสุพรรณ'!H36+'15.เจริญศิลป์'!H36+'16.โพนนาแก้ว'!H36+'17.สว่างแดนดิน'!H36+'18.พระอาจารย์แบน'!H36</f>
        <v>33500</v>
      </c>
      <c r="I36" s="110">
        <f>+'1.สกลนคร ใส่เดือน พย มาด้วย'!I36+'2.กุสุมาลย์'!I36+'3.กุดบาก'!I36+'4.พระอาจารย์ฝั้น '!I36+'5.พังโคน ใส่มา 12 เดือน'!I36+'6.วาริชภูมิ'!I36+'7.นิคมน้ำอูน'!I36+'8.วานรนิวาส'!I36+'9.คำตากล้า'!I36+'10.พระอาจารย์มั่น'!I36+'11.อากาศอำนวย'!I36+'12.พระอาจารย์วัน'!I36+'13.เต่างอย'!I36+'14.โคกศรีสุพรรณ'!I36+'15.เจริญศิลป์'!I36+'16.โพนนาแก้ว'!I36+'17.สว่างแดนดิน'!I36+'18.พระอาจารย์แบน'!I36</f>
        <v>0</v>
      </c>
      <c r="J36" s="110">
        <f>+'1.สกลนคร ใส่เดือน พย มาด้วย'!J36+'2.กุสุมาลย์'!J36+'3.กุดบาก'!J36+'4.พระอาจารย์ฝั้น '!J36+'5.พังโคน ใส่มา 12 เดือน'!J36+'6.วาริชภูมิ'!J36+'7.นิคมน้ำอูน'!J36+'8.วานรนิวาส'!J36+'9.คำตากล้า'!J36+'10.พระอาจารย์มั่น'!J36+'11.อากาศอำนวย'!J36+'12.พระอาจารย์วัน'!J36+'13.เต่างอย'!J36+'14.โคกศรีสุพรรณ'!J36+'15.เจริญศิลป์'!J36+'16.โพนนาแก้ว'!J36+'17.สว่างแดนดิน'!J36+'18.พระอาจารย์แบน'!J36</f>
        <v>33500</v>
      </c>
      <c r="K36" s="110">
        <f>+'1.สกลนคร ใส่เดือน พย มาด้วย'!K36+'2.กุสุมาลย์'!K36+'3.กุดบาก'!K36+'4.พระอาจารย์ฝั้น '!K36+'5.พังโคน ใส่มา 12 เดือน'!K36+'6.วาริชภูมิ'!K36+'7.นิคมน้ำอูน'!K36+'8.วานรนิวาส'!K36+'9.คำตากล้า'!K36+'10.พระอาจารย์มั่น'!K36+'11.อากาศอำนวย'!K36+'12.พระอาจารย์วัน'!K36+'13.เต่างอย'!K36+'14.โคกศรีสุพรรณ'!K36+'15.เจริญศิลป์'!K36+'16.โพนนาแก้ว'!K36+'17.สว่างแดนดิน'!K36+'18.พระอาจารย์แบน'!K36</f>
        <v>0</v>
      </c>
      <c r="L36" s="110">
        <f>+'1.สกลนคร ใส่เดือน พย มาด้วย'!L36+'2.กุสุมาลย์'!L36+'3.กุดบาก'!L36+'4.พระอาจารย์ฝั้น '!L36+'5.พังโคน ใส่มา 12 เดือน'!L36+'6.วาริชภูมิ'!L36+'7.นิคมน้ำอูน'!L36+'8.วานรนิวาส'!L36+'9.คำตากล้า'!L36+'10.พระอาจารย์มั่น'!L36+'11.อากาศอำนวย'!L36+'12.พระอาจารย์วัน'!L36+'13.เต่างอย'!L36+'14.โคกศรีสุพรรณ'!L36+'15.เจริญศิลป์'!L36+'16.โพนนาแก้ว'!L36+'17.สว่างแดนดิน'!L36+'18.พระอาจารย์แบน'!L36</f>
        <v>33951.699999999997</v>
      </c>
      <c r="M36" s="110">
        <f>+'1.สกลนคร ใส่เดือน พย มาด้วย'!M36+'2.กุสุมาลย์'!M36+'3.กุดบาก'!M36+'4.พระอาจารย์ฝั้น '!M36+'5.พังโคน ใส่มา 12 เดือน'!M36+'6.วาริชภูมิ'!M36+'7.นิคมน้ำอูน'!M36+'8.วานรนิวาส'!M36+'9.คำตากล้า'!M36+'10.พระอาจารย์มั่น'!M36+'11.อากาศอำนวย'!M36+'12.พระอาจารย์วัน'!M36+'13.เต่างอย'!M36+'14.โคกศรีสุพรรณ'!M36+'15.เจริญศิลป์'!M36+'16.โพนนาแก้ว'!M36+'17.สว่างแดนดิน'!M36+'18.พระอาจารย์แบน'!M36</f>
        <v>0</v>
      </c>
      <c r="N36" s="110">
        <f>+'1.สกลนคร ใส่เดือน พย มาด้วย'!N36+'2.กุสุมาลย์'!N36+'3.กุดบาก'!N36+'4.พระอาจารย์ฝั้น '!N36+'5.พังโคน ใส่มา 12 เดือน'!N36+'6.วาริชภูมิ'!N36+'7.นิคมน้ำอูน'!N36+'8.วานรนิวาส'!N36+'9.คำตากล้า'!N36+'10.พระอาจารย์มั่น'!N36+'11.อากาศอำนวย'!N36+'12.พระอาจารย์วัน'!N36+'13.เต่างอย'!N36+'14.โคกศรีสุพรรณ'!N36+'15.เจริญศิลป์'!N36+'16.โพนนาแก้ว'!N36+'17.สว่างแดนดิน'!N36+'18.พระอาจารย์แบน'!N36</f>
        <v>34071.919999999998</v>
      </c>
      <c r="O36" s="110">
        <f>+'1.สกลนคร ใส่เดือน พย มาด้วย'!O36+'2.กุสุมาลย์'!O36+'3.กุดบาก'!O36+'4.พระอาจารย์ฝั้น '!O36+'5.พังโคน ใส่มา 12 เดือน'!O36+'6.วาริชภูมิ'!O36+'7.นิคมน้ำอูน'!O36+'8.วานรนิวาส'!O36+'9.คำตากล้า'!O36+'10.พระอาจารย์มั่น'!O36+'11.อากาศอำนวย'!O36+'12.พระอาจารย์วัน'!O36+'13.เต่างอย'!O36+'14.โคกศรีสุพรรณ'!O36+'15.เจริญศิลป์'!O36+'16.โพนนาแก้ว'!O36+'17.สว่างแดนดิน'!O36+'18.พระอาจารย์แบน'!O36</f>
        <v>0</v>
      </c>
      <c r="P36" s="110">
        <f>+'1.สกลนคร ใส่เดือน พย มาด้วย'!P36+'2.กุสุมาลย์'!P36+'3.กุดบาก'!P36+'4.พระอาจารย์ฝั้น '!P36+'5.พังโคน ใส่มา 12 เดือน'!P36+'6.วาริชภูมิ'!P36+'7.นิคมน้ำอูน'!P36+'8.วานรนิวาส'!P36+'9.คำตากล้า'!P36+'10.พระอาจารย์มั่น'!P36+'11.อากาศอำนวย'!P36+'12.พระอาจารย์วัน'!P36+'13.เต่างอย'!P36+'14.โคกศรีสุพรรณ'!P36+'15.เจริญศิลป์'!P36+'16.โพนนาแก้ว'!P36+'17.สว่างแดนดิน'!P36+'18.พระอาจารย์แบน'!P36</f>
        <v>33500</v>
      </c>
      <c r="Q36" s="110">
        <f>+'1.สกลนคร ใส่เดือน พย มาด้วย'!Q36+'2.กุสุมาลย์'!Q36+'3.กุดบาก'!Q36+'4.พระอาจารย์ฝั้น '!Q36+'5.พังโคน ใส่มา 12 เดือน'!Q36+'6.วาริชภูมิ'!Q36+'7.นิคมน้ำอูน'!Q36+'8.วานรนิวาส'!Q36+'9.คำตากล้า'!Q36+'10.พระอาจารย์มั่น'!Q36+'11.อากาศอำนวย'!Q36+'12.พระอาจารย์วัน'!Q36+'13.เต่างอย'!Q36+'14.โคกศรีสุพรรณ'!Q36+'15.เจริญศิลป์'!Q36+'16.โพนนาแก้ว'!Q36+'17.สว่างแดนดิน'!Q36+'18.พระอาจารย์แบน'!Q36</f>
        <v>0</v>
      </c>
      <c r="R36" s="110">
        <f>+'1.สกลนคร ใส่เดือน พย มาด้วย'!R36+'2.กุสุมาลย์'!R36+'3.กุดบาก'!R36+'4.พระอาจารย์ฝั้น '!R36+'5.พังโคน ใส่มา 12 เดือน'!R36+'6.วาริชภูมิ'!R36+'7.นิคมน้ำอูน'!R36+'8.วานรนิวาส'!R36+'9.คำตากล้า'!R36+'10.พระอาจารย์มั่น'!R36+'11.อากาศอำนวย'!R36+'12.พระอาจารย์วัน'!R36+'13.เต่างอย'!R36+'14.โคกศรีสุพรรณ'!R36+'15.เจริญศิลป์'!R36+'16.โพนนาแก้ว'!R36+'17.สว่างแดนดิน'!R36+'18.พระอาจารย์แบน'!R36</f>
        <v>26800</v>
      </c>
      <c r="S36" s="110">
        <f>+'1.สกลนคร ใส่เดือน พย มาด้วย'!S36+'2.กุสุมาลย์'!S36+'3.กุดบาก'!S36+'4.พระอาจารย์ฝั้น '!S36+'5.พังโคน ใส่มา 12 เดือน'!S36+'6.วาริชภูมิ'!S36+'7.นิคมน้ำอูน'!S36+'8.วานรนิวาส'!S36+'9.คำตากล้า'!S36+'10.พระอาจารย์มั่น'!S36+'11.อากาศอำนวย'!S36+'12.พระอาจารย์วัน'!S36+'13.เต่างอย'!S36+'14.โคกศรีสุพรรณ'!S36+'15.เจริญศิลป์'!S36+'16.โพนนาแก้ว'!S36+'17.สว่างแดนดิน'!S36+'18.พระอาจารย์แบน'!S36</f>
        <v>0</v>
      </c>
      <c r="T36" s="110">
        <f>+'1.สกลนคร ใส่เดือน พย มาด้วย'!T36+'2.กุสุมาลย์'!T36+'3.กุดบาก'!T36+'4.พระอาจารย์ฝั้น '!T36+'5.พังโคน ใส่มา 12 เดือน'!T36+'6.วาริชภูมิ'!T36+'7.นิคมน้ำอูน'!T36+'8.วานรนิวาส'!T36+'9.คำตากล้า'!T36+'10.พระอาจารย์มั่น'!T36+'11.อากาศอำนวย'!T36+'12.พระอาจารย์วัน'!T36+'13.เต่างอย'!T36+'14.โคกศรีสุพรรณ'!T36+'15.เจริญศิลป์'!T36+'16.โพนนาแก้ว'!T36+'17.สว่างแดนดิน'!T36+'18.พระอาจารย์แบน'!T36</f>
        <v>29661.3</v>
      </c>
      <c r="U36" s="110">
        <f>+'1.สกลนคร ใส่เดือน พย มาด้วย'!U36+'2.กุสุมาลย์'!U36+'3.กุดบาก'!U36+'4.พระอาจารย์ฝั้น '!U36+'5.พังโคน ใส่มา 12 เดือน'!U36+'6.วาริชภูมิ'!U36+'7.นิคมน้ำอูน'!U36+'8.วานรนิวาส'!U36+'9.คำตากล้า'!U36+'10.พระอาจารย์มั่น'!U36+'11.อากาศอำนวย'!U36+'12.พระอาจารย์วัน'!U36+'13.เต่างอย'!U36+'14.โคกศรีสุพรรณ'!U36+'15.เจริญศิลป์'!U36+'16.โพนนาแก้ว'!U36+'17.สว่างแดนดิน'!U36+'18.พระอาจารย์แบน'!U36</f>
        <v>0</v>
      </c>
      <c r="V36" s="110">
        <f>+'1.สกลนคร ใส่เดือน พย มาด้วย'!V36+'2.กุสุมาลย์'!V36+'3.กุดบาก'!V36+'4.พระอาจารย์ฝั้น '!V36+'5.พังโคน ใส่มา 12 เดือน'!V36+'6.วาริชภูมิ'!V36+'7.นิคมน้ำอูน'!V36+'8.วานรนิวาส'!V36+'9.คำตากล้า'!V36+'10.พระอาจารย์มั่น'!V36+'11.อากาศอำนวย'!V36+'12.พระอาจารย์วัน'!V36+'13.เต่างอย'!V36+'14.โคกศรีสุพรรณ'!V36+'15.เจริญศิลป์'!V36+'16.โพนนาแก้ว'!V36+'17.สว่างแดนดิน'!V36+'18.พระอาจารย์แบน'!V36</f>
        <v>29250</v>
      </c>
      <c r="W36" s="110">
        <f>+'1.สกลนคร ใส่เดือน พย มาด้วย'!W36+'2.กุสุมาลย์'!W36+'3.กุดบาก'!W36+'4.พระอาจารย์ฝั้น '!W36+'5.พังโคน ใส่มา 12 เดือน'!W36+'6.วาริชภูมิ'!W36+'7.นิคมน้ำอูน'!W36+'8.วานรนิวาส'!W36+'9.คำตากล้า'!W36+'10.พระอาจารย์มั่น'!W36+'11.อากาศอำนวย'!W36+'12.พระอาจารย์วัน'!W36+'13.เต่างอย'!W36+'14.โคกศรีสุพรรณ'!W36+'15.เจริญศิลป์'!W36+'16.โพนนาแก้ว'!W36+'17.สว่างแดนดิน'!W36+'18.พระอาจารย์แบน'!W36</f>
        <v>0</v>
      </c>
      <c r="X36" s="110">
        <f>+'1.สกลนคร ใส่เดือน พย มาด้วย'!X36+'2.กุสุมาลย์'!X36+'3.กุดบาก'!X36+'4.พระอาจารย์ฝั้น '!X36+'5.พังโคน ใส่มา 12 เดือน'!X36+'6.วาริชภูมิ'!X36+'7.นิคมน้ำอูน'!X36+'8.วานรนิวาส'!X36+'9.คำตากล้า'!X36+'10.พระอาจารย์มั่น'!X36+'11.อากาศอำนวย'!X36+'12.พระอาจารย์วัน'!X36+'13.เต่างอย'!X36+'14.โคกศรีสุพรรณ'!X36+'15.เจริญศิลป์'!X36+'16.โพนนาแก้ว'!X36+'17.สว่างแดนดิน'!X36+'18.พระอาจารย์แบน'!X36</f>
        <v>29000</v>
      </c>
      <c r="Y36" s="110">
        <f>+'1.สกลนคร ใส่เดือน พย มาด้วย'!Y36+'2.กุสุมาลย์'!Y36+'3.กุดบาก'!Y36+'4.พระอาจารย์ฝั้น '!Y36+'5.พังโคน ใส่มา 12 เดือน'!Y36+'6.วาริชภูมิ'!Y36+'7.นิคมน้ำอูน'!Y36+'8.วานรนิวาส'!Y36+'9.คำตากล้า'!Y36+'10.พระอาจารย์มั่น'!Y36+'11.อากาศอำนวย'!Y36+'12.พระอาจารย์วัน'!Y36+'13.เต่างอย'!Y36+'14.โคกศรีสุพรรณ'!Y36+'15.เจริญศิลป์'!Y36+'16.โพนนาแก้ว'!Y36+'17.สว่างแดนดิน'!Y36+'18.พระอาจารย์แบน'!Y36</f>
        <v>0</v>
      </c>
      <c r="Z36" s="110">
        <f>+'1.สกลนคร ใส่เดือน พย มาด้วย'!Z36+'2.กุสุมาลย์'!Z36+'3.กุดบาก'!Z36+'4.พระอาจารย์ฝั้น '!Z36+'5.พังโคน ใส่มา 12 เดือน'!Z36+'6.วาริชภูมิ'!Z36+'7.นิคมน้ำอูน'!Z36+'8.วานรนิวาส'!Z36+'9.คำตากล้า'!Z36+'10.พระอาจารย์มั่น'!Z36+'11.อากาศอำนวย'!Z36+'12.พระอาจารย์วัน'!Z36+'13.เต่างอย'!Z36+'14.โคกศรีสุพรรณ'!Z36+'15.เจริญศิลป์'!Z36+'16.โพนนาแก้ว'!Z36+'17.สว่างแดนดิน'!Z36+'18.พระอาจารย์แบน'!Z36</f>
        <v>42700</v>
      </c>
      <c r="AA36" s="110">
        <f>+'1.สกลนคร ใส่เดือน พย มาด้วย'!AA36+'2.กุสุมาลย์'!AA36+'3.กุดบาก'!AA36+'4.พระอาจารย์ฝั้น '!AA36+'5.พังโคน ใส่มา 12 เดือน'!AA36+'6.วาริชภูมิ'!AA36+'7.นิคมน้ำอูน'!AA36+'8.วานรนิวาส'!AA36+'9.คำตากล้า'!AA36+'10.พระอาจารย์มั่น'!AA36+'11.อากาศอำนวย'!AA36+'12.พระอาจารย์วัน'!AA36+'13.เต่างอย'!AA36+'14.โคกศรีสุพรรณ'!AA36+'15.เจริญศิลป์'!AA36+'16.โพนนาแก้ว'!AA36+'17.สว่างแดนดิน'!AA36+'18.พระอาจารย์แบน'!AA36</f>
        <v>0</v>
      </c>
      <c r="AB36" s="110">
        <f>+'1.สกลนคร ใส่เดือน พย มาด้วย'!AB36+'2.กุสุมาลย์'!AB36+'3.กุดบาก'!AB36+'4.พระอาจารย์ฝั้น '!AB36+'5.พังโคน ใส่มา 12 เดือน'!AB36+'6.วาริชภูมิ'!AB36+'7.นิคมน้ำอูน'!AB36+'8.วานรนิวาส'!AB36+'9.คำตากล้า'!AB36+'10.พระอาจารย์มั่น'!AB36+'11.อากาศอำนวย'!AB36+'12.พระอาจารย์วัน'!AB36+'13.เต่างอย'!AB36+'14.โคกศรีสุพรรณ'!AB36+'15.เจริญศิลป์'!AB36+'16.โพนนาแก้ว'!AB36+'17.สว่างแดนดิน'!AB36+'18.พระอาจารย์แบน'!AB36</f>
        <v>37950</v>
      </c>
      <c r="AC36" s="110">
        <f>+'1.สกลนคร ใส่เดือน พย มาด้วย'!AC36+'2.กุสุมาลย์'!AC36+'3.กุดบาก'!AC36+'4.พระอาจารย์ฝั้น '!AC36+'5.พังโคน ใส่มา 12 เดือน'!AC36+'6.วาริชภูมิ'!AC36+'7.นิคมน้ำอูน'!AC36+'8.วานรนิวาส'!AC36+'9.คำตากล้า'!AC36+'10.พระอาจารย์มั่น'!AC36+'11.อากาศอำนวย'!AC36+'12.พระอาจารย์วัน'!AC36+'13.เต่างอย'!AC36+'14.โคกศรีสุพรรณ'!AC36+'15.เจริญศิลป์'!AC36+'16.โพนนาแก้ว'!AC36+'17.สว่างแดนดิน'!AC36+'18.พระอาจารย์แบน'!AC36</f>
        <v>0</v>
      </c>
      <c r="AD36" s="110">
        <f t="shared" si="9"/>
        <v>1676002.46</v>
      </c>
      <c r="AE36" s="111">
        <f t="shared" si="10"/>
        <v>17.704817935840751</v>
      </c>
      <c r="AF36" s="110">
        <f t="shared" si="11"/>
        <v>7790361.2500000009</v>
      </c>
      <c r="AG36" s="111">
        <f t="shared" si="12"/>
        <v>82.295182064159249</v>
      </c>
    </row>
    <row r="37" spans="2:33" ht="24" customHeight="1">
      <c r="B37" s="109"/>
      <c r="C37" s="109"/>
      <c r="D37" s="109" t="s">
        <v>50</v>
      </c>
      <c r="E37" s="110">
        <f>+'1.สกลนคร ใส่เดือน พย มาด้วย'!E37+'2.กุสุมาลย์'!E37+'3.กุดบาก'!E37+'4.พระอาจารย์ฝั้น '!E37+'5.พังโคน ใส่มา 12 เดือน'!E37+'6.วาริชภูมิ'!E37+'7.นิคมน้ำอูน'!E37+'8.วานรนิวาส'!E37+'9.คำตากล้า'!E37+'10.พระอาจารย์มั่น'!E37+'11.อากาศอำนวย'!E37+'12.พระอาจารย์วัน'!E37+'13.เต่างอย'!E37+'14.โคกศรีสุพรรณ'!E37+'15.เจริญศิลป์'!E37+'16.โพนนาแก้ว'!E37+'17.สว่างแดนดิน'!E37+'18.พระอาจารย์แบน'!E37</f>
        <v>534888339.85010004</v>
      </c>
      <c r="F37" s="110">
        <f>+'1.สกลนคร ใส่เดือน พย มาด้วย'!F37+'2.กุสุมาลย์'!F37+'3.กุดบาก'!F37+'4.พระอาจารย์ฝั้น '!F37+'5.พังโคน ใส่มา 12 เดือน'!F37+'6.วาริชภูมิ'!F37+'7.นิคมน้ำอูน'!F37+'8.วานรนิวาส'!F37+'9.คำตากล้า'!F37+'10.พระอาจารย์มั่น'!F37+'11.อากาศอำนวย'!F37+'12.พระอาจารย์วัน'!F37+'13.เต่างอย'!F37+'14.โคกศรีสุพรรณ'!F37+'15.เจริญศิลป์'!F37+'16.โพนนาแก้ว'!F37+'17.สว่างแดนดิน'!F37+'18.พระอาจารย์แบน'!F37</f>
        <v>39133313.850000001</v>
      </c>
      <c r="G37" s="110">
        <f>+'1.สกลนคร ใส่เดือน พย มาด้วย'!G37+'2.กุสุมาลย์'!G37+'3.กุดบาก'!G37+'4.พระอาจารย์ฝั้น '!G37+'5.พังโคน ใส่มา 12 เดือน'!G37+'6.วาริชภูมิ'!G37+'7.นิคมน้ำอูน'!G37+'8.วานรนิวาส'!G37+'9.คำตากล้า'!G37+'10.พระอาจารย์มั่น'!G37+'11.อากาศอำนวย'!G37+'12.พระอาจารย์วัน'!G37+'13.เต่างอย'!G37+'14.โคกศรีสุพรรณ'!G37+'15.เจริญศิลป์'!G37+'16.โพนนาแก้ว'!G37+'17.สว่างแดนดิน'!G37+'18.พระอาจารย์แบน'!G37</f>
        <v>37113382.219999999</v>
      </c>
      <c r="H37" s="110">
        <f>+'1.สกลนคร ใส่เดือน พย มาด้วย'!H37+'2.กุสุมาลย์'!H37+'3.กุดบาก'!H37+'4.พระอาจารย์ฝั้น '!H37+'5.พังโคน ใส่มา 12 เดือน'!H37+'6.วาริชภูมิ'!H37+'7.นิคมน้ำอูน'!H37+'8.วานรนิวาส'!H37+'9.คำตากล้า'!H37+'10.พระอาจารย์มั่น'!H37+'11.อากาศอำนวย'!H37+'12.พระอาจารย์วัน'!H37+'13.เต่างอย'!H37+'14.โคกศรีสุพรรณ'!H37+'15.เจริญศิลป์'!H37+'16.โพนนาแก้ว'!H37+'17.สว่างแดนดิน'!H37+'18.พระอาจารย์แบน'!H37</f>
        <v>2348486.64</v>
      </c>
      <c r="I37" s="110">
        <f>+'1.สกลนคร ใส่เดือน พย มาด้วย'!I37+'2.กุสุมาลย์'!I37+'3.กุดบาก'!I37+'4.พระอาจารย์ฝั้น '!I37+'5.พังโคน ใส่มา 12 เดือน'!I37+'6.วาริชภูมิ'!I37+'7.นิคมน้ำอูน'!I37+'8.วานรนิวาส'!I37+'9.คำตากล้า'!I37+'10.พระอาจารย์มั่น'!I37+'11.อากาศอำนวย'!I37+'12.พระอาจารย์วัน'!I37+'13.เต่างอย'!I37+'14.โคกศรีสุพรรณ'!I37+'15.เจริญศิลป์'!I37+'16.โพนนาแก้ว'!I37+'17.สว่างแดนดิน'!I37+'18.พระอาจารย์แบน'!I37</f>
        <v>0</v>
      </c>
      <c r="J37" s="110">
        <f>+'1.สกลนคร ใส่เดือน พย มาด้วย'!J37+'2.กุสุมาลย์'!J37+'3.กุดบาก'!J37+'4.พระอาจารย์ฝั้น '!J37+'5.พังโคน ใส่มา 12 เดือน'!J37+'6.วาริชภูมิ'!J37+'7.นิคมน้ำอูน'!J37+'8.วานรนิวาส'!J37+'9.คำตากล้า'!J37+'10.พระอาจารย์มั่น'!J37+'11.อากาศอำนวย'!J37+'12.พระอาจารย์วัน'!J37+'13.เต่างอย'!J37+'14.โคกศรีสุพรรณ'!J37+'15.เจริญศิลป์'!J37+'16.โพนนาแก้ว'!J37+'17.สว่างแดนดิน'!J37+'18.พระอาจารย์แบน'!J37</f>
        <v>2085333.3</v>
      </c>
      <c r="K37" s="110">
        <f>+'1.สกลนคร ใส่เดือน พย มาด้วย'!K37+'2.กุสุมาลย์'!K37+'3.กุดบาก'!K37+'4.พระอาจารย์ฝั้น '!K37+'5.พังโคน ใส่มา 12 เดือน'!K37+'6.วาริชภูมิ'!K37+'7.นิคมน้ำอูน'!K37+'8.วานรนิวาส'!K37+'9.คำตากล้า'!K37+'10.พระอาจารย์มั่น'!K37+'11.อากาศอำนวย'!K37+'12.พระอาจารย์วัน'!K37+'13.เต่างอย'!K37+'14.โคกศรีสุพรรณ'!K37+'15.เจริญศิลป์'!K37+'16.โพนนาแก้ว'!K37+'17.สว่างแดนดิน'!K37+'18.พระอาจารย์แบน'!K37</f>
        <v>0</v>
      </c>
      <c r="L37" s="110">
        <f>+'1.สกลนคร ใส่เดือน พย มาด้วย'!L37+'2.กุสุมาลย์'!L37+'3.กุดบาก'!L37+'4.พระอาจารย์ฝั้น '!L37+'5.พังโคน ใส่มา 12 เดือน'!L37+'6.วาริชภูมิ'!L37+'7.นิคมน้ำอูน'!L37+'8.วานรนิวาส'!L37+'9.คำตากล้า'!L37+'10.พระอาจารย์มั่น'!L37+'11.อากาศอำนวย'!L37+'12.พระอาจารย์วัน'!L37+'13.เต่างอย'!L37+'14.โคกศรีสุพรรณ'!L37+'15.เจริญศิลป์'!L37+'16.โพนนาแก้ว'!L37+'17.สว่างแดนดิน'!L37+'18.พระอาจารย์แบน'!L37</f>
        <v>2602652.44</v>
      </c>
      <c r="M37" s="110">
        <f>+'1.สกลนคร ใส่เดือน พย มาด้วย'!M37+'2.กุสุมาลย์'!M37+'3.กุดบาก'!M37+'4.พระอาจารย์ฝั้น '!M37+'5.พังโคน ใส่มา 12 เดือน'!M37+'6.วาริชภูมิ'!M37+'7.นิคมน้ำอูน'!M37+'8.วานรนิวาส'!M37+'9.คำตากล้า'!M37+'10.พระอาจารย์มั่น'!M37+'11.อากาศอำนวย'!M37+'12.พระอาจารย์วัน'!M37+'13.เต่างอย'!M37+'14.โคกศรีสุพรรณ'!M37+'15.เจริญศิลป์'!M37+'16.โพนนาแก้ว'!M37+'17.สว่างแดนดิน'!M37+'18.พระอาจารย์แบน'!M37</f>
        <v>0</v>
      </c>
      <c r="N37" s="110">
        <f>+'1.สกลนคร ใส่เดือน พย มาด้วย'!N37+'2.กุสุมาลย์'!N37+'3.กุดบาก'!N37+'4.พระอาจารย์ฝั้น '!N37+'5.พังโคน ใส่มา 12 เดือน'!N37+'6.วาริชภูมิ'!N37+'7.นิคมน้ำอูน'!N37+'8.วานรนิวาส'!N37+'9.คำตากล้า'!N37+'10.พระอาจารย์มั่น'!N37+'11.อากาศอำนวย'!N37+'12.พระอาจารย์วัน'!N37+'13.เต่างอย'!N37+'14.โคกศรีสุพรรณ'!N37+'15.เจริญศิลป์'!N37+'16.โพนนาแก้ว'!N37+'17.สว่างแดนดิน'!N37+'18.พระอาจารย์แบน'!N37</f>
        <v>2788254.98</v>
      </c>
      <c r="O37" s="110">
        <f>+'1.สกลนคร ใส่เดือน พย มาด้วย'!O37+'2.กุสุมาลย์'!O37+'3.กุดบาก'!O37+'4.พระอาจารย์ฝั้น '!O37+'5.พังโคน ใส่มา 12 เดือน'!O37+'6.วาริชภูมิ'!O37+'7.นิคมน้ำอูน'!O37+'8.วานรนิวาส'!O37+'9.คำตากล้า'!O37+'10.พระอาจารย์มั่น'!O37+'11.อากาศอำนวย'!O37+'12.พระอาจารย์วัน'!O37+'13.เต่างอย'!O37+'14.โคกศรีสุพรรณ'!O37+'15.เจริญศิลป์'!O37+'16.โพนนาแก้ว'!O37+'17.สว่างแดนดิน'!O37+'18.พระอาจารย์แบน'!O37</f>
        <v>0</v>
      </c>
      <c r="P37" s="110">
        <f>+'1.สกลนคร ใส่เดือน พย มาด้วย'!P37+'2.กุสุมาลย์'!P37+'3.กุดบาก'!P37+'4.พระอาจารย์ฝั้น '!P37+'5.พังโคน ใส่มา 12 เดือน'!P37+'6.วาริชภูมิ'!P37+'7.นิคมน้ำอูน'!P37+'8.วานรนิวาส'!P37+'9.คำตากล้า'!P37+'10.พระอาจารย์มั่น'!P37+'11.อากาศอำนวย'!P37+'12.พระอาจารย์วัน'!P37+'13.เต่างอย'!P37+'14.โคกศรีสุพรรณ'!P37+'15.เจริญศิลป์'!P37+'16.โพนนาแก้ว'!P37+'17.สว่างแดนดิน'!P37+'18.พระอาจารย์แบน'!P37</f>
        <v>2400620.8199999998</v>
      </c>
      <c r="Q37" s="110">
        <f>+'1.สกลนคร ใส่เดือน พย มาด้วย'!Q37+'2.กุสุมาลย์'!Q37+'3.กุดบาก'!Q37+'4.พระอาจารย์ฝั้น '!Q37+'5.พังโคน ใส่มา 12 เดือน'!Q37+'6.วาริชภูมิ'!Q37+'7.นิคมน้ำอูน'!Q37+'8.วานรนิวาส'!Q37+'9.คำตากล้า'!Q37+'10.พระอาจารย์มั่น'!Q37+'11.อากาศอำนวย'!Q37+'12.พระอาจารย์วัน'!Q37+'13.เต่างอย'!Q37+'14.โคกศรีสุพรรณ'!Q37+'15.เจริญศิลป์'!Q37+'16.โพนนาแก้ว'!Q37+'17.สว่างแดนดิน'!Q37+'18.พระอาจารย์แบน'!Q37</f>
        <v>0</v>
      </c>
      <c r="R37" s="110">
        <f>+'1.สกลนคร ใส่เดือน พย มาด้วย'!R37+'2.กุสุมาลย์'!R37+'3.กุดบาก'!R37+'4.พระอาจารย์ฝั้น '!R37+'5.พังโคน ใส่มา 12 เดือน'!R37+'6.วาริชภูมิ'!R37+'7.นิคมน้ำอูน'!R37+'8.วานรนิวาส'!R37+'9.คำตากล้า'!R37+'10.พระอาจารย์มั่น'!R37+'11.อากาศอำนวย'!R37+'12.พระอาจารย์วัน'!R37+'13.เต่างอย'!R37+'14.โคกศรีสุพรรณ'!R37+'15.เจริญศิลป์'!R37+'16.โพนนาแก้ว'!R37+'17.สว่างแดนดิน'!R37+'18.พระอาจารย์แบน'!R37</f>
        <v>2257981.64</v>
      </c>
      <c r="S37" s="110">
        <f>+'1.สกลนคร ใส่เดือน พย มาด้วย'!S37+'2.กุสุมาลย์'!S37+'3.กุดบาก'!S37+'4.พระอาจารย์ฝั้น '!S37+'5.พังโคน ใส่มา 12 เดือน'!S37+'6.วาริชภูมิ'!S37+'7.นิคมน้ำอูน'!S37+'8.วานรนิวาส'!S37+'9.คำตากล้า'!S37+'10.พระอาจารย์มั่น'!S37+'11.อากาศอำนวย'!S37+'12.พระอาจารย์วัน'!S37+'13.เต่างอย'!S37+'14.โคกศรีสุพรรณ'!S37+'15.เจริญศิลป์'!S37+'16.โพนนาแก้ว'!S37+'17.สว่างแดนดิน'!S37+'18.พระอาจารย์แบน'!S37</f>
        <v>0</v>
      </c>
      <c r="T37" s="110">
        <f>+'1.สกลนคร ใส่เดือน พย มาด้วย'!T37+'2.กุสุมาลย์'!T37+'3.กุดบาก'!T37+'4.พระอาจารย์ฝั้น '!T37+'5.พังโคน ใส่มา 12 เดือน'!T37+'6.วาริชภูมิ'!T37+'7.นิคมน้ำอูน'!T37+'8.วานรนิวาส'!T37+'9.คำตากล้า'!T37+'10.พระอาจารย์มั่น'!T37+'11.อากาศอำนวย'!T37+'12.พระอาจารย์วัน'!T37+'13.เต่างอย'!T37+'14.โคกศรีสุพรรณ'!T37+'15.เจริญศิลป์'!T37+'16.โพนนาแก้ว'!T37+'17.สว่างแดนดิน'!T37+'18.พระอาจารย์แบน'!T37</f>
        <v>2784351.32</v>
      </c>
      <c r="U37" s="110">
        <f>+'1.สกลนคร ใส่เดือน พย มาด้วย'!U37+'2.กุสุมาลย์'!U37+'3.กุดบาก'!U37+'4.พระอาจารย์ฝั้น '!U37+'5.พังโคน ใส่มา 12 เดือน'!U37+'6.วาริชภูมิ'!U37+'7.นิคมน้ำอูน'!U37+'8.วานรนิวาส'!U37+'9.คำตากล้า'!U37+'10.พระอาจารย์มั่น'!U37+'11.อากาศอำนวย'!U37+'12.พระอาจารย์วัน'!U37+'13.เต่างอย'!U37+'14.โคกศรีสุพรรณ'!U37+'15.เจริญศิลป์'!U37+'16.โพนนาแก้ว'!U37+'17.สว่างแดนดิน'!U37+'18.พระอาจารย์แบน'!U37</f>
        <v>0</v>
      </c>
      <c r="V37" s="110">
        <f>+'1.สกลนคร ใส่เดือน พย มาด้วย'!V37+'2.กุสุมาลย์'!V37+'3.กุดบาก'!V37+'4.พระอาจารย์ฝั้น '!V37+'5.พังโคน ใส่มา 12 เดือน'!V37+'6.วาริชภูมิ'!V37+'7.นิคมน้ำอูน'!V37+'8.วานรนิวาส'!V37+'9.คำตากล้า'!V37+'10.พระอาจารย์มั่น'!V37+'11.อากาศอำนวย'!V37+'12.พระอาจารย์วัน'!V37+'13.เต่างอย'!V37+'14.โคกศรีสุพรรณ'!V37+'15.เจริญศิลป์'!V37+'16.โพนนาแก้ว'!V37+'17.สว่างแดนดิน'!V37+'18.พระอาจารย์แบน'!V37</f>
        <v>2499942.48</v>
      </c>
      <c r="W37" s="110">
        <f>+'1.สกลนคร ใส่เดือน พย มาด้วย'!W37+'2.กุสุมาลย์'!W37+'3.กุดบาก'!W37+'4.พระอาจารย์ฝั้น '!W37+'5.พังโคน ใส่มา 12 เดือน'!W37+'6.วาริชภูมิ'!W37+'7.นิคมน้ำอูน'!W37+'8.วานรนิวาส'!W37+'9.คำตากล้า'!W37+'10.พระอาจารย์มั่น'!W37+'11.อากาศอำนวย'!W37+'12.พระอาจารย์วัน'!W37+'13.เต่างอย'!W37+'14.โคกศรีสุพรรณ'!W37+'15.เจริญศิลป์'!W37+'16.โพนนาแก้ว'!W37+'17.สว่างแดนดิน'!W37+'18.พระอาจารย์แบน'!W37</f>
        <v>0</v>
      </c>
      <c r="X37" s="110">
        <f>+'1.สกลนคร ใส่เดือน พย มาด้วย'!X37+'2.กุสุมาลย์'!X37+'3.กุดบาก'!X37+'4.พระอาจารย์ฝั้น '!X37+'5.พังโคน ใส่มา 12 เดือน'!X37+'6.วาริชภูมิ'!X37+'7.นิคมน้ำอูน'!X37+'8.วานรนิวาส'!X37+'9.คำตากล้า'!X37+'10.พระอาจารย์มั่น'!X37+'11.อากาศอำนวย'!X37+'12.พระอาจารย์วัน'!X37+'13.เต่างอย'!X37+'14.โคกศรีสุพรรณ'!X37+'15.เจริญศิลป์'!X37+'16.โพนนาแก้ว'!X37+'17.สว่างแดนดิน'!X37+'18.พระอาจารย์แบน'!X37</f>
        <v>2310669.98</v>
      </c>
      <c r="Y37" s="110">
        <f>+'1.สกลนคร ใส่เดือน พย มาด้วย'!Y37+'2.กุสุมาลย์'!Y37+'3.กุดบาก'!Y37+'4.พระอาจารย์ฝั้น '!Y37+'5.พังโคน ใส่มา 12 เดือน'!Y37+'6.วาริชภูมิ'!Y37+'7.นิคมน้ำอูน'!Y37+'8.วานรนิวาส'!Y37+'9.คำตากล้า'!Y37+'10.พระอาจารย์มั่น'!Y37+'11.อากาศอำนวย'!Y37+'12.พระอาจารย์วัน'!Y37+'13.เต่างอย'!Y37+'14.โคกศรีสุพรรณ'!Y37+'15.เจริญศิลป์'!Y37+'16.โพนนาแก้ว'!Y37+'17.สว่างแดนดิน'!Y37+'18.พระอาจารย์แบน'!Y37</f>
        <v>0</v>
      </c>
      <c r="Z37" s="110">
        <f>+'1.สกลนคร ใส่เดือน พย มาด้วย'!Z37+'2.กุสุมาลย์'!Z37+'3.กุดบาก'!Z37+'4.พระอาจารย์ฝั้น '!Z37+'5.พังโคน ใส่มา 12 เดือน'!Z37+'6.วาริชภูมิ'!Z37+'7.นิคมน้ำอูน'!Z37+'8.วานรนิวาส'!Z37+'9.คำตากล้า'!Z37+'10.พระอาจารย์มั่น'!Z37+'11.อากาศอำนวย'!Z37+'12.พระอาจารย์วัน'!Z37+'13.เต่างอย'!Z37+'14.โคกศรีสุพรรณ'!Z37+'15.เจริญศิลป์'!Z37+'16.โพนนาแก้ว'!Z37+'17.สว่างแดนดิน'!Z37+'18.พระอาจารย์แบน'!Z37</f>
        <v>2585874.98</v>
      </c>
      <c r="AA37" s="110">
        <f>+'1.สกลนคร ใส่เดือน พย มาด้วย'!AA37+'2.กุสุมาลย์'!AA37+'3.กุดบาก'!AA37+'4.พระอาจารย์ฝั้น '!AA37+'5.พังโคน ใส่มา 12 เดือน'!AA37+'6.วาริชภูมิ'!AA37+'7.นิคมน้ำอูน'!AA37+'8.วานรนิวาส'!AA37+'9.คำตากล้า'!AA37+'10.พระอาจารย์มั่น'!AA37+'11.อากาศอำนวย'!AA37+'12.พระอาจารย์วัน'!AA37+'13.เต่างอย'!AA37+'14.โคกศรีสุพรรณ'!AA37+'15.เจริญศิลป์'!AA37+'16.โพนนาแก้ว'!AA37+'17.สว่างแดนดิน'!AA37+'18.พระอาจารย์แบน'!AA37</f>
        <v>0</v>
      </c>
      <c r="AB37" s="110">
        <f>+'1.สกลนคร ใส่เดือน พย มาด้วย'!AB37+'2.กุสุมาลย์'!AB37+'3.กุดบาก'!AB37+'4.พระอาจารย์ฝั้น '!AB37+'5.พังโคน ใส่มา 12 เดือน'!AB37+'6.วาริชภูมิ'!AB37+'7.นิคมน้ำอูน'!AB37+'8.วานรนิวาส'!AB37+'9.คำตากล้า'!AB37+'10.พระอาจารย์มั่น'!AB37+'11.อากาศอำนวย'!AB37+'12.พระอาจารย์วัน'!AB37+'13.เต่างอย'!AB37+'14.โคกศรีสุพรรณ'!AB37+'15.เจริญศิลป์'!AB37+'16.โพนนาแก้ว'!AB37+'17.สว่างแดนดิน'!AB37+'18.พระอาจารย์แบน'!AB37</f>
        <v>2689729.98</v>
      </c>
      <c r="AC37" s="110">
        <f>+'1.สกลนคร ใส่เดือน พย มาด้วย'!AC37+'2.กุสุมาลย์'!AC37+'3.กุดบาก'!AC37+'4.พระอาจารย์ฝั้น '!AC37+'5.พังโคน ใส่มา 12 เดือน'!AC37+'6.วาริชภูมิ'!AC37+'7.นิคมน้ำอูน'!AC37+'8.วานรนิวาส'!AC37+'9.คำตากล้า'!AC37+'10.พระอาจารย์มั่น'!AC37+'11.อากาศอำนวย'!AC37+'12.พระอาจารย์วัน'!AC37+'13.เต่างอย'!AC37+'14.โคกศรีสุพรรณ'!AC37+'15.เจริญศิลป์'!AC37+'16.โพนนาแก้ว'!AC37+'17.สว่างแดนดิน'!AC37+'18.พระอาจารย์แบน'!AC37</f>
        <v>0</v>
      </c>
      <c r="AD37" s="110">
        <f t="shared" si="9"/>
        <v>103600594.63</v>
      </c>
      <c r="AE37" s="111">
        <f t="shared" si="10"/>
        <v>19.368639566724074</v>
      </c>
      <c r="AF37" s="110">
        <f t="shared" si="11"/>
        <v>431287745.22010005</v>
      </c>
      <c r="AG37" s="111">
        <f t="shared" si="12"/>
        <v>80.63136043327593</v>
      </c>
    </row>
    <row r="38" spans="2:33" ht="24" customHeight="1">
      <c r="B38" s="109"/>
      <c r="C38" s="109"/>
      <c r="D38" s="109" t="s">
        <v>52</v>
      </c>
      <c r="E38" s="110">
        <f>+'1.สกลนคร ใส่เดือน พย มาด้วย'!E38+'2.กุสุมาลย์'!E38+'3.กุดบาก'!E38+'4.พระอาจารย์ฝั้น '!E38+'5.พังโคน ใส่มา 12 เดือน'!E38+'6.วาริชภูมิ'!E38+'7.นิคมน้ำอูน'!E38+'8.วานรนิวาส'!E38+'9.คำตากล้า'!E38+'10.พระอาจารย์มั่น'!E38+'11.อากาศอำนวย'!E38+'12.พระอาจารย์วัน'!E38+'13.เต่างอย'!E38+'14.โคกศรีสุพรรณ'!E38+'15.เจริญศิลป์'!E38+'16.โพนนาแก้ว'!E38+'17.สว่างแดนดิน'!E38+'18.พระอาจารย์แบน'!E38</f>
        <v>8775000</v>
      </c>
      <c r="F38" s="110">
        <f>+'1.สกลนคร ใส่เดือน พย มาด้วย'!F38+'2.กุสุมาลย์'!F38+'3.กุดบาก'!F38+'4.พระอาจารย์ฝั้น '!F38+'5.พังโคน ใส่มา 12 เดือน'!F38+'6.วาริชภูมิ'!F38+'7.นิคมน้ำอูน'!F38+'8.วานรนิวาส'!F38+'9.คำตากล้า'!F38+'10.พระอาจารย์มั่น'!F38+'11.อากาศอำนวย'!F38+'12.พระอาจารย์วัน'!F38+'13.เต่างอย'!F38+'14.โคกศรีสุพรรณ'!F38+'15.เจริญศิลป์'!F38+'16.โพนนาแก้ว'!F38+'17.สว่างแดนดิน'!F38+'18.พระอาจารย์แบน'!F38</f>
        <v>34116</v>
      </c>
      <c r="G38" s="110" t="e">
        <f>+'1.สกลนคร ใส่เดือน พย มาด้วย'!G38+'2.กุสุมาลย์'!G38+'3.กุดบาก'!G38+'4.พระอาจารย์ฝั้น '!G38+'5.พังโคน ใส่มา 12 เดือน'!G38+'6.วาริชภูมิ'!G38+'7.นิคมน้ำอูน'!G38+'8.วานรนิวาส'!G38+'9.คำตากล้า'!G38+'10.พระอาจารย์มั่น'!G38+'11.อากาศอำนวย'!G38+'12.พระอาจารย์วัน'!G38+'13.เต่างอย'!G38+'14.โคกศรีสุพรรณ'!G38+'15.เจริญศิลป์'!G38+'16.โพนนาแก้ว'!G38+'17.สว่างแดนดิน'!G38+'18.พระอาจารย์แบน'!G38</f>
        <v>#VALUE!</v>
      </c>
      <c r="H38" s="110">
        <f>+'1.สกลนคร ใส่เดือน พย มาด้วย'!H38+'2.กุสุมาลย์'!H38+'3.กุดบาก'!H38+'4.พระอาจารย์ฝั้น '!H38+'5.พังโคน ใส่มา 12 เดือน'!H38+'6.วาริชภูมิ'!H38+'7.นิคมน้ำอูน'!H38+'8.วานรนิวาส'!H38+'9.คำตากล้า'!H38+'10.พระอาจารย์มั่น'!H38+'11.อากาศอำนวย'!H38+'12.พระอาจารย์วัน'!H38+'13.เต่างอย'!H38+'14.โคกศรีสุพรรณ'!H38+'15.เจริญศิลป์'!H38+'16.โพนนาแก้ว'!H38+'17.สว่างแดนดิน'!H38+'18.พระอาจารย์แบน'!H38</f>
        <v>0</v>
      </c>
      <c r="I38" s="110">
        <f>+'1.สกลนคร ใส่เดือน พย มาด้วย'!I38+'2.กุสุมาลย์'!I38+'3.กุดบาก'!I38+'4.พระอาจารย์ฝั้น '!I38+'5.พังโคน ใส่มา 12 เดือน'!I38+'6.วาริชภูมิ'!I38+'7.นิคมน้ำอูน'!I38+'8.วานรนิวาส'!I38+'9.คำตากล้า'!I38+'10.พระอาจารย์มั่น'!I38+'11.อากาศอำนวย'!I38+'12.พระอาจารย์วัน'!I38+'13.เต่างอย'!I38+'14.โคกศรีสุพรรณ'!I38+'15.เจริญศิลป์'!I38+'16.โพนนาแก้ว'!I38+'17.สว่างแดนดิน'!I38+'18.พระอาจารย์แบน'!I38</f>
        <v>0</v>
      </c>
      <c r="J38" s="110">
        <f>+'1.สกลนคร ใส่เดือน พย มาด้วย'!J38+'2.กุสุมาลย์'!J38+'3.กุดบาก'!J38+'4.พระอาจารย์ฝั้น '!J38+'5.พังโคน ใส่มา 12 เดือน'!J38+'6.วาริชภูมิ'!J38+'7.นิคมน้ำอูน'!J38+'8.วานรนิวาส'!J38+'9.คำตากล้า'!J38+'10.พระอาจารย์มั่น'!J38+'11.อากาศอำนวย'!J38+'12.พระอาจารย์วัน'!J38+'13.เต่างอย'!J38+'14.โคกศรีสุพรรณ'!J38+'15.เจริญศิลป์'!J38+'16.โพนนาแก้ว'!J38+'17.สว่างแดนดิน'!J38+'18.พระอาจารย์แบน'!J38</f>
        <v>0</v>
      </c>
      <c r="K38" s="110">
        <f>+'1.สกลนคร ใส่เดือน พย มาด้วย'!K38+'2.กุสุมาลย์'!K38+'3.กุดบาก'!K38+'4.พระอาจารย์ฝั้น '!K38+'5.พังโคน ใส่มา 12 เดือน'!K38+'6.วาริชภูมิ'!K38+'7.นิคมน้ำอูน'!K38+'8.วานรนิวาส'!K38+'9.คำตากล้า'!K38+'10.พระอาจารย์มั่น'!K38+'11.อากาศอำนวย'!K38+'12.พระอาจารย์วัน'!K38+'13.เต่างอย'!K38+'14.โคกศรีสุพรรณ'!K38+'15.เจริญศิลป์'!K38+'16.โพนนาแก้ว'!K38+'17.สว่างแดนดิน'!K38+'18.พระอาจารย์แบน'!K38</f>
        <v>0</v>
      </c>
      <c r="L38" s="110">
        <f>+'1.สกลนคร ใส่เดือน พย มาด้วย'!L38+'2.กุสุมาลย์'!L38+'3.กุดบาก'!L38+'4.พระอาจารย์ฝั้น '!L38+'5.พังโคน ใส่มา 12 เดือน'!L38+'6.วาริชภูมิ'!L38+'7.นิคมน้ำอูน'!L38+'8.วานรนิวาส'!L38+'9.คำตากล้า'!L38+'10.พระอาจารย์มั่น'!L38+'11.อากาศอำนวย'!L38+'12.พระอาจารย์วัน'!L38+'13.เต่างอย'!L38+'14.โคกศรีสุพรรณ'!L38+'15.เจริญศิลป์'!L38+'16.โพนนาแก้ว'!L38+'17.สว่างแดนดิน'!L38+'18.พระอาจารย์แบน'!L38</f>
        <v>0</v>
      </c>
      <c r="M38" s="110">
        <f>+'1.สกลนคร ใส่เดือน พย มาด้วย'!M38+'2.กุสุมาลย์'!M38+'3.กุดบาก'!M38+'4.พระอาจารย์ฝั้น '!M38+'5.พังโคน ใส่มา 12 เดือน'!M38+'6.วาริชภูมิ'!M38+'7.นิคมน้ำอูน'!M38+'8.วานรนิวาส'!M38+'9.คำตากล้า'!M38+'10.พระอาจารย์มั่น'!M38+'11.อากาศอำนวย'!M38+'12.พระอาจารย์วัน'!M38+'13.เต่างอย'!M38+'14.โคกศรีสุพรรณ'!M38+'15.เจริญศิลป์'!M38+'16.โพนนาแก้ว'!M38+'17.สว่างแดนดิน'!M38+'18.พระอาจารย์แบน'!M38</f>
        <v>0</v>
      </c>
      <c r="N38" s="110">
        <f>+'1.สกลนคร ใส่เดือน พย มาด้วย'!N38+'2.กุสุมาลย์'!N38+'3.กุดบาก'!N38+'4.พระอาจารย์ฝั้น '!N38+'5.พังโคน ใส่มา 12 เดือน'!N38+'6.วาริชภูมิ'!N38+'7.นิคมน้ำอูน'!N38+'8.วานรนิวาส'!N38+'9.คำตากล้า'!N38+'10.พระอาจารย์มั่น'!N38+'11.อากาศอำนวย'!N38+'12.พระอาจารย์วัน'!N38+'13.เต่างอย'!N38+'14.โคกศรีสุพรรณ'!N38+'15.เจริญศิลป์'!N38+'16.โพนนาแก้ว'!N38+'17.สว่างแดนดิน'!N38+'18.พระอาจารย์แบน'!N38</f>
        <v>0</v>
      </c>
      <c r="O38" s="110">
        <f>+'1.สกลนคร ใส่เดือน พย มาด้วย'!O38+'2.กุสุมาลย์'!O38+'3.กุดบาก'!O38+'4.พระอาจารย์ฝั้น '!O38+'5.พังโคน ใส่มา 12 เดือน'!O38+'6.วาริชภูมิ'!O38+'7.นิคมน้ำอูน'!O38+'8.วานรนิวาส'!O38+'9.คำตากล้า'!O38+'10.พระอาจารย์มั่น'!O38+'11.อากาศอำนวย'!O38+'12.พระอาจารย์วัน'!O38+'13.เต่างอย'!O38+'14.โคกศรีสุพรรณ'!O38+'15.เจริญศิลป์'!O38+'16.โพนนาแก้ว'!O38+'17.สว่างแดนดิน'!O38+'18.พระอาจารย์แบน'!O38</f>
        <v>0</v>
      </c>
      <c r="P38" s="110">
        <f>+'1.สกลนคร ใส่เดือน พย มาด้วย'!P38+'2.กุสุมาลย์'!P38+'3.กุดบาก'!P38+'4.พระอาจารย์ฝั้น '!P38+'5.พังโคน ใส่มา 12 เดือน'!P38+'6.วาริชภูมิ'!P38+'7.นิคมน้ำอูน'!P38+'8.วานรนิวาส'!P38+'9.คำตากล้า'!P38+'10.พระอาจารย์มั่น'!P38+'11.อากาศอำนวย'!P38+'12.พระอาจารย์วัน'!P38+'13.เต่างอย'!P38+'14.โคกศรีสุพรรณ'!P38+'15.เจริญศิลป์'!P38+'16.โพนนาแก้ว'!P38+'17.สว่างแดนดิน'!P38+'18.พระอาจารย์แบน'!P38</f>
        <v>0</v>
      </c>
      <c r="Q38" s="110">
        <f>+'1.สกลนคร ใส่เดือน พย มาด้วย'!Q38+'2.กุสุมาลย์'!Q38+'3.กุดบาก'!Q38+'4.พระอาจารย์ฝั้น '!Q38+'5.พังโคน ใส่มา 12 เดือน'!Q38+'6.วาริชภูมิ'!Q38+'7.นิคมน้ำอูน'!Q38+'8.วานรนิวาส'!Q38+'9.คำตากล้า'!Q38+'10.พระอาจารย์มั่น'!Q38+'11.อากาศอำนวย'!Q38+'12.พระอาจารย์วัน'!Q38+'13.เต่างอย'!Q38+'14.โคกศรีสุพรรณ'!Q38+'15.เจริญศิลป์'!Q38+'16.โพนนาแก้ว'!Q38+'17.สว่างแดนดิน'!Q38+'18.พระอาจารย์แบน'!Q38</f>
        <v>0</v>
      </c>
      <c r="R38" s="110">
        <f>+'1.สกลนคร ใส่เดือน พย มาด้วย'!R38+'2.กุสุมาลย์'!R38+'3.กุดบาก'!R38+'4.พระอาจารย์ฝั้น '!R38+'5.พังโคน ใส่มา 12 เดือน'!R38+'6.วาริชภูมิ'!R38+'7.นิคมน้ำอูน'!R38+'8.วานรนิวาส'!R38+'9.คำตากล้า'!R38+'10.พระอาจารย์มั่น'!R38+'11.อากาศอำนวย'!R38+'12.พระอาจารย์วัน'!R38+'13.เต่างอย'!R38+'14.โคกศรีสุพรรณ'!R38+'15.เจริญศิลป์'!R38+'16.โพนนาแก้ว'!R38+'17.สว่างแดนดิน'!R38+'18.พระอาจารย์แบน'!R38</f>
        <v>0</v>
      </c>
      <c r="S38" s="110">
        <f>+'1.สกลนคร ใส่เดือน พย มาด้วย'!S38+'2.กุสุมาลย์'!S38+'3.กุดบาก'!S38+'4.พระอาจารย์ฝั้น '!S38+'5.พังโคน ใส่มา 12 เดือน'!S38+'6.วาริชภูมิ'!S38+'7.นิคมน้ำอูน'!S38+'8.วานรนิวาส'!S38+'9.คำตากล้า'!S38+'10.พระอาจารย์มั่น'!S38+'11.อากาศอำนวย'!S38+'12.พระอาจารย์วัน'!S38+'13.เต่างอย'!S38+'14.โคกศรีสุพรรณ'!S38+'15.เจริญศิลป์'!S38+'16.โพนนาแก้ว'!S38+'17.สว่างแดนดิน'!S38+'18.พระอาจารย์แบน'!S38</f>
        <v>0</v>
      </c>
      <c r="T38" s="110">
        <f>+'1.สกลนคร ใส่เดือน พย มาด้วย'!T38+'2.กุสุมาลย์'!T38+'3.กุดบาก'!T38+'4.พระอาจารย์ฝั้น '!T38+'5.พังโคน ใส่มา 12 เดือน'!T38+'6.วาริชภูมิ'!T38+'7.นิคมน้ำอูน'!T38+'8.วานรนิวาส'!T38+'9.คำตากล้า'!T38+'10.พระอาจารย์มั่น'!T38+'11.อากาศอำนวย'!T38+'12.พระอาจารย์วัน'!T38+'13.เต่างอย'!T38+'14.โคกศรีสุพรรณ'!T38+'15.เจริญศิลป์'!T38+'16.โพนนาแก้ว'!T38+'17.สว่างแดนดิน'!T38+'18.พระอาจารย์แบน'!T38</f>
        <v>0</v>
      </c>
      <c r="U38" s="110">
        <f>+'1.สกลนคร ใส่เดือน พย มาด้วย'!U38+'2.กุสุมาลย์'!U38+'3.กุดบาก'!U38+'4.พระอาจารย์ฝั้น '!U38+'5.พังโคน ใส่มา 12 เดือน'!U38+'6.วาริชภูมิ'!U38+'7.นิคมน้ำอูน'!U38+'8.วานรนิวาส'!U38+'9.คำตากล้า'!U38+'10.พระอาจารย์มั่น'!U38+'11.อากาศอำนวย'!U38+'12.พระอาจารย์วัน'!U38+'13.เต่างอย'!U38+'14.โคกศรีสุพรรณ'!U38+'15.เจริญศิลป์'!U38+'16.โพนนาแก้ว'!U38+'17.สว่างแดนดิน'!U38+'18.พระอาจารย์แบน'!U38</f>
        <v>0</v>
      </c>
      <c r="V38" s="110">
        <f>+'1.สกลนคร ใส่เดือน พย มาด้วย'!V38+'2.กุสุมาลย์'!V38+'3.กุดบาก'!V38+'4.พระอาจารย์ฝั้น '!V38+'5.พังโคน ใส่มา 12 เดือน'!V38+'6.วาริชภูมิ'!V38+'7.นิคมน้ำอูน'!V38+'8.วานรนิวาส'!V38+'9.คำตากล้า'!V38+'10.พระอาจารย์มั่น'!V38+'11.อากาศอำนวย'!V38+'12.พระอาจารย์วัน'!V38+'13.เต่างอย'!V38+'14.โคกศรีสุพรรณ'!V38+'15.เจริญศิลป์'!V38+'16.โพนนาแก้ว'!V38+'17.สว่างแดนดิน'!V38+'18.พระอาจารย์แบน'!V38</f>
        <v>0</v>
      </c>
      <c r="W38" s="110">
        <f>+'1.สกลนคร ใส่เดือน พย มาด้วย'!W38+'2.กุสุมาลย์'!W38+'3.กุดบาก'!W38+'4.พระอาจารย์ฝั้น '!W38+'5.พังโคน ใส่มา 12 เดือน'!W38+'6.วาริชภูมิ'!W38+'7.นิคมน้ำอูน'!W38+'8.วานรนิวาส'!W38+'9.คำตากล้า'!W38+'10.พระอาจารย์มั่น'!W38+'11.อากาศอำนวย'!W38+'12.พระอาจารย์วัน'!W38+'13.เต่างอย'!W38+'14.โคกศรีสุพรรณ'!W38+'15.เจริญศิลป์'!W38+'16.โพนนาแก้ว'!W38+'17.สว่างแดนดิน'!W38+'18.พระอาจารย์แบน'!W38</f>
        <v>0</v>
      </c>
      <c r="X38" s="110">
        <f>+'1.สกลนคร ใส่เดือน พย มาด้วย'!X38+'2.กุสุมาลย์'!X38+'3.กุดบาก'!X38+'4.พระอาจารย์ฝั้น '!X38+'5.พังโคน ใส่มา 12 เดือน'!X38+'6.วาริชภูมิ'!X38+'7.นิคมน้ำอูน'!X38+'8.วานรนิวาส'!X38+'9.คำตากล้า'!X38+'10.พระอาจารย์มั่น'!X38+'11.อากาศอำนวย'!X38+'12.พระอาจารย์วัน'!X38+'13.เต่างอย'!X38+'14.โคกศรีสุพรรณ'!X38+'15.เจริญศิลป์'!X38+'16.โพนนาแก้ว'!X38+'17.สว่างแดนดิน'!X38+'18.พระอาจารย์แบน'!X38</f>
        <v>0</v>
      </c>
      <c r="Y38" s="110">
        <f>+'1.สกลนคร ใส่เดือน พย มาด้วย'!Y38+'2.กุสุมาลย์'!Y38+'3.กุดบาก'!Y38+'4.พระอาจารย์ฝั้น '!Y38+'5.พังโคน ใส่มา 12 เดือน'!Y38+'6.วาริชภูมิ'!Y38+'7.นิคมน้ำอูน'!Y38+'8.วานรนิวาส'!Y38+'9.คำตากล้า'!Y38+'10.พระอาจารย์มั่น'!Y38+'11.อากาศอำนวย'!Y38+'12.พระอาจารย์วัน'!Y38+'13.เต่างอย'!Y38+'14.โคกศรีสุพรรณ'!Y38+'15.เจริญศิลป์'!Y38+'16.โพนนาแก้ว'!Y38+'17.สว่างแดนดิน'!Y38+'18.พระอาจารย์แบน'!Y38</f>
        <v>0</v>
      </c>
      <c r="Z38" s="110">
        <f>+'1.สกลนคร ใส่เดือน พย มาด้วย'!Z38+'2.กุสุมาลย์'!Z38+'3.กุดบาก'!Z38+'4.พระอาจารย์ฝั้น '!Z38+'5.พังโคน ใส่มา 12 เดือน'!Z38+'6.วาริชภูมิ'!Z38+'7.นิคมน้ำอูน'!Z38+'8.วานรนิวาส'!Z38+'9.คำตากล้า'!Z38+'10.พระอาจารย์มั่น'!Z38+'11.อากาศอำนวย'!Z38+'12.พระอาจารย์วัน'!Z38+'13.เต่างอย'!Z38+'14.โคกศรีสุพรรณ'!Z38+'15.เจริญศิลป์'!Z38+'16.โพนนาแก้ว'!Z38+'17.สว่างแดนดิน'!Z38+'18.พระอาจารย์แบน'!Z38</f>
        <v>0</v>
      </c>
      <c r="AA38" s="110">
        <f>+'1.สกลนคร ใส่เดือน พย มาด้วย'!AA38+'2.กุสุมาลย์'!AA38+'3.กุดบาก'!AA38+'4.พระอาจารย์ฝั้น '!AA38+'5.พังโคน ใส่มา 12 เดือน'!AA38+'6.วาริชภูมิ'!AA38+'7.นิคมน้ำอูน'!AA38+'8.วานรนิวาส'!AA38+'9.คำตากล้า'!AA38+'10.พระอาจารย์มั่น'!AA38+'11.อากาศอำนวย'!AA38+'12.พระอาจารย์วัน'!AA38+'13.เต่างอย'!AA38+'14.โคกศรีสุพรรณ'!AA38+'15.เจริญศิลป์'!AA38+'16.โพนนาแก้ว'!AA38+'17.สว่างแดนดิน'!AA38+'18.พระอาจารย์แบน'!AA38</f>
        <v>0</v>
      </c>
      <c r="AB38" s="110">
        <f>+'1.สกลนคร ใส่เดือน พย มาด้วย'!AB38+'2.กุสุมาลย์'!AB38+'3.กุดบาก'!AB38+'4.พระอาจารย์ฝั้น '!AB38+'5.พังโคน ใส่มา 12 เดือน'!AB38+'6.วาริชภูมิ'!AB38+'7.นิคมน้ำอูน'!AB38+'8.วานรนิวาส'!AB38+'9.คำตากล้า'!AB38+'10.พระอาจารย์มั่น'!AB38+'11.อากาศอำนวย'!AB38+'12.พระอาจารย์วัน'!AB38+'13.เต่างอย'!AB38+'14.โคกศรีสุพรรณ'!AB38+'15.เจริญศิลป์'!AB38+'16.โพนนาแก้ว'!AB38+'17.สว่างแดนดิน'!AB38+'18.พระอาจารย์แบน'!AB38</f>
        <v>0</v>
      </c>
      <c r="AC38" s="110">
        <f>+'1.สกลนคร ใส่เดือน พย มาด้วย'!AC38+'2.กุสุมาลย์'!AC38+'3.กุดบาก'!AC38+'4.พระอาจารย์ฝั้น '!AC38+'5.พังโคน ใส่มา 12 เดือน'!AC38+'6.วาริชภูมิ'!AC38+'7.นิคมน้ำอูน'!AC38+'8.วานรนิวาส'!AC38+'9.คำตากล้า'!AC38+'10.พระอาจารย์มั่น'!AC38+'11.อากาศอำนวย'!AC38+'12.พระอาจารย์วัน'!AC38+'13.เต่างอย'!AC38+'14.โคกศรีสุพรรณ'!AC38+'15.เจริญศิลป์'!AC38+'16.โพนนาแก้ว'!AC38+'17.สว่างแดนดิน'!AC38+'18.พระอาจารย์แบน'!AC38</f>
        <v>0</v>
      </c>
      <c r="AD38" s="110" t="e">
        <f t="shared" si="9"/>
        <v>#VALUE!</v>
      </c>
      <c r="AE38" s="111" t="e">
        <f t="shared" si="10"/>
        <v>#VALUE!</v>
      </c>
      <c r="AF38" s="110" t="e">
        <f t="shared" si="11"/>
        <v>#VALUE!</v>
      </c>
      <c r="AG38" s="111" t="e">
        <f t="shared" si="12"/>
        <v>#VALUE!</v>
      </c>
    </row>
    <row r="39" spans="2:33" ht="24" customHeight="1">
      <c r="B39" s="109"/>
      <c r="C39" s="109"/>
      <c r="D39" s="109" t="s">
        <v>125</v>
      </c>
      <c r="E39" s="110">
        <f>+'1.สกลนคร ใส่เดือน พย มาด้วย'!E39+'2.กุสุมาลย์'!E39+'3.กุดบาก'!E39+'4.พระอาจารย์ฝั้น '!E39+'5.พังโคน ใส่มา 12 เดือน'!E39+'6.วาริชภูมิ'!E39+'7.นิคมน้ำอูน'!E39+'8.วานรนิวาส'!E39+'9.คำตากล้า'!E39+'10.พระอาจารย์มั่น'!E39+'11.อากาศอำนวย'!E39+'12.พระอาจารย์วัน'!E39+'13.เต่างอย'!E39+'14.โคกศรีสุพรรณ'!E39+'15.เจริญศิลป์'!E39+'16.โพนนาแก้ว'!E39+'17.สว่างแดนดิน'!E39+'18.พระอาจารย์แบน'!E39</f>
        <v>5318183</v>
      </c>
      <c r="F39" s="110">
        <f>+'1.สกลนคร ใส่เดือน พย มาด้วย'!F39+'2.กุสุมาลย์'!F39+'3.กุดบาก'!F39+'4.พระอาจารย์ฝั้น '!F39+'5.พังโคน ใส่มา 12 เดือน'!F39+'6.วาริชภูมิ'!F39+'7.นิคมน้ำอูน'!F39+'8.วานรนิวาส'!F39+'9.คำตากล้า'!F39+'10.พระอาจารย์มั่น'!F39+'11.อากาศอำนวย'!F39+'12.พระอาจารย์วัน'!F39+'13.เต่างอย'!F39+'14.โคกศรีสุพรรณ'!F39+'15.เจริญศิลป์'!F39+'16.โพนนาแก้ว'!F39+'17.สว่างแดนดิน'!F39+'18.พระอาจารย์แบน'!F39</f>
        <v>527690</v>
      </c>
      <c r="G39" s="110" t="e">
        <f>+'1.สกลนคร ใส่เดือน พย มาด้วย'!G39+'2.กุสุมาลย์'!G39+'3.กุดบาก'!G39+'4.พระอาจารย์ฝั้น '!G39+'5.พังโคน ใส่มา 12 เดือน'!G39+'6.วาริชภูมิ'!G39+'7.นิคมน้ำอูน'!G39+'8.วานรนิวาส'!G39+'9.คำตากล้า'!G39+'10.พระอาจารย์มั่น'!G39+'11.อากาศอำนวย'!G39+'12.พระอาจารย์วัน'!G39+'13.เต่างอย'!G39+'14.โคกศรีสุพรรณ'!G39+'15.เจริญศิลป์'!G39+'16.โพนนาแก้ว'!G39+'17.สว่างแดนดิน'!G39+'18.พระอาจารย์แบน'!G39</f>
        <v>#VALUE!</v>
      </c>
      <c r="H39" s="110">
        <f>+'1.สกลนคร ใส่เดือน พย มาด้วย'!H39+'2.กุสุมาลย์'!H39+'3.กุดบาก'!H39+'4.พระอาจารย์ฝั้น '!H39+'5.พังโคน ใส่มา 12 เดือน'!H39+'6.วาริชภูมิ'!H39+'7.นิคมน้ำอูน'!H39+'8.วานรนิวาส'!H39+'9.คำตากล้า'!H39+'10.พระอาจารย์มั่น'!H39+'11.อากาศอำนวย'!H39+'12.พระอาจารย์วัน'!H39+'13.เต่างอย'!H39+'14.โคกศรีสุพรรณ'!H39+'15.เจริญศิลป์'!H39+'16.โพนนาแก้ว'!H39+'17.สว่างแดนดิน'!H39+'18.พระอาจารย์แบน'!H39</f>
        <v>5000</v>
      </c>
      <c r="I39" s="110">
        <f>+'1.สกลนคร ใส่เดือน พย มาด้วย'!I39+'2.กุสุมาลย์'!I39+'3.กุดบาก'!I39+'4.พระอาจารย์ฝั้น '!I39+'5.พังโคน ใส่มา 12 เดือน'!I39+'6.วาริชภูมิ'!I39+'7.นิคมน้ำอูน'!I39+'8.วานรนิวาส'!I39+'9.คำตากล้า'!I39+'10.พระอาจารย์มั่น'!I39+'11.อากาศอำนวย'!I39+'12.พระอาจารย์วัน'!I39+'13.เต่างอย'!I39+'14.โคกศรีสุพรรณ'!I39+'15.เจริญศิลป์'!I39+'16.โพนนาแก้ว'!I39+'17.สว่างแดนดิน'!I39+'18.พระอาจารย์แบน'!I39</f>
        <v>0</v>
      </c>
      <c r="J39" s="110">
        <f>+'1.สกลนคร ใส่เดือน พย มาด้วย'!J39+'2.กุสุมาลย์'!J39+'3.กุดบาก'!J39+'4.พระอาจารย์ฝั้น '!J39+'5.พังโคน ใส่มา 12 เดือน'!J39+'6.วาริชภูมิ'!J39+'7.นิคมน้ำอูน'!J39+'8.วานรนิวาส'!J39+'9.คำตากล้า'!J39+'10.พระอาจารย์มั่น'!J39+'11.อากาศอำนวย'!J39+'12.พระอาจารย์วัน'!J39+'13.เต่างอย'!J39+'14.โคกศรีสุพรรณ'!J39+'15.เจริญศิลป์'!J39+'16.โพนนาแก้ว'!J39+'17.สว่างแดนดิน'!J39+'18.พระอาจารย์แบน'!J39</f>
        <v>5000</v>
      </c>
      <c r="K39" s="110">
        <f>+'1.สกลนคร ใส่เดือน พย มาด้วย'!K39+'2.กุสุมาลย์'!K39+'3.กุดบาก'!K39+'4.พระอาจารย์ฝั้น '!K39+'5.พังโคน ใส่มา 12 เดือน'!K39+'6.วาริชภูมิ'!K39+'7.นิคมน้ำอูน'!K39+'8.วานรนิวาส'!K39+'9.คำตากล้า'!K39+'10.พระอาจารย์มั่น'!K39+'11.อากาศอำนวย'!K39+'12.พระอาจารย์วัน'!K39+'13.เต่างอย'!K39+'14.โคกศรีสุพรรณ'!K39+'15.เจริญศิลป์'!K39+'16.โพนนาแก้ว'!K39+'17.สว่างแดนดิน'!K39+'18.พระอาจารย์แบน'!K39</f>
        <v>0</v>
      </c>
      <c r="L39" s="110">
        <f>+'1.สกลนคร ใส่เดือน พย มาด้วย'!L39+'2.กุสุมาลย์'!L39+'3.กุดบาก'!L39+'4.พระอาจารย์ฝั้น '!L39+'5.พังโคน ใส่มา 12 เดือน'!L39+'6.วาริชภูมิ'!L39+'7.นิคมน้ำอูน'!L39+'8.วานรนิวาส'!L39+'9.คำตากล้า'!L39+'10.พระอาจารย์มั่น'!L39+'11.อากาศอำนวย'!L39+'12.พระอาจารย์วัน'!L39+'13.เต่างอย'!L39+'14.โคกศรีสุพรรณ'!L39+'15.เจริญศิลป์'!L39+'16.โพนนาแก้ว'!L39+'17.สว่างแดนดิน'!L39+'18.พระอาจารย์แบน'!L39</f>
        <v>5000</v>
      </c>
      <c r="M39" s="110">
        <f>+'1.สกลนคร ใส่เดือน พย มาด้วย'!M39+'2.กุสุมาลย์'!M39+'3.กุดบาก'!M39+'4.พระอาจารย์ฝั้น '!M39+'5.พังโคน ใส่มา 12 เดือน'!M39+'6.วาริชภูมิ'!M39+'7.นิคมน้ำอูน'!M39+'8.วานรนิวาส'!M39+'9.คำตากล้า'!M39+'10.พระอาจารย์มั่น'!M39+'11.อากาศอำนวย'!M39+'12.พระอาจารย์วัน'!M39+'13.เต่างอย'!M39+'14.โคกศรีสุพรรณ'!M39+'15.เจริญศิลป์'!M39+'16.โพนนาแก้ว'!M39+'17.สว่างแดนดิน'!M39+'18.พระอาจารย์แบน'!M39</f>
        <v>0</v>
      </c>
      <c r="N39" s="110">
        <f>+'1.สกลนคร ใส่เดือน พย มาด้วย'!N39+'2.กุสุมาลย์'!N39+'3.กุดบาก'!N39+'4.พระอาจารย์ฝั้น '!N39+'5.พังโคน ใส่มา 12 เดือน'!N39+'6.วาริชภูมิ'!N39+'7.นิคมน้ำอูน'!N39+'8.วานรนิวาส'!N39+'9.คำตากล้า'!N39+'10.พระอาจารย์มั่น'!N39+'11.อากาศอำนวย'!N39+'12.พระอาจารย์วัน'!N39+'13.เต่างอย'!N39+'14.โคกศรีสุพรรณ'!N39+'15.เจริญศิลป์'!N39+'16.โพนนาแก้ว'!N39+'17.สว่างแดนดิน'!N39+'18.พระอาจารย์แบน'!N39</f>
        <v>5000</v>
      </c>
      <c r="O39" s="110">
        <f>+'1.สกลนคร ใส่เดือน พย มาด้วย'!O39+'2.กุสุมาลย์'!O39+'3.กุดบาก'!O39+'4.พระอาจารย์ฝั้น '!O39+'5.พังโคน ใส่มา 12 เดือน'!O39+'6.วาริชภูมิ'!O39+'7.นิคมน้ำอูน'!O39+'8.วานรนิวาส'!O39+'9.คำตากล้า'!O39+'10.พระอาจารย์มั่น'!O39+'11.อากาศอำนวย'!O39+'12.พระอาจารย์วัน'!O39+'13.เต่างอย'!O39+'14.โคกศรีสุพรรณ'!O39+'15.เจริญศิลป์'!O39+'16.โพนนาแก้ว'!O39+'17.สว่างแดนดิน'!O39+'18.พระอาจารย์แบน'!O39</f>
        <v>0</v>
      </c>
      <c r="P39" s="110">
        <f>+'1.สกลนคร ใส่เดือน พย มาด้วย'!P39+'2.กุสุมาลย์'!P39+'3.กุดบาก'!P39+'4.พระอาจารย์ฝั้น '!P39+'5.พังโคน ใส่มา 12 เดือน'!P39+'6.วาริชภูมิ'!P39+'7.นิคมน้ำอูน'!P39+'8.วานรนิวาส'!P39+'9.คำตากล้า'!P39+'10.พระอาจารย์มั่น'!P39+'11.อากาศอำนวย'!P39+'12.พระอาจารย์วัน'!P39+'13.เต่างอย'!P39+'14.โคกศรีสุพรรณ'!P39+'15.เจริญศิลป์'!P39+'16.โพนนาแก้ว'!P39+'17.สว่างแดนดิน'!P39+'18.พระอาจารย์แบน'!P39</f>
        <v>5000</v>
      </c>
      <c r="Q39" s="110">
        <f>+'1.สกลนคร ใส่เดือน พย มาด้วย'!Q39+'2.กุสุมาลย์'!Q39+'3.กุดบาก'!Q39+'4.พระอาจารย์ฝั้น '!Q39+'5.พังโคน ใส่มา 12 เดือน'!Q39+'6.วาริชภูมิ'!Q39+'7.นิคมน้ำอูน'!Q39+'8.วานรนิวาส'!Q39+'9.คำตากล้า'!Q39+'10.พระอาจารย์มั่น'!Q39+'11.อากาศอำนวย'!Q39+'12.พระอาจารย์วัน'!Q39+'13.เต่างอย'!Q39+'14.โคกศรีสุพรรณ'!Q39+'15.เจริญศิลป์'!Q39+'16.โพนนาแก้ว'!Q39+'17.สว่างแดนดิน'!Q39+'18.พระอาจารย์แบน'!Q39</f>
        <v>0</v>
      </c>
      <c r="R39" s="110">
        <f>+'1.สกลนคร ใส่เดือน พย มาด้วย'!R39+'2.กุสุมาลย์'!R39+'3.กุดบาก'!R39+'4.พระอาจารย์ฝั้น '!R39+'5.พังโคน ใส่มา 12 เดือน'!R39+'6.วาริชภูมิ'!R39+'7.นิคมน้ำอูน'!R39+'8.วานรนิวาส'!R39+'9.คำตากล้า'!R39+'10.พระอาจารย์มั่น'!R39+'11.อากาศอำนวย'!R39+'12.พระอาจารย์วัน'!R39+'13.เต่างอย'!R39+'14.โคกศรีสุพรรณ'!R39+'15.เจริญศิลป์'!R39+'16.โพนนาแก้ว'!R39+'17.สว่างแดนดิน'!R39+'18.พระอาจารย์แบน'!R39</f>
        <v>5000</v>
      </c>
      <c r="S39" s="110">
        <f>+'1.สกลนคร ใส่เดือน พย มาด้วย'!S39+'2.กุสุมาลย์'!S39+'3.กุดบาก'!S39+'4.พระอาจารย์ฝั้น '!S39+'5.พังโคน ใส่มา 12 เดือน'!S39+'6.วาริชภูมิ'!S39+'7.นิคมน้ำอูน'!S39+'8.วานรนิวาส'!S39+'9.คำตากล้า'!S39+'10.พระอาจารย์มั่น'!S39+'11.อากาศอำนวย'!S39+'12.พระอาจารย์วัน'!S39+'13.เต่างอย'!S39+'14.โคกศรีสุพรรณ'!S39+'15.เจริญศิลป์'!S39+'16.โพนนาแก้ว'!S39+'17.สว่างแดนดิน'!S39+'18.พระอาจารย์แบน'!S39</f>
        <v>0</v>
      </c>
      <c r="T39" s="110">
        <f>+'1.สกลนคร ใส่เดือน พย มาด้วย'!T39+'2.กุสุมาลย์'!T39+'3.กุดบาก'!T39+'4.พระอาจารย์ฝั้น '!T39+'5.พังโคน ใส่มา 12 เดือน'!T39+'6.วาริชภูมิ'!T39+'7.นิคมน้ำอูน'!T39+'8.วานรนิวาส'!T39+'9.คำตากล้า'!T39+'10.พระอาจารย์มั่น'!T39+'11.อากาศอำนวย'!T39+'12.พระอาจารย์วัน'!T39+'13.เต่างอย'!T39+'14.โคกศรีสุพรรณ'!T39+'15.เจริญศิลป์'!T39+'16.โพนนาแก้ว'!T39+'17.สว่างแดนดิน'!T39+'18.พระอาจารย์แบน'!T39</f>
        <v>5000</v>
      </c>
      <c r="U39" s="110">
        <f>+'1.สกลนคร ใส่เดือน พย มาด้วย'!U39+'2.กุสุมาลย์'!U39+'3.กุดบาก'!U39+'4.พระอาจารย์ฝั้น '!U39+'5.พังโคน ใส่มา 12 เดือน'!U39+'6.วาริชภูมิ'!U39+'7.นิคมน้ำอูน'!U39+'8.วานรนิวาส'!U39+'9.คำตากล้า'!U39+'10.พระอาจารย์มั่น'!U39+'11.อากาศอำนวย'!U39+'12.พระอาจารย์วัน'!U39+'13.เต่างอย'!U39+'14.โคกศรีสุพรรณ'!U39+'15.เจริญศิลป์'!U39+'16.โพนนาแก้ว'!U39+'17.สว่างแดนดิน'!U39+'18.พระอาจารย์แบน'!U39</f>
        <v>0</v>
      </c>
      <c r="V39" s="110">
        <f>+'1.สกลนคร ใส่เดือน พย มาด้วย'!V39+'2.กุสุมาลย์'!V39+'3.กุดบาก'!V39+'4.พระอาจารย์ฝั้น '!V39+'5.พังโคน ใส่มา 12 เดือน'!V39+'6.วาริชภูมิ'!V39+'7.นิคมน้ำอูน'!V39+'8.วานรนิวาส'!V39+'9.คำตากล้า'!V39+'10.พระอาจารย์มั่น'!V39+'11.อากาศอำนวย'!V39+'12.พระอาจารย์วัน'!V39+'13.เต่างอย'!V39+'14.โคกศรีสุพรรณ'!V39+'15.เจริญศิลป์'!V39+'16.โพนนาแก้ว'!V39+'17.สว่างแดนดิน'!V39+'18.พระอาจารย์แบน'!V39</f>
        <v>5000</v>
      </c>
      <c r="W39" s="110">
        <f>+'1.สกลนคร ใส่เดือน พย มาด้วย'!W39+'2.กุสุมาลย์'!W39+'3.กุดบาก'!W39+'4.พระอาจารย์ฝั้น '!W39+'5.พังโคน ใส่มา 12 เดือน'!W39+'6.วาริชภูมิ'!W39+'7.นิคมน้ำอูน'!W39+'8.วานรนิวาส'!W39+'9.คำตากล้า'!W39+'10.พระอาจารย์มั่น'!W39+'11.อากาศอำนวย'!W39+'12.พระอาจารย์วัน'!W39+'13.เต่างอย'!W39+'14.โคกศรีสุพรรณ'!W39+'15.เจริญศิลป์'!W39+'16.โพนนาแก้ว'!W39+'17.สว่างแดนดิน'!W39+'18.พระอาจารย์แบน'!W39</f>
        <v>0</v>
      </c>
      <c r="X39" s="110">
        <f>+'1.สกลนคร ใส่เดือน พย มาด้วย'!X39+'2.กุสุมาลย์'!X39+'3.กุดบาก'!X39+'4.พระอาจารย์ฝั้น '!X39+'5.พังโคน ใส่มา 12 เดือน'!X39+'6.วาริชภูมิ'!X39+'7.นิคมน้ำอูน'!X39+'8.วานรนิวาส'!X39+'9.คำตากล้า'!X39+'10.พระอาจารย์มั่น'!X39+'11.อากาศอำนวย'!X39+'12.พระอาจารย์วัน'!X39+'13.เต่างอย'!X39+'14.โคกศรีสุพรรณ'!X39+'15.เจริญศิลป์'!X39+'16.โพนนาแก้ว'!X39+'17.สว่างแดนดิน'!X39+'18.พระอาจารย์แบน'!X39</f>
        <v>5000</v>
      </c>
      <c r="Y39" s="110">
        <f>+'1.สกลนคร ใส่เดือน พย มาด้วย'!Y39+'2.กุสุมาลย์'!Y39+'3.กุดบาก'!Y39+'4.พระอาจารย์ฝั้น '!Y39+'5.พังโคน ใส่มา 12 เดือน'!Y39+'6.วาริชภูมิ'!Y39+'7.นิคมน้ำอูน'!Y39+'8.วานรนิวาส'!Y39+'9.คำตากล้า'!Y39+'10.พระอาจารย์มั่น'!Y39+'11.อากาศอำนวย'!Y39+'12.พระอาจารย์วัน'!Y39+'13.เต่างอย'!Y39+'14.โคกศรีสุพรรณ'!Y39+'15.เจริญศิลป์'!Y39+'16.โพนนาแก้ว'!Y39+'17.สว่างแดนดิน'!Y39+'18.พระอาจารย์แบน'!Y39</f>
        <v>0</v>
      </c>
      <c r="Z39" s="110">
        <f>+'1.สกลนคร ใส่เดือน พย มาด้วย'!Z39+'2.กุสุมาลย์'!Z39+'3.กุดบาก'!Z39+'4.พระอาจารย์ฝั้น '!Z39+'5.พังโคน ใส่มา 12 เดือน'!Z39+'6.วาริชภูมิ'!Z39+'7.นิคมน้ำอูน'!Z39+'8.วานรนิวาส'!Z39+'9.คำตากล้า'!Z39+'10.พระอาจารย์มั่น'!Z39+'11.อากาศอำนวย'!Z39+'12.พระอาจารย์วัน'!Z39+'13.เต่างอย'!Z39+'14.โคกศรีสุพรรณ'!Z39+'15.เจริญศิลป์'!Z39+'16.โพนนาแก้ว'!Z39+'17.สว่างแดนดิน'!Z39+'18.พระอาจารย์แบน'!Z39</f>
        <v>5000</v>
      </c>
      <c r="AA39" s="110">
        <f>+'1.สกลนคร ใส่เดือน พย มาด้วย'!AA39+'2.กุสุมาลย์'!AA39+'3.กุดบาก'!AA39+'4.พระอาจารย์ฝั้น '!AA39+'5.พังโคน ใส่มา 12 เดือน'!AA39+'6.วาริชภูมิ'!AA39+'7.นิคมน้ำอูน'!AA39+'8.วานรนิวาส'!AA39+'9.คำตากล้า'!AA39+'10.พระอาจารย์มั่น'!AA39+'11.อากาศอำนวย'!AA39+'12.พระอาจารย์วัน'!AA39+'13.เต่างอย'!AA39+'14.โคกศรีสุพรรณ'!AA39+'15.เจริญศิลป์'!AA39+'16.โพนนาแก้ว'!AA39+'17.สว่างแดนดิน'!AA39+'18.พระอาจารย์แบน'!AA39</f>
        <v>0</v>
      </c>
      <c r="AB39" s="110">
        <f>+'1.สกลนคร ใส่เดือน พย มาด้วย'!AB39+'2.กุสุมาลย์'!AB39+'3.กุดบาก'!AB39+'4.พระอาจารย์ฝั้น '!AB39+'5.พังโคน ใส่มา 12 เดือน'!AB39+'6.วาริชภูมิ'!AB39+'7.นิคมน้ำอูน'!AB39+'8.วานรนิวาส'!AB39+'9.คำตากล้า'!AB39+'10.พระอาจารย์มั่น'!AB39+'11.อากาศอำนวย'!AB39+'12.พระอาจารย์วัน'!AB39+'13.เต่างอย'!AB39+'14.โคกศรีสุพรรณ'!AB39+'15.เจริญศิลป์'!AB39+'16.โพนนาแก้ว'!AB39+'17.สว่างแดนดิน'!AB39+'18.พระอาจารย์แบน'!AB39</f>
        <v>5000</v>
      </c>
      <c r="AC39" s="110">
        <f>+'1.สกลนคร ใส่เดือน พย มาด้วย'!AC39+'2.กุสุมาลย์'!AC39+'3.กุดบาก'!AC39+'4.พระอาจารย์ฝั้น '!AC39+'5.พังโคน ใส่มา 12 เดือน'!AC39+'6.วาริชภูมิ'!AC39+'7.นิคมน้ำอูน'!AC39+'8.วานรนิวาส'!AC39+'9.คำตากล้า'!AC39+'10.พระอาจารย์มั่น'!AC39+'11.อากาศอำนวย'!AC39+'12.พระอาจารย์วัน'!AC39+'13.เต่างอย'!AC39+'14.โคกศรีสุพรรณ'!AC39+'15.เจริญศิลป์'!AC39+'16.โพนนาแก้ว'!AC39+'17.สว่างแดนดิน'!AC39+'18.พระอาจารย์แบน'!AC39</f>
        <v>0</v>
      </c>
      <c r="AD39" s="110" t="e">
        <f t="shared" si="9"/>
        <v>#VALUE!</v>
      </c>
      <c r="AE39" s="111" t="e">
        <f t="shared" si="10"/>
        <v>#VALUE!</v>
      </c>
      <c r="AF39" s="110" t="e">
        <f t="shared" si="11"/>
        <v>#VALUE!</v>
      </c>
      <c r="AG39" s="111" t="e">
        <f t="shared" si="12"/>
        <v>#VALUE!</v>
      </c>
    </row>
    <row r="40" spans="2:33" ht="24" customHeight="1">
      <c r="B40" s="109"/>
      <c r="C40" s="109"/>
      <c r="D40" s="109" t="s">
        <v>56</v>
      </c>
      <c r="E40" s="110">
        <f>+'1.สกลนคร ใส่เดือน พย มาด้วย'!E40+'2.กุสุมาลย์'!E40+'3.กุดบาก'!E40+'4.พระอาจารย์ฝั้น '!E40+'5.พังโคน ใส่มา 12 เดือน'!E40+'6.วาริชภูมิ'!E40+'7.นิคมน้ำอูน'!E40+'8.วานรนิวาส'!E40+'9.คำตากล้า'!E40+'10.พระอาจารย์มั่น'!E40+'11.อากาศอำนวย'!E40+'12.พระอาจารย์วัน'!E40+'13.เต่างอย'!E40+'14.โคกศรีสุพรรณ'!E40+'15.เจริญศิลป์'!E40+'16.โพนนาแก้ว'!E40+'17.สว่างแดนดิน'!E40+'18.พระอาจารย์แบน'!E40</f>
        <v>45904024.839999996</v>
      </c>
      <c r="F40" s="110">
        <f>+'1.สกลนคร ใส่เดือน พย มาด้วย'!F40+'2.กุสุมาลย์'!F40+'3.กุดบาก'!F40+'4.พระอาจารย์ฝั้น '!F40+'5.พังโคน ใส่มา 12 เดือน'!F40+'6.วาริชภูมิ'!F40+'7.นิคมน้ำอูน'!F40+'8.วานรนิวาส'!F40+'9.คำตากล้า'!F40+'10.พระอาจารย์มั่น'!F40+'11.อากาศอำนวย'!F40+'12.พระอาจารย์วัน'!F40+'13.เต่างอย'!F40+'14.โคกศรีสุพรรณ'!F40+'15.เจริญศิลป์'!F40+'16.โพนนาแก้ว'!F40+'17.สว่างแดนดิน'!F40+'18.พระอาจารย์แบน'!F40</f>
        <v>1592275.5999999999</v>
      </c>
      <c r="G40" s="110">
        <f>+'1.สกลนคร ใส่เดือน พย มาด้วย'!G40+'2.กุสุมาลย์'!G40+'3.กุดบาก'!G40+'4.พระอาจารย์ฝั้น '!G40+'5.พังโคน ใส่มา 12 เดือน'!G40+'6.วาริชภูมิ'!G40+'7.นิคมน้ำอูน'!G40+'8.วานรนิวาส'!G40+'9.คำตากล้า'!G40+'10.พระอาจารย์มั่น'!G40+'11.อากาศอำนวย'!G40+'12.พระอาจารย์วัน'!G40+'13.เต่างอย'!G40+'14.โคกศรีสุพรรณ'!G40+'15.เจริญศิลป์'!G40+'16.โพนนาแก้ว'!G40+'17.สว่างแดนดิน'!G40+'18.พระอาจารย์แบน'!G40</f>
        <v>2500482.5000000005</v>
      </c>
      <c r="H40" s="110">
        <f>+'1.สกลนคร ใส่เดือน พย มาด้วย'!H40+'2.กุสุมาลย์'!H40+'3.กุดบาก'!H40+'4.พระอาจารย์ฝั้น '!H40+'5.พังโคน ใส่มา 12 เดือน'!H40+'6.วาริชภูมิ'!H40+'7.นิคมน้ำอูน'!H40+'8.วานรนิวาส'!H40+'9.คำตากล้า'!H40+'10.พระอาจารย์มั่น'!H40+'11.อากาศอำนวย'!H40+'12.พระอาจารย์วัน'!H40+'13.เต่างอย'!H40+'14.โคกศรีสุพรรณ'!H40+'15.เจริญศิลป์'!H40+'16.โพนนาแก้ว'!H40+'17.สว่างแดนดิน'!H40+'18.พระอาจารย์แบน'!H40</f>
        <v>223381.4</v>
      </c>
      <c r="I40" s="110">
        <f>+'1.สกลนคร ใส่เดือน พย มาด้วย'!I40+'2.กุสุมาลย์'!I40+'3.กุดบาก'!I40+'4.พระอาจารย์ฝั้น '!I40+'5.พังโคน ใส่มา 12 เดือน'!I40+'6.วาริชภูมิ'!I40+'7.นิคมน้ำอูน'!I40+'8.วานรนิวาส'!I40+'9.คำตากล้า'!I40+'10.พระอาจารย์มั่น'!I40+'11.อากาศอำนวย'!I40+'12.พระอาจารย์วัน'!I40+'13.เต่างอย'!I40+'14.โคกศรีสุพรรณ'!I40+'15.เจริญศิลป์'!I40+'16.โพนนาแก้ว'!I40+'17.สว่างแดนดิน'!I40+'18.พระอาจารย์แบน'!I40</f>
        <v>0</v>
      </c>
      <c r="J40" s="110">
        <f>+'1.สกลนคร ใส่เดือน พย มาด้วย'!J40+'2.กุสุมาลย์'!J40+'3.กุดบาก'!J40+'4.พระอาจารย์ฝั้น '!J40+'5.พังโคน ใส่มา 12 เดือน'!J40+'6.วาริชภูมิ'!J40+'7.นิคมน้ำอูน'!J40+'8.วานรนิวาส'!J40+'9.คำตากล้า'!J40+'10.พระอาจารย์มั่น'!J40+'11.อากาศอำนวย'!J40+'12.พระอาจารย์วัน'!J40+'13.เต่างอย'!J40+'14.โคกศรีสุพรรณ'!J40+'15.เจริญศิลป์'!J40+'16.โพนนาแก้ว'!J40+'17.สว่างแดนดิน'!J40+'18.พระอาจารย์แบน'!J40</f>
        <v>146677.4</v>
      </c>
      <c r="K40" s="110">
        <f>+'1.สกลนคร ใส่เดือน พย มาด้วย'!K40+'2.กุสุมาลย์'!K40+'3.กุดบาก'!K40+'4.พระอาจารย์ฝั้น '!K40+'5.พังโคน ใส่มา 12 เดือน'!K40+'6.วาริชภูมิ'!K40+'7.นิคมน้ำอูน'!K40+'8.วานรนิวาส'!K40+'9.คำตากล้า'!K40+'10.พระอาจารย์มั่น'!K40+'11.อากาศอำนวย'!K40+'12.พระอาจารย์วัน'!K40+'13.เต่างอย'!K40+'14.โคกศรีสุพรรณ'!K40+'15.เจริญศิลป์'!K40+'16.โพนนาแก้ว'!K40+'17.สว่างแดนดิน'!K40+'18.พระอาจารย์แบน'!K40</f>
        <v>0</v>
      </c>
      <c r="L40" s="110">
        <f>+'1.สกลนคร ใส่เดือน พย มาด้วย'!L40+'2.กุสุมาลย์'!L40+'3.กุดบาก'!L40+'4.พระอาจารย์ฝั้น '!L40+'5.พังโคน ใส่มา 12 เดือน'!L40+'6.วาริชภูมิ'!L40+'7.นิคมน้ำอูน'!L40+'8.วานรนิวาส'!L40+'9.คำตากล้า'!L40+'10.พระอาจารย์มั่น'!L40+'11.อากาศอำนวย'!L40+'12.พระอาจารย์วัน'!L40+'13.เต่างอย'!L40+'14.โคกศรีสุพรรณ'!L40+'15.เจริญศิลป์'!L40+'16.โพนนาแก้ว'!L40+'17.สว่างแดนดิน'!L40+'18.พระอาจารย์แบน'!L40</f>
        <v>143137.4</v>
      </c>
      <c r="M40" s="110">
        <f>+'1.สกลนคร ใส่เดือน พย มาด้วย'!M40+'2.กุสุมาลย์'!M40+'3.กุดบาก'!M40+'4.พระอาจารย์ฝั้น '!M40+'5.พังโคน ใส่มา 12 เดือน'!M40+'6.วาริชภูมิ'!M40+'7.นิคมน้ำอูน'!M40+'8.วานรนิวาส'!M40+'9.คำตากล้า'!M40+'10.พระอาจารย์มั่น'!M40+'11.อากาศอำนวย'!M40+'12.พระอาจารย์วัน'!M40+'13.เต่างอย'!M40+'14.โคกศรีสุพรรณ'!M40+'15.เจริญศิลป์'!M40+'16.โพนนาแก้ว'!M40+'17.สว่างแดนดิน'!M40+'18.พระอาจารย์แบน'!M40</f>
        <v>0</v>
      </c>
      <c r="N40" s="110">
        <f>+'1.สกลนคร ใส่เดือน พย มาด้วย'!N40+'2.กุสุมาลย์'!N40+'3.กุดบาก'!N40+'4.พระอาจารย์ฝั้น '!N40+'5.พังโคน ใส่มา 12 เดือน'!N40+'6.วาริชภูมิ'!N40+'7.นิคมน้ำอูน'!N40+'8.วานรนิวาส'!N40+'9.คำตากล้า'!N40+'10.พระอาจารย์มั่น'!N40+'11.อากาศอำนวย'!N40+'12.พระอาจารย์วัน'!N40+'13.เต่างอย'!N40+'14.โคกศรีสุพรรณ'!N40+'15.เจริญศิลป์'!N40+'16.โพนนาแก้ว'!N40+'17.สว่างแดนดิน'!N40+'18.พระอาจารย์แบน'!N40</f>
        <v>119384</v>
      </c>
      <c r="O40" s="110">
        <f>+'1.สกลนคร ใส่เดือน พย มาด้วย'!O40+'2.กุสุมาลย์'!O40+'3.กุดบาก'!O40+'4.พระอาจารย์ฝั้น '!O40+'5.พังโคน ใส่มา 12 เดือน'!O40+'6.วาริชภูมิ'!O40+'7.นิคมน้ำอูน'!O40+'8.วานรนิวาส'!O40+'9.คำตากล้า'!O40+'10.พระอาจารย์มั่น'!O40+'11.อากาศอำนวย'!O40+'12.พระอาจารย์วัน'!O40+'13.เต่างอย'!O40+'14.โคกศรีสุพรรณ'!O40+'15.เจริญศิลป์'!O40+'16.โพนนาแก้ว'!O40+'17.สว่างแดนดิน'!O40+'18.พระอาจารย์แบน'!O40</f>
        <v>0</v>
      </c>
      <c r="P40" s="110">
        <f>+'1.สกลนคร ใส่เดือน พย มาด้วย'!P40+'2.กุสุมาลย์'!P40+'3.กุดบาก'!P40+'4.พระอาจารย์ฝั้น '!P40+'5.พังโคน ใส่มา 12 เดือน'!P40+'6.วาริชภูมิ'!P40+'7.นิคมน้ำอูน'!P40+'8.วานรนิวาส'!P40+'9.คำตากล้า'!P40+'10.พระอาจารย์มั่น'!P40+'11.อากาศอำนวย'!P40+'12.พระอาจารย์วัน'!P40+'13.เต่างอย'!P40+'14.โคกศรีสุพรรณ'!P40+'15.เจริญศิลป์'!P40+'16.โพนนาแก้ว'!P40+'17.สว่างแดนดิน'!P40+'18.พระอาจารย์แบน'!P40</f>
        <v>123147.4</v>
      </c>
      <c r="Q40" s="110">
        <f>+'1.สกลนคร ใส่เดือน พย มาด้วย'!Q40+'2.กุสุมาลย์'!Q40+'3.กุดบาก'!Q40+'4.พระอาจารย์ฝั้น '!Q40+'5.พังโคน ใส่มา 12 เดือน'!Q40+'6.วาริชภูมิ'!Q40+'7.นิคมน้ำอูน'!Q40+'8.วานรนิวาส'!Q40+'9.คำตากล้า'!Q40+'10.พระอาจารย์มั่น'!Q40+'11.อากาศอำนวย'!Q40+'12.พระอาจารย์วัน'!Q40+'13.เต่างอย'!Q40+'14.โคกศรีสุพรรณ'!Q40+'15.เจริญศิลป์'!Q40+'16.โพนนาแก้ว'!Q40+'17.สว่างแดนดิน'!Q40+'18.พระอาจารย์แบน'!Q40</f>
        <v>0</v>
      </c>
      <c r="R40" s="110">
        <f>+'1.สกลนคร ใส่เดือน พย มาด้วย'!R40+'2.กุสุมาลย์'!R40+'3.กุดบาก'!R40+'4.พระอาจารย์ฝั้น '!R40+'5.พังโคน ใส่มา 12 เดือน'!R40+'6.วาริชภูมิ'!R40+'7.นิคมน้ำอูน'!R40+'8.วานรนิวาส'!R40+'9.คำตากล้า'!R40+'10.พระอาจารย์มั่น'!R40+'11.อากาศอำนวย'!R40+'12.พระอาจารย์วัน'!R40+'13.เต่างอย'!R40+'14.โคกศรีสุพรรณ'!R40+'15.เจริญศิลป์'!R40+'16.โพนนาแก้ว'!R40+'17.สว่างแดนดิน'!R40+'18.พระอาจารย์แบน'!R40</f>
        <v>118694.39999999999</v>
      </c>
      <c r="S40" s="110">
        <f>+'1.สกลนคร ใส่เดือน พย มาด้วย'!S40+'2.กุสุมาลย์'!S40+'3.กุดบาก'!S40+'4.พระอาจารย์ฝั้น '!S40+'5.พังโคน ใส่มา 12 เดือน'!S40+'6.วาริชภูมิ'!S40+'7.นิคมน้ำอูน'!S40+'8.วานรนิวาส'!S40+'9.คำตากล้า'!S40+'10.พระอาจารย์มั่น'!S40+'11.อากาศอำนวย'!S40+'12.พระอาจารย์วัน'!S40+'13.เต่างอย'!S40+'14.โคกศรีสุพรรณ'!S40+'15.เจริญศิลป์'!S40+'16.โพนนาแก้ว'!S40+'17.สว่างแดนดิน'!S40+'18.พระอาจารย์แบน'!S40</f>
        <v>0</v>
      </c>
      <c r="T40" s="110">
        <f>+'1.สกลนคร ใส่เดือน พย มาด้วย'!T40+'2.กุสุมาลย์'!T40+'3.กุดบาก'!T40+'4.พระอาจารย์ฝั้น '!T40+'5.พังโคน ใส่มา 12 เดือน'!T40+'6.วาริชภูมิ'!T40+'7.นิคมน้ำอูน'!T40+'8.วานรนิวาส'!T40+'9.คำตากล้า'!T40+'10.พระอาจารย์มั่น'!T40+'11.อากาศอำนวย'!T40+'12.พระอาจารย์วัน'!T40+'13.เต่างอย'!T40+'14.โคกศรีสุพรรณ'!T40+'15.เจริญศิลป์'!T40+'16.โพนนาแก้ว'!T40+'17.สว่างแดนดิน'!T40+'18.พระอาจารย์แบน'!T40</f>
        <v>118161.4</v>
      </c>
      <c r="U40" s="110">
        <f>+'1.สกลนคร ใส่เดือน พย มาด้วย'!U40+'2.กุสุมาลย์'!U40+'3.กุดบาก'!U40+'4.พระอาจารย์ฝั้น '!U40+'5.พังโคน ใส่มา 12 เดือน'!U40+'6.วาริชภูมิ'!U40+'7.นิคมน้ำอูน'!U40+'8.วานรนิวาส'!U40+'9.คำตากล้า'!U40+'10.พระอาจารย์มั่น'!U40+'11.อากาศอำนวย'!U40+'12.พระอาจารย์วัน'!U40+'13.เต่างอย'!U40+'14.โคกศรีสุพรรณ'!U40+'15.เจริญศิลป์'!U40+'16.โพนนาแก้ว'!U40+'17.สว่างแดนดิน'!U40+'18.พระอาจารย์แบน'!U40</f>
        <v>0</v>
      </c>
      <c r="V40" s="110">
        <f>+'1.สกลนคร ใส่เดือน พย มาด้วย'!V40+'2.กุสุมาลย์'!V40+'3.กุดบาก'!V40+'4.พระอาจารย์ฝั้น '!V40+'5.พังโคน ใส่มา 12 เดือน'!V40+'6.วาริชภูมิ'!V40+'7.นิคมน้ำอูน'!V40+'8.วานรนิวาส'!V40+'9.คำตากล้า'!V40+'10.พระอาจารย์มั่น'!V40+'11.อากาศอำนวย'!V40+'12.พระอาจารย์วัน'!V40+'13.เต่างอย'!V40+'14.โคกศรีสุพรรณ'!V40+'15.เจริญศิลป์'!V40+'16.โพนนาแก้ว'!V40+'17.สว่างแดนดิน'!V40+'18.พระอาจารย์แบน'!V40</f>
        <v>120869.4</v>
      </c>
      <c r="W40" s="110">
        <f>+'1.สกลนคร ใส่เดือน พย มาด้วย'!W40+'2.กุสุมาลย์'!W40+'3.กุดบาก'!W40+'4.พระอาจารย์ฝั้น '!W40+'5.พังโคน ใส่มา 12 เดือน'!W40+'6.วาริชภูมิ'!W40+'7.นิคมน้ำอูน'!W40+'8.วานรนิวาส'!W40+'9.คำตากล้า'!W40+'10.พระอาจารย์มั่น'!W40+'11.อากาศอำนวย'!W40+'12.พระอาจารย์วัน'!W40+'13.เต่างอย'!W40+'14.โคกศรีสุพรรณ'!W40+'15.เจริญศิลป์'!W40+'16.โพนนาแก้ว'!W40+'17.สว่างแดนดิน'!W40+'18.พระอาจารย์แบน'!W40</f>
        <v>0</v>
      </c>
      <c r="X40" s="110">
        <f>+'1.สกลนคร ใส่เดือน พย มาด้วย'!X40+'2.กุสุมาลย์'!X40+'3.กุดบาก'!X40+'4.พระอาจารย์ฝั้น '!X40+'5.พังโคน ใส่มา 12 เดือน'!X40+'6.วาริชภูมิ'!X40+'7.นิคมน้ำอูน'!X40+'8.วานรนิวาส'!X40+'9.คำตากล้า'!X40+'10.พระอาจารย์มั่น'!X40+'11.อากาศอำนวย'!X40+'12.พระอาจารย์วัน'!X40+'13.เต่างอย'!X40+'14.โคกศรีสุพรรณ'!X40+'15.เจริญศิลป์'!X40+'16.โพนนาแก้ว'!X40+'17.สว่างแดนดิน'!X40+'18.พระอาจารย์แบน'!X40</f>
        <v>123490.4</v>
      </c>
      <c r="Y40" s="110">
        <f>+'1.สกลนคร ใส่เดือน พย มาด้วย'!Y40+'2.กุสุมาลย์'!Y40+'3.กุดบาก'!Y40+'4.พระอาจารย์ฝั้น '!Y40+'5.พังโคน ใส่มา 12 เดือน'!Y40+'6.วาริชภูมิ'!Y40+'7.นิคมน้ำอูน'!Y40+'8.วานรนิวาส'!Y40+'9.คำตากล้า'!Y40+'10.พระอาจารย์มั่น'!Y40+'11.อากาศอำนวย'!Y40+'12.พระอาจารย์วัน'!Y40+'13.เต่างอย'!Y40+'14.โคกศรีสุพรรณ'!Y40+'15.เจริญศิลป์'!Y40+'16.โพนนาแก้ว'!Y40+'17.สว่างแดนดิน'!Y40+'18.พระอาจารย์แบน'!Y40</f>
        <v>0</v>
      </c>
      <c r="Z40" s="110">
        <f>+'1.สกลนคร ใส่เดือน พย มาด้วย'!Z40+'2.กุสุมาลย์'!Z40+'3.กุดบาก'!Z40+'4.พระอาจารย์ฝั้น '!Z40+'5.พังโคน ใส่มา 12 เดือน'!Z40+'6.วาริชภูมิ'!Z40+'7.นิคมน้ำอูน'!Z40+'8.วานรนิวาส'!Z40+'9.คำตากล้า'!Z40+'10.พระอาจารย์มั่น'!Z40+'11.อากาศอำนวย'!Z40+'12.พระอาจารย์วัน'!Z40+'13.เต่างอย'!Z40+'14.โคกศรีสุพรรณ'!Z40+'15.เจริญศิลป์'!Z40+'16.โพนนาแก้ว'!Z40+'17.สว่างแดนดิน'!Z40+'18.พระอาจารย์แบน'!Z40</f>
        <v>238870.39999999999</v>
      </c>
      <c r="AA40" s="110">
        <f>+'1.สกลนคร ใส่เดือน พย มาด้วย'!AA40+'2.กุสุมาลย์'!AA40+'3.กุดบาก'!AA40+'4.พระอาจารย์ฝั้น '!AA40+'5.พังโคน ใส่มา 12 เดือน'!AA40+'6.วาริชภูมิ'!AA40+'7.นิคมน้ำอูน'!AA40+'8.วานรนิวาส'!AA40+'9.คำตากล้า'!AA40+'10.พระอาจารย์มั่น'!AA40+'11.อากาศอำนวย'!AA40+'12.พระอาจารย์วัน'!AA40+'13.เต่างอย'!AA40+'14.โคกศรีสุพรรณ'!AA40+'15.เจริญศิลป์'!AA40+'16.โพนนาแก้ว'!AA40+'17.สว่างแดนดิน'!AA40+'18.พระอาจารย์แบน'!AA40</f>
        <v>0</v>
      </c>
      <c r="AB40" s="110">
        <f>+'1.สกลนคร ใส่เดือน พย มาด้วย'!AB40+'2.กุสุมาลย์'!AB40+'3.กุดบาก'!AB40+'4.พระอาจารย์ฝั้น '!AB40+'5.พังโคน ใส่มา 12 เดือน'!AB40+'6.วาริชภูมิ'!AB40+'7.นิคมน้ำอูน'!AB40+'8.วานรนิวาส'!AB40+'9.คำตากล้า'!AB40+'10.พระอาจารย์มั่น'!AB40+'11.อากาศอำนวย'!AB40+'12.พระอาจารย์วัน'!AB40+'13.เต่างอย'!AB40+'14.โคกศรีสุพรรณ'!AB40+'15.เจริญศิลป์'!AB40+'16.โพนนาแก้ว'!AB40+'17.สว่างแดนดิน'!AB40+'18.พระอาจารย์แบน'!AB40</f>
        <v>126898.4</v>
      </c>
      <c r="AC40" s="110">
        <f>+'1.สกลนคร ใส่เดือน พย มาด้วย'!AC40+'2.กุสุมาลย์'!AC40+'3.กุดบาก'!AC40+'4.พระอาจารย์ฝั้น '!AC40+'5.พังโคน ใส่มา 12 เดือน'!AC40+'6.วาริชภูมิ'!AC40+'7.นิคมน้ำอูน'!AC40+'8.วานรนิวาส'!AC40+'9.คำตากล้า'!AC40+'10.พระอาจารย์มั่น'!AC40+'11.อากาศอำนวย'!AC40+'12.พระอาจารย์วัน'!AC40+'13.เต่างอย'!AC40+'14.โคกศรีสุพรรณ'!AC40+'15.เจริญศิลป์'!AC40+'16.โพนนาแก้ว'!AC40+'17.สว่างแดนดิน'!AC40+'18.พระอาจารย์แบน'!AC40</f>
        <v>0</v>
      </c>
      <c r="AD40" s="110">
        <f t="shared" si="9"/>
        <v>5695470.1000000043</v>
      </c>
      <c r="AE40" s="111">
        <f t="shared" si="10"/>
        <v>12.407343625862341</v>
      </c>
      <c r="AF40" s="110">
        <f t="shared" si="11"/>
        <v>40208554.739999995</v>
      </c>
      <c r="AG40" s="111">
        <f t="shared" si="12"/>
        <v>87.592656374137675</v>
      </c>
    </row>
    <row r="41" spans="2:33" ht="24" customHeight="1">
      <c r="B41" s="109"/>
      <c r="C41" s="109"/>
      <c r="D41" s="109" t="s">
        <v>126</v>
      </c>
      <c r="E41" s="110">
        <f>+'1.สกลนคร ใส่เดือน พย มาด้วย'!E41+'2.กุสุมาลย์'!E41+'3.กุดบาก'!E41+'4.พระอาจารย์ฝั้น '!E41+'5.พังโคน ใส่มา 12 เดือน'!E41+'6.วาริชภูมิ'!E41+'7.นิคมน้ำอูน'!E41+'8.วานรนิวาส'!E41+'9.คำตากล้า'!E41+'10.พระอาจารย์มั่น'!E41+'11.อากาศอำนวย'!E41+'12.พระอาจารย์วัน'!E41+'13.เต่างอย'!E41+'14.โคกศรีสุพรรณ'!E41+'15.เจริญศิลป์'!E41+'16.โพนนาแก้ว'!E41+'17.สว่างแดนดิน'!E41+'18.พระอาจารย์แบน'!E41</f>
        <v>0</v>
      </c>
      <c r="F41" s="110">
        <f>+'1.สกลนคร ใส่เดือน พย มาด้วย'!F41+'2.กุสุมาลย์'!F41+'3.กุดบาก'!F41+'4.พระอาจารย์ฝั้น '!F41+'5.พังโคน ใส่มา 12 เดือน'!F41+'6.วาริชภูมิ'!F41+'7.นิคมน้ำอูน'!F41+'8.วานรนิวาส'!F41+'9.คำตากล้า'!F41+'10.พระอาจารย์มั่น'!F41+'11.อากาศอำนวย'!F41+'12.พระอาจารย์วัน'!F41+'13.เต่างอย'!F41+'14.โคกศรีสุพรรณ'!F41+'15.เจริญศิลป์'!F41+'16.โพนนาแก้ว'!F41+'17.สว่างแดนดิน'!F41+'18.พระอาจารย์แบน'!F41</f>
        <v>0</v>
      </c>
      <c r="G41" s="110">
        <f>+'1.สกลนคร ใส่เดือน พย มาด้วย'!G41+'2.กุสุมาลย์'!G41+'3.กุดบาก'!G41+'4.พระอาจารย์ฝั้น '!G41+'5.พังโคน ใส่มา 12 เดือน'!G41+'6.วาริชภูมิ'!G41+'7.นิคมน้ำอูน'!G41+'8.วานรนิวาส'!G41+'9.คำตากล้า'!G41+'10.พระอาจารย์มั่น'!G41+'11.อากาศอำนวย'!G41+'12.พระอาจารย์วัน'!G41+'13.เต่างอย'!G41+'14.โคกศรีสุพรรณ'!G41+'15.เจริญศิลป์'!G41+'16.โพนนาแก้ว'!G41+'17.สว่างแดนดิน'!G41+'18.พระอาจารย์แบน'!G41</f>
        <v>0</v>
      </c>
      <c r="H41" s="110">
        <f>+'1.สกลนคร ใส่เดือน พย มาด้วย'!H41+'2.กุสุมาลย์'!H41+'3.กุดบาก'!H41+'4.พระอาจารย์ฝั้น '!H41+'5.พังโคน ใส่มา 12 เดือน'!H41+'6.วาริชภูมิ'!H41+'7.นิคมน้ำอูน'!H41+'8.วานรนิวาส'!H41+'9.คำตากล้า'!H41+'10.พระอาจารย์มั่น'!H41+'11.อากาศอำนวย'!H41+'12.พระอาจารย์วัน'!H41+'13.เต่างอย'!H41+'14.โคกศรีสุพรรณ'!H41+'15.เจริญศิลป์'!H41+'16.โพนนาแก้ว'!H41+'17.สว่างแดนดิน'!H41+'18.พระอาจารย์แบน'!H41</f>
        <v>0</v>
      </c>
      <c r="I41" s="110">
        <f>+'1.สกลนคร ใส่เดือน พย มาด้วย'!I41+'2.กุสุมาลย์'!I41+'3.กุดบาก'!I41+'4.พระอาจารย์ฝั้น '!I41+'5.พังโคน ใส่มา 12 เดือน'!I41+'6.วาริชภูมิ'!I41+'7.นิคมน้ำอูน'!I41+'8.วานรนิวาส'!I41+'9.คำตากล้า'!I41+'10.พระอาจารย์มั่น'!I41+'11.อากาศอำนวย'!I41+'12.พระอาจารย์วัน'!I41+'13.เต่างอย'!I41+'14.โคกศรีสุพรรณ'!I41+'15.เจริญศิลป์'!I41+'16.โพนนาแก้ว'!I41+'17.สว่างแดนดิน'!I41+'18.พระอาจารย์แบน'!I41</f>
        <v>0</v>
      </c>
      <c r="J41" s="110">
        <f>+'1.สกลนคร ใส่เดือน พย มาด้วย'!J41+'2.กุสุมาลย์'!J41+'3.กุดบาก'!J41+'4.พระอาจารย์ฝั้น '!J41+'5.พังโคน ใส่มา 12 เดือน'!J41+'6.วาริชภูมิ'!J41+'7.นิคมน้ำอูน'!J41+'8.วานรนิวาส'!J41+'9.คำตากล้า'!J41+'10.พระอาจารย์มั่น'!J41+'11.อากาศอำนวย'!J41+'12.พระอาจารย์วัน'!J41+'13.เต่างอย'!J41+'14.โคกศรีสุพรรณ'!J41+'15.เจริญศิลป์'!J41+'16.โพนนาแก้ว'!J41+'17.สว่างแดนดิน'!J41+'18.พระอาจารย์แบน'!J41</f>
        <v>0</v>
      </c>
      <c r="K41" s="110">
        <f>+'1.สกลนคร ใส่เดือน พย มาด้วย'!K41+'2.กุสุมาลย์'!K41+'3.กุดบาก'!K41+'4.พระอาจารย์ฝั้น '!K41+'5.พังโคน ใส่มา 12 เดือน'!K41+'6.วาริชภูมิ'!K41+'7.นิคมน้ำอูน'!K41+'8.วานรนิวาส'!K41+'9.คำตากล้า'!K41+'10.พระอาจารย์มั่น'!K41+'11.อากาศอำนวย'!K41+'12.พระอาจารย์วัน'!K41+'13.เต่างอย'!K41+'14.โคกศรีสุพรรณ'!K41+'15.เจริญศิลป์'!K41+'16.โพนนาแก้ว'!K41+'17.สว่างแดนดิน'!K41+'18.พระอาจารย์แบน'!K41</f>
        <v>0</v>
      </c>
      <c r="L41" s="110">
        <f>+'1.สกลนคร ใส่เดือน พย มาด้วย'!L41+'2.กุสุมาลย์'!L41+'3.กุดบาก'!L41+'4.พระอาจารย์ฝั้น '!L41+'5.พังโคน ใส่มา 12 เดือน'!L41+'6.วาริชภูมิ'!L41+'7.นิคมน้ำอูน'!L41+'8.วานรนิวาส'!L41+'9.คำตากล้า'!L41+'10.พระอาจารย์มั่น'!L41+'11.อากาศอำนวย'!L41+'12.พระอาจารย์วัน'!L41+'13.เต่างอย'!L41+'14.โคกศรีสุพรรณ'!L41+'15.เจริญศิลป์'!L41+'16.โพนนาแก้ว'!L41+'17.สว่างแดนดิน'!L41+'18.พระอาจารย์แบน'!L41</f>
        <v>0</v>
      </c>
      <c r="M41" s="110">
        <f>+'1.สกลนคร ใส่เดือน พย มาด้วย'!M41+'2.กุสุมาลย์'!M41+'3.กุดบาก'!M41+'4.พระอาจารย์ฝั้น '!M41+'5.พังโคน ใส่มา 12 เดือน'!M41+'6.วาริชภูมิ'!M41+'7.นิคมน้ำอูน'!M41+'8.วานรนิวาส'!M41+'9.คำตากล้า'!M41+'10.พระอาจารย์มั่น'!M41+'11.อากาศอำนวย'!M41+'12.พระอาจารย์วัน'!M41+'13.เต่างอย'!M41+'14.โคกศรีสุพรรณ'!M41+'15.เจริญศิลป์'!M41+'16.โพนนาแก้ว'!M41+'17.สว่างแดนดิน'!M41+'18.พระอาจารย์แบน'!M41</f>
        <v>0</v>
      </c>
      <c r="N41" s="110">
        <f>+'1.สกลนคร ใส่เดือน พย มาด้วย'!N41+'2.กุสุมาลย์'!N41+'3.กุดบาก'!N41+'4.พระอาจารย์ฝั้น '!N41+'5.พังโคน ใส่มา 12 เดือน'!N41+'6.วาริชภูมิ'!N41+'7.นิคมน้ำอูน'!N41+'8.วานรนิวาส'!N41+'9.คำตากล้า'!N41+'10.พระอาจารย์มั่น'!N41+'11.อากาศอำนวย'!N41+'12.พระอาจารย์วัน'!N41+'13.เต่างอย'!N41+'14.โคกศรีสุพรรณ'!N41+'15.เจริญศิลป์'!N41+'16.โพนนาแก้ว'!N41+'17.สว่างแดนดิน'!N41+'18.พระอาจารย์แบน'!N41</f>
        <v>0</v>
      </c>
      <c r="O41" s="110">
        <f>+'1.สกลนคร ใส่เดือน พย มาด้วย'!O41+'2.กุสุมาลย์'!O41+'3.กุดบาก'!O41+'4.พระอาจารย์ฝั้น '!O41+'5.พังโคน ใส่มา 12 เดือน'!O41+'6.วาริชภูมิ'!O41+'7.นิคมน้ำอูน'!O41+'8.วานรนิวาส'!O41+'9.คำตากล้า'!O41+'10.พระอาจารย์มั่น'!O41+'11.อากาศอำนวย'!O41+'12.พระอาจารย์วัน'!O41+'13.เต่างอย'!O41+'14.โคกศรีสุพรรณ'!O41+'15.เจริญศิลป์'!O41+'16.โพนนาแก้ว'!O41+'17.สว่างแดนดิน'!O41+'18.พระอาจารย์แบน'!O41</f>
        <v>0</v>
      </c>
      <c r="P41" s="110">
        <f>+'1.สกลนคร ใส่เดือน พย มาด้วย'!P41+'2.กุสุมาลย์'!P41+'3.กุดบาก'!P41+'4.พระอาจารย์ฝั้น '!P41+'5.พังโคน ใส่มา 12 เดือน'!P41+'6.วาริชภูมิ'!P41+'7.นิคมน้ำอูน'!P41+'8.วานรนิวาส'!P41+'9.คำตากล้า'!P41+'10.พระอาจารย์มั่น'!P41+'11.อากาศอำนวย'!P41+'12.พระอาจารย์วัน'!P41+'13.เต่างอย'!P41+'14.โคกศรีสุพรรณ'!P41+'15.เจริญศิลป์'!P41+'16.โพนนาแก้ว'!P41+'17.สว่างแดนดิน'!P41+'18.พระอาจารย์แบน'!P41</f>
        <v>0</v>
      </c>
      <c r="Q41" s="110">
        <f>+'1.สกลนคร ใส่เดือน พย มาด้วย'!Q41+'2.กุสุมาลย์'!Q41+'3.กุดบาก'!Q41+'4.พระอาจารย์ฝั้น '!Q41+'5.พังโคน ใส่มา 12 เดือน'!Q41+'6.วาริชภูมิ'!Q41+'7.นิคมน้ำอูน'!Q41+'8.วานรนิวาส'!Q41+'9.คำตากล้า'!Q41+'10.พระอาจารย์มั่น'!Q41+'11.อากาศอำนวย'!Q41+'12.พระอาจารย์วัน'!Q41+'13.เต่างอย'!Q41+'14.โคกศรีสุพรรณ'!Q41+'15.เจริญศิลป์'!Q41+'16.โพนนาแก้ว'!Q41+'17.สว่างแดนดิน'!Q41+'18.พระอาจารย์แบน'!Q41</f>
        <v>0</v>
      </c>
      <c r="R41" s="110">
        <f>+'1.สกลนคร ใส่เดือน พย มาด้วย'!R41+'2.กุสุมาลย์'!R41+'3.กุดบาก'!R41+'4.พระอาจารย์ฝั้น '!R41+'5.พังโคน ใส่มา 12 เดือน'!R41+'6.วาริชภูมิ'!R41+'7.นิคมน้ำอูน'!R41+'8.วานรนิวาส'!R41+'9.คำตากล้า'!R41+'10.พระอาจารย์มั่น'!R41+'11.อากาศอำนวย'!R41+'12.พระอาจารย์วัน'!R41+'13.เต่างอย'!R41+'14.โคกศรีสุพรรณ'!R41+'15.เจริญศิลป์'!R41+'16.โพนนาแก้ว'!R41+'17.สว่างแดนดิน'!R41+'18.พระอาจารย์แบน'!R41</f>
        <v>0</v>
      </c>
      <c r="S41" s="110">
        <f>+'1.สกลนคร ใส่เดือน พย มาด้วย'!S41+'2.กุสุมาลย์'!S41+'3.กุดบาก'!S41+'4.พระอาจารย์ฝั้น '!S41+'5.พังโคน ใส่มา 12 เดือน'!S41+'6.วาริชภูมิ'!S41+'7.นิคมน้ำอูน'!S41+'8.วานรนิวาส'!S41+'9.คำตากล้า'!S41+'10.พระอาจารย์มั่น'!S41+'11.อากาศอำนวย'!S41+'12.พระอาจารย์วัน'!S41+'13.เต่างอย'!S41+'14.โคกศรีสุพรรณ'!S41+'15.เจริญศิลป์'!S41+'16.โพนนาแก้ว'!S41+'17.สว่างแดนดิน'!S41+'18.พระอาจารย์แบน'!S41</f>
        <v>0</v>
      </c>
      <c r="T41" s="110">
        <f>+'1.สกลนคร ใส่เดือน พย มาด้วย'!T41+'2.กุสุมาลย์'!T41+'3.กุดบาก'!T41+'4.พระอาจารย์ฝั้น '!T41+'5.พังโคน ใส่มา 12 เดือน'!T41+'6.วาริชภูมิ'!T41+'7.นิคมน้ำอูน'!T41+'8.วานรนิวาส'!T41+'9.คำตากล้า'!T41+'10.พระอาจารย์มั่น'!T41+'11.อากาศอำนวย'!T41+'12.พระอาจารย์วัน'!T41+'13.เต่างอย'!T41+'14.โคกศรีสุพรรณ'!T41+'15.เจริญศิลป์'!T41+'16.โพนนาแก้ว'!T41+'17.สว่างแดนดิน'!T41+'18.พระอาจารย์แบน'!T41</f>
        <v>0</v>
      </c>
      <c r="U41" s="110">
        <f>+'1.สกลนคร ใส่เดือน พย มาด้วย'!U41+'2.กุสุมาลย์'!U41+'3.กุดบาก'!U41+'4.พระอาจารย์ฝั้น '!U41+'5.พังโคน ใส่มา 12 เดือน'!U41+'6.วาริชภูมิ'!U41+'7.นิคมน้ำอูน'!U41+'8.วานรนิวาส'!U41+'9.คำตากล้า'!U41+'10.พระอาจารย์มั่น'!U41+'11.อากาศอำนวย'!U41+'12.พระอาจารย์วัน'!U41+'13.เต่างอย'!U41+'14.โคกศรีสุพรรณ'!U41+'15.เจริญศิลป์'!U41+'16.โพนนาแก้ว'!U41+'17.สว่างแดนดิน'!U41+'18.พระอาจารย์แบน'!U41</f>
        <v>0</v>
      </c>
      <c r="V41" s="110">
        <f>+'1.สกลนคร ใส่เดือน พย มาด้วย'!V41+'2.กุสุมาลย์'!V41+'3.กุดบาก'!V41+'4.พระอาจารย์ฝั้น '!V41+'5.พังโคน ใส่มา 12 เดือน'!V41+'6.วาริชภูมิ'!V41+'7.นิคมน้ำอูน'!V41+'8.วานรนิวาส'!V41+'9.คำตากล้า'!V41+'10.พระอาจารย์มั่น'!V41+'11.อากาศอำนวย'!V41+'12.พระอาจารย์วัน'!V41+'13.เต่างอย'!V41+'14.โคกศรีสุพรรณ'!V41+'15.เจริญศิลป์'!V41+'16.โพนนาแก้ว'!V41+'17.สว่างแดนดิน'!V41+'18.พระอาจารย์แบน'!V41</f>
        <v>0</v>
      </c>
      <c r="W41" s="110">
        <f>+'1.สกลนคร ใส่เดือน พย มาด้วย'!W41+'2.กุสุมาลย์'!W41+'3.กุดบาก'!W41+'4.พระอาจารย์ฝั้น '!W41+'5.พังโคน ใส่มา 12 เดือน'!W41+'6.วาริชภูมิ'!W41+'7.นิคมน้ำอูน'!W41+'8.วานรนิวาส'!W41+'9.คำตากล้า'!W41+'10.พระอาจารย์มั่น'!W41+'11.อากาศอำนวย'!W41+'12.พระอาจารย์วัน'!W41+'13.เต่างอย'!W41+'14.โคกศรีสุพรรณ'!W41+'15.เจริญศิลป์'!W41+'16.โพนนาแก้ว'!W41+'17.สว่างแดนดิน'!W41+'18.พระอาจารย์แบน'!W41</f>
        <v>0</v>
      </c>
      <c r="X41" s="110">
        <f>+'1.สกลนคร ใส่เดือน พย มาด้วย'!X41+'2.กุสุมาลย์'!X41+'3.กุดบาก'!X41+'4.พระอาจารย์ฝั้น '!X41+'5.พังโคน ใส่มา 12 เดือน'!X41+'6.วาริชภูมิ'!X41+'7.นิคมน้ำอูน'!X41+'8.วานรนิวาส'!X41+'9.คำตากล้า'!X41+'10.พระอาจารย์มั่น'!X41+'11.อากาศอำนวย'!X41+'12.พระอาจารย์วัน'!X41+'13.เต่างอย'!X41+'14.โคกศรีสุพรรณ'!X41+'15.เจริญศิลป์'!X41+'16.โพนนาแก้ว'!X41+'17.สว่างแดนดิน'!X41+'18.พระอาจารย์แบน'!X41</f>
        <v>0</v>
      </c>
      <c r="Y41" s="110">
        <f>+'1.สกลนคร ใส่เดือน พย มาด้วย'!Y41+'2.กุสุมาลย์'!Y41+'3.กุดบาก'!Y41+'4.พระอาจารย์ฝั้น '!Y41+'5.พังโคน ใส่มา 12 เดือน'!Y41+'6.วาริชภูมิ'!Y41+'7.นิคมน้ำอูน'!Y41+'8.วานรนิวาส'!Y41+'9.คำตากล้า'!Y41+'10.พระอาจารย์มั่น'!Y41+'11.อากาศอำนวย'!Y41+'12.พระอาจารย์วัน'!Y41+'13.เต่างอย'!Y41+'14.โคกศรีสุพรรณ'!Y41+'15.เจริญศิลป์'!Y41+'16.โพนนาแก้ว'!Y41+'17.สว่างแดนดิน'!Y41+'18.พระอาจารย์แบน'!Y41</f>
        <v>0</v>
      </c>
      <c r="Z41" s="110">
        <f>+'1.สกลนคร ใส่เดือน พย มาด้วย'!Z41+'2.กุสุมาลย์'!Z41+'3.กุดบาก'!Z41+'4.พระอาจารย์ฝั้น '!Z41+'5.พังโคน ใส่มา 12 เดือน'!Z41+'6.วาริชภูมิ'!Z41+'7.นิคมน้ำอูน'!Z41+'8.วานรนิวาส'!Z41+'9.คำตากล้า'!Z41+'10.พระอาจารย์มั่น'!Z41+'11.อากาศอำนวย'!Z41+'12.พระอาจารย์วัน'!Z41+'13.เต่างอย'!Z41+'14.โคกศรีสุพรรณ'!Z41+'15.เจริญศิลป์'!Z41+'16.โพนนาแก้ว'!Z41+'17.สว่างแดนดิน'!Z41+'18.พระอาจารย์แบน'!Z41</f>
        <v>0</v>
      </c>
      <c r="AA41" s="110">
        <f>+'1.สกลนคร ใส่เดือน พย มาด้วย'!AA41+'2.กุสุมาลย์'!AA41+'3.กุดบาก'!AA41+'4.พระอาจารย์ฝั้น '!AA41+'5.พังโคน ใส่มา 12 เดือน'!AA41+'6.วาริชภูมิ'!AA41+'7.นิคมน้ำอูน'!AA41+'8.วานรนิวาส'!AA41+'9.คำตากล้า'!AA41+'10.พระอาจารย์มั่น'!AA41+'11.อากาศอำนวย'!AA41+'12.พระอาจารย์วัน'!AA41+'13.เต่างอย'!AA41+'14.โคกศรีสุพรรณ'!AA41+'15.เจริญศิลป์'!AA41+'16.โพนนาแก้ว'!AA41+'17.สว่างแดนดิน'!AA41+'18.พระอาจารย์แบน'!AA41</f>
        <v>0</v>
      </c>
      <c r="AB41" s="110">
        <f>+'1.สกลนคร ใส่เดือน พย มาด้วย'!AB41+'2.กุสุมาลย์'!AB41+'3.กุดบาก'!AB41+'4.พระอาจารย์ฝั้น '!AB41+'5.พังโคน ใส่มา 12 เดือน'!AB41+'6.วาริชภูมิ'!AB41+'7.นิคมน้ำอูน'!AB41+'8.วานรนิวาส'!AB41+'9.คำตากล้า'!AB41+'10.พระอาจารย์มั่น'!AB41+'11.อากาศอำนวย'!AB41+'12.พระอาจารย์วัน'!AB41+'13.เต่างอย'!AB41+'14.โคกศรีสุพรรณ'!AB41+'15.เจริญศิลป์'!AB41+'16.โพนนาแก้ว'!AB41+'17.สว่างแดนดิน'!AB41+'18.พระอาจารย์แบน'!AB41</f>
        <v>0</v>
      </c>
      <c r="AC41" s="110">
        <f>+'1.สกลนคร ใส่เดือน พย มาด้วย'!AC41+'2.กุสุมาลย์'!AC41+'3.กุดบาก'!AC41+'4.พระอาจารย์ฝั้น '!AC41+'5.พังโคน ใส่มา 12 เดือน'!AC41+'6.วาริชภูมิ'!AC41+'7.นิคมน้ำอูน'!AC41+'8.วานรนิวาส'!AC41+'9.คำตากล้า'!AC41+'10.พระอาจารย์มั่น'!AC41+'11.อากาศอำนวย'!AC41+'12.พระอาจารย์วัน'!AC41+'13.เต่างอย'!AC41+'14.โคกศรีสุพรรณ'!AC41+'15.เจริญศิลป์'!AC41+'16.โพนนาแก้ว'!AC41+'17.สว่างแดนดิน'!AC41+'18.พระอาจารย์แบน'!AC41</f>
        <v>0</v>
      </c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f>+'1.สกลนคร ใส่เดือน พย มาด้วย'!E43+'2.กุสุมาลย์'!E43+'3.กุดบาก'!E43+'4.พระอาจารย์ฝั้น '!E43+'5.พังโคน ใส่มา 12 เดือน'!E43+'6.วาริชภูมิ'!E43+'7.นิคมน้ำอูน'!E43+'8.วานรนิวาส'!E43+'9.คำตากล้า'!E43+'10.พระอาจารย์มั่น'!E43+'11.อากาศอำนวย'!E43+'12.พระอาจารย์วัน'!E43+'13.เต่างอย'!E43+'14.โคกศรีสุพรรณ'!E43+'15.เจริญศิลป์'!E43+'16.โพนนาแก้ว'!E43+'17.สว่างแดนดิน'!E43+'18.พระอาจารย์แบน'!E43</f>
        <v>976958742.71399987</v>
      </c>
      <c r="F43" s="110">
        <f>+'1.สกลนคร ใส่เดือน พย มาด้วย'!F43+'2.กุสุมาลย์'!F43+'3.กุดบาก'!F43+'4.พระอาจารย์ฝั้น '!F43+'5.พังโคน ใส่มา 12 เดือน'!F43+'6.วาริชภูมิ'!F43+'7.นิคมน้ำอูน'!F43+'8.วานรนิวาส'!F43+'9.คำตากล้า'!F43+'10.พระอาจารย์มั่น'!F43+'11.อากาศอำนวย'!F43+'12.พระอาจารย์วัน'!F43+'13.เต่างอย'!F43+'14.โคกศรีสุพรรณ'!F43+'15.เจริญศิลป์'!F43+'16.โพนนาแก้ว'!F43+'17.สว่างแดนดิน'!F43+'18.พระอาจารย์แบน'!F43</f>
        <v>53017740.259999998</v>
      </c>
      <c r="G43" s="110">
        <f>+'1.สกลนคร ใส่เดือน พย มาด้วย'!G43+'2.กุสุมาลย์'!G43+'3.กุดบาก'!G43+'4.พระอาจารย์ฝั้น '!G43+'5.พังโคน ใส่มา 12 เดือน'!G43+'6.วาริชภูมิ'!G43+'7.นิคมน้ำอูน'!G43+'8.วานรนิวาส'!G43+'9.คำตากล้า'!G43+'10.พระอาจารย์มั่น'!G43+'11.อากาศอำนวย'!G43+'12.พระอาจารย์วัน'!G43+'13.เต่างอย'!G43+'14.โคกศรีสุพรรณ'!G43+'15.เจริญศิลป์'!G43+'16.โพนนาแก้ว'!G43+'17.สว่างแดนดิน'!G43+'18.พระอาจารย์แบน'!G43</f>
        <v>28255890.329999994</v>
      </c>
      <c r="H43" s="110">
        <f>+'1.สกลนคร ใส่เดือน พย มาด้วย'!H43+'2.กุสุมาลย์'!H43+'3.กุดบาก'!H43+'4.พระอาจารย์ฝั้น '!H43+'5.พังโคน ใส่มา 12 เดือน'!H43+'6.วาริชภูมิ'!H43+'7.นิคมน้ำอูน'!H43+'8.วานรนิวาส'!H43+'9.คำตากล้า'!H43+'10.พระอาจารย์มั่น'!H43+'11.อากาศอำนวย'!H43+'12.พระอาจารย์วัน'!H43+'13.เต่างอย'!H43+'14.โคกศรีสุพรรณ'!H43+'15.เจริญศิลป์'!H43+'16.โพนนาแก้ว'!H43+'17.สว่างแดนดิน'!H43+'18.พระอาจารย์แบน'!H43</f>
        <v>2376847.75</v>
      </c>
      <c r="I43" s="110">
        <f>+'1.สกลนคร ใส่เดือน พย มาด้วย'!I43+'2.กุสุมาลย์'!I43+'3.กุดบาก'!I43+'4.พระอาจารย์ฝั้น '!I43+'5.พังโคน ใส่มา 12 เดือน'!I43+'6.วาริชภูมิ'!I43+'7.นิคมน้ำอูน'!I43+'8.วานรนิวาส'!I43+'9.คำตากล้า'!I43+'10.พระอาจารย์มั่น'!I43+'11.อากาศอำนวย'!I43+'12.พระอาจารย์วัน'!I43+'13.เต่างอย'!I43+'14.โคกศรีสุพรรณ'!I43+'15.เจริญศิลป์'!I43+'16.โพนนาแก้ว'!I43+'17.สว่างแดนดิน'!I43+'18.พระอาจารย์แบน'!I43</f>
        <v>0</v>
      </c>
      <c r="J43" s="110">
        <f>+'1.สกลนคร ใส่เดือน พย มาด้วย'!J43+'2.กุสุมาลย์'!J43+'3.กุดบาก'!J43+'4.พระอาจารย์ฝั้น '!J43+'5.พังโคน ใส่มา 12 เดือน'!J43+'6.วาริชภูมิ'!J43+'7.นิคมน้ำอูน'!J43+'8.วานรนิวาส'!J43+'9.คำตากล้า'!J43+'10.พระอาจารย์มั่น'!J43+'11.อากาศอำนวย'!J43+'12.พระอาจารย์วัน'!J43+'13.เต่างอย'!J43+'14.โคกศรีสุพรรณ'!J43+'15.เจริญศิลป์'!J43+'16.โพนนาแก้ว'!J43+'17.สว่างแดนดิน'!J43+'18.พระอาจารย์แบน'!J43</f>
        <v>2158409.14</v>
      </c>
      <c r="K43" s="110">
        <f>+'1.สกลนคร ใส่เดือน พย มาด้วย'!K43+'2.กุสุมาลย์'!K43+'3.กุดบาก'!K43+'4.พระอาจารย์ฝั้น '!K43+'5.พังโคน ใส่มา 12 เดือน'!K43+'6.วาริชภูมิ'!K43+'7.นิคมน้ำอูน'!K43+'8.วานรนิวาส'!K43+'9.คำตากล้า'!K43+'10.พระอาจารย์มั่น'!K43+'11.อากาศอำนวย'!K43+'12.พระอาจารย์วัน'!K43+'13.เต่างอย'!K43+'14.โคกศรีสุพรรณ'!K43+'15.เจริญศิลป์'!K43+'16.โพนนาแก้ว'!K43+'17.สว่างแดนดิน'!K43+'18.พระอาจารย์แบน'!K43</f>
        <v>0</v>
      </c>
      <c r="L43" s="110">
        <f>+'1.สกลนคร ใส่เดือน พย มาด้วย'!L43+'2.กุสุมาลย์'!L43+'3.กุดบาก'!L43+'4.พระอาจารย์ฝั้น '!L43+'5.พังโคน ใส่มา 12 เดือน'!L43+'6.วาริชภูมิ'!L43+'7.นิคมน้ำอูน'!L43+'8.วานรนิวาส'!L43+'9.คำตากล้า'!L43+'10.พระอาจารย์มั่น'!L43+'11.อากาศอำนวย'!L43+'12.พระอาจารย์วัน'!L43+'13.เต่างอย'!L43+'14.โคกศรีสุพรรณ'!L43+'15.เจริญศิลป์'!L43+'16.โพนนาแก้ว'!L43+'17.สว่างแดนดิน'!L43+'18.พระอาจารย์แบน'!L43</f>
        <v>2575616.09</v>
      </c>
      <c r="M43" s="110">
        <f>+'1.สกลนคร ใส่เดือน พย มาด้วย'!M43+'2.กุสุมาลย์'!M43+'3.กุดบาก'!M43+'4.พระอาจารย์ฝั้น '!M43+'5.พังโคน ใส่มา 12 เดือน'!M43+'6.วาริชภูมิ'!M43+'7.นิคมน้ำอูน'!M43+'8.วานรนิวาส'!M43+'9.คำตากล้า'!M43+'10.พระอาจารย์มั่น'!M43+'11.อากาศอำนวย'!M43+'12.พระอาจารย์วัน'!M43+'13.เต่างอย'!M43+'14.โคกศรีสุพรรณ'!M43+'15.เจริญศิลป์'!M43+'16.โพนนาแก้ว'!M43+'17.สว่างแดนดิน'!M43+'18.พระอาจารย์แบน'!M43</f>
        <v>0</v>
      </c>
      <c r="N43" s="110">
        <f>+'1.สกลนคร ใส่เดือน พย มาด้วย'!N43+'2.กุสุมาลย์'!N43+'3.กุดบาก'!N43+'4.พระอาจารย์ฝั้น '!N43+'5.พังโคน ใส่มา 12 เดือน'!N43+'6.วาริชภูมิ'!N43+'7.นิคมน้ำอูน'!N43+'8.วานรนิวาส'!N43+'9.คำตากล้า'!N43+'10.พระอาจารย์มั่น'!N43+'11.อากาศอำนวย'!N43+'12.พระอาจารย์วัน'!N43+'13.เต่างอย'!N43+'14.โคกศรีสุพรรณ'!N43+'15.เจริญศิลป์'!N43+'16.โพนนาแก้ว'!N43+'17.สว่างแดนดิน'!N43+'18.พระอาจารย์แบน'!N43</f>
        <v>1629407.66</v>
      </c>
      <c r="O43" s="110">
        <f>+'1.สกลนคร ใส่เดือน พย มาด้วย'!O43+'2.กุสุมาลย์'!O43+'3.กุดบาก'!O43+'4.พระอาจารย์ฝั้น '!O43+'5.พังโคน ใส่มา 12 เดือน'!O43+'6.วาริชภูมิ'!O43+'7.นิคมน้ำอูน'!O43+'8.วานรนิวาส'!O43+'9.คำตากล้า'!O43+'10.พระอาจารย์มั่น'!O43+'11.อากาศอำนวย'!O43+'12.พระอาจารย์วัน'!O43+'13.เต่างอย'!O43+'14.โคกศรีสุพรรณ'!O43+'15.เจริญศิลป์'!O43+'16.โพนนาแก้ว'!O43+'17.สว่างแดนดิน'!O43+'18.พระอาจารย์แบน'!O43</f>
        <v>0</v>
      </c>
      <c r="P43" s="110">
        <f>+'1.สกลนคร ใส่เดือน พย มาด้วย'!P43+'2.กุสุมาลย์'!P43+'3.กุดบาก'!P43+'4.พระอาจารย์ฝั้น '!P43+'5.พังโคน ใส่มา 12 เดือน'!P43+'6.วาริชภูมิ'!P43+'7.นิคมน้ำอูน'!P43+'8.วานรนิวาส'!P43+'9.คำตากล้า'!P43+'10.พระอาจารย์มั่น'!P43+'11.อากาศอำนวย'!P43+'12.พระอาจารย์วัน'!P43+'13.เต่างอย'!P43+'14.โคกศรีสุพรรณ'!P43+'15.เจริญศิลป์'!P43+'16.โพนนาแก้ว'!P43+'17.สว่างแดนดิน'!P43+'18.พระอาจารย์แบน'!P43</f>
        <v>550406.40000000002</v>
      </c>
      <c r="Q43" s="110">
        <f>+'1.สกลนคร ใส่เดือน พย มาด้วย'!Q43+'2.กุสุมาลย์'!Q43+'3.กุดบาก'!Q43+'4.พระอาจารย์ฝั้น '!Q43+'5.พังโคน ใส่มา 12 เดือน'!Q43+'6.วาริชภูมิ'!Q43+'7.นิคมน้ำอูน'!Q43+'8.วานรนิวาส'!Q43+'9.คำตากล้า'!Q43+'10.พระอาจารย์มั่น'!Q43+'11.อากาศอำนวย'!Q43+'12.พระอาจารย์วัน'!Q43+'13.เต่างอย'!Q43+'14.โคกศรีสุพรรณ'!Q43+'15.เจริญศิลป์'!Q43+'16.โพนนาแก้ว'!Q43+'17.สว่างแดนดิน'!Q43+'18.พระอาจารย์แบน'!Q43</f>
        <v>0</v>
      </c>
      <c r="R43" s="110">
        <f>+'1.สกลนคร ใส่เดือน พย มาด้วย'!R43+'2.กุสุมาลย์'!R43+'3.กุดบาก'!R43+'4.พระอาจารย์ฝั้น '!R43+'5.พังโคน ใส่มา 12 เดือน'!R43+'6.วาริชภูมิ'!R43+'7.นิคมน้ำอูน'!R43+'8.วานรนิวาส'!R43+'9.คำตากล้า'!R43+'10.พระอาจารย์มั่น'!R43+'11.อากาศอำนวย'!R43+'12.พระอาจารย์วัน'!R43+'13.เต่างอย'!R43+'14.โคกศรีสุพรรณ'!R43+'15.เจริญศิลป์'!R43+'16.โพนนาแก้ว'!R43+'17.สว่างแดนดิน'!R43+'18.พระอาจารย์แบน'!R43</f>
        <v>810669.92</v>
      </c>
      <c r="S43" s="110">
        <f>+'1.สกลนคร ใส่เดือน พย มาด้วย'!S43+'2.กุสุมาลย์'!S43+'3.กุดบาก'!S43+'4.พระอาจารย์ฝั้น '!S43+'5.พังโคน ใส่มา 12 เดือน'!S43+'6.วาริชภูมิ'!S43+'7.นิคมน้ำอูน'!S43+'8.วานรนิวาส'!S43+'9.คำตากล้า'!S43+'10.พระอาจารย์มั่น'!S43+'11.อากาศอำนวย'!S43+'12.พระอาจารย์วัน'!S43+'13.เต่างอย'!S43+'14.โคกศรีสุพรรณ'!S43+'15.เจริญศิลป์'!S43+'16.โพนนาแก้ว'!S43+'17.สว่างแดนดิน'!S43+'18.พระอาจารย์แบน'!S43</f>
        <v>0</v>
      </c>
      <c r="T43" s="110">
        <f>+'1.สกลนคร ใส่เดือน พย มาด้วย'!T43+'2.กุสุมาลย์'!T43+'3.กุดบาก'!T43+'4.พระอาจารย์ฝั้น '!T43+'5.พังโคน ใส่มา 12 เดือน'!T43+'6.วาริชภูมิ'!T43+'7.นิคมน้ำอูน'!T43+'8.วานรนิวาส'!T43+'9.คำตากล้า'!T43+'10.พระอาจารย์มั่น'!T43+'11.อากาศอำนวย'!T43+'12.พระอาจารย์วัน'!T43+'13.เต่างอย'!T43+'14.โคกศรีสุพรรณ'!T43+'15.เจริญศิลป์'!T43+'16.โพนนาแก้ว'!T43+'17.สว่างแดนดิน'!T43+'18.พระอาจารย์แบน'!T43</f>
        <v>2674108.04</v>
      </c>
      <c r="U43" s="110">
        <f>+'1.สกลนคร ใส่เดือน พย มาด้วย'!U43+'2.กุสุมาลย์'!U43+'3.กุดบาก'!U43+'4.พระอาจารย์ฝั้น '!U43+'5.พังโคน ใส่มา 12 เดือน'!U43+'6.วาริชภูมิ'!U43+'7.นิคมน้ำอูน'!U43+'8.วานรนิวาส'!U43+'9.คำตากล้า'!U43+'10.พระอาจารย์มั่น'!U43+'11.อากาศอำนวย'!U43+'12.พระอาจารย์วัน'!U43+'13.เต่างอย'!U43+'14.โคกศรีสุพรรณ'!U43+'15.เจริญศิลป์'!U43+'16.โพนนาแก้ว'!U43+'17.สว่างแดนดิน'!U43+'18.พระอาจารย์แบน'!U43</f>
        <v>0</v>
      </c>
      <c r="V43" s="110">
        <f>+'1.สกลนคร ใส่เดือน พย มาด้วย'!V43+'2.กุสุมาลย์'!V43+'3.กุดบาก'!V43+'4.พระอาจารย์ฝั้น '!V43+'5.พังโคน ใส่มา 12 เดือน'!V43+'6.วาริชภูมิ'!V43+'7.นิคมน้ำอูน'!V43+'8.วานรนิวาส'!V43+'9.คำตากล้า'!V43+'10.พระอาจารย์มั่น'!V43+'11.อากาศอำนวย'!V43+'12.พระอาจารย์วัน'!V43+'13.เต่างอย'!V43+'14.โคกศรีสุพรรณ'!V43+'15.เจริญศิลป์'!V43+'16.โพนนาแก้ว'!V43+'17.สว่างแดนดิน'!V43+'18.พระอาจารย์แบน'!V43</f>
        <v>2027890.23</v>
      </c>
      <c r="W43" s="110">
        <f>+'1.สกลนคร ใส่เดือน พย มาด้วย'!W43+'2.กุสุมาลย์'!W43+'3.กุดบาก'!W43+'4.พระอาจารย์ฝั้น '!W43+'5.พังโคน ใส่มา 12 เดือน'!W43+'6.วาริชภูมิ'!W43+'7.นิคมน้ำอูน'!W43+'8.วานรนิวาส'!W43+'9.คำตากล้า'!W43+'10.พระอาจารย์มั่น'!W43+'11.อากาศอำนวย'!W43+'12.พระอาจารย์วัน'!W43+'13.เต่างอย'!W43+'14.โคกศรีสุพรรณ'!W43+'15.เจริญศิลป์'!W43+'16.โพนนาแก้ว'!W43+'17.สว่างแดนดิน'!W43+'18.พระอาจารย์แบน'!W43</f>
        <v>0</v>
      </c>
      <c r="X43" s="110">
        <f>+'1.สกลนคร ใส่เดือน พย มาด้วย'!X43+'2.กุสุมาลย์'!X43+'3.กุดบาก'!X43+'4.พระอาจารย์ฝั้น '!X43+'5.พังโคน ใส่มา 12 เดือน'!X43+'6.วาริชภูมิ'!X43+'7.นิคมน้ำอูน'!X43+'8.วานรนิวาส'!X43+'9.คำตากล้า'!X43+'10.พระอาจารย์มั่น'!X43+'11.อากาศอำนวย'!X43+'12.พระอาจารย์วัน'!X43+'13.เต่างอย'!X43+'14.โคกศรีสุพรรณ'!X43+'15.เจริญศิลป์'!X43+'16.โพนนาแก้ว'!X43+'17.สว่างแดนดิน'!X43+'18.พระอาจารย์แบน'!X43</f>
        <v>795294.84</v>
      </c>
      <c r="Y43" s="110">
        <f>+'1.สกลนคร ใส่เดือน พย มาด้วย'!Y43+'2.กุสุมาลย์'!Y43+'3.กุดบาก'!Y43+'4.พระอาจารย์ฝั้น '!Y43+'5.พังโคน ใส่มา 12 เดือน'!Y43+'6.วาริชภูมิ'!Y43+'7.นิคมน้ำอูน'!Y43+'8.วานรนิวาส'!Y43+'9.คำตากล้า'!Y43+'10.พระอาจารย์มั่น'!Y43+'11.อากาศอำนวย'!Y43+'12.พระอาจารย์วัน'!Y43+'13.เต่างอย'!Y43+'14.โคกศรีสุพรรณ'!Y43+'15.เจริญศิลป์'!Y43+'16.โพนนาแก้ว'!Y43+'17.สว่างแดนดิน'!Y43+'18.พระอาจารย์แบน'!Y43</f>
        <v>0</v>
      </c>
      <c r="Z43" s="110">
        <f>+'1.สกลนคร ใส่เดือน พย มาด้วย'!Z43+'2.กุสุมาลย์'!Z43+'3.กุดบาก'!Z43+'4.พระอาจารย์ฝั้น '!Z43+'5.พังโคน ใส่มา 12 เดือน'!Z43+'6.วาริชภูมิ'!Z43+'7.นิคมน้ำอูน'!Z43+'8.วานรนิวาส'!Z43+'9.คำตากล้า'!Z43+'10.พระอาจารย์มั่น'!Z43+'11.อากาศอำนวย'!Z43+'12.พระอาจารย์วัน'!Z43+'13.เต่างอย'!Z43+'14.โคกศรีสุพรรณ'!Z43+'15.เจริญศิลป์'!Z43+'16.โพนนาแก้ว'!Z43+'17.สว่างแดนดิน'!Z43+'18.พระอาจารย์แบน'!Z43</f>
        <v>674824.3</v>
      </c>
      <c r="AA43" s="110">
        <f>+'1.สกลนคร ใส่เดือน พย มาด้วย'!AA43+'2.กุสุมาลย์'!AA43+'3.กุดบาก'!AA43+'4.พระอาจารย์ฝั้น '!AA43+'5.พังโคน ใส่มา 12 เดือน'!AA43+'6.วาริชภูมิ'!AA43+'7.นิคมน้ำอูน'!AA43+'8.วานรนิวาส'!AA43+'9.คำตากล้า'!AA43+'10.พระอาจารย์มั่น'!AA43+'11.อากาศอำนวย'!AA43+'12.พระอาจารย์วัน'!AA43+'13.เต่างอย'!AA43+'14.โคกศรีสุพรรณ'!AA43+'15.เจริญศิลป์'!AA43+'16.โพนนาแก้ว'!AA43+'17.สว่างแดนดิน'!AA43+'18.พระอาจารย์แบน'!AA43</f>
        <v>0</v>
      </c>
      <c r="AB43" s="110">
        <f>+'1.สกลนคร ใส่เดือน พย มาด้วย'!AB43+'2.กุสุมาลย์'!AB43+'3.กุดบาก'!AB43+'4.พระอาจารย์ฝั้น '!AB43+'5.พังโคน ใส่มา 12 เดือน'!AB43+'6.วาริชภูมิ'!AB43+'7.นิคมน้ำอูน'!AB43+'8.วานรนิวาส'!AB43+'9.คำตากล้า'!AB43+'10.พระอาจารย์มั่น'!AB43+'11.อากาศอำนวย'!AB43+'12.พระอาจารย์วัน'!AB43+'13.เต่างอย'!AB43+'14.โคกศรีสุพรรณ'!AB43+'15.เจริญศิลป์'!AB43+'16.โพนนาแก้ว'!AB43+'17.สว่างแดนดิน'!AB43+'18.พระอาจารย์แบน'!AB43</f>
        <v>1225882.8600000001</v>
      </c>
      <c r="AC43" s="110">
        <f>+'1.สกลนคร ใส่เดือน พย มาด้วย'!AC43+'2.กุสุมาลย์'!AC43+'3.กุดบาก'!AC43+'4.พระอาจารย์ฝั้น '!AC43+'5.พังโคน ใส่มา 12 เดือน'!AC43+'6.วาริชภูมิ'!AC43+'7.นิคมน้ำอูน'!AC43+'8.วานรนิวาส'!AC43+'9.คำตากล้า'!AC43+'10.พระอาจารย์มั่น'!AC43+'11.อากาศอำนวย'!AC43+'12.พระอาจารย์วัน'!AC43+'13.เต่างอย'!AC43+'14.โคกศรีสุพรรณ'!AC43+'15.เจริญศิลป์'!AC43+'16.โพนนาแก้ว'!AC43+'17.สว่างแดนดิน'!AC43+'18.พระอาจารย์แบน'!AC43</f>
        <v>0</v>
      </c>
      <c r="AD43" s="110">
        <f>SUM(F43:AC43)</f>
        <v>98772987.820000008</v>
      </c>
      <c r="AE43" s="111">
        <f>+AD43*100/E43</f>
        <v>10.110251692472477</v>
      </c>
      <c r="AF43" s="110">
        <f>+E43-AD43</f>
        <v>878185754.89399981</v>
      </c>
      <c r="AG43" s="111">
        <f>+AF43*100/E43</f>
        <v>89.889748307527512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f>+'1.สกลนคร ใส่เดือน พย มาด้วย'!E45+'2.กุสุมาลย์'!E45+'3.กุดบาก'!E45+'4.พระอาจารย์ฝั้น '!E45+'5.พังโคน ใส่มา 12 เดือน'!E45+'6.วาริชภูมิ'!E45+'7.นิคมน้ำอูน'!E45+'8.วานรนิวาส'!E45+'9.คำตากล้า'!E45+'10.พระอาจารย์มั่น'!E45+'11.อากาศอำนวย'!E45+'12.พระอาจารย์วัน'!E45+'13.เต่างอย'!E45+'14.โคกศรีสุพรรณ'!E45+'15.เจริญศิลป์'!E45+'16.โพนนาแก้ว'!E45+'17.สว่างแดนดิน'!E45+'18.พระอาจารย์แบน'!E45</f>
        <v>533771854.21600002</v>
      </c>
      <c r="F45" s="110">
        <f>+'1.สกลนคร ใส่เดือน พย มาด้วย'!F45+'2.กุสุมาลย์'!F45+'3.กุดบาก'!F45+'4.พระอาจารย์ฝั้น '!F45+'5.พังโคน ใส่มา 12 เดือน'!F45+'6.วาริชภูมิ'!F45+'7.นิคมน้ำอูน'!F45+'8.วานรนิวาส'!F45+'9.คำตากล้า'!F45+'10.พระอาจารย์มั่น'!F45+'11.อากาศอำนวย'!F45+'12.พระอาจารย์วัน'!F45+'13.เต่างอย'!F45+'14.โคกศรีสุพรรณ'!F45+'15.เจริญศิลป์'!F45+'16.โพนนาแก้ว'!F45+'17.สว่างแดนดิน'!F45+'18.พระอาจารย์แบน'!F45</f>
        <v>29536535.769999996</v>
      </c>
      <c r="G45" s="110">
        <f>+'1.สกลนคร ใส่เดือน พย มาด้วย'!G45+'2.กุสุมาลย์'!G45+'3.กุดบาก'!G45+'4.พระอาจารย์ฝั้น '!G45+'5.พังโคน ใส่มา 12 เดือน'!G45+'6.วาริชภูมิ'!G45+'7.นิคมน้ำอูน'!G45+'8.วานรนิวาส'!G45+'9.คำตากล้า'!G45+'10.พระอาจารย์มั่น'!G45+'11.อากาศอำนวย'!G45+'12.พระอาจารย์วัน'!G45+'13.เต่างอย'!G45+'14.โคกศรีสุพรรณ'!G45+'15.เจริญศิลป์'!G45+'16.โพนนาแก้ว'!G45+'17.สว่างแดนดิน'!G45+'18.พระอาจารย์แบน'!G45</f>
        <v>8614265.629999999</v>
      </c>
      <c r="H45" s="110">
        <f>+'1.สกลนคร ใส่เดือน พย มาด้วย'!H45+'2.กุสุมาลย์'!H45+'3.กุดบาก'!H45+'4.พระอาจารย์ฝั้น '!H45+'5.พังโคน ใส่มา 12 เดือน'!H45+'6.วาริชภูมิ'!H45+'7.นิคมน้ำอูน'!H45+'8.วานรนิวาส'!H45+'9.คำตากล้า'!H45+'10.พระอาจารย์มั่น'!H45+'11.อากาศอำนวย'!H45+'12.พระอาจารย์วัน'!H45+'13.เต่างอย'!H45+'14.โคกศรีสุพรรณ'!H45+'15.เจริญศิลป์'!H45+'16.โพนนาแก้ว'!H45+'17.สว่างแดนดิน'!H45+'18.พระอาจารย์แบน'!H45</f>
        <v>842998.1</v>
      </c>
      <c r="I45" s="110">
        <f>+'1.สกลนคร ใส่เดือน พย มาด้วย'!I45+'2.กุสุมาลย์'!I45+'3.กุดบาก'!I45+'4.พระอาจารย์ฝั้น '!I45+'5.พังโคน ใส่มา 12 เดือน'!I45+'6.วาริชภูมิ'!I45+'7.นิคมน้ำอูน'!I45+'8.วานรนิวาส'!I45+'9.คำตากล้า'!I45+'10.พระอาจารย์มั่น'!I45+'11.อากาศอำนวย'!I45+'12.พระอาจารย์วัน'!I45+'13.เต่างอย'!I45+'14.โคกศรีสุพรรณ'!I45+'15.เจริญศิลป์'!I45+'16.โพนนาแก้ว'!I45+'17.สว่างแดนดิน'!I45+'18.พระอาจารย์แบน'!I45</f>
        <v>0</v>
      </c>
      <c r="J45" s="110">
        <f>+'1.สกลนคร ใส่เดือน พย มาด้วย'!J45+'2.กุสุมาลย์'!J45+'3.กุดบาก'!J45+'4.พระอาจารย์ฝั้น '!J45+'5.พังโคน ใส่มา 12 เดือน'!J45+'6.วาริชภูมิ'!J45+'7.นิคมน้ำอูน'!J45+'8.วานรนิวาส'!J45+'9.คำตากล้า'!J45+'10.พระอาจารย์มั่น'!J45+'11.อากาศอำนวย'!J45+'12.พระอาจารย์วัน'!J45+'13.เต่างอย'!J45+'14.โคกศรีสุพรรณ'!J45+'15.เจริญศิลป์'!J45+'16.โพนนาแก้ว'!J45+'17.สว่างแดนดิน'!J45+'18.พระอาจารย์แบน'!J45</f>
        <v>402808.3</v>
      </c>
      <c r="K45" s="110">
        <f>+'1.สกลนคร ใส่เดือน พย มาด้วย'!K45+'2.กุสุมาลย์'!K45+'3.กุดบาก'!K45+'4.พระอาจารย์ฝั้น '!K45+'5.พังโคน ใส่มา 12 เดือน'!K45+'6.วาริชภูมิ'!K45+'7.นิคมน้ำอูน'!K45+'8.วานรนิวาส'!K45+'9.คำตากล้า'!K45+'10.พระอาจารย์มั่น'!K45+'11.อากาศอำนวย'!K45+'12.พระอาจารย์วัน'!K45+'13.เต่างอย'!K45+'14.โคกศรีสุพรรณ'!K45+'15.เจริญศิลป์'!K45+'16.โพนนาแก้ว'!K45+'17.สว่างแดนดิน'!K45+'18.พระอาจารย์แบน'!K45</f>
        <v>0</v>
      </c>
      <c r="L45" s="110">
        <f>+'1.สกลนคร ใส่เดือน พย มาด้วย'!L45+'2.กุสุมาลย์'!L45+'3.กุดบาก'!L45+'4.พระอาจารย์ฝั้น '!L45+'5.พังโคน ใส่มา 12 เดือน'!L45+'6.วาริชภูมิ'!L45+'7.นิคมน้ำอูน'!L45+'8.วานรนิวาส'!L45+'9.คำตากล้า'!L45+'10.พระอาจารย์มั่น'!L45+'11.อากาศอำนวย'!L45+'12.พระอาจารย์วัน'!L45+'13.เต่างอย'!L45+'14.โคกศรีสุพรรณ'!L45+'15.เจริญศิลป์'!L45+'16.โพนนาแก้ว'!L45+'17.สว่างแดนดิน'!L45+'18.พระอาจารย์แบน'!L45</f>
        <v>1102205.1100000001</v>
      </c>
      <c r="M45" s="110">
        <f>+'1.สกลนคร ใส่เดือน พย มาด้วย'!M45+'2.กุสุมาลย์'!M45+'3.กุดบาก'!M45+'4.พระอาจารย์ฝั้น '!M45+'5.พังโคน ใส่มา 12 เดือน'!M45+'6.วาริชภูมิ'!M45+'7.นิคมน้ำอูน'!M45+'8.วานรนิวาส'!M45+'9.คำตากล้า'!M45+'10.พระอาจารย์มั่น'!M45+'11.อากาศอำนวย'!M45+'12.พระอาจารย์วัน'!M45+'13.เต่างอย'!M45+'14.โคกศรีสุพรรณ'!M45+'15.เจริญศิลป์'!M45+'16.โพนนาแก้ว'!M45+'17.สว่างแดนดิน'!M45+'18.พระอาจารย์แบน'!M45</f>
        <v>0</v>
      </c>
      <c r="N45" s="110">
        <f>+'1.สกลนคร ใส่เดือน พย มาด้วย'!N45+'2.กุสุมาลย์'!N45+'3.กุดบาก'!N45+'4.พระอาจารย์ฝั้น '!N45+'5.พังโคน ใส่มา 12 เดือน'!N45+'6.วาริชภูมิ'!N45+'7.นิคมน้ำอูน'!N45+'8.วานรนิวาส'!N45+'9.คำตากล้า'!N45+'10.พระอาจารย์มั่น'!N45+'11.อากาศอำนวย'!N45+'12.พระอาจารย์วัน'!N45+'13.เต่างอย'!N45+'14.โคกศรีสุพรรณ'!N45+'15.เจริญศิลป์'!N45+'16.โพนนาแก้ว'!N45+'17.สว่างแดนดิน'!N45+'18.พระอาจารย์แบน'!N45</f>
        <v>954027.7</v>
      </c>
      <c r="O45" s="110">
        <f>+'1.สกลนคร ใส่เดือน พย มาด้วย'!O45+'2.กุสุมาลย์'!O45+'3.กุดบาก'!O45+'4.พระอาจารย์ฝั้น '!O45+'5.พังโคน ใส่มา 12 เดือน'!O45+'6.วาริชภูมิ'!O45+'7.นิคมน้ำอูน'!O45+'8.วานรนิวาส'!O45+'9.คำตากล้า'!O45+'10.พระอาจารย์มั่น'!O45+'11.อากาศอำนวย'!O45+'12.พระอาจารย์วัน'!O45+'13.เต่างอย'!O45+'14.โคกศรีสุพรรณ'!O45+'15.เจริญศิลป์'!O45+'16.โพนนาแก้ว'!O45+'17.สว่างแดนดิน'!O45+'18.พระอาจารย์แบน'!O45</f>
        <v>0</v>
      </c>
      <c r="P45" s="110">
        <f>+'1.สกลนคร ใส่เดือน พย มาด้วย'!P45+'2.กุสุมาลย์'!P45+'3.กุดบาก'!P45+'4.พระอาจารย์ฝั้น '!P45+'5.พังโคน ใส่มา 12 เดือน'!P45+'6.วาริชภูมิ'!P45+'7.นิคมน้ำอูน'!P45+'8.วานรนิวาส'!P45+'9.คำตากล้า'!P45+'10.พระอาจารย์มั่น'!P45+'11.อากาศอำนวย'!P45+'12.พระอาจารย์วัน'!P45+'13.เต่างอย'!P45+'14.โคกศรีสุพรรณ'!P45+'15.เจริญศิลป์'!P45+'16.โพนนาแก้ว'!P45+'17.สว่างแดนดิน'!P45+'18.พระอาจารย์แบน'!P45</f>
        <v>683478</v>
      </c>
      <c r="Q45" s="110">
        <f>+'1.สกลนคร ใส่เดือน พย มาด้วย'!Q45+'2.กุสุมาลย์'!Q45+'3.กุดบาก'!Q45+'4.พระอาจารย์ฝั้น '!Q45+'5.พังโคน ใส่มา 12 เดือน'!Q45+'6.วาริชภูมิ'!Q45+'7.นิคมน้ำอูน'!Q45+'8.วานรนิวาส'!Q45+'9.คำตากล้า'!Q45+'10.พระอาจารย์มั่น'!Q45+'11.อากาศอำนวย'!Q45+'12.พระอาจารย์วัน'!Q45+'13.เต่างอย'!Q45+'14.โคกศรีสุพรรณ'!Q45+'15.เจริญศิลป์'!Q45+'16.โพนนาแก้ว'!Q45+'17.สว่างแดนดิน'!Q45+'18.พระอาจารย์แบน'!Q45</f>
        <v>0</v>
      </c>
      <c r="R45" s="110">
        <f>+'1.สกลนคร ใส่เดือน พย มาด้วย'!R45+'2.กุสุมาลย์'!R45+'3.กุดบาก'!R45+'4.พระอาจารย์ฝั้น '!R45+'5.พังโคน ใส่มา 12 เดือน'!R45+'6.วาริชภูมิ'!R45+'7.นิคมน้ำอูน'!R45+'8.วานรนิวาส'!R45+'9.คำตากล้า'!R45+'10.พระอาจารย์มั่น'!R45+'11.อากาศอำนวย'!R45+'12.พระอาจารย์วัน'!R45+'13.เต่างอย'!R45+'14.โคกศรีสุพรรณ'!R45+'15.เจริญศิลป์'!R45+'16.โพนนาแก้ว'!R45+'17.สว่างแดนดิน'!R45+'18.พระอาจารย์แบน'!R45</f>
        <v>1733190</v>
      </c>
      <c r="S45" s="110">
        <f>+'1.สกลนคร ใส่เดือน พย มาด้วย'!S45+'2.กุสุมาลย์'!S45+'3.กุดบาก'!S45+'4.พระอาจารย์ฝั้น '!S45+'5.พังโคน ใส่มา 12 เดือน'!S45+'6.วาริชภูมิ'!S45+'7.นิคมน้ำอูน'!S45+'8.วานรนิวาส'!S45+'9.คำตากล้า'!S45+'10.พระอาจารย์มั่น'!S45+'11.อากาศอำนวย'!S45+'12.พระอาจารย์วัน'!S45+'13.เต่างอย'!S45+'14.โคกศรีสุพรรณ'!S45+'15.เจริญศิลป์'!S45+'16.โพนนาแก้ว'!S45+'17.สว่างแดนดิน'!S45+'18.พระอาจารย์แบน'!S45</f>
        <v>0</v>
      </c>
      <c r="T45" s="110">
        <f>+'1.สกลนคร ใส่เดือน พย มาด้วย'!T45+'2.กุสุมาลย์'!T45+'3.กุดบาก'!T45+'4.พระอาจารย์ฝั้น '!T45+'5.พังโคน ใส่มา 12 เดือน'!T45+'6.วาริชภูมิ'!T45+'7.นิคมน้ำอูน'!T45+'8.วานรนิวาส'!T45+'9.คำตากล้า'!T45+'10.พระอาจารย์มั่น'!T45+'11.อากาศอำนวย'!T45+'12.พระอาจารย์วัน'!T45+'13.เต่างอย'!T45+'14.โคกศรีสุพรรณ'!T45+'15.เจริญศิลป์'!T45+'16.โพนนาแก้ว'!T45+'17.สว่างแดนดิน'!T45+'18.พระอาจารย์แบน'!T45</f>
        <v>368453.3</v>
      </c>
      <c r="U45" s="110">
        <f>+'1.สกลนคร ใส่เดือน พย มาด้วย'!U45+'2.กุสุมาลย์'!U45+'3.กุดบาก'!U45+'4.พระอาจารย์ฝั้น '!U45+'5.พังโคน ใส่มา 12 เดือน'!U45+'6.วาริชภูมิ'!U45+'7.นิคมน้ำอูน'!U45+'8.วานรนิวาส'!U45+'9.คำตากล้า'!U45+'10.พระอาจารย์มั่น'!U45+'11.อากาศอำนวย'!U45+'12.พระอาจารย์วัน'!U45+'13.เต่างอย'!U45+'14.โคกศรีสุพรรณ'!U45+'15.เจริญศิลป์'!U45+'16.โพนนาแก้ว'!U45+'17.สว่างแดนดิน'!U45+'18.พระอาจารย์แบน'!U45</f>
        <v>0</v>
      </c>
      <c r="V45" s="110">
        <f>+'1.สกลนคร ใส่เดือน พย มาด้วย'!V45+'2.กุสุมาลย์'!V45+'3.กุดบาก'!V45+'4.พระอาจารย์ฝั้น '!V45+'5.พังโคน ใส่มา 12 เดือน'!V45+'6.วาริชภูมิ'!V45+'7.นิคมน้ำอูน'!V45+'8.วานรนิวาส'!V45+'9.คำตากล้า'!V45+'10.พระอาจารย์มั่น'!V45+'11.อากาศอำนวย'!V45+'12.พระอาจารย์วัน'!V45+'13.เต่างอย'!V45+'14.โคกศรีสุพรรณ'!V45+'15.เจริญศิลป์'!V45+'16.โพนนาแก้ว'!V45+'17.สว่างแดนดิน'!V45+'18.พระอาจารย์แบน'!V45</f>
        <v>633449.5</v>
      </c>
      <c r="W45" s="110">
        <f>+'1.สกลนคร ใส่เดือน พย มาด้วย'!W45+'2.กุสุมาลย์'!W45+'3.กุดบาก'!W45+'4.พระอาจารย์ฝั้น '!W45+'5.พังโคน ใส่มา 12 เดือน'!W45+'6.วาริชภูมิ'!W45+'7.นิคมน้ำอูน'!W45+'8.วานรนิวาส'!W45+'9.คำตากล้า'!W45+'10.พระอาจารย์มั่น'!W45+'11.อากาศอำนวย'!W45+'12.พระอาจารย์วัน'!W45+'13.เต่างอย'!W45+'14.โคกศรีสุพรรณ'!W45+'15.เจริญศิลป์'!W45+'16.โพนนาแก้ว'!W45+'17.สว่างแดนดิน'!W45+'18.พระอาจารย์แบน'!W45</f>
        <v>0</v>
      </c>
      <c r="X45" s="110">
        <f>+'1.สกลนคร ใส่เดือน พย มาด้วย'!X45+'2.กุสุมาลย์'!X45+'3.กุดบาก'!X45+'4.พระอาจารย์ฝั้น '!X45+'5.พังโคน ใส่มา 12 เดือน'!X45+'6.วาริชภูมิ'!X45+'7.นิคมน้ำอูน'!X45+'8.วานรนิวาส'!X45+'9.คำตากล้า'!X45+'10.พระอาจารย์มั่น'!X45+'11.อากาศอำนวย'!X45+'12.พระอาจารย์วัน'!X45+'13.เต่างอย'!X45+'14.โคกศรีสุพรรณ'!X45+'15.เจริญศิลป์'!X45+'16.โพนนาแก้ว'!X45+'17.สว่างแดนดิน'!X45+'18.พระอาจารย์แบน'!X45</f>
        <v>986140</v>
      </c>
      <c r="Y45" s="110">
        <f>+'1.สกลนคร ใส่เดือน พย มาด้วย'!Y45+'2.กุสุมาลย์'!Y45+'3.กุดบาก'!Y45+'4.พระอาจารย์ฝั้น '!Y45+'5.พังโคน ใส่มา 12 เดือน'!Y45+'6.วาริชภูมิ'!Y45+'7.นิคมน้ำอูน'!Y45+'8.วานรนิวาส'!Y45+'9.คำตากล้า'!Y45+'10.พระอาจารย์มั่น'!Y45+'11.อากาศอำนวย'!Y45+'12.พระอาจารย์วัน'!Y45+'13.เต่างอย'!Y45+'14.โคกศรีสุพรรณ'!Y45+'15.เจริญศิลป์'!Y45+'16.โพนนาแก้ว'!Y45+'17.สว่างแดนดิน'!Y45+'18.พระอาจารย์แบน'!Y45</f>
        <v>0</v>
      </c>
      <c r="Z45" s="110">
        <f>+'1.สกลนคร ใส่เดือน พย มาด้วย'!Z45+'2.กุสุมาลย์'!Z45+'3.กุดบาก'!Z45+'4.พระอาจารย์ฝั้น '!Z45+'5.พังโคน ใส่มา 12 เดือน'!Z45+'6.วาริชภูมิ'!Z45+'7.นิคมน้ำอูน'!Z45+'8.วานรนิวาส'!Z45+'9.คำตากล้า'!Z45+'10.พระอาจารย์มั่น'!Z45+'11.อากาศอำนวย'!Z45+'12.พระอาจารย์วัน'!Z45+'13.เต่างอย'!Z45+'14.โคกศรีสุพรรณ'!Z45+'15.เจริญศิลป์'!Z45+'16.โพนนาแก้ว'!Z45+'17.สว่างแดนดิน'!Z45+'18.พระอาจารย์แบน'!Z45</f>
        <v>357907.5</v>
      </c>
      <c r="AA45" s="110">
        <f>+'1.สกลนคร ใส่เดือน พย มาด้วย'!AA45+'2.กุสุมาลย์'!AA45+'3.กุดบาก'!AA45+'4.พระอาจารย์ฝั้น '!AA45+'5.พังโคน ใส่มา 12 เดือน'!AA45+'6.วาริชภูมิ'!AA45+'7.นิคมน้ำอูน'!AA45+'8.วานรนิวาส'!AA45+'9.คำตากล้า'!AA45+'10.พระอาจารย์มั่น'!AA45+'11.อากาศอำนวย'!AA45+'12.พระอาจารย์วัน'!AA45+'13.เต่างอย'!AA45+'14.โคกศรีสุพรรณ'!AA45+'15.เจริญศิลป์'!AA45+'16.โพนนาแก้ว'!AA45+'17.สว่างแดนดิน'!AA45+'18.พระอาจารย์แบน'!AA45</f>
        <v>0</v>
      </c>
      <c r="AB45" s="110">
        <f>+'1.สกลนคร ใส่เดือน พย มาด้วย'!AB45+'2.กุสุมาลย์'!AB45+'3.กุดบาก'!AB45+'4.พระอาจารย์ฝั้น '!AB45+'5.พังโคน ใส่มา 12 เดือน'!AB45+'6.วาริชภูมิ'!AB45+'7.นิคมน้ำอูน'!AB45+'8.วานรนิวาส'!AB45+'9.คำตากล้า'!AB45+'10.พระอาจารย์มั่น'!AB45+'11.อากาศอำนวย'!AB45+'12.พระอาจารย์วัน'!AB45+'13.เต่างอย'!AB45+'14.โคกศรีสุพรรณ'!AB45+'15.เจริญศิลป์'!AB45+'16.โพนนาแก้ว'!AB45+'17.สว่างแดนดิน'!AB45+'18.พระอาจารย์แบน'!AB45</f>
        <v>458013.4</v>
      </c>
      <c r="AC45" s="110">
        <f>+'1.สกลนคร ใส่เดือน พย มาด้วย'!AC45+'2.กุสุมาลย์'!AC45+'3.กุดบาก'!AC45+'4.พระอาจารย์ฝั้น '!AC45+'5.พังโคน ใส่มา 12 เดือน'!AC45+'6.วาริชภูมิ'!AC45+'7.นิคมน้ำอูน'!AC45+'8.วานรนิวาส'!AC45+'9.คำตากล้า'!AC45+'10.พระอาจารย์มั่น'!AC45+'11.อากาศอำนวย'!AC45+'12.พระอาจารย์วัน'!AC45+'13.เต่างอย'!AC45+'14.โคกศรีสุพรรณ'!AC45+'15.เจริญศิลป์'!AC45+'16.โพนนาแก้ว'!AC45+'17.สว่างแดนดิน'!AC45+'18.พระอาจารย์แบน'!AC45</f>
        <v>0</v>
      </c>
      <c r="AD45" s="110">
        <f t="shared" ref="AD45:AD53" si="13">SUM(F45:AC45)</f>
        <v>46673472.309999987</v>
      </c>
      <c r="AE45" s="111">
        <f t="shared" ref="AE45:AE53" si="14">+AD45*100/E45</f>
        <v>8.7440864371827214</v>
      </c>
      <c r="AF45" s="110">
        <f t="shared" ref="AF45:AF53" si="15">+E45-AD45</f>
        <v>487098381.90600002</v>
      </c>
      <c r="AG45" s="111">
        <f t="shared" ref="AG45:AG53" si="16">+AF45*100/E45</f>
        <v>91.25591356281727</v>
      </c>
    </row>
    <row r="46" spans="2:33" ht="24" customHeight="1">
      <c r="B46" s="109"/>
      <c r="C46" s="109"/>
      <c r="D46" s="109" t="s">
        <v>131</v>
      </c>
      <c r="E46" s="110">
        <f>+'1.สกลนคร ใส่เดือน พย มาด้วย'!E46+'2.กุสุมาลย์'!E46+'3.กุดบาก'!E46+'4.พระอาจารย์ฝั้น '!E46+'5.พังโคน ใส่มา 12 เดือน'!E46+'6.วาริชภูมิ'!E46+'7.นิคมน้ำอูน'!E46+'8.วานรนิวาส'!E46+'9.คำตากล้า'!E46+'10.พระอาจารย์มั่น'!E46+'11.อากาศอำนวย'!E46+'12.พระอาจารย์วัน'!E46+'13.เต่างอย'!E46+'14.โคกศรีสุพรรณ'!E46+'15.เจริญศิลป์'!E46+'16.โพนนาแก้ว'!E46+'17.สว่างแดนดิน'!E46+'18.พระอาจารย์แบน'!E46</f>
        <v>146350349.21249998</v>
      </c>
      <c r="F46" s="110">
        <f>+'1.สกลนคร ใส่เดือน พย มาด้วย'!F46+'2.กุสุมาลย์'!F46+'3.กุดบาก'!F46+'4.พระอาจารย์ฝั้น '!F46+'5.พังโคน ใส่มา 12 เดือน'!F46+'6.วาริชภูมิ'!F46+'7.นิคมน้ำอูน'!F46+'8.วานรนิวาส'!F46+'9.คำตากล้า'!F46+'10.พระอาจารย์มั่น'!F46+'11.อากาศอำนวย'!F46+'12.พระอาจารย์วัน'!F46+'13.เต่างอย'!F46+'14.โคกศรีสุพรรณ'!F46+'15.เจริญศิลป์'!F46+'16.โพนนาแก้ว'!F46+'17.สว่างแดนดิน'!F46+'18.พระอาจารย์แบน'!F46</f>
        <v>15871268.24</v>
      </c>
      <c r="G46" s="110">
        <f>+'1.สกลนคร ใส่เดือน พย มาด้วย'!G46+'2.กุสุมาลย์'!G46+'3.กุดบาก'!G46+'4.พระอาจารย์ฝั้น '!G46+'5.พังโคน ใส่มา 12 เดือน'!G46+'6.วาริชภูมิ'!G46+'7.นิคมน้ำอูน'!G46+'8.วานรนิวาส'!G46+'9.คำตากล้า'!G46+'10.พระอาจารย์มั่น'!G46+'11.อากาศอำนวย'!G46+'12.พระอาจารย์วัน'!G46+'13.เต่างอย'!G46+'14.โคกศรีสุพรรณ'!G46+'15.เจริญศิลป์'!G46+'16.โพนนาแก้ว'!G46+'17.สว่างแดนดิน'!G46+'18.พระอาจารย์แบน'!G46</f>
        <v>4781270.2299999995</v>
      </c>
      <c r="H46" s="110">
        <f>+'1.สกลนคร ใส่เดือน พย มาด้วย'!H46+'2.กุสุมาลย์'!H46+'3.กุดบาก'!H46+'4.พระอาจารย์ฝั้น '!H46+'5.พังโคน ใส่มา 12 เดือน'!H46+'6.วาริชภูมิ'!H46+'7.นิคมน้ำอูน'!H46+'8.วานรนิวาส'!H46+'9.คำตากล้า'!H46+'10.พระอาจารย์มั่น'!H46+'11.อากาศอำนวย'!H46+'12.พระอาจารย์วัน'!H46+'13.เต่างอย'!H46+'14.โคกศรีสุพรรณ'!H46+'15.เจริญศิลป์'!H46+'16.โพนนาแก้ว'!H46+'17.สว่างแดนดิน'!H46+'18.พระอาจารย์แบน'!H46</f>
        <v>667315</v>
      </c>
      <c r="I46" s="110">
        <f>+'1.สกลนคร ใส่เดือน พย มาด้วย'!I46+'2.กุสุมาลย์'!I46+'3.กุดบาก'!I46+'4.พระอาจารย์ฝั้น '!I46+'5.พังโคน ใส่มา 12 เดือน'!I46+'6.วาริชภูมิ'!I46+'7.นิคมน้ำอูน'!I46+'8.วานรนิวาส'!I46+'9.คำตากล้า'!I46+'10.พระอาจารย์มั่น'!I46+'11.อากาศอำนวย'!I46+'12.พระอาจารย์วัน'!I46+'13.เต่างอย'!I46+'14.โคกศรีสุพรรณ'!I46+'15.เจริญศิลป์'!I46+'16.โพนนาแก้ว'!I46+'17.สว่างแดนดิน'!I46+'18.พระอาจารย์แบน'!I46</f>
        <v>0</v>
      </c>
      <c r="J46" s="110">
        <f>+'1.สกลนคร ใส่เดือน พย มาด้วย'!J46+'2.กุสุมาลย์'!J46+'3.กุดบาก'!J46+'4.พระอาจารย์ฝั้น '!J46+'5.พังโคน ใส่มา 12 เดือน'!J46+'6.วาริชภูมิ'!J46+'7.นิคมน้ำอูน'!J46+'8.วานรนิวาส'!J46+'9.คำตากล้า'!J46+'10.พระอาจารย์มั่น'!J46+'11.อากาศอำนวย'!J46+'12.พระอาจารย์วัน'!J46+'13.เต่างอย'!J46+'14.โคกศรีสุพรรณ'!J46+'15.เจริญศิลป์'!J46+'16.โพนนาแก้ว'!J46+'17.สว่างแดนดิน'!J46+'18.พระอาจารย์แบน'!J46</f>
        <v>1051207</v>
      </c>
      <c r="K46" s="110">
        <f>+'1.สกลนคร ใส่เดือน พย มาด้วย'!K46+'2.กุสุมาลย์'!K46+'3.กุดบาก'!K46+'4.พระอาจารย์ฝั้น '!K46+'5.พังโคน ใส่มา 12 เดือน'!K46+'6.วาริชภูมิ'!K46+'7.นิคมน้ำอูน'!K46+'8.วานรนิวาส'!K46+'9.คำตากล้า'!K46+'10.พระอาจารย์มั่น'!K46+'11.อากาศอำนวย'!K46+'12.พระอาจารย์วัน'!K46+'13.เต่างอย'!K46+'14.โคกศรีสุพรรณ'!K46+'15.เจริญศิลป์'!K46+'16.โพนนาแก้ว'!K46+'17.สว่างแดนดิน'!K46+'18.พระอาจารย์แบน'!K46</f>
        <v>0</v>
      </c>
      <c r="L46" s="110">
        <f>+'1.สกลนคร ใส่เดือน พย มาด้วย'!L46+'2.กุสุมาลย์'!L46+'3.กุดบาก'!L46+'4.พระอาจารย์ฝั้น '!L46+'5.พังโคน ใส่มา 12 เดือน'!L46+'6.วาริชภูมิ'!L46+'7.นิคมน้ำอูน'!L46+'8.วานรนิวาส'!L46+'9.คำตากล้า'!L46+'10.พระอาจารย์มั่น'!L46+'11.อากาศอำนวย'!L46+'12.พระอาจารย์วัน'!L46+'13.เต่างอย'!L46+'14.โคกศรีสุพรรณ'!L46+'15.เจริญศิลป์'!L46+'16.โพนนาแก้ว'!L46+'17.สว่างแดนดิน'!L46+'18.พระอาจารย์แบน'!L46</f>
        <v>1224241.3700000001</v>
      </c>
      <c r="M46" s="110">
        <f>+'1.สกลนคร ใส่เดือน พย มาด้วย'!M46+'2.กุสุมาลย์'!M46+'3.กุดบาก'!M46+'4.พระอาจารย์ฝั้น '!M46+'5.พังโคน ใส่มา 12 เดือน'!M46+'6.วาริชภูมิ'!M46+'7.นิคมน้ำอูน'!M46+'8.วานรนิวาส'!M46+'9.คำตากล้า'!M46+'10.พระอาจารย์มั่น'!M46+'11.อากาศอำนวย'!M46+'12.พระอาจารย์วัน'!M46+'13.เต่างอย'!M46+'14.โคกศรีสุพรรณ'!M46+'15.เจริญศิลป์'!M46+'16.โพนนาแก้ว'!M46+'17.สว่างแดนดิน'!M46+'18.พระอาจารย์แบน'!M46</f>
        <v>0</v>
      </c>
      <c r="N46" s="110">
        <f>+'1.สกลนคร ใส่เดือน พย มาด้วย'!N46+'2.กุสุมาลย์'!N46+'3.กุดบาก'!N46+'4.พระอาจารย์ฝั้น '!N46+'5.พังโคน ใส่มา 12 เดือน'!N46+'6.วาริชภูมิ'!N46+'7.นิคมน้ำอูน'!N46+'8.วานรนิวาส'!N46+'9.คำตากล้า'!N46+'10.พระอาจารย์มั่น'!N46+'11.อากาศอำนวย'!N46+'12.พระอาจารย์วัน'!N46+'13.เต่างอย'!N46+'14.โคกศรีสุพรรณ'!N46+'15.เจริญศิลป์'!N46+'16.โพนนาแก้ว'!N46+'17.สว่างแดนดิน'!N46+'18.พระอาจารย์แบน'!N46</f>
        <v>134836</v>
      </c>
      <c r="O46" s="110">
        <f>+'1.สกลนคร ใส่เดือน พย มาด้วย'!O46+'2.กุสุมาลย์'!O46+'3.กุดบาก'!O46+'4.พระอาจารย์ฝั้น '!O46+'5.พังโคน ใส่มา 12 เดือน'!O46+'6.วาริชภูมิ'!O46+'7.นิคมน้ำอูน'!O46+'8.วานรนิวาส'!O46+'9.คำตากล้า'!O46+'10.พระอาจารย์มั่น'!O46+'11.อากาศอำนวย'!O46+'12.พระอาจารย์วัน'!O46+'13.เต่างอย'!O46+'14.โคกศรีสุพรรณ'!O46+'15.เจริญศิลป์'!O46+'16.โพนนาแก้ว'!O46+'17.สว่างแดนดิน'!O46+'18.พระอาจารย์แบน'!O46</f>
        <v>0</v>
      </c>
      <c r="P46" s="110">
        <f>+'1.สกลนคร ใส่เดือน พย มาด้วย'!P46+'2.กุสุมาลย์'!P46+'3.กุดบาก'!P46+'4.พระอาจารย์ฝั้น '!P46+'5.พังโคน ใส่มา 12 เดือน'!P46+'6.วาริชภูมิ'!P46+'7.นิคมน้ำอูน'!P46+'8.วานรนิวาส'!P46+'9.คำตากล้า'!P46+'10.พระอาจารย์มั่น'!P46+'11.อากาศอำนวย'!P46+'12.พระอาจารย์วัน'!P46+'13.เต่างอย'!P46+'14.โคกศรีสุพรรณ'!P46+'15.เจริญศิลป์'!P46+'16.โพนนาแก้ว'!P46+'17.สว่างแดนดิน'!P46+'18.พระอาจารย์แบน'!P46</f>
        <v>1830255</v>
      </c>
      <c r="Q46" s="110">
        <f>+'1.สกลนคร ใส่เดือน พย มาด้วย'!Q46+'2.กุสุมาลย์'!Q46+'3.กุดบาก'!Q46+'4.พระอาจารย์ฝั้น '!Q46+'5.พังโคน ใส่มา 12 เดือน'!Q46+'6.วาริชภูมิ'!Q46+'7.นิคมน้ำอูน'!Q46+'8.วานรนิวาส'!Q46+'9.คำตากล้า'!Q46+'10.พระอาจารย์มั่น'!Q46+'11.อากาศอำนวย'!Q46+'12.พระอาจารย์วัน'!Q46+'13.เต่างอย'!Q46+'14.โคกศรีสุพรรณ'!Q46+'15.เจริญศิลป์'!Q46+'16.โพนนาแก้ว'!Q46+'17.สว่างแดนดิน'!Q46+'18.พระอาจารย์แบน'!Q46</f>
        <v>0</v>
      </c>
      <c r="R46" s="110">
        <f>+'1.สกลนคร ใส่เดือน พย มาด้วย'!R46+'2.กุสุมาลย์'!R46+'3.กุดบาก'!R46+'4.พระอาจารย์ฝั้น '!R46+'5.พังโคน ใส่มา 12 เดือน'!R46+'6.วาริชภูมิ'!R46+'7.นิคมน้ำอูน'!R46+'8.วานรนิวาส'!R46+'9.คำตากล้า'!R46+'10.พระอาจารย์มั่น'!R46+'11.อากาศอำนวย'!R46+'12.พระอาจารย์วัน'!R46+'13.เต่างอย'!R46+'14.โคกศรีสุพรรณ'!R46+'15.เจริญศิลป์'!R46+'16.โพนนาแก้ว'!R46+'17.สว่างแดนดิน'!R46+'18.พระอาจารย์แบน'!R46</f>
        <v>149310</v>
      </c>
      <c r="S46" s="110">
        <f>+'1.สกลนคร ใส่เดือน พย มาด้วย'!S46+'2.กุสุมาลย์'!S46+'3.กุดบาก'!S46+'4.พระอาจารย์ฝั้น '!S46+'5.พังโคน ใส่มา 12 เดือน'!S46+'6.วาริชภูมิ'!S46+'7.นิคมน้ำอูน'!S46+'8.วานรนิวาส'!S46+'9.คำตากล้า'!S46+'10.พระอาจารย์มั่น'!S46+'11.อากาศอำนวย'!S46+'12.พระอาจารย์วัน'!S46+'13.เต่างอย'!S46+'14.โคกศรีสุพรรณ'!S46+'15.เจริญศิลป์'!S46+'16.โพนนาแก้ว'!S46+'17.สว่างแดนดิน'!S46+'18.พระอาจารย์แบน'!S46</f>
        <v>0</v>
      </c>
      <c r="T46" s="110">
        <f>+'1.สกลนคร ใส่เดือน พย มาด้วย'!T46+'2.กุสุมาลย์'!T46+'3.กุดบาก'!T46+'4.พระอาจารย์ฝั้น '!T46+'5.พังโคน ใส่มา 12 เดือน'!T46+'6.วาริชภูมิ'!T46+'7.นิคมน้ำอูน'!T46+'8.วานรนิวาส'!T46+'9.คำตากล้า'!T46+'10.พระอาจารย์มั่น'!T46+'11.อากาศอำนวย'!T46+'12.พระอาจารย์วัน'!T46+'13.เต่างอย'!T46+'14.โคกศรีสุพรรณ'!T46+'15.เจริญศิลป์'!T46+'16.โพนนาแก้ว'!T46+'17.สว่างแดนดิน'!T46+'18.พระอาจารย์แบน'!T46</f>
        <v>1066018</v>
      </c>
      <c r="U46" s="110">
        <f>+'1.สกลนคร ใส่เดือน พย มาด้วย'!U46+'2.กุสุมาลย์'!U46+'3.กุดบาก'!U46+'4.พระอาจารย์ฝั้น '!U46+'5.พังโคน ใส่มา 12 เดือน'!U46+'6.วาริชภูมิ'!U46+'7.นิคมน้ำอูน'!U46+'8.วานรนิวาส'!U46+'9.คำตากล้า'!U46+'10.พระอาจารย์มั่น'!U46+'11.อากาศอำนวย'!U46+'12.พระอาจารย์วัน'!U46+'13.เต่างอย'!U46+'14.โคกศรีสุพรรณ'!U46+'15.เจริญศิลป์'!U46+'16.โพนนาแก้ว'!U46+'17.สว่างแดนดิน'!U46+'18.พระอาจารย์แบน'!U46</f>
        <v>0</v>
      </c>
      <c r="V46" s="110">
        <f>+'1.สกลนคร ใส่เดือน พย มาด้วย'!V46+'2.กุสุมาลย์'!V46+'3.กุดบาก'!V46+'4.พระอาจารย์ฝั้น '!V46+'5.พังโคน ใส่มา 12 เดือน'!V46+'6.วาริชภูมิ'!V46+'7.นิคมน้ำอูน'!V46+'8.วานรนิวาส'!V46+'9.คำตากล้า'!V46+'10.พระอาจารย์มั่น'!V46+'11.อากาศอำนวย'!V46+'12.พระอาจารย์วัน'!V46+'13.เต่างอย'!V46+'14.โคกศรีสุพรรณ'!V46+'15.เจริญศิลป์'!V46+'16.โพนนาแก้ว'!V46+'17.สว่างแดนดิน'!V46+'18.พระอาจารย์แบน'!V46</f>
        <v>982227</v>
      </c>
      <c r="W46" s="110">
        <f>+'1.สกลนคร ใส่เดือน พย มาด้วย'!W46+'2.กุสุมาลย์'!W46+'3.กุดบาก'!W46+'4.พระอาจารย์ฝั้น '!W46+'5.พังโคน ใส่มา 12 เดือน'!W46+'6.วาริชภูมิ'!W46+'7.นิคมน้ำอูน'!W46+'8.วานรนิวาส'!W46+'9.คำตากล้า'!W46+'10.พระอาจารย์มั่น'!W46+'11.อากาศอำนวย'!W46+'12.พระอาจารย์วัน'!W46+'13.เต่างอย'!W46+'14.โคกศรีสุพรรณ'!W46+'15.เจริญศิลป์'!W46+'16.โพนนาแก้ว'!W46+'17.สว่างแดนดิน'!W46+'18.พระอาจารย์แบน'!W46</f>
        <v>0</v>
      </c>
      <c r="X46" s="110">
        <f>+'1.สกลนคร ใส่เดือน พย มาด้วย'!X46+'2.กุสุมาลย์'!X46+'3.กุดบาก'!X46+'4.พระอาจารย์ฝั้น '!X46+'5.พังโคน ใส่มา 12 เดือน'!X46+'6.วาริชภูมิ'!X46+'7.นิคมน้ำอูน'!X46+'8.วานรนิวาส'!X46+'9.คำตากล้า'!X46+'10.พระอาจารย์มั่น'!X46+'11.อากาศอำนวย'!X46+'12.พระอาจารย์วัน'!X46+'13.เต่างอย'!X46+'14.โคกศรีสุพรรณ'!X46+'15.เจริญศิลป์'!X46+'16.โพนนาแก้ว'!X46+'17.สว่างแดนดิน'!X46+'18.พระอาจารย์แบน'!X46</f>
        <v>242280</v>
      </c>
      <c r="Y46" s="110">
        <f>+'1.สกลนคร ใส่เดือน พย มาด้วย'!Y46+'2.กุสุมาลย์'!Y46+'3.กุดบาก'!Y46+'4.พระอาจารย์ฝั้น '!Y46+'5.พังโคน ใส่มา 12 เดือน'!Y46+'6.วาริชภูมิ'!Y46+'7.นิคมน้ำอูน'!Y46+'8.วานรนิวาส'!Y46+'9.คำตากล้า'!Y46+'10.พระอาจารย์มั่น'!Y46+'11.อากาศอำนวย'!Y46+'12.พระอาจารย์วัน'!Y46+'13.เต่างอย'!Y46+'14.โคกศรีสุพรรณ'!Y46+'15.เจริญศิลป์'!Y46+'16.โพนนาแก้ว'!Y46+'17.สว่างแดนดิน'!Y46+'18.พระอาจารย์แบน'!Y46</f>
        <v>0</v>
      </c>
      <c r="Z46" s="110">
        <f>+'1.สกลนคร ใส่เดือน พย มาด้วย'!Z46+'2.กุสุมาลย์'!Z46+'3.กุดบาก'!Z46+'4.พระอาจารย์ฝั้น '!Z46+'5.พังโคน ใส่มา 12 เดือน'!Z46+'6.วาริชภูมิ'!Z46+'7.นิคมน้ำอูน'!Z46+'8.วานรนิวาส'!Z46+'9.คำตากล้า'!Z46+'10.พระอาจารย์มั่น'!Z46+'11.อากาศอำนวย'!Z46+'12.พระอาจารย์วัน'!Z46+'13.เต่างอย'!Z46+'14.โคกศรีสุพรรณ'!Z46+'15.เจริญศิลป์'!Z46+'16.โพนนาแก้ว'!Z46+'17.สว่างแดนดิน'!Z46+'18.พระอาจารย์แบน'!Z46</f>
        <v>399267.8</v>
      </c>
      <c r="AA46" s="110">
        <f>+'1.สกลนคร ใส่เดือน พย มาด้วย'!AA46+'2.กุสุมาลย์'!AA46+'3.กุดบาก'!AA46+'4.พระอาจารย์ฝั้น '!AA46+'5.พังโคน ใส่มา 12 เดือน'!AA46+'6.วาริชภูมิ'!AA46+'7.นิคมน้ำอูน'!AA46+'8.วานรนิวาส'!AA46+'9.คำตากล้า'!AA46+'10.พระอาจารย์มั่น'!AA46+'11.อากาศอำนวย'!AA46+'12.พระอาจารย์วัน'!AA46+'13.เต่างอย'!AA46+'14.โคกศรีสุพรรณ'!AA46+'15.เจริญศิลป์'!AA46+'16.โพนนาแก้ว'!AA46+'17.สว่างแดนดิน'!AA46+'18.พระอาจารย์แบน'!AA46</f>
        <v>0</v>
      </c>
      <c r="AB46" s="110">
        <f>+'1.สกลนคร ใส่เดือน พย มาด้วย'!AB46+'2.กุสุมาลย์'!AB46+'3.กุดบาก'!AB46+'4.พระอาจารย์ฝั้น '!AB46+'5.พังโคน ใส่มา 12 เดือน'!AB46+'6.วาริชภูมิ'!AB46+'7.นิคมน้ำอูน'!AB46+'8.วานรนิวาส'!AB46+'9.คำตากล้า'!AB46+'10.พระอาจารย์มั่น'!AB46+'11.อากาศอำนวย'!AB46+'12.พระอาจารย์วัน'!AB46+'13.เต่างอย'!AB46+'14.โคกศรีสุพรรณ'!AB46+'15.เจริญศิลป์'!AB46+'16.โพนนาแก้ว'!AB46+'17.สว่างแดนดิน'!AB46+'18.พระอาจารย์แบน'!AB46</f>
        <v>668991</v>
      </c>
      <c r="AC46" s="110">
        <f>+'1.สกลนคร ใส่เดือน พย มาด้วย'!AC46+'2.กุสุมาลย์'!AC46+'3.กุดบาก'!AC46+'4.พระอาจารย์ฝั้น '!AC46+'5.พังโคน ใส่มา 12 เดือน'!AC46+'6.วาริชภูมิ'!AC46+'7.นิคมน้ำอูน'!AC46+'8.วานรนิวาส'!AC46+'9.คำตากล้า'!AC46+'10.พระอาจารย์มั่น'!AC46+'11.อากาศอำนวย'!AC46+'12.พระอาจารย์วัน'!AC46+'13.เต่างอย'!AC46+'14.โคกศรีสุพรรณ'!AC46+'15.เจริญศิลป์'!AC46+'16.โพนนาแก้ว'!AC46+'17.สว่างแดนดิน'!AC46+'18.พระอาจารย์แบน'!AC46</f>
        <v>0</v>
      </c>
      <c r="AD46" s="110">
        <f t="shared" si="13"/>
        <v>29068486.640000001</v>
      </c>
      <c r="AE46" s="111">
        <f t="shared" si="14"/>
        <v>19.862259841821562</v>
      </c>
      <c r="AF46" s="110">
        <f t="shared" si="15"/>
        <v>117281862.57249998</v>
      </c>
      <c r="AG46" s="111">
        <f t="shared" si="16"/>
        <v>80.137740158178445</v>
      </c>
    </row>
    <row r="47" spans="2:33" ht="24" customHeight="1">
      <c r="B47" s="109"/>
      <c r="C47" s="109"/>
      <c r="D47" s="109" t="s">
        <v>132</v>
      </c>
      <c r="E47" s="110">
        <f>+'1.สกลนคร ใส่เดือน พย มาด้วย'!E47+'2.กุสุมาลย์'!E47+'3.กุดบาก'!E47+'4.พระอาจารย์ฝั้น '!E47+'5.พังโคน ใส่มา 12 เดือน'!E47+'6.วาริชภูมิ'!E47+'7.นิคมน้ำอูน'!E47+'8.วานรนิวาส'!E47+'9.คำตากล้า'!E47+'10.พระอาจารย์มั่น'!E47+'11.อากาศอำนวย'!E47+'12.พระอาจารย์วัน'!E47+'13.เต่างอย'!E47+'14.โคกศรีสุพรรณ'!E47+'15.เจริญศิลป์'!E47+'16.โพนนาแก้ว'!E47+'17.สว่างแดนดิน'!E47+'18.พระอาจารย์แบน'!E47</f>
        <v>49039086.329999998</v>
      </c>
      <c r="F47" s="110" t="e">
        <f>+'1.สกลนคร ใส่เดือน พย มาด้วย'!F47+'2.กุสุมาลย์'!F47+'3.กุดบาก'!F47+'4.พระอาจารย์ฝั้น '!F47+'5.พังโคน ใส่มา 12 เดือน'!F47+'6.วาริชภูมิ'!F47+'7.นิคมน้ำอูน'!F47+'8.วานรนิวาส'!F47+'9.คำตากล้า'!F47+'10.พระอาจารย์มั่น'!F47+'11.อากาศอำนวย'!F47+'12.พระอาจารย์วัน'!F47+'13.เต่างอย'!F47+'14.โคกศรีสุพรรณ'!F47+'15.เจริญศิลป์'!F47+'16.โพนนาแก้ว'!F47+'17.สว่างแดนดิน'!F47+'18.พระอาจารย์แบน'!F47</f>
        <v>#VALUE!</v>
      </c>
      <c r="G47" s="110" t="e">
        <f>+'1.สกลนคร ใส่เดือน พย มาด้วย'!G47+'2.กุสุมาลย์'!G47+'3.กุดบาก'!G47+'4.พระอาจารย์ฝั้น '!G47+'5.พังโคน ใส่มา 12 เดือน'!G47+'6.วาริชภูมิ'!G47+'7.นิคมน้ำอูน'!G47+'8.วานรนิวาส'!G47+'9.คำตากล้า'!G47+'10.พระอาจารย์มั่น'!G47+'11.อากาศอำนวย'!G47+'12.พระอาจารย์วัน'!G47+'13.เต่างอย'!G47+'14.โคกศรีสุพรรณ'!G47+'15.เจริญศิลป์'!G47+'16.โพนนาแก้ว'!G47+'17.สว่างแดนดิน'!G47+'18.พระอาจารย์แบน'!G47</f>
        <v>#VALUE!</v>
      </c>
      <c r="H47" s="110">
        <f>+'1.สกลนคร ใส่เดือน พย มาด้วย'!H47+'2.กุสุมาลย์'!H47+'3.กุดบาก'!H47+'4.พระอาจารย์ฝั้น '!H47+'5.พังโคน ใส่มา 12 เดือน'!H47+'6.วาริชภูมิ'!H47+'7.นิคมน้ำอูน'!H47+'8.วานรนิวาส'!H47+'9.คำตากล้า'!H47+'10.พระอาจารย์มั่น'!H47+'11.อากาศอำนวย'!H47+'12.พระอาจารย์วัน'!H47+'13.เต่างอย'!H47+'14.โคกศรีสุพรรณ'!H47+'15.เจริญศิลป์'!H47+'16.โพนนาแก้ว'!H47+'17.สว่างแดนดิน'!H47+'18.พระอาจารย์แบน'!H47</f>
        <v>5136</v>
      </c>
      <c r="I47" s="110">
        <f>+'1.สกลนคร ใส่เดือน พย มาด้วย'!I47+'2.กุสุมาลย์'!I47+'3.กุดบาก'!I47+'4.พระอาจารย์ฝั้น '!I47+'5.พังโคน ใส่มา 12 เดือน'!I47+'6.วาริชภูมิ'!I47+'7.นิคมน้ำอูน'!I47+'8.วานรนิวาส'!I47+'9.คำตากล้า'!I47+'10.พระอาจารย์มั่น'!I47+'11.อากาศอำนวย'!I47+'12.พระอาจารย์วัน'!I47+'13.เต่างอย'!I47+'14.โคกศรีสุพรรณ'!I47+'15.เจริญศิลป์'!I47+'16.โพนนาแก้ว'!I47+'17.สว่างแดนดิน'!I47+'18.พระอาจารย์แบน'!I47</f>
        <v>0</v>
      </c>
      <c r="J47" s="110">
        <f>+'1.สกลนคร ใส่เดือน พย มาด้วย'!J47+'2.กุสุมาลย์'!J47+'3.กุดบาก'!J47+'4.พระอาจารย์ฝั้น '!J47+'5.พังโคน ใส่มา 12 เดือน'!J47+'6.วาริชภูมิ'!J47+'7.นิคมน้ำอูน'!J47+'8.วานรนิวาส'!J47+'9.คำตากล้า'!J47+'10.พระอาจารย์มั่น'!J47+'11.อากาศอำนวย'!J47+'12.พระอาจารย์วัน'!J47+'13.เต่างอย'!J47+'14.โคกศรีสุพรรณ'!J47+'15.เจริญศิลป์'!J47+'16.โพนนาแก้ว'!J47+'17.สว่างแดนดิน'!J47+'18.พระอาจารย์แบน'!J47</f>
        <v>0</v>
      </c>
      <c r="K47" s="110">
        <f>+'1.สกลนคร ใส่เดือน พย มาด้วย'!K47+'2.กุสุมาลย์'!K47+'3.กุดบาก'!K47+'4.พระอาจารย์ฝั้น '!K47+'5.พังโคน ใส่มา 12 เดือน'!K47+'6.วาริชภูมิ'!K47+'7.นิคมน้ำอูน'!K47+'8.วานรนิวาส'!K47+'9.คำตากล้า'!K47+'10.พระอาจารย์มั่น'!K47+'11.อากาศอำนวย'!K47+'12.พระอาจารย์วัน'!K47+'13.เต่างอย'!K47+'14.โคกศรีสุพรรณ'!K47+'15.เจริญศิลป์'!K47+'16.โพนนาแก้ว'!K47+'17.สว่างแดนดิน'!K47+'18.พระอาจารย์แบน'!K47</f>
        <v>0</v>
      </c>
      <c r="L47" s="110">
        <f>+'1.สกลนคร ใส่เดือน พย มาด้วย'!L47+'2.กุสุมาลย์'!L47+'3.กุดบาก'!L47+'4.พระอาจารย์ฝั้น '!L47+'5.พังโคน ใส่มา 12 เดือน'!L47+'6.วาริชภูมิ'!L47+'7.นิคมน้ำอูน'!L47+'8.วานรนิวาส'!L47+'9.คำตากล้า'!L47+'10.พระอาจารย์มั่น'!L47+'11.อากาศอำนวย'!L47+'12.พระอาจารย์วัน'!L47+'13.เต่างอย'!L47+'14.โคกศรีสุพรรณ'!L47+'15.เจริญศิลป์'!L47+'16.โพนนาแก้ว'!L47+'17.สว่างแดนดิน'!L47+'18.พระอาจารย์แบน'!L47</f>
        <v>0</v>
      </c>
      <c r="M47" s="110">
        <f>+'1.สกลนคร ใส่เดือน พย มาด้วย'!M47+'2.กุสุมาลย์'!M47+'3.กุดบาก'!M47+'4.พระอาจารย์ฝั้น '!M47+'5.พังโคน ใส่มา 12 เดือน'!M47+'6.วาริชภูมิ'!M47+'7.นิคมน้ำอูน'!M47+'8.วานรนิวาส'!M47+'9.คำตากล้า'!M47+'10.พระอาจารย์มั่น'!M47+'11.อากาศอำนวย'!M47+'12.พระอาจารย์วัน'!M47+'13.เต่างอย'!M47+'14.โคกศรีสุพรรณ'!M47+'15.เจริญศิลป์'!M47+'16.โพนนาแก้ว'!M47+'17.สว่างแดนดิน'!M47+'18.พระอาจารย์แบน'!M47</f>
        <v>0</v>
      </c>
      <c r="N47" s="110">
        <f>+'1.สกลนคร ใส่เดือน พย มาด้วย'!N47+'2.กุสุมาลย์'!N47+'3.กุดบาก'!N47+'4.พระอาจารย์ฝั้น '!N47+'5.พังโคน ใส่มา 12 เดือน'!N47+'6.วาริชภูมิ'!N47+'7.นิคมน้ำอูน'!N47+'8.วานรนิวาส'!N47+'9.คำตากล้า'!N47+'10.พระอาจารย์มั่น'!N47+'11.อากาศอำนวย'!N47+'12.พระอาจารย์วัน'!N47+'13.เต่างอย'!N47+'14.โคกศรีสุพรรณ'!N47+'15.เจริญศิลป์'!N47+'16.โพนนาแก้ว'!N47+'17.สว่างแดนดิน'!N47+'18.พระอาจารย์แบน'!N47</f>
        <v>0</v>
      </c>
      <c r="O47" s="110">
        <f>+'1.สกลนคร ใส่เดือน พย มาด้วย'!O47+'2.กุสุมาลย์'!O47+'3.กุดบาก'!O47+'4.พระอาจารย์ฝั้น '!O47+'5.พังโคน ใส่มา 12 เดือน'!O47+'6.วาริชภูมิ'!O47+'7.นิคมน้ำอูน'!O47+'8.วานรนิวาส'!O47+'9.คำตากล้า'!O47+'10.พระอาจารย์มั่น'!O47+'11.อากาศอำนวย'!O47+'12.พระอาจารย์วัน'!O47+'13.เต่างอย'!O47+'14.โคกศรีสุพรรณ'!O47+'15.เจริญศิลป์'!O47+'16.โพนนาแก้ว'!O47+'17.สว่างแดนดิน'!O47+'18.พระอาจารย์แบน'!O47</f>
        <v>0</v>
      </c>
      <c r="P47" s="110">
        <f>+'1.สกลนคร ใส่เดือน พย มาด้วย'!P47+'2.กุสุมาลย์'!P47+'3.กุดบาก'!P47+'4.พระอาจารย์ฝั้น '!P47+'5.พังโคน ใส่มา 12 เดือน'!P47+'6.วาริชภูมิ'!P47+'7.นิคมน้ำอูน'!P47+'8.วานรนิวาส'!P47+'9.คำตากล้า'!P47+'10.พระอาจารย์มั่น'!P47+'11.อากาศอำนวย'!P47+'12.พระอาจารย์วัน'!P47+'13.เต่างอย'!P47+'14.โคกศรีสุพรรณ'!P47+'15.เจริญศิลป์'!P47+'16.โพนนาแก้ว'!P47+'17.สว่างแดนดิน'!P47+'18.พระอาจารย์แบน'!P47</f>
        <v>0</v>
      </c>
      <c r="Q47" s="110">
        <f>+'1.สกลนคร ใส่เดือน พย มาด้วย'!Q47+'2.กุสุมาลย์'!Q47+'3.กุดบาก'!Q47+'4.พระอาจารย์ฝั้น '!Q47+'5.พังโคน ใส่มา 12 เดือน'!Q47+'6.วาริชภูมิ'!Q47+'7.นิคมน้ำอูน'!Q47+'8.วานรนิวาส'!Q47+'9.คำตากล้า'!Q47+'10.พระอาจารย์มั่น'!Q47+'11.อากาศอำนวย'!Q47+'12.พระอาจารย์วัน'!Q47+'13.เต่างอย'!Q47+'14.โคกศรีสุพรรณ'!Q47+'15.เจริญศิลป์'!Q47+'16.โพนนาแก้ว'!Q47+'17.สว่างแดนดิน'!Q47+'18.พระอาจารย์แบน'!Q47</f>
        <v>0</v>
      </c>
      <c r="R47" s="110">
        <f>+'1.สกลนคร ใส่เดือน พย มาด้วย'!R47+'2.กุสุมาลย์'!R47+'3.กุดบาก'!R47+'4.พระอาจารย์ฝั้น '!R47+'5.พังโคน ใส่มา 12 เดือน'!R47+'6.วาริชภูมิ'!R47+'7.นิคมน้ำอูน'!R47+'8.วานรนิวาส'!R47+'9.คำตากล้า'!R47+'10.พระอาจารย์มั่น'!R47+'11.อากาศอำนวย'!R47+'12.พระอาจารย์วัน'!R47+'13.เต่างอย'!R47+'14.โคกศรีสุพรรณ'!R47+'15.เจริญศิลป์'!R47+'16.โพนนาแก้ว'!R47+'17.สว่างแดนดิน'!R47+'18.พระอาจารย์แบน'!R47</f>
        <v>0</v>
      </c>
      <c r="S47" s="110">
        <f>+'1.สกลนคร ใส่เดือน พย มาด้วย'!S47+'2.กุสุมาลย์'!S47+'3.กุดบาก'!S47+'4.พระอาจารย์ฝั้น '!S47+'5.พังโคน ใส่มา 12 เดือน'!S47+'6.วาริชภูมิ'!S47+'7.นิคมน้ำอูน'!S47+'8.วานรนิวาส'!S47+'9.คำตากล้า'!S47+'10.พระอาจารย์มั่น'!S47+'11.อากาศอำนวย'!S47+'12.พระอาจารย์วัน'!S47+'13.เต่างอย'!S47+'14.โคกศรีสุพรรณ'!S47+'15.เจริญศิลป์'!S47+'16.โพนนาแก้ว'!S47+'17.สว่างแดนดิน'!S47+'18.พระอาจารย์แบน'!S47</f>
        <v>0</v>
      </c>
      <c r="T47" s="110">
        <f>+'1.สกลนคร ใส่เดือน พย มาด้วย'!T47+'2.กุสุมาลย์'!T47+'3.กุดบาก'!T47+'4.พระอาจารย์ฝั้น '!T47+'5.พังโคน ใส่มา 12 เดือน'!T47+'6.วาริชภูมิ'!T47+'7.นิคมน้ำอูน'!T47+'8.วานรนิวาส'!T47+'9.คำตากล้า'!T47+'10.พระอาจารย์มั่น'!T47+'11.อากาศอำนวย'!T47+'12.พระอาจารย์วัน'!T47+'13.เต่างอย'!T47+'14.โคกศรีสุพรรณ'!T47+'15.เจริญศิลป์'!T47+'16.โพนนาแก้ว'!T47+'17.สว่างแดนดิน'!T47+'18.พระอาจารย์แบน'!T47</f>
        <v>0</v>
      </c>
      <c r="U47" s="110">
        <f>+'1.สกลนคร ใส่เดือน พย มาด้วย'!U47+'2.กุสุมาลย์'!U47+'3.กุดบาก'!U47+'4.พระอาจารย์ฝั้น '!U47+'5.พังโคน ใส่มา 12 เดือน'!U47+'6.วาริชภูมิ'!U47+'7.นิคมน้ำอูน'!U47+'8.วานรนิวาส'!U47+'9.คำตากล้า'!U47+'10.พระอาจารย์มั่น'!U47+'11.อากาศอำนวย'!U47+'12.พระอาจารย์วัน'!U47+'13.เต่างอย'!U47+'14.โคกศรีสุพรรณ'!U47+'15.เจริญศิลป์'!U47+'16.โพนนาแก้ว'!U47+'17.สว่างแดนดิน'!U47+'18.พระอาจารย์แบน'!U47</f>
        <v>0</v>
      </c>
      <c r="V47" s="110">
        <f>+'1.สกลนคร ใส่เดือน พย มาด้วย'!V47+'2.กุสุมาลย์'!V47+'3.กุดบาก'!V47+'4.พระอาจารย์ฝั้น '!V47+'5.พังโคน ใส่มา 12 เดือน'!V47+'6.วาริชภูมิ'!V47+'7.นิคมน้ำอูน'!V47+'8.วานรนิวาส'!V47+'9.คำตากล้า'!V47+'10.พระอาจารย์มั่น'!V47+'11.อากาศอำนวย'!V47+'12.พระอาจารย์วัน'!V47+'13.เต่างอย'!V47+'14.โคกศรีสุพรรณ'!V47+'15.เจริญศิลป์'!V47+'16.โพนนาแก้ว'!V47+'17.สว่างแดนดิน'!V47+'18.พระอาจารย์แบน'!V47</f>
        <v>0</v>
      </c>
      <c r="W47" s="110">
        <f>+'1.สกลนคร ใส่เดือน พย มาด้วย'!W47+'2.กุสุมาลย์'!W47+'3.กุดบาก'!W47+'4.พระอาจารย์ฝั้น '!W47+'5.พังโคน ใส่มา 12 เดือน'!W47+'6.วาริชภูมิ'!W47+'7.นิคมน้ำอูน'!W47+'8.วานรนิวาส'!W47+'9.คำตากล้า'!W47+'10.พระอาจารย์มั่น'!W47+'11.อากาศอำนวย'!W47+'12.พระอาจารย์วัน'!W47+'13.เต่างอย'!W47+'14.โคกศรีสุพรรณ'!W47+'15.เจริญศิลป์'!W47+'16.โพนนาแก้ว'!W47+'17.สว่างแดนดิน'!W47+'18.พระอาจารย์แบน'!W47</f>
        <v>0</v>
      </c>
      <c r="X47" s="110">
        <f>+'1.สกลนคร ใส่เดือน พย มาด้วย'!X47+'2.กุสุมาลย์'!X47+'3.กุดบาก'!X47+'4.พระอาจารย์ฝั้น '!X47+'5.พังโคน ใส่มา 12 เดือน'!X47+'6.วาริชภูมิ'!X47+'7.นิคมน้ำอูน'!X47+'8.วานรนิวาส'!X47+'9.คำตากล้า'!X47+'10.พระอาจารย์มั่น'!X47+'11.อากาศอำนวย'!X47+'12.พระอาจารย์วัน'!X47+'13.เต่างอย'!X47+'14.โคกศรีสุพรรณ'!X47+'15.เจริญศิลป์'!X47+'16.โพนนาแก้ว'!X47+'17.สว่างแดนดิน'!X47+'18.พระอาจารย์แบน'!X47</f>
        <v>0</v>
      </c>
      <c r="Y47" s="110">
        <f>+'1.สกลนคร ใส่เดือน พย มาด้วย'!Y47+'2.กุสุมาลย์'!Y47+'3.กุดบาก'!Y47+'4.พระอาจารย์ฝั้น '!Y47+'5.พังโคน ใส่มา 12 เดือน'!Y47+'6.วาริชภูมิ'!Y47+'7.นิคมน้ำอูน'!Y47+'8.วานรนิวาส'!Y47+'9.คำตากล้า'!Y47+'10.พระอาจารย์มั่น'!Y47+'11.อากาศอำนวย'!Y47+'12.พระอาจารย์วัน'!Y47+'13.เต่างอย'!Y47+'14.โคกศรีสุพรรณ'!Y47+'15.เจริญศิลป์'!Y47+'16.โพนนาแก้ว'!Y47+'17.สว่างแดนดิน'!Y47+'18.พระอาจารย์แบน'!Y47</f>
        <v>0</v>
      </c>
      <c r="Z47" s="110">
        <f>+'1.สกลนคร ใส่เดือน พย มาด้วย'!Z47+'2.กุสุมาลย์'!Z47+'3.กุดบาก'!Z47+'4.พระอาจารย์ฝั้น '!Z47+'5.พังโคน ใส่มา 12 เดือน'!Z47+'6.วาริชภูมิ'!Z47+'7.นิคมน้ำอูน'!Z47+'8.วานรนิวาส'!Z47+'9.คำตากล้า'!Z47+'10.พระอาจารย์มั่น'!Z47+'11.อากาศอำนวย'!Z47+'12.พระอาจารย์วัน'!Z47+'13.เต่างอย'!Z47+'14.โคกศรีสุพรรณ'!Z47+'15.เจริญศิลป์'!Z47+'16.โพนนาแก้ว'!Z47+'17.สว่างแดนดิน'!Z47+'18.พระอาจารย์แบน'!Z47</f>
        <v>0</v>
      </c>
      <c r="AA47" s="110">
        <f>+'1.สกลนคร ใส่เดือน พย มาด้วย'!AA47+'2.กุสุมาลย์'!AA47+'3.กุดบาก'!AA47+'4.พระอาจารย์ฝั้น '!AA47+'5.พังโคน ใส่มา 12 เดือน'!AA47+'6.วาริชภูมิ'!AA47+'7.นิคมน้ำอูน'!AA47+'8.วานรนิวาส'!AA47+'9.คำตากล้า'!AA47+'10.พระอาจารย์มั่น'!AA47+'11.อากาศอำนวย'!AA47+'12.พระอาจารย์วัน'!AA47+'13.เต่างอย'!AA47+'14.โคกศรีสุพรรณ'!AA47+'15.เจริญศิลป์'!AA47+'16.โพนนาแก้ว'!AA47+'17.สว่างแดนดิน'!AA47+'18.พระอาจารย์แบน'!AA47</f>
        <v>0</v>
      </c>
      <c r="AB47" s="110">
        <f>+'1.สกลนคร ใส่เดือน พย มาด้วย'!AB47+'2.กุสุมาลย์'!AB47+'3.กุดบาก'!AB47+'4.พระอาจารย์ฝั้น '!AB47+'5.พังโคน ใส่มา 12 เดือน'!AB47+'6.วาริชภูมิ'!AB47+'7.นิคมน้ำอูน'!AB47+'8.วานรนิวาส'!AB47+'9.คำตากล้า'!AB47+'10.พระอาจารย์มั่น'!AB47+'11.อากาศอำนวย'!AB47+'12.พระอาจารย์วัน'!AB47+'13.เต่างอย'!AB47+'14.โคกศรีสุพรรณ'!AB47+'15.เจริญศิลป์'!AB47+'16.โพนนาแก้ว'!AB47+'17.สว่างแดนดิน'!AB47+'18.พระอาจารย์แบน'!AB47</f>
        <v>0</v>
      </c>
      <c r="AC47" s="110">
        <f>+'1.สกลนคร ใส่เดือน พย มาด้วย'!AC47+'2.กุสุมาลย์'!AC47+'3.กุดบาก'!AC47+'4.พระอาจารย์ฝั้น '!AC47+'5.พังโคน ใส่มา 12 เดือน'!AC47+'6.วาริชภูมิ'!AC47+'7.นิคมน้ำอูน'!AC47+'8.วานรนิวาส'!AC47+'9.คำตากล้า'!AC47+'10.พระอาจารย์มั่น'!AC47+'11.อากาศอำนวย'!AC47+'12.พระอาจารย์วัน'!AC47+'13.เต่างอย'!AC47+'14.โคกศรีสุพรรณ'!AC47+'15.เจริญศิลป์'!AC47+'16.โพนนาแก้ว'!AC47+'17.สว่างแดนดิน'!AC47+'18.พระอาจารย์แบน'!AC47</f>
        <v>0</v>
      </c>
      <c r="AD47" s="110" t="e">
        <f t="shared" si="13"/>
        <v>#VALUE!</v>
      </c>
      <c r="AE47" s="111" t="e">
        <f t="shared" si="14"/>
        <v>#VALUE!</v>
      </c>
      <c r="AF47" s="110" t="e">
        <f t="shared" si="15"/>
        <v>#VALUE!</v>
      </c>
      <c r="AG47" s="111" t="e">
        <f t="shared" si="16"/>
        <v>#VALUE!</v>
      </c>
    </row>
    <row r="48" spans="2:33" ht="24" customHeight="1">
      <c r="B48" s="109"/>
      <c r="C48" s="109"/>
      <c r="D48" s="109" t="s">
        <v>133</v>
      </c>
      <c r="E48" s="110">
        <f>+'1.สกลนคร ใส่เดือน พย มาด้วย'!E48+'2.กุสุมาลย์'!E48+'3.กุดบาก'!E48+'4.พระอาจารย์ฝั้น '!E48+'5.พังโคน ใส่มา 12 เดือน'!E48+'6.วาริชภูมิ'!E48+'7.นิคมน้ำอูน'!E48+'8.วานรนิวาส'!E48+'9.คำตากล้า'!E48+'10.พระอาจารย์มั่น'!E48+'11.อากาศอำนวย'!E48+'12.พระอาจารย์วัน'!E48+'13.เต่างอย'!E48+'14.โคกศรีสุพรรณ'!E48+'15.เจริญศิลป์'!E48+'16.โพนนาแก้ว'!E48+'17.สว่างแดนดิน'!E48+'18.พระอาจารย์แบน'!E48</f>
        <v>16189964.7882</v>
      </c>
      <c r="F48" s="110">
        <f>+'1.สกลนคร ใส่เดือน พย มาด้วย'!F48+'2.กุสุมาลย์'!F48+'3.กุดบาก'!F48+'4.พระอาจารย์ฝั้น '!F48+'5.พังโคน ใส่มา 12 เดือน'!F48+'6.วาริชภูมิ'!F48+'7.นิคมน้ำอูน'!F48+'8.วานรนิวาส'!F48+'9.คำตากล้า'!F48+'10.พระอาจารย์มั่น'!F48+'11.อากาศอำนวย'!F48+'12.พระอาจารย์วัน'!F48+'13.เต่างอย'!F48+'14.โคกศรีสุพรรณ'!F48+'15.เจริญศิลป์'!F48+'16.โพนนาแก้ว'!F48+'17.สว่างแดนดิน'!F48+'18.พระอาจารย์แบน'!F48</f>
        <v>1525847.9300000002</v>
      </c>
      <c r="G48" s="110" t="e">
        <f>+'1.สกลนคร ใส่เดือน พย มาด้วย'!G48+'2.กุสุมาลย์'!G48+'3.กุดบาก'!G48+'4.พระอาจารย์ฝั้น '!G48+'5.พังโคน ใส่มา 12 เดือน'!G48+'6.วาริชภูมิ'!G48+'7.นิคมน้ำอูน'!G48+'8.วานรนิวาส'!G48+'9.คำตากล้า'!G48+'10.พระอาจารย์มั่น'!G48+'11.อากาศอำนวย'!G48+'12.พระอาจารย์วัน'!G48+'13.เต่างอย'!G48+'14.โคกศรีสุพรรณ'!G48+'15.เจริญศิลป์'!G48+'16.โพนนาแก้ว'!G48+'17.สว่างแดนดิน'!G48+'18.พระอาจารย์แบน'!G48</f>
        <v>#VALUE!</v>
      </c>
      <c r="H48" s="110">
        <f>+'1.สกลนคร ใส่เดือน พย มาด้วย'!H48+'2.กุสุมาลย์'!H48+'3.กุดบาก'!H48+'4.พระอาจารย์ฝั้น '!H48+'5.พังโคน ใส่มา 12 เดือน'!H48+'6.วาริชภูมิ'!H48+'7.นิคมน้ำอูน'!H48+'8.วานรนิวาส'!H48+'9.คำตากล้า'!H48+'10.พระอาจารย์มั่น'!H48+'11.อากาศอำนวย'!H48+'12.พระอาจารย์วัน'!H48+'13.เต่างอย'!H48+'14.โคกศรีสุพรรณ'!H48+'15.เจริญศิลป์'!H48+'16.โพนนาแก้ว'!H48+'17.สว่างแดนดิน'!H48+'18.พระอาจารย์แบน'!H48</f>
        <v>212670</v>
      </c>
      <c r="I48" s="110">
        <f>+'1.สกลนคร ใส่เดือน พย มาด้วย'!I48+'2.กุสุมาลย์'!I48+'3.กุดบาก'!I48+'4.พระอาจารย์ฝั้น '!I48+'5.พังโคน ใส่มา 12 เดือน'!I48+'6.วาริชภูมิ'!I48+'7.นิคมน้ำอูน'!I48+'8.วานรนิวาส'!I48+'9.คำตากล้า'!I48+'10.พระอาจารย์มั่น'!I48+'11.อากาศอำนวย'!I48+'12.พระอาจารย์วัน'!I48+'13.เต่างอย'!I48+'14.โคกศรีสุพรรณ'!I48+'15.เจริญศิลป์'!I48+'16.โพนนาแก้ว'!I48+'17.สว่างแดนดิน'!I48+'18.พระอาจารย์แบน'!I48</f>
        <v>0</v>
      </c>
      <c r="J48" s="110">
        <f>+'1.สกลนคร ใส่เดือน พย มาด้วย'!J48+'2.กุสุมาลย์'!J48+'3.กุดบาก'!J48+'4.พระอาจารย์ฝั้น '!J48+'5.พังโคน ใส่มา 12 เดือน'!J48+'6.วาริชภูมิ'!J48+'7.นิคมน้ำอูน'!J48+'8.วานรนิวาส'!J48+'9.คำตากล้า'!J48+'10.พระอาจารย์มั่น'!J48+'11.อากาศอำนวย'!J48+'12.พระอาจารย์วัน'!J48+'13.เต่างอย'!J48+'14.โคกศรีสุพรรณ'!J48+'15.เจริญศิลป์'!J48+'16.โพนนาแก้ว'!J48+'17.สว่างแดนดิน'!J48+'18.พระอาจารย์แบน'!J48</f>
        <v>0</v>
      </c>
      <c r="K48" s="110">
        <f>+'1.สกลนคร ใส่เดือน พย มาด้วย'!K48+'2.กุสุมาลย์'!K48+'3.กุดบาก'!K48+'4.พระอาจารย์ฝั้น '!K48+'5.พังโคน ใส่มา 12 เดือน'!K48+'6.วาริชภูมิ'!K48+'7.นิคมน้ำอูน'!K48+'8.วานรนิวาส'!K48+'9.คำตากล้า'!K48+'10.พระอาจารย์มั่น'!K48+'11.อากาศอำนวย'!K48+'12.พระอาจารย์วัน'!K48+'13.เต่างอย'!K48+'14.โคกศรีสุพรรณ'!K48+'15.เจริญศิลป์'!K48+'16.โพนนาแก้ว'!K48+'17.สว่างแดนดิน'!K48+'18.พระอาจารย์แบน'!K48</f>
        <v>0</v>
      </c>
      <c r="L48" s="110">
        <f>+'1.สกลนคร ใส่เดือน พย มาด้วย'!L48+'2.กุสุมาลย์'!L48+'3.กุดบาก'!L48+'4.พระอาจารย์ฝั้น '!L48+'5.พังโคน ใส่มา 12 เดือน'!L48+'6.วาริชภูมิ'!L48+'7.นิคมน้ำอูน'!L48+'8.วานรนิวาส'!L48+'9.คำตากล้า'!L48+'10.พระอาจารย์มั่น'!L48+'11.อากาศอำนวย'!L48+'12.พระอาจารย์วัน'!L48+'13.เต่างอย'!L48+'14.โคกศรีสุพรรณ'!L48+'15.เจริญศิลป์'!L48+'16.โพนนาแก้ว'!L48+'17.สว่างแดนดิน'!L48+'18.พระอาจารย์แบน'!L48</f>
        <v>99750</v>
      </c>
      <c r="M48" s="110">
        <f>+'1.สกลนคร ใส่เดือน พย มาด้วย'!M48+'2.กุสุมาลย์'!M48+'3.กุดบาก'!M48+'4.พระอาจารย์ฝั้น '!M48+'5.พังโคน ใส่มา 12 เดือน'!M48+'6.วาริชภูมิ'!M48+'7.นิคมน้ำอูน'!M48+'8.วานรนิวาส'!M48+'9.คำตากล้า'!M48+'10.พระอาจารย์มั่น'!M48+'11.อากาศอำนวย'!M48+'12.พระอาจารย์วัน'!M48+'13.เต่างอย'!M48+'14.โคกศรีสุพรรณ'!M48+'15.เจริญศิลป์'!M48+'16.โพนนาแก้ว'!M48+'17.สว่างแดนดิน'!M48+'18.พระอาจารย์แบน'!M48</f>
        <v>0</v>
      </c>
      <c r="N48" s="110">
        <f>+'1.สกลนคร ใส่เดือน พย มาด้วย'!N48+'2.กุสุมาลย์'!N48+'3.กุดบาก'!N48+'4.พระอาจารย์ฝั้น '!N48+'5.พังโคน ใส่มา 12 เดือน'!N48+'6.วาริชภูมิ'!N48+'7.นิคมน้ำอูน'!N48+'8.วานรนิวาส'!N48+'9.คำตากล้า'!N48+'10.พระอาจารย์มั่น'!N48+'11.อากาศอำนวย'!N48+'12.พระอาจารย์วัน'!N48+'13.เต่างอย'!N48+'14.โคกศรีสุพรรณ'!N48+'15.เจริญศิลป์'!N48+'16.โพนนาแก้ว'!N48+'17.สว่างแดนดิน'!N48+'18.พระอาจารย์แบน'!N48</f>
        <v>0</v>
      </c>
      <c r="O48" s="110">
        <f>+'1.สกลนคร ใส่เดือน พย มาด้วย'!O48+'2.กุสุมาลย์'!O48+'3.กุดบาก'!O48+'4.พระอาจารย์ฝั้น '!O48+'5.พังโคน ใส่มา 12 เดือน'!O48+'6.วาริชภูมิ'!O48+'7.นิคมน้ำอูน'!O48+'8.วานรนิวาส'!O48+'9.คำตากล้า'!O48+'10.พระอาจารย์มั่น'!O48+'11.อากาศอำนวย'!O48+'12.พระอาจารย์วัน'!O48+'13.เต่างอย'!O48+'14.โคกศรีสุพรรณ'!O48+'15.เจริญศิลป์'!O48+'16.โพนนาแก้ว'!O48+'17.สว่างแดนดิน'!O48+'18.พระอาจารย์แบน'!O48</f>
        <v>0</v>
      </c>
      <c r="P48" s="110">
        <f>+'1.สกลนคร ใส่เดือน พย มาด้วย'!P48+'2.กุสุมาลย์'!P48+'3.กุดบาก'!P48+'4.พระอาจารย์ฝั้น '!P48+'5.พังโคน ใส่มา 12 เดือน'!P48+'6.วาริชภูมิ'!P48+'7.นิคมน้ำอูน'!P48+'8.วานรนิวาส'!P48+'9.คำตากล้า'!P48+'10.พระอาจารย์มั่น'!P48+'11.อากาศอำนวย'!P48+'12.พระอาจารย์วัน'!P48+'13.เต่างอย'!P48+'14.โคกศรีสุพรรณ'!P48+'15.เจริญศิลป์'!P48+'16.โพนนาแก้ว'!P48+'17.สว่างแดนดิน'!P48+'18.พระอาจารย์แบน'!P48</f>
        <v>0</v>
      </c>
      <c r="Q48" s="110">
        <f>+'1.สกลนคร ใส่เดือน พย มาด้วย'!Q48+'2.กุสุมาลย์'!Q48+'3.กุดบาก'!Q48+'4.พระอาจารย์ฝั้น '!Q48+'5.พังโคน ใส่มา 12 เดือน'!Q48+'6.วาริชภูมิ'!Q48+'7.นิคมน้ำอูน'!Q48+'8.วานรนิวาส'!Q48+'9.คำตากล้า'!Q48+'10.พระอาจารย์มั่น'!Q48+'11.อากาศอำนวย'!Q48+'12.พระอาจารย์วัน'!Q48+'13.เต่างอย'!Q48+'14.โคกศรีสุพรรณ'!Q48+'15.เจริญศิลป์'!Q48+'16.โพนนาแก้ว'!Q48+'17.สว่างแดนดิน'!Q48+'18.พระอาจารย์แบน'!Q48</f>
        <v>0</v>
      </c>
      <c r="R48" s="110">
        <f>+'1.สกลนคร ใส่เดือน พย มาด้วย'!R48+'2.กุสุมาลย์'!R48+'3.กุดบาก'!R48+'4.พระอาจารย์ฝั้น '!R48+'5.พังโคน ใส่มา 12 เดือน'!R48+'6.วาริชภูมิ'!R48+'7.นิคมน้ำอูน'!R48+'8.วานรนิวาส'!R48+'9.คำตากล้า'!R48+'10.พระอาจารย์มั่น'!R48+'11.อากาศอำนวย'!R48+'12.พระอาจารย์วัน'!R48+'13.เต่างอย'!R48+'14.โคกศรีสุพรรณ'!R48+'15.เจริญศิลป์'!R48+'16.โพนนาแก้ว'!R48+'17.สว่างแดนดิน'!R48+'18.พระอาจารย์แบน'!R48</f>
        <v>0</v>
      </c>
      <c r="S48" s="110">
        <f>+'1.สกลนคร ใส่เดือน พย มาด้วย'!S48+'2.กุสุมาลย์'!S48+'3.กุดบาก'!S48+'4.พระอาจารย์ฝั้น '!S48+'5.พังโคน ใส่มา 12 เดือน'!S48+'6.วาริชภูมิ'!S48+'7.นิคมน้ำอูน'!S48+'8.วานรนิวาส'!S48+'9.คำตากล้า'!S48+'10.พระอาจารย์มั่น'!S48+'11.อากาศอำนวย'!S48+'12.พระอาจารย์วัน'!S48+'13.เต่างอย'!S48+'14.โคกศรีสุพรรณ'!S48+'15.เจริญศิลป์'!S48+'16.โพนนาแก้ว'!S48+'17.สว่างแดนดิน'!S48+'18.พระอาจารย์แบน'!S48</f>
        <v>0</v>
      </c>
      <c r="T48" s="110">
        <f>+'1.สกลนคร ใส่เดือน พย มาด้วย'!T48+'2.กุสุมาลย์'!T48+'3.กุดบาก'!T48+'4.พระอาจารย์ฝั้น '!T48+'5.พังโคน ใส่มา 12 เดือน'!T48+'6.วาริชภูมิ'!T48+'7.นิคมน้ำอูน'!T48+'8.วานรนิวาส'!T48+'9.คำตากล้า'!T48+'10.พระอาจารย์มั่น'!T48+'11.อากาศอำนวย'!T48+'12.พระอาจารย์วัน'!T48+'13.เต่างอย'!T48+'14.โคกศรีสุพรรณ'!T48+'15.เจริญศิลป์'!T48+'16.โพนนาแก้ว'!T48+'17.สว่างแดนดิน'!T48+'18.พระอาจารย์แบน'!T48</f>
        <v>0</v>
      </c>
      <c r="U48" s="110">
        <f>+'1.สกลนคร ใส่เดือน พย มาด้วย'!U48+'2.กุสุมาลย์'!U48+'3.กุดบาก'!U48+'4.พระอาจารย์ฝั้น '!U48+'5.พังโคน ใส่มา 12 เดือน'!U48+'6.วาริชภูมิ'!U48+'7.นิคมน้ำอูน'!U48+'8.วานรนิวาส'!U48+'9.คำตากล้า'!U48+'10.พระอาจารย์มั่น'!U48+'11.อากาศอำนวย'!U48+'12.พระอาจารย์วัน'!U48+'13.เต่างอย'!U48+'14.โคกศรีสุพรรณ'!U48+'15.เจริญศิลป์'!U48+'16.โพนนาแก้ว'!U48+'17.สว่างแดนดิน'!U48+'18.พระอาจารย์แบน'!U48</f>
        <v>0</v>
      </c>
      <c r="V48" s="110">
        <f>+'1.สกลนคร ใส่เดือน พย มาด้วย'!V48+'2.กุสุมาลย์'!V48+'3.กุดบาก'!V48+'4.พระอาจารย์ฝั้น '!V48+'5.พังโคน ใส่มา 12 เดือน'!V48+'6.วาริชภูมิ'!V48+'7.นิคมน้ำอูน'!V48+'8.วานรนิวาส'!V48+'9.คำตากล้า'!V48+'10.พระอาจารย์มั่น'!V48+'11.อากาศอำนวย'!V48+'12.พระอาจารย์วัน'!V48+'13.เต่างอย'!V48+'14.โคกศรีสุพรรณ'!V48+'15.เจริญศิลป์'!V48+'16.โพนนาแก้ว'!V48+'17.สว่างแดนดิน'!V48+'18.พระอาจารย์แบน'!V48</f>
        <v>0</v>
      </c>
      <c r="W48" s="110">
        <f>+'1.สกลนคร ใส่เดือน พย มาด้วย'!W48+'2.กุสุมาลย์'!W48+'3.กุดบาก'!W48+'4.พระอาจารย์ฝั้น '!W48+'5.พังโคน ใส่มา 12 เดือน'!W48+'6.วาริชภูมิ'!W48+'7.นิคมน้ำอูน'!W48+'8.วานรนิวาส'!W48+'9.คำตากล้า'!W48+'10.พระอาจารย์มั่น'!W48+'11.อากาศอำนวย'!W48+'12.พระอาจารย์วัน'!W48+'13.เต่างอย'!W48+'14.โคกศรีสุพรรณ'!W48+'15.เจริญศิลป์'!W48+'16.โพนนาแก้ว'!W48+'17.สว่างแดนดิน'!W48+'18.พระอาจารย์แบน'!W48</f>
        <v>0</v>
      </c>
      <c r="X48" s="110">
        <f>+'1.สกลนคร ใส่เดือน พย มาด้วย'!X48+'2.กุสุมาลย์'!X48+'3.กุดบาก'!X48+'4.พระอาจารย์ฝั้น '!X48+'5.พังโคน ใส่มา 12 เดือน'!X48+'6.วาริชภูมิ'!X48+'7.นิคมน้ำอูน'!X48+'8.วานรนิวาส'!X48+'9.คำตากล้า'!X48+'10.พระอาจารย์มั่น'!X48+'11.อากาศอำนวย'!X48+'12.พระอาจารย์วัน'!X48+'13.เต่างอย'!X48+'14.โคกศรีสุพรรณ'!X48+'15.เจริญศิลป์'!X48+'16.โพนนาแก้ว'!X48+'17.สว่างแดนดิน'!X48+'18.พระอาจารย์แบน'!X48</f>
        <v>0</v>
      </c>
      <c r="Y48" s="110">
        <f>+'1.สกลนคร ใส่เดือน พย มาด้วย'!Y48+'2.กุสุมาลย์'!Y48+'3.กุดบาก'!Y48+'4.พระอาจารย์ฝั้น '!Y48+'5.พังโคน ใส่มา 12 เดือน'!Y48+'6.วาริชภูมิ'!Y48+'7.นิคมน้ำอูน'!Y48+'8.วานรนิวาส'!Y48+'9.คำตากล้า'!Y48+'10.พระอาจารย์มั่น'!Y48+'11.อากาศอำนวย'!Y48+'12.พระอาจารย์วัน'!Y48+'13.เต่างอย'!Y48+'14.โคกศรีสุพรรณ'!Y48+'15.เจริญศิลป์'!Y48+'16.โพนนาแก้ว'!Y48+'17.สว่างแดนดิน'!Y48+'18.พระอาจารย์แบน'!Y48</f>
        <v>0</v>
      </c>
      <c r="Z48" s="110">
        <f>+'1.สกลนคร ใส่เดือน พย มาด้วย'!Z48+'2.กุสุมาลย์'!Z48+'3.กุดบาก'!Z48+'4.พระอาจารย์ฝั้น '!Z48+'5.พังโคน ใส่มา 12 เดือน'!Z48+'6.วาริชภูมิ'!Z48+'7.นิคมน้ำอูน'!Z48+'8.วานรนิวาส'!Z48+'9.คำตากล้า'!Z48+'10.พระอาจารย์มั่น'!Z48+'11.อากาศอำนวย'!Z48+'12.พระอาจารย์วัน'!Z48+'13.เต่างอย'!Z48+'14.โคกศรีสุพรรณ'!Z48+'15.เจริญศิลป์'!Z48+'16.โพนนาแก้ว'!Z48+'17.สว่างแดนดิน'!Z48+'18.พระอาจารย์แบน'!Z48</f>
        <v>0</v>
      </c>
      <c r="AA48" s="110">
        <f>+'1.สกลนคร ใส่เดือน พย มาด้วย'!AA48+'2.กุสุมาลย์'!AA48+'3.กุดบาก'!AA48+'4.พระอาจารย์ฝั้น '!AA48+'5.พังโคน ใส่มา 12 เดือน'!AA48+'6.วาริชภูมิ'!AA48+'7.นิคมน้ำอูน'!AA48+'8.วานรนิวาส'!AA48+'9.คำตากล้า'!AA48+'10.พระอาจารย์มั่น'!AA48+'11.อากาศอำนวย'!AA48+'12.พระอาจารย์วัน'!AA48+'13.เต่างอย'!AA48+'14.โคกศรีสุพรรณ'!AA48+'15.เจริญศิลป์'!AA48+'16.โพนนาแก้ว'!AA48+'17.สว่างแดนดิน'!AA48+'18.พระอาจารย์แบน'!AA48</f>
        <v>0</v>
      </c>
      <c r="AB48" s="110">
        <f>+'1.สกลนคร ใส่เดือน พย มาด้วย'!AB48+'2.กุสุมาลย์'!AB48+'3.กุดบาก'!AB48+'4.พระอาจารย์ฝั้น '!AB48+'5.พังโคน ใส่มา 12 เดือน'!AB48+'6.วาริชภูมิ'!AB48+'7.นิคมน้ำอูน'!AB48+'8.วานรนิวาส'!AB48+'9.คำตากล้า'!AB48+'10.พระอาจารย์มั่น'!AB48+'11.อากาศอำนวย'!AB48+'12.พระอาจารย์วัน'!AB48+'13.เต่างอย'!AB48+'14.โคกศรีสุพรรณ'!AB48+'15.เจริญศิลป์'!AB48+'16.โพนนาแก้ว'!AB48+'17.สว่างแดนดิน'!AB48+'18.พระอาจารย์แบน'!AB48</f>
        <v>0</v>
      </c>
      <c r="AC48" s="110">
        <f>+'1.สกลนคร ใส่เดือน พย มาด้วย'!AC48+'2.กุสุมาลย์'!AC48+'3.กุดบาก'!AC48+'4.พระอาจารย์ฝั้น '!AC48+'5.พังโคน ใส่มา 12 เดือน'!AC48+'6.วาริชภูมิ'!AC48+'7.นิคมน้ำอูน'!AC48+'8.วานรนิวาส'!AC48+'9.คำตากล้า'!AC48+'10.พระอาจารย์มั่น'!AC48+'11.อากาศอำนวย'!AC48+'12.พระอาจารย์วัน'!AC48+'13.เต่างอย'!AC48+'14.โคกศรีสุพรรณ'!AC48+'15.เจริญศิลป์'!AC48+'16.โพนนาแก้ว'!AC48+'17.สว่างแดนดิน'!AC48+'18.พระอาจารย์แบน'!AC48</f>
        <v>0</v>
      </c>
      <c r="AD48" s="110" t="e">
        <f t="shared" si="13"/>
        <v>#VALUE!</v>
      </c>
      <c r="AE48" s="111" t="e">
        <f t="shared" si="14"/>
        <v>#VALUE!</v>
      </c>
      <c r="AF48" s="110" t="e">
        <f t="shared" si="15"/>
        <v>#VALUE!</v>
      </c>
      <c r="AG48" s="111" t="e">
        <f t="shared" si="16"/>
        <v>#VALUE!</v>
      </c>
    </row>
    <row r="49" spans="2:33" ht="24" customHeight="1">
      <c r="B49" s="109"/>
      <c r="C49" s="109"/>
      <c r="D49" s="109" t="s">
        <v>134</v>
      </c>
      <c r="E49" s="110">
        <f>+'1.สกลนคร ใส่เดือน พย มาด้วย'!E49+'2.กุสุมาลย์'!E49+'3.กุดบาก'!E49+'4.พระอาจารย์ฝั้น '!E49+'5.พังโคน ใส่มา 12 เดือน'!E49+'6.วาริชภูมิ'!E49+'7.นิคมน้ำอูน'!E49+'8.วานรนิวาส'!E49+'9.คำตากล้า'!E49+'10.พระอาจารย์มั่น'!E49+'11.อากาศอำนวย'!E49+'12.พระอาจารย์วัน'!E49+'13.เต่างอย'!E49+'14.โคกศรีสุพรรณ'!E49+'15.เจริญศิลป์'!E49+'16.โพนนาแก้ว'!E49+'17.สว่างแดนดิน'!E49+'18.พระอาจารย์แบน'!E49</f>
        <v>8500</v>
      </c>
      <c r="F49" s="110">
        <f>+'1.สกลนคร ใส่เดือน พย มาด้วย'!F49+'2.กุสุมาลย์'!F49+'3.กุดบาก'!F49+'4.พระอาจารย์ฝั้น '!F49+'5.พังโคน ใส่มา 12 เดือน'!F49+'6.วาริชภูมิ'!F49+'7.นิคมน้ำอูน'!F49+'8.วานรนิวาส'!F49+'9.คำตากล้า'!F49+'10.พระอาจารย์มั่น'!F49+'11.อากาศอำนวย'!F49+'12.พระอาจารย์วัน'!F49+'13.เต่างอย'!F49+'14.โคกศรีสุพรรณ'!F49+'15.เจริญศิลป์'!F49+'16.โพนนาแก้ว'!F49+'17.สว่างแดนดิน'!F49+'18.พระอาจารย์แบน'!F49</f>
        <v>497456.14</v>
      </c>
      <c r="G49" s="110" t="e">
        <f>+'1.สกลนคร ใส่เดือน พย มาด้วย'!G49+'2.กุสุมาลย์'!G49+'3.กุดบาก'!G49+'4.พระอาจารย์ฝั้น '!G49+'5.พังโคน ใส่มา 12 เดือน'!G49+'6.วาริชภูมิ'!G49+'7.นิคมน้ำอูน'!G49+'8.วานรนิวาส'!G49+'9.คำตากล้า'!G49+'10.พระอาจารย์มั่น'!G49+'11.อากาศอำนวย'!G49+'12.พระอาจารย์วัน'!G49+'13.เต่างอย'!G49+'14.โคกศรีสุพรรณ'!G49+'15.เจริญศิลป์'!G49+'16.โพนนาแก้ว'!G49+'17.สว่างแดนดิน'!G49+'18.พระอาจารย์แบน'!G49</f>
        <v>#VALUE!</v>
      </c>
      <c r="H49" s="110">
        <f>+'1.สกลนคร ใส่เดือน พย มาด้วย'!H49+'2.กุสุมาลย์'!H49+'3.กุดบาก'!H49+'4.พระอาจารย์ฝั้น '!H49+'5.พังโคน ใส่มา 12 เดือน'!H49+'6.วาริชภูมิ'!H49+'7.นิคมน้ำอูน'!H49+'8.วานรนิวาส'!H49+'9.คำตากล้า'!H49+'10.พระอาจารย์มั่น'!H49+'11.อากาศอำนวย'!H49+'12.พระอาจารย์วัน'!H49+'13.เต่างอย'!H49+'14.โคกศรีสุพรรณ'!H49+'15.เจริญศิลป์'!H49+'16.โพนนาแก้ว'!H49+'17.สว่างแดนดิน'!H49+'18.พระอาจารย์แบน'!H49</f>
        <v>0</v>
      </c>
      <c r="I49" s="110">
        <f>+'1.สกลนคร ใส่เดือน พย มาด้วย'!I49+'2.กุสุมาลย์'!I49+'3.กุดบาก'!I49+'4.พระอาจารย์ฝั้น '!I49+'5.พังโคน ใส่มา 12 เดือน'!I49+'6.วาริชภูมิ'!I49+'7.นิคมน้ำอูน'!I49+'8.วานรนิวาส'!I49+'9.คำตากล้า'!I49+'10.พระอาจารย์มั่น'!I49+'11.อากาศอำนวย'!I49+'12.พระอาจารย์วัน'!I49+'13.เต่างอย'!I49+'14.โคกศรีสุพรรณ'!I49+'15.เจริญศิลป์'!I49+'16.โพนนาแก้ว'!I49+'17.สว่างแดนดิน'!I49+'18.พระอาจารย์แบน'!I49</f>
        <v>0</v>
      </c>
      <c r="J49" s="110">
        <f>+'1.สกลนคร ใส่เดือน พย มาด้วย'!J49+'2.กุสุมาลย์'!J49+'3.กุดบาก'!J49+'4.พระอาจารย์ฝั้น '!J49+'5.พังโคน ใส่มา 12 เดือน'!J49+'6.วาริชภูมิ'!J49+'7.นิคมน้ำอูน'!J49+'8.วานรนิวาส'!J49+'9.คำตากล้า'!J49+'10.พระอาจารย์มั่น'!J49+'11.อากาศอำนวย'!J49+'12.พระอาจารย์วัน'!J49+'13.เต่างอย'!J49+'14.โคกศรีสุพรรณ'!J49+'15.เจริญศิลป์'!J49+'16.โพนนาแก้ว'!J49+'17.สว่างแดนดิน'!J49+'18.พระอาจารย์แบน'!J49</f>
        <v>0</v>
      </c>
      <c r="K49" s="110">
        <f>+'1.สกลนคร ใส่เดือน พย มาด้วย'!K49+'2.กุสุมาลย์'!K49+'3.กุดบาก'!K49+'4.พระอาจารย์ฝั้น '!K49+'5.พังโคน ใส่มา 12 เดือน'!K49+'6.วาริชภูมิ'!K49+'7.นิคมน้ำอูน'!K49+'8.วานรนิวาส'!K49+'9.คำตากล้า'!K49+'10.พระอาจารย์มั่น'!K49+'11.อากาศอำนวย'!K49+'12.พระอาจารย์วัน'!K49+'13.เต่างอย'!K49+'14.โคกศรีสุพรรณ'!K49+'15.เจริญศิลป์'!K49+'16.โพนนาแก้ว'!K49+'17.สว่างแดนดิน'!K49+'18.พระอาจารย์แบน'!K49</f>
        <v>0</v>
      </c>
      <c r="L49" s="110">
        <f>+'1.สกลนคร ใส่เดือน พย มาด้วย'!L49+'2.กุสุมาลย์'!L49+'3.กุดบาก'!L49+'4.พระอาจารย์ฝั้น '!L49+'5.พังโคน ใส่มา 12 เดือน'!L49+'6.วาริชภูมิ'!L49+'7.นิคมน้ำอูน'!L49+'8.วานรนิวาส'!L49+'9.คำตากล้า'!L49+'10.พระอาจารย์มั่น'!L49+'11.อากาศอำนวย'!L49+'12.พระอาจารย์วัน'!L49+'13.เต่างอย'!L49+'14.โคกศรีสุพรรณ'!L49+'15.เจริญศิลป์'!L49+'16.โพนนาแก้ว'!L49+'17.สว่างแดนดิน'!L49+'18.พระอาจารย์แบน'!L49</f>
        <v>0</v>
      </c>
      <c r="M49" s="110">
        <f>+'1.สกลนคร ใส่เดือน พย มาด้วย'!M49+'2.กุสุมาลย์'!M49+'3.กุดบาก'!M49+'4.พระอาจารย์ฝั้น '!M49+'5.พังโคน ใส่มา 12 เดือน'!M49+'6.วาริชภูมิ'!M49+'7.นิคมน้ำอูน'!M49+'8.วานรนิวาส'!M49+'9.คำตากล้า'!M49+'10.พระอาจารย์มั่น'!M49+'11.อากาศอำนวย'!M49+'12.พระอาจารย์วัน'!M49+'13.เต่างอย'!M49+'14.โคกศรีสุพรรณ'!M49+'15.เจริญศิลป์'!M49+'16.โพนนาแก้ว'!M49+'17.สว่างแดนดิน'!M49+'18.พระอาจารย์แบน'!M49</f>
        <v>0</v>
      </c>
      <c r="N49" s="110">
        <f>+'1.สกลนคร ใส่เดือน พย มาด้วย'!N49+'2.กุสุมาลย์'!N49+'3.กุดบาก'!N49+'4.พระอาจารย์ฝั้น '!N49+'5.พังโคน ใส่มา 12 เดือน'!N49+'6.วาริชภูมิ'!N49+'7.นิคมน้ำอูน'!N49+'8.วานรนิวาส'!N49+'9.คำตากล้า'!N49+'10.พระอาจารย์มั่น'!N49+'11.อากาศอำนวย'!N49+'12.พระอาจารย์วัน'!N49+'13.เต่างอย'!N49+'14.โคกศรีสุพรรณ'!N49+'15.เจริญศิลป์'!N49+'16.โพนนาแก้ว'!N49+'17.สว่างแดนดิน'!N49+'18.พระอาจารย์แบน'!N49</f>
        <v>0</v>
      </c>
      <c r="O49" s="110">
        <f>+'1.สกลนคร ใส่เดือน พย มาด้วย'!O49+'2.กุสุมาลย์'!O49+'3.กุดบาก'!O49+'4.พระอาจารย์ฝั้น '!O49+'5.พังโคน ใส่มา 12 เดือน'!O49+'6.วาริชภูมิ'!O49+'7.นิคมน้ำอูน'!O49+'8.วานรนิวาส'!O49+'9.คำตากล้า'!O49+'10.พระอาจารย์มั่น'!O49+'11.อากาศอำนวย'!O49+'12.พระอาจารย์วัน'!O49+'13.เต่างอย'!O49+'14.โคกศรีสุพรรณ'!O49+'15.เจริญศิลป์'!O49+'16.โพนนาแก้ว'!O49+'17.สว่างแดนดิน'!O49+'18.พระอาจารย์แบน'!O49</f>
        <v>0</v>
      </c>
      <c r="P49" s="110">
        <f>+'1.สกลนคร ใส่เดือน พย มาด้วย'!P49+'2.กุสุมาลย์'!P49+'3.กุดบาก'!P49+'4.พระอาจารย์ฝั้น '!P49+'5.พังโคน ใส่มา 12 เดือน'!P49+'6.วาริชภูมิ'!P49+'7.นิคมน้ำอูน'!P49+'8.วานรนิวาส'!P49+'9.คำตากล้า'!P49+'10.พระอาจารย์มั่น'!P49+'11.อากาศอำนวย'!P49+'12.พระอาจารย์วัน'!P49+'13.เต่างอย'!P49+'14.โคกศรีสุพรรณ'!P49+'15.เจริญศิลป์'!P49+'16.โพนนาแก้ว'!P49+'17.สว่างแดนดิน'!P49+'18.พระอาจารย์แบน'!P49</f>
        <v>0</v>
      </c>
      <c r="Q49" s="110">
        <f>+'1.สกลนคร ใส่เดือน พย มาด้วย'!Q49+'2.กุสุมาลย์'!Q49+'3.กุดบาก'!Q49+'4.พระอาจารย์ฝั้น '!Q49+'5.พังโคน ใส่มา 12 เดือน'!Q49+'6.วาริชภูมิ'!Q49+'7.นิคมน้ำอูน'!Q49+'8.วานรนิวาส'!Q49+'9.คำตากล้า'!Q49+'10.พระอาจารย์มั่น'!Q49+'11.อากาศอำนวย'!Q49+'12.พระอาจารย์วัน'!Q49+'13.เต่างอย'!Q49+'14.โคกศรีสุพรรณ'!Q49+'15.เจริญศิลป์'!Q49+'16.โพนนาแก้ว'!Q49+'17.สว่างแดนดิน'!Q49+'18.พระอาจารย์แบน'!Q49</f>
        <v>0</v>
      </c>
      <c r="R49" s="110">
        <f>+'1.สกลนคร ใส่เดือน พย มาด้วย'!R49+'2.กุสุมาลย์'!R49+'3.กุดบาก'!R49+'4.พระอาจารย์ฝั้น '!R49+'5.พังโคน ใส่มา 12 เดือน'!R49+'6.วาริชภูมิ'!R49+'7.นิคมน้ำอูน'!R49+'8.วานรนิวาส'!R49+'9.คำตากล้า'!R49+'10.พระอาจารย์มั่น'!R49+'11.อากาศอำนวย'!R49+'12.พระอาจารย์วัน'!R49+'13.เต่างอย'!R49+'14.โคกศรีสุพรรณ'!R49+'15.เจริญศิลป์'!R49+'16.โพนนาแก้ว'!R49+'17.สว่างแดนดิน'!R49+'18.พระอาจารย์แบน'!R49</f>
        <v>0</v>
      </c>
      <c r="S49" s="110">
        <f>+'1.สกลนคร ใส่เดือน พย มาด้วย'!S49+'2.กุสุมาลย์'!S49+'3.กุดบาก'!S49+'4.พระอาจารย์ฝั้น '!S49+'5.พังโคน ใส่มา 12 เดือน'!S49+'6.วาริชภูมิ'!S49+'7.นิคมน้ำอูน'!S49+'8.วานรนิวาส'!S49+'9.คำตากล้า'!S49+'10.พระอาจารย์มั่น'!S49+'11.อากาศอำนวย'!S49+'12.พระอาจารย์วัน'!S49+'13.เต่างอย'!S49+'14.โคกศรีสุพรรณ'!S49+'15.เจริญศิลป์'!S49+'16.โพนนาแก้ว'!S49+'17.สว่างแดนดิน'!S49+'18.พระอาจารย์แบน'!S49</f>
        <v>0</v>
      </c>
      <c r="T49" s="110">
        <f>+'1.สกลนคร ใส่เดือน พย มาด้วย'!T49+'2.กุสุมาลย์'!T49+'3.กุดบาก'!T49+'4.พระอาจารย์ฝั้น '!T49+'5.พังโคน ใส่มา 12 เดือน'!T49+'6.วาริชภูมิ'!T49+'7.นิคมน้ำอูน'!T49+'8.วานรนิวาส'!T49+'9.คำตากล้า'!T49+'10.พระอาจารย์มั่น'!T49+'11.อากาศอำนวย'!T49+'12.พระอาจารย์วัน'!T49+'13.เต่างอย'!T49+'14.โคกศรีสุพรรณ'!T49+'15.เจริญศิลป์'!T49+'16.โพนนาแก้ว'!T49+'17.สว่างแดนดิน'!T49+'18.พระอาจารย์แบน'!T49</f>
        <v>0</v>
      </c>
      <c r="U49" s="110">
        <f>+'1.สกลนคร ใส่เดือน พย มาด้วย'!U49+'2.กุสุมาลย์'!U49+'3.กุดบาก'!U49+'4.พระอาจารย์ฝั้น '!U49+'5.พังโคน ใส่มา 12 เดือน'!U49+'6.วาริชภูมิ'!U49+'7.นิคมน้ำอูน'!U49+'8.วานรนิวาส'!U49+'9.คำตากล้า'!U49+'10.พระอาจารย์มั่น'!U49+'11.อากาศอำนวย'!U49+'12.พระอาจารย์วัน'!U49+'13.เต่างอย'!U49+'14.โคกศรีสุพรรณ'!U49+'15.เจริญศิลป์'!U49+'16.โพนนาแก้ว'!U49+'17.สว่างแดนดิน'!U49+'18.พระอาจารย์แบน'!U49</f>
        <v>0</v>
      </c>
      <c r="V49" s="110">
        <f>+'1.สกลนคร ใส่เดือน พย มาด้วย'!V49+'2.กุสุมาลย์'!V49+'3.กุดบาก'!V49+'4.พระอาจารย์ฝั้น '!V49+'5.พังโคน ใส่มา 12 เดือน'!V49+'6.วาริชภูมิ'!V49+'7.นิคมน้ำอูน'!V49+'8.วานรนิวาส'!V49+'9.คำตากล้า'!V49+'10.พระอาจารย์มั่น'!V49+'11.อากาศอำนวย'!V49+'12.พระอาจารย์วัน'!V49+'13.เต่างอย'!V49+'14.โคกศรีสุพรรณ'!V49+'15.เจริญศิลป์'!V49+'16.โพนนาแก้ว'!V49+'17.สว่างแดนดิน'!V49+'18.พระอาจารย์แบน'!V49</f>
        <v>0</v>
      </c>
      <c r="W49" s="110">
        <f>+'1.สกลนคร ใส่เดือน พย มาด้วย'!W49+'2.กุสุมาลย์'!W49+'3.กุดบาก'!W49+'4.พระอาจารย์ฝั้น '!W49+'5.พังโคน ใส่มา 12 เดือน'!W49+'6.วาริชภูมิ'!W49+'7.นิคมน้ำอูน'!W49+'8.วานรนิวาส'!W49+'9.คำตากล้า'!W49+'10.พระอาจารย์มั่น'!W49+'11.อากาศอำนวย'!W49+'12.พระอาจารย์วัน'!W49+'13.เต่างอย'!W49+'14.โคกศรีสุพรรณ'!W49+'15.เจริญศิลป์'!W49+'16.โพนนาแก้ว'!W49+'17.สว่างแดนดิน'!W49+'18.พระอาจารย์แบน'!W49</f>
        <v>0</v>
      </c>
      <c r="X49" s="110">
        <f>+'1.สกลนคร ใส่เดือน พย มาด้วย'!X49+'2.กุสุมาลย์'!X49+'3.กุดบาก'!X49+'4.พระอาจารย์ฝั้น '!X49+'5.พังโคน ใส่มา 12 เดือน'!X49+'6.วาริชภูมิ'!X49+'7.นิคมน้ำอูน'!X49+'8.วานรนิวาส'!X49+'9.คำตากล้า'!X49+'10.พระอาจารย์มั่น'!X49+'11.อากาศอำนวย'!X49+'12.พระอาจารย์วัน'!X49+'13.เต่างอย'!X49+'14.โคกศรีสุพรรณ'!X49+'15.เจริญศิลป์'!X49+'16.โพนนาแก้ว'!X49+'17.สว่างแดนดิน'!X49+'18.พระอาจารย์แบน'!X49</f>
        <v>0</v>
      </c>
      <c r="Y49" s="110">
        <f>+'1.สกลนคร ใส่เดือน พย มาด้วย'!Y49+'2.กุสุมาลย์'!Y49+'3.กุดบาก'!Y49+'4.พระอาจารย์ฝั้น '!Y49+'5.พังโคน ใส่มา 12 เดือน'!Y49+'6.วาริชภูมิ'!Y49+'7.นิคมน้ำอูน'!Y49+'8.วานรนิวาส'!Y49+'9.คำตากล้า'!Y49+'10.พระอาจารย์มั่น'!Y49+'11.อากาศอำนวย'!Y49+'12.พระอาจารย์วัน'!Y49+'13.เต่างอย'!Y49+'14.โคกศรีสุพรรณ'!Y49+'15.เจริญศิลป์'!Y49+'16.โพนนาแก้ว'!Y49+'17.สว่างแดนดิน'!Y49+'18.พระอาจารย์แบน'!Y49</f>
        <v>0</v>
      </c>
      <c r="Z49" s="110">
        <f>+'1.สกลนคร ใส่เดือน พย มาด้วย'!Z49+'2.กุสุมาลย์'!Z49+'3.กุดบาก'!Z49+'4.พระอาจารย์ฝั้น '!Z49+'5.พังโคน ใส่มา 12 เดือน'!Z49+'6.วาริชภูมิ'!Z49+'7.นิคมน้ำอูน'!Z49+'8.วานรนิวาส'!Z49+'9.คำตากล้า'!Z49+'10.พระอาจารย์มั่น'!Z49+'11.อากาศอำนวย'!Z49+'12.พระอาจารย์วัน'!Z49+'13.เต่างอย'!Z49+'14.โคกศรีสุพรรณ'!Z49+'15.เจริญศิลป์'!Z49+'16.โพนนาแก้ว'!Z49+'17.สว่างแดนดิน'!Z49+'18.พระอาจารย์แบน'!Z49</f>
        <v>0</v>
      </c>
      <c r="AA49" s="110">
        <f>+'1.สกลนคร ใส่เดือน พย มาด้วย'!AA49+'2.กุสุมาลย์'!AA49+'3.กุดบาก'!AA49+'4.พระอาจารย์ฝั้น '!AA49+'5.พังโคน ใส่มา 12 เดือน'!AA49+'6.วาริชภูมิ'!AA49+'7.นิคมน้ำอูน'!AA49+'8.วานรนิวาส'!AA49+'9.คำตากล้า'!AA49+'10.พระอาจารย์มั่น'!AA49+'11.อากาศอำนวย'!AA49+'12.พระอาจารย์วัน'!AA49+'13.เต่างอย'!AA49+'14.โคกศรีสุพรรณ'!AA49+'15.เจริญศิลป์'!AA49+'16.โพนนาแก้ว'!AA49+'17.สว่างแดนดิน'!AA49+'18.พระอาจารย์แบน'!AA49</f>
        <v>0</v>
      </c>
      <c r="AB49" s="110">
        <f>+'1.สกลนคร ใส่เดือน พย มาด้วย'!AB49+'2.กุสุมาลย์'!AB49+'3.กุดบาก'!AB49+'4.พระอาจารย์ฝั้น '!AB49+'5.พังโคน ใส่มา 12 เดือน'!AB49+'6.วาริชภูมิ'!AB49+'7.นิคมน้ำอูน'!AB49+'8.วานรนิวาส'!AB49+'9.คำตากล้า'!AB49+'10.พระอาจารย์มั่น'!AB49+'11.อากาศอำนวย'!AB49+'12.พระอาจารย์วัน'!AB49+'13.เต่างอย'!AB49+'14.โคกศรีสุพรรณ'!AB49+'15.เจริญศิลป์'!AB49+'16.โพนนาแก้ว'!AB49+'17.สว่างแดนดิน'!AB49+'18.พระอาจารย์แบน'!AB49</f>
        <v>0</v>
      </c>
      <c r="AC49" s="110">
        <f>+'1.สกลนคร ใส่เดือน พย มาด้วย'!AC49+'2.กุสุมาลย์'!AC49+'3.กุดบาก'!AC49+'4.พระอาจารย์ฝั้น '!AC49+'5.พังโคน ใส่มา 12 เดือน'!AC49+'6.วาริชภูมิ'!AC49+'7.นิคมน้ำอูน'!AC49+'8.วานรนิวาส'!AC49+'9.คำตากล้า'!AC49+'10.พระอาจารย์มั่น'!AC49+'11.อากาศอำนวย'!AC49+'12.พระอาจารย์วัน'!AC49+'13.เต่างอย'!AC49+'14.โคกศรีสุพรรณ'!AC49+'15.เจริญศิลป์'!AC49+'16.โพนนาแก้ว'!AC49+'17.สว่างแดนดิน'!AC49+'18.พระอาจารย์แบน'!AC49</f>
        <v>0</v>
      </c>
      <c r="AD49" s="110" t="e">
        <f t="shared" si="13"/>
        <v>#VALUE!</v>
      </c>
      <c r="AE49" s="111" t="e">
        <f t="shared" si="14"/>
        <v>#VALUE!</v>
      </c>
      <c r="AF49" s="110" t="e">
        <f t="shared" si="15"/>
        <v>#VALUE!</v>
      </c>
      <c r="AG49" s="111" t="e">
        <f t="shared" si="16"/>
        <v>#VALUE!</v>
      </c>
    </row>
    <row r="50" spans="2:33" ht="24" customHeight="1">
      <c r="B50" s="109"/>
      <c r="C50" s="109"/>
      <c r="D50" s="109" t="s">
        <v>63</v>
      </c>
      <c r="E50" s="110">
        <f>+'1.สกลนคร ใส่เดือน พย มาด้วย'!E50+'2.กุสุมาลย์'!E50+'3.กุดบาก'!E50+'4.พระอาจารย์ฝั้น '!E50+'5.พังโคน ใส่มา 12 เดือน'!E50+'6.วาริชภูมิ'!E50+'7.นิคมน้ำอูน'!E50+'8.วานรนิวาส'!E50+'9.คำตากล้า'!E50+'10.พระอาจารย์มั่น'!E50+'11.อากาศอำนวย'!E50+'12.พระอาจารย์วัน'!E50+'13.เต่างอย'!E50+'14.โคกศรีสุพรรณ'!E50+'15.เจริญศิลป์'!E50+'16.โพนนาแก้ว'!E50+'17.สว่างแดนดิน'!E50+'18.พระอาจารย์แบน'!E50</f>
        <v>197196289.34652001</v>
      </c>
      <c r="F50" s="110">
        <f>+'1.สกลนคร ใส่เดือน พย มาด้วย'!F50+'2.กุสุมาลย์'!F50+'3.กุดบาก'!F50+'4.พระอาจารย์ฝั้น '!F50+'5.พังโคน ใส่มา 12 เดือน'!F50+'6.วาริชภูมิ'!F50+'7.นิคมน้ำอูน'!F50+'8.วานรนิวาส'!F50+'9.คำตากล้า'!F50+'10.พระอาจารย์มั่น'!F50+'11.อากาศอำนวย'!F50+'12.พระอาจารย์วัน'!F50+'13.เต่างอย'!F50+'14.โคกศรีสุพรรณ'!F50+'15.เจริญศิลป์'!F50+'16.โพนนาแก้ว'!F50+'17.สว่างแดนดิน'!F50+'18.พระอาจารย์แบน'!F50</f>
        <v>13318927.170000002</v>
      </c>
      <c r="G50" s="110">
        <f>+'1.สกลนคร ใส่เดือน พย มาด้วย'!G50+'2.กุสุมาลย์'!G50+'3.กุดบาก'!G50+'4.พระอาจารย์ฝั้น '!G50+'5.พังโคน ใส่มา 12 เดือน'!G50+'6.วาริชภูมิ'!G50+'7.นิคมน้ำอูน'!G50+'8.วานรนิวาส'!G50+'9.คำตากล้า'!G50+'10.พระอาจารย์มั่น'!G50+'11.อากาศอำนวย'!G50+'12.พระอาจารย์วัน'!G50+'13.เต่างอย'!G50+'14.โคกศรีสุพรรณ'!G50+'15.เจริญศิลป์'!G50+'16.โพนนาแก้ว'!G50+'17.สว่างแดนดิน'!G50+'18.พระอาจารย์แบน'!G50</f>
        <v>12491933.189999999</v>
      </c>
      <c r="H50" s="110">
        <f>+'1.สกลนคร ใส่เดือน พย มาด้วย'!H50+'2.กุสุมาลย์'!H50+'3.กุดบาก'!H50+'4.พระอาจารย์ฝั้น '!H50+'5.พังโคน ใส่มา 12 เดือน'!H50+'6.วาริชภูมิ'!H50+'7.นิคมน้ำอูน'!H50+'8.วานรนิวาส'!H50+'9.คำตากล้า'!H50+'10.พระอาจารย์มั่น'!H50+'11.อากาศอำนวย'!H50+'12.พระอาจารย์วัน'!H50+'13.เต่างอย'!H50+'14.โคกศรีสุพรรณ'!H50+'15.เจริญศิลป์'!H50+'16.โพนนาแก้ว'!H50+'17.สว่างแดนดิน'!H50+'18.พระอาจารย์แบน'!H50</f>
        <v>716064.18</v>
      </c>
      <c r="I50" s="110">
        <f>+'1.สกลนคร ใส่เดือน พย มาด้วย'!I50+'2.กุสุมาลย์'!I50+'3.กุดบาก'!I50+'4.พระอาจารย์ฝั้น '!I50+'5.พังโคน ใส่มา 12 เดือน'!I50+'6.วาริชภูมิ'!I50+'7.นิคมน้ำอูน'!I50+'8.วานรนิวาส'!I50+'9.คำตากล้า'!I50+'10.พระอาจารย์มั่น'!I50+'11.อากาศอำนวย'!I50+'12.พระอาจารย์วัน'!I50+'13.เต่างอย'!I50+'14.โคกศรีสุพรรณ'!I50+'15.เจริญศิลป์'!I50+'16.โพนนาแก้ว'!I50+'17.สว่างแดนดิน'!I50+'18.พระอาจารย์แบน'!I50</f>
        <v>0</v>
      </c>
      <c r="J50" s="110">
        <f>+'1.สกลนคร ใส่เดือน พย มาด้วย'!J50+'2.กุสุมาลย์'!J50+'3.กุดบาก'!J50+'4.พระอาจารย์ฝั้น '!J50+'5.พังโคน ใส่มา 12 เดือน'!J50+'6.วาริชภูมิ'!J50+'7.นิคมน้ำอูน'!J50+'8.วานรนิวาส'!J50+'9.คำตากล้า'!J50+'10.พระอาจารย์มั่น'!J50+'11.อากาศอำนวย'!J50+'12.พระอาจารย์วัน'!J50+'13.เต่างอย'!J50+'14.โคกศรีสุพรรณ'!J50+'15.เจริญศิลป์'!J50+'16.โพนนาแก้ว'!J50+'17.สว่างแดนดิน'!J50+'18.พระอาจารย์แบน'!J50</f>
        <v>395179</v>
      </c>
      <c r="K50" s="110">
        <f>+'1.สกลนคร ใส่เดือน พย มาด้วย'!K50+'2.กุสุมาลย์'!K50+'3.กุดบาก'!K50+'4.พระอาจารย์ฝั้น '!K50+'5.พังโคน ใส่มา 12 เดือน'!K50+'6.วาริชภูมิ'!K50+'7.นิคมน้ำอูน'!K50+'8.วานรนิวาส'!K50+'9.คำตากล้า'!K50+'10.พระอาจารย์มั่น'!K50+'11.อากาศอำนวย'!K50+'12.พระอาจารย์วัน'!K50+'13.เต่างอย'!K50+'14.โคกศรีสุพรรณ'!K50+'15.เจริญศิลป์'!K50+'16.โพนนาแก้ว'!K50+'17.สว่างแดนดิน'!K50+'18.พระอาจารย์แบน'!K50</f>
        <v>0</v>
      </c>
      <c r="L50" s="110">
        <f>+'1.สกลนคร ใส่เดือน พย มาด้วย'!L50+'2.กุสุมาลย์'!L50+'3.กุดบาก'!L50+'4.พระอาจารย์ฝั้น '!L50+'5.พังโคน ใส่มา 12 เดือน'!L50+'6.วาริชภูมิ'!L50+'7.นิคมน้ำอูน'!L50+'8.วานรนิวาส'!L50+'9.คำตากล้า'!L50+'10.พระอาจารย์มั่น'!L50+'11.อากาศอำนวย'!L50+'12.พระอาจารย์วัน'!L50+'13.เต่างอย'!L50+'14.โคกศรีสุพรรณ'!L50+'15.เจริญศิลป์'!L50+'16.โพนนาแก้ว'!L50+'17.สว่างแดนดิน'!L50+'18.พระอาจารย์แบน'!L50</f>
        <v>1692304.7</v>
      </c>
      <c r="M50" s="110">
        <f>+'1.สกลนคร ใส่เดือน พย มาด้วย'!M50+'2.กุสุมาลย์'!M50+'3.กุดบาก'!M50+'4.พระอาจารย์ฝั้น '!M50+'5.พังโคน ใส่มา 12 เดือน'!M50+'6.วาริชภูมิ'!M50+'7.นิคมน้ำอูน'!M50+'8.วานรนิวาส'!M50+'9.คำตากล้า'!M50+'10.พระอาจารย์มั่น'!M50+'11.อากาศอำนวย'!M50+'12.พระอาจารย์วัน'!M50+'13.เต่างอย'!M50+'14.โคกศรีสุพรรณ'!M50+'15.เจริญศิลป์'!M50+'16.โพนนาแก้ว'!M50+'17.สว่างแดนดิน'!M50+'18.พระอาจารย์แบน'!M50</f>
        <v>0</v>
      </c>
      <c r="N50" s="110">
        <f>+'1.สกลนคร ใส่เดือน พย มาด้วย'!N50+'2.กุสุมาลย์'!N50+'3.กุดบาก'!N50+'4.พระอาจารย์ฝั้น '!N50+'5.พังโคน ใส่มา 12 เดือน'!N50+'6.วาริชภูมิ'!N50+'7.นิคมน้ำอูน'!N50+'8.วานรนิวาส'!N50+'9.คำตากล้า'!N50+'10.พระอาจารย์มั่น'!N50+'11.อากาศอำนวย'!N50+'12.พระอาจารย์วัน'!N50+'13.เต่างอย'!N50+'14.โคกศรีสุพรรณ'!N50+'15.เจริญศิลป์'!N50+'16.โพนนาแก้ว'!N50+'17.สว่างแดนดิน'!N50+'18.พระอาจารย์แบน'!N50</f>
        <v>606696.01</v>
      </c>
      <c r="O50" s="110">
        <f>+'1.สกลนคร ใส่เดือน พย มาด้วย'!O50+'2.กุสุมาลย์'!O50+'3.กุดบาก'!O50+'4.พระอาจารย์ฝั้น '!O50+'5.พังโคน ใส่มา 12 เดือน'!O50+'6.วาริชภูมิ'!O50+'7.นิคมน้ำอูน'!O50+'8.วานรนิวาส'!O50+'9.คำตากล้า'!O50+'10.พระอาจารย์มั่น'!O50+'11.อากาศอำนวย'!O50+'12.พระอาจารย์วัน'!O50+'13.เต่างอย'!O50+'14.โคกศรีสุพรรณ'!O50+'15.เจริญศิลป์'!O50+'16.โพนนาแก้ว'!O50+'17.สว่างแดนดิน'!O50+'18.พระอาจารย์แบน'!O50</f>
        <v>0</v>
      </c>
      <c r="P50" s="110">
        <f>+'1.สกลนคร ใส่เดือน พย มาด้วย'!P50+'2.กุสุมาลย์'!P50+'3.กุดบาก'!P50+'4.พระอาจารย์ฝั้น '!P50+'5.พังโคน ใส่มา 12 เดือน'!P50+'6.วาริชภูมิ'!P50+'7.นิคมน้ำอูน'!P50+'8.วานรนิวาส'!P50+'9.คำตากล้า'!P50+'10.พระอาจารย์มั่น'!P50+'11.อากาศอำนวย'!P50+'12.พระอาจารย์วัน'!P50+'13.เต่างอย'!P50+'14.โคกศรีสุพรรณ'!P50+'15.เจริญศิลป์'!P50+'16.โพนนาแก้ว'!P50+'17.สว่างแดนดิน'!P50+'18.พระอาจารย์แบน'!P50</f>
        <v>575123</v>
      </c>
      <c r="Q50" s="110">
        <f>+'1.สกลนคร ใส่เดือน พย มาด้วย'!Q50+'2.กุสุมาลย์'!Q50+'3.กุดบาก'!Q50+'4.พระอาจารย์ฝั้น '!Q50+'5.พังโคน ใส่มา 12 เดือน'!Q50+'6.วาริชภูมิ'!Q50+'7.นิคมน้ำอูน'!Q50+'8.วานรนิวาส'!Q50+'9.คำตากล้า'!Q50+'10.พระอาจารย์มั่น'!Q50+'11.อากาศอำนวย'!Q50+'12.พระอาจารย์วัน'!Q50+'13.เต่างอย'!Q50+'14.โคกศรีสุพรรณ'!Q50+'15.เจริญศิลป์'!Q50+'16.โพนนาแก้ว'!Q50+'17.สว่างแดนดิน'!Q50+'18.พระอาจารย์แบน'!Q50</f>
        <v>0</v>
      </c>
      <c r="R50" s="110">
        <f>+'1.สกลนคร ใส่เดือน พย มาด้วย'!R50+'2.กุสุมาลย์'!R50+'3.กุดบาก'!R50+'4.พระอาจารย์ฝั้น '!R50+'5.พังโคน ใส่มา 12 เดือน'!R50+'6.วาริชภูมิ'!R50+'7.นิคมน้ำอูน'!R50+'8.วานรนิวาส'!R50+'9.คำตากล้า'!R50+'10.พระอาจารย์มั่น'!R50+'11.อากาศอำนวย'!R50+'12.พระอาจารย์วัน'!R50+'13.เต่างอย'!R50+'14.โคกศรีสุพรรณ'!R50+'15.เจริญศิลป์'!R50+'16.โพนนาแก้ว'!R50+'17.สว่างแดนดิน'!R50+'18.พระอาจารย์แบน'!R50</f>
        <v>655695</v>
      </c>
      <c r="S50" s="110">
        <f>+'1.สกลนคร ใส่เดือน พย มาด้วย'!S50+'2.กุสุมาลย์'!S50+'3.กุดบาก'!S50+'4.พระอาจารย์ฝั้น '!S50+'5.พังโคน ใส่มา 12 เดือน'!S50+'6.วาริชภูมิ'!S50+'7.นิคมน้ำอูน'!S50+'8.วานรนิวาส'!S50+'9.คำตากล้า'!S50+'10.พระอาจารย์มั่น'!S50+'11.อากาศอำนวย'!S50+'12.พระอาจารย์วัน'!S50+'13.เต่างอย'!S50+'14.โคกศรีสุพรรณ'!S50+'15.เจริญศิลป์'!S50+'16.โพนนาแก้ว'!S50+'17.สว่างแดนดิน'!S50+'18.พระอาจารย์แบน'!S50</f>
        <v>0</v>
      </c>
      <c r="T50" s="110">
        <f>+'1.สกลนคร ใส่เดือน พย มาด้วย'!T50+'2.กุสุมาลย์'!T50+'3.กุดบาก'!T50+'4.พระอาจารย์ฝั้น '!T50+'5.พังโคน ใส่มา 12 เดือน'!T50+'6.วาริชภูมิ'!T50+'7.นิคมน้ำอูน'!T50+'8.วานรนิวาส'!T50+'9.คำตากล้า'!T50+'10.พระอาจารย์มั่น'!T50+'11.อากาศอำนวย'!T50+'12.พระอาจารย์วัน'!T50+'13.เต่างอย'!T50+'14.โคกศรีสุพรรณ'!T50+'15.เจริญศิลป์'!T50+'16.โพนนาแก้ว'!T50+'17.สว่างแดนดิน'!T50+'18.พระอาจารย์แบน'!T50</f>
        <v>1353562.1</v>
      </c>
      <c r="U50" s="110">
        <f>+'1.สกลนคร ใส่เดือน พย มาด้วย'!U50+'2.กุสุมาลย์'!U50+'3.กุดบาก'!U50+'4.พระอาจารย์ฝั้น '!U50+'5.พังโคน ใส่มา 12 เดือน'!U50+'6.วาริชภูมิ'!U50+'7.นิคมน้ำอูน'!U50+'8.วานรนิวาส'!U50+'9.คำตากล้า'!U50+'10.พระอาจารย์มั่น'!U50+'11.อากาศอำนวย'!U50+'12.พระอาจารย์วัน'!U50+'13.เต่างอย'!U50+'14.โคกศรีสุพรรณ'!U50+'15.เจริญศิลป์'!U50+'16.โพนนาแก้ว'!U50+'17.สว่างแดนดิน'!U50+'18.พระอาจารย์แบน'!U50</f>
        <v>0</v>
      </c>
      <c r="V50" s="110">
        <f>+'1.สกลนคร ใส่เดือน พย มาด้วย'!V50+'2.กุสุมาลย์'!V50+'3.กุดบาก'!V50+'4.พระอาจารย์ฝั้น '!V50+'5.พังโคน ใส่มา 12 เดือน'!V50+'6.วาริชภูมิ'!V50+'7.นิคมน้ำอูน'!V50+'8.วานรนิวาส'!V50+'9.คำตากล้า'!V50+'10.พระอาจารย์มั่น'!V50+'11.อากาศอำนวย'!V50+'12.พระอาจารย์วัน'!V50+'13.เต่างอย'!V50+'14.โคกศรีสุพรรณ'!V50+'15.เจริญศิลป์'!V50+'16.โพนนาแก้ว'!V50+'17.สว่างแดนดิน'!V50+'18.พระอาจารย์แบน'!V50</f>
        <v>475468.2</v>
      </c>
      <c r="W50" s="110">
        <f>+'1.สกลนคร ใส่เดือน พย มาด้วย'!W50+'2.กุสุมาลย์'!W50+'3.กุดบาก'!W50+'4.พระอาจารย์ฝั้น '!W50+'5.พังโคน ใส่มา 12 เดือน'!W50+'6.วาริชภูมิ'!W50+'7.นิคมน้ำอูน'!W50+'8.วานรนิวาส'!W50+'9.คำตากล้า'!W50+'10.พระอาจารย์มั่น'!W50+'11.อากาศอำนวย'!W50+'12.พระอาจารย์วัน'!W50+'13.เต่างอย'!W50+'14.โคกศรีสุพรรณ'!W50+'15.เจริญศิลป์'!W50+'16.โพนนาแก้ว'!W50+'17.สว่างแดนดิน'!W50+'18.พระอาจารย์แบน'!W50</f>
        <v>0</v>
      </c>
      <c r="X50" s="110">
        <f>+'1.สกลนคร ใส่เดือน พย มาด้วย'!X50+'2.กุสุมาลย์'!X50+'3.กุดบาก'!X50+'4.พระอาจารย์ฝั้น '!X50+'5.พังโคน ใส่มา 12 เดือน'!X50+'6.วาริชภูมิ'!X50+'7.นิคมน้ำอูน'!X50+'8.วานรนิวาส'!X50+'9.คำตากล้า'!X50+'10.พระอาจารย์มั่น'!X50+'11.อากาศอำนวย'!X50+'12.พระอาจารย์วัน'!X50+'13.เต่างอย'!X50+'14.โคกศรีสุพรรณ'!X50+'15.เจริญศิลป์'!X50+'16.โพนนาแก้ว'!X50+'17.สว่างแดนดิน'!X50+'18.พระอาจารย์แบน'!X50</f>
        <v>628871.25</v>
      </c>
      <c r="Y50" s="110">
        <f>+'1.สกลนคร ใส่เดือน พย มาด้วย'!Y50+'2.กุสุมาลย์'!Y50+'3.กุดบาก'!Y50+'4.พระอาจารย์ฝั้น '!Y50+'5.พังโคน ใส่มา 12 เดือน'!Y50+'6.วาริชภูมิ'!Y50+'7.นิคมน้ำอูน'!Y50+'8.วานรนิวาส'!Y50+'9.คำตากล้า'!Y50+'10.พระอาจารย์มั่น'!Y50+'11.อากาศอำนวย'!Y50+'12.พระอาจารย์วัน'!Y50+'13.เต่างอย'!Y50+'14.โคกศรีสุพรรณ'!Y50+'15.เจริญศิลป์'!Y50+'16.โพนนาแก้ว'!Y50+'17.สว่างแดนดิน'!Y50+'18.พระอาจารย์แบน'!Y50</f>
        <v>0</v>
      </c>
      <c r="Z50" s="110">
        <f>+'1.สกลนคร ใส่เดือน พย มาด้วย'!Z50+'2.กุสุมาลย์'!Z50+'3.กุดบาก'!Z50+'4.พระอาจารย์ฝั้น '!Z50+'5.พังโคน ใส่มา 12 เดือน'!Z50+'6.วาริชภูมิ'!Z50+'7.นิคมน้ำอูน'!Z50+'8.วานรนิวาส'!Z50+'9.คำตากล้า'!Z50+'10.พระอาจารย์มั่น'!Z50+'11.อากาศอำนวย'!Z50+'12.พระอาจารย์วัน'!Z50+'13.เต่างอย'!Z50+'14.โคกศรีสุพรรณ'!Z50+'15.เจริญศิลป์'!Z50+'16.โพนนาแก้ว'!Z50+'17.สว่างแดนดิน'!Z50+'18.พระอาจารย์แบน'!Z50</f>
        <v>412975</v>
      </c>
      <c r="AA50" s="110">
        <f>+'1.สกลนคร ใส่เดือน พย มาด้วย'!AA50+'2.กุสุมาลย์'!AA50+'3.กุดบาก'!AA50+'4.พระอาจารย์ฝั้น '!AA50+'5.พังโคน ใส่มา 12 เดือน'!AA50+'6.วาริชภูมิ'!AA50+'7.นิคมน้ำอูน'!AA50+'8.วานรนิวาส'!AA50+'9.คำตากล้า'!AA50+'10.พระอาจารย์มั่น'!AA50+'11.อากาศอำนวย'!AA50+'12.พระอาจารย์วัน'!AA50+'13.เต่างอย'!AA50+'14.โคกศรีสุพรรณ'!AA50+'15.เจริญศิลป์'!AA50+'16.โพนนาแก้ว'!AA50+'17.สว่างแดนดิน'!AA50+'18.พระอาจารย์แบน'!AA50</f>
        <v>0</v>
      </c>
      <c r="AB50" s="110">
        <f>+'1.สกลนคร ใส่เดือน พย มาด้วย'!AB50+'2.กุสุมาลย์'!AB50+'3.กุดบาก'!AB50+'4.พระอาจารย์ฝั้น '!AB50+'5.พังโคน ใส่มา 12 เดือน'!AB50+'6.วาริชภูมิ'!AB50+'7.นิคมน้ำอูน'!AB50+'8.วานรนิวาส'!AB50+'9.คำตากล้า'!AB50+'10.พระอาจารย์มั่น'!AB50+'11.อากาศอำนวย'!AB50+'12.พระอาจารย์วัน'!AB50+'13.เต่างอย'!AB50+'14.โคกศรีสุพรรณ'!AB50+'15.เจริญศิลป์'!AB50+'16.โพนนาแก้ว'!AB50+'17.สว่างแดนดิน'!AB50+'18.พระอาจารย์แบน'!AB50</f>
        <v>512994.01</v>
      </c>
      <c r="AC50" s="110">
        <f>+'1.สกลนคร ใส่เดือน พย มาด้วย'!AC50+'2.กุสุมาลย์'!AC50+'3.กุดบาก'!AC50+'4.พระอาจารย์ฝั้น '!AC50+'5.พังโคน ใส่มา 12 เดือน'!AC50+'6.วาริชภูมิ'!AC50+'7.นิคมน้ำอูน'!AC50+'8.วานรนิวาส'!AC50+'9.คำตากล้า'!AC50+'10.พระอาจารย์มั่น'!AC50+'11.อากาศอำนวย'!AC50+'12.พระอาจารย์วัน'!AC50+'13.เต่างอย'!AC50+'14.โคกศรีสุพรรณ'!AC50+'15.เจริญศิลป์'!AC50+'16.โพนนาแก้ว'!AC50+'17.สว่างแดนดิน'!AC50+'18.พระอาจารย์แบน'!AC50</f>
        <v>0</v>
      </c>
      <c r="AD50" s="110">
        <f t="shared" si="13"/>
        <v>33835792.810000002</v>
      </c>
      <c r="AE50" s="111">
        <f t="shared" si="14"/>
        <v>17.158432809322591</v>
      </c>
      <c r="AF50" s="110">
        <f t="shared" si="15"/>
        <v>163360496.53652</v>
      </c>
      <c r="AG50" s="111">
        <f t="shared" si="16"/>
        <v>82.841567190677409</v>
      </c>
    </row>
    <row r="51" spans="2:33" ht="24" customHeight="1">
      <c r="B51" s="109"/>
      <c r="C51" s="109"/>
      <c r="D51" s="109" t="s">
        <v>65</v>
      </c>
      <c r="E51" s="110">
        <f>+'1.สกลนคร ใส่เดือน พย มาด้วย'!E51+'2.กุสุมาลย์'!E51+'3.กุดบาก'!E51+'4.พระอาจารย์ฝั้น '!E51+'5.พังโคน ใส่มา 12 เดือน'!E51+'6.วาริชภูมิ'!E51+'7.นิคมน้ำอูน'!E51+'8.วานรนิวาส'!E51+'9.คำตากล้า'!E51+'10.พระอาจารย์มั่น'!E51+'11.อากาศอำนวย'!E51+'12.พระอาจารย์วัน'!E51+'13.เต่างอย'!E51+'14.โคกศรีสุพรรณ'!E51+'15.เจริญศิลป์'!E51+'16.โพนนาแก้ว'!E51+'17.สว่างแดนดิน'!E51+'18.พระอาจารย์แบน'!E51</f>
        <v>148196232.57749999</v>
      </c>
      <c r="F51" s="110">
        <f>+'1.สกลนคร ใส่เดือน พย มาด้วย'!F51+'2.กุสุมาลย์'!F51+'3.กุดบาก'!F51+'4.พระอาจารย์ฝั้น '!F51+'5.พังโคน ใส่มา 12 เดือน'!F51+'6.วาริชภูมิ'!F51+'7.นิคมน้ำอูน'!F51+'8.วานรนิวาส'!F51+'9.คำตากล้า'!F51+'10.พระอาจารย์มั่น'!F51+'11.อากาศอำนวย'!F51+'12.พระอาจารย์วัน'!F51+'13.เต่างอย'!F51+'14.โคกศรีสุพรรณ'!F51+'15.เจริญศิลป์'!F51+'16.โพนนาแก้ว'!F51+'17.สว่างแดนดิน'!F51+'18.พระอาจารย์แบน'!F51</f>
        <v>15524049.910000002</v>
      </c>
      <c r="G51" s="110">
        <f>+'1.สกลนคร ใส่เดือน พย มาด้วย'!G51+'2.กุสุมาลย์'!G51+'3.กุดบาก'!G51+'4.พระอาจารย์ฝั้น '!G51+'5.พังโคน ใส่มา 12 เดือน'!G51+'6.วาริชภูมิ'!G51+'7.นิคมน้ำอูน'!G51+'8.วานรนิวาส'!G51+'9.คำตากล้า'!G51+'10.พระอาจารย์มั่น'!G51+'11.อากาศอำนวย'!G51+'12.พระอาจารย์วัน'!G51+'13.เต่างอย'!G51+'14.โคกศรีสุพรรณ'!G51+'15.เจริญศิลป์'!G51+'16.โพนนาแก้ว'!G51+'17.สว่างแดนดิน'!G51+'18.พระอาจารย์แบน'!G51</f>
        <v>11005559.66</v>
      </c>
      <c r="H51" s="110">
        <f>+'1.สกลนคร ใส่เดือน พย มาด้วย'!H51+'2.กุสุมาลย์'!H51+'3.กุดบาก'!H51+'4.พระอาจารย์ฝั้น '!H51+'5.พังโคน ใส่มา 12 เดือน'!H51+'6.วาริชภูมิ'!H51+'7.นิคมน้ำอูน'!H51+'8.วานรนิวาส'!H51+'9.คำตากล้า'!H51+'10.พระอาจารย์มั่น'!H51+'11.อากาศอำนวย'!H51+'12.พระอาจารย์วัน'!H51+'13.เต่างอย'!H51+'14.โคกศรีสุพรรณ'!H51+'15.เจริญศิลป์'!H51+'16.โพนนาแก้ว'!H51+'17.สว่างแดนดิน'!H51+'18.พระอาจารย์แบน'!H51</f>
        <v>548419.99</v>
      </c>
      <c r="I51" s="110">
        <f>+'1.สกลนคร ใส่เดือน พย มาด้วย'!I51+'2.กุสุมาลย์'!I51+'3.กุดบาก'!I51+'4.พระอาจารย์ฝั้น '!I51+'5.พังโคน ใส่มา 12 เดือน'!I51+'6.วาริชภูมิ'!I51+'7.นิคมน้ำอูน'!I51+'8.วานรนิวาส'!I51+'9.คำตากล้า'!I51+'10.พระอาจารย์มั่น'!I51+'11.อากาศอำนวย'!I51+'12.พระอาจารย์วัน'!I51+'13.เต่างอย'!I51+'14.โคกศรีสุพรรณ'!I51+'15.เจริญศิลป์'!I51+'16.โพนนาแก้ว'!I51+'17.สว่างแดนดิน'!I51+'18.พระอาจารย์แบน'!I51</f>
        <v>0</v>
      </c>
      <c r="J51" s="110">
        <f>+'1.สกลนคร ใส่เดือน พย มาด้วย'!J51+'2.กุสุมาลย์'!J51+'3.กุดบาก'!J51+'4.พระอาจารย์ฝั้น '!J51+'5.พังโคน ใส่มา 12 เดือน'!J51+'6.วาริชภูมิ'!J51+'7.นิคมน้ำอูน'!J51+'8.วานรนิวาส'!J51+'9.คำตากล้า'!J51+'10.พระอาจารย์มั่น'!J51+'11.อากาศอำนวย'!J51+'12.พระอาจารย์วัน'!J51+'13.เต่างอย'!J51+'14.โคกศรีสุพรรณ'!J51+'15.เจริญศิลป์'!J51+'16.โพนนาแก้ว'!J51+'17.สว่างแดนดิน'!J51+'18.พระอาจารย์แบน'!J51</f>
        <v>440514.67</v>
      </c>
      <c r="K51" s="110">
        <f>+'1.สกลนคร ใส่เดือน พย มาด้วย'!K51+'2.กุสุมาลย์'!K51+'3.กุดบาก'!K51+'4.พระอาจารย์ฝั้น '!K51+'5.พังโคน ใส่มา 12 เดือน'!K51+'6.วาริชภูมิ'!K51+'7.นิคมน้ำอูน'!K51+'8.วานรนิวาส'!K51+'9.คำตากล้า'!K51+'10.พระอาจารย์มั่น'!K51+'11.อากาศอำนวย'!K51+'12.พระอาจารย์วัน'!K51+'13.เต่างอย'!K51+'14.โคกศรีสุพรรณ'!K51+'15.เจริญศิลป์'!K51+'16.โพนนาแก้ว'!K51+'17.สว่างแดนดิน'!K51+'18.พระอาจารย์แบน'!K51</f>
        <v>0</v>
      </c>
      <c r="L51" s="110">
        <f>+'1.สกลนคร ใส่เดือน พย มาด้วย'!L51+'2.กุสุมาลย์'!L51+'3.กุดบาก'!L51+'4.พระอาจารย์ฝั้น '!L51+'5.พังโคน ใส่มา 12 เดือน'!L51+'6.วาริชภูมิ'!L51+'7.นิคมน้ำอูน'!L51+'8.วานรนิวาส'!L51+'9.คำตากล้า'!L51+'10.พระอาจารย์มั่น'!L51+'11.อากาศอำนวย'!L51+'12.พระอาจารย์วัน'!L51+'13.เต่างอย'!L51+'14.โคกศรีสุพรรณ'!L51+'15.เจริญศิลป์'!L51+'16.โพนนาแก้ว'!L51+'17.สว่างแดนดิน'!L51+'18.พระอาจารย์แบน'!L51</f>
        <v>364159.08</v>
      </c>
      <c r="M51" s="110">
        <f>+'1.สกลนคร ใส่เดือน พย มาด้วย'!M51+'2.กุสุมาลย์'!M51+'3.กุดบาก'!M51+'4.พระอาจารย์ฝั้น '!M51+'5.พังโคน ใส่มา 12 เดือน'!M51+'6.วาริชภูมิ'!M51+'7.นิคมน้ำอูน'!M51+'8.วานรนิวาส'!M51+'9.คำตากล้า'!M51+'10.พระอาจารย์มั่น'!M51+'11.อากาศอำนวย'!M51+'12.พระอาจารย์วัน'!M51+'13.เต่างอย'!M51+'14.โคกศรีสุพรรณ'!M51+'15.เจริญศิลป์'!M51+'16.โพนนาแก้ว'!M51+'17.สว่างแดนดิน'!M51+'18.พระอาจารย์แบน'!M51</f>
        <v>0</v>
      </c>
      <c r="N51" s="110">
        <f>+'1.สกลนคร ใส่เดือน พย มาด้วย'!N51+'2.กุสุมาลย์'!N51+'3.กุดบาก'!N51+'4.พระอาจารย์ฝั้น '!N51+'5.พังโคน ใส่มา 12 เดือน'!N51+'6.วาริชภูมิ'!N51+'7.นิคมน้ำอูน'!N51+'8.วานรนิวาส'!N51+'9.คำตากล้า'!N51+'10.พระอาจารย์มั่น'!N51+'11.อากาศอำนวย'!N51+'12.พระอาจารย์วัน'!N51+'13.เต่างอย'!N51+'14.โคกศรีสุพรรณ'!N51+'15.เจริญศิลป์'!N51+'16.โพนนาแก้ว'!N51+'17.สว่างแดนดิน'!N51+'18.พระอาจารย์แบน'!N51</f>
        <v>336653.55</v>
      </c>
      <c r="O51" s="110">
        <f>+'1.สกลนคร ใส่เดือน พย มาด้วย'!O51+'2.กุสุมาลย์'!O51+'3.กุดบาก'!O51+'4.พระอาจารย์ฝั้น '!O51+'5.พังโคน ใส่มา 12 เดือน'!O51+'6.วาริชภูมิ'!O51+'7.นิคมน้ำอูน'!O51+'8.วานรนิวาส'!O51+'9.คำตากล้า'!O51+'10.พระอาจารย์มั่น'!O51+'11.อากาศอำนวย'!O51+'12.พระอาจารย์วัน'!O51+'13.เต่างอย'!O51+'14.โคกศรีสุพรรณ'!O51+'15.เจริญศิลป์'!O51+'16.โพนนาแก้ว'!O51+'17.สว่างแดนดิน'!O51+'18.พระอาจารย์แบน'!O51</f>
        <v>0</v>
      </c>
      <c r="P51" s="110">
        <f>+'1.สกลนคร ใส่เดือน พย มาด้วย'!P51+'2.กุสุมาลย์'!P51+'3.กุดบาก'!P51+'4.พระอาจารย์ฝั้น '!P51+'5.พังโคน ใส่มา 12 เดือน'!P51+'6.วาริชภูมิ'!P51+'7.นิคมน้ำอูน'!P51+'8.วานรนิวาส'!P51+'9.คำตากล้า'!P51+'10.พระอาจารย์มั่น'!P51+'11.อากาศอำนวย'!P51+'12.พระอาจารย์วัน'!P51+'13.เต่างอย'!P51+'14.โคกศรีสุพรรณ'!P51+'15.เจริญศิลป์'!P51+'16.โพนนาแก้ว'!P51+'17.สว่างแดนดิน'!P51+'18.พระอาจารย์แบน'!P51</f>
        <v>339294.54</v>
      </c>
      <c r="Q51" s="110">
        <f>+'1.สกลนคร ใส่เดือน พย มาด้วย'!Q51+'2.กุสุมาลย์'!Q51+'3.กุดบาก'!Q51+'4.พระอาจารย์ฝั้น '!Q51+'5.พังโคน ใส่มา 12 เดือน'!Q51+'6.วาริชภูมิ'!Q51+'7.นิคมน้ำอูน'!Q51+'8.วานรนิวาส'!Q51+'9.คำตากล้า'!Q51+'10.พระอาจารย์มั่น'!Q51+'11.อากาศอำนวย'!Q51+'12.พระอาจารย์วัน'!Q51+'13.เต่างอย'!Q51+'14.โคกศรีสุพรรณ'!Q51+'15.เจริญศิลป์'!Q51+'16.โพนนาแก้ว'!Q51+'17.สว่างแดนดิน'!Q51+'18.พระอาจารย์แบน'!Q51</f>
        <v>0</v>
      </c>
      <c r="R51" s="110">
        <f>+'1.สกลนคร ใส่เดือน พย มาด้วย'!R51+'2.กุสุมาลย์'!R51+'3.กุดบาก'!R51+'4.พระอาจารย์ฝั้น '!R51+'5.พังโคน ใส่มา 12 เดือน'!R51+'6.วาริชภูมิ'!R51+'7.นิคมน้ำอูน'!R51+'8.วานรนิวาส'!R51+'9.คำตากล้า'!R51+'10.พระอาจารย์มั่น'!R51+'11.อากาศอำนวย'!R51+'12.พระอาจารย์วัน'!R51+'13.เต่างอย'!R51+'14.โคกศรีสุพรรณ'!R51+'15.เจริญศิลป์'!R51+'16.โพนนาแก้ว'!R51+'17.สว่างแดนดิน'!R51+'18.พระอาจารย์แบน'!R51</f>
        <v>488734.86</v>
      </c>
      <c r="S51" s="110">
        <f>+'1.สกลนคร ใส่เดือน พย มาด้วย'!S51+'2.กุสุมาลย์'!S51+'3.กุดบาก'!S51+'4.พระอาจารย์ฝั้น '!S51+'5.พังโคน ใส่มา 12 เดือน'!S51+'6.วาริชภูมิ'!S51+'7.นิคมน้ำอูน'!S51+'8.วานรนิวาส'!S51+'9.คำตากล้า'!S51+'10.พระอาจารย์มั่น'!S51+'11.อากาศอำนวย'!S51+'12.พระอาจารย์วัน'!S51+'13.เต่างอย'!S51+'14.โคกศรีสุพรรณ'!S51+'15.เจริญศิลป์'!S51+'16.โพนนาแก้ว'!S51+'17.สว่างแดนดิน'!S51+'18.พระอาจารย์แบน'!S51</f>
        <v>0</v>
      </c>
      <c r="T51" s="110">
        <f>+'1.สกลนคร ใส่เดือน พย มาด้วย'!T51+'2.กุสุมาลย์'!T51+'3.กุดบาก'!T51+'4.พระอาจารย์ฝั้น '!T51+'5.พังโคน ใส่มา 12 เดือน'!T51+'6.วาริชภูมิ'!T51+'7.นิคมน้ำอูน'!T51+'8.วานรนิวาส'!T51+'9.คำตากล้า'!T51+'10.พระอาจารย์มั่น'!T51+'11.อากาศอำนวย'!T51+'12.พระอาจารย์วัน'!T51+'13.เต่างอย'!T51+'14.โคกศรีสุพรรณ'!T51+'15.เจริญศิลป์'!T51+'16.โพนนาแก้ว'!T51+'17.สว่างแดนดิน'!T51+'18.พระอาจารย์แบน'!T51</f>
        <v>541262.21</v>
      </c>
      <c r="U51" s="110">
        <f>+'1.สกลนคร ใส่เดือน พย มาด้วย'!U51+'2.กุสุมาลย์'!U51+'3.กุดบาก'!U51+'4.พระอาจารย์ฝั้น '!U51+'5.พังโคน ใส่มา 12 เดือน'!U51+'6.วาริชภูมิ'!U51+'7.นิคมน้ำอูน'!U51+'8.วานรนิวาส'!U51+'9.คำตากล้า'!U51+'10.พระอาจารย์มั่น'!U51+'11.อากาศอำนวย'!U51+'12.พระอาจารย์วัน'!U51+'13.เต่างอย'!U51+'14.โคกศรีสุพรรณ'!U51+'15.เจริญศิลป์'!U51+'16.โพนนาแก้ว'!U51+'17.สว่างแดนดิน'!U51+'18.พระอาจารย์แบน'!U51</f>
        <v>0</v>
      </c>
      <c r="V51" s="110">
        <f>+'1.สกลนคร ใส่เดือน พย มาด้วย'!V51+'2.กุสุมาลย์'!V51+'3.กุดบาก'!V51+'4.พระอาจารย์ฝั้น '!V51+'5.พังโคน ใส่มา 12 เดือน'!V51+'6.วาริชภูมิ'!V51+'7.นิคมน้ำอูน'!V51+'8.วานรนิวาส'!V51+'9.คำตากล้า'!V51+'10.พระอาจารย์มั่น'!V51+'11.อากาศอำนวย'!V51+'12.พระอาจารย์วัน'!V51+'13.เต่างอย'!V51+'14.โคกศรีสุพรรณ'!V51+'15.เจริญศิลป์'!V51+'16.โพนนาแก้ว'!V51+'17.สว่างแดนดิน'!V51+'18.พระอาจารย์แบน'!V51</f>
        <v>520725.26</v>
      </c>
      <c r="W51" s="110">
        <f>+'1.สกลนคร ใส่เดือน พย มาด้วย'!W51+'2.กุสุมาลย์'!W51+'3.กุดบาก'!W51+'4.พระอาจารย์ฝั้น '!W51+'5.พังโคน ใส่มา 12 เดือน'!W51+'6.วาริชภูมิ'!W51+'7.นิคมน้ำอูน'!W51+'8.วานรนิวาส'!W51+'9.คำตากล้า'!W51+'10.พระอาจารย์มั่น'!W51+'11.อากาศอำนวย'!W51+'12.พระอาจารย์วัน'!W51+'13.เต่างอย'!W51+'14.โคกศรีสุพรรณ'!W51+'15.เจริญศิลป์'!W51+'16.โพนนาแก้ว'!W51+'17.สว่างแดนดิน'!W51+'18.พระอาจารย์แบน'!W51</f>
        <v>0</v>
      </c>
      <c r="X51" s="110">
        <f>+'1.สกลนคร ใส่เดือน พย มาด้วย'!X51+'2.กุสุมาลย์'!X51+'3.กุดบาก'!X51+'4.พระอาจารย์ฝั้น '!X51+'5.พังโคน ใส่มา 12 เดือน'!X51+'6.วาริชภูมิ'!X51+'7.นิคมน้ำอูน'!X51+'8.วานรนิวาส'!X51+'9.คำตากล้า'!X51+'10.พระอาจารย์มั่น'!X51+'11.อากาศอำนวย'!X51+'12.พระอาจารย์วัน'!X51+'13.เต่างอย'!X51+'14.โคกศรีสุพรรณ'!X51+'15.เจริญศิลป์'!X51+'16.โพนนาแก้ว'!X51+'17.สว่างแดนดิน'!X51+'18.พระอาจารย์แบน'!X51</f>
        <v>526911.80000000005</v>
      </c>
      <c r="Y51" s="110">
        <f>+'1.สกลนคร ใส่เดือน พย มาด้วย'!Y51+'2.กุสุมาลย์'!Y51+'3.กุดบาก'!Y51+'4.พระอาจารย์ฝั้น '!Y51+'5.พังโคน ใส่มา 12 เดือน'!Y51+'6.วาริชภูมิ'!Y51+'7.นิคมน้ำอูน'!Y51+'8.วานรนิวาส'!Y51+'9.คำตากล้า'!Y51+'10.พระอาจารย์มั่น'!Y51+'11.อากาศอำนวย'!Y51+'12.พระอาจารย์วัน'!Y51+'13.เต่างอย'!Y51+'14.โคกศรีสุพรรณ'!Y51+'15.เจริญศิลป์'!Y51+'16.โพนนาแก้ว'!Y51+'17.สว่างแดนดิน'!Y51+'18.พระอาจารย์แบน'!Y51</f>
        <v>0</v>
      </c>
      <c r="Z51" s="110">
        <f>+'1.สกลนคร ใส่เดือน พย มาด้วย'!Z51+'2.กุสุมาลย์'!Z51+'3.กุดบาก'!Z51+'4.พระอาจารย์ฝั้น '!Z51+'5.พังโคน ใส่มา 12 เดือน'!Z51+'6.วาริชภูมิ'!Z51+'7.นิคมน้ำอูน'!Z51+'8.วานรนิวาส'!Z51+'9.คำตากล้า'!Z51+'10.พระอาจารย์มั่น'!Z51+'11.อากาศอำนวย'!Z51+'12.พระอาจารย์วัน'!Z51+'13.เต่างอย'!Z51+'14.โคกศรีสุพรรณ'!Z51+'15.เจริญศิลป์'!Z51+'16.โพนนาแก้ว'!Z51+'17.สว่างแดนดิน'!Z51+'18.พระอาจารย์แบน'!Z51</f>
        <v>508268.14</v>
      </c>
      <c r="AA51" s="110">
        <f>+'1.สกลนคร ใส่เดือน พย มาด้วย'!AA51+'2.กุสุมาลย์'!AA51+'3.กุดบาก'!AA51+'4.พระอาจารย์ฝั้น '!AA51+'5.พังโคน ใส่มา 12 เดือน'!AA51+'6.วาริชภูมิ'!AA51+'7.นิคมน้ำอูน'!AA51+'8.วานรนิวาส'!AA51+'9.คำตากล้า'!AA51+'10.พระอาจารย์มั่น'!AA51+'11.อากาศอำนวย'!AA51+'12.พระอาจารย์วัน'!AA51+'13.เต่างอย'!AA51+'14.โคกศรีสุพรรณ'!AA51+'15.เจริญศิลป์'!AA51+'16.โพนนาแก้ว'!AA51+'17.สว่างแดนดิน'!AA51+'18.พระอาจารย์แบน'!AA51</f>
        <v>0</v>
      </c>
      <c r="AB51" s="110">
        <f>+'1.สกลนคร ใส่เดือน พย มาด้วย'!AB51+'2.กุสุมาลย์'!AB51+'3.กุดบาก'!AB51+'4.พระอาจารย์ฝั้น '!AB51+'5.พังโคน ใส่มา 12 เดือน'!AB51+'6.วาริชภูมิ'!AB51+'7.นิคมน้ำอูน'!AB51+'8.วานรนิวาส'!AB51+'9.คำตากล้า'!AB51+'10.พระอาจารย์มั่น'!AB51+'11.อากาศอำนวย'!AB51+'12.พระอาจารย์วัน'!AB51+'13.เต่างอย'!AB51+'14.โคกศรีสุพรรณ'!AB51+'15.เจริญศิลป์'!AB51+'16.โพนนาแก้ว'!AB51+'17.สว่างแดนดิน'!AB51+'18.พระอาจารย์แบน'!AB51</f>
        <v>618416.91</v>
      </c>
      <c r="AC51" s="110">
        <f>+'1.สกลนคร ใส่เดือน พย มาด้วย'!AC51+'2.กุสุมาลย์'!AC51+'3.กุดบาก'!AC51+'4.พระอาจารย์ฝั้น '!AC51+'5.พังโคน ใส่มา 12 เดือน'!AC51+'6.วาริชภูมิ'!AC51+'7.นิคมน้ำอูน'!AC51+'8.วานรนิวาส'!AC51+'9.คำตากล้า'!AC51+'10.พระอาจารย์มั่น'!AC51+'11.อากาศอำนวย'!AC51+'12.พระอาจารย์วัน'!AC51+'13.เต่างอย'!AC51+'14.โคกศรีสุพรรณ'!AC51+'15.เจริญศิลป์'!AC51+'16.โพนนาแก้ว'!AC51+'17.สว่างแดนดิน'!AC51+'18.พระอาจารย์แบน'!AC51</f>
        <v>0</v>
      </c>
      <c r="AD51" s="110">
        <f t="shared" si="13"/>
        <v>31762970.580000002</v>
      </c>
      <c r="AE51" s="111">
        <f t="shared" si="14"/>
        <v>21.433048619093196</v>
      </c>
      <c r="AF51" s="110">
        <f t="shared" si="15"/>
        <v>116433261.99749999</v>
      </c>
      <c r="AG51" s="111">
        <f t="shared" si="16"/>
        <v>78.566951380906801</v>
      </c>
    </row>
    <row r="52" spans="2:33" ht="24" customHeight="1">
      <c r="B52" s="109"/>
      <c r="C52" s="109"/>
      <c r="D52" s="109" t="s">
        <v>67</v>
      </c>
      <c r="E52" s="110">
        <f>+'1.สกลนคร ใส่เดือน พย มาด้วย'!E52+'2.กุสุมาลย์'!E52+'3.กุดบาก'!E52+'4.พระอาจารย์ฝั้น '!E52+'5.พังโคน ใส่มา 12 เดือน'!E52+'6.วาริชภูมิ'!E52+'7.นิคมน้ำอูน'!E52+'8.วานรนิวาส'!E52+'9.คำตากล้า'!E52+'10.พระอาจารย์มั่น'!E52+'11.อากาศอำนวย'!E52+'12.พระอาจารย์วัน'!E52+'13.เต่างอย'!E52+'14.โคกศรีสุพรรณ'!E52+'15.เจริญศิลป์'!E52+'16.โพนนาแก้ว'!E52+'17.สว่างแดนดิน'!E52+'18.พระอาจารย์แบน'!E52</f>
        <v>695893689.46798491</v>
      </c>
      <c r="F52" s="110">
        <f>+'1.สกลนคร ใส่เดือน พย มาด้วย'!F52+'2.กุสุมาลย์'!F52+'3.กุดบาก'!F52+'4.พระอาจารย์ฝั้น '!F52+'5.พังโคน ใส่มา 12 เดือน'!F52+'6.วาริชภูมิ'!F52+'7.นิคมน้ำอูน'!F52+'8.วานรนิวาส'!F52+'9.คำตากล้า'!F52+'10.พระอาจารย์มั่น'!F52+'11.อากาศอำนวย'!F52+'12.พระอาจารย์วัน'!F52+'13.เต่างอย'!F52+'14.โคกศรีสุพรรณ'!F52+'15.เจริญศิลป์'!F52+'16.โพนนาแก้ว'!F52+'17.สว่างแดนดิน'!F52+'18.พระอาจารย์แบน'!F52</f>
        <v>55282377.789999992</v>
      </c>
      <c r="G52" s="110">
        <f>+'1.สกลนคร ใส่เดือน พย มาด้วย'!G52+'2.กุสุมาลย์'!G52+'3.กุดบาก'!G52+'4.พระอาจารย์ฝั้น '!G52+'5.พังโคน ใส่มา 12 เดือน'!G52+'6.วาริชภูมิ'!G52+'7.นิคมน้ำอูน'!G52+'8.วานรนิวาส'!G52+'9.คำตากล้า'!G52+'10.พระอาจารย์มั่น'!G52+'11.อากาศอำนวย'!G52+'12.พระอาจารย์วัน'!G52+'13.เต่างอย'!G52+'14.โคกศรีสุพรรณ'!G52+'15.เจริญศิลป์'!G52+'16.โพนนาแก้ว'!G52+'17.สว่างแดนดิน'!G52+'18.พระอาจารย์แบน'!G52</f>
        <v>63965223.949999996</v>
      </c>
      <c r="H52" s="110">
        <f>+'1.สกลนคร ใส่เดือน พย มาด้วย'!H52+'2.กุสุมาลย์'!H52+'3.กุดบาก'!H52+'4.พระอาจารย์ฝั้น '!H52+'5.พังโคน ใส่มา 12 เดือน'!H52+'6.วาริชภูมิ'!H52+'7.นิคมน้ำอูน'!H52+'8.วานรนิวาส'!H52+'9.คำตากล้า'!H52+'10.พระอาจารย์มั่น'!H52+'11.อากาศอำนวย'!H52+'12.พระอาจารย์วัน'!H52+'13.เต่างอย'!H52+'14.โคกศรีสุพรรณ'!H52+'15.เจริญศิลป์'!H52+'16.โพนนาแก้ว'!H52+'17.สว่างแดนดิน'!H52+'18.พระอาจารย์แบน'!H52</f>
        <v>1996192.52</v>
      </c>
      <c r="I52" s="110">
        <f>+'1.สกลนคร ใส่เดือน พย มาด้วย'!I52+'2.กุสุมาลย์'!I52+'3.กุดบาก'!I52+'4.พระอาจารย์ฝั้น '!I52+'5.พังโคน ใส่มา 12 เดือน'!I52+'6.วาริชภูมิ'!I52+'7.นิคมน้ำอูน'!I52+'8.วานรนิวาส'!I52+'9.คำตากล้า'!I52+'10.พระอาจารย์มั่น'!I52+'11.อากาศอำนวย'!I52+'12.พระอาจารย์วัน'!I52+'13.เต่างอย'!I52+'14.โคกศรีสุพรรณ'!I52+'15.เจริญศิลป์'!I52+'16.โพนนาแก้ว'!I52+'17.สว่างแดนดิน'!I52+'18.พระอาจารย์แบน'!I52</f>
        <v>0</v>
      </c>
      <c r="J52" s="110">
        <f>+'1.สกลนคร ใส่เดือน พย มาด้วย'!J52+'2.กุสุมาลย์'!J52+'3.กุดบาก'!J52+'4.พระอาจารย์ฝั้น '!J52+'5.พังโคน ใส่มา 12 เดือน'!J52+'6.วาริชภูมิ'!J52+'7.นิคมน้ำอูน'!J52+'8.วานรนิวาส'!J52+'9.คำตากล้า'!J52+'10.พระอาจารย์มั่น'!J52+'11.อากาศอำนวย'!J52+'12.พระอาจารย์วัน'!J52+'13.เต่างอย'!J52+'14.โคกศรีสุพรรณ'!J52+'15.เจริญศิลป์'!J52+'16.โพนนาแก้ว'!J52+'17.สว่างแดนดิน'!J52+'18.พระอาจารย์แบน'!J52</f>
        <v>705706.67</v>
      </c>
      <c r="K52" s="110">
        <f>+'1.สกลนคร ใส่เดือน พย มาด้วย'!K52+'2.กุสุมาลย์'!K52+'3.กุดบาก'!K52+'4.พระอาจารย์ฝั้น '!K52+'5.พังโคน ใส่มา 12 เดือน'!K52+'6.วาริชภูมิ'!K52+'7.นิคมน้ำอูน'!K52+'8.วานรนิวาส'!K52+'9.คำตากล้า'!K52+'10.พระอาจารย์มั่น'!K52+'11.อากาศอำนวย'!K52+'12.พระอาจารย์วัน'!K52+'13.เต่างอย'!K52+'14.โคกศรีสุพรรณ'!K52+'15.เจริญศิลป์'!K52+'16.โพนนาแก้ว'!K52+'17.สว่างแดนดิน'!K52+'18.พระอาจารย์แบน'!K52</f>
        <v>0</v>
      </c>
      <c r="L52" s="110">
        <f>+'1.สกลนคร ใส่เดือน พย มาด้วย'!L52+'2.กุสุมาลย์'!L52+'3.กุดบาก'!L52+'4.พระอาจารย์ฝั้น '!L52+'5.พังโคน ใส่มา 12 เดือน'!L52+'6.วาริชภูมิ'!L52+'7.นิคมน้ำอูน'!L52+'8.วานรนิวาส'!L52+'9.คำตากล้า'!L52+'10.พระอาจารย์มั่น'!L52+'11.อากาศอำนวย'!L52+'12.พระอาจารย์วัน'!L52+'13.เต่างอย'!L52+'14.โคกศรีสุพรรณ'!L52+'15.เจริญศิลป์'!L52+'16.โพนนาแก้ว'!L52+'17.สว่างแดนดิน'!L52+'18.พระอาจารย์แบน'!L52</f>
        <v>2232723.15</v>
      </c>
      <c r="M52" s="110">
        <f>+'1.สกลนคร ใส่เดือน พย มาด้วย'!M52+'2.กุสุมาลย์'!M52+'3.กุดบาก'!M52+'4.พระอาจารย์ฝั้น '!M52+'5.พังโคน ใส่มา 12 เดือน'!M52+'6.วาริชภูมิ'!M52+'7.นิคมน้ำอูน'!M52+'8.วานรนิวาส'!M52+'9.คำตากล้า'!M52+'10.พระอาจารย์มั่น'!M52+'11.อากาศอำนวย'!M52+'12.พระอาจารย์วัน'!M52+'13.เต่างอย'!M52+'14.โคกศรีสุพรรณ'!M52+'15.เจริญศิลป์'!M52+'16.โพนนาแก้ว'!M52+'17.สว่างแดนดิน'!M52+'18.พระอาจารย์แบน'!M52</f>
        <v>0</v>
      </c>
      <c r="N52" s="110">
        <f>+'1.สกลนคร ใส่เดือน พย มาด้วย'!N52+'2.กุสุมาลย์'!N52+'3.กุดบาก'!N52+'4.พระอาจารย์ฝั้น '!N52+'5.พังโคน ใส่มา 12 เดือน'!N52+'6.วาริชภูมิ'!N52+'7.นิคมน้ำอูน'!N52+'8.วานรนิวาส'!N52+'9.คำตากล้า'!N52+'10.พระอาจารย์มั่น'!N52+'11.อากาศอำนวย'!N52+'12.พระอาจารย์วัน'!N52+'13.เต่างอย'!N52+'14.โคกศรีสุพรรณ'!N52+'15.เจริญศิลป์'!N52+'16.โพนนาแก้ว'!N52+'17.สว่างแดนดิน'!N52+'18.พระอาจารย์แบน'!N52</f>
        <v>848567.95</v>
      </c>
      <c r="O52" s="110">
        <f>+'1.สกลนคร ใส่เดือน พย มาด้วย'!O52+'2.กุสุมาลย์'!O52+'3.กุดบาก'!O52+'4.พระอาจารย์ฝั้น '!O52+'5.พังโคน ใส่มา 12 เดือน'!O52+'6.วาริชภูมิ'!O52+'7.นิคมน้ำอูน'!O52+'8.วานรนิวาส'!O52+'9.คำตากล้า'!O52+'10.พระอาจารย์มั่น'!O52+'11.อากาศอำนวย'!O52+'12.พระอาจารย์วัน'!O52+'13.เต่างอย'!O52+'14.โคกศรีสุพรรณ'!O52+'15.เจริญศิลป์'!O52+'16.โพนนาแก้ว'!O52+'17.สว่างแดนดิน'!O52+'18.พระอาจารย์แบน'!O52</f>
        <v>0</v>
      </c>
      <c r="P52" s="110">
        <f>+'1.สกลนคร ใส่เดือน พย มาด้วย'!P52+'2.กุสุมาลย์'!P52+'3.กุดบาก'!P52+'4.พระอาจารย์ฝั้น '!P52+'5.พังโคน ใส่มา 12 เดือน'!P52+'6.วาริชภูมิ'!P52+'7.นิคมน้ำอูน'!P52+'8.วานรนิวาส'!P52+'9.คำตากล้า'!P52+'10.พระอาจารย์มั่น'!P52+'11.อากาศอำนวย'!P52+'12.พระอาจารย์วัน'!P52+'13.เต่างอย'!P52+'14.โคกศรีสุพรรณ'!P52+'15.เจริญศิลป์'!P52+'16.โพนนาแก้ว'!P52+'17.สว่างแดนดิน'!P52+'18.พระอาจารย์แบน'!P52</f>
        <v>367117.7</v>
      </c>
      <c r="Q52" s="110">
        <f>+'1.สกลนคร ใส่เดือน พย มาด้วย'!Q52+'2.กุสุมาลย์'!Q52+'3.กุดบาก'!Q52+'4.พระอาจารย์ฝั้น '!Q52+'5.พังโคน ใส่มา 12 เดือน'!Q52+'6.วาริชภูมิ'!Q52+'7.นิคมน้ำอูน'!Q52+'8.วานรนิวาส'!Q52+'9.คำตากล้า'!Q52+'10.พระอาจารย์มั่น'!Q52+'11.อากาศอำนวย'!Q52+'12.พระอาจารย์วัน'!Q52+'13.เต่างอย'!Q52+'14.โคกศรีสุพรรณ'!Q52+'15.เจริญศิลป์'!Q52+'16.โพนนาแก้ว'!Q52+'17.สว่างแดนดิน'!Q52+'18.พระอาจารย์แบน'!Q52</f>
        <v>0</v>
      </c>
      <c r="R52" s="110">
        <f>+'1.สกลนคร ใส่เดือน พย มาด้วย'!R52+'2.กุสุมาลย์'!R52+'3.กุดบาก'!R52+'4.พระอาจารย์ฝั้น '!R52+'5.พังโคน ใส่มา 12 เดือน'!R52+'6.วาริชภูมิ'!R52+'7.นิคมน้ำอูน'!R52+'8.วานรนิวาส'!R52+'9.คำตากล้า'!R52+'10.พระอาจารย์มั่น'!R52+'11.อากาศอำนวย'!R52+'12.พระอาจารย์วัน'!R52+'13.เต่างอย'!R52+'14.โคกศรีสุพรรณ'!R52+'15.เจริญศิลป์'!R52+'16.โพนนาแก้ว'!R52+'17.สว่างแดนดิน'!R52+'18.พระอาจารย์แบน'!R52</f>
        <v>1491576.92</v>
      </c>
      <c r="S52" s="110">
        <f>+'1.สกลนคร ใส่เดือน พย มาด้วย'!S52+'2.กุสุมาลย์'!S52+'3.กุดบาก'!S52+'4.พระอาจารย์ฝั้น '!S52+'5.พังโคน ใส่มา 12 เดือน'!S52+'6.วาริชภูมิ'!S52+'7.นิคมน้ำอูน'!S52+'8.วานรนิวาส'!S52+'9.คำตากล้า'!S52+'10.พระอาจารย์มั่น'!S52+'11.อากาศอำนวย'!S52+'12.พระอาจารย์วัน'!S52+'13.เต่างอย'!S52+'14.โคกศรีสุพรรณ'!S52+'15.เจริญศิลป์'!S52+'16.โพนนาแก้ว'!S52+'17.สว่างแดนดิน'!S52+'18.พระอาจารย์แบน'!S52</f>
        <v>0</v>
      </c>
      <c r="T52" s="110">
        <f>+'1.สกลนคร ใส่เดือน พย มาด้วย'!T52+'2.กุสุมาลย์'!T52+'3.กุดบาก'!T52+'4.พระอาจารย์ฝั้น '!T52+'5.พังโคน ใส่มา 12 เดือน'!T52+'6.วาริชภูมิ'!T52+'7.นิคมน้ำอูน'!T52+'8.วานรนิวาส'!T52+'9.คำตากล้า'!T52+'10.พระอาจารย์มั่น'!T52+'11.อากาศอำนวย'!T52+'12.พระอาจารย์วัน'!T52+'13.เต่างอย'!T52+'14.โคกศรีสุพรรณ'!T52+'15.เจริญศิลป์'!T52+'16.โพนนาแก้ว'!T52+'17.สว่างแดนดิน'!T52+'18.พระอาจารย์แบน'!T52</f>
        <v>1004546.77</v>
      </c>
      <c r="U52" s="110">
        <f>+'1.สกลนคร ใส่เดือน พย มาด้วย'!U52+'2.กุสุมาลย์'!U52+'3.กุดบาก'!U52+'4.พระอาจารย์ฝั้น '!U52+'5.พังโคน ใส่มา 12 เดือน'!U52+'6.วาริชภูมิ'!U52+'7.นิคมน้ำอูน'!U52+'8.วานรนิวาส'!U52+'9.คำตากล้า'!U52+'10.พระอาจารย์มั่น'!U52+'11.อากาศอำนวย'!U52+'12.พระอาจารย์วัน'!U52+'13.เต่างอย'!U52+'14.โคกศรีสุพรรณ'!U52+'15.เจริญศิลป์'!U52+'16.โพนนาแก้ว'!U52+'17.สว่างแดนดิน'!U52+'18.พระอาจารย์แบน'!U52</f>
        <v>0</v>
      </c>
      <c r="V52" s="110">
        <f>+'1.สกลนคร ใส่เดือน พย มาด้วย'!V52+'2.กุสุมาลย์'!V52+'3.กุดบาก'!V52+'4.พระอาจารย์ฝั้น '!V52+'5.พังโคน ใส่มา 12 เดือน'!V52+'6.วาริชภูมิ'!V52+'7.นิคมน้ำอูน'!V52+'8.วานรนิวาส'!V52+'9.คำตากล้า'!V52+'10.พระอาจารย์มั่น'!V52+'11.อากาศอำนวย'!V52+'12.พระอาจารย์วัน'!V52+'13.เต่างอย'!V52+'14.โคกศรีสุพรรณ'!V52+'15.เจริญศิลป์'!V52+'16.โพนนาแก้ว'!V52+'17.สว่างแดนดิน'!V52+'18.พระอาจารย์แบน'!V52</f>
        <v>1275819.47</v>
      </c>
      <c r="W52" s="110">
        <f>+'1.สกลนคร ใส่เดือน พย มาด้วย'!W52+'2.กุสุมาลย์'!W52+'3.กุดบาก'!W52+'4.พระอาจารย์ฝั้น '!W52+'5.พังโคน ใส่มา 12 เดือน'!W52+'6.วาริชภูมิ'!W52+'7.นิคมน้ำอูน'!W52+'8.วานรนิวาส'!W52+'9.คำตากล้า'!W52+'10.พระอาจารย์มั่น'!W52+'11.อากาศอำนวย'!W52+'12.พระอาจารย์วัน'!W52+'13.เต่างอย'!W52+'14.โคกศรีสุพรรณ'!W52+'15.เจริญศิลป์'!W52+'16.โพนนาแก้ว'!W52+'17.สว่างแดนดิน'!W52+'18.พระอาจารย์แบน'!W52</f>
        <v>0</v>
      </c>
      <c r="X52" s="110">
        <f>+'1.สกลนคร ใส่เดือน พย มาด้วย'!X52+'2.กุสุมาลย์'!X52+'3.กุดบาก'!X52+'4.พระอาจารย์ฝั้น '!X52+'5.พังโคน ใส่มา 12 เดือน'!X52+'6.วาริชภูมิ'!X52+'7.นิคมน้ำอูน'!X52+'8.วานรนิวาส'!X52+'9.คำตากล้า'!X52+'10.พระอาจารย์มั่น'!X52+'11.อากาศอำนวย'!X52+'12.พระอาจารย์วัน'!X52+'13.เต่างอย'!X52+'14.โคกศรีสุพรรณ'!X52+'15.เจริญศิลป์'!X52+'16.โพนนาแก้ว'!X52+'17.สว่างแดนดิน'!X52+'18.พระอาจารย์แบน'!X52</f>
        <v>2061412.03</v>
      </c>
      <c r="Y52" s="110">
        <f>+'1.สกลนคร ใส่เดือน พย มาด้วย'!Y52+'2.กุสุมาลย์'!Y52+'3.กุดบาก'!Y52+'4.พระอาจารย์ฝั้น '!Y52+'5.พังโคน ใส่มา 12 เดือน'!Y52+'6.วาริชภูมิ'!Y52+'7.นิคมน้ำอูน'!Y52+'8.วานรนิวาส'!Y52+'9.คำตากล้า'!Y52+'10.พระอาจารย์มั่น'!Y52+'11.อากาศอำนวย'!Y52+'12.พระอาจารย์วัน'!Y52+'13.เต่างอย'!Y52+'14.โคกศรีสุพรรณ'!Y52+'15.เจริญศิลป์'!Y52+'16.โพนนาแก้ว'!Y52+'17.สว่างแดนดิน'!Y52+'18.พระอาจารย์แบน'!Y52</f>
        <v>0</v>
      </c>
      <c r="Z52" s="110">
        <f>+'1.สกลนคร ใส่เดือน พย มาด้วย'!Z52+'2.กุสุมาลย์'!Z52+'3.กุดบาก'!Z52+'4.พระอาจารย์ฝั้น '!Z52+'5.พังโคน ใส่มา 12 เดือน'!Z52+'6.วาริชภูมิ'!Z52+'7.นิคมน้ำอูน'!Z52+'8.วานรนิวาส'!Z52+'9.คำตากล้า'!Z52+'10.พระอาจารย์มั่น'!Z52+'11.อากาศอำนวย'!Z52+'12.พระอาจารย์วัน'!Z52+'13.เต่างอย'!Z52+'14.โคกศรีสุพรรณ'!Z52+'15.เจริญศิลป์'!Z52+'16.โพนนาแก้ว'!Z52+'17.สว่างแดนดิน'!Z52+'18.พระอาจารย์แบน'!Z52</f>
        <v>1837293.93</v>
      </c>
      <c r="AA52" s="110">
        <f>+'1.สกลนคร ใส่เดือน พย มาด้วย'!AA52+'2.กุสุมาลย์'!AA52+'3.กุดบาก'!AA52+'4.พระอาจารย์ฝั้น '!AA52+'5.พังโคน ใส่มา 12 เดือน'!AA52+'6.วาริชภูมิ'!AA52+'7.นิคมน้ำอูน'!AA52+'8.วานรนิวาส'!AA52+'9.คำตากล้า'!AA52+'10.พระอาจารย์มั่น'!AA52+'11.อากาศอำนวย'!AA52+'12.พระอาจารย์วัน'!AA52+'13.เต่างอย'!AA52+'14.โคกศรีสุพรรณ'!AA52+'15.เจริญศิลป์'!AA52+'16.โพนนาแก้ว'!AA52+'17.สว่างแดนดิน'!AA52+'18.พระอาจารย์แบน'!AA52</f>
        <v>0</v>
      </c>
      <c r="AB52" s="110">
        <f>+'1.สกลนคร ใส่เดือน พย มาด้วย'!AB52+'2.กุสุมาลย์'!AB52+'3.กุดบาก'!AB52+'4.พระอาจารย์ฝั้น '!AB52+'5.พังโคน ใส่มา 12 เดือน'!AB52+'6.วาริชภูมิ'!AB52+'7.นิคมน้ำอูน'!AB52+'8.วานรนิวาส'!AB52+'9.คำตากล้า'!AB52+'10.พระอาจารย์มั่น'!AB52+'11.อากาศอำนวย'!AB52+'12.พระอาจารย์วัน'!AB52+'13.เต่างอย'!AB52+'14.โคกศรีสุพรรณ'!AB52+'15.เจริญศิลป์'!AB52+'16.โพนนาแก้ว'!AB52+'17.สว่างแดนดิน'!AB52+'18.พระอาจารย์แบน'!AB52</f>
        <v>1515339</v>
      </c>
      <c r="AC52" s="110">
        <f>+'1.สกลนคร ใส่เดือน พย มาด้วย'!AC52+'2.กุสุมาลย์'!AC52+'3.กุดบาก'!AC52+'4.พระอาจารย์ฝั้น '!AC52+'5.พังโคน ใส่มา 12 เดือน'!AC52+'6.วาริชภูมิ'!AC52+'7.นิคมน้ำอูน'!AC52+'8.วานรนิวาส'!AC52+'9.คำตากล้า'!AC52+'10.พระอาจารย์มั่น'!AC52+'11.อากาศอำนวย'!AC52+'12.พระอาจารย์วัน'!AC52+'13.เต่างอย'!AC52+'14.โคกศรีสุพรรณ'!AC52+'15.เจริญศิลป์'!AC52+'16.โพนนาแก้ว'!AC52+'17.สว่างแดนดิน'!AC52+'18.พระอาจารย์แบน'!AC52</f>
        <v>0</v>
      </c>
      <c r="AD52" s="110">
        <f t="shared" si="13"/>
        <v>134583897.84999999</v>
      </c>
      <c r="AE52" s="111">
        <f t="shared" si="14"/>
        <v>19.339720978485985</v>
      </c>
      <c r="AF52" s="110">
        <f t="shared" si="15"/>
        <v>561309791.61798489</v>
      </c>
      <c r="AG52" s="111">
        <f t="shared" si="16"/>
        <v>80.660279021514015</v>
      </c>
    </row>
    <row r="53" spans="2:33" ht="24" customHeight="1">
      <c r="B53" s="109"/>
      <c r="C53" s="109"/>
      <c r="D53" s="109" t="s">
        <v>135</v>
      </c>
      <c r="E53" s="110">
        <f>+'1.สกลนคร ใส่เดือน พย มาด้วย'!E53+'2.กุสุมาลย์'!E53+'3.กุดบาก'!E53+'4.พระอาจารย์ฝั้น '!E53+'5.พังโคน ใส่มา 12 เดือน'!E53+'6.วาริชภูมิ'!E53+'7.นิคมน้ำอูน'!E53+'8.วานรนิวาส'!E53+'9.คำตากล้า'!E53+'10.พระอาจารย์มั่น'!E53+'11.อากาศอำนวย'!E53+'12.พระอาจารย์วัน'!E53+'13.เต่างอย'!E53+'14.โคกศรีสุพรรณ'!E53+'15.เจริญศิลป์'!E53+'16.โพนนาแก้ว'!E53+'17.สว่างแดนดิน'!E53+'18.พระอาจารย์แบน'!E53</f>
        <v>60052237.780000001</v>
      </c>
      <c r="F53" s="110">
        <f>+'1.สกลนคร ใส่เดือน พย มาด้วย'!F53+'2.กุสุมาลย์'!F53+'3.กุดบาก'!F53+'4.พระอาจารย์ฝั้น '!F53+'5.พังโคน ใส่มา 12 เดือน'!F53+'6.วาริชภูมิ'!F53+'7.นิคมน้ำอูน'!F53+'8.วานรนิวาส'!F53+'9.คำตากล้า'!F53+'10.พระอาจารย์มั่น'!F53+'11.อากาศอำนวย'!F53+'12.พระอาจารย์วัน'!F53+'13.เต่างอย'!F53+'14.โคกศรีสุพรรณ'!F53+'15.เจริญศิลป์'!F53+'16.โพนนาแก้ว'!F53+'17.สว่างแดนดิน'!F53+'18.พระอาจารย์แบน'!F53</f>
        <v>2497661.2200000002</v>
      </c>
      <c r="G53" s="110" t="e">
        <f>+'1.สกลนคร ใส่เดือน พย มาด้วย'!G53+'2.กุสุมาลย์'!G53+'3.กุดบาก'!G53+'4.พระอาจารย์ฝั้น '!G53+'5.พังโคน ใส่มา 12 เดือน'!G53+'6.วาริชภูมิ'!G53+'7.นิคมน้ำอูน'!G53+'8.วานรนิวาส'!G53+'9.คำตากล้า'!G53+'10.พระอาจารย์มั่น'!G53+'11.อากาศอำนวย'!G53+'12.พระอาจารย์วัน'!G53+'13.เต่างอย'!G53+'14.โคกศรีสุพรรณ'!G53+'15.เจริญศิลป์'!G53+'16.โพนนาแก้ว'!G53+'17.สว่างแดนดิน'!G53+'18.พระอาจารย์แบน'!G53</f>
        <v>#VALUE!</v>
      </c>
      <c r="H53" s="110">
        <f>+'1.สกลนคร ใส่เดือน พย มาด้วย'!H53+'2.กุสุมาลย์'!H53+'3.กุดบาก'!H53+'4.พระอาจารย์ฝั้น '!H53+'5.พังโคน ใส่มา 12 เดือน'!H53+'6.วาริชภูมิ'!H53+'7.นิคมน้ำอูน'!H53+'8.วานรนิวาส'!H53+'9.คำตากล้า'!H53+'10.พระอาจารย์มั่น'!H53+'11.อากาศอำนวย'!H53+'12.พระอาจารย์วัน'!H53+'13.เต่างอย'!H53+'14.โคกศรีสุพรรณ'!H53+'15.เจริญศิลป์'!H53+'16.โพนนาแก้ว'!H53+'17.สว่างแดนดิน'!H53+'18.พระอาจารย์แบน'!H53</f>
        <v>0</v>
      </c>
      <c r="I53" s="110">
        <f>+'1.สกลนคร ใส่เดือน พย มาด้วย'!I53+'2.กุสุมาลย์'!I53+'3.กุดบาก'!I53+'4.พระอาจารย์ฝั้น '!I53+'5.พังโคน ใส่มา 12 เดือน'!I53+'6.วาริชภูมิ'!I53+'7.นิคมน้ำอูน'!I53+'8.วานรนิวาส'!I53+'9.คำตากล้า'!I53+'10.พระอาจารย์มั่น'!I53+'11.อากาศอำนวย'!I53+'12.พระอาจารย์วัน'!I53+'13.เต่างอย'!I53+'14.โคกศรีสุพรรณ'!I53+'15.เจริญศิลป์'!I53+'16.โพนนาแก้ว'!I53+'17.สว่างแดนดิน'!I53+'18.พระอาจารย์แบน'!I53</f>
        <v>0</v>
      </c>
      <c r="J53" s="110">
        <f>+'1.สกลนคร ใส่เดือน พย มาด้วย'!J53+'2.กุสุมาลย์'!J53+'3.กุดบาก'!J53+'4.พระอาจารย์ฝั้น '!J53+'5.พังโคน ใส่มา 12 เดือน'!J53+'6.วาริชภูมิ'!J53+'7.นิคมน้ำอูน'!J53+'8.วานรนิวาส'!J53+'9.คำตากล้า'!J53+'10.พระอาจารย์มั่น'!J53+'11.อากาศอำนวย'!J53+'12.พระอาจารย์วัน'!J53+'13.เต่างอย'!J53+'14.โคกศรีสุพรรณ'!J53+'15.เจริญศิลป์'!J53+'16.โพนนาแก้ว'!J53+'17.สว่างแดนดิน'!J53+'18.พระอาจารย์แบน'!J53</f>
        <v>187371.92</v>
      </c>
      <c r="K53" s="110">
        <f>+'1.สกลนคร ใส่เดือน พย มาด้วย'!K53+'2.กุสุมาลย์'!K53+'3.กุดบาก'!K53+'4.พระอาจารย์ฝั้น '!K53+'5.พังโคน ใส่มา 12 เดือน'!K53+'6.วาริชภูมิ'!K53+'7.นิคมน้ำอูน'!K53+'8.วานรนิวาส'!K53+'9.คำตากล้า'!K53+'10.พระอาจารย์มั่น'!K53+'11.อากาศอำนวย'!K53+'12.พระอาจารย์วัน'!K53+'13.เต่างอย'!K53+'14.โคกศรีสุพรรณ'!K53+'15.เจริญศิลป์'!K53+'16.โพนนาแก้ว'!K53+'17.สว่างแดนดิน'!K53+'18.พระอาจารย์แบน'!K53</f>
        <v>0</v>
      </c>
      <c r="L53" s="110">
        <f>+'1.สกลนคร ใส่เดือน พย มาด้วย'!L53+'2.กุสุมาลย์'!L53+'3.กุดบาก'!L53+'4.พระอาจารย์ฝั้น '!L53+'5.พังโคน ใส่มา 12 เดือน'!L53+'6.วาริชภูมิ'!L53+'7.นิคมน้ำอูน'!L53+'8.วานรนิวาส'!L53+'9.คำตากล้า'!L53+'10.พระอาจารย์มั่น'!L53+'11.อากาศอำนวย'!L53+'12.พระอาจารย์วัน'!L53+'13.เต่างอย'!L53+'14.โคกศรีสุพรรณ'!L53+'15.เจริญศิลป์'!L53+'16.โพนนาแก้ว'!L53+'17.สว่างแดนดิน'!L53+'18.พระอาจารย์แบน'!L53</f>
        <v>148356.78</v>
      </c>
      <c r="M53" s="110">
        <f>+'1.สกลนคร ใส่เดือน พย มาด้วย'!M53+'2.กุสุมาลย์'!M53+'3.กุดบาก'!M53+'4.พระอาจารย์ฝั้น '!M53+'5.พังโคน ใส่มา 12 เดือน'!M53+'6.วาริชภูมิ'!M53+'7.นิคมน้ำอูน'!M53+'8.วานรนิวาส'!M53+'9.คำตากล้า'!M53+'10.พระอาจารย์มั่น'!M53+'11.อากาศอำนวย'!M53+'12.พระอาจารย์วัน'!M53+'13.เต่างอย'!M53+'14.โคกศรีสุพรรณ'!M53+'15.เจริญศิลป์'!M53+'16.โพนนาแก้ว'!M53+'17.สว่างแดนดิน'!M53+'18.พระอาจารย์แบน'!M53</f>
        <v>0</v>
      </c>
      <c r="N53" s="110">
        <f>+'1.สกลนคร ใส่เดือน พย มาด้วย'!N53+'2.กุสุมาลย์'!N53+'3.กุดบาก'!N53+'4.พระอาจารย์ฝั้น '!N53+'5.พังโคน ใส่มา 12 เดือน'!N53+'6.วาริชภูมิ'!N53+'7.นิคมน้ำอูน'!N53+'8.วานรนิวาส'!N53+'9.คำตากล้า'!N53+'10.พระอาจารย์มั่น'!N53+'11.อากาศอำนวย'!N53+'12.พระอาจารย์วัน'!N53+'13.เต่างอย'!N53+'14.โคกศรีสุพรรณ'!N53+'15.เจริญศิลป์'!N53+'16.โพนนาแก้ว'!N53+'17.สว่างแดนดิน'!N53+'18.พระอาจารย์แบน'!N53</f>
        <v>351253.03</v>
      </c>
      <c r="O53" s="110">
        <f>+'1.สกลนคร ใส่เดือน พย มาด้วย'!O53+'2.กุสุมาลย์'!O53+'3.กุดบาก'!O53+'4.พระอาจารย์ฝั้น '!O53+'5.พังโคน ใส่มา 12 เดือน'!O53+'6.วาริชภูมิ'!O53+'7.นิคมน้ำอูน'!O53+'8.วานรนิวาส'!O53+'9.คำตากล้า'!O53+'10.พระอาจารย์มั่น'!O53+'11.อากาศอำนวย'!O53+'12.พระอาจารย์วัน'!O53+'13.เต่างอย'!O53+'14.โคกศรีสุพรรณ'!O53+'15.เจริญศิลป์'!O53+'16.โพนนาแก้ว'!O53+'17.สว่างแดนดิน'!O53+'18.พระอาจารย์แบน'!O53</f>
        <v>0</v>
      </c>
      <c r="P53" s="110">
        <f>+'1.สกลนคร ใส่เดือน พย มาด้วย'!P53+'2.กุสุมาลย์'!P53+'3.กุดบาก'!P53+'4.พระอาจารย์ฝั้น '!P53+'5.พังโคน ใส่มา 12 เดือน'!P53+'6.วาริชภูมิ'!P53+'7.นิคมน้ำอูน'!P53+'8.วานรนิวาส'!P53+'9.คำตากล้า'!P53+'10.พระอาจารย์มั่น'!P53+'11.อากาศอำนวย'!P53+'12.พระอาจารย์วัน'!P53+'13.เต่างอย'!P53+'14.โคกศรีสุพรรณ'!P53+'15.เจริญศิลป์'!P53+'16.โพนนาแก้ว'!P53+'17.สว่างแดนดิน'!P53+'18.พระอาจารย์แบน'!P53</f>
        <v>109837</v>
      </c>
      <c r="Q53" s="110">
        <f>+'1.สกลนคร ใส่เดือน พย มาด้วย'!Q53+'2.กุสุมาลย์'!Q53+'3.กุดบาก'!Q53+'4.พระอาจารย์ฝั้น '!Q53+'5.พังโคน ใส่มา 12 เดือน'!Q53+'6.วาริชภูมิ'!Q53+'7.นิคมน้ำอูน'!Q53+'8.วานรนิวาส'!Q53+'9.คำตากล้า'!Q53+'10.พระอาจารย์มั่น'!Q53+'11.อากาศอำนวย'!Q53+'12.พระอาจารย์วัน'!Q53+'13.เต่างอย'!Q53+'14.โคกศรีสุพรรณ'!Q53+'15.เจริญศิลป์'!Q53+'16.โพนนาแก้ว'!Q53+'17.สว่างแดนดิน'!Q53+'18.พระอาจารย์แบน'!Q53</f>
        <v>0</v>
      </c>
      <c r="R53" s="110">
        <f>+'1.สกลนคร ใส่เดือน พย มาด้วย'!R53+'2.กุสุมาลย์'!R53+'3.กุดบาก'!R53+'4.พระอาจารย์ฝั้น '!R53+'5.พังโคน ใส่มา 12 เดือน'!R53+'6.วาริชภูมิ'!R53+'7.นิคมน้ำอูน'!R53+'8.วานรนิวาส'!R53+'9.คำตากล้า'!R53+'10.พระอาจารย์มั่น'!R53+'11.อากาศอำนวย'!R53+'12.พระอาจารย์วัน'!R53+'13.เต่างอย'!R53+'14.โคกศรีสุพรรณ'!R53+'15.เจริญศิลป์'!R53+'16.โพนนาแก้ว'!R53+'17.สว่างแดนดิน'!R53+'18.พระอาจารย์แบน'!R53</f>
        <v>108880</v>
      </c>
      <c r="S53" s="110">
        <f>+'1.สกลนคร ใส่เดือน พย มาด้วย'!S53+'2.กุสุมาลย์'!S53+'3.กุดบาก'!S53+'4.พระอาจารย์ฝั้น '!S53+'5.พังโคน ใส่มา 12 เดือน'!S53+'6.วาริชภูมิ'!S53+'7.นิคมน้ำอูน'!S53+'8.วานรนิวาส'!S53+'9.คำตากล้า'!S53+'10.พระอาจารย์มั่น'!S53+'11.อากาศอำนวย'!S53+'12.พระอาจารย์วัน'!S53+'13.เต่างอย'!S53+'14.โคกศรีสุพรรณ'!S53+'15.เจริญศิลป์'!S53+'16.โพนนาแก้ว'!S53+'17.สว่างแดนดิน'!S53+'18.พระอาจารย์แบน'!S53</f>
        <v>0</v>
      </c>
      <c r="T53" s="110">
        <f>+'1.สกลนคร ใส่เดือน พย มาด้วย'!T53+'2.กุสุมาลย์'!T53+'3.กุดบาก'!T53+'4.พระอาจารย์ฝั้น '!T53+'5.พังโคน ใส่มา 12 เดือน'!T53+'6.วาริชภูมิ'!T53+'7.นิคมน้ำอูน'!T53+'8.วานรนิวาส'!T53+'9.คำตากล้า'!T53+'10.พระอาจารย์มั่น'!T53+'11.อากาศอำนวย'!T53+'12.พระอาจารย์วัน'!T53+'13.เต่างอย'!T53+'14.โคกศรีสุพรรณ'!T53+'15.เจริญศิลป์'!T53+'16.โพนนาแก้ว'!T53+'17.สว่างแดนดิน'!T53+'18.พระอาจารย์แบน'!T53</f>
        <v>140389.04999999999</v>
      </c>
      <c r="U53" s="110">
        <f>+'1.สกลนคร ใส่เดือน พย มาด้วย'!U53+'2.กุสุมาลย์'!U53+'3.กุดบาก'!U53+'4.พระอาจารย์ฝั้น '!U53+'5.พังโคน ใส่มา 12 เดือน'!U53+'6.วาริชภูมิ'!U53+'7.นิคมน้ำอูน'!U53+'8.วานรนิวาส'!U53+'9.คำตากล้า'!U53+'10.พระอาจารย์มั่น'!U53+'11.อากาศอำนวย'!U53+'12.พระอาจารย์วัน'!U53+'13.เต่างอย'!U53+'14.โคกศรีสุพรรณ'!U53+'15.เจริญศิลป์'!U53+'16.โพนนาแก้ว'!U53+'17.สว่างแดนดิน'!U53+'18.พระอาจารย์แบน'!U53</f>
        <v>0</v>
      </c>
      <c r="V53" s="110">
        <f>+'1.สกลนคร ใส่เดือน พย มาด้วย'!V53+'2.กุสุมาลย์'!V53+'3.กุดบาก'!V53+'4.พระอาจารย์ฝั้น '!V53+'5.พังโคน ใส่มา 12 เดือน'!V53+'6.วาริชภูมิ'!V53+'7.นิคมน้ำอูน'!V53+'8.วานรนิวาส'!V53+'9.คำตากล้า'!V53+'10.พระอาจารย์มั่น'!V53+'11.อากาศอำนวย'!V53+'12.พระอาจารย์วัน'!V53+'13.เต่างอย'!V53+'14.โคกศรีสุพรรณ'!V53+'15.เจริญศิลป์'!V53+'16.โพนนาแก้ว'!V53+'17.สว่างแดนดิน'!V53+'18.พระอาจารย์แบน'!V53</f>
        <v>160138.12</v>
      </c>
      <c r="W53" s="110">
        <f>+'1.สกลนคร ใส่เดือน พย มาด้วย'!W53+'2.กุสุมาลย์'!W53+'3.กุดบาก'!W53+'4.พระอาจารย์ฝั้น '!W53+'5.พังโคน ใส่มา 12 เดือน'!W53+'6.วาริชภูมิ'!W53+'7.นิคมน้ำอูน'!W53+'8.วานรนิวาส'!W53+'9.คำตากล้า'!W53+'10.พระอาจารย์มั่น'!W53+'11.อากาศอำนวย'!W53+'12.พระอาจารย์วัน'!W53+'13.เต่างอย'!W53+'14.โคกศรีสุพรรณ'!W53+'15.เจริญศิลป์'!W53+'16.โพนนาแก้ว'!W53+'17.สว่างแดนดิน'!W53+'18.พระอาจารย์แบน'!W53</f>
        <v>0</v>
      </c>
      <c r="X53" s="110">
        <f>+'1.สกลนคร ใส่เดือน พย มาด้วย'!X53+'2.กุสุมาลย์'!X53+'3.กุดบาก'!X53+'4.พระอาจารย์ฝั้น '!X53+'5.พังโคน ใส่มา 12 เดือน'!X53+'6.วาริชภูมิ'!X53+'7.นิคมน้ำอูน'!X53+'8.วานรนิวาส'!X53+'9.คำตากล้า'!X53+'10.พระอาจารย์มั่น'!X53+'11.อากาศอำนวย'!X53+'12.พระอาจารย์วัน'!X53+'13.เต่างอย'!X53+'14.โคกศรีสุพรรณ'!X53+'15.เจริญศิลป์'!X53+'16.โพนนาแก้ว'!X53+'17.สว่างแดนดิน'!X53+'18.พระอาจารย์แบน'!X53</f>
        <v>163694.38</v>
      </c>
      <c r="Y53" s="110">
        <f>+'1.สกลนคร ใส่เดือน พย มาด้วย'!Y53+'2.กุสุมาลย์'!Y53+'3.กุดบาก'!Y53+'4.พระอาจารย์ฝั้น '!Y53+'5.พังโคน ใส่มา 12 เดือน'!Y53+'6.วาริชภูมิ'!Y53+'7.นิคมน้ำอูน'!Y53+'8.วานรนิวาส'!Y53+'9.คำตากล้า'!Y53+'10.พระอาจารย์มั่น'!Y53+'11.อากาศอำนวย'!Y53+'12.พระอาจารย์วัน'!Y53+'13.เต่างอย'!Y53+'14.โคกศรีสุพรรณ'!Y53+'15.เจริญศิลป์'!Y53+'16.โพนนาแก้ว'!Y53+'17.สว่างแดนดิน'!Y53+'18.พระอาจารย์แบน'!Y53</f>
        <v>0</v>
      </c>
      <c r="Z53" s="110">
        <f>+'1.สกลนคร ใส่เดือน พย มาด้วย'!Z53+'2.กุสุมาลย์'!Z53+'3.กุดบาก'!Z53+'4.พระอาจารย์ฝั้น '!Z53+'5.พังโคน ใส่มา 12 เดือน'!Z53+'6.วาริชภูมิ'!Z53+'7.นิคมน้ำอูน'!Z53+'8.วานรนิวาส'!Z53+'9.คำตากล้า'!Z53+'10.พระอาจารย์มั่น'!Z53+'11.อากาศอำนวย'!Z53+'12.พระอาจารย์วัน'!Z53+'13.เต่างอย'!Z53+'14.โคกศรีสุพรรณ'!Z53+'15.เจริญศิลป์'!Z53+'16.โพนนาแก้ว'!Z53+'17.สว่างแดนดิน'!Z53+'18.พระอาจารย์แบน'!Z53</f>
        <v>43734.14</v>
      </c>
      <c r="AA53" s="110">
        <f>+'1.สกลนคร ใส่เดือน พย มาด้วย'!AA53+'2.กุสุมาลย์'!AA53+'3.กุดบาก'!AA53+'4.พระอาจารย์ฝั้น '!AA53+'5.พังโคน ใส่มา 12 เดือน'!AA53+'6.วาริชภูมิ'!AA53+'7.นิคมน้ำอูน'!AA53+'8.วานรนิวาส'!AA53+'9.คำตากล้า'!AA53+'10.พระอาจารย์มั่น'!AA53+'11.อากาศอำนวย'!AA53+'12.พระอาจารย์วัน'!AA53+'13.เต่างอย'!AA53+'14.โคกศรีสุพรรณ'!AA53+'15.เจริญศิลป์'!AA53+'16.โพนนาแก้ว'!AA53+'17.สว่างแดนดิน'!AA53+'18.พระอาจารย์แบน'!AA53</f>
        <v>0</v>
      </c>
      <c r="AB53" s="110">
        <f>+'1.สกลนคร ใส่เดือน พย มาด้วย'!AB53+'2.กุสุมาลย์'!AB53+'3.กุดบาก'!AB53+'4.พระอาจารย์ฝั้น '!AB53+'5.พังโคน ใส่มา 12 เดือน'!AB53+'6.วาริชภูมิ'!AB53+'7.นิคมน้ำอูน'!AB53+'8.วานรนิวาส'!AB53+'9.คำตากล้า'!AB53+'10.พระอาจารย์มั่น'!AB53+'11.อากาศอำนวย'!AB53+'12.พระอาจารย์วัน'!AB53+'13.เต่างอย'!AB53+'14.โคกศรีสุพรรณ'!AB53+'15.เจริญศิลป์'!AB53+'16.โพนนาแก้ว'!AB53+'17.สว่างแดนดิน'!AB53+'18.พระอาจารย์แบน'!AB53</f>
        <v>148240.14000000001</v>
      </c>
      <c r="AC53" s="110">
        <f>+'1.สกลนคร ใส่เดือน พย มาด้วย'!AC53+'2.กุสุมาลย์'!AC53+'3.กุดบาก'!AC53+'4.พระอาจารย์ฝั้น '!AC53+'5.พังโคน ใส่มา 12 เดือน'!AC53+'6.วาริชภูมิ'!AC53+'7.นิคมน้ำอูน'!AC53+'8.วานรนิวาส'!AC53+'9.คำตากล้า'!AC53+'10.พระอาจารย์มั่น'!AC53+'11.อากาศอำนวย'!AC53+'12.พระอาจารย์วัน'!AC53+'13.เต่างอย'!AC53+'14.โคกศรีสุพรรณ'!AC53+'15.เจริญศิลป์'!AC53+'16.โพนนาแก้ว'!AC53+'17.สว่างแดนดิน'!AC53+'18.พระอาจารย์แบน'!AC53</f>
        <v>0</v>
      </c>
      <c r="AD53" s="110" t="e">
        <f t="shared" si="13"/>
        <v>#VALUE!</v>
      </c>
      <c r="AE53" s="111" t="e">
        <f t="shared" si="14"/>
        <v>#VALUE!</v>
      </c>
      <c r="AF53" s="110" t="e">
        <f t="shared" si="15"/>
        <v>#VALUE!</v>
      </c>
      <c r="AG53" s="111" t="e">
        <f t="shared" si="16"/>
        <v>#VALUE!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f>+'1.สกลนคร ใส่เดือน พย มาด้วย'!E56+'2.กุสุมาลย์'!E56+'3.กุดบาก'!E56+'4.พระอาจารย์ฝั้น '!E56+'5.พังโคน ใส่มา 12 เดือน'!E56+'6.วาริชภูมิ'!E56+'7.นิคมน้ำอูน'!E56+'8.วานรนิวาส'!E56+'9.คำตากล้า'!E56+'10.พระอาจารย์มั่น'!E56+'11.อากาศอำนวย'!E56+'12.พระอาจารย์วัน'!E56+'13.เต่างอย'!E56+'14.โคกศรีสุพรรณ'!E56+'15.เจริญศิลป์'!E56+'16.โพนนาแก้ว'!E56+'17.สว่างแดนดิน'!E56+'18.พระอาจารย์แบน'!E56</f>
        <v>86258106.950000003</v>
      </c>
      <c r="F56" s="110">
        <f>+'1.สกลนคร ใส่เดือน พย มาด้วย'!F56+'2.กุสุมาลย์'!F56+'3.กุดบาก'!F56+'4.พระอาจารย์ฝั้น '!F56+'5.พังโคน ใส่มา 12 เดือน'!F56+'6.วาริชภูมิ'!F56+'7.นิคมน้ำอูน'!F56+'8.วานรนิวาส'!F56+'9.คำตากล้า'!F56+'10.พระอาจารย์มั่น'!F56+'11.อากาศอำนวย'!F56+'12.พระอาจารย์วัน'!F56+'13.เต่างอย'!F56+'14.โคกศรีสุพรรณ'!F56+'15.เจริญศิลป์'!F56+'16.โพนนาแก้ว'!F56+'17.สว่างแดนดิน'!F56+'18.พระอาจารย์แบน'!F56</f>
        <v>3146843.85</v>
      </c>
      <c r="G56" s="110">
        <f>+'1.สกลนคร ใส่เดือน พย มาด้วย'!G56+'2.กุสุมาลย์'!G56+'3.กุดบาก'!G56+'4.พระอาจารย์ฝั้น '!G56+'5.พังโคน ใส่มา 12 เดือน'!G56+'6.วาริชภูมิ'!G56+'7.นิคมน้ำอูน'!G56+'8.วานรนิวาส'!G56+'9.คำตากล้า'!G56+'10.พระอาจารย์มั่น'!G56+'11.อากาศอำนวย'!G56+'12.พระอาจารย์วัน'!G56+'13.เต่างอย'!G56+'14.โคกศรีสุพรรณ'!G56+'15.เจริญศิลป์'!G56+'16.โพนนาแก้ว'!G56+'17.สว่างแดนดิน'!G56+'18.พระอาจารย์แบน'!G56</f>
        <v>9736148.4499999993</v>
      </c>
      <c r="H56" s="110">
        <f>+'1.สกลนคร ใส่เดือน พย มาด้วย'!H56+'2.กุสุมาลย์'!H56+'3.กุดบาก'!H56+'4.พระอาจารย์ฝั้น '!H56+'5.พังโคน ใส่มา 12 เดือน'!H56+'6.วาริชภูมิ'!H56+'7.นิคมน้ำอูน'!H56+'8.วานรนิวาส'!H56+'9.คำตากล้า'!H56+'10.พระอาจารย์มั่น'!H56+'11.อากาศอำนวย'!H56+'12.พระอาจารย์วัน'!H56+'13.เต่างอย'!H56+'14.โคกศรีสุพรรณ'!H56+'15.เจริญศิลป์'!H56+'16.โพนนาแก้ว'!H56+'17.สว่างแดนดิน'!H56+'18.พระอาจารย์แบน'!H56</f>
        <v>1325000</v>
      </c>
      <c r="I56" s="110">
        <f>+'1.สกลนคร ใส่เดือน พย มาด้วย'!I56+'2.กุสุมาลย์'!I56+'3.กุดบาก'!I56+'4.พระอาจารย์ฝั้น '!I56+'5.พังโคน ใส่มา 12 เดือน'!I56+'6.วาริชภูมิ'!I56+'7.นิคมน้ำอูน'!I56+'8.วานรนิวาส'!I56+'9.คำตากล้า'!I56+'10.พระอาจารย์มั่น'!I56+'11.อากาศอำนวย'!I56+'12.พระอาจารย์วัน'!I56+'13.เต่างอย'!I56+'14.โคกศรีสุพรรณ'!I56+'15.เจริญศิลป์'!I56+'16.โพนนาแก้ว'!I56+'17.สว่างแดนดิน'!I56+'18.พระอาจารย์แบน'!I56</f>
        <v>0</v>
      </c>
      <c r="J56" s="110">
        <f>+'1.สกลนคร ใส่เดือน พย มาด้วย'!J56+'2.กุสุมาลย์'!J56+'3.กุดบาก'!J56+'4.พระอาจารย์ฝั้น '!J56+'5.พังโคน ใส่มา 12 เดือน'!J56+'6.วาริชภูมิ'!J56+'7.นิคมน้ำอูน'!J56+'8.วานรนิวาส'!J56+'9.คำตากล้า'!J56+'10.พระอาจารย์มั่น'!J56+'11.อากาศอำนวย'!J56+'12.พระอาจารย์วัน'!J56+'13.เต่างอย'!J56+'14.โคกศรีสุพรรณ'!J56+'15.เจริญศิลป์'!J56+'16.โพนนาแก้ว'!J56+'17.สว่างแดนดิน'!J56+'18.พระอาจารย์แบน'!J56</f>
        <v>0</v>
      </c>
      <c r="K56" s="110">
        <f>+'1.สกลนคร ใส่เดือน พย มาด้วย'!K56+'2.กุสุมาลย์'!K56+'3.กุดบาก'!K56+'4.พระอาจารย์ฝั้น '!K56+'5.พังโคน ใส่มา 12 เดือน'!K56+'6.วาริชภูมิ'!K56+'7.นิคมน้ำอูน'!K56+'8.วานรนิวาส'!K56+'9.คำตากล้า'!K56+'10.พระอาจารย์มั่น'!K56+'11.อากาศอำนวย'!K56+'12.พระอาจารย์วัน'!K56+'13.เต่างอย'!K56+'14.โคกศรีสุพรรณ'!K56+'15.เจริญศิลป์'!K56+'16.โพนนาแก้ว'!K56+'17.สว่างแดนดิน'!K56+'18.พระอาจารย์แบน'!K56</f>
        <v>0</v>
      </c>
      <c r="L56" s="110">
        <f>+'1.สกลนคร ใส่เดือน พย มาด้วย'!L56+'2.กุสุมาลย์'!L56+'3.กุดบาก'!L56+'4.พระอาจารย์ฝั้น '!L56+'5.พังโคน ใส่มา 12 เดือน'!L56+'6.วาริชภูมิ'!L56+'7.นิคมน้ำอูน'!L56+'8.วานรนิวาส'!L56+'9.คำตากล้า'!L56+'10.พระอาจารย์มั่น'!L56+'11.อากาศอำนวย'!L56+'12.พระอาจารย์วัน'!L56+'13.เต่างอย'!L56+'14.โคกศรีสุพรรณ'!L56+'15.เจริญศิลป์'!L56+'16.โพนนาแก้ว'!L56+'17.สว่างแดนดิน'!L56+'18.พระอาจารย์แบน'!L56</f>
        <v>400000</v>
      </c>
      <c r="M56" s="110">
        <f>+'1.สกลนคร ใส่เดือน พย มาด้วย'!M56+'2.กุสุมาลย์'!M56+'3.กุดบาก'!M56+'4.พระอาจารย์ฝั้น '!M56+'5.พังโคน ใส่มา 12 เดือน'!M56+'6.วาริชภูมิ'!M56+'7.นิคมน้ำอูน'!M56+'8.วานรนิวาส'!M56+'9.คำตากล้า'!M56+'10.พระอาจารย์มั่น'!M56+'11.อากาศอำนวย'!M56+'12.พระอาจารย์วัน'!M56+'13.เต่างอย'!M56+'14.โคกศรีสุพรรณ'!M56+'15.เจริญศิลป์'!M56+'16.โพนนาแก้ว'!M56+'17.สว่างแดนดิน'!M56+'18.พระอาจารย์แบน'!M56</f>
        <v>0</v>
      </c>
      <c r="N56" s="110">
        <f>+'1.สกลนคร ใส่เดือน พย มาด้วย'!N56+'2.กุสุมาลย์'!N56+'3.กุดบาก'!N56+'4.พระอาจารย์ฝั้น '!N56+'5.พังโคน ใส่มา 12 เดือน'!N56+'6.วาริชภูมิ'!N56+'7.นิคมน้ำอูน'!N56+'8.วานรนิวาส'!N56+'9.คำตากล้า'!N56+'10.พระอาจารย์มั่น'!N56+'11.อากาศอำนวย'!N56+'12.พระอาจารย์วัน'!N56+'13.เต่างอย'!N56+'14.โคกศรีสุพรรณ'!N56+'15.เจริญศิลป์'!N56+'16.โพนนาแก้ว'!N56+'17.สว่างแดนดิน'!N56+'18.พระอาจารย์แบน'!N56</f>
        <v>0</v>
      </c>
      <c r="O56" s="110">
        <f>+'1.สกลนคร ใส่เดือน พย มาด้วย'!O56+'2.กุสุมาลย์'!O56+'3.กุดบาก'!O56+'4.พระอาจารย์ฝั้น '!O56+'5.พังโคน ใส่มา 12 เดือน'!O56+'6.วาริชภูมิ'!O56+'7.นิคมน้ำอูน'!O56+'8.วานรนิวาส'!O56+'9.คำตากล้า'!O56+'10.พระอาจารย์มั่น'!O56+'11.อากาศอำนวย'!O56+'12.พระอาจารย์วัน'!O56+'13.เต่างอย'!O56+'14.โคกศรีสุพรรณ'!O56+'15.เจริญศิลป์'!O56+'16.โพนนาแก้ว'!O56+'17.สว่างแดนดิน'!O56+'18.พระอาจารย์แบน'!O56</f>
        <v>0</v>
      </c>
      <c r="P56" s="110">
        <f>+'1.สกลนคร ใส่เดือน พย มาด้วย'!P56+'2.กุสุมาลย์'!P56+'3.กุดบาก'!P56+'4.พระอาจารย์ฝั้น '!P56+'5.พังโคน ใส่มา 12 เดือน'!P56+'6.วาริชภูมิ'!P56+'7.นิคมน้ำอูน'!P56+'8.วานรนิวาส'!P56+'9.คำตากล้า'!P56+'10.พระอาจารย์มั่น'!P56+'11.อากาศอำนวย'!P56+'12.พระอาจารย์วัน'!P56+'13.เต่างอย'!P56+'14.โคกศรีสุพรรณ'!P56+'15.เจริญศิลป์'!P56+'16.โพนนาแก้ว'!P56+'17.สว่างแดนดิน'!P56+'18.พระอาจารย์แบน'!P56</f>
        <v>1699000</v>
      </c>
      <c r="Q56" s="110">
        <f>+'1.สกลนคร ใส่เดือน พย มาด้วย'!Q56+'2.กุสุมาลย์'!Q56+'3.กุดบาก'!Q56+'4.พระอาจารย์ฝั้น '!Q56+'5.พังโคน ใส่มา 12 เดือน'!Q56+'6.วาริชภูมิ'!Q56+'7.นิคมน้ำอูน'!Q56+'8.วานรนิวาส'!Q56+'9.คำตากล้า'!Q56+'10.พระอาจารย์มั่น'!Q56+'11.อากาศอำนวย'!Q56+'12.พระอาจารย์วัน'!Q56+'13.เต่างอย'!Q56+'14.โคกศรีสุพรรณ'!Q56+'15.เจริญศิลป์'!Q56+'16.โพนนาแก้ว'!Q56+'17.สว่างแดนดิน'!Q56+'18.พระอาจารย์แบน'!Q56</f>
        <v>0</v>
      </c>
      <c r="R56" s="110">
        <f>+'1.สกลนคร ใส่เดือน พย มาด้วย'!R56+'2.กุสุมาลย์'!R56+'3.กุดบาก'!R56+'4.พระอาจารย์ฝั้น '!R56+'5.พังโคน ใส่มา 12 เดือน'!R56+'6.วาริชภูมิ'!R56+'7.นิคมน้ำอูน'!R56+'8.วานรนิวาส'!R56+'9.คำตากล้า'!R56+'10.พระอาจารย์มั่น'!R56+'11.อากาศอำนวย'!R56+'12.พระอาจารย์วัน'!R56+'13.เต่างอย'!R56+'14.โคกศรีสุพรรณ'!R56+'15.เจริญศิลป์'!R56+'16.โพนนาแก้ว'!R56+'17.สว่างแดนดิน'!R56+'18.พระอาจารย์แบน'!R56</f>
        <v>149950</v>
      </c>
      <c r="S56" s="110">
        <f>+'1.สกลนคร ใส่เดือน พย มาด้วย'!S56+'2.กุสุมาลย์'!S56+'3.กุดบาก'!S56+'4.พระอาจารย์ฝั้น '!S56+'5.พังโคน ใส่มา 12 เดือน'!S56+'6.วาริชภูมิ'!S56+'7.นิคมน้ำอูน'!S56+'8.วานรนิวาส'!S56+'9.คำตากล้า'!S56+'10.พระอาจารย์มั่น'!S56+'11.อากาศอำนวย'!S56+'12.พระอาจารย์วัน'!S56+'13.เต่างอย'!S56+'14.โคกศรีสุพรรณ'!S56+'15.เจริญศิลป์'!S56+'16.โพนนาแก้ว'!S56+'17.สว่างแดนดิน'!S56+'18.พระอาจารย์แบน'!S56</f>
        <v>0</v>
      </c>
      <c r="T56" s="110">
        <f>+'1.สกลนคร ใส่เดือน พย มาด้วย'!T56+'2.กุสุมาลย์'!T56+'3.กุดบาก'!T56+'4.พระอาจารย์ฝั้น '!T56+'5.พังโคน ใส่มา 12 เดือน'!T56+'6.วาริชภูมิ'!T56+'7.นิคมน้ำอูน'!T56+'8.วานรนิวาส'!T56+'9.คำตากล้า'!T56+'10.พระอาจารย์มั่น'!T56+'11.อากาศอำนวย'!T56+'12.พระอาจารย์วัน'!T56+'13.เต่างอย'!T56+'14.โคกศรีสุพรรณ'!T56+'15.เจริญศิลป์'!T56+'16.โพนนาแก้ว'!T56+'17.สว่างแดนดิน'!T56+'18.พระอาจารย์แบน'!T56</f>
        <v>42740</v>
      </c>
      <c r="U56" s="110">
        <f>+'1.สกลนคร ใส่เดือน พย มาด้วย'!U56+'2.กุสุมาลย์'!U56+'3.กุดบาก'!U56+'4.พระอาจารย์ฝั้น '!U56+'5.พังโคน ใส่มา 12 เดือน'!U56+'6.วาริชภูมิ'!U56+'7.นิคมน้ำอูน'!U56+'8.วานรนิวาส'!U56+'9.คำตากล้า'!U56+'10.พระอาจารย์มั่น'!U56+'11.อากาศอำนวย'!U56+'12.พระอาจารย์วัน'!U56+'13.เต่างอย'!U56+'14.โคกศรีสุพรรณ'!U56+'15.เจริญศิลป์'!U56+'16.โพนนาแก้ว'!U56+'17.สว่างแดนดิน'!U56+'18.พระอาจารย์แบน'!U56</f>
        <v>0</v>
      </c>
      <c r="V56" s="110">
        <f>+'1.สกลนคร ใส่เดือน พย มาด้วย'!V56+'2.กุสุมาลย์'!V56+'3.กุดบาก'!V56+'4.พระอาจารย์ฝั้น '!V56+'5.พังโคน ใส่มา 12 เดือน'!V56+'6.วาริชภูมิ'!V56+'7.นิคมน้ำอูน'!V56+'8.วานรนิวาส'!V56+'9.คำตากล้า'!V56+'10.พระอาจารย์มั่น'!V56+'11.อากาศอำนวย'!V56+'12.พระอาจารย์วัน'!V56+'13.เต่างอย'!V56+'14.โคกศรีสุพรรณ'!V56+'15.เจริญศิลป์'!V56+'16.โพนนาแก้ว'!V56+'17.สว่างแดนดิน'!V56+'18.พระอาจารย์แบน'!V56</f>
        <v>0</v>
      </c>
      <c r="W56" s="110">
        <f>+'1.สกลนคร ใส่เดือน พย มาด้วย'!W56+'2.กุสุมาลย์'!W56+'3.กุดบาก'!W56+'4.พระอาจารย์ฝั้น '!W56+'5.พังโคน ใส่มา 12 เดือน'!W56+'6.วาริชภูมิ'!W56+'7.นิคมน้ำอูน'!W56+'8.วานรนิวาส'!W56+'9.คำตากล้า'!W56+'10.พระอาจารย์มั่น'!W56+'11.อากาศอำนวย'!W56+'12.พระอาจารย์วัน'!W56+'13.เต่างอย'!W56+'14.โคกศรีสุพรรณ'!W56+'15.เจริญศิลป์'!W56+'16.โพนนาแก้ว'!W56+'17.สว่างแดนดิน'!W56+'18.พระอาจารย์แบน'!W56</f>
        <v>0</v>
      </c>
      <c r="X56" s="110">
        <f>+'1.สกลนคร ใส่เดือน พย มาด้วย'!X56+'2.กุสุมาลย์'!X56+'3.กุดบาก'!X56+'4.พระอาจารย์ฝั้น '!X56+'5.พังโคน ใส่มา 12 เดือน'!X56+'6.วาริชภูมิ'!X56+'7.นิคมน้ำอูน'!X56+'8.วานรนิวาส'!X56+'9.คำตากล้า'!X56+'10.พระอาจารย์มั่น'!X56+'11.อากาศอำนวย'!X56+'12.พระอาจารย์วัน'!X56+'13.เต่างอย'!X56+'14.โคกศรีสุพรรณ'!X56+'15.เจริญศิลป์'!X56+'16.โพนนาแก้ว'!X56+'17.สว่างแดนดิน'!X56+'18.พระอาจารย์แบน'!X56</f>
        <v>1018350</v>
      </c>
      <c r="Y56" s="110">
        <f>+'1.สกลนคร ใส่เดือน พย มาด้วย'!Y56+'2.กุสุมาลย์'!Y56+'3.กุดบาก'!Y56+'4.พระอาจารย์ฝั้น '!Y56+'5.พังโคน ใส่มา 12 เดือน'!Y56+'6.วาริชภูมิ'!Y56+'7.นิคมน้ำอูน'!Y56+'8.วานรนิวาส'!Y56+'9.คำตากล้า'!Y56+'10.พระอาจารย์มั่น'!Y56+'11.อากาศอำนวย'!Y56+'12.พระอาจารย์วัน'!Y56+'13.เต่างอย'!Y56+'14.โคกศรีสุพรรณ'!Y56+'15.เจริญศิลป์'!Y56+'16.โพนนาแก้ว'!Y56+'17.สว่างแดนดิน'!Y56+'18.พระอาจารย์แบน'!Y56</f>
        <v>0</v>
      </c>
      <c r="Z56" s="110">
        <f>+'1.สกลนคร ใส่เดือน พย มาด้วย'!Z56+'2.กุสุมาลย์'!Z56+'3.กุดบาก'!Z56+'4.พระอาจารย์ฝั้น '!Z56+'5.พังโคน ใส่มา 12 เดือน'!Z56+'6.วาริชภูมิ'!Z56+'7.นิคมน้ำอูน'!Z56+'8.วานรนิวาส'!Z56+'9.คำตากล้า'!Z56+'10.พระอาจารย์มั่น'!Z56+'11.อากาศอำนวย'!Z56+'12.พระอาจารย์วัน'!Z56+'13.เต่างอย'!Z56+'14.โคกศรีสุพรรณ'!Z56+'15.เจริญศิลป์'!Z56+'16.โพนนาแก้ว'!Z56+'17.สว่างแดนดิน'!Z56+'18.พระอาจารย์แบน'!Z56</f>
        <v>64000</v>
      </c>
      <c r="AA56" s="110">
        <f>+'1.สกลนคร ใส่เดือน พย มาด้วย'!AA56+'2.กุสุมาลย์'!AA56+'3.กุดบาก'!AA56+'4.พระอาจารย์ฝั้น '!AA56+'5.พังโคน ใส่มา 12 เดือน'!AA56+'6.วาริชภูมิ'!AA56+'7.นิคมน้ำอูน'!AA56+'8.วานรนิวาส'!AA56+'9.คำตากล้า'!AA56+'10.พระอาจารย์มั่น'!AA56+'11.อากาศอำนวย'!AA56+'12.พระอาจารย์วัน'!AA56+'13.เต่างอย'!AA56+'14.โคกศรีสุพรรณ'!AA56+'15.เจริญศิลป์'!AA56+'16.โพนนาแก้ว'!AA56+'17.สว่างแดนดิน'!AA56+'18.พระอาจารย์แบน'!AA56</f>
        <v>0</v>
      </c>
      <c r="AB56" s="110">
        <f>+'1.สกลนคร ใส่เดือน พย มาด้วย'!AB56+'2.กุสุมาลย์'!AB56+'3.กุดบาก'!AB56+'4.พระอาจารย์ฝั้น '!AB56+'5.พังโคน ใส่มา 12 เดือน'!AB56+'6.วาริชภูมิ'!AB56+'7.นิคมน้ำอูน'!AB56+'8.วานรนิวาส'!AB56+'9.คำตากล้า'!AB56+'10.พระอาจารย์มั่น'!AB56+'11.อากาศอำนวย'!AB56+'12.พระอาจารย์วัน'!AB56+'13.เต่างอย'!AB56+'14.โคกศรีสุพรรณ'!AB56+'15.เจริญศิลป์'!AB56+'16.โพนนาแก้ว'!AB56+'17.สว่างแดนดิน'!AB56+'18.พระอาจารย์แบน'!AB56</f>
        <v>4331000</v>
      </c>
      <c r="AC56" s="110">
        <f>+'1.สกลนคร ใส่เดือน พย มาด้วย'!AC56+'2.กุสุมาลย์'!AC56+'3.กุดบาก'!AC56+'4.พระอาจารย์ฝั้น '!AC56+'5.พังโคน ใส่มา 12 เดือน'!AC56+'6.วาริชภูมิ'!AC56+'7.นิคมน้ำอูน'!AC56+'8.วานรนิวาส'!AC56+'9.คำตากล้า'!AC56+'10.พระอาจารย์มั่น'!AC56+'11.อากาศอำนวย'!AC56+'12.พระอาจารย์วัน'!AC56+'13.เต่างอย'!AC56+'14.โคกศรีสุพรรณ'!AC56+'15.เจริญศิลป์'!AC56+'16.โพนนาแก้ว'!AC56+'17.สว่างแดนดิน'!AC56+'18.พระอาจารย์แบน'!AC56</f>
        <v>0</v>
      </c>
      <c r="AD56" s="110">
        <f t="shared" ref="AD56:AD58" si="17">SUM(F56:AC56)</f>
        <v>21913032.299999997</v>
      </c>
      <c r="AE56" s="111">
        <f t="shared" ref="AE56:AE58" si="18">+AD56*100/E56</f>
        <v>25.404026444380477</v>
      </c>
      <c r="AF56" s="110">
        <f t="shared" ref="AF56:AF58" si="19">+E56-AD56</f>
        <v>64345074.650000006</v>
      </c>
      <c r="AG56" s="111">
        <f t="shared" ref="AG56:AG58" si="20">+AF56*100/E56</f>
        <v>74.595973555619523</v>
      </c>
    </row>
    <row r="57" spans="2:33" ht="24" customHeight="1">
      <c r="B57" s="109"/>
      <c r="C57" s="109"/>
      <c r="D57" s="109" t="s">
        <v>137</v>
      </c>
      <c r="E57" s="110">
        <f>+'1.สกลนคร ใส่เดือน พย มาด้วย'!E57+'2.กุสุมาลย์'!E57+'3.กุดบาก'!E57+'4.พระอาจารย์ฝั้น '!E57+'5.พังโคน ใส่มา 12 เดือน'!E57+'6.วาริชภูมิ'!E57+'7.นิคมน้ำอูน'!E57+'8.วานรนิวาส'!E57+'9.คำตากล้า'!E57+'10.พระอาจารย์มั่น'!E57+'11.อากาศอำนวย'!E57+'12.พระอาจารย์วัน'!E57+'13.เต่างอย'!E57+'14.โคกศรีสุพรรณ'!E57+'15.เจริญศิลป์'!E57+'16.โพนนาแก้ว'!E57+'17.สว่างแดนดิน'!E57+'18.พระอาจารย์แบน'!E57</f>
        <v>3835000</v>
      </c>
      <c r="F57" s="110">
        <f>+'1.สกลนคร ใส่เดือน พย มาด้วย'!F57+'2.กุสุมาลย์'!F57+'3.กุดบาก'!F57+'4.พระอาจารย์ฝั้น '!F57+'5.พังโคน ใส่มา 12 เดือน'!F57+'6.วาริชภูมิ'!F57+'7.นิคมน้ำอูน'!F57+'8.วานรนิวาส'!F57+'9.คำตากล้า'!F57+'10.พระอาจารย์มั่น'!F57+'11.อากาศอำนวย'!F57+'12.พระอาจารย์วัน'!F57+'13.เต่างอย'!F57+'14.โคกศรีสุพรรณ'!F57+'15.เจริญศิลป์'!F57+'16.โพนนาแก้ว'!F57+'17.สว่างแดนดิน'!F57+'18.พระอาจารย์แบน'!F57</f>
        <v>4444200</v>
      </c>
      <c r="G57" s="110" t="e">
        <f>+'1.สกลนคร ใส่เดือน พย มาด้วย'!G57+'2.กุสุมาลย์'!G57+'3.กุดบาก'!G57+'4.พระอาจารย์ฝั้น '!G57+'5.พังโคน ใส่มา 12 เดือน'!G57+'6.วาริชภูมิ'!G57+'7.นิคมน้ำอูน'!G57+'8.วานรนิวาส'!G57+'9.คำตากล้า'!G57+'10.พระอาจารย์มั่น'!G57+'11.อากาศอำนวย'!G57+'12.พระอาจารย์วัน'!G57+'13.เต่างอย'!G57+'14.โคกศรีสุพรรณ'!G57+'15.เจริญศิลป์'!G57+'16.โพนนาแก้ว'!G57+'17.สว่างแดนดิน'!G57+'18.พระอาจารย์แบน'!G57</f>
        <v>#VALUE!</v>
      </c>
      <c r="H57" s="110">
        <f>+'1.สกลนคร ใส่เดือน พย มาด้วย'!H57+'2.กุสุมาลย์'!H57+'3.กุดบาก'!H57+'4.พระอาจารย์ฝั้น '!H57+'5.พังโคน ใส่มา 12 เดือน'!H57+'6.วาริชภูมิ'!H57+'7.นิคมน้ำอูน'!H57+'8.วานรนิวาส'!H57+'9.คำตากล้า'!H57+'10.พระอาจารย์มั่น'!H57+'11.อากาศอำนวย'!H57+'12.พระอาจารย์วัน'!H57+'13.เต่างอย'!H57+'14.โคกศรีสุพรรณ'!H57+'15.เจริญศิลป์'!H57+'16.โพนนาแก้ว'!H57+'17.สว่างแดนดิน'!H57+'18.พระอาจารย์แบน'!H57</f>
        <v>0</v>
      </c>
      <c r="I57" s="110">
        <f>+'1.สกลนคร ใส่เดือน พย มาด้วย'!I57+'2.กุสุมาลย์'!I57+'3.กุดบาก'!I57+'4.พระอาจารย์ฝั้น '!I57+'5.พังโคน ใส่มา 12 เดือน'!I57+'6.วาริชภูมิ'!I57+'7.นิคมน้ำอูน'!I57+'8.วานรนิวาส'!I57+'9.คำตากล้า'!I57+'10.พระอาจารย์มั่น'!I57+'11.อากาศอำนวย'!I57+'12.พระอาจารย์วัน'!I57+'13.เต่างอย'!I57+'14.โคกศรีสุพรรณ'!I57+'15.เจริญศิลป์'!I57+'16.โพนนาแก้ว'!I57+'17.สว่างแดนดิน'!I57+'18.พระอาจารย์แบน'!I57</f>
        <v>0</v>
      </c>
      <c r="J57" s="110">
        <f>+'1.สกลนคร ใส่เดือน พย มาด้วย'!J57+'2.กุสุมาลย์'!J57+'3.กุดบาก'!J57+'4.พระอาจารย์ฝั้น '!J57+'5.พังโคน ใส่มา 12 เดือน'!J57+'6.วาริชภูมิ'!J57+'7.นิคมน้ำอูน'!J57+'8.วานรนิวาส'!J57+'9.คำตากล้า'!J57+'10.พระอาจารย์มั่น'!J57+'11.อากาศอำนวย'!J57+'12.พระอาจารย์วัน'!J57+'13.เต่างอย'!J57+'14.โคกศรีสุพรรณ'!J57+'15.เจริญศิลป์'!J57+'16.โพนนาแก้ว'!J57+'17.สว่างแดนดิน'!J57+'18.พระอาจารย์แบน'!J57</f>
        <v>0</v>
      </c>
      <c r="K57" s="110">
        <f>+'1.สกลนคร ใส่เดือน พย มาด้วย'!K57+'2.กุสุมาลย์'!K57+'3.กุดบาก'!K57+'4.พระอาจารย์ฝั้น '!K57+'5.พังโคน ใส่มา 12 เดือน'!K57+'6.วาริชภูมิ'!K57+'7.นิคมน้ำอูน'!K57+'8.วานรนิวาส'!K57+'9.คำตากล้า'!K57+'10.พระอาจารย์มั่น'!K57+'11.อากาศอำนวย'!K57+'12.พระอาจารย์วัน'!K57+'13.เต่างอย'!K57+'14.โคกศรีสุพรรณ'!K57+'15.เจริญศิลป์'!K57+'16.โพนนาแก้ว'!K57+'17.สว่างแดนดิน'!K57+'18.พระอาจารย์แบน'!K57</f>
        <v>0</v>
      </c>
      <c r="L57" s="110">
        <f>+'1.สกลนคร ใส่เดือน พย มาด้วย'!L57+'2.กุสุมาลย์'!L57+'3.กุดบาก'!L57+'4.พระอาจารย์ฝั้น '!L57+'5.พังโคน ใส่มา 12 เดือน'!L57+'6.วาริชภูมิ'!L57+'7.นิคมน้ำอูน'!L57+'8.วานรนิวาส'!L57+'9.คำตากล้า'!L57+'10.พระอาจารย์มั่น'!L57+'11.อากาศอำนวย'!L57+'12.พระอาจารย์วัน'!L57+'13.เต่างอย'!L57+'14.โคกศรีสุพรรณ'!L57+'15.เจริญศิลป์'!L57+'16.โพนนาแก้ว'!L57+'17.สว่างแดนดิน'!L57+'18.พระอาจารย์แบน'!L57</f>
        <v>0</v>
      </c>
      <c r="M57" s="110">
        <f>+'1.สกลนคร ใส่เดือน พย มาด้วย'!M57+'2.กุสุมาลย์'!M57+'3.กุดบาก'!M57+'4.พระอาจารย์ฝั้น '!M57+'5.พังโคน ใส่มา 12 เดือน'!M57+'6.วาริชภูมิ'!M57+'7.นิคมน้ำอูน'!M57+'8.วานรนิวาส'!M57+'9.คำตากล้า'!M57+'10.พระอาจารย์มั่น'!M57+'11.อากาศอำนวย'!M57+'12.พระอาจารย์วัน'!M57+'13.เต่างอย'!M57+'14.โคกศรีสุพรรณ'!M57+'15.เจริญศิลป์'!M57+'16.โพนนาแก้ว'!M57+'17.สว่างแดนดิน'!M57+'18.พระอาจารย์แบน'!M57</f>
        <v>0</v>
      </c>
      <c r="N57" s="110">
        <f>+'1.สกลนคร ใส่เดือน พย มาด้วย'!N57+'2.กุสุมาลย์'!N57+'3.กุดบาก'!N57+'4.พระอาจารย์ฝั้น '!N57+'5.พังโคน ใส่มา 12 เดือน'!N57+'6.วาริชภูมิ'!N57+'7.นิคมน้ำอูน'!N57+'8.วานรนิวาส'!N57+'9.คำตากล้า'!N57+'10.พระอาจารย์มั่น'!N57+'11.อากาศอำนวย'!N57+'12.พระอาจารย์วัน'!N57+'13.เต่างอย'!N57+'14.โคกศรีสุพรรณ'!N57+'15.เจริญศิลป์'!N57+'16.โพนนาแก้ว'!N57+'17.สว่างแดนดิน'!N57+'18.พระอาจารย์แบน'!N57</f>
        <v>0</v>
      </c>
      <c r="O57" s="110">
        <f>+'1.สกลนคร ใส่เดือน พย มาด้วย'!O57+'2.กุสุมาลย์'!O57+'3.กุดบาก'!O57+'4.พระอาจารย์ฝั้น '!O57+'5.พังโคน ใส่มา 12 เดือน'!O57+'6.วาริชภูมิ'!O57+'7.นิคมน้ำอูน'!O57+'8.วานรนิวาส'!O57+'9.คำตากล้า'!O57+'10.พระอาจารย์มั่น'!O57+'11.อากาศอำนวย'!O57+'12.พระอาจารย์วัน'!O57+'13.เต่างอย'!O57+'14.โคกศรีสุพรรณ'!O57+'15.เจริญศิลป์'!O57+'16.โพนนาแก้ว'!O57+'17.สว่างแดนดิน'!O57+'18.พระอาจารย์แบน'!O57</f>
        <v>0</v>
      </c>
      <c r="P57" s="110">
        <f>+'1.สกลนคร ใส่เดือน พย มาด้วย'!P57+'2.กุสุมาลย์'!P57+'3.กุดบาก'!P57+'4.พระอาจารย์ฝั้น '!P57+'5.พังโคน ใส่มา 12 เดือน'!P57+'6.วาริชภูมิ'!P57+'7.นิคมน้ำอูน'!P57+'8.วานรนิวาส'!P57+'9.คำตากล้า'!P57+'10.พระอาจารย์มั่น'!P57+'11.อากาศอำนวย'!P57+'12.พระอาจารย์วัน'!P57+'13.เต่างอย'!P57+'14.โคกศรีสุพรรณ'!P57+'15.เจริญศิลป์'!P57+'16.โพนนาแก้ว'!P57+'17.สว่างแดนดิน'!P57+'18.พระอาจารย์แบน'!P57</f>
        <v>0</v>
      </c>
      <c r="Q57" s="110">
        <f>+'1.สกลนคร ใส่เดือน พย มาด้วย'!Q57+'2.กุสุมาลย์'!Q57+'3.กุดบาก'!Q57+'4.พระอาจารย์ฝั้น '!Q57+'5.พังโคน ใส่มา 12 เดือน'!Q57+'6.วาริชภูมิ'!Q57+'7.นิคมน้ำอูน'!Q57+'8.วานรนิวาส'!Q57+'9.คำตากล้า'!Q57+'10.พระอาจารย์มั่น'!Q57+'11.อากาศอำนวย'!Q57+'12.พระอาจารย์วัน'!Q57+'13.เต่างอย'!Q57+'14.โคกศรีสุพรรณ'!Q57+'15.เจริญศิลป์'!Q57+'16.โพนนาแก้ว'!Q57+'17.สว่างแดนดิน'!Q57+'18.พระอาจารย์แบน'!Q57</f>
        <v>0</v>
      </c>
      <c r="R57" s="110">
        <f>+'1.สกลนคร ใส่เดือน พย มาด้วย'!R57+'2.กุสุมาลย์'!R57+'3.กุดบาก'!R57+'4.พระอาจารย์ฝั้น '!R57+'5.พังโคน ใส่มา 12 เดือน'!R57+'6.วาริชภูมิ'!R57+'7.นิคมน้ำอูน'!R57+'8.วานรนิวาส'!R57+'9.คำตากล้า'!R57+'10.พระอาจารย์มั่น'!R57+'11.อากาศอำนวย'!R57+'12.พระอาจารย์วัน'!R57+'13.เต่างอย'!R57+'14.โคกศรีสุพรรณ'!R57+'15.เจริญศิลป์'!R57+'16.โพนนาแก้ว'!R57+'17.สว่างแดนดิน'!R57+'18.พระอาจารย์แบน'!R57</f>
        <v>0</v>
      </c>
      <c r="S57" s="110">
        <f>+'1.สกลนคร ใส่เดือน พย มาด้วย'!S57+'2.กุสุมาลย์'!S57+'3.กุดบาก'!S57+'4.พระอาจารย์ฝั้น '!S57+'5.พังโคน ใส่มา 12 เดือน'!S57+'6.วาริชภูมิ'!S57+'7.นิคมน้ำอูน'!S57+'8.วานรนิวาส'!S57+'9.คำตากล้า'!S57+'10.พระอาจารย์มั่น'!S57+'11.อากาศอำนวย'!S57+'12.พระอาจารย์วัน'!S57+'13.เต่างอย'!S57+'14.โคกศรีสุพรรณ'!S57+'15.เจริญศิลป์'!S57+'16.โพนนาแก้ว'!S57+'17.สว่างแดนดิน'!S57+'18.พระอาจารย์แบน'!S57</f>
        <v>0</v>
      </c>
      <c r="T57" s="110">
        <f>+'1.สกลนคร ใส่เดือน พย มาด้วย'!T57+'2.กุสุมาลย์'!T57+'3.กุดบาก'!T57+'4.พระอาจารย์ฝั้น '!T57+'5.พังโคน ใส่มา 12 เดือน'!T57+'6.วาริชภูมิ'!T57+'7.นิคมน้ำอูน'!T57+'8.วานรนิวาส'!T57+'9.คำตากล้า'!T57+'10.พระอาจารย์มั่น'!T57+'11.อากาศอำนวย'!T57+'12.พระอาจารย์วัน'!T57+'13.เต่างอย'!T57+'14.โคกศรีสุพรรณ'!T57+'15.เจริญศิลป์'!T57+'16.โพนนาแก้ว'!T57+'17.สว่างแดนดิน'!T57+'18.พระอาจารย์แบน'!T57</f>
        <v>0</v>
      </c>
      <c r="U57" s="110">
        <f>+'1.สกลนคร ใส่เดือน พย มาด้วย'!U57+'2.กุสุมาลย์'!U57+'3.กุดบาก'!U57+'4.พระอาจารย์ฝั้น '!U57+'5.พังโคน ใส่มา 12 เดือน'!U57+'6.วาริชภูมิ'!U57+'7.นิคมน้ำอูน'!U57+'8.วานรนิวาส'!U57+'9.คำตากล้า'!U57+'10.พระอาจารย์มั่น'!U57+'11.อากาศอำนวย'!U57+'12.พระอาจารย์วัน'!U57+'13.เต่างอย'!U57+'14.โคกศรีสุพรรณ'!U57+'15.เจริญศิลป์'!U57+'16.โพนนาแก้ว'!U57+'17.สว่างแดนดิน'!U57+'18.พระอาจารย์แบน'!U57</f>
        <v>0</v>
      </c>
      <c r="V57" s="110">
        <f>+'1.สกลนคร ใส่เดือน พย มาด้วย'!V57+'2.กุสุมาลย์'!V57+'3.กุดบาก'!V57+'4.พระอาจารย์ฝั้น '!V57+'5.พังโคน ใส่มา 12 เดือน'!V57+'6.วาริชภูมิ'!V57+'7.นิคมน้ำอูน'!V57+'8.วานรนิวาส'!V57+'9.คำตากล้า'!V57+'10.พระอาจารย์มั่น'!V57+'11.อากาศอำนวย'!V57+'12.พระอาจารย์วัน'!V57+'13.เต่างอย'!V57+'14.โคกศรีสุพรรณ'!V57+'15.เจริญศิลป์'!V57+'16.โพนนาแก้ว'!V57+'17.สว่างแดนดิน'!V57+'18.พระอาจารย์แบน'!V57</f>
        <v>0</v>
      </c>
      <c r="W57" s="110">
        <f>+'1.สกลนคร ใส่เดือน พย มาด้วย'!W57+'2.กุสุมาลย์'!W57+'3.กุดบาก'!W57+'4.พระอาจารย์ฝั้น '!W57+'5.พังโคน ใส่มา 12 เดือน'!W57+'6.วาริชภูมิ'!W57+'7.นิคมน้ำอูน'!W57+'8.วานรนิวาส'!W57+'9.คำตากล้า'!W57+'10.พระอาจารย์มั่น'!W57+'11.อากาศอำนวย'!W57+'12.พระอาจารย์วัน'!W57+'13.เต่างอย'!W57+'14.โคกศรีสุพรรณ'!W57+'15.เจริญศิลป์'!W57+'16.โพนนาแก้ว'!W57+'17.สว่างแดนดิน'!W57+'18.พระอาจารย์แบน'!W57</f>
        <v>0</v>
      </c>
      <c r="X57" s="110">
        <f>+'1.สกลนคร ใส่เดือน พย มาด้วย'!X57+'2.กุสุมาลย์'!X57+'3.กุดบาก'!X57+'4.พระอาจารย์ฝั้น '!X57+'5.พังโคน ใส่มา 12 เดือน'!X57+'6.วาริชภูมิ'!X57+'7.นิคมน้ำอูน'!X57+'8.วานรนิวาส'!X57+'9.คำตากล้า'!X57+'10.พระอาจารย์มั่น'!X57+'11.อากาศอำนวย'!X57+'12.พระอาจารย์วัน'!X57+'13.เต่างอย'!X57+'14.โคกศรีสุพรรณ'!X57+'15.เจริญศิลป์'!X57+'16.โพนนาแก้ว'!X57+'17.สว่างแดนดิน'!X57+'18.พระอาจารย์แบน'!X57</f>
        <v>0</v>
      </c>
      <c r="Y57" s="110">
        <f>+'1.สกลนคร ใส่เดือน พย มาด้วย'!Y57+'2.กุสุมาลย์'!Y57+'3.กุดบาก'!Y57+'4.พระอาจารย์ฝั้น '!Y57+'5.พังโคน ใส่มา 12 เดือน'!Y57+'6.วาริชภูมิ'!Y57+'7.นิคมน้ำอูน'!Y57+'8.วานรนิวาส'!Y57+'9.คำตากล้า'!Y57+'10.พระอาจารย์มั่น'!Y57+'11.อากาศอำนวย'!Y57+'12.พระอาจารย์วัน'!Y57+'13.เต่างอย'!Y57+'14.โคกศรีสุพรรณ'!Y57+'15.เจริญศิลป์'!Y57+'16.โพนนาแก้ว'!Y57+'17.สว่างแดนดิน'!Y57+'18.พระอาจารย์แบน'!Y57</f>
        <v>0</v>
      </c>
      <c r="Z57" s="110">
        <f>+'1.สกลนคร ใส่เดือน พย มาด้วย'!Z57+'2.กุสุมาลย์'!Z57+'3.กุดบาก'!Z57+'4.พระอาจารย์ฝั้น '!Z57+'5.พังโคน ใส่มา 12 เดือน'!Z57+'6.วาริชภูมิ'!Z57+'7.นิคมน้ำอูน'!Z57+'8.วานรนิวาส'!Z57+'9.คำตากล้า'!Z57+'10.พระอาจารย์มั่น'!Z57+'11.อากาศอำนวย'!Z57+'12.พระอาจารย์วัน'!Z57+'13.เต่างอย'!Z57+'14.โคกศรีสุพรรณ'!Z57+'15.เจริญศิลป์'!Z57+'16.โพนนาแก้ว'!Z57+'17.สว่างแดนดิน'!Z57+'18.พระอาจารย์แบน'!Z57</f>
        <v>0</v>
      </c>
      <c r="AA57" s="110">
        <f>+'1.สกลนคร ใส่เดือน พย มาด้วย'!AA57+'2.กุสุมาลย์'!AA57+'3.กุดบาก'!AA57+'4.พระอาจารย์ฝั้น '!AA57+'5.พังโคน ใส่มา 12 เดือน'!AA57+'6.วาริชภูมิ'!AA57+'7.นิคมน้ำอูน'!AA57+'8.วานรนิวาส'!AA57+'9.คำตากล้า'!AA57+'10.พระอาจารย์มั่น'!AA57+'11.อากาศอำนวย'!AA57+'12.พระอาจารย์วัน'!AA57+'13.เต่างอย'!AA57+'14.โคกศรีสุพรรณ'!AA57+'15.เจริญศิลป์'!AA57+'16.โพนนาแก้ว'!AA57+'17.สว่างแดนดิน'!AA57+'18.พระอาจารย์แบน'!AA57</f>
        <v>0</v>
      </c>
      <c r="AB57" s="110">
        <f>+'1.สกลนคร ใส่เดือน พย มาด้วย'!AB57+'2.กุสุมาลย์'!AB57+'3.กุดบาก'!AB57+'4.พระอาจารย์ฝั้น '!AB57+'5.พังโคน ใส่มา 12 เดือน'!AB57+'6.วาริชภูมิ'!AB57+'7.นิคมน้ำอูน'!AB57+'8.วานรนิวาส'!AB57+'9.คำตากล้า'!AB57+'10.พระอาจารย์มั่น'!AB57+'11.อากาศอำนวย'!AB57+'12.พระอาจารย์วัน'!AB57+'13.เต่างอย'!AB57+'14.โคกศรีสุพรรณ'!AB57+'15.เจริญศิลป์'!AB57+'16.โพนนาแก้ว'!AB57+'17.สว่างแดนดิน'!AB57+'18.พระอาจารย์แบน'!AB57</f>
        <v>0</v>
      </c>
      <c r="AC57" s="110">
        <f>+'1.สกลนคร ใส่เดือน พย มาด้วย'!AC57+'2.กุสุมาลย์'!AC57+'3.กุดบาก'!AC57+'4.พระอาจารย์ฝั้น '!AC57+'5.พังโคน ใส่มา 12 เดือน'!AC57+'6.วาริชภูมิ'!AC57+'7.นิคมน้ำอูน'!AC57+'8.วานรนิวาส'!AC57+'9.คำตากล้า'!AC57+'10.พระอาจารย์มั่น'!AC57+'11.อากาศอำนวย'!AC57+'12.พระอาจารย์วัน'!AC57+'13.เต่างอย'!AC57+'14.โคกศรีสุพรรณ'!AC57+'15.เจริญศิลป์'!AC57+'16.โพนนาแก้ว'!AC57+'17.สว่างแดนดิน'!AC57+'18.พระอาจารย์แบน'!AC57</f>
        <v>0</v>
      </c>
      <c r="AD57" s="110" t="e">
        <f t="shared" si="17"/>
        <v>#VALUE!</v>
      </c>
      <c r="AE57" s="111" t="e">
        <f t="shared" si="18"/>
        <v>#VALUE!</v>
      </c>
      <c r="AF57" s="110" t="e">
        <f t="shared" si="19"/>
        <v>#VALUE!</v>
      </c>
      <c r="AG57" s="111" t="e">
        <f t="shared" si="20"/>
        <v>#VALUE!</v>
      </c>
    </row>
    <row r="58" spans="2:33" ht="24" customHeight="1">
      <c r="B58" s="109"/>
      <c r="C58" s="109"/>
      <c r="D58" s="109" t="s">
        <v>138</v>
      </c>
      <c r="E58" s="110">
        <f>+'1.สกลนคร ใส่เดือน พย มาด้วย'!E58+'2.กุสุมาลย์'!E58+'3.กุดบาก'!E58+'4.พระอาจารย์ฝั้น '!E58+'5.พังโคน ใส่มา 12 เดือน'!E58+'6.วาริชภูมิ'!E58+'7.นิคมน้ำอูน'!E58+'8.วานรนิวาส'!E58+'9.คำตากล้า'!E58+'10.พระอาจารย์มั่น'!E58+'11.อากาศอำนวย'!E58+'12.พระอาจารย์วัน'!E58+'13.เต่างอย'!E58+'14.โคกศรีสุพรรณ'!E58+'15.เจริญศิลป์'!E58+'16.โพนนาแก้ว'!E58+'17.สว่างแดนดิน'!E58+'18.พระอาจารย์แบน'!E58</f>
        <v>69953467</v>
      </c>
      <c r="F58" s="110">
        <f>+'1.สกลนคร ใส่เดือน พย มาด้วย'!F58+'2.กุสุมาลย์'!F58+'3.กุดบาก'!F58+'4.พระอาจารย์ฝั้น '!F58+'5.พังโคน ใส่มา 12 เดือน'!F58+'6.วาริชภูมิ'!F58+'7.นิคมน้ำอูน'!F58+'8.วานรนิวาส'!F58+'9.คำตากล้า'!F58+'10.พระอาจารย์มั่น'!F58+'11.อากาศอำนวย'!F58+'12.พระอาจารย์วัน'!F58+'13.เต่างอย'!F58+'14.โคกศรีสุพรรณ'!F58+'15.เจริญศิลป์'!F58+'16.โพนนาแก้ว'!F58+'17.สว่างแดนดิน'!F58+'18.พระอาจารย์แบน'!F58</f>
        <v>1684040.54</v>
      </c>
      <c r="G58" s="110">
        <f>+'1.สกลนคร ใส่เดือน พย มาด้วย'!G58+'2.กุสุมาลย์'!G58+'3.กุดบาก'!G58+'4.พระอาจารย์ฝั้น '!G58+'5.พังโคน ใส่มา 12 เดือน'!G58+'6.วาริชภูมิ'!G58+'7.นิคมน้ำอูน'!G58+'8.วานรนิวาส'!G58+'9.คำตากล้า'!G58+'10.พระอาจารย์มั่น'!G58+'11.อากาศอำนวย'!G58+'12.พระอาจารย์วัน'!G58+'13.เต่างอย'!G58+'14.โคกศรีสุพรรณ'!G58+'15.เจริญศิลป์'!G58+'16.โพนนาแก้ว'!G58+'17.สว่างแดนดิน'!G58+'18.พระอาจารย์แบน'!G58</f>
        <v>6156081.5499999998</v>
      </c>
      <c r="H58" s="110">
        <f>+'1.สกลนคร ใส่เดือน พย มาด้วย'!H58+'2.กุสุมาลย์'!H58+'3.กุดบาก'!H58+'4.พระอาจารย์ฝั้น '!H58+'5.พังโคน ใส่มา 12 เดือน'!H58+'6.วาริชภูมิ'!H58+'7.นิคมน้ำอูน'!H58+'8.วานรนิวาส'!H58+'9.คำตากล้า'!H58+'10.พระอาจารย์มั่น'!H58+'11.อากาศอำนวย'!H58+'12.พระอาจารย์วัน'!H58+'13.เต่างอย'!H58+'14.โคกศรีสุพรรณ'!H58+'15.เจริญศิลป์'!H58+'16.โพนนาแก้ว'!H58+'17.สว่างแดนดิน'!H58+'18.พระอาจารย์แบน'!H58</f>
        <v>550995.5</v>
      </c>
      <c r="I58" s="110">
        <f>+'1.สกลนคร ใส่เดือน พย มาด้วย'!I58+'2.กุสุมาลย์'!I58+'3.กุดบาก'!I58+'4.พระอาจารย์ฝั้น '!I58+'5.พังโคน ใส่มา 12 เดือน'!I58+'6.วาริชภูมิ'!I58+'7.นิคมน้ำอูน'!I58+'8.วานรนิวาส'!I58+'9.คำตากล้า'!I58+'10.พระอาจารย์มั่น'!I58+'11.อากาศอำนวย'!I58+'12.พระอาจารย์วัน'!I58+'13.เต่างอย'!I58+'14.โคกศรีสุพรรณ'!I58+'15.เจริญศิลป์'!I58+'16.โพนนาแก้ว'!I58+'17.สว่างแดนดิน'!I58+'18.พระอาจารย์แบน'!I58</f>
        <v>0</v>
      </c>
      <c r="J58" s="110">
        <f>+'1.สกลนคร ใส่เดือน พย มาด้วย'!J58+'2.กุสุมาลย์'!J58+'3.กุดบาก'!J58+'4.พระอาจารย์ฝั้น '!J58+'5.พังโคน ใส่มา 12 เดือน'!J58+'6.วาริชภูมิ'!J58+'7.นิคมน้ำอูน'!J58+'8.วานรนิวาส'!J58+'9.คำตากล้า'!J58+'10.พระอาจารย์มั่น'!J58+'11.อากาศอำนวย'!J58+'12.พระอาจารย์วัน'!J58+'13.เต่างอย'!J58+'14.โคกศรีสุพรรณ'!J58+'15.เจริญศิลป์'!J58+'16.โพนนาแก้ว'!J58+'17.สว่างแดนดิน'!J58+'18.พระอาจารย์แบน'!J58</f>
        <v>150000</v>
      </c>
      <c r="K58" s="110">
        <f>+'1.สกลนคร ใส่เดือน พย มาด้วย'!K58+'2.กุสุมาลย์'!K58+'3.กุดบาก'!K58+'4.พระอาจารย์ฝั้น '!K58+'5.พังโคน ใส่มา 12 เดือน'!K58+'6.วาริชภูมิ'!K58+'7.นิคมน้ำอูน'!K58+'8.วานรนิวาส'!K58+'9.คำตากล้า'!K58+'10.พระอาจารย์มั่น'!K58+'11.อากาศอำนวย'!K58+'12.พระอาจารย์วัน'!K58+'13.เต่างอย'!K58+'14.โคกศรีสุพรรณ'!K58+'15.เจริญศิลป์'!K58+'16.โพนนาแก้ว'!K58+'17.สว่างแดนดิน'!K58+'18.พระอาจารย์แบน'!K58</f>
        <v>0</v>
      </c>
      <c r="L58" s="110">
        <f>+'1.สกลนคร ใส่เดือน พย มาด้วย'!L58+'2.กุสุมาลย์'!L58+'3.กุดบาก'!L58+'4.พระอาจารย์ฝั้น '!L58+'5.พังโคน ใส่มา 12 เดือน'!L58+'6.วาริชภูมิ'!L58+'7.นิคมน้ำอูน'!L58+'8.วานรนิวาส'!L58+'9.คำตากล้า'!L58+'10.พระอาจารย์มั่น'!L58+'11.อากาศอำนวย'!L58+'12.พระอาจารย์วัน'!L58+'13.เต่างอย'!L58+'14.โคกศรีสุพรรณ'!L58+'15.เจริญศิลป์'!L58+'16.โพนนาแก้ว'!L58+'17.สว่างแดนดิน'!L58+'18.พระอาจารย์แบน'!L58</f>
        <v>273719</v>
      </c>
      <c r="M58" s="110">
        <f>+'1.สกลนคร ใส่เดือน พย มาด้วย'!M58+'2.กุสุมาลย์'!M58+'3.กุดบาก'!M58+'4.พระอาจารย์ฝั้น '!M58+'5.พังโคน ใส่มา 12 เดือน'!M58+'6.วาริชภูมิ'!M58+'7.นิคมน้ำอูน'!M58+'8.วานรนิวาส'!M58+'9.คำตากล้า'!M58+'10.พระอาจารย์มั่น'!M58+'11.อากาศอำนวย'!M58+'12.พระอาจารย์วัน'!M58+'13.เต่างอย'!M58+'14.โคกศรีสุพรรณ'!M58+'15.เจริญศิลป์'!M58+'16.โพนนาแก้ว'!M58+'17.สว่างแดนดิน'!M58+'18.พระอาจารย์แบน'!M58</f>
        <v>0</v>
      </c>
      <c r="N58" s="110">
        <f>+'1.สกลนคร ใส่เดือน พย มาด้วย'!N58+'2.กุสุมาลย์'!N58+'3.กุดบาก'!N58+'4.พระอาจารย์ฝั้น '!N58+'5.พังโคน ใส่มา 12 เดือน'!N58+'6.วาริชภูมิ'!N58+'7.นิคมน้ำอูน'!N58+'8.วานรนิวาส'!N58+'9.คำตากล้า'!N58+'10.พระอาจารย์มั่น'!N58+'11.อากาศอำนวย'!N58+'12.พระอาจารย์วัน'!N58+'13.เต่างอย'!N58+'14.โคกศรีสุพรรณ'!N58+'15.เจริญศิลป์'!N58+'16.โพนนาแก้ว'!N58+'17.สว่างแดนดิน'!N58+'18.พระอาจารย์แบน'!N58</f>
        <v>0</v>
      </c>
      <c r="O58" s="110">
        <f>+'1.สกลนคร ใส่เดือน พย มาด้วย'!O58+'2.กุสุมาลย์'!O58+'3.กุดบาก'!O58+'4.พระอาจารย์ฝั้น '!O58+'5.พังโคน ใส่มา 12 เดือน'!O58+'6.วาริชภูมิ'!O58+'7.นิคมน้ำอูน'!O58+'8.วานรนิวาส'!O58+'9.คำตากล้า'!O58+'10.พระอาจารย์มั่น'!O58+'11.อากาศอำนวย'!O58+'12.พระอาจารย์วัน'!O58+'13.เต่างอย'!O58+'14.โคกศรีสุพรรณ'!O58+'15.เจริญศิลป์'!O58+'16.โพนนาแก้ว'!O58+'17.สว่างแดนดิน'!O58+'18.พระอาจารย์แบน'!O58</f>
        <v>0</v>
      </c>
      <c r="P58" s="110">
        <f>+'1.สกลนคร ใส่เดือน พย มาด้วย'!P58+'2.กุสุมาลย์'!P58+'3.กุดบาก'!P58+'4.พระอาจารย์ฝั้น '!P58+'5.พังโคน ใส่มา 12 เดือน'!P58+'6.วาริชภูมิ'!P58+'7.นิคมน้ำอูน'!P58+'8.วานรนิวาส'!P58+'9.คำตากล้า'!P58+'10.พระอาจารย์มั่น'!P58+'11.อากาศอำนวย'!P58+'12.พระอาจารย์วัน'!P58+'13.เต่างอย'!P58+'14.โคกศรีสุพรรณ'!P58+'15.เจริญศิลป์'!P58+'16.โพนนาแก้ว'!P58+'17.สว่างแดนดิน'!P58+'18.พระอาจารย์แบน'!P58</f>
        <v>215300</v>
      </c>
      <c r="Q58" s="110">
        <f>+'1.สกลนคร ใส่เดือน พย มาด้วย'!Q58+'2.กุสุมาลย์'!Q58+'3.กุดบาก'!Q58+'4.พระอาจารย์ฝั้น '!Q58+'5.พังโคน ใส่มา 12 เดือน'!Q58+'6.วาริชภูมิ'!Q58+'7.นิคมน้ำอูน'!Q58+'8.วานรนิวาส'!Q58+'9.คำตากล้า'!Q58+'10.พระอาจารย์มั่น'!Q58+'11.อากาศอำนวย'!Q58+'12.พระอาจารย์วัน'!Q58+'13.เต่างอย'!Q58+'14.โคกศรีสุพรรณ'!Q58+'15.เจริญศิลป์'!Q58+'16.โพนนาแก้ว'!Q58+'17.สว่างแดนดิน'!Q58+'18.พระอาจารย์แบน'!Q58</f>
        <v>0</v>
      </c>
      <c r="R58" s="110">
        <f>+'1.สกลนคร ใส่เดือน พย มาด้วย'!R58+'2.กุสุมาลย์'!R58+'3.กุดบาก'!R58+'4.พระอาจารย์ฝั้น '!R58+'5.พังโคน ใส่มา 12 เดือน'!R58+'6.วาริชภูมิ'!R58+'7.นิคมน้ำอูน'!R58+'8.วานรนิวาส'!R58+'9.คำตากล้า'!R58+'10.พระอาจารย์มั่น'!R58+'11.อากาศอำนวย'!R58+'12.พระอาจารย์วัน'!R58+'13.เต่างอย'!R58+'14.โคกศรีสุพรรณ'!R58+'15.เจริญศิลป์'!R58+'16.โพนนาแก้ว'!R58+'17.สว่างแดนดิน'!R58+'18.พระอาจารย์แบน'!R58</f>
        <v>0</v>
      </c>
      <c r="S58" s="110">
        <f>+'1.สกลนคร ใส่เดือน พย มาด้วย'!S58+'2.กุสุมาลย์'!S58+'3.กุดบาก'!S58+'4.พระอาจารย์ฝั้น '!S58+'5.พังโคน ใส่มา 12 เดือน'!S58+'6.วาริชภูมิ'!S58+'7.นิคมน้ำอูน'!S58+'8.วานรนิวาส'!S58+'9.คำตากล้า'!S58+'10.พระอาจารย์มั่น'!S58+'11.อากาศอำนวย'!S58+'12.พระอาจารย์วัน'!S58+'13.เต่างอย'!S58+'14.โคกศรีสุพรรณ'!S58+'15.เจริญศิลป์'!S58+'16.โพนนาแก้ว'!S58+'17.สว่างแดนดิน'!S58+'18.พระอาจารย์แบน'!S58</f>
        <v>0</v>
      </c>
      <c r="T58" s="110">
        <f>+'1.สกลนคร ใส่เดือน พย มาด้วย'!T58+'2.กุสุมาลย์'!T58+'3.กุดบาก'!T58+'4.พระอาจารย์ฝั้น '!T58+'5.พังโคน ใส่มา 12 เดือน'!T58+'6.วาริชภูมิ'!T58+'7.นิคมน้ำอูน'!T58+'8.วานรนิวาส'!T58+'9.คำตากล้า'!T58+'10.พระอาจารย์มั่น'!T58+'11.อากาศอำนวย'!T58+'12.พระอาจารย์วัน'!T58+'13.เต่างอย'!T58+'14.โคกศรีสุพรรณ'!T58+'15.เจริญศิลป์'!T58+'16.โพนนาแก้ว'!T58+'17.สว่างแดนดิน'!T58+'18.พระอาจารย์แบน'!T58</f>
        <v>0</v>
      </c>
      <c r="U58" s="110">
        <f>+'1.สกลนคร ใส่เดือน พย มาด้วย'!U58+'2.กุสุมาลย์'!U58+'3.กุดบาก'!U58+'4.พระอาจารย์ฝั้น '!U58+'5.พังโคน ใส่มา 12 เดือน'!U58+'6.วาริชภูมิ'!U58+'7.นิคมน้ำอูน'!U58+'8.วานรนิวาส'!U58+'9.คำตากล้า'!U58+'10.พระอาจารย์มั่น'!U58+'11.อากาศอำนวย'!U58+'12.พระอาจารย์วัน'!U58+'13.เต่างอย'!U58+'14.โคกศรีสุพรรณ'!U58+'15.เจริญศิลป์'!U58+'16.โพนนาแก้ว'!U58+'17.สว่างแดนดิน'!U58+'18.พระอาจารย์แบน'!U58</f>
        <v>0</v>
      </c>
      <c r="V58" s="110">
        <f>+'1.สกลนคร ใส่เดือน พย มาด้วย'!V58+'2.กุสุมาลย์'!V58+'3.กุดบาก'!V58+'4.พระอาจารย์ฝั้น '!V58+'5.พังโคน ใส่มา 12 เดือน'!V58+'6.วาริชภูมิ'!V58+'7.นิคมน้ำอูน'!V58+'8.วานรนิวาส'!V58+'9.คำตากล้า'!V58+'10.พระอาจารย์มั่น'!V58+'11.อากาศอำนวย'!V58+'12.พระอาจารย์วัน'!V58+'13.เต่างอย'!V58+'14.โคกศรีสุพรรณ'!V58+'15.เจริญศิลป์'!V58+'16.โพนนาแก้ว'!V58+'17.สว่างแดนดิน'!V58+'18.พระอาจารย์แบน'!V58</f>
        <v>136229</v>
      </c>
      <c r="W58" s="110">
        <f>+'1.สกลนคร ใส่เดือน พย มาด้วย'!W58+'2.กุสุมาลย์'!W58+'3.กุดบาก'!W58+'4.พระอาจารย์ฝั้น '!W58+'5.พังโคน ใส่มา 12 เดือน'!W58+'6.วาริชภูมิ'!W58+'7.นิคมน้ำอูน'!W58+'8.วานรนิวาส'!W58+'9.คำตากล้า'!W58+'10.พระอาจารย์มั่น'!W58+'11.อากาศอำนวย'!W58+'12.พระอาจารย์วัน'!W58+'13.เต่างอย'!W58+'14.โคกศรีสุพรรณ'!W58+'15.เจริญศิลป์'!W58+'16.โพนนาแก้ว'!W58+'17.สว่างแดนดิน'!W58+'18.พระอาจารย์แบน'!W58</f>
        <v>0</v>
      </c>
      <c r="X58" s="110">
        <f>+'1.สกลนคร ใส่เดือน พย มาด้วย'!X58+'2.กุสุมาลย์'!X58+'3.กุดบาก'!X58+'4.พระอาจารย์ฝั้น '!X58+'5.พังโคน ใส่มา 12 เดือน'!X58+'6.วาริชภูมิ'!X58+'7.นิคมน้ำอูน'!X58+'8.วานรนิวาส'!X58+'9.คำตากล้า'!X58+'10.พระอาจารย์มั่น'!X58+'11.อากาศอำนวย'!X58+'12.พระอาจารย์วัน'!X58+'13.เต่างอย'!X58+'14.โคกศรีสุพรรณ'!X58+'15.เจริญศิลป์'!X58+'16.โพนนาแก้ว'!X58+'17.สว่างแดนดิน'!X58+'18.พระอาจารย์แบน'!X58</f>
        <v>318400</v>
      </c>
      <c r="Y58" s="110">
        <f>+'1.สกลนคร ใส่เดือน พย มาด้วย'!Y58+'2.กุสุมาลย์'!Y58+'3.กุดบาก'!Y58+'4.พระอาจารย์ฝั้น '!Y58+'5.พังโคน ใส่มา 12 เดือน'!Y58+'6.วาริชภูมิ'!Y58+'7.นิคมน้ำอูน'!Y58+'8.วานรนิวาส'!Y58+'9.คำตากล้า'!Y58+'10.พระอาจารย์มั่น'!Y58+'11.อากาศอำนวย'!Y58+'12.พระอาจารย์วัน'!Y58+'13.เต่างอย'!Y58+'14.โคกศรีสุพรรณ'!Y58+'15.เจริญศิลป์'!Y58+'16.โพนนาแก้ว'!Y58+'17.สว่างแดนดิน'!Y58+'18.พระอาจารย์แบน'!Y58</f>
        <v>0</v>
      </c>
      <c r="Z58" s="110">
        <f>+'1.สกลนคร ใส่เดือน พย มาด้วย'!Z58+'2.กุสุมาลย์'!Z58+'3.กุดบาก'!Z58+'4.พระอาจารย์ฝั้น '!Z58+'5.พังโคน ใส่มา 12 เดือน'!Z58+'6.วาริชภูมิ'!Z58+'7.นิคมน้ำอูน'!Z58+'8.วานรนิวาส'!Z58+'9.คำตากล้า'!Z58+'10.พระอาจารย์มั่น'!Z58+'11.อากาศอำนวย'!Z58+'12.พระอาจารย์วัน'!Z58+'13.เต่างอย'!Z58+'14.โคกศรีสุพรรณ'!Z58+'15.เจริญศิลป์'!Z58+'16.โพนนาแก้ว'!Z58+'17.สว่างแดนดิน'!Z58+'18.พระอาจารย์แบน'!Z58</f>
        <v>29480</v>
      </c>
      <c r="AA58" s="110">
        <f>+'1.สกลนคร ใส่เดือน พย มาด้วย'!AA58+'2.กุสุมาลย์'!AA58+'3.กุดบาก'!AA58+'4.พระอาจารย์ฝั้น '!AA58+'5.พังโคน ใส่มา 12 เดือน'!AA58+'6.วาริชภูมิ'!AA58+'7.นิคมน้ำอูน'!AA58+'8.วานรนิวาส'!AA58+'9.คำตากล้า'!AA58+'10.พระอาจารย์มั่น'!AA58+'11.อากาศอำนวย'!AA58+'12.พระอาจารย์วัน'!AA58+'13.เต่างอย'!AA58+'14.โคกศรีสุพรรณ'!AA58+'15.เจริญศิลป์'!AA58+'16.โพนนาแก้ว'!AA58+'17.สว่างแดนดิน'!AA58+'18.พระอาจารย์แบน'!AA58</f>
        <v>0</v>
      </c>
      <c r="AB58" s="110">
        <f>+'1.สกลนคร ใส่เดือน พย มาด้วย'!AB58+'2.กุสุมาลย์'!AB58+'3.กุดบาก'!AB58+'4.พระอาจารย์ฝั้น '!AB58+'5.พังโคน ใส่มา 12 เดือน'!AB58+'6.วาริชภูมิ'!AB58+'7.นิคมน้ำอูน'!AB58+'8.วานรนิวาส'!AB58+'9.คำตากล้า'!AB58+'10.พระอาจารย์มั่น'!AB58+'11.อากาศอำนวย'!AB58+'12.พระอาจารย์วัน'!AB58+'13.เต่างอย'!AB58+'14.โคกศรีสุพรรณ'!AB58+'15.เจริญศิลป์'!AB58+'16.โพนนาแก้ว'!AB58+'17.สว่างแดนดิน'!AB58+'18.พระอาจารย์แบน'!AB58</f>
        <v>25580</v>
      </c>
      <c r="AC58" s="110">
        <f>+'1.สกลนคร ใส่เดือน พย มาด้วย'!AC58+'2.กุสุมาลย์'!AC58+'3.กุดบาก'!AC58+'4.พระอาจารย์ฝั้น '!AC58+'5.พังโคน ใส่มา 12 เดือน'!AC58+'6.วาริชภูมิ'!AC58+'7.นิคมน้ำอูน'!AC58+'8.วานรนิวาส'!AC58+'9.คำตากล้า'!AC58+'10.พระอาจารย์มั่น'!AC58+'11.อากาศอำนวย'!AC58+'12.พระอาจารย์วัน'!AC58+'13.เต่างอย'!AC58+'14.โคกศรีสุพรรณ'!AC58+'15.เจริญศิลป์'!AC58+'16.โพนนาแก้ว'!AC58+'17.สว่างแดนดิน'!AC58+'18.พระอาจารย์แบน'!AC58</f>
        <v>0</v>
      </c>
      <c r="AD58" s="110">
        <f t="shared" si="17"/>
        <v>9539825.5899999999</v>
      </c>
      <c r="AE58" s="111">
        <f t="shared" si="18"/>
        <v>13.637387822393421</v>
      </c>
      <c r="AF58" s="110">
        <f t="shared" si="19"/>
        <v>60413641.409999996</v>
      </c>
      <c r="AG58" s="111">
        <f t="shared" si="20"/>
        <v>86.362612177606579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f>+'1.สกลนคร ใส่เดือน พย มาด้วย'!E60+'2.กุสุมาลย์'!E60+'3.กุดบาก'!E60+'4.พระอาจารย์ฝั้น '!E60+'5.พังโคน ใส่มา 12 เดือน'!E60+'6.วาริชภูมิ'!E60+'7.นิคมน้ำอูน'!E60+'8.วานรนิวาส'!E60+'9.คำตากล้า'!E60+'10.พระอาจารย์มั่น'!E60+'11.อากาศอำนวย'!E60+'12.พระอาจารย์วัน'!E60+'13.เต่างอย'!E60+'14.โคกศรีสุพรรณ'!E60+'15.เจริญศิลป์'!E60+'16.โพนนาแก้ว'!E60+'17.สว่างแดนดิน'!E60+'18.พระอาจารย์แบน'!E56</f>
        <v>3753400</v>
      </c>
      <c r="F60" s="110" t="e">
        <f>+'1.สกลนคร ใส่เดือน พย มาด้วย'!F60+'2.กุสุมาลย์'!F60+'3.กุดบาก'!F60+'4.พระอาจารย์ฝั้น '!F60+'5.พังโคน ใส่มา 12 เดือน'!F60+'6.วาริชภูมิ'!F60+'7.นิคมน้ำอูน'!F60+'8.วานรนิวาส'!F60+'9.คำตากล้า'!F60+'10.พระอาจารย์มั่น'!F60+'11.อากาศอำนวย'!F60+'12.พระอาจารย์วัน'!F60+'13.เต่างอย'!F60+'14.โคกศรีสุพรรณ'!F60+'15.เจริญศิลป์'!F60+'16.โพนนาแก้ว'!F60+'17.สว่างแดนดิน'!F60+'18.พระอาจารย์แบน'!F56</f>
        <v>#VALUE!</v>
      </c>
      <c r="G60" s="110">
        <f>+'1.สกลนคร ใส่เดือน พย มาด้วย'!G60+'2.กุสุมาลย์'!G60+'3.กุดบาก'!G60+'4.พระอาจารย์ฝั้น '!G60+'5.พังโคน ใส่มา 12 เดือน'!G60+'6.วาริชภูมิ'!G60+'7.นิคมน้ำอูน'!G60+'8.วานรนิวาส'!G60+'9.คำตากล้า'!G60+'10.พระอาจารย์มั่น'!G60+'11.อากาศอำนวย'!G60+'12.พระอาจารย์วัน'!G60+'13.เต่างอย'!G60+'14.โคกศรีสุพรรณ'!G60+'15.เจริญศิลป์'!G60+'16.โพนนาแก้ว'!G60+'17.สว่างแดนดิน'!G60+'18.พระอาจารย์แบน'!G56</f>
        <v>929600</v>
      </c>
      <c r="H60" s="110">
        <f>+'1.สกลนคร ใส่เดือน พย มาด้วย'!H60+'2.กุสุมาลย์'!H60+'3.กุดบาก'!H60+'4.พระอาจารย์ฝั้น '!H60+'5.พังโคน ใส่มา 12 เดือน'!H60+'6.วาริชภูมิ'!H60+'7.นิคมน้ำอูน'!H60+'8.วานรนิวาส'!H60+'9.คำตากล้า'!H60+'10.พระอาจารย์มั่น'!H60+'11.อากาศอำนวย'!H60+'12.พระอาจารย์วัน'!H60+'13.เต่างอย'!H60+'14.โคกศรีสุพรรณ'!H60+'15.เจริญศิลป์'!H60+'16.โพนนาแก้ว'!H60+'17.สว่างแดนดิน'!H60+'18.พระอาจารย์แบน'!H56</f>
        <v>0</v>
      </c>
      <c r="I60" s="110">
        <f>+'1.สกลนคร ใส่เดือน พย มาด้วย'!I60+'2.กุสุมาลย์'!I60+'3.กุดบาก'!I60+'4.พระอาจารย์ฝั้น '!I60+'5.พังโคน ใส่มา 12 เดือน'!I60+'6.วาริชภูมิ'!I60+'7.นิคมน้ำอูน'!I60+'8.วานรนิวาส'!I60+'9.คำตากล้า'!I60+'10.พระอาจารย์มั่น'!I60+'11.อากาศอำนวย'!I60+'12.พระอาจารย์วัน'!I60+'13.เต่างอย'!I60+'14.โคกศรีสุพรรณ'!I60+'15.เจริญศิลป์'!I60+'16.โพนนาแก้ว'!I60+'17.สว่างแดนดิน'!I60+'18.พระอาจารย์แบน'!I56</f>
        <v>0</v>
      </c>
      <c r="J60" s="110">
        <f>+'1.สกลนคร ใส่เดือน พย มาด้วย'!J60+'2.กุสุมาลย์'!J60+'3.กุดบาก'!J60+'4.พระอาจารย์ฝั้น '!J60+'5.พังโคน ใส่มา 12 เดือน'!J60+'6.วาริชภูมิ'!J60+'7.นิคมน้ำอูน'!J60+'8.วานรนิวาส'!J60+'9.คำตากล้า'!J60+'10.พระอาจารย์มั่น'!J60+'11.อากาศอำนวย'!J60+'12.พระอาจารย์วัน'!J60+'13.เต่างอย'!J60+'14.โคกศรีสุพรรณ'!J60+'15.เจริญศิลป์'!J60+'16.โพนนาแก้ว'!J60+'17.สว่างแดนดิน'!J60+'18.พระอาจารย์แบน'!J56</f>
        <v>0</v>
      </c>
      <c r="K60" s="110">
        <f>+'1.สกลนคร ใส่เดือน พย มาด้วย'!K60+'2.กุสุมาลย์'!K60+'3.กุดบาก'!K60+'4.พระอาจารย์ฝั้น '!K60+'5.พังโคน ใส่มา 12 เดือน'!K60+'6.วาริชภูมิ'!K60+'7.นิคมน้ำอูน'!K60+'8.วานรนิวาส'!K60+'9.คำตากล้า'!K60+'10.พระอาจารย์มั่น'!K60+'11.อากาศอำนวย'!K60+'12.พระอาจารย์วัน'!K60+'13.เต่างอย'!K60+'14.โคกศรีสุพรรณ'!K60+'15.เจริญศิลป์'!K60+'16.โพนนาแก้ว'!K60+'17.สว่างแดนดิน'!K60+'18.พระอาจารย์แบน'!K56</f>
        <v>0</v>
      </c>
      <c r="L60" s="110">
        <f>+'1.สกลนคร ใส่เดือน พย มาด้วย'!L60+'2.กุสุมาลย์'!L60+'3.กุดบาก'!L60+'4.พระอาจารย์ฝั้น '!L60+'5.พังโคน ใส่มา 12 เดือน'!L60+'6.วาริชภูมิ'!L60+'7.นิคมน้ำอูน'!L60+'8.วานรนิวาส'!L60+'9.คำตากล้า'!L60+'10.พระอาจารย์มั่น'!L60+'11.อากาศอำนวย'!L60+'12.พระอาจารย์วัน'!L60+'13.เต่างอย'!L60+'14.โคกศรีสุพรรณ'!L60+'15.เจริญศิลป์'!L60+'16.โพนนาแก้ว'!L60+'17.สว่างแดนดิน'!L60+'18.พระอาจารย์แบน'!L56</f>
        <v>0</v>
      </c>
      <c r="M60" s="110">
        <f>+'1.สกลนคร ใส่เดือน พย มาด้วย'!M60+'2.กุสุมาลย์'!M60+'3.กุดบาก'!M60+'4.พระอาจารย์ฝั้น '!M60+'5.พังโคน ใส่มา 12 เดือน'!M60+'6.วาริชภูมิ'!M60+'7.นิคมน้ำอูน'!M60+'8.วานรนิวาส'!M60+'9.คำตากล้า'!M60+'10.พระอาจารย์มั่น'!M60+'11.อากาศอำนวย'!M60+'12.พระอาจารย์วัน'!M60+'13.เต่างอย'!M60+'14.โคกศรีสุพรรณ'!M60+'15.เจริญศิลป์'!M60+'16.โพนนาแก้ว'!M60+'17.สว่างแดนดิน'!M60+'18.พระอาจารย์แบน'!M56</f>
        <v>0</v>
      </c>
      <c r="N60" s="110">
        <f>+'1.สกลนคร ใส่เดือน พย มาด้วย'!N60+'2.กุสุมาลย์'!N60+'3.กุดบาก'!N60+'4.พระอาจารย์ฝั้น '!N60+'5.พังโคน ใส่มา 12 เดือน'!N60+'6.วาริชภูมิ'!N60+'7.นิคมน้ำอูน'!N60+'8.วานรนิวาส'!N60+'9.คำตากล้า'!N60+'10.พระอาจารย์มั่น'!N60+'11.อากาศอำนวย'!N60+'12.พระอาจารย์วัน'!N60+'13.เต่างอย'!N60+'14.โคกศรีสุพรรณ'!N60+'15.เจริญศิลป์'!N60+'16.โพนนาแก้ว'!N60+'17.สว่างแดนดิน'!N60+'18.พระอาจารย์แบน'!N56</f>
        <v>0</v>
      </c>
      <c r="O60" s="110">
        <f>+'1.สกลนคร ใส่เดือน พย มาด้วย'!O60+'2.กุสุมาลย์'!O60+'3.กุดบาก'!O60+'4.พระอาจารย์ฝั้น '!O60+'5.พังโคน ใส่มา 12 เดือน'!O60+'6.วาริชภูมิ'!O60+'7.นิคมน้ำอูน'!O60+'8.วานรนิวาส'!O60+'9.คำตากล้า'!O60+'10.พระอาจารย์มั่น'!O60+'11.อากาศอำนวย'!O60+'12.พระอาจารย์วัน'!O60+'13.เต่างอย'!O60+'14.โคกศรีสุพรรณ'!O60+'15.เจริญศิลป์'!O60+'16.โพนนาแก้ว'!O60+'17.สว่างแดนดิน'!O60+'18.พระอาจารย์แบน'!O56</f>
        <v>0</v>
      </c>
      <c r="P60" s="110">
        <f>+'1.สกลนคร ใส่เดือน พย มาด้วย'!P60+'2.กุสุมาลย์'!P60+'3.กุดบาก'!P60+'4.พระอาจารย์ฝั้น '!P60+'5.พังโคน ใส่มา 12 เดือน'!P60+'6.วาริชภูมิ'!P60+'7.นิคมน้ำอูน'!P60+'8.วานรนิวาส'!P60+'9.คำตากล้า'!P60+'10.พระอาจารย์มั่น'!P60+'11.อากาศอำนวย'!P60+'12.พระอาจารย์วัน'!P60+'13.เต่างอย'!P60+'14.โคกศรีสุพรรณ'!P60+'15.เจริญศิลป์'!P60+'16.โพนนาแก้ว'!P60+'17.สว่างแดนดิน'!P60+'18.พระอาจารย์แบน'!P56</f>
        <v>0</v>
      </c>
      <c r="Q60" s="110">
        <f>+'1.สกลนคร ใส่เดือน พย มาด้วย'!Q60+'2.กุสุมาลย์'!Q60+'3.กุดบาก'!Q60+'4.พระอาจารย์ฝั้น '!Q60+'5.พังโคน ใส่มา 12 เดือน'!Q60+'6.วาริชภูมิ'!Q60+'7.นิคมน้ำอูน'!Q60+'8.วานรนิวาส'!Q60+'9.คำตากล้า'!Q60+'10.พระอาจารย์มั่น'!Q60+'11.อากาศอำนวย'!Q60+'12.พระอาจารย์วัน'!Q60+'13.เต่างอย'!Q60+'14.โคกศรีสุพรรณ'!Q60+'15.เจริญศิลป์'!Q60+'16.โพนนาแก้ว'!Q60+'17.สว่างแดนดิน'!Q60+'18.พระอาจารย์แบน'!Q56</f>
        <v>0</v>
      </c>
      <c r="R60" s="110">
        <f>+'1.สกลนคร ใส่เดือน พย มาด้วย'!R60+'2.กุสุมาลย์'!R60+'3.กุดบาก'!R60+'4.พระอาจารย์ฝั้น '!R60+'5.พังโคน ใส่มา 12 เดือน'!R60+'6.วาริชภูมิ'!R60+'7.นิคมน้ำอูน'!R60+'8.วานรนิวาส'!R60+'9.คำตากล้า'!R60+'10.พระอาจารย์มั่น'!R60+'11.อากาศอำนวย'!R60+'12.พระอาจารย์วัน'!R60+'13.เต่างอย'!R60+'14.โคกศรีสุพรรณ'!R60+'15.เจริญศิลป์'!R60+'16.โพนนาแก้ว'!R60+'17.สว่างแดนดิน'!R60+'18.พระอาจารย์แบน'!R56</f>
        <v>0</v>
      </c>
      <c r="S60" s="110">
        <f>+'1.สกลนคร ใส่เดือน พย มาด้วย'!S60+'2.กุสุมาลย์'!S60+'3.กุดบาก'!S60+'4.พระอาจารย์ฝั้น '!S60+'5.พังโคน ใส่มา 12 เดือน'!S60+'6.วาริชภูมิ'!S60+'7.นิคมน้ำอูน'!S60+'8.วานรนิวาส'!S60+'9.คำตากล้า'!S60+'10.พระอาจารย์มั่น'!S60+'11.อากาศอำนวย'!S60+'12.พระอาจารย์วัน'!S60+'13.เต่างอย'!S60+'14.โคกศรีสุพรรณ'!S60+'15.เจริญศิลป์'!S60+'16.โพนนาแก้ว'!S60+'17.สว่างแดนดิน'!S60+'18.พระอาจารย์แบน'!S56</f>
        <v>0</v>
      </c>
      <c r="T60" s="110">
        <f>+'1.สกลนคร ใส่เดือน พย มาด้วย'!T60+'2.กุสุมาลย์'!T60+'3.กุดบาก'!T60+'4.พระอาจารย์ฝั้น '!T60+'5.พังโคน ใส่มา 12 เดือน'!T60+'6.วาริชภูมิ'!T60+'7.นิคมน้ำอูน'!T60+'8.วานรนิวาส'!T60+'9.คำตากล้า'!T60+'10.พระอาจารย์มั่น'!T60+'11.อากาศอำนวย'!T60+'12.พระอาจารย์วัน'!T60+'13.เต่างอย'!T60+'14.โคกศรีสุพรรณ'!T60+'15.เจริญศิลป์'!T60+'16.โพนนาแก้ว'!T60+'17.สว่างแดนดิน'!T60+'18.พระอาจารย์แบน'!T56</f>
        <v>0</v>
      </c>
      <c r="U60" s="110">
        <f>+'1.สกลนคร ใส่เดือน พย มาด้วย'!U60+'2.กุสุมาลย์'!U60+'3.กุดบาก'!U60+'4.พระอาจารย์ฝั้น '!U60+'5.พังโคน ใส่มา 12 เดือน'!U60+'6.วาริชภูมิ'!U60+'7.นิคมน้ำอูน'!U60+'8.วานรนิวาส'!U60+'9.คำตากล้า'!U60+'10.พระอาจารย์มั่น'!U60+'11.อากาศอำนวย'!U60+'12.พระอาจารย์วัน'!U60+'13.เต่างอย'!U60+'14.โคกศรีสุพรรณ'!U60+'15.เจริญศิลป์'!U60+'16.โพนนาแก้ว'!U60+'17.สว่างแดนดิน'!U60+'18.พระอาจารย์แบน'!U56</f>
        <v>0</v>
      </c>
      <c r="V60" s="110">
        <f>+'1.สกลนคร ใส่เดือน พย มาด้วย'!V60+'2.กุสุมาลย์'!V60+'3.กุดบาก'!V60+'4.พระอาจารย์ฝั้น '!V60+'5.พังโคน ใส่มา 12 เดือน'!V60+'6.วาริชภูมิ'!V60+'7.นิคมน้ำอูน'!V60+'8.วานรนิวาส'!V60+'9.คำตากล้า'!V60+'10.พระอาจารย์มั่น'!V60+'11.อากาศอำนวย'!V60+'12.พระอาจารย์วัน'!V60+'13.เต่างอย'!V60+'14.โคกศรีสุพรรณ'!V60+'15.เจริญศิลป์'!V60+'16.โพนนาแก้ว'!V60+'17.สว่างแดนดิน'!V60+'18.พระอาจารย์แบน'!V56</f>
        <v>0</v>
      </c>
      <c r="W60" s="110">
        <f>+'1.สกลนคร ใส่เดือน พย มาด้วย'!W60+'2.กุสุมาลย์'!W60+'3.กุดบาก'!W60+'4.พระอาจารย์ฝั้น '!W60+'5.พังโคน ใส่มา 12 เดือน'!W60+'6.วาริชภูมิ'!W60+'7.นิคมน้ำอูน'!W60+'8.วานรนิวาส'!W60+'9.คำตากล้า'!W60+'10.พระอาจารย์มั่น'!W60+'11.อากาศอำนวย'!W60+'12.พระอาจารย์วัน'!W60+'13.เต่างอย'!W60+'14.โคกศรีสุพรรณ'!W60+'15.เจริญศิลป์'!W60+'16.โพนนาแก้ว'!W60+'17.สว่างแดนดิน'!W60+'18.พระอาจารย์แบน'!W56</f>
        <v>0</v>
      </c>
      <c r="X60" s="110">
        <f>+'1.สกลนคร ใส่เดือน พย มาด้วย'!X60+'2.กุสุมาลย์'!X60+'3.กุดบาก'!X60+'4.พระอาจารย์ฝั้น '!X60+'5.พังโคน ใส่มา 12 เดือน'!X60+'6.วาริชภูมิ'!X60+'7.นิคมน้ำอูน'!X60+'8.วานรนิวาส'!X60+'9.คำตากล้า'!X60+'10.พระอาจารย์มั่น'!X60+'11.อากาศอำนวย'!X60+'12.พระอาจารย์วัน'!X60+'13.เต่างอย'!X60+'14.โคกศรีสุพรรณ'!X60+'15.เจริญศิลป์'!X60+'16.โพนนาแก้ว'!X60+'17.สว่างแดนดิน'!X60+'18.พระอาจารย์แบน'!X56</f>
        <v>0</v>
      </c>
      <c r="Y60" s="110">
        <f>+'1.สกลนคร ใส่เดือน พย มาด้วย'!Y60+'2.กุสุมาลย์'!Y60+'3.กุดบาก'!Y60+'4.พระอาจารย์ฝั้น '!Y60+'5.พังโคน ใส่มา 12 เดือน'!Y60+'6.วาริชภูมิ'!Y60+'7.นิคมน้ำอูน'!Y60+'8.วานรนิวาส'!Y60+'9.คำตากล้า'!Y60+'10.พระอาจารย์มั่น'!Y60+'11.อากาศอำนวย'!Y60+'12.พระอาจารย์วัน'!Y60+'13.เต่างอย'!Y60+'14.โคกศรีสุพรรณ'!Y60+'15.เจริญศิลป์'!Y60+'16.โพนนาแก้ว'!Y60+'17.สว่างแดนดิน'!Y60+'18.พระอาจารย์แบน'!Y56</f>
        <v>0</v>
      </c>
      <c r="Z60" s="110">
        <f>+'1.สกลนคร ใส่เดือน พย มาด้วย'!Z60+'2.กุสุมาลย์'!Z60+'3.กุดบาก'!Z60+'4.พระอาจารย์ฝั้น '!Z60+'5.พังโคน ใส่มา 12 เดือน'!Z60+'6.วาริชภูมิ'!Z60+'7.นิคมน้ำอูน'!Z60+'8.วานรนิวาส'!Z60+'9.คำตากล้า'!Z60+'10.พระอาจารย์มั่น'!Z60+'11.อากาศอำนวย'!Z60+'12.พระอาจารย์วัน'!Z60+'13.เต่างอย'!Z60+'14.โคกศรีสุพรรณ'!Z60+'15.เจริญศิลป์'!Z60+'16.โพนนาแก้ว'!Z60+'17.สว่างแดนดิน'!Z60+'18.พระอาจารย์แบน'!Z56</f>
        <v>0</v>
      </c>
      <c r="AA60" s="110">
        <f>+'1.สกลนคร ใส่เดือน พย มาด้วย'!AA60+'2.กุสุมาลย์'!AA60+'3.กุดบาก'!AA60+'4.พระอาจารย์ฝั้น '!AA60+'5.พังโคน ใส่มา 12 เดือน'!AA60+'6.วาริชภูมิ'!AA60+'7.นิคมน้ำอูน'!AA60+'8.วานรนิวาส'!AA60+'9.คำตากล้า'!AA60+'10.พระอาจารย์มั่น'!AA60+'11.อากาศอำนวย'!AA60+'12.พระอาจารย์วัน'!AA60+'13.เต่างอย'!AA60+'14.โคกศรีสุพรรณ'!AA60+'15.เจริญศิลป์'!AA60+'16.โพนนาแก้ว'!AA60+'17.สว่างแดนดิน'!AA60+'18.พระอาจารย์แบน'!AA56</f>
        <v>0</v>
      </c>
      <c r="AB60" s="110">
        <f>+'1.สกลนคร ใส่เดือน พย มาด้วย'!AB60+'2.กุสุมาลย์'!AB60+'3.กุดบาก'!AB60+'4.พระอาจารย์ฝั้น '!AB60+'5.พังโคน ใส่มา 12 เดือน'!AB60+'6.วาริชภูมิ'!AB60+'7.นิคมน้ำอูน'!AB60+'8.วานรนิวาส'!AB60+'9.คำตากล้า'!AB60+'10.พระอาจารย์มั่น'!AB60+'11.อากาศอำนวย'!AB60+'12.พระอาจารย์วัน'!AB60+'13.เต่างอย'!AB60+'14.โคกศรีสุพรรณ'!AB60+'15.เจริญศิลป์'!AB60+'16.โพนนาแก้ว'!AB60+'17.สว่างแดนดิน'!AB60+'18.พระอาจารย์แบน'!AB56</f>
        <v>0</v>
      </c>
      <c r="AC60" s="110">
        <f>+'1.สกลนคร ใส่เดือน พย มาด้วย'!AC60+'2.กุสุมาลย์'!AC60+'3.กุดบาก'!AC60+'4.พระอาจารย์ฝั้น '!AC60+'5.พังโคน ใส่มา 12 เดือน'!AC60+'6.วาริชภูมิ'!AC60+'7.นิคมน้ำอูน'!AC60+'8.วานรนิวาส'!AC60+'9.คำตากล้า'!AC60+'10.พระอาจารย์มั่น'!AC60+'11.อากาศอำนวย'!AC60+'12.พระอาจารย์วัน'!AC60+'13.เต่างอย'!AC60+'14.โคกศรีสุพรรณ'!AC60+'15.เจริญศิลป์'!AC60+'16.โพนนาแก้ว'!AC60+'17.สว่างแดนดิน'!AC60+'18.พระอาจารย์แบน'!AC56</f>
        <v>0</v>
      </c>
      <c r="AD60" s="110" t="e">
        <f t="shared" ref="AD60:AD62" si="21">SUM(F60:AC60)</f>
        <v>#VALUE!</v>
      </c>
      <c r="AE60" s="111" t="e">
        <f t="shared" ref="AE60:AE62" si="22">+AD60*100/E60</f>
        <v>#VALUE!</v>
      </c>
      <c r="AF60" s="110" t="e">
        <f t="shared" ref="AF60:AF62" si="23">+E60-AD60</f>
        <v>#VALUE!</v>
      </c>
      <c r="AG60" s="111" t="e">
        <f t="shared" ref="AG60:AG62" si="24">+AF60*100/E60</f>
        <v>#VALUE!</v>
      </c>
    </row>
    <row r="61" spans="2:33" ht="24" customHeight="1">
      <c r="B61" s="109"/>
      <c r="C61" s="109"/>
      <c r="D61" s="109" t="s">
        <v>140</v>
      </c>
      <c r="E61" s="110">
        <f>+'1.สกลนคร ใส่เดือน พย มาด้วย'!E61+'2.กุสุมาลย์'!E61+'3.กุดบาก'!E61+'4.พระอาจารย์ฝั้น '!E61+'5.พังโคน ใส่มา 12 เดือน'!E61+'6.วาริชภูมิ'!E61+'7.นิคมน้ำอูน'!E61+'8.วานรนิวาส'!E61+'9.คำตากล้า'!E61+'10.พระอาจารย์มั่น'!E61+'11.อากาศอำนวย'!E61+'12.พระอาจารย์วัน'!E61+'13.เต่างอย'!E61+'14.โคกศรีสุพรรณ'!E61+'15.เจริญศิลป์'!E61+'16.โพนนาแก้ว'!E61+'17.สว่างแดนดิน'!E61+'18.พระอาจารย์แบน'!E57</f>
        <v>1993200.7999999998</v>
      </c>
      <c r="F61" s="110" t="e">
        <f>+'1.สกลนคร ใส่เดือน พย มาด้วย'!F61+'2.กุสุมาลย์'!F61+'3.กุดบาก'!F61+'4.พระอาจารย์ฝั้น '!F61+'5.พังโคน ใส่มา 12 เดือน'!F61+'6.วาริชภูมิ'!F61+'7.นิคมน้ำอูน'!F61+'8.วานรนิวาส'!F61+'9.คำตากล้า'!F61+'10.พระอาจารย์มั่น'!F61+'11.อากาศอำนวย'!F61+'12.พระอาจารย์วัน'!F61+'13.เต่างอย'!F61+'14.โคกศรีสุพรรณ'!F61+'15.เจริญศิลป์'!F61+'16.โพนนาแก้ว'!F61+'17.สว่างแดนดิน'!F61+'18.พระอาจารย์แบน'!F57</f>
        <v>#VALUE!</v>
      </c>
      <c r="G61" s="110">
        <f>+'1.สกลนคร ใส่เดือน พย มาด้วย'!G61+'2.กุสุมาลย์'!G61+'3.กุดบาก'!G61+'4.พระอาจารย์ฝั้น '!G61+'5.พังโคน ใส่มา 12 เดือน'!G61+'6.วาริชภูมิ'!G61+'7.นิคมน้ำอูน'!G61+'8.วานรนิวาส'!G61+'9.คำตากล้า'!G61+'10.พระอาจารย์มั่น'!G61+'11.อากาศอำนวย'!G61+'12.พระอาจารย์วัน'!G61+'13.เต่างอย'!G61+'14.โคกศรีสุพรรณ'!G61+'15.เจริญศิลป์'!G61+'16.โพนนาแก้ว'!G61+'17.สว่างแดนดิน'!G61+'18.พระอาจารย์แบน'!G57</f>
        <v>0</v>
      </c>
      <c r="H61" s="110">
        <f>+'1.สกลนคร ใส่เดือน พย มาด้วย'!H61+'2.กุสุมาลย์'!H61+'3.กุดบาก'!H61+'4.พระอาจารย์ฝั้น '!H61+'5.พังโคน ใส่มา 12 เดือน'!H61+'6.วาริชภูมิ'!H61+'7.นิคมน้ำอูน'!H61+'8.วานรนิวาส'!H61+'9.คำตากล้า'!H61+'10.พระอาจารย์มั่น'!H61+'11.อากาศอำนวย'!H61+'12.พระอาจารย์วัน'!H61+'13.เต่างอย'!H61+'14.โคกศรีสุพรรณ'!H61+'15.เจริญศิลป์'!H61+'16.โพนนาแก้ว'!H61+'17.สว่างแดนดิน'!H61+'18.พระอาจารย์แบน'!H57</f>
        <v>0</v>
      </c>
      <c r="I61" s="110">
        <f>+'1.สกลนคร ใส่เดือน พย มาด้วย'!I61+'2.กุสุมาลย์'!I61+'3.กุดบาก'!I61+'4.พระอาจารย์ฝั้น '!I61+'5.พังโคน ใส่มา 12 เดือน'!I61+'6.วาริชภูมิ'!I61+'7.นิคมน้ำอูน'!I61+'8.วานรนิวาส'!I61+'9.คำตากล้า'!I61+'10.พระอาจารย์มั่น'!I61+'11.อากาศอำนวย'!I61+'12.พระอาจารย์วัน'!I61+'13.เต่างอย'!I61+'14.โคกศรีสุพรรณ'!I61+'15.เจริญศิลป์'!I61+'16.โพนนาแก้ว'!I61+'17.สว่างแดนดิน'!I61+'18.พระอาจารย์แบน'!I57</f>
        <v>0</v>
      </c>
      <c r="J61" s="110">
        <f>+'1.สกลนคร ใส่เดือน พย มาด้วย'!J61+'2.กุสุมาลย์'!J61+'3.กุดบาก'!J61+'4.พระอาจารย์ฝั้น '!J61+'5.พังโคน ใส่มา 12 เดือน'!J61+'6.วาริชภูมิ'!J61+'7.นิคมน้ำอูน'!J61+'8.วานรนิวาส'!J61+'9.คำตากล้า'!J61+'10.พระอาจารย์มั่น'!J61+'11.อากาศอำนวย'!J61+'12.พระอาจารย์วัน'!J61+'13.เต่างอย'!J61+'14.โคกศรีสุพรรณ'!J61+'15.เจริญศิลป์'!J61+'16.โพนนาแก้ว'!J61+'17.สว่างแดนดิน'!J61+'18.พระอาจารย์แบน'!J57</f>
        <v>0</v>
      </c>
      <c r="K61" s="110">
        <f>+'1.สกลนคร ใส่เดือน พย มาด้วย'!K61+'2.กุสุมาลย์'!K61+'3.กุดบาก'!K61+'4.พระอาจารย์ฝั้น '!K61+'5.พังโคน ใส่มา 12 เดือน'!K61+'6.วาริชภูมิ'!K61+'7.นิคมน้ำอูน'!K61+'8.วานรนิวาส'!K61+'9.คำตากล้า'!K61+'10.พระอาจารย์มั่น'!K61+'11.อากาศอำนวย'!K61+'12.พระอาจารย์วัน'!K61+'13.เต่างอย'!K61+'14.โคกศรีสุพรรณ'!K61+'15.เจริญศิลป์'!K61+'16.โพนนาแก้ว'!K61+'17.สว่างแดนดิน'!K61+'18.พระอาจารย์แบน'!K57</f>
        <v>0</v>
      </c>
      <c r="L61" s="110">
        <f>+'1.สกลนคร ใส่เดือน พย มาด้วย'!L61+'2.กุสุมาลย์'!L61+'3.กุดบาก'!L61+'4.พระอาจารย์ฝั้น '!L61+'5.พังโคน ใส่มา 12 เดือน'!L61+'6.วาริชภูมิ'!L61+'7.นิคมน้ำอูน'!L61+'8.วานรนิวาส'!L61+'9.คำตากล้า'!L61+'10.พระอาจารย์มั่น'!L61+'11.อากาศอำนวย'!L61+'12.พระอาจารย์วัน'!L61+'13.เต่างอย'!L61+'14.โคกศรีสุพรรณ'!L61+'15.เจริญศิลป์'!L61+'16.โพนนาแก้ว'!L61+'17.สว่างแดนดิน'!L61+'18.พระอาจารย์แบน'!L57</f>
        <v>0</v>
      </c>
      <c r="M61" s="110">
        <f>+'1.สกลนคร ใส่เดือน พย มาด้วย'!M61+'2.กุสุมาลย์'!M61+'3.กุดบาก'!M61+'4.พระอาจารย์ฝั้น '!M61+'5.พังโคน ใส่มา 12 เดือน'!M61+'6.วาริชภูมิ'!M61+'7.นิคมน้ำอูน'!M61+'8.วานรนิวาส'!M61+'9.คำตากล้า'!M61+'10.พระอาจารย์มั่น'!M61+'11.อากาศอำนวย'!M61+'12.พระอาจารย์วัน'!M61+'13.เต่างอย'!M61+'14.โคกศรีสุพรรณ'!M61+'15.เจริญศิลป์'!M61+'16.โพนนาแก้ว'!M61+'17.สว่างแดนดิน'!M61+'18.พระอาจารย์แบน'!M57</f>
        <v>0</v>
      </c>
      <c r="N61" s="110">
        <f>+'1.สกลนคร ใส่เดือน พย มาด้วย'!N61+'2.กุสุมาลย์'!N61+'3.กุดบาก'!N61+'4.พระอาจารย์ฝั้น '!N61+'5.พังโคน ใส่มา 12 เดือน'!N61+'6.วาริชภูมิ'!N61+'7.นิคมน้ำอูน'!N61+'8.วานรนิวาส'!N61+'9.คำตากล้า'!N61+'10.พระอาจารย์มั่น'!N61+'11.อากาศอำนวย'!N61+'12.พระอาจารย์วัน'!N61+'13.เต่างอย'!N61+'14.โคกศรีสุพรรณ'!N61+'15.เจริญศิลป์'!N61+'16.โพนนาแก้ว'!N61+'17.สว่างแดนดิน'!N61+'18.พระอาจารย์แบน'!N57</f>
        <v>0</v>
      </c>
      <c r="O61" s="110">
        <f>+'1.สกลนคร ใส่เดือน พย มาด้วย'!O61+'2.กุสุมาลย์'!O61+'3.กุดบาก'!O61+'4.พระอาจารย์ฝั้น '!O61+'5.พังโคน ใส่มา 12 เดือน'!O61+'6.วาริชภูมิ'!O61+'7.นิคมน้ำอูน'!O61+'8.วานรนิวาส'!O61+'9.คำตากล้า'!O61+'10.พระอาจารย์มั่น'!O61+'11.อากาศอำนวย'!O61+'12.พระอาจารย์วัน'!O61+'13.เต่างอย'!O61+'14.โคกศรีสุพรรณ'!O61+'15.เจริญศิลป์'!O61+'16.โพนนาแก้ว'!O61+'17.สว่างแดนดิน'!O61+'18.พระอาจารย์แบน'!O57</f>
        <v>0</v>
      </c>
      <c r="P61" s="110">
        <f>+'1.สกลนคร ใส่เดือน พย มาด้วย'!P61+'2.กุสุมาลย์'!P61+'3.กุดบาก'!P61+'4.พระอาจารย์ฝั้น '!P61+'5.พังโคน ใส่มา 12 เดือน'!P61+'6.วาริชภูมิ'!P61+'7.นิคมน้ำอูน'!P61+'8.วานรนิวาส'!P61+'9.คำตากล้า'!P61+'10.พระอาจารย์มั่น'!P61+'11.อากาศอำนวย'!P61+'12.พระอาจารย์วัน'!P61+'13.เต่างอย'!P61+'14.โคกศรีสุพรรณ'!P61+'15.เจริญศิลป์'!P61+'16.โพนนาแก้ว'!P61+'17.สว่างแดนดิน'!P61+'18.พระอาจารย์แบน'!P57</f>
        <v>0</v>
      </c>
      <c r="Q61" s="110">
        <f>+'1.สกลนคร ใส่เดือน พย มาด้วย'!Q61+'2.กุสุมาลย์'!Q61+'3.กุดบาก'!Q61+'4.พระอาจารย์ฝั้น '!Q61+'5.พังโคน ใส่มา 12 เดือน'!Q61+'6.วาริชภูมิ'!Q61+'7.นิคมน้ำอูน'!Q61+'8.วานรนิวาส'!Q61+'9.คำตากล้า'!Q61+'10.พระอาจารย์มั่น'!Q61+'11.อากาศอำนวย'!Q61+'12.พระอาจารย์วัน'!Q61+'13.เต่างอย'!Q61+'14.โคกศรีสุพรรณ'!Q61+'15.เจริญศิลป์'!Q61+'16.โพนนาแก้ว'!Q61+'17.สว่างแดนดิน'!Q61+'18.พระอาจารย์แบน'!Q57</f>
        <v>0</v>
      </c>
      <c r="R61" s="110">
        <f>+'1.สกลนคร ใส่เดือน พย มาด้วย'!R61+'2.กุสุมาลย์'!R61+'3.กุดบาก'!R61+'4.พระอาจารย์ฝั้น '!R61+'5.พังโคน ใส่มา 12 เดือน'!R61+'6.วาริชภูมิ'!R61+'7.นิคมน้ำอูน'!R61+'8.วานรนิวาส'!R61+'9.คำตากล้า'!R61+'10.พระอาจารย์มั่น'!R61+'11.อากาศอำนวย'!R61+'12.พระอาจารย์วัน'!R61+'13.เต่างอย'!R61+'14.โคกศรีสุพรรณ'!R61+'15.เจริญศิลป์'!R61+'16.โพนนาแก้ว'!R61+'17.สว่างแดนดิน'!R61+'18.พระอาจารย์แบน'!R57</f>
        <v>0</v>
      </c>
      <c r="S61" s="110">
        <f>+'1.สกลนคร ใส่เดือน พย มาด้วย'!S61+'2.กุสุมาลย์'!S61+'3.กุดบาก'!S61+'4.พระอาจารย์ฝั้น '!S61+'5.พังโคน ใส่มา 12 เดือน'!S61+'6.วาริชภูมิ'!S61+'7.นิคมน้ำอูน'!S61+'8.วานรนิวาส'!S61+'9.คำตากล้า'!S61+'10.พระอาจารย์มั่น'!S61+'11.อากาศอำนวย'!S61+'12.พระอาจารย์วัน'!S61+'13.เต่างอย'!S61+'14.โคกศรีสุพรรณ'!S61+'15.เจริญศิลป์'!S61+'16.โพนนาแก้ว'!S61+'17.สว่างแดนดิน'!S61+'18.พระอาจารย์แบน'!S57</f>
        <v>0</v>
      </c>
      <c r="T61" s="110">
        <f>+'1.สกลนคร ใส่เดือน พย มาด้วย'!T61+'2.กุสุมาลย์'!T61+'3.กุดบาก'!T61+'4.พระอาจารย์ฝั้น '!T61+'5.พังโคน ใส่มา 12 เดือน'!T61+'6.วาริชภูมิ'!T61+'7.นิคมน้ำอูน'!T61+'8.วานรนิวาส'!T61+'9.คำตากล้า'!T61+'10.พระอาจารย์มั่น'!T61+'11.อากาศอำนวย'!T61+'12.พระอาจารย์วัน'!T61+'13.เต่างอย'!T61+'14.โคกศรีสุพรรณ'!T61+'15.เจริญศิลป์'!T61+'16.โพนนาแก้ว'!T61+'17.สว่างแดนดิน'!T61+'18.พระอาจารย์แบน'!T57</f>
        <v>0</v>
      </c>
      <c r="U61" s="110">
        <f>+'1.สกลนคร ใส่เดือน พย มาด้วย'!U61+'2.กุสุมาลย์'!U61+'3.กุดบาก'!U61+'4.พระอาจารย์ฝั้น '!U61+'5.พังโคน ใส่มา 12 เดือน'!U61+'6.วาริชภูมิ'!U61+'7.นิคมน้ำอูน'!U61+'8.วานรนิวาส'!U61+'9.คำตากล้า'!U61+'10.พระอาจารย์มั่น'!U61+'11.อากาศอำนวย'!U61+'12.พระอาจารย์วัน'!U61+'13.เต่างอย'!U61+'14.โคกศรีสุพรรณ'!U61+'15.เจริญศิลป์'!U61+'16.โพนนาแก้ว'!U61+'17.สว่างแดนดิน'!U61+'18.พระอาจารย์แบน'!U57</f>
        <v>0</v>
      </c>
      <c r="V61" s="110">
        <f>+'1.สกลนคร ใส่เดือน พย มาด้วย'!V61+'2.กุสุมาลย์'!V61+'3.กุดบาก'!V61+'4.พระอาจารย์ฝั้น '!V61+'5.พังโคน ใส่มา 12 เดือน'!V61+'6.วาริชภูมิ'!V61+'7.นิคมน้ำอูน'!V61+'8.วานรนิวาส'!V61+'9.คำตากล้า'!V61+'10.พระอาจารย์มั่น'!V61+'11.อากาศอำนวย'!V61+'12.พระอาจารย์วัน'!V61+'13.เต่างอย'!V61+'14.โคกศรีสุพรรณ'!V61+'15.เจริญศิลป์'!V61+'16.โพนนาแก้ว'!V61+'17.สว่างแดนดิน'!V61+'18.พระอาจารย์แบน'!V57</f>
        <v>0</v>
      </c>
      <c r="W61" s="110">
        <f>+'1.สกลนคร ใส่เดือน พย มาด้วย'!W61+'2.กุสุมาลย์'!W61+'3.กุดบาก'!W61+'4.พระอาจารย์ฝั้น '!W61+'5.พังโคน ใส่มา 12 เดือน'!W61+'6.วาริชภูมิ'!W61+'7.นิคมน้ำอูน'!W61+'8.วานรนิวาส'!W61+'9.คำตากล้า'!W61+'10.พระอาจารย์มั่น'!W61+'11.อากาศอำนวย'!W61+'12.พระอาจารย์วัน'!W61+'13.เต่างอย'!W61+'14.โคกศรีสุพรรณ'!W61+'15.เจริญศิลป์'!W61+'16.โพนนาแก้ว'!W61+'17.สว่างแดนดิน'!W61+'18.พระอาจารย์แบน'!W57</f>
        <v>0</v>
      </c>
      <c r="X61" s="110">
        <f>+'1.สกลนคร ใส่เดือน พย มาด้วย'!X61+'2.กุสุมาลย์'!X61+'3.กุดบาก'!X61+'4.พระอาจารย์ฝั้น '!X61+'5.พังโคน ใส่มา 12 เดือน'!X61+'6.วาริชภูมิ'!X61+'7.นิคมน้ำอูน'!X61+'8.วานรนิวาส'!X61+'9.คำตากล้า'!X61+'10.พระอาจารย์มั่น'!X61+'11.อากาศอำนวย'!X61+'12.พระอาจารย์วัน'!X61+'13.เต่างอย'!X61+'14.โคกศรีสุพรรณ'!X61+'15.เจริญศิลป์'!X61+'16.โพนนาแก้ว'!X61+'17.สว่างแดนดิน'!X61+'18.พระอาจารย์แบน'!X57</f>
        <v>0</v>
      </c>
      <c r="Y61" s="110">
        <f>+'1.สกลนคร ใส่เดือน พย มาด้วย'!Y61+'2.กุสุมาลย์'!Y61+'3.กุดบาก'!Y61+'4.พระอาจารย์ฝั้น '!Y61+'5.พังโคน ใส่มา 12 เดือน'!Y61+'6.วาริชภูมิ'!Y61+'7.นิคมน้ำอูน'!Y61+'8.วานรนิวาส'!Y61+'9.คำตากล้า'!Y61+'10.พระอาจารย์มั่น'!Y61+'11.อากาศอำนวย'!Y61+'12.พระอาจารย์วัน'!Y61+'13.เต่างอย'!Y61+'14.โคกศรีสุพรรณ'!Y61+'15.เจริญศิลป์'!Y61+'16.โพนนาแก้ว'!Y61+'17.สว่างแดนดิน'!Y61+'18.พระอาจารย์แบน'!Y57</f>
        <v>0</v>
      </c>
      <c r="Z61" s="110">
        <f>+'1.สกลนคร ใส่เดือน พย มาด้วย'!Z61+'2.กุสุมาลย์'!Z61+'3.กุดบาก'!Z61+'4.พระอาจารย์ฝั้น '!Z61+'5.พังโคน ใส่มา 12 เดือน'!Z61+'6.วาริชภูมิ'!Z61+'7.นิคมน้ำอูน'!Z61+'8.วานรนิวาส'!Z61+'9.คำตากล้า'!Z61+'10.พระอาจารย์มั่น'!Z61+'11.อากาศอำนวย'!Z61+'12.พระอาจารย์วัน'!Z61+'13.เต่างอย'!Z61+'14.โคกศรีสุพรรณ'!Z61+'15.เจริญศิลป์'!Z61+'16.โพนนาแก้ว'!Z61+'17.สว่างแดนดิน'!Z61+'18.พระอาจารย์แบน'!Z57</f>
        <v>0</v>
      </c>
      <c r="AA61" s="110">
        <f>+'1.สกลนคร ใส่เดือน พย มาด้วย'!AA61+'2.กุสุมาลย์'!AA61+'3.กุดบาก'!AA61+'4.พระอาจารย์ฝั้น '!AA61+'5.พังโคน ใส่มา 12 เดือน'!AA61+'6.วาริชภูมิ'!AA61+'7.นิคมน้ำอูน'!AA61+'8.วานรนิวาส'!AA61+'9.คำตากล้า'!AA61+'10.พระอาจารย์มั่น'!AA61+'11.อากาศอำนวย'!AA61+'12.พระอาจารย์วัน'!AA61+'13.เต่างอย'!AA61+'14.โคกศรีสุพรรณ'!AA61+'15.เจริญศิลป์'!AA61+'16.โพนนาแก้ว'!AA61+'17.สว่างแดนดิน'!AA61+'18.พระอาจารย์แบน'!AA57</f>
        <v>0</v>
      </c>
      <c r="AB61" s="110">
        <f>+'1.สกลนคร ใส่เดือน พย มาด้วย'!AB61+'2.กุสุมาลย์'!AB61+'3.กุดบาก'!AB61+'4.พระอาจารย์ฝั้น '!AB61+'5.พังโคน ใส่มา 12 เดือน'!AB61+'6.วาริชภูมิ'!AB61+'7.นิคมน้ำอูน'!AB61+'8.วานรนิวาส'!AB61+'9.คำตากล้า'!AB61+'10.พระอาจารย์มั่น'!AB61+'11.อากาศอำนวย'!AB61+'12.พระอาจารย์วัน'!AB61+'13.เต่างอย'!AB61+'14.โคกศรีสุพรรณ'!AB61+'15.เจริญศิลป์'!AB61+'16.โพนนาแก้ว'!AB61+'17.สว่างแดนดิน'!AB61+'18.พระอาจารย์แบน'!AB57</f>
        <v>0</v>
      </c>
      <c r="AC61" s="110">
        <f>+'1.สกลนคร ใส่เดือน พย มาด้วย'!AC61+'2.กุสุมาลย์'!AC61+'3.กุดบาก'!AC61+'4.พระอาจารย์ฝั้น '!AC61+'5.พังโคน ใส่มา 12 เดือน'!AC61+'6.วาริชภูมิ'!AC61+'7.นิคมน้ำอูน'!AC61+'8.วานรนิวาส'!AC61+'9.คำตากล้า'!AC61+'10.พระอาจารย์มั่น'!AC61+'11.อากาศอำนวย'!AC61+'12.พระอาจารย์วัน'!AC61+'13.เต่างอย'!AC61+'14.โคกศรีสุพรรณ'!AC61+'15.เจริญศิลป์'!AC61+'16.โพนนาแก้ว'!AC61+'17.สว่างแดนดิน'!AC61+'18.พระอาจารย์แบน'!AC57</f>
        <v>0</v>
      </c>
      <c r="AD61" s="110" t="e">
        <f t="shared" si="21"/>
        <v>#VALUE!</v>
      </c>
      <c r="AE61" s="111" t="e">
        <f t="shared" si="22"/>
        <v>#VALUE!</v>
      </c>
      <c r="AF61" s="110" t="e">
        <f t="shared" si="23"/>
        <v>#VALUE!</v>
      </c>
      <c r="AG61" s="111" t="e">
        <f t="shared" si="24"/>
        <v>#VALUE!</v>
      </c>
    </row>
    <row r="62" spans="2:33" ht="24" customHeight="1">
      <c r="B62" s="109"/>
      <c r="C62" s="109"/>
      <c r="D62" s="109" t="s">
        <v>141</v>
      </c>
      <c r="E62" s="110">
        <f>+'1.สกลนคร ใส่เดือน พย มาด้วย'!E62+'2.กุสุมาลย์'!E62+'3.กุดบาก'!E62+'4.พระอาจารย์ฝั้น '!E62+'5.พังโคน ใส่มา 12 เดือน'!E62+'6.วาริชภูมิ'!E62+'7.นิคมน้ำอูน'!E62+'8.วานรนิวาส'!E62+'9.คำตากล้า'!E62+'10.พระอาจารย์มั่น'!E62+'11.อากาศอำนวย'!E62+'12.พระอาจารย์วัน'!E62+'13.เต่างอย'!E62+'14.โคกศรีสุพรรณ'!E62+'15.เจริญศิลป์'!E62+'16.โพนนาแก้ว'!E62+'17.สว่างแดนดิน'!E62+'18.พระอาจารย์แบน'!E58</f>
        <v>76434814</v>
      </c>
      <c r="F62" s="110" t="e">
        <f>+'1.สกลนคร ใส่เดือน พย มาด้วย'!F62+'2.กุสุมาลย์'!F62+'3.กุดบาก'!F62+'4.พระอาจารย์ฝั้น '!F62+'5.พังโคน ใส่มา 12 เดือน'!F62+'6.วาริชภูมิ'!F62+'7.นิคมน้ำอูน'!F62+'8.วานรนิวาส'!F62+'9.คำตากล้า'!F62+'10.พระอาจารย์มั่น'!F62+'11.อากาศอำนวย'!F62+'12.พระอาจารย์วัน'!F62+'13.เต่างอย'!F62+'14.โคกศรีสุพรรณ'!F62+'15.เจริญศิลป์'!F62+'16.โพนนาแก้ว'!F62+'17.สว่างแดนดิน'!F62+'18.พระอาจารย์แบน'!F58</f>
        <v>#VALUE!</v>
      </c>
      <c r="G62" s="110">
        <f>+'1.สกลนคร ใส่เดือน พย มาด้วย'!G62+'2.กุสุมาลย์'!G62+'3.กุดบาก'!G62+'4.พระอาจารย์ฝั้น '!G62+'5.พังโคน ใส่มา 12 เดือน'!G62+'6.วาริชภูมิ'!G62+'7.นิคมน้ำอูน'!G62+'8.วานรนิวาส'!G62+'9.คำตากล้า'!G62+'10.พระอาจารย์มั่น'!G62+'11.อากาศอำนวย'!G62+'12.พระอาจารย์วัน'!G62+'13.เต่างอย'!G62+'14.โคกศรีสุพรรณ'!G62+'15.เจริญศิลป์'!G62+'16.โพนนาแก้ว'!G62+'17.สว่างแดนดิน'!G62+'18.พระอาจารย์แบน'!G58</f>
        <v>200000</v>
      </c>
      <c r="H62" s="110">
        <f>+'1.สกลนคร ใส่เดือน พย มาด้วย'!H62+'2.กุสุมาลย์'!H62+'3.กุดบาก'!H62+'4.พระอาจารย์ฝั้น '!H62+'5.พังโคน ใส่มา 12 เดือน'!H62+'6.วาริชภูมิ'!H62+'7.นิคมน้ำอูน'!H62+'8.วานรนิวาส'!H62+'9.คำตากล้า'!H62+'10.พระอาจารย์มั่น'!H62+'11.อากาศอำนวย'!H62+'12.พระอาจารย์วัน'!H62+'13.เต่างอย'!H62+'14.โคกศรีสุพรรณ'!H62+'15.เจริญศิลป์'!H62+'16.โพนนาแก้ว'!H62+'17.สว่างแดนดิน'!H62+'18.พระอาจารย์แบน'!H58</f>
        <v>0</v>
      </c>
      <c r="I62" s="110">
        <f>+'1.สกลนคร ใส่เดือน พย มาด้วย'!I62+'2.กุสุมาลย์'!I62+'3.กุดบาก'!I62+'4.พระอาจารย์ฝั้น '!I62+'5.พังโคน ใส่มา 12 เดือน'!I62+'6.วาริชภูมิ'!I62+'7.นิคมน้ำอูน'!I62+'8.วานรนิวาส'!I62+'9.คำตากล้า'!I62+'10.พระอาจารย์มั่น'!I62+'11.อากาศอำนวย'!I62+'12.พระอาจารย์วัน'!I62+'13.เต่างอย'!I62+'14.โคกศรีสุพรรณ'!I62+'15.เจริญศิลป์'!I62+'16.โพนนาแก้ว'!I62+'17.สว่างแดนดิน'!I62+'18.พระอาจารย์แบน'!I58</f>
        <v>0</v>
      </c>
      <c r="J62" s="110">
        <f>+'1.สกลนคร ใส่เดือน พย มาด้วย'!J62+'2.กุสุมาลย์'!J62+'3.กุดบาก'!J62+'4.พระอาจารย์ฝั้น '!J62+'5.พังโคน ใส่มา 12 เดือน'!J62+'6.วาริชภูมิ'!J62+'7.นิคมน้ำอูน'!J62+'8.วานรนิวาส'!J62+'9.คำตากล้า'!J62+'10.พระอาจารย์มั่น'!J62+'11.อากาศอำนวย'!J62+'12.พระอาจารย์วัน'!J62+'13.เต่างอย'!J62+'14.โคกศรีสุพรรณ'!J62+'15.เจริญศิลป์'!J62+'16.โพนนาแก้ว'!J62+'17.สว่างแดนดิน'!J62+'18.พระอาจารย์แบน'!J58</f>
        <v>0</v>
      </c>
      <c r="K62" s="110">
        <f>+'1.สกลนคร ใส่เดือน พย มาด้วย'!K62+'2.กุสุมาลย์'!K62+'3.กุดบาก'!K62+'4.พระอาจารย์ฝั้น '!K62+'5.พังโคน ใส่มา 12 เดือน'!K62+'6.วาริชภูมิ'!K62+'7.นิคมน้ำอูน'!K62+'8.วานรนิวาส'!K62+'9.คำตากล้า'!K62+'10.พระอาจารย์มั่น'!K62+'11.อากาศอำนวย'!K62+'12.พระอาจารย์วัน'!K62+'13.เต่างอย'!K62+'14.โคกศรีสุพรรณ'!K62+'15.เจริญศิลป์'!K62+'16.โพนนาแก้ว'!K62+'17.สว่างแดนดิน'!K62+'18.พระอาจารย์แบน'!K58</f>
        <v>0</v>
      </c>
      <c r="L62" s="110">
        <f>+'1.สกลนคร ใส่เดือน พย มาด้วย'!L62+'2.กุสุมาลย์'!L62+'3.กุดบาก'!L62+'4.พระอาจารย์ฝั้น '!L62+'5.พังโคน ใส่มา 12 เดือน'!L62+'6.วาริชภูมิ'!L62+'7.นิคมน้ำอูน'!L62+'8.วานรนิวาส'!L62+'9.คำตากล้า'!L62+'10.พระอาจารย์มั่น'!L62+'11.อากาศอำนวย'!L62+'12.พระอาจารย์วัน'!L62+'13.เต่างอย'!L62+'14.โคกศรีสุพรรณ'!L62+'15.เจริญศิลป์'!L62+'16.โพนนาแก้ว'!L62+'17.สว่างแดนดิน'!L62+'18.พระอาจารย์แบน'!L58</f>
        <v>0</v>
      </c>
      <c r="M62" s="110">
        <f>+'1.สกลนคร ใส่เดือน พย มาด้วย'!M62+'2.กุสุมาลย์'!M62+'3.กุดบาก'!M62+'4.พระอาจารย์ฝั้น '!M62+'5.พังโคน ใส่มา 12 เดือน'!M62+'6.วาริชภูมิ'!M62+'7.นิคมน้ำอูน'!M62+'8.วานรนิวาส'!M62+'9.คำตากล้า'!M62+'10.พระอาจารย์มั่น'!M62+'11.อากาศอำนวย'!M62+'12.พระอาจารย์วัน'!M62+'13.เต่างอย'!M62+'14.โคกศรีสุพรรณ'!M62+'15.เจริญศิลป์'!M62+'16.โพนนาแก้ว'!M62+'17.สว่างแดนดิน'!M62+'18.พระอาจารย์แบน'!M58</f>
        <v>0</v>
      </c>
      <c r="N62" s="110">
        <f>+'1.สกลนคร ใส่เดือน พย มาด้วย'!N62+'2.กุสุมาลย์'!N62+'3.กุดบาก'!N62+'4.พระอาจารย์ฝั้น '!N62+'5.พังโคน ใส่มา 12 เดือน'!N62+'6.วาริชภูมิ'!N62+'7.นิคมน้ำอูน'!N62+'8.วานรนิวาส'!N62+'9.คำตากล้า'!N62+'10.พระอาจารย์มั่น'!N62+'11.อากาศอำนวย'!N62+'12.พระอาจารย์วัน'!N62+'13.เต่างอย'!N62+'14.โคกศรีสุพรรณ'!N62+'15.เจริญศิลป์'!N62+'16.โพนนาแก้ว'!N62+'17.สว่างแดนดิน'!N62+'18.พระอาจารย์แบน'!N58</f>
        <v>0</v>
      </c>
      <c r="O62" s="110">
        <f>+'1.สกลนคร ใส่เดือน พย มาด้วย'!O62+'2.กุสุมาลย์'!O62+'3.กุดบาก'!O62+'4.พระอาจารย์ฝั้น '!O62+'5.พังโคน ใส่มา 12 เดือน'!O62+'6.วาริชภูมิ'!O62+'7.นิคมน้ำอูน'!O62+'8.วานรนิวาส'!O62+'9.คำตากล้า'!O62+'10.พระอาจารย์มั่น'!O62+'11.อากาศอำนวย'!O62+'12.พระอาจารย์วัน'!O62+'13.เต่างอย'!O62+'14.โคกศรีสุพรรณ'!O62+'15.เจริญศิลป์'!O62+'16.โพนนาแก้ว'!O62+'17.สว่างแดนดิน'!O62+'18.พระอาจารย์แบน'!O58</f>
        <v>0</v>
      </c>
      <c r="P62" s="110">
        <f>+'1.สกลนคร ใส่เดือน พย มาด้วย'!P62+'2.กุสุมาลย์'!P62+'3.กุดบาก'!P62+'4.พระอาจารย์ฝั้น '!P62+'5.พังโคน ใส่มา 12 เดือน'!P62+'6.วาริชภูมิ'!P62+'7.นิคมน้ำอูน'!P62+'8.วานรนิวาส'!P62+'9.คำตากล้า'!P62+'10.พระอาจารย์มั่น'!P62+'11.อากาศอำนวย'!P62+'12.พระอาจารย์วัน'!P62+'13.เต่างอย'!P62+'14.โคกศรีสุพรรณ'!P62+'15.เจริญศิลป์'!P62+'16.โพนนาแก้ว'!P62+'17.สว่างแดนดิน'!P62+'18.พระอาจารย์แบน'!P58</f>
        <v>0</v>
      </c>
      <c r="Q62" s="110">
        <f>+'1.สกลนคร ใส่เดือน พย มาด้วย'!Q62+'2.กุสุมาลย์'!Q62+'3.กุดบาก'!Q62+'4.พระอาจารย์ฝั้น '!Q62+'5.พังโคน ใส่มา 12 เดือน'!Q62+'6.วาริชภูมิ'!Q62+'7.นิคมน้ำอูน'!Q62+'8.วานรนิวาส'!Q62+'9.คำตากล้า'!Q62+'10.พระอาจารย์มั่น'!Q62+'11.อากาศอำนวย'!Q62+'12.พระอาจารย์วัน'!Q62+'13.เต่างอย'!Q62+'14.โคกศรีสุพรรณ'!Q62+'15.เจริญศิลป์'!Q62+'16.โพนนาแก้ว'!Q62+'17.สว่างแดนดิน'!Q62+'18.พระอาจารย์แบน'!Q58</f>
        <v>0</v>
      </c>
      <c r="R62" s="110">
        <f>+'1.สกลนคร ใส่เดือน พย มาด้วย'!R62+'2.กุสุมาลย์'!R62+'3.กุดบาก'!R62+'4.พระอาจารย์ฝั้น '!R62+'5.พังโคน ใส่มา 12 เดือน'!R62+'6.วาริชภูมิ'!R62+'7.นิคมน้ำอูน'!R62+'8.วานรนิวาส'!R62+'9.คำตากล้า'!R62+'10.พระอาจารย์มั่น'!R62+'11.อากาศอำนวย'!R62+'12.พระอาจารย์วัน'!R62+'13.เต่างอย'!R62+'14.โคกศรีสุพรรณ'!R62+'15.เจริญศิลป์'!R62+'16.โพนนาแก้ว'!R62+'17.สว่างแดนดิน'!R62+'18.พระอาจารย์แบน'!R58</f>
        <v>0</v>
      </c>
      <c r="S62" s="110">
        <f>+'1.สกลนคร ใส่เดือน พย มาด้วย'!S62+'2.กุสุมาลย์'!S62+'3.กุดบาก'!S62+'4.พระอาจารย์ฝั้น '!S62+'5.พังโคน ใส่มา 12 เดือน'!S62+'6.วาริชภูมิ'!S62+'7.นิคมน้ำอูน'!S62+'8.วานรนิวาส'!S62+'9.คำตากล้า'!S62+'10.พระอาจารย์มั่น'!S62+'11.อากาศอำนวย'!S62+'12.พระอาจารย์วัน'!S62+'13.เต่างอย'!S62+'14.โคกศรีสุพรรณ'!S62+'15.เจริญศิลป์'!S62+'16.โพนนาแก้ว'!S62+'17.สว่างแดนดิน'!S62+'18.พระอาจารย์แบน'!S58</f>
        <v>0</v>
      </c>
      <c r="T62" s="110">
        <f>+'1.สกลนคร ใส่เดือน พย มาด้วย'!T62+'2.กุสุมาลย์'!T62+'3.กุดบาก'!T62+'4.พระอาจารย์ฝั้น '!T62+'5.พังโคน ใส่มา 12 เดือน'!T62+'6.วาริชภูมิ'!T62+'7.นิคมน้ำอูน'!T62+'8.วานรนิวาส'!T62+'9.คำตากล้า'!T62+'10.พระอาจารย์มั่น'!T62+'11.อากาศอำนวย'!T62+'12.พระอาจารย์วัน'!T62+'13.เต่างอย'!T62+'14.โคกศรีสุพรรณ'!T62+'15.เจริญศิลป์'!T62+'16.โพนนาแก้ว'!T62+'17.สว่างแดนดิน'!T62+'18.พระอาจารย์แบน'!T58</f>
        <v>0</v>
      </c>
      <c r="U62" s="110">
        <f>+'1.สกลนคร ใส่เดือน พย มาด้วย'!U62+'2.กุสุมาลย์'!U62+'3.กุดบาก'!U62+'4.พระอาจารย์ฝั้น '!U62+'5.พังโคน ใส่มา 12 เดือน'!U62+'6.วาริชภูมิ'!U62+'7.นิคมน้ำอูน'!U62+'8.วานรนิวาส'!U62+'9.คำตากล้า'!U62+'10.พระอาจารย์มั่น'!U62+'11.อากาศอำนวย'!U62+'12.พระอาจารย์วัน'!U62+'13.เต่างอย'!U62+'14.โคกศรีสุพรรณ'!U62+'15.เจริญศิลป์'!U62+'16.โพนนาแก้ว'!U62+'17.สว่างแดนดิน'!U62+'18.พระอาจารย์แบน'!U58</f>
        <v>0</v>
      </c>
      <c r="V62" s="110">
        <f>+'1.สกลนคร ใส่เดือน พย มาด้วย'!V62+'2.กุสุมาลย์'!V62+'3.กุดบาก'!V62+'4.พระอาจารย์ฝั้น '!V62+'5.พังโคน ใส่มา 12 เดือน'!V62+'6.วาริชภูมิ'!V62+'7.นิคมน้ำอูน'!V62+'8.วานรนิวาส'!V62+'9.คำตากล้า'!V62+'10.พระอาจารย์มั่น'!V62+'11.อากาศอำนวย'!V62+'12.พระอาจารย์วัน'!V62+'13.เต่างอย'!V62+'14.โคกศรีสุพรรณ'!V62+'15.เจริญศิลป์'!V62+'16.โพนนาแก้ว'!V62+'17.สว่างแดนดิน'!V62+'18.พระอาจารย์แบน'!V58</f>
        <v>0</v>
      </c>
      <c r="W62" s="110">
        <f>+'1.สกลนคร ใส่เดือน พย มาด้วย'!W62+'2.กุสุมาลย์'!W62+'3.กุดบาก'!W62+'4.พระอาจารย์ฝั้น '!W62+'5.พังโคน ใส่มา 12 เดือน'!W62+'6.วาริชภูมิ'!W62+'7.นิคมน้ำอูน'!W62+'8.วานรนิวาส'!W62+'9.คำตากล้า'!W62+'10.พระอาจารย์มั่น'!W62+'11.อากาศอำนวย'!W62+'12.พระอาจารย์วัน'!W62+'13.เต่างอย'!W62+'14.โคกศรีสุพรรณ'!W62+'15.เจริญศิลป์'!W62+'16.โพนนาแก้ว'!W62+'17.สว่างแดนดิน'!W62+'18.พระอาจารย์แบน'!W58</f>
        <v>0</v>
      </c>
      <c r="X62" s="110">
        <f>+'1.สกลนคร ใส่เดือน พย มาด้วย'!X62+'2.กุสุมาลย์'!X62+'3.กุดบาก'!X62+'4.พระอาจารย์ฝั้น '!X62+'5.พังโคน ใส่มา 12 เดือน'!X62+'6.วาริชภูมิ'!X62+'7.นิคมน้ำอูน'!X62+'8.วานรนิวาส'!X62+'9.คำตากล้า'!X62+'10.พระอาจารย์มั่น'!X62+'11.อากาศอำนวย'!X62+'12.พระอาจารย์วัน'!X62+'13.เต่างอย'!X62+'14.โคกศรีสุพรรณ'!X62+'15.เจริญศิลป์'!X62+'16.โพนนาแก้ว'!X62+'17.สว่างแดนดิน'!X62+'18.พระอาจารย์แบน'!X58</f>
        <v>0</v>
      </c>
      <c r="Y62" s="110">
        <f>+'1.สกลนคร ใส่เดือน พย มาด้วย'!Y62+'2.กุสุมาลย์'!Y62+'3.กุดบาก'!Y62+'4.พระอาจารย์ฝั้น '!Y62+'5.พังโคน ใส่มา 12 เดือน'!Y62+'6.วาริชภูมิ'!Y62+'7.นิคมน้ำอูน'!Y62+'8.วานรนิวาส'!Y62+'9.คำตากล้า'!Y62+'10.พระอาจารย์มั่น'!Y62+'11.อากาศอำนวย'!Y62+'12.พระอาจารย์วัน'!Y62+'13.เต่างอย'!Y62+'14.โคกศรีสุพรรณ'!Y62+'15.เจริญศิลป์'!Y62+'16.โพนนาแก้ว'!Y62+'17.สว่างแดนดิน'!Y62+'18.พระอาจารย์แบน'!Y58</f>
        <v>0</v>
      </c>
      <c r="Z62" s="110">
        <f>+'1.สกลนคร ใส่เดือน พย มาด้วย'!Z62+'2.กุสุมาลย์'!Z62+'3.กุดบาก'!Z62+'4.พระอาจารย์ฝั้น '!Z62+'5.พังโคน ใส่มา 12 เดือน'!Z62+'6.วาริชภูมิ'!Z62+'7.นิคมน้ำอูน'!Z62+'8.วานรนิวาส'!Z62+'9.คำตากล้า'!Z62+'10.พระอาจารย์มั่น'!Z62+'11.อากาศอำนวย'!Z62+'12.พระอาจารย์วัน'!Z62+'13.เต่างอย'!Z62+'14.โคกศรีสุพรรณ'!Z62+'15.เจริญศิลป์'!Z62+'16.โพนนาแก้ว'!Z62+'17.สว่างแดนดิน'!Z62+'18.พระอาจารย์แบน'!Z58</f>
        <v>0</v>
      </c>
      <c r="AA62" s="110">
        <f>+'1.สกลนคร ใส่เดือน พย มาด้วย'!AA62+'2.กุสุมาลย์'!AA62+'3.กุดบาก'!AA62+'4.พระอาจารย์ฝั้น '!AA62+'5.พังโคน ใส่มา 12 เดือน'!AA62+'6.วาริชภูมิ'!AA62+'7.นิคมน้ำอูน'!AA62+'8.วานรนิวาส'!AA62+'9.คำตากล้า'!AA62+'10.พระอาจารย์มั่น'!AA62+'11.อากาศอำนวย'!AA62+'12.พระอาจารย์วัน'!AA62+'13.เต่างอย'!AA62+'14.โคกศรีสุพรรณ'!AA62+'15.เจริญศิลป์'!AA62+'16.โพนนาแก้ว'!AA62+'17.สว่างแดนดิน'!AA62+'18.พระอาจารย์แบน'!AA58</f>
        <v>0</v>
      </c>
      <c r="AB62" s="110">
        <f>+'1.สกลนคร ใส่เดือน พย มาด้วย'!AB62+'2.กุสุมาลย์'!AB62+'3.กุดบาก'!AB62+'4.พระอาจารย์ฝั้น '!AB62+'5.พังโคน ใส่มา 12 เดือน'!AB62+'6.วาริชภูมิ'!AB62+'7.นิคมน้ำอูน'!AB62+'8.วานรนิวาส'!AB62+'9.คำตากล้า'!AB62+'10.พระอาจารย์มั่น'!AB62+'11.อากาศอำนวย'!AB62+'12.พระอาจารย์วัน'!AB62+'13.เต่างอย'!AB62+'14.โคกศรีสุพรรณ'!AB62+'15.เจริญศิลป์'!AB62+'16.โพนนาแก้ว'!AB62+'17.สว่างแดนดิน'!AB62+'18.พระอาจารย์แบน'!AB58</f>
        <v>0</v>
      </c>
      <c r="AC62" s="110">
        <f>+'1.สกลนคร ใส่เดือน พย มาด้วย'!AC62+'2.กุสุมาลย์'!AC62+'3.กุดบาก'!AC62+'4.พระอาจารย์ฝั้น '!AC62+'5.พังโคน ใส่มา 12 เดือน'!AC62+'6.วาริชภูมิ'!AC62+'7.นิคมน้ำอูน'!AC62+'8.วานรนิวาส'!AC62+'9.คำตากล้า'!AC62+'10.พระอาจารย์มั่น'!AC62+'11.อากาศอำนวย'!AC62+'12.พระอาจารย์วัน'!AC62+'13.เต่างอย'!AC62+'14.โคกศรีสุพรรณ'!AC62+'15.เจริญศิลป์'!AC62+'16.โพนนาแก้ว'!AC62+'17.สว่างแดนดิน'!AC62+'18.พระอาจารย์แบน'!AC58</f>
        <v>0</v>
      </c>
      <c r="AD62" s="110" t="e">
        <f t="shared" si="21"/>
        <v>#VALUE!</v>
      </c>
      <c r="AE62" s="111" t="e">
        <f t="shared" si="22"/>
        <v>#VALUE!</v>
      </c>
      <c r="AF62" s="110" t="e">
        <f t="shared" si="23"/>
        <v>#VALUE!</v>
      </c>
      <c r="AG62" s="111" t="e">
        <f t="shared" si="24"/>
        <v>#VALUE!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f>+'1.สกลนคร ใส่เดือน พย มาด้วย'!E64+'2.กุสุมาลย์'!E64+'3.กุดบาก'!E64+'4.พระอาจารย์ฝั้น '!E64+'5.พังโคน ใส่มา 12 เดือน'!E64+'6.วาริชภูมิ'!E64+'7.นิคมน้ำอูน'!E64+'8.วานรนิวาส'!E64+'9.คำตากล้า'!E64+'10.พระอาจารย์มั่น'!E64+'11.อากาศอำนวย'!E64+'12.พระอาจารย์วัน'!E64+'13.เต่างอย'!E64+'14.โคกศรีสุพรรณ'!E64+'15.เจริญศิลป์'!E64+'16.โพนนาแก้ว'!E64+'17.สว่างแดนดิน'!E64+'18.พระอาจารย์แบน'!E64</f>
        <v>37187997.898000002</v>
      </c>
      <c r="F64" s="110">
        <f>+'1.สกลนคร ใส่เดือน พย มาด้วย'!F64+'2.กุสุมาลย์'!F64+'3.กุดบาก'!F64+'4.พระอาจารย์ฝั้น '!F64+'5.พังโคน ใส่มา 12 เดือน'!F64+'6.วาริชภูมิ'!F64+'7.นิคมน้ำอูน'!F64+'8.วานรนิวาส'!F64+'9.คำตากล้า'!F64+'10.พระอาจารย์มั่น'!F64+'11.อากาศอำนวย'!F64+'12.พระอาจารย์วัน'!F64+'13.เต่างอย'!F64+'14.โคกศรีสุพรรณ'!F64+'15.เจริญศิลป์'!F64+'16.โพนนาแก้ว'!F64+'17.สว่างแดนดิน'!F64+'18.พระอาจารย์แบน'!F64</f>
        <v>2499290.31</v>
      </c>
      <c r="G64" s="110">
        <f>+'1.สกลนคร ใส่เดือน พย มาด้วย'!G64+'2.กุสุมาลย์'!G64+'3.กุดบาก'!G64+'4.พระอาจารย์ฝั้น '!G64+'5.พังโคน ใส่มา 12 เดือน'!G64+'6.วาริชภูมิ'!G64+'7.นิคมน้ำอูน'!G64+'8.วานรนิวาส'!G64+'9.คำตากล้า'!G64+'10.พระอาจารย์มั่น'!G64+'11.อากาศอำนวย'!G64+'12.พระอาจารย์วัน'!G64+'13.เต่างอย'!G64+'14.โคกศรีสุพรรณ'!G64+'15.เจริญศิลป์'!G64+'16.โพนนาแก้ว'!G64+'17.สว่างแดนดิน'!G64+'18.พระอาจารย์แบน'!G64</f>
        <v>5572652.2300000004</v>
      </c>
      <c r="H64" s="110">
        <f>+'1.สกลนคร ใส่เดือน พย มาด้วย'!H64+'2.กุสุมาลย์'!H64+'3.กุดบาก'!H64+'4.พระอาจารย์ฝั้น '!H64+'5.พังโคน ใส่มา 12 เดือน'!H64+'6.วาริชภูมิ'!H64+'7.นิคมน้ำอูน'!H64+'8.วานรนิวาส'!H64+'9.คำตากล้า'!H64+'10.พระอาจารย์มั่น'!H64+'11.อากาศอำนวย'!H64+'12.พระอาจารย์วัน'!H64+'13.เต่างอย'!H64+'14.โคกศรีสุพรรณ'!H64+'15.เจริญศิลป์'!H64+'16.โพนนาแก้ว'!H64+'17.สว่างแดนดิน'!H64+'18.พระอาจารย์แบน'!H64</f>
        <v>0</v>
      </c>
      <c r="I64" s="110">
        <f>+'1.สกลนคร ใส่เดือน พย มาด้วย'!I64+'2.กุสุมาลย์'!I64+'3.กุดบาก'!I64+'4.พระอาจารย์ฝั้น '!I64+'5.พังโคน ใส่มา 12 เดือน'!I64+'6.วาริชภูมิ'!I64+'7.นิคมน้ำอูน'!I64+'8.วานรนิวาส'!I64+'9.คำตากล้า'!I64+'10.พระอาจารย์มั่น'!I64+'11.อากาศอำนวย'!I64+'12.พระอาจารย์วัน'!I64+'13.เต่างอย'!I64+'14.โคกศรีสุพรรณ'!I64+'15.เจริญศิลป์'!I64+'16.โพนนาแก้ว'!I64+'17.สว่างแดนดิน'!I64+'18.พระอาจารย์แบน'!I64</f>
        <v>0</v>
      </c>
      <c r="J64" s="110">
        <f>+'1.สกลนคร ใส่เดือน พย มาด้วย'!J64+'2.กุสุมาลย์'!J64+'3.กุดบาก'!J64+'4.พระอาจารย์ฝั้น '!J64+'5.พังโคน ใส่มา 12 เดือน'!J64+'6.วาริชภูมิ'!J64+'7.นิคมน้ำอูน'!J64+'8.วานรนิวาส'!J64+'9.คำตากล้า'!J64+'10.พระอาจารย์มั่น'!J64+'11.อากาศอำนวย'!J64+'12.พระอาจารย์วัน'!J64+'13.เต่างอย'!J64+'14.โคกศรีสุพรรณ'!J64+'15.เจริญศิลป์'!J64+'16.โพนนาแก้ว'!J64+'17.สว่างแดนดิน'!J64+'18.พระอาจารย์แบน'!J64</f>
        <v>1807990.15</v>
      </c>
      <c r="K64" s="110">
        <f>+'1.สกลนคร ใส่เดือน พย มาด้วย'!K64+'2.กุสุมาลย์'!K64+'3.กุดบาก'!K64+'4.พระอาจารย์ฝั้น '!K64+'5.พังโคน ใส่มา 12 เดือน'!K64+'6.วาริชภูมิ'!K64+'7.นิคมน้ำอูน'!K64+'8.วานรนิวาส'!K64+'9.คำตากล้า'!K64+'10.พระอาจารย์มั่น'!K64+'11.อากาศอำนวย'!K64+'12.พระอาจารย์วัน'!K64+'13.เต่างอย'!K64+'14.โคกศรีสุพรรณ'!K64+'15.เจริญศิลป์'!K64+'16.โพนนาแก้ว'!K64+'17.สว่างแดนดิน'!K64+'18.พระอาจารย์แบน'!K64</f>
        <v>0</v>
      </c>
      <c r="L64" s="110">
        <f>+'1.สกลนคร ใส่เดือน พย มาด้วย'!L64+'2.กุสุมาลย์'!L64+'3.กุดบาก'!L64+'4.พระอาจารย์ฝั้น '!L64+'5.พังโคน ใส่มา 12 เดือน'!L64+'6.วาริชภูมิ'!L64+'7.นิคมน้ำอูน'!L64+'8.วานรนิวาส'!L64+'9.คำตากล้า'!L64+'10.พระอาจารย์มั่น'!L64+'11.อากาศอำนวย'!L64+'12.พระอาจารย์วัน'!L64+'13.เต่างอย'!L64+'14.โคกศรีสุพรรณ'!L64+'15.เจริญศิลป์'!L64+'16.โพนนาแก้ว'!L64+'17.สว่างแดนดิน'!L64+'18.พระอาจารย์แบน'!L64</f>
        <v>0</v>
      </c>
      <c r="M64" s="110">
        <f>+'1.สกลนคร ใส่เดือน พย มาด้วย'!M64+'2.กุสุมาลย์'!M64+'3.กุดบาก'!M64+'4.พระอาจารย์ฝั้น '!M64+'5.พังโคน ใส่มา 12 เดือน'!M64+'6.วาริชภูมิ'!M64+'7.นิคมน้ำอูน'!M64+'8.วานรนิวาส'!M64+'9.คำตากล้า'!M64+'10.พระอาจารย์มั่น'!M64+'11.อากาศอำนวย'!M64+'12.พระอาจารย์วัน'!M64+'13.เต่างอย'!M64+'14.โคกศรีสุพรรณ'!M64+'15.เจริญศิลป์'!M64+'16.โพนนาแก้ว'!M64+'17.สว่างแดนดิน'!M64+'18.พระอาจารย์แบน'!M64</f>
        <v>0</v>
      </c>
      <c r="N64" s="110">
        <f>+'1.สกลนคร ใส่เดือน พย มาด้วย'!N64+'2.กุสุมาลย์'!N64+'3.กุดบาก'!N64+'4.พระอาจารย์ฝั้น '!N64+'5.พังโคน ใส่มา 12 เดือน'!N64+'6.วาริชภูมิ'!N64+'7.นิคมน้ำอูน'!N64+'8.วานรนิวาส'!N64+'9.คำตากล้า'!N64+'10.พระอาจารย์มั่น'!N64+'11.อากาศอำนวย'!N64+'12.พระอาจารย์วัน'!N64+'13.เต่างอย'!N64+'14.โคกศรีสุพรรณ'!N64+'15.เจริญศิลป์'!N64+'16.โพนนาแก้ว'!N64+'17.สว่างแดนดิน'!N64+'18.พระอาจารย์แบน'!N64</f>
        <v>1400202.48</v>
      </c>
      <c r="O64" s="110">
        <f>+'1.สกลนคร ใส่เดือน พย มาด้วย'!O64+'2.กุสุมาลย์'!O64+'3.กุดบาก'!O64+'4.พระอาจารย์ฝั้น '!O64+'5.พังโคน ใส่มา 12 เดือน'!O64+'6.วาริชภูมิ'!O64+'7.นิคมน้ำอูน'!O64+'8.วานรนิวาส'!O64+'9.คำตากล้า'!O64+'10.พระอาจารย์มั่น'!O64+'11.อากาศอำนวย'!O64+'12.พระอาจารย์วัน'!O64+'13.เต่างอย'!O64+'14.โคกศรีสุพรรณ'!O64+'15.เจริญศิลป์'!O64+'16.โพนนาแก้ว'!O64+'17.สว่างแดนดิน'!O64+'18.พระอาจารย์แบน'!O64</f>
        <v>0</v>
      </c>
      <c r="P64" s="110">
        <f>+'1.สกลนคร ใส่เดือน พย มาด้วย'!P64+'2.กุสุมาลย์'!P64+'3.กุดบาก'!P64+'4.พระอาจารย์ฝั้น '!P64+'5.พังโคน ใส่มา 12 เดือน'!P64+'6.วาริชภูมิ'!P64+'7.นิคมน้ำอูน'!P64+'8.วานรนิวาส'!P64+'9.คำตากล้า'!P64+'10.พระอาจารย์มั่น'!P64+'11.อากาศอำนวย'!P64+'12.พระอาจารย์วัน'!P64+'13.เต่างอย'!P64+'14.โคกศรีสุพรรณ'!P64+'15.เจริญศิลป์'!P64+'16.โพนนาแก้ว'!P64+'17.สว่างแดนดิน'!P64+'18.พระอาจารย์แบน'!P64</f>
        <v>0</v>
      </c>
      <c r="Q64" s="110">
        <f>+'1.สกลนคร ใส่เดือน พย มาด้วย'!Q64+'2.กุสุมาลย์'!Q64+'3.กุดบาก'!Q64+'4.พระอาจารย์ฝั้น '!Q64+'5.พังโคน ใส่มา 12 เดือน'!Q64+'6.วาริชภูมิ'!Q64+'7.นิคมน้ำอูน'!Q64+'8.วานรนิวาส'!Q64+'9.คำตากล้า'!Q64+'10.พระอาจารย์มั่น'!Q64+'11.อากาศอำนวย'!Q64+'12.พระอาจารย์วัน'!Q64+'13.เต่างอย'!Q64+'14.โคกศรีสุพรรณ'!Q64+'15.เจริญศิลป์'!Q64+'16.โพนนาแก้ว'!Q64+'17.สว่างแดนดิน'!Q64+'18.พระอาจารย์แบน'!Q64</f>
        <v>0</v>
      </c>
      <c r="R64" s="110">
        <f>+'1.สกลนคร ใส่เดือน พย มาด้วย'!R64+'2.กุสุมาลย์'!R64+'3.กุดบาก'!R64+'4.พระอาจารย์ฝั้น '!R64+'5.พังโคน ใส่มา 12 เดือน'!R64+'6.วาริชภูมิ'!R64+'7.นิคมน้ำอูน'!R64+'8.วานรนิวาส'!R64+'9.คำตากล้า'!R64+'10.พระอาจารย์มั่น'!R64+'11.อากาศอำนวย'!R64+'12.พระอาจารย์วัน'!R64+'13.เต่างอย'!R64+'14.โคกศรีสุพรรณ'!R64+'15.เจริญศิลป์'!R64+'16.โพนนาแก้ว'!R64+'17.สว่างแดนดิน'!R64+'18.พระอาจารย์แบน'!R64</f>
        <v>0</v>
      </c>
      <c r="S64" s="110">
        <f>+'1.สกลนคร ใส่เดือน พย มาด้วย'!S64+'2.กุสุมาลย์'!S64+'3.กุดบาก'!S64+'4.พระอาจารย์ฝั้น '!S64+'5.พังโคน ใส่มา 12 เดือน'!S64+'6.วาริชภูมิ'!S64+'7.นิคมน้ำอูน'!S64+'8.วานรนิวาส'!S64+'9.คำตากล้า'!S64+'10.พระอาจารย์มั่น'!S64+'11.อากาศอำนวย'!S64+'12.พระอาจารย์วัน'!S64+'13.เต่างอย'!S64+'14.โคกศรีสุพรรณ'!S64+'15.เจริญศิลป์'!S64+'16.โพนนาแก้ว'!S64+'17.สว่างแดนดิน'!S64+'18.พระอาจารย์แบน'!S64</f>
        <v>0</v>
      </c>
      <c r="T64" s="110">
        <f>+'1.สกลนคร ใส่เดือน พย มาด้วย'!T64+'2.กุสุมาลย์'!T64+'3.กุดบาก'!T64+'4.พระอาจารย์ฝั้น '!T64+'5.พังโคน ใส่มา 12 เดือน'!T64+'6.วาริชภูมิ'!T64+'7.นิคมน้ำอูน'!T64+'8.วานรนิวาส'!T64+'9.คำตากล้า'!T64+'10.พระอาจารย์มั่น'!T64+'11.อากาศอำนวย'!T64+'12.พระอาจารย์วัน'!T64+'13.เต่างอย'!T64+'14.โคกศรีสุพรรณ'!T64+'15.เจริญศิลป์'!T64+'16.โพนนาแก้ว'!T64+'17.สว่างแดนดิน'!T64+'18.พระอาจารย์แบน'!T64</f>
        <v>1043082.48</v>
      </c>
      <c r="U64" s="110">
        <f>+'1.สกลนคร ใส่เดือน พย มาด้วย'!U64+'2.กุสุมาลย์'!U64+'3.กุดบาก'!U64+'4.พระอาจารย์ฝั้น '!U64+'5.พังโคน ใส่มา 12 เดือน'!U64+'6.วาริชภูมิ'!U64+'7.นิคมน้ำอูน'!U64+'8.วานรนิวาส'!U64+'9.คำตากล้า'!U64+'10.พระอาจารย์มั่น'!U64+'11.อากาศอำนวย'!U64+'12.พระอาจารย์วัน'!U64+'13.เต่างอย'!U64+'14.โคกศรีสุพรรณ'!U64+'15.เจริญศิลป์'!U64+'16.โพนนาแก้ว'!U64+'17.สว่างแดนดิน'!U64+'18.พระอาจารย์แบน'!U64</f>
        <v>0</v>
      </c>
      <c r="V64" s="110">
        <f>+'1.สกลนคร ใส่เดือน พย มาด้วย'!V64+'2.กุสุมาลย์'!V64+'3.กุดบาก'!V64+'4.พระอาจารย์ฝั้น '!V64+'5.พังโคน ใส่มา 12 เดือน'!V64+'6.วาริชภูมิ'!V64+'7.นิคมน้ำอูน'!V64+'8.วานรนิวาส'!V64+'9.คำตากล้า'!V64+'10.พระอาจารย์มั่น'!V64+'11.อากาศอำนวย'!V64+'12.พระอาจารย์วัน'!V64+'13.เต่างอย'!V64+'14.โคกศรีสุพรรณ'!V64+'15.เจริญศิลป์'!V64+'16.โพนนาแก้ว'!V64+'17.สว่างแดนดิน'!V64+'18.พระอาจารย์แบน'!V64</f>
        <v>0</v>
      </c>
      <c r="W64" s="110">
        <f>+'1.สกลนคร ใส่เดือน พย มาด้วย'!W64+'2.กุสุมาลย์'!W64+'3.กุดบาก'!W64+'4.พระอาจารย์ฝั้น '!W64+'5.พังโคน ใส่มา 12 เดือน'!W64+'6.วาริชภูมิ'!W64+'7.นิคมน้ำอูน'!W64+'8.วานรนิวาส'!W64+'9.คำตากล้า'!W64+'10.พระอาจารย์มั่น'!W64+'11.อากาศอำนวย'!W64+'12.พระอาจารย์วัน'!W64+'13.เต่างอย'!W64+'14.โคกศรีสุพรรณ'!W64+'15.เจริญศิลป์'!W64+'16.โพนนาแก้ว'!W64+'17.สว่างแดนดิน'!W64+'18.พระอาจารย์แบน'!W64</f>
        <v>0</v>
      </c>
      <c r="X64" s="110">
        <f>+'1.สกลนคร ใส่เดือน พย มาด้วย'!X64+'2.กุสุมาลย์'!X64+'3.กุดบาก'!X64+'4.พระอาจารย์ฝั้น '!X64+'5.พังโคน ใส่มา 12 เดือน'!X64+'6.วาริชภูมิ'!X64+'7.นิคมน้ำอูน'!X64+'8.วานรนิวาส'!X64+'9.คำตากล้า'!X64+'10.พระอาจารย์มั่น'!X64+'11.อากาศอำนวย'!X64+'12.พระอาจารย์วัน'!X64+'13.เต่างอย'!X64+'14.โคกศรีสุพรรณ'!X64+'15.เจริญศิลป์'!X64+'16.โพนนาแก้ว'!X64+'17.สว่างแดนดิน'!X64+'18.พระอาจารย์แบน'!X64</f>
        <v>0</v>
      </c>
      <c r="Y64" s="110">
        <f>+'1.สกลนคร ใส่เดือน พย มาด้วย'!Y64+'2.กุสุมาลย์'!Y64+'3.กุดบาก'!Y64+'4.พระอาจารย์ฝั้น '!Y64+'5.พังโคน ใส่มา 12 เดือน'!Y64+'6.วาริชภูมิ'!Y64+'7.นิคมน้ำอูน'!Y64+'8.วานรนิวาส'!Y64+'9.คำตากล้า'!Y64+'10.พระอาจารย์มั่น'!Y64+'11.อากาศอำนวย'!Y64+'12.พระอาจารย์วัน'!Y64+'13.เต่างอย'!Y64+'14.โคกศรีสุพรรณ'!Y64+'15.เจริญศิลป์'!Y64+'16.โพนนาแก้ว'!Y64+'17.สว่างแดนดิน'!Y64+'18.พระอาจารย์แบน'!Y64</f>
        <v>0</v>
      </c>
      <c r="Z64" s="110">
        <f>+'1.สกลนคร ใส่เดือน พย มาด้วย'!Z64+'2.กุสุมาลย์'!Z64+'3.กุดบาก'!Z64+'4.พระอาจารย์ฝั้น '!Z64+'5.พังโคน ใส่มา 12 เดือน'!Z64+'6.วาริชภูมิ'!Z64+'7.นิคมน้ำอูน'!Z64+'8.วานรนิวาส'!Z64+'9.คำตากล้า'!Z64+'10.พระอาจารย์มั่น'!Z64+'11.อากาศอำนวย'!Z64+'12.พระอาจารย์วัน'!Z64+'13.เต่างอย'!Z64+'14.โคกศรีสุพรรณ'!Z64+'15.เจริญศิลป์'!Z64+'16.โพนนาแก้ว'!Z64+'17.สว่างแดนดิน'!Z64+'18.พระอาจารย์แบน'!Z64</f>
        <v>1221642.48</v>
      </c>
      <c r="AA64" s="110">
        <f>+'1.สกลนคร ใส่เดือน พย มาด้วย'!AA64+'2.กุสุมาลย์'!AA64+'3.กุดบาก'!AA64+'4.พระอาจารย์ฝั้น '!AA64+'5.พังโคน ใส่มา 12 เดือน'!AA64+'6.วาริชภูมิ'!AA64+'7.นิคมน้ำอูน'!AA64+'8.วานรนิวาส'!AA64+'9.คำตากล้า'!AA64+'10.พระอาจารย์มั่น'!AA64+'11.อากาศอำนวย'!AA64+'12.พระอาจารย์วัน'!AA64+'13.เต่างอย'!AA64+'14.โคกศรีสุพรรณ'!AA64+'15.เจริญศิลป์'!AA64+'16.โพนนาแก้ว'!AA64+'17.สว่างแดนดิน'!AA64+'18.พระอาจารย์แบน'!AA64</f>
        <v>0</v>
      </c>
      <c r="AB64" s="110">
        <f>+'1.สกลนคร ใส่เดือน พย มาด้วย'!AB64+'2.กุสุมาลย์'!AB64+'3.กุดบาก'!AB64+'4.พระอาจารย์ฝั้น '!AB64+'5.พังโคน ใส่มา 12 เดือน'!AB64+'6.วาริชภูมิ'!AB64+'7.นิคมน้ำอูน'!AB64+'8.วานรนิวาส'!AB64+'9.คำตากล้า'!AB64+'10.พระอาจารย์มั่น'!AB64+'11.อากาศอำนวย'!AB64+'12.พระอาจารย์วัน'!AB64+'13.เต่างอย'!AB64+'14.โคกศรีสุพรรณ'!AB64+'15.เจริญศิลป์'!AB64+'16.โพนนาแก้ว'!AB64+'17.สว่างแดนดิน'!AB64+'18.พระอาจารย์แบน'!AB64</f>
        <v>621928.71</v>
      </c>
      <c r="AC64" s="110">
        <f>+'1.สกลนคร ใส่เดือน พย มาด้วย'!AC64+'2.กุสุมาลย์'!AC64+'3.กุดบาก'!AC64+'4.พระอาจารย์ฝั้น '!AC64+'5.พังโคน ใส่มา 12 เดือน'!AC64+'6.วาริชภูมิ'!AC64+'7.นิคมน้ำอูน'!AC64+'8.วานรนิวาส'!AC64+'9.คำตากล้า'!AC64+'10.พระอาจารย์มั่น'!AC64+'11.อากาศอำนวย'!AC64+'12.พระอาจารย์วัน'!AC64+'13.เต่างอย'!AC64+'14.โคกศรีสุพรรณ'!AC64+'15.เจริญศิลป์'!AC64+'16.โพนนาแก้ว'!AC64+'17.สว่างแดนดิน'!AC64+'18.พระอาจารย์แบน'!AC64</f>
        <v>0</v>
      </c>
      <c r="AD64" s="110">
        <f t="shared" ref="AD64:AD71" si="25">SUM(F64:AC64)</f>
        <v>14166788.840000004</v>
      </c>
      <c r="AE64" s="111">
        <f t="shared" ref="AE64:AE71" si="26">+AD64*100/E64</f>
        <v>38.095056579429098</v>
      </c>
      <c r="AF64" s="110">
        <f t="shared" ref="AF64:AF71" si="27">+E64-AD64</f>
        <v>23021209.057999998</v>
      </c>
      <c r="AG64" s="111">
        <f t="shared" ref="AG64:AG71" si="28">+AF64*100/E64</f>
        <v>61.904943420570902</v>
      </c>
    </row>
    <row r="65" spans="1:33" ht="24" customHeight="1">
      <c r="B65" s="109"/>
      <c r="C65" s="109"/>
      <c r="D65" s="109" t="s">
        <v>142</v>
      </c>
      <c r="E65" s="110">
        <f>+'1.สกลนคร ใส่เดือน พย มาด้วย'!E65+'2.กุสุมาลย์'!E65+'3.กุดบาก'!E65+'4.พระอาจารย์ฝั้น '!E65+'5.พังโคน ใส่มา 12 เดือน'!E65+'6.วาริชภูมิ'!E65+'7.นิคมน้ำอูน'!E65+'8.วานรนิวาส'!E65+'9.คำตากล้า'!E65+'10.พระอาจารย์มั่น'!E65+'11.อากาศอำนวย'!E65+'12.พระอาจารย์วัน'!E65+'13.เต่างอย'!E65+'14.โคกศรีสุพรรณ'!E65+'15.เจริญศิลป์'!E65+'16.โพนนาแก้ว'!E65+'17.สว่างแดนดิน'!E65+'18.พระอาจารย์แบน'!E65</f>
        <v>56703915.811999999</v>
      </c>
      <c r="F65" s="110">
        <f>+'1.สกลนคร ใส่เดือน พย มาด้วย'!F65+'2.กุสุมาลย์'!F65+'3.กุดบาก'!F65+'4.พระอาจารย์ฝั้น '!F65+'5.พังโคน ใส่มา 12 เดือน'!F65+'6.วาริชภูมิ'!F65+'7.นิคมน้ำอูน'!F65+'8.วานรนิวาส'!F65+'9.คำตากล้า'!F65+'10.พระอาจารย์มั่น'!F65+'11.อากาศอำนวย'!F65+'12.พระอาจารย์วัน'!F65+'13.เต่างอย'!F65+'14.โคกศรีสุพรรณ'!F65+'15.เจริญศิลป์'!F65+'16.โพนนาแก้ว'!F65+'17.สว่างแดนดิน'!F65+'18.พระอาจารย์แบน'!F65</f>
        <v>3469019.27</v>
      </c>
      <c r="G65" s="110">
        <f>+'1.สกลนคร ใส่เดือน พย มาด้วย'!G65+'2.กุสุมาลย์'!G65+'3.กุดบาก'!G65+'4.พระอาจารย์ฝั้น '!G65+'5.พังโคน ใส่มา 12 เดือน'!G65+'6.วาริชภูมิ'!G65+'7.นิคมน้ำอูน'!G65+'8.วานรนิวาส'!G65+'9.คำตากล้า'!G65+'10.พระอาจารย์มั่น'!G65+'11.อากาศอำนวย'!G65+'12.พระอาจารย์วัน'!G65+'13.เต่างอย'!G65+'14.โคกศรีสุพรรณ'!G63+'15.เจริญศิลป์'!G65+'16.โพนนาแก้ว'!G65+'17.สว่างแดนดิน'!G65+'18.พระอาจารย์แบน'!G65</f>
        <v>5000150.2699999996</v>
      </c>
      <c r="H65" s="110">
        <f>+'1.สกลนคร ใส่เดือน พย มาด้วย'!H65+'2.กุสุมาลย์'!H65+'3.กุดบาก'!H65+'4.พระอาจารย์ฝั้น '!H65+'5.พังโคน ใส่มา 12 เดือน'!H65+'6.วาริชภูมิ'!H65+'7.นิคมน้ำอูน'!H65+'8.วานรนิวาส'!H65+'9.คำตากล้า'!H65+'10.พระอาจารย์มั่น'!H65+'11.อากาศอำนวย'!H65+'12.พระอาจารย์วัน'!H65+'13.เต่างอย'!H65+'14.โคกศรีสุพรรณ'!H65+'15.เจริญศิลป์'!H65+'16.โพนนาแก้ว'!H65+'17.สว่างแดนดิน'!H65+'18.พระอาจารย์แบน'!H65</f>
        <v>172419.45</v>
      </c>
      <c r="I65" s="110">
        <f>+'1.สกลนคร ใส่เดือน พย มาด้วย'!I65+'2.กุสุมาลย์'!I65+'3.กุดบาก'!I65+'4.พระอาจารย์ฝั้น '!I65+'5.พังโคน ใส่มา 12 เดือน'!I65+'6.วาริชภูมิ'!I65+'7.นิคมน้ำอูน'!I65+'8.วานรนิวาส'!I65+'9.คำตากล้า'!I65+'10.พระอาจารย์มั่น'!I65+'11.อากาศอำนวย'!I65+'12.พระอาจารย์วัน'!I65+'13.เต่างอย'!I65+'14.โคกศรีสุพรรณ'!I65+'15.เจริญศิลป์'!I65+'16.โพนนาแก้ว'!I65+'17.สว่างแดนดิน'!I65+'18.พระอาจารย์แบน'!I65</f>
        <v>0</v>
      </c>
      <c r="J65" s="110">
        <f>+'1.สกลนคร ใส่เดือน พย มาด้วย'!J65+'2.กุสุมาลย์'!J65+'3.กุดบาก'!J65+'4.พระอาจารย์ฝั้น '!J65+'5.พังโคน ใส่มา 12 เดือน'!J65+'6.วาริชภูมิ'!J65+'7.นิคมน้ำอูน'!J65+'8.วานรนิวาส'!J65+'9.คำตากล้า'!J65+'10.พระอาจารย์มั่น'!J65+'11.อากาศอำนวย'!J65+'12.พระอาจารย์วัน'!J65+'13.เต่างอย'!J65+'14.โคกศรีสุพรรณ'!J65+'15.เจริญศิลป์'!J65+'16.โพนนาแก้ว'!J65+'17.สว่างแดนดิน'!J65+'18.พระอาจารย์แบน'!J65</f>
        <v>4049.5</v>
      </c>
      <c r="K65" s="110">
        <f>+'1.สกลนคร ใส่เดือน พย มาด้วย'!K65+'2.กุสุมาลย์'!K65+'3.กุดบาก'!K65+'4.พระอาจารย์ฝั้น '!K65+'5.พังโคน ใส่มา 12 เดือน'!K65+'6.วาริชภูมิ'!K65+'7.นิคมน้ำอูน'!K65+'8.วานรนิวาส'!K65+'9.คำตากล้า'!K65+'10.พระอาจารย์มั่น'!K65+'11.อากาศอำนวย'!K65+'12.พระอาจารย์วัน'!K65+'13.เต่างอย'!K65+'14.โคกศรีสุพรรณ'!K65+'15.เจริญศิลป์'!K65+'16.โพนนาแก้ว'!K65+'17.สว่างแดนดิน'!K65+'18.พระอาจารย์แบน'!K65</f>
        <v>0</v>
      </c>
      <c r="L65" s="110">
        <f>+'1.สกลนคร ใส่เดือน พย มาด้วย'!L65+'2.กุสุมาลย์'!L65+'3.กุดบาก'!L65+'4.พระอาจารย์ฝั้น '!L65+'5.พังโคน ใส่มา 12 เดือน'!L65+'6.วาริชภูมิ'!L65+'7.นิคมน้ำอูน'!L65+'8.วานรนิวาส'!L65+'9.คำตากล้า'!L65+'10.พระอาจารย์มั่น'!L65+'11.อากาศอำนวย'!L65+'12.พระอาจารย์วัน'!L65+'13.เต่างอย'!L65+'14.โคกศรีสุพรรณ'!L65+'15.เจริญศิลป์'!L65+'16.โพนนาแก้ว'!L65+'17.สว่างแดนดิน'!L65+'18.พระอาจารย์แบน'!L65</f>
        <v>36004.44</v>
      </c>
      <c r="M65" s="110">
        <f>+'1.สกลนคร ใส่เดือน พย มาด้วย'!M65+'2.กุสุมาลย์'!M65+'3.กุดบาก'!M65+'4.พระอาจารย์ฝั้น '!M65+'5.พังโคน ใส่มา 12 เดือน'!M65+'6.วาริชภูมิ'!M65+'7.นิคมน้ำอูน'!M65+'8.วานรนิวาส'!M65+'9.คำตากล้า'!M65+'10.พระอาจารย์มั่น'!M65+'11.อากาศอำนวย'!M65+'12.พระอาจารย์วัน'!M65+'13.เต่างอย'!M65+'14.โคกศรีสุพรรณ'!M65+'15.เจริญศิลป์'!M65+'16.โพนนาแก้ว'!M65+'17.สว่างแดนดิน'!M65+'18.พระอาจารย์แบน'!M65</f>
        <v>0</v>
      </c>
      <c r="N65" s="110">
        <f>+'1.สกลนคร ใส่เดือน พย มาด้วย'!N65+'2.กุสุมาลย์'!N65+'3.กุดบาก'!N65+'4.พระอาจารย์ฝั้น '!N65+'5.พังโคน ใส่มา 12 เดือน'!N65+'6.วาริชภูมิ'!N65+'7.นิคมน้ำอูน'!N65+'8.วานรนิวาส'!N65+'9.คำตากล้า'!N65+'10.พระอาจารย์มั่น'!N65+'11.อากาศอำนวย'!N65+'12.พระอาจารย์วัน'!N65+'13.เต่างอย'!N65+'14.โคกศรีสุพรรณ'!N65+'15.เจริญศิลป์'!N65+'16.โพนนาแก้ว'!N65+'17.สว่างแดนดิน'!N65+'18.พระอาจารย์แบน'!N65</f>
        <v>0</v>
      </c>
      <c r="O65" s="110">
        <f>+'1.สกลนคร ใส่เดือน พย มาด้วย'!O65+'2.กุสุมาลย์'!O65+'3.กุดบาก'!O65+'4.พระอาจารย์ฝั้น '!O65+'5.พังโคน ใส่มา 12 เดือน'!O65+'6.วาริชภูมิ'!O65+'7.นิคมน้ำอูน'!O65+'8.วานรนิวาส'!O65+'9.คำตากล้า'!O65+'10.พระอาจารย์มั่น'!O65+'11.อากาศอำนวย'!O65+'12.พระอาจารย์วัน'!O65+'13.เต่างอย'!O65+'14.โคกศรีสุพรรณ'!O65+'15.เจริญศิลป์'!O65+'16.โพนนาแก้ว'!O65+'17.สว่างแดนดิน'!O65+'18.พระอาจารย์แบน'!O65</f>
        <v>0</v>
      </c>
      <c r="P65" s="110">
        <f>+'1.สกลนคร ใส่เดือน พย มาด้วย'!P65+'2.กุสุมาลย์'!P65+'3.กุดบาก'!P65+'4.พระอาจารย์ฝั้น '!P65+'5.พังโคน ใส่มา 12 เดือน'!P65+'6.วาริชภูมิ'!P65+'7.นิคมน้ำอูน'!P65+'8.วานรนิวาส'!P65+'9.คำตากล้า'!P65+'10.พระอาจารย์มั่น'!P65+'11.อากาศอำนวย'!P65+'12.พระอาจารย์วัน'!P65+'13.เต่างอย'!P65+'14.โคกศรีสุพรรณ'!P65+'15.เจริญศิลป์'!P65+'16.โพนนาแก้ว'!P65+'17.สว่างแดนดิน'!P65+'18.พระอาจารย์แบน'!P65</f>
        <v>21326</v>
      </c>
      <c r="Q65" s="110">
        <f>+'1.สกลนคร ใส่เดือน พย มาด้วย'!Q65+'2.กุสุมาลย์'!Q65+'3.กุดบาก'!Q65+'4.พระอาจารย์ฝั้น '!Q65+'5.พังโคน ใส่มา 12 เดือน'!Q65+'6.วาริชภูมิ'!Q65+'7.นิคมน้ำอูน'!Q65+'8.วานรนิวาส'!Q65+'9.คำตากล้า'!Q65+'10.พระอาจารย์มั่น'!Q65+'11.อากาศอำนวย'!Q65+'12.พระอาจารย์วัน'!Q65+'13.เต่างอย'!Q65+'14.โคกศรีสุพรรณ'!Q65+'15.เจริญศิลป์'!Q65+'16.โพนนาแก้ว'!Q65+'17.สว่างแดนดิน'!Q65+'18.พระอาจารย์แบน'!Q65</f>
        <v>0</v>
      </c>
      <c r="R65" s="110">
        <f>+'1.สกลนคร ใส่เดือน พย มาด้วย'!R65+'2.กุสุมาลย์'!R65+'3.กุดบาก'!R65+'4.พระอาจารย์ฝั้น '!R65+'5.พังโคน ใส่มา 12 เดือน'!R65+'6.วาริชภูมิ'!R65+'7.นิคมน้ำอูน'!R65+'8.วานรนิวาส'!R65+'9.คำตากล้า'!R65+'10.พระอาจารย์มั่น'!R65+'11.อากาศอำนวย'!R65+'12.พระอาจารย์วัน'!R65+'13.เต่างอย'!R65+'14.โคกศรีสุพรรณ'!R65+'15.เจริญศิลป์'!R65+'16.โพนนาแก้ว'!R65+'17.สว่างแดนดิน'!R65+'18.พระอาจารย์แบน'!R65</f>
        <v>289275</v>
      </c>
      <c r="S65" s="110">
        <f>+'1.สกลนคร ใส่เดือน พย มาด้วย'!S65+'2.กุสุมาลย์'!S65+'3.กุดบาก'!S65+'4.พระอาจารย์ฝั้น '!S65+'5.พังโคน ใส่มา 12 เดือน'!S65+'6.วาริชภูมิ'!S65+'7.นิคมน้ำอูน'!S65+'8.วานรนิวาส'!S65+'9.คำตากล้า'!S65+'10.พระอาจารย์มั่น'!S65+'11.อากาศอำนวย'!S65+'12.พระอาจารย์วัน'!S65+'13.เต่างอย'!S65+'14.โคกศรีสุพรรณ'!S65+'15.เจริญศิลป์'!S65+'16.โพนนาแก้ว'!S65+'17.สว่างแดนดิน'!S65+'18.พระอาจารย์แบน'!S65</f>
        <v>0</v>
      </c>
      <c r="T65" s="110">
        <f>+'1.สกลนคร ใส่เดือน พย มาด้วย'!T65+'2.กุสุมาลย์'!T65+'3.กุดบาก'!T65+'4.พระอาจารย์ฝั้น '!T65+'5.พังโคน ใส่มา 12 เดือน'!T65+'6.วาริชภูมิ'!T65+'7.นิคมน้ำอูน'!T65+'8.วานรนิวาส'!T65+'9.คำตากล้า'!T65+'10.พระอาจารย์มั่น'!T65+'11.อากาศอำนวย'!T65+'12.พระอาจารย์วัน'!T65+'13.เต่างอย'!T65+'14.โคกศรีสุพรรณ'!T65+'15.เจริญศิลป์'!T65+'16.โพนนาแก้ว'!T65+'17.สว่างแดนดิน'!T65+'18.พระอาจารย์แบน'!T65</f>
        <v>309796</v>
      </c>
      <c r="U65" s="110">
        <f>+'1.สกลนคร ใส่เดือน พย มาด้วย'!U65+'2.กุสุมาลย์'!U65+'3.กุดบาก'!U65+'4.พระอาจารย์ฝั้น '!U65+'5.พังโคน ใส่มา 12 เดือน'!U65+'6.วาริชภูมิ'!U65+'7.นิคมน้ำอูน'!U65+'8.วานรนิวาส'!U65+'9.คำตากล้า'!U65+'10.พระอาจารย์มั่น'!U65+'11.อากาศอำนวย'!U65+'12.พระอาจารย์วัน'!U65+'13.เต่างอย'!U65+'14.โคกศรีสุพรรณ'!U65+'15.เจริญศิลป์'!U65+'16.โพนนาแก้ว'!U65+'17.สว่างแดนดิน'!U65+'18.พระอาจารย์แบน'!U65</f>
        <v>0</v>
      </c>
      <c r="V65" s="110">
        <f>+'1.สกลนคร ใส่เดือน พย มาด้วย'!V65+'2.กุสุมาลย์'!V65+'3.กุดบาก'!V65+'4.พระอาจารย์ฝั้น '!V65+'5.พังโคน ใส่มา 12 เดือน'!V65+'6.วาริชภูมิ'!V65+'7.นิคมน้ำอูน'!V65+'8.วานรนิวาส'!V65+'9.คำตากล้า'!V65+'10.พระอาจารย์มั่น'!V65+'11.อากาศอำนวย'!V65+'12.พระอาจารย์วัน'!V65+'13.เต่างอย'!V65+'14.โคกศรีสุพรรณ'!V65+'15.เจริญศิลป์'!V65+'16.โพนนาแก้ว'!V65+'17.สว่างแดนดิน'!V65+'18.พระอาจารย์แบน'!V65</f>
        <v>37485</v>
      </c>
      <c r="W65" s="110">
        <f>+'1.สกลนคร ใส่เดือน พย มาด้วย'!W65+'2.กุสุมาลย์'!W65+'3.กุดบาก'!W65+'4.พระอาจารย์ฝั้น '!W65+'5.พังโคน ใส่มา 12 เดือน'!W65+'6.วาริชภูมิ'!W65+'7.นิคมน้ำอูน'!W65+'8.วานรนิวาส'!W65+'9.คำตากล้า'!W65+'10.พระอาจารย์มั่น'!W65+'11.อากาศอำนวย'!W65+'12.พระอาจารย์วัน'!W65+'13.เต่างอย'!W65+'14.โคกศรีสุพรรณ'!W65+'15.เจริญศิลป์'!W65+'16.โพนนาแก้ว'!W65+'17.สว่างแดนดิน'!W65+'18.พระอาจารย์แบน'!W65</f>
        <v>0</v>
      </c>
      <c r="X65" s="110">
        <f>+'1.สกลนคร ใส่เดือน พย มาด้วย'!X65+'2.กุสุมาลย์'!X65+'3.กุดบาก'!X65+'4.พระอาจารย์ฝั้น '!X65+'5.พังโคน ใส่มา 12 เดือน'!X65+'6.วาริชภูมิ'!X65+'7.นิคมน้ำอูน'!X65+'8.วานรนิวาส'!X65+'9.คำตากล้า'!X65+'10.พระอาจารย์มั่น'!X65+'11.อากาศอำนวย'!X65+'12.พระอาจารย์วัน'!X65+'13.เต่างอย'!X65+'14.โคกศรีสุพรรณ'!X65+'15.เจริญศิลป์'!X65+'16.โพนนาแก้ว'!X65+'17.สว่างแดนดิน'!X65+'18.พระอาจารย์แบน'!X65</f>
        <v>914013.21</v>
      </c>
      <c r="Y65" s="110">
        <f>+'1.สกลนคร ใส่เดือน พย มาด้วย'!Y65+'2.กุสุมาลย์'!Y65+'3.กุดบาก'!Y65+'4.พระอาจารย์ฝั้น '!Y65+'5.พังโคน ใส่มา 12 เดือน'!Y65+'6.วาริชภูมิ'!Y65+'7.นิคมน้ำอูน'!Y65+'8.วานรนิวาส'!Y65+'9.คำตากล้า'!Y65+'10.พระอาจารย์มั่น'!Y65+'11.อากาศอำนวย'!Y65+'12.พระอาจารย์วัน'!Y65+'13.เต่างอย'!Y65+'14.โคกศรีสุพรรณ'!Y65+'15.เจริญศิลป์'!Y65+'16.โพนนาแก้ว'!Y65+'17.สว่างแดนดิน'!Y65+'18.พระอาจารย์แบน'!Y65</f>
        <v>0</v>
      </c>
      <c r="Z65" s="110">
        <f>+'1.สกลนคร ใส่เดือน พย มาด้วย'!Z65+'2.กุสุมาลย์'!Z65+'3.กุดบาก'!Z65+'4.พระอาจารย์ฝั้น '!Z65+'5.พังโคน ใส่มา 12 เดือน'!Z65+'6.วาริชภูมิ'!Z65+'7.นิคมน้ำอูน'!Z65+'8.วานรนิวาส'!Z65+'9.คำตากล้า'!Z65+'10.พระอาจารย์มั่น'!Z65+'11.อากาศอำนวย'!Z65+'12.พระอาจารย์วัน'!Z65+'13.เต่างอย'!Z65+'14.โคกศรีสุพรรณ'!Z65+'15.เจริญศิลป์'!Z65+'16.โพนนาแก้ว'!Z65+'17.สว่างแดนดิน'!Z65+'18.พระอาจารย์แบน'!Z65</f>
        <v>8338</v>
      </c>
      <c r="AA65" s="110">
        <f>+'1.สกลนคร ใส่เดือน พย มาด้วย'!AA65+'2.กุสุมาลย์'!AA65+'3.กุดบาก'!AA65+'4.พระอาจารย์ฝั้น '!AA65+'5.พังโคน ใส่มา 12 เดือน'!AA65+'6.วาริชภูมิ'!AA65+'7.นิคมน้ำอูน'!AA65+'8.วานรนิวาส'!AA65+'9.คำตากล้า'!AA65+'10.พระอาจารย์มั่น'!AA65+'11.อากาศอำนวย'!AA65+'12.พระอาจารย์วัน'!AA65+'13.เต่างอย'!AA65+'14.โคกศรีสุพรรณ'!AA65+'15.เจริญศิลป์'!AA65+'16.โพนนาแก้ว'!AA65+'17.สว่างแดนดิน'!AA65+'18.พระอาจารย์แบน'!AA65</f>
        <v>0</v>
      </c>
      <c r="AB65" s="110">
        <f>+'1.สกลนคร ใส่เดือน พย มาด้วย'!AB65+'2.กุสุมาลย์'!AB65+'3.กุดบาก'!AB65+'4.พระอาจารย์ฝั้น '!AB65+'5.พังโคน ใส่มา 12 เดือน'!AB65+'6.วาริชภูมิ'!AB65+'7.นิคมน้ำอูน'!AB65+'8.วานรนิวาส'!AB65+'9.คำตากล้า'!AB65+'10.พระอาจารย์มั่น'!AB65+'11.อากาศอำนวย'!AB65+'12.พระอาจารย์วัน'!AB65+'13.เต่างอย'!AB65+'14.โคกศรีสุพรรณ'!AB65+'15.เจริญศิลป์'!AB65+'16.โพนนาแก้ว'!AB65+'17.สว่างแดนดิน'!AB65+'18.พระอาจารย์แบน'!AB65</f>
        <v>44530.53</v>
      </c>
      <c r="AC65" s="110">
        <f>+'1.สกลนคร ใส่เดือน พย มาด้วย'!AC65+'2.กุสุมาลย์'!AC65+'3.กุดบาก'!AC65+'4.พระอาจารย์ฝั้น '!AC65+'5.พังโคน ใส่มา 12 เดือน'!AC65+'6.วาริชภูมิ'!AC65+'7.นิคมน้ำอูน'!AC65+'8.วานรนิวาส'!AC65+'9.คำตากล้า'!AC65+'10.พระอาจารย์มั่น'!AC65+'11.อากาศอำนวย'!AC65+'12.พระอาจารย์วัน'!AC65+'13.เต่างอย'!AC65+'14.โคกศรีสุพรรณ'!AC65+'15.เจริญศิลป์'!AC65+'16.โพนนาแก้ว'!AC65+'17.สว่างแดนดิน'!AC65+'18.พระอาจารย์แบน'!AC65</f>
        <v>0</v>
      </c>
      <c r="AD65" s="110">
        <f t="shared" si="25"/>
        <v>10306406.669999996</v>
      </c>
      <c r="AE65" s="111">
        <f t="shared" si="26"/>
        <v>18.175828816074279</v>
      </c>
      <c r="AF65" s="110">
        <f t="shared" si="27"/>
        <v>46397509.142000005</v>
      </c>
      <c r="AG65" s="111">
        <f t="shared" si="28"/>
        <v>81.824171183925728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4683468632.0487041</v>
      </c>
      <c r="F66" s="115" t="e">
        <f t="shared" si="29"/>
        <v>#VALUE!</v>
      </c>
      <c r="G66" s="115" t="e">
        <f t="shared" si="29"/>
        <v>#VALUE!</v>
      </c>
      <c r="H66" s="115">
        <f t="shared" si="29"/>
        <v>14374048.619999999</v>
      </c>
      <c r="I66" s="115">
        <f t="shared" si="29"/>
        <v>0</v>
      </c>
      <c r="J66" s="115">
        <f t="shared" si="29"/>
        <v>12949197.050000001</v>
      </c>
      <c r="K66" s="115">
        <f t="shared" si="29"/>
        <v>0</v>
      </c>
      <c r="L66" s="115">
        <f t="shared" si="29"/>
        <v>16349112.969999999</v>
      </c>
      <c r="M66" s="115">
        <f t="shared" si="29"/>
        <v>0</v>
      </c>
      <c r="N66" s="115">
        <f t="shared" si="29"/>
        <v>12662008.639999999</v>
      </c>
      <c r="O66" s="115">
        <f t="shared" si="29"/>
        <v>0</v>
      </c>
      <c r="P66" s="115">
        <f t="shared" si="29"/>
        <v>12389072.419999998</v>
      </c>
      <c r="Q66" s="115">
        <f t="shared" si="29"/>
        <v>0</v>
      </c>
      <c r="R66" s="115">
        <f t="shared" si="29"/>
        <v>11689826.119999999</v>
      </c>
      <c r="S66" s="115">
        <f t="shared" si="29"/>
        <v>0</v>
      </c>
      <c r="T66" s="115">
        <f t="shared" si="29"/>
        <v>14137300.02</v>
      </c>
      <c r="U66" s="115">
        <f t="shared" si="29"/>
        <v>0</v>
      </c>
      <c r="V66" s="115">
        <f t="shared" si="29"/>
        <v>12443841.91</v>
      </c>
      <c r="W66" s="115">
        <f t="shared" si="29"/>
        <v>0</v>
      </c>
      <c r="X66" s="115">
        <f t="shared" si="29"/>
        <v>13711293.09</v>
      </c>
      <c r="Y66" s="115">
        <f t="shared" si="29"/>
        <v>0</v>
      </c>
      <c r="Z66" s="115">
        <f t="shared" si="29"/>
        <v>12130848.030000001</v>
      </c>
      <c r="AA66" s="115">
        <f t="shared" si="29"/>
        <v>0</v>
      </c>
      <c r="AB66" s="115">
        <f t="shared" si="29"/>
        <v>16782027.850000001</v>
      </c>
      <c r="AC66" s="115">
        <f t="shared" si="29"/>
        <v>0</v>
      </c>
      <c r="AD66" s="115" t="e">
        <f t="shared" si="25"/>
        <v>#VALUE!</v>
      </c>
      <c r="AE66" s="116" t="e">
        <f t="shared" si="26"/>
        <v>#VALUE!</v>
      </c>
      <c r="AF66" s="115" t="e">
        <f t="shared" si="27"/>
        <v>#VALUE!</v>
      </c>
      <c r="AG66" s="116" t="e">
        <f t="shared" si="28"/>
        <v>#VALUE!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203469131.10796833</v>
      </c>
      <c r="F67" s="115" t="e">
        <f t="shared" si="30"/>
        <v>#VALUE!</v>
      </c>
      <c r="G67" s="115" t="e">
        <f t="shared" si="30"/>
        <v>#VALUE!</v>
      </c>
      <c r="H67" s="115">
        <f t="shared" si="30"/>
        <v>98957763.929999992</v>
      </c>
      <c r="I67" s="115">
        <f t="shared" si="30"/>
        <v>0</v>
      </c>
      <c r="J67" s="115">
        <f t="shared" si="30"/>
        <v>8052346.3500000015</v>
      </c>
      <c r="K67" s="115">
        <f t="shared" si="30"/>
        <v>0</v>
      </c>
      <c r="L67" s="115">
        <f t="shared" si="30"/>
        <v>-8611279.9199999981</v>
      </c>
      <c r="M67" s="115">
        <f t="shared" si="30"/>
        <v>0</v>
      </c>
      <c r="N67" s="115">
        <f t="shared" si="30"/>
        <v>6690934.6199999992</v>
      </c>
      <c r="O67" s="115">
        <f t="shared" si="30"/>
        <v>0</v>
      </c>
      <c r="P67" s="115">
        <f t="shared" si="30"/>
        <v>4987652.1800000034</v>
      </c>
      <c r="Q67" s="115">
        <f t="shared" si="30"/>
        <v>0</v>
      </c>
      <c r="R67" s="115">
        <f t="shared" si="30"/>
        <v>371378.6900000032</v>
      </c>
      <c r="S67" s="115">
        <f t="shared" si="30"/>
        <v>0</v>
      </c>
      <c r="T67" s="115">
        <f t="shared" si="30"/>
        <v>-7011909.7400000002</v>
      </c>
      <c r="U67" s="115">
        <f t="shared" si="30"/>
        <v>0</v>
      </c>
      <c r="V67" s="115">
        <f t="shared" si="30"/>
        <v>1407818.3100000042</v>
      </c>
      <c r="W67" s="115">
        <f t="shared" si="30"/>
        <v>0</v>
      </c>
      <c r="X67" s="115">
        <f t="shared" si="30"/>
        <v>-3618217.0599999987</v>
      </c>
      <c r="Y67" s="115">
        <f t="shared" si="30"/>
        <v>0</v>
      </c>
      <c r="Z67" s="115">
        <f t="shared" si="30"/>
        <v>-3435010.4500000011</v>
      </c>
      <c r="AA67" s="115">
        <f t="shared" si="30"/>
        <v>0</v>
      </c>
      <c r="AB67" s="115">
        <f t="shared" si="30"/>
        <v>-7164848.5300000012</v>
      </c>
      <c r="AC67" s="115">
        <f t="shared" si="30"/>
        <v>0</v>
      </c>
      <c r="AD67" s="115" t="e">
        <f t="shared" si="25"/>
        <v>#VALUE!</v>
      </c>
      <c r="AE67" s="116" t="e">
        <f t="shared" si="26"/>
        <v>#VALUE!</v>
      </c>
      <c r="AF67" s="115" t="e">
        <f t="shared" si="27"/>
        <v>#VALUE!</v>
      </c>
      <c r="AG67" s="116" t="e">
        <f t="shared" si="28"/>
        <v>#VALUE!</v>
      </c>
    </row>
    <row r="68" spans="1:33" ht="24" customHeight="1">
      <c r="B68" s="109"/>
      <c r="C68" s="109"/>
      <c r="D68" s="119" t="s">
        <v>145</v>
      </c>
      <c r="E68" s="110">
        <f>+'1.สกลนคร ใส่เดือน พย มาด้วย'!E68+'2.กุสุมาลย์'!E68+'3.กุดบาก'!E68+'4.พระอาจารย์ฝั้น '!E68+'5.พังโคน ใส่มา 12 เดือน'!E68+'6.วาริชภูมิ'!E68+'7.นิคมน้ำอูน'!E68+'8.วานรนิวาส'!E68+'9.คำตากล้า'!E68+'10.พระอาจารย์มั่น'!E68+'11.อากาศอำนวย'!E68+'12.พระอาจารย์วัน'!E68+'13.เต่างอย'!E68+'14.โคกศรีสุพรรณ'!E68+'15.เจริญศิลป์'!E68+'16.โพนนาแก้ว'!E68+'17.สว่างแดนดิน'!E68+'18.พระอาจารย์แบน'!E68</f>
        <v>30833104.979999997</v>
      </c>
      <c r="F68" s="110">
        <f>+'1.สกลนคร ใส่เดือน พย มาด้วย'!F68+'2.กุสุมาลย์'!F68+'3.กุดบาก'!F68+'4.พระอาจารย์ฝั้น '!F68+'5.พังโคน ใส่มา 12 เดือน'!F68+'6.วาริชภูมิ'!F68+'7.นิคมน้ำอูน'!F68+'8.วานรนิวาส'!F68+'9.คำตากล้า'!F68+'10.พระอาจารย์มั่น'!F68+'11.อากาศอำนวย'!F68+'12.พระอาจารย์วัน'!F68+'13.เต่างอย'!F68+'14.โคกศรีสุพรรณ'!F68+'15.เจริญศิลป์'!F68+'16.โพนนาแก้ว'!F68+'17.สว่างแดนดิน'!F68+'18.พระอาจารย์แบน'!F68</f>
        <v>25557992.759999998</v>
      </c>
      <c r="G68" s="110">
        <f>+'1.สกลนคร ใส่เดือน พย มาด้วย'!G68+'2.กุสุมาลย์'!G68+'3.กุดบาก'!G68+'4.พระอาจารย์ฝั้น '!G68+'5.พังโคน ใส่มา 12 เดือน'!G68+'6.วาริชภูมิ'!G68+'7.นิคมน้ำอูน'!G68+'8.วานรนิวาส'!G68+'9.คำตากล้า'!G68+'10.พระอาจารย์มั่น'!G68+'11.อากาศอำนวย'!G68+'12.พระอาจารย์วัน'!G68+'13.เต่างอย'!G68+'14.โคกศรีสุพรรณ'!G68+'15.เจริญศิลป์'!G68+'16.โพนนาแก้ว'!G68+'17.สว่างแดนดิน'!G68+'18.พระอาจารย์แบน'!G68</f>
        <v>34632505.539999999</v>
      </c>
      <c r="H68" s="110">
        <f>+'1.สกลนคร ใส่เดือน พย มาด้วย'!H68+'2.กุสุมาลย์'!H68+'3.กุดบาก'!H68+'4.พระอาจารย์ฝั้น '!H68+'5.พังโคน ใส่มา 12 เดือน'!H68+'6.วาริชภูมิ'!H68+'7.นิคมน้ำอูน'!H68+'8.วานรนิวาส'!H68+'9.คำตากล้า'!H68+'10.พระอาจารย์มั่น'!H68+'11.อากาศอำนวย'!H68+'12.พระอาจารย์วัน'!H68+'13.เต่างอย'!H68+'14.โคกศรีสุพรรณ'!H68+'15.เจริญศิลป์'!H68+'16.โพนนาแก้ว'!H68+'17.สว่างแดนดิน'!H68+'18.พระอาจารย์แบน'!H68</f>
        <v>20841.689999999999</v>
      </c>
      <c r="I68" s="110">
        <f>+'1.สกลนคร ใส่เดือน พย มาด้วย'!I68+'2.กุสุมาลย์'!I68+'3.กุดบาก'!I68+'4.พระอาจารย์ฝั้น '!I68+'5.พังโคน ใส่มา 12 เดือน'!I68+'6.วาริชภูมิ'!I68+'7.นิคมน้ำอูน'!I68+'8.วานรนิวาส'!I68+'9.คำตากล้า'!I68+'10.พระอาจารย์มั่น'!I68+'11.อากาศอำนวย'!I68+'12.พระอาจารย์วัน'!I68+'13.เต่างอย'!I68+'14.โคกศรีสุพรรณ'!I68+'15.เจริญศิลป์'!I68+'16.โพนนาแก้ว'!I68+'17.สว่างแดนดิน'!I68+'18.พระอาจารย์แบน'!I68</f>
        <v>0</v>
      </c>
      <c r="J68" s="110">
        <f>+'1.สกลนคร ใส่เดือน พย มาด้วย'!J68+'2.กุสุมาลย์'!J68+'3.กุดบาก'!J68+'4.พระอาจารย์ฝั้น '!J68+'5.พังโคน ใส่มา 12 เดือน'!J68+'6.วาริชภูมิ'!J68+'7.นิคมน้ำอูน'!J68+'8.วานรนิวาส'!J68+'9.คำตากล้า'!J68+'10.พระอาจารย์มั่น'!J68+'11.อากาศอำนวย'!J68+'12.พระอาจารย์วัน'!J68+'13.เต่างอย'!J68+'14.โคกศรีสุพรรณ'!J68+'15.เจริญศิลป์'!J68+'16.โพนนาแก้ว'!J68+'17.สว่างแดนดิน'!J68+'18.พระอาจารย์แบน'!J68</f>
        <v>18141.689999999999</v>
      </c>
      <c r="K68" s="110">
        <f>+'1.สกลนคร ใส่เดือน พย มาด้วย'!K68+'2.กุสุมาลย์'!K68+'3.กุดบาก'!K68+'4.พระอาจารย์ฝั้น '!K68+'5.พังโคน ใส่มา 12 เดือน'!K68+'6.วาริชภูมิ'!K68+'7.นิคมน้ำอูน'!K68+'8.วานรนิวาส'!K68+'9.คำตากล้า'!K68+'10.พระอาจารย์มั่น'!K68+'11.อากาศอำนวย'!K68+'12.พระอาจารย์วัน'!K68+'13.เต่างอย'!K68+'14.โคกศรีสุพรรณ'!K68+'15.เจริญศิลป์'!K68+'16.โพนนาแก้ว'!K68+'17.สว่างแดนดิน'!K68+'18.พระอาจารย์แบน'!K68</f>
        <v>0</v>
      </c>
      <c r="L68" s="110">
        <f>+'1.สกลนคร ใส่เดือน พย มาด้วย'!L68+'2.กุสุมาลย์'!L68+'3.กุดบาก'!L68+'4.พระอาจารย์ฝั้น '!L68+'5.พังโคน ใส่มา 12 เดือน'!L68+'6.วาริชภูมิ'!L68+'7.นิคมน้ำอูน'!L68+'8.วานรนิวาส'!L68+'9.คำตากล้า'!L68+'10.พระอาจารย์มั่น'!L68+'11.อากาศอำนวย'!L68+'12.พระอาจารย์วัน'!L68+'13.เต่างอย'!L68+'14.โคกศรีสุพรรณ'!L68+'15.เจริญศิลป์'!L68+'16.โพนนาแก้ว'!L68+'17.สว่างแดนดิน'!L68+'18.พระอาจารย์แบน'!L68</f>
        <v>0</v>
      </c>
      <c r="M68" s="110">
        <f>+'1.สกลนคร ใส่เดือน พย มาด้วย'!M68+'2.กุสุมาลย์'!M68+'3.กุดบาก'!M68+'4.พระอาจารย์ฝั้น '!M68+'5.พังโคน ใส่มา 12 เดือน'!M68+'6.วาริชภูมิ'!M68+'7.นิคมน้ำอูน'!M68+'8.วานรนิวาส'!M68+'9.คำตากล้า'!M68+'10.พระอาจารย์มั่น'!M68+'11.อากาศอำนวย'!M68+'12.พระอาจารย์วัน'!M68+'13.เต่างอย'!M68+'14.โคกศรีสุพรรณ'!M68+'15.เจริญศิลป์'!M68+'16.โพนนาแก้ว'!M68+'17.สว่างแดนดิน'!M68+'18.พระอาจารย์แบน'!M68</f>
        <v>0</v>
      </c>
      <c r="N68" s="110">
        <f>+'1.สกลนคร ใส่เดือน พย มาด้วย'!N68+'2.กุสุมาลย์'!N68+'3.กุดบาก'!N68+'4.พระอาจารย์ฝั้น '!N68+'5.พังโคน ใส่มา 12 เดือน'!N68+'6.วาริชภูมิ'!N68+'7.นิคมน้ำอูน'!N68+'8.วานรนิวาส'!N68+'9.คำตากล้า'!N68+'10.พระอาจารย์มั่น'!N68+'11.อากาศอำนวย'!N68+'12.พระอาจารย์วัน'!N68+'13.เต่างอย'!N68+'14.โคกศรีสุพรรณ'!N68+'15.เจริญศิลป์'!N68+'16.โพนนาแก้ว'!N68+'17.สว่างแดนดิน'!N68+'18.พระอาจารย์แบน'!N68</f>
        <v>0</v>
      </c>
      <c r="O68" s="110">
        <f>+'1.สกลนคร ใส่เดือน พย มาด้วย'!O68+'2.กุสุมาลย์'!O68+'3.กุดบาก'!O68+'4.พระอาจารย์ฝั้น '!O68+'5.พังโคน ใส่มา 12 เดือน'!O68+'6.วาริชภูมิ'!O68+'7.นิคมน้ำอูน'!O68+'8.วานรนิวาส'!O68+'9.คำตากล้า'!O68+'10.พระอาจารย์มั่น'!O68+'11.อากาศอำนวย'!O68+'12.พระอาจารย์วัน'!O68+'13.เต่างอย'!O68+'14.โคกศรีสุพรรณ'!O68+'15.เจริญศิลป์'!O68+'16.โพนนาแก้ว'!O68+'17.สว่างแดนดิน'!O68+'18.พระอาจารย์แบน'!O68</f>
        <v>0</v>
      </c>
      <c r="P68" s="110">
        <f>+'1.สกลนคร ใส่เดือน พย มาด้วย'!P68+'2.กุสุมาลย์'!P68+'3.กุดบาก'!P68+'4.พระอาจารย์ฝั้น '!P68+'5.พังโคน ใส่มา 12 เดือน'!P68+'6.วาริชภูมิ'!P68+'7.นิคมน้ำอูน'!P68+'8.วานรนิวาส'!P68+'9.คำตากล้า'!P68+'10.พระอาจารย์มั่น'!P68+'11.อากาศอำนวย'!P68+'12.พระอาจารย์วัน'!P68+'13.เต่างอย'!P68+'14.โคกศรีสุพรรณ'!P68+'15.เจริญศิลป์'!P68+'16.โพนนาแก้ว'!P68+'17.สว่างแดนดิน'!P68+'18.พระอาจารย์แบน'!P68</f>
        <v>0</v>
      </c>
      <c r="Q68" s="110">
        <f>+'1.สกลนคร ใส่เดือน พย มาด้วย'!Q68+'2.กุสุมาลย์'!Q68+'3.กุดบาก'!Q68+'4.พระอาจารย์ฝั้น '!Q68+'5.พังโคน ใส่มา 12 เดือน'!Q68+'6.วาริชภูมิ'!Q68+'7.นิคมน้ำอูน'!Q68+'8.วานรนิวาส'!Q68+'9.คำตากล้า'!Q68+'10.พระอาจารย์มั่น'!Q68+'11.อากาศอำนวย'!Q68+'12.พระอาจารย์วัน'!Q68+'13.เต่างอย'!Q68+'14.โคกศรีสุพรรณ'!Q68+'15.เจริญศิลป์'!Q68+'16.โพนนาแก้ว'!Q68+'17.สว่างแดนดิน'!Q68+'18.พระอาจารย์แบน'!Q68</f>
        <v>0</v>
      </c>
      <c r="R68" s="110">
        <f>+'1.สกลนคร ใส่เดือน พย มาด้วย'!R68+'2.กุสุมาลย์'!R68+'3.กุดบาก'!R68+'4.พระอาจารย์ฝั้น '!R68+'5.พังโคน ใส่มา 12 เดือน'!R68+'6.วาริชภูมิ'!R68+'7.นิคมน้ำอูน'!R68+'8.วานรนิวาส'!R68+'9.คำตากล้า'!R68+'10.พระอาจารย์มั่น'!R68+'11.อากาศอำนวย'!R68+'12.พระอาจารย์วัน'!R68+'13.เต่างอย'!R68+'14.โคกศรีสุพรรณ'!R68+'15.เจริญศิลป์'!R68+'16.โพนนาแก้ว'!R68+'17.สว่างแดนดิน'!R68+'18.พระอาจารย์แบน'!R68</f>
        <v>0</v>
      </c>
      <c r="S68" s="110">
        <f>+'1.สกลนคร ใส่เดือน พย มาด้วย'!S68+'2.กุสุมาลย์'!S68+'3.กุดบาก'!S68+'4.พระอาจารย์ฝั้น '!S68+'5.พังโคน ใส่มา 12 เดือน'!S68+'6.วาริชภูมิ'!S68+'7.นิคมน้ำอูน'!S68+'8.วานรนิวาส'!S68+'9.คำตากล้า'!S68+'10.พระอาจารย์มั่น'!S68+'11.อากาศอำนวย'!S68+'12.พระอาจารย์วัน'!S68+'13.เต่างอย'!S68+'14.โคกศรีสุพรรณ'!S68+'15.เจริญศิลป์'!S68+'16.โพนนาแก้ว'!S68+'17.สว่างแดนดิน'!S68+'18.พระอาจารย์แบน'!S68</f>
        <v>0</v>
      </c>
      <c r="T68" s="110">
        <f>+'1.สกลนคร ใส่เดือน พย มาด้วย'!T68+'2.กุสุมาลย์'!T68+'3.กุดบาก'!T68+'4.พระอาจารย์ฝั้น '!T68+'5.พังโคน ใส่มา 12 เดือน'!T68+'6.วาริชภูมิ'!T68+'7.นิคมน้ำอูน'!T68+'8.วานรนิวาส'!T68+'9.คำตากล้า'!T68+'10.พระอาจารย์มั่น'!T68+'11.อากาศอำนวย'!T68+'12.พระอาจารย์วัน'!T68+'13.เต่างอย'!T68+'14.โคกศรีสุพรรณ'!T68+'15.เจริญศิลป์'!T68+'16.โพนนาแก้ว'!T68+'17.สว่างแดนดิน'!T68+'18.พระอาจารย์แบน'!T68</f>
        <v>0</v>
      </c>
      <c r="U68" s="110">
        <f>+'1.สกลนคร ใส่เดือน พย มาด้วย'!U68+'2.กุสุมาลย์'!U68+'3.กุดบาก'!U68+'4.พระอาจารย์ฝั้น '!U68+'5.พังโคน ใส่มา 12 เดือน'!U68+'6.วาริชภูมิ'!U68+'7.นิคมน้ำอูน'!U68+'8.วานรนิวาส'!U68+'9.คำตากล้า'!U68+'10.พระอาจารย์มั่น'!U68+'11.อากาศอำนวย'!U68+'12.พระอาจารย์วัน'!U68+'13.เต่างอย'!U68+'14.โคกศรีสุพรรณ'!U68+'15.เจริญศิลป์'!U68+'16.โพนนาแก้ว'!U68+'17.สว่างแดนดิน'!U68+'18.พระอาจารย์แบน'!U68</f>
        <v>0</v>
      </c>
      <c r="V68" s="110">
        <f>+'1.สกลนคร ใส่เดือน พย มาด้วย'!V68+'2.กุสุมาลย์'!V68+'3.กุดบาก'!V68+'4.พระอาจารย์ฝั้น '!V68+'5.พังโคน ใส่มา 12 เดือน'!V68+'6.วาริชภูมิ'!V68+'7.นิคมน้ำอูน'!V68+'8.วานรนิวาส'!V68+'9.คำตากล้า'!V68+'10.พระอาจารย์มั่น'!V68+'11.อากาศอำนวย'!V68+'12.พระอาจารย์วัน'!V68+'13.เต่างอย'!V68+'14.โคกศรีสุพรรณ'!V68+'15.เจริญศิลป์'!V68+'16.โพนนาแก้ว'!V68+'17.สว่างแดนดิน'!V68+'18.พระอาจารย์แบน'!V68</f>
        <v>0</v>
      </c>
      <c r="W68" s="110">
        <f>+'1.สกลนคร ใส่เดือน พย มาด้วย'!W68+'2.กุสุมาลย์'!W68+'3.กุดบาก'!W68+'4.พระอาจารย์ฝั้น '!W68+'5.พังโคน ใส่มา 12 เดือน'!W68+'6.วาริชภูมิ'!W68+'7.นิคมน้ำอูน'!W68+'8.วานรนิวาส'!W68+'9.คำตากล้า'!W68+'10.พระอาจารย์มั่น'!W68+'11.อากาศอำนวย'!W68+'12.พระอาจารย์วัน'!W68+'13.เต่างอย'!W68+'14.โคกศรีสุพรรณ'!W68+'15.เจริญศิลป์'!W68+'16.โพนนาแก้ว'!W68+'17.สว่างแดนดิน'!W68+'18.พระอาจารย์แบน'!W68</f>
        <v>0</v>
      </c>
      <c r="X68" s="110">
        <f>+'1.สกลนคร ใส่เดือน พย มาด้วย'!X68+'2.กุสุมาลย์'!X68+'3.กุดบาก'!X68+'4.พระอาจารย์ฝั้น '!X68+'5.พังโคน ใส่มา 12 เดือน'!X68+'6.วาริชภูมิ'!X68+'7.นิคมน้ำอูน'!X68+'8.วานรนิวาส'!X68+'9.คำตากล้า'!X68+'10.พระอาจารย์มั่น'!X68+'11.อากาศอำนวย'!X68+'12.พระอาจารย์วัน'!X68+'13.เต่างอย'!X68+'14.โคกศรีสุพรรณ'!X68+'15.เจริญศิลป์'!X68+'16.โพนนาแก้ว'!X68+'17.สว่างแดนดิน'!X68+'18.พระอาจารย์แบน'!X68</f>
        <v>0</v>
      </c>
      <c r="Y68" s="110">
        <f>+'1.สกลนคร ใส่เดือน พย มาด้วย'!Y68+'2.กุสุมาลย์'!Y68+'3.กุดบาก'!Y68+'4.พระอาจารย์ฝั้น '!Y68+'5.พังโคน ใส่มา 12 เดือน'!Y68+'6.วาริชภูมิ'!Y68+'7.นิคมน้ำอูน'!Y68+'8.วานรนิวาส'!Y68+'9.คำตากล้า'!Y68+'10.พระอาจารย์มั่น'!Y68+'11.อากาศอำนวย'!Y68+'12.พระอาจารย์วัน'!Y68+'13.เต่างอย'!Y68+'14.โคกศรีสุพรรณ'!Y68+'15.เจริญศิลป์'!Y68+'16.โพนนาแก้ว'!Y68+'17.สว่างแดนดิน'!Y68+'18.พระอาจารย์แบน'!Y68</f>
        <v>0</v>
      </c>
      <c r="Z68" s="110">
        <f>+'1.สกลนคร ใส่เดือน พย มาด้วย'!Z68+'2.กุสุมาลย์'!Z68+'3.กุดบาก'!Z68+'4.พระอาจารย์ฝั้น '!Z68+'5.พังโคน ใส่มา 12 เดือน'!Z68+'6.วาริชภูมิ'!Z68+'7.นิคมน้ำอูน'!Z68+'8.วานรนิวาส'!Z68+'9.คำตากล้า'!Z68+'10.พระอาจารย์มั่น'!Z68+'11.อากาศอำนวย'!Z68+'12.พระอาจารย์วัน'!Z68+'13.เต่างอย'!Z68+'14.โคกศรีสุพรรณ'!Z68+'15.เจริญศิลป์'!Z68+'16.โพนนาแก้ว'!Z68+'17.สว่างแดนดิน'!Z68+'18.พระอาจารย์แบน'!Z68</f>
        <v>0</v>
      </c>
      <c r="AA68" s="110">
        <f>+'1.สกลนคร ใส่เดือน พย มาด้วย'!AA68+'2.กุสุมาลย์'!AA68+'3.กุดบาก'!AA68+'4.พระอาจารย์ฝั้น '!AA68+'5.พังโคน ใส่มา 12 เดือน'!AA68+'6.วาริชภูมิ'!AA68+'7.นิคมน้ำอูน'!AA68+'8.วานรนิวาส'!AA68+'9.คำตากล้า'!AA68+'10.พระอาจารย์มั่น'!AA68+'11.อากาศอำนวย'!AA68+'12.พระอาจารย์วัน'!AA68+'13.เต่างอย'!AA68+'14.โคกศรีสุพรรณ'!AA68+'15.เจริญศิลป์'!AA68+'16.โพนนาแก้ว'!AA68+'17.สว่างแดนดิน'!AA68+'18.พระอาจารย์แบน'!AA68</f>
        <v>0</v>
      </c>
      <c r="AB68" s="110">
        <f>+'1.สกลนคร ใส่เดือน พย มาด้วย'!AB68+'2.กุสุมาลย์'!AB68+'3.กุดบาก'!AB68+'4.พระอาจารย์ฝั้น '!AB68+'5.พังโคน ใส่มา 12 เดือน'!AB68+'6.วาริชภูมิ'!AB68+'7.นิคมน้ำอูน'!AB68+'8.วานรนิวาส'!AB68+'9.คำตากล้า'!AB68+'10.พระอาจารย์มั่น'!AB68+'11.อากาศอำนวย'!AB68+'12.พระอาจารย์วัน'!AB68+'13.เต่างอย'!AB68+'14.โคกศรีสุพรรณ'!AB68+'15.เจริญศิลป์'!AB68+'16.โพนนาแก้ว'!AB68+'17.สว่างแดนดิน'!AB68+'18.พระอาจารย์แบน'!AB68</f>
        <v>0</v>
      </c>
      <c r="AC68" s="110">
        <f>+'1.สกลนคร ใส่เดือน พย มาด้วย'!AC68+'2.กุสุมาลย์'!AC68+'3.กุดบาก'!AC68+'4.พระอาจารย์ฝั้น '!AC68+'5.พังโคน ใส่มา 12 เดือน'!AC68+'6.วาริชภูมิ'!AC68+'7.นิคมน้ำอูน'!AC68+'8.วานรนิวาส'!AC68+'9.คำตากล้า'!AC68+'10.พระอาจารย์มั่น'!AC68+'11.อากาศอำนวย'!AC68+'12.พระอาจารย์วัน'!AC68+'13.เต่างอย'!AC68+'14.โคกศรีสุพรรณ'!AC68+'15.เจริญศิลป์'!AC68+'16.โพนนาแก้ว'!AC68+'17.สว่างแดนดิน'!AC68+'18.พระอาจารย์แบน'!AC68</f>
        <v>0</v>
      </c>
      <c r="AD68" s="110">
        <f t="shared" si="25"/>
        <v>60229481.679999992</v>
      </c>
      <c r="AE68" s="111">
        <f t="shared" si="26"/>
        <v>195.34030620356938</v>
      </c>
      <c r="AF68" s="110">
        <f t="shared" si="27"/>
        <v>-29396376.699999996</v>
      </c>
      <c r="AG68" s="111">
        <f t="shared" si="28"/>
        <v>-95.340306203569384</v>
      </c>
    </row>
    <row r="69" spans="1:33" ht="24" customHeight="1">
      <c r="B69" s="109"/>
      <c r="C69" s="109"/>
      <c r="D69" s="119" t="s">
        <v>146</v>
      </c>
      <c r="E69" s="110">
        <f>+'1.สกลนคร ใส่เดือน พย มาด้วย'!E69+'2.กุสุมาลย์'!E69+'3.กุดบาก'!E69+'4.พระอาจารย์ฝั้น '!E69+'5.พังโคน ใส่มา 12 เดือน'!E69+'6.วาริชภูมิ'!E69+'7.นิคมน้ำอูน'!E69+'8.วานรนิวาส'!E69+'9.คำตากล้า'!E69+'10.พระอาจารย์มั่น'!E69+'11.อากาศอำนวย'!E69+'12.พระอาจารย์วัน'!E69+'13.เต่างอย'!E69+'14.โคกศรีสุพรรณ'!E69+'15.เจริญศิลป์'!E69+'16.โพนนาแก้ว'!E69+'17.สว่างแดนดิน'!E69+'18.พระอาจารย์แบน'!E69</f>
        <v>802014010.80999994</v>
      </c>
      <c r="F69" s="110">
        <f>+'1.สกลนคร ใส่เดือน พย มาด้วย'!F69+'2.กุสุมาลย์'!F69+'3.กุดบาก'!F69+'4.พระอาจารย์ฝั้น '!F69+'5.พังโคน ใส่มา 12 เดือน'!F69+'6.วาริชภูมิ'!F69+'7.นิคมน้ำอูน'!F69+'8.วานรนิวาส'!F69+'9.คำตากล้า'!F69+'10.พระอาจารย์มั่น'!F69+'11.อากาศอำนวย'!F69+'12.พระอาจารย์วัน'!F69+'13.เต่างอย'!F69+'14.โคกศรีสุพรรณ'!F69+'15.เจริญศิลป์'!F69+'16.โพนนาแก้ว'!F69+'17.สว่างแดนดิน'!F69+'18.พระอาจารย์แบน'!F69</f>
        <v>582215276.21000004</v>
      </c>
      <c r="G69" s="110">
        <f>+'1.สกลนคร ใส่เดือน พย มาด้วย'!G69+'2.กุสุมาลย์'!G69+'3.กุดบาก'!G69+'4.พระอาจารย์ฝั้น '!G69+'5.พังโคน ใส่มา 12 เดือน'!G69+'6.วาริชภูมิ'!G69+'7.นิคมน้ำอูน'!G69+'8.วานรนิวาส'!G69+'9.คำตากล้า'!G69+'10.พระอาจารย์มั่น'!G69+'11.อากาศอำนวย'!G69+'12.พระอาจารย์วัน'!G69+'13.เต่างอย'!G69+'14.โคกศรีสุพรรณ'!G69+'15.เจริญศิลป์'!G69+'16.โพนนาแก้ว'!G69+'17.สว่างแดนดิน'!G69+'18.พระอาจารย์แบน'!G69</f>
        <v>1054334141.8699999</v>
      </c>
      <c r="H69" s="110">
        <f>+'1.สกลนคร ใส่เดือน พย มาด้วย'!H69+'2.กุสุมาลย์'!H69+'3.กุดบาก'!H69+'4.พระอาจารย์ฝั้น '!H69+'5.พังโคน ใส่มา 12 เดือน'!H69+'6.วาริชภูมิ'!H69+'7.นิคมน้ำอูน'!H69+'8.วานรนิวาส'!H69+'9.คำตากล้า'!H69+'10.พระอาจารย์มั่น'!H69+'11.อากาศอำนวย'!H69+'12.พระอาจารย์วัน'!H69+'13.เต่างอย'!H69+'14.โคกศรีสุพรรณ'!H69+'15.เจริญศิลป์'!H69+'16.โพนนาแก้ว'!H69+'17.สว่างแดนดิน'!H69+'18.พระอาจารย์แบน'!H69</f>
        <v>10293545.939999999</v>
      </c>
      <c r="I69" s="110">
        <f>+'1.สกลนคร ใส่เดือน พย มาด้วย'!I69+'2.กุสุมาลย์'!I69+'3.กุดบาก'!I69+'4.พระอาจารย์ฝั้น '!I69+'5.พังโคน ใส่มา 12 เดือน'!I69+'6.วาริชภูมิ'!I69+'7.นิคมน้ำอูน'!I69+'8.วานรนิวาส'!I69+'9.คำตากล้า'!I69+'10.พระอาจารย์มั่น'!I69+'11.อากาศอำนวย'!I69+'12.พระอาจารย์วัน'!I69+'13.เต่างอย'!I69+'14.โคกศรีสุพรรณ'!I69+'15.เจริญศิลป์'!I69+'16.โพนนาแก้ว'!I69+'17.สว่างแดนดิน'!I69+'18.พระอาจารย์แบน'!I69</f>
        <v>0</v>
      </c>
      <c r="J69" s="110">
        <f>+'1.สกลนคร ใส่เดือน พย มาด้วย'!J69+'2.กุสุมาลย์'!J69+'3.กุดบาก'!J69+'4.พระอาจารย์ฝั้น '!J69+'5.พังโคน ใส่มา 12 เดือน'!J69+'6.วาริชภูมิ'!J69+'7.นิคมน้ำอูน'!J69+'8.วานรนิวาส'!J69+'9.คำตากล้า'!J69+'10.พระอาจารย์มั่น'!J69+'11.อากาศอำนวย'!J69+'12.พระอาจารย์วัน'!J69+'13.เต่างอย'!J69+'14.โคกศรีสุพรรณ'!J69+'15.เจริญศิลป์'!J69+'16.โพนนาแก้ว'!J69+'17.สว่างแดนดิน'!J69+'18.พระอาจารย์แบน'!J69</f>
        <v>0</v>
      </c>
      <c r="K69" s="110">
        <f>+'1.สกลนคร ใส่เดือน พย มาด้วย'!K69+'2.กุสุมาลย์'!K69+'3.กุดบาก'!K69+'4.พระอาจารย์ฝั้น '!K69+'5.พังโคน ใส่มา 12 เดือน'!K69+'6.วาริชภูมิ'!K69+'7.นิคมน้ำอูน'!K69+'8.วานรนิวาส'!K69+'9.คำตากล้า'!K69+'10.พระอาจารย์มั่น'!K69+'11.อากาศอำนวย'!K69+'12.พระอาจารย์วัน'!K69+'13.เต่างอย'!K69+'14.โคกศรีสุพรรณ'!K69+'15.เจริญศิลป์'!K69+'16.โพนนาแก้ว'!K69+'17.สว่างแดนดิน'!K69+'18.พระอาจารย์แบน'!K69</f>
        <v>0</v>
      </c>
      <c r="L69" s="110">
        <f>+'1.สกลนคร ใส่เดือน พย มาด้วย'!L69+'2.กุสุมาลย์'!L69+'3.กุดบาก'!L69+'4.พระอาจารย์ฝั้น '!L69+'5.พังโคน ใส่มา 12 เดือน'!L69+'6.วาริชภูมิ'!L69+'7.นิคมน้ำอูน'!L69+'8.วานรนิวาส'!L69+'9.คำตากล้า'!L69+'10.พระอาจารย์มั่น'!L69+'11.อากาศอำนวย'!L69+'12.พระอาจารย์วัน'!L69+'13.เต่างอย'!L69+'14.โคกศรีสุพรรณ'!L69+'15.เจริญศิลป์'!L69+'16.โพนนาแก้ว'!L69+'17.สว่างแดนดิน'!L69+'18.พระอาจารย์แบน'!L69</f>
        <v>0</v>
      </c>
      <c r="M69" s="110">
        <f>+'1.สกลนคร ใส่เดือน พย มาด้วย'!M69+'2.กุสุมาลย์'!M69+'3.กุดบาก'!M69+'4.พระอาจารย์ฝั้น '!M69+'5.พังโคน ใส่มา 12 เดือน'!M69+'6.วาริชภูมิ'!M69+'7.นิคมน้ำอูน'!M69+'8.วานรนิวาส'!M69+'9.คำตากล้า'!M69+'10.พระอาจารย์มั่น'!M69+'11.อากาศอำนวย'!M69+'12.พระอาจารย์วัน'!M69+'13.เต่างอย'!M69+'14.โคกศรีสุพรรณ'!M69+'15.เจริญศิลป์'!M69+'16.โพนนาแก้ว'!M69+'17.สว่างแดนดิน'!M69+'18.พระอาจารย์แบน'!M69</f>
        <v>0</v>
      </c>
      <c r="N69" s="110">
        <f>+'1.สกลนคร ใส่เดือน พย มาด้วย'!N69+'2.กุสุมาลย์'!N69+'3.กุดบาก'!N69+'4.พระอาจารย์ฝั้น '!N69+'5.พังโคน ใส่มา 12 เดือน'!N69+'6.วาริชภูมิ'!N69+'7.นิคมน้ำอูน'!N69+'8.วานรนิวาส'!N69+'9.คำตากล้า'!N69+'10.พระอาจารย์มั่น'!N69+'11.อากาศอำนวย'!N69+'12.พระอาจารย์วัน'!N69+'13.เต่างอย'!N69+'14.โคกศรีสุพรรณ'!N69+'15.เจริญศิลป์'!N69+'16.โพนนาแก้ว'!N69+'17.สว่างแดนดิน'!N69+'18.พระอาจารย์แบน'!N69</f>
        <v>0</v>
      </c>
      <c r="O69" s="110">
        <f>+'1.สกลนคร ใส่เดือน พย มาด้วย'!O69+'2.กุสุมาลย์'!O69+'3.กุดบาก'!O69+'4.พระอาจารย์ฝั้น '!O69+'5.พังโคน ใส่มา 12 เดือน'!O69+'6.วาริชภูมิ'!O69+'7.นิคมน้ำอูน'!O69+'8.วานรนิวาส'!O69+'9.คำตากล้า'!O69+'10.พระอาจารย์มั่น'!O69+'11.อากาศอำนวย'!O69+'12.พระอาจารย์วัน'!O69+'13.เต่างอย'!O69+'14.โคกศรีสุพรรณ'!O69+'15.เจริญศิลป์'!O69+'16.โพนนาแก้ว'!O69+'17.สว่างแดนดิน'!O69+'18.พระอาจารย์แบน'!O69</f>
        <v>0</v>
      </c>
      <c r="P69" s="110">
        <f>+'1.สกลนคร ใส่เดือน พย มาด้วย'!P69+'2.กุสุมาลย์'!P69+'3.กุดบาก'!P69+'4.พระอาจารย์ฝั้น '!P69+'5.พังโคน ใส่มา 12 เดือน'!P69+'6.วาริชภูมิ'!P69+'7.นิคมน้ำอูน'!P69+'8.วานรนิวาส'!P69+'9.คำตากล้า'!P69+'10.พระอาจารย์มั่น'!P69+'11.อากาศอำนวย'!P69+'12.พระอาจารย์วัน'!P69+'13.เต่างอย'!P69+'14.โคกศรีสุพรรณ'!P69+'15.เจริญศิลป์'!P69+'16.โพนนาแก้ว'!P69+'17.สว่างแดนดิน'!P69+'18.พระอาจารย์แบน'!P69</f>
        <v>0</v>
      </c>
      <c r="Q69" s="110">
        <f>+'1.สกลนคร ใส่เดือน พย มาด้วย'!Q69+'2.กุสุมาลย์'!Q69+'3.กุดบาก'!Q69+'4.พระอาจารย์ฝั้น '!Q69+'5.พังโคน ใส่มา 12 เดือน'!Q69+'6.วาริชภูมิ'!Q69+'7.นิคมน้ำอูน'!Q69+'8.วานรนิวาส'!Q69+'9.คำตากล้า'!Q69+'10.พระอาจารย์มั่น'!Q69+'11.อากาศอำนวย'!Q69+'12.พระอาจารย์วัน'!Q69+'13.เต่างอย'!Q69+'14.โคกศรีสุพรรณ'!Q69+'15.เจริญศิลป์'!Q69+'16.โพนนาแก้ว'!Q69+'17.สว่างแดนดิน'!Q69+'18.พระอาจารย์แบน'!Q69</f>
        <v>0</v>
      </c>
      <c r="R69" s="110">
        <f>+'1.สกลนคร ใส่เดือน พย มาด้วย'!R69+'2.กุสุมาลย์'!R69+'3.กุดบาก'!R69+'4.พระอาจารย์ฝั้น '!R69+'5.พังโคน ใส่มา 12 เดือน'!R69+'6.วาริชภูมิ'!R69+'7.นิคมน้ำอูน'!R69+'8.วานรนิวาส'!R69+'9.คำตากล้า'!R69+'10.พระอาจารย์มั่น'!R69+'11.อากาศอำนวย'!R69+'12.พระอาจารย์วัน'!R69+'13.เต่างอย'!R69+'14.โคกศรีสุพรรณ'!R69+'15.เจริญศิลป์'!R69+'16.โพนนาแก้ว'!R69+'17.สว่างแดนดิน'!R69+'18.พระอาจารย์แบน'!R69</f>
        <v>0</v>
      </c>
      <c r="S69" s="110">
        <f>+'1.สกลนคร ใส่เดือน พย มาด้วย'!S69+'2.กุสุมาลย์'!S69+'3.กุดบาก'!S69+'4.พระอาจารย์ฝั้น '!S69+'5.พังโคน ใส่มา 12 เดือน'!S69+'6.วาริชภูมิ'!S69+'7.นิคมน้ำอูน'!S69+'8.วานรนิวาส'!S69+'9.คำตากล้า'!S69+'10.พระอาจารย์มั่น'!S69+'11.อากาศอำนวย'!S69+'12.พระอาจารย์วัน'!S69+'13.เต่างอย'!S69+'14.โคกศรีสุพรรณ'!S69+'15.เจริญศิลป์'!S69+'16.โพนนาแก้ว'!S69+'17.สว่างแดนดิน'!S69+'18.พระอาจารย์แบน'!S69</f>
        <v>0</v>
      </c>
      <c r="T69" s="110">
        <f>+'1.สกลนคร ใส่เดือน พย มาด้วย'!T69+'2.กุสุมาลย์'!T69+'3.กุดบาก'!T69+'4.พระอาจารย์ฝั้น '!T69+'5.พังโคน ใส่มา 12 เดือน'!T69+'6.วาริชภูมิ'!T69+'7.นิคมน้ำอูน'!T69+'8.วานรนิวาส'!T69+'9.คำตากล้า'!T69+'10.พระอาจารย์มั่น'!T69+'11.อากาศอำนวย'!T69+'12.พระอาจารย์วัน'!T69+'13.เต่างอย'!T69+'14.โคกศรีสุพรรณ'!T69+'15.เจริญศิลป์'!T69+'16.โพนนาแก้ว'!T69+'17.สว่างแดนดิน'!T69+'18.พระอาจารย์แบน'!T69</f>
        <v>0</v>
      </c>
      <c r="U69" s="110">
        <f>+'1.สกลนคร ใส่เดือน พย มาด้วย'!U69+'2.กุสุมาลย์'!U69+'3.กุดบาก'!U69+'4.พระอาจารย์ฝั้น '!U69+'5.พังโคน ใส่มา 12 เดือน'!U69+'6.วาริชภูมิ'!U69+'7.นิคมน้ำอูน'!U69+'8.วานรนิวาส'!U69+'9.คำตากล้า'!U69+'10.พระอาจารย์มั่น'!U69+'11.อากาศอำนวย'!U69+'12.พระอาจารย์วัน'!U69+'13.เต่างอย'!U69+'14.โคกศรีสุพรรณ'!U69+'15.เจริญศิลป์'!U69+'16.โพนนาแก้ว'!U69+'17.สว่างแดนดิน'!U69+'18.พระอาจารย์แบน'!U69</f>
        <v>0</v>
      </c>
      <c r="V69" s="110">
        <f>+'1.สกลนคร ใส่เดือน พย มาด้วย'!V69+'2.กุสุมาลย์'!V69+'3.กุดบาก'!V69+'4.พระอาจารย์ฝั้น '!V69+'5.พังโคน ใส่มา 12 เดือน'!V69+'6.วาริชภูมิ'!V69+'7.นิคมน้ำอูน'!V69+'8.วานรนิวาส'!V69+'9.คำตากล้า'!V69+'10.พระอาจารย์มั่น'!V69+'11.อากาศอำนวย'!V69+'12.พระอาจารย์วัน'!V69+'13.เต่างอย'!V69+'14.โคกศรีสุพรรณ'!V69+'15.เจริญศิลป์'!V69+'16.โพนนาแก้ว'!V69+'17.สว่างแดนดิน'!V69+'18.พระอาจารย์แบน'!V69</f>
        <v>0</v>
      </c>
      <c r="W69" s="110">
        <f>+'1.สกลนคร ใส่เดือน พย มาด้วย'!W69+'2.กุสุมาลย์'!W69+'3.กุดบาก'!W69+'4.พระอาจารย์ฝั้น '!W69+'5.พังโคน ใส่มา 12 เดือน'!W69+'6.วาริชภูมิ'!W69+'7.นิคมน้ำอูน'!W69+'8.วานรนิวาส'!W69+'9.คำตากล้า'!W69+'10.พระอาจารย์มั่น'!W69+'11.อากาศอำนวย'!W69+'12.พระอาจารย์วัน'!W69+'13.เต่างอย'!W69+'14.โคกศรีสุพรรณ'!W69+'15.เจริญศิลป์'!W69+'16.โพนนาแก้ว'!W69+'17.สว่างแดนดิน'!W69+'18.พระอาจารย์แบน'!W69</f>
        <v>0</v>
      </c>
      <c r="X69" s="110">
        <f>+'1.สกลนคร ใส่เดือน พย มาด้วย'!X69+'2.กุสุมาลย์'!X69+'3.กุดบาก'!X69+'4.พระอาจารย์ฝั้น '!X69+'5.พังโคน ใส่มา 12 เดือน'!X69+'6.วาริชภูมิ'!X69+'7.นิคมน้ำอูน'!X69+'8.วานรนิวาส'!X69+'9.คำตากล้า'!X69+'10.พระอาจารย์มั่น'!X69+'11.อากาศอำนวย'!X69+'12.พระอาจารย์วัน'!X69+'13.เต่างอย'!X69+'14.โคกศรีสุพรรณ'!X69+'15.เจริญศิลป์'!X69+'16.โพนนาแก้ว'!X69+'17.สว่างแดนดิน'!X69+'18.พระอาจารย์แบน'!X69</f>
        <v>0</v>
      </c>
      <c r="Y69" s="110">
        <f>+'1.สกลนคร ใส่เดือน พย มาด้วย'!Y69+'2.กุสุมาลย์'!Y69+'3.กุดบาก'!Y69+'4.พระอาจารย์ฝั้น '!Y69+'5.พังโคน ใส่มา 12 เดือน'!Y69+'6.วาริชภูมิ'!Y69+'7.นิคมน้ำอูน'!Y69+'8.วานรนิวาส'!Y69+'9.คำตากล้า'!Y69+'10.พระอาจารย์มั่น'!Y69+'11.อากาศอำนวย'!Y69+'12.พระอาจารย์วัน'!Y69+'13.เต่างอย'!Y69+'14.โคกศรีสุพรรณ'!Y69+'15.เจริญศิลป์'!Y69+'16.โพนนาแก้ว'!Y69+'17.สว่างแดนดิน'!Y69+'18.พระอาจารย์แบน'!Y69</f>
        <v>0</v>
      </c>
      <c r="Z69" s="110">
        <f>+'1.สกลนคร ใส่เดือน พย มาด้วย'!Z69+'2.กุสุมาลย์'!Z69+'3.กุดบาก'!Z69+'4.พระอาจารย์ฝั้น '!Z69+'5.พังโคน ใส่มา 12 เดือน'!Z69+'6.วาริชภูมิ'!Z69+'7.นิคมน้ำอูน'!Z69+'8.วานรนิวาส'!Z69+'9.คำตากล้า'!Z69+'10.พระอาจารย์มั่น'!Z69+'11.อากาศอำนวย'!Z69+'12.พระอาจารย์วัน'!Z69+'13.เต่างอย'!Z69+'14.โคกศรีสุพรรณ'!Z69+'15.เจริญศิลป์'!Z69+'16.โพนนาแก้ว'!Z69+'17.สว่างแดนดิน'!Z69+'18.พระอาจารย์แบน'!Z69</f>
        <v>0</v>
      </c>
      <c r="AA69" s="110">
        <f>+'1.สกลนคร ใส่เดือน พย มาด้วย'!AA69+'2.กุสุมาลย์'!AA69+'3.กุดบาก'!AA69+'4.พระอาจารย์ฝั้น '!AA69+'5.พังโคน ใส่มา 12 เดือน'!AA69+'6.วาริชภูมิ'!AA69+'7.นิคมน้ำอูน'!AA69+'8.วานรนิวาส'!AA69+'9.คำตากล้า'!AA69+'10.พระอาจารย์มั่น'!AA69+'11.อากาศอำนวย'!AA69+'12.พระอาจารย์วัน'!AA69+'13.เต่างอย'!AA69+'14.โคกศรีสุพรรณ'!AA69+'15.เจริญศิลป์'!AA69+'16.โพนนาแก้ว'!AA69+'17.สว่างแดนดิน'!AA69+'18.พระอาจารย์แบน'!AA69</f>
        <v>0</v>
      </c>
      <c r="AB69" s="110">
        <f>+'1.สกลนคร ใส่เดือน พย มาด้วย'!AB69+'2.กุสุมาลย์'!AB69+'3.กุดบาก'!AB69+'4.พระอาจารย์ฝั้น '!AB69+'5.พังโคน ใส่มา 12 เดือน'!AB69+'6.วาริชภูมิ'!AB69+'7.นิคมน้ำอูน'!AB69+'8.วานรนิวาส'!AB69+'9.คำตากล้า'!AB69+'10.พระอาจารย์มั่น'!AB69+'11.อากาศอำนวย'!AB69+'12.พระอาจารย์วัน'!AB69+'13.เต่างอย'!AB69+'14.โคกศรีสุพรรณ'!AB69+'15.เจริญศิลป์'!AB69+'16.โพนนาแก้ว'!AB69+'17.สว่างแดนดิน'!AB69+'18.พระอาจารย์แบน'!AB69</f>
        <v>0</v>
      </c>
      <c r="AC69" s="110">
        <f>+'1.สกลนคร ใส่เดือน พย มาด้วย'!AC69+'2.กุสุมาลย์'!AC69+'3.กุดบาก'!AC69+'4.พระอาจารย์ฝั้น '!AC69+'5.พังโคน ใส่มา 12 เดือน'!AC69+'6.วาริชภูมิ'!AC69+'7.นิคมน้ำอูน'!AC69+'8.วานรนิวาส'!AC69+'9.คำตากล้า'!AC69+'10.พระอาจารย์มั่น'!AC69+'11.อากาศอำนวย'!AC69+'12.พระอาจารย์วัน'!AC69+'13.เต่างอย'!AC69+'14.โคกศรีสุพรรณ'!AC69+'15.เจริญศิลป์'!AC69+'16.โพนนาแก้ว'!AC69+'17.สว่างแดนดิน'!AC69+'18.พระอาจารย์แบน'!AC69</f>
        <v>0</v>
      </c>
      <c r="AD69" s="110">
        <f t="shared" si="25"/>
        <v>1646842964.02</v>
      </c>
      <c r="AE69" s="111">
        <f t="shared" si="26"/>
        <v>205.33842823478344</v>
      </c>
      <c r="AF69" s="110">
        <f t="shared" si="27"/>
        <v>-844828953.21000004</v>
      </c>
      <c r="AG69" s="111">
        <f t="shared" si="28"/>
        <v>-105.33842823478344</v>
      </c>
    </row>
    <row r="70" spans="1:33" ht="24" customHeight="1">
      <c r="B70" s="109"/>
      <c r="C70" s="109"/>
      <c r="D70" s="119" t="s">
        <v>147</v>
      </c>
      <c r="E70" s="110">
        <f>+'1.สกลนคร ใส่เดือน พย มาด้วย'!E70+'2.กุสุมาลย์'!E70+'3.กุดบาก'!E70+'4.พระอาจารย์ฝั้น '!E70+'5.พังโคน ใส่มา 12 เดือน'!E70+'6.วาริชภูมิ'!E70+'7.นิคมน้ำอูน'!E70+'8.วานรนิวาส'!E70+'9.คำตากล้า'!E70+'10.พระอาจารย์มั่น'!E70+'11.อากาศอำนวย'!E70+'12.พระอาจารย์วัน'!E70+'13.เต่างอย'!E70+'14.โคกศรีสุพรรณ'!E70+'15.เจริญศิลป์'!E70+'16.โพนนาแก้ว'!E70+'17.สว่างแดนดิน'!E70+'18.พระอาจารย์แบน'!E70</f>
        <v>0</v>
      </c>
      <c r="F70" s="110">
        <f>+'1.สกลนคร ใส่เดือน พย มาด้วย'!F70+'2.กุสุมาลย์'!F70+'3.กุดบาก'!F70+'4.พระอาจารย์ฝั้น '!F70+'5.พังโคน ใส่มา 12 เดือน'!F70+'6.วาริชภูมิ'!F70+'7.นิคมน้ำอูน'!F70+'8.วานรนิวาส'!F70+'9.คำตากล้า'!F70+'10.พระอาจารย์มั่น'!F70+'11.อากาศอำนวย'!F70+'12.พระอาจารย์วัน'!F70+'13.เต่างอย'!F70+'14.โคกศรีสุพรรณ'!F70+'15.เจริญศิลป์'!F70+'16.โพนนาแก้ว'!F70+'17.สว่างแดนดิน'!F70+'18.พระอาจารย์แบน'!F70</f>
        <v>0</v>
      </c>
      <c r="G70" s="110">
        <f>+'1.สกลนคร ใส่เดือน พย มาด้วย'!G70+'2.กุสุมาลย์'!G70+'3.กุดบาก'!G70+'4.พระอาจารย์ฝั้น '!G70+'5.พังโคน ใส่มา 12 เดือน'!G70+'6.วาริชภูมิ'!G70+'7.นิคมน้ำอูน'!G70+'8.วานรนิวาส'!G70+'9.คำตากล้า'!G70+'10.พระอาจารย์มั่น'!G70+'11.อากาศอำนวย'!G70+'12.พระอาจารย์วัน'!G70+'13.เต่างอย'!G70+'14.โคกศรีสุพรรณ'!G70+'15.เจริญศิลป์'!G70+'16.โพนนาแก้ว'!G70+'17.สว่างแดนดิน'!G70+'18.พระอาจารย์แบน'!G70</f>
        <v>0</v>
      </c>
      <c r="H70" s="110">
        <f>+'1.สกลนคร ใส่เดือน พย มาด้วย'!H70+'2.กุสุมาลย์'!H70+'3.กุดบาก'!H70+'4.พระอาจารย์ฝั้น '!H70+'5.พังโคน ใส่มา 12 เดือน'!H70+'6.วาริชภูมิ'!H70+'7.นิคมน้ำอูน'!H70+'8.วานรนิวาส'!H70+'9.คำตากล้า'!H70+'10.พระอาจารย์มั่น'!H70+'11.อากาศอำนวย'!H70+'12.พระอาจารย์วัน'!H70+'13.เต่างอย'!H70+'14.โคกศรีสุพรรณ'!H70+'15.เจริญศิลป์'!H70+'16.โพนนาแก้ว'!H70+'17.สว่างแดนดิน'!H70+'18.พระอาจารย์แบน'!H70</f>
        <v>0</v>
      </c>
      <c r="I70" s="110">
        <f>+'1.สกลนคร ใส่เดือน พย มาด้วย'!I70+'2.กุสุมาลย์'!I70+'3.กุดบาก'!I70+'4.พระอาจารย์ฝั้น '!I70+'5.พังโคน ใส่มา 12 เดือน'!I70+'6.วาริชภูมิ'!I70+'7.นิคมน้ำอูน'!I70+'8.วานรนิวาส'!I70+'9.คำตากล้า'!I70+'10.พระอาจารย์มั่น'!I70+'11.อากาศอำนวย'!I70+'12.พระอาจารย์วัน'!I70+'13.เต่างอย'!I70+'14.โคกศรีสุพรรณ'!I70+'15.เจริญศิลป์'!I70+'16.โพนนาแก้ว'!I70+'17.สว่างแดนดิน'!I70+'18.พระอาจารย์แบน'!I70</f>
        <v>0</v>
      </c>
      <c r="J70" s="110">
        <f>+'1.สกลนคร ใส่เดือน พย มาด้วย'!J70+'2.กุสุมาลย์'!J70+'3.กุดบาก'!J70+'4.พระอาจารย์ฝั้น '!J70+'5.พังโคน ใส่มา 12 เดือน'!J70+'6.วาริชภูมิ'!J70+'7.นิคมน้ำอูน'!J70+'8.วานรนิวาส'!J70+'9.คำตากล้า'!J70+'10.พระอาจารย์มั่น'!J70+'11.อากาศอำนวย'!J70+'12.พระอาจารย์วัน'!J70+'13.เต่างอย'!J70+'14.โคกศรีสุพรรณ'!J70+'15.เจริญศิลป์'!J70+'16.โพนนาแก้ว'!J70+'17.สว่างแดนดิน'!J70+'18.พระอาจารย์แบน'!J70</f>
        <v>0</v>
      </c>
      <c r="K70" s="110">
        <f>+'1.สกลนคร ใส่เดือน พย มาด้วย'!K70+'2.กุสุมาลย์'!K70+'3.กุดบาก'!K70+'4.พระอาจารย์ฝั้น '!K70+'5.พังโคน ใส่มา 12 เดือน'!K70+'6.วาริชภูมิ'!K70+'7.นิคมน้ำอูน'!K70+'8.วานรนิวาส'!K70+'9.คำตากล้า'!K70+'10.พระอาจารย์มั่น'!K70+'11.อากาศอำนวย'!K70+'12.พระอาจารย์วัน'!K70+'13.เต่างอย'!K70+'14.โคกศรีสุพรรณ'!K70+'15.เจริญศิลป์'!K70+'16.โพนนาแก้ว'!K70+'17.สว่างแดนดิน'!K70+'18.พระอาจารย์แบน'!K70</f>
        <v>0</v>
      </c>
      <c r="L70" s="110">
        <f>+'1.สกลนคร ใส่เดือน พย มาด้วย'!L70+'2.กุสุมาลย์'!L70+'3.กุดบาก'!L70+'4.พระอาจารย์ฝั้น '!L70+'5.พังโคน ใส่มา 12 เดือน'!L70+'6.วาริชภูมิ'!L70+'7.นิคมน้ำอูน'!L70+'8.วานรนิวาส'!L70+'9.คำตากล้า'!L70+'10.พระอาจารย์มั่น'!L70+'11.อากาศอำนวย'!L70+'12.พระอาจารย์วัน'!L70+'13.เต่างอย'!L70+'14.โคกศรีสุพรรณ'!L70+'15.เจริญศิลป์'!L70+'16.โพนนาแก้ว'!L70+'17.สว่างแดนดิน'!L70+'18.พระอาจารย์แบน'!L70</f>
        <v>0</v>
      </c>
      <c r="M70" s="110">
        <f>+'1.สกลนคร ใส่เดือน พย มาด้วย'!M70+'2.กุสุมาลย์'!M70+'3.กุดบาก'!M70+'4.พระอาจารย์ฝั้น '!M70+'5.พังโคน ใส่มา 12 เดือน'!M70+'6.วาริชภูมิ'!M70+'7.นิคมน้ำอูน'!M70+'8.วานรนิวาส'!M70+'9.คำตากล้า'!M70+'10.พระอาจารย์มั่น'!M70+'11.อากาศอำนวย'!M70+'12.พระอาจารย์วัน'!M70+'13.เต่างอย'!M70+'14.โคกศรีสุพรรณ'!M70+'15.เจริญศิลป์'!M70+'16.โพนนาแก้ว'!M70+'17.สว่างแดนดิน'!M70+'18.พระอาจารย์แบน'!M70</f>
        <v>0</v>
      </c>
      <c r="N70" s="110">
        <f>+'1.สกลนคร ใส่เดือน พย มาด้วย'!N70+'2.กุสุมาลย์'!N70+'3.กุดบาก'!N70+'4.พระอาจารย์ฝั้น '!N70+'5.พังโคน ใส่มา 12 เดือน'!N70+'6.วาริชภูมิ'!N70+'7.นิคมน้ำอูน'!N70+'8.วานรนิวาส'!N70+'9.คำตากล้า'!N70+'10.พระอาจารย์มั่น'!N70+'11.อากาศอำนวย'!N70+'12.พระอาจารย์วัน'!N70+'13.เต่างอย'!N70+'14.โคกศรีสุพรรณ'!N70+'15.เจริญศิลป์'!N70+'16.โพนนาแก้ว'!N70+'17.สว่างแดนดิน'!N70+'18.พระอาจารย์แบน'!N70</f>
        <v>0</v>
      </c>
      <c r="O70" s="110">
        <f>+'1.สกลนคร ใส่เดือน พย มาด้วย'!O70+'2.กุสุมาลย์'!O70+'3.กุดบาก'!O70+'4.พระอาจารย์ฝั้น '!O70+'5.พังโคน ใส่มา 12 เดือน'!O70+'6.วาริชภูมิ'!O70+'7.นิคมน้ำอูน'!O70+'8.วานรนิวาส'!O70+'9.คำตากล้า'!O70+'10.พระอาจารย์มั่น'!O70+'11.อากาศอำนวย'!O70+'12.พระอาจารย์วัน'!O70+'13.เต่างอย'!O70+'14.โคกศรีสุพรรณ'!O70+'15.เจริญศิลป์'!O70+'16.โพนนาแก้ว'!O70+'17.สว่างแดนดิน'!O70+'18.พระอาจารย์แบน'!O70</f>
        <v>0</v>
      </c>
      <c r="P70" s="110">
        <f>+'1.สกลนคร ใส่เดือน พย มาด้วย'!P70+'2.กุสุมาลย์'!P70+'3.กุดบาก'!P70+'4.พระอาจารย์ฝั้น '!P70+'5.พังโคน ใส่มา 12 เดือน'!P70+'6.วาริชภูมิ'!P70+'7.นิคมน้ำอูน'!P70+'8.วานรนิวาส'!P70+'9.คำตากล้า'!P70+'10.พระอาจารย์มั่น'!P70+'11.อากาศอำนวย'!P70+'12.พระอาจารย์วัน'!P70+'13.เต่างอย'!P70+'14.โคกศรีสุพรรณ'!P70+'15.เจริญศิลป์'!P70+'16.โพนนาแก้ว'!P70+'17.สว่างแดนดิน'!P70+'18.พระอาจารย์แบน'!P70</f>
        <v>0</v>
      </c>
      <c r="Q70" s="110">
        <f>+'1.สกลนคร ใส่เดือน พย มาด้วย'!Q70+'2.กุสุมาลย์'!Q70+'3.กุดบาก'!Q70+'4.พระอาจารย์ฝั้น '!Q70+'5.พังโคน ใส่มา 12 เดือน'!Q70+'6.วาริชภูมิ'!Q70+'7.นิคมน้ำอูน'!Q70+'8.วานรนิวาส'!Q70+'9.คำตากล้า'!Q70+'10.พระอาจารย์มั่น'!Q70+'11.อากาศอำนวย'!Q70+'12.พระอาจารย์วัน'!Q70+'13.เต่างอย'!Q70+'14.โคกศรีสุพรรณ'!Q70+'15.เจริญศิลป์'!Q70+'16.โพนนาแก้ว'!Q70+'17.สว่างแดนดิน'!Q70+'18.พระอาจารย์แบน'!Q70</f>
        <v>0</v>
      </c>
      <c r="R70" s="110">
        <f>+'1.สกลนคร ใส่เดือน พย มาด้วย'!R70+'2.กุสุมาลย์'!R70+'3.กุดบาก'!R70+'4.พระอาจารย์ฝั้น '!R70+'5.พังโคน ใส่มา 12 เดือน'!R70+'6.วาริชภูมิ'!R70+'7.นิคมน้ำอูน'!R70+'8.วานรนิวาส'!R70+'9.คำตากล้า'!R70+'10.พระอาจารย์มั่น'!R70+'11.อากาศอำนวย'!R70+'12.พระอาจารย์วัน'!R70+'13.เต่างอย'!R70+'14.โคกศรีสุพรรณ'!R70+'15.เจริญศิลป์'!R70+'16.โพนนาแก้ว'!R70+'17.สว่างแดนดิน'!R70+'18.พระอาจารย์แบน'!R70</f>
        <v>0</v>
      </c>
      <c r="S70" s="110">
        <f>+'1.สกลนคร ใส่เดือน พย มาด้วย'!S70+'2.กุสุมาลย์'!S70+'3.กุดบาก'!S70+'4.พระอาจารย์ฝั้น '!S70+'5.พังโคน ใส่มา 12 เดือน'!S70+'6.วาริชภูมิ'!S70+'7.นิคมน้ำอูน'!S70+'8.วานรนิวาส'!S70+'9.คำตากล้า'!S70+'10.พระอาจารย์มั่น'!S70+'11.อากาศอำนวย'!S70+'12.พระอาจารย์วัน'!S70+'13.เต่างอย'!S70+'14.โคกศรีสุพรรณ'!S70+'15.เจริญศิลป์'!S70+'16.โพนนาแก้ว'!S70+'17.สว่างแดนดิน'!S70+'18.พระอาจารย์แบน'!S70</f>
        <v>0</v>
      </c>
      <c r="T70" s="110">
        <f>+'1.สกลนคร ใส่เดือน พย มาด้วย'!T70+'2.กุสุมาลย์'!T70+'3.กุดบาก'!T70+'4.พระอาจารย์ฝั้น '!T70+'5.พังโคน ใส่มา 12 เดือน'!T70+'6.วาริชภูมิ'!T70+'7.นิคมน้ำอูน'!T70+'8.วานรนิวาส'!T70+'9.คำตากล้า'!T70+'10.พระอาจารย์มั่น'!T70+'11.อากาศอำนวย'!T70+'12.พระอาจารย์วัน'!T70+'13.เต่างอย'!T70+'14.โคกศรีสุพรรณ'!T70+'15.เจริญศิลป์'!T70+'16.โพนนาแก้ว'!T70+'17.สว่างแดนดิน'!T70+'18.พระอาจารย์แบน'!T70</f>
        <v>0</v>
      </c>
      <c r="U70" s="110">
        <f>+'1.สกลนคร ใส่เดือน พย มาด้วย'!U70+'2.กุสุมาลย์'!U70+'3.กุดบาก'!U70+'4.พระอาจารย์ฝั้น '!U70+'5.พังโคน ใส่มา 12 เดือน'!U70+'6.วาริชภูมิ'!U70+'7.นิคมน้ำอูน'!U70+'8.วานรนิวาส'!U70+'9.คำตากล้า'!U70+'10.พระอาจารย์มั่น'!U70+'11.อากาศอำนวย'!U70+'12.พระอาจารย์วัน'!U70+'13.เต่างอย'!U70+'14.โคกศรีสุพรรณ'!U70+'15.เจริญศิลป์'!U70+'16.โพนนาแก้ว'!U70+'17.สว่างแดนดิน'!U70+'18.พระอาจารย์แบน'!U70</f>
        <v>0</v>
      </c>
      <c r="V70" s="110">
        <f>+'1.สกลนคร ใส่เดือน พย มาด้วย'!V70+'2.กุสุมาลย์'!V70+'3.กุดบาก'!V70+'4.พระอาจารย์ฝั้น '!V70+'5.พังโคน ใส่มา 12 เดือน'!V70+'6.วาริชภูมิ'!V70+'7.นิคมน้ำอูน'!V70+'8.วานรนิวาส'!V70+'9.คำตากล้า'!V70+'10.พระอาจารย์มั่น'!V70+'11.อากาศอำนวย'!V70+'12.พระอาจารย์วัน'!V70+'13.เต่างอย'!V70+'14.โคกศรีสุพรรณ'!V70+'15.เจริญศิลป์'!V70+'16.โพนนาแก้ว'!V70+'17.สว่างแดนดิน'!V70+'18.พระอาจารย์แบน'!V70</f>
        <v>0</v>
      </c>
      <c r="W70" s="110">
        <f>+'1.สกลนคร ใส่เดือน พย มาด้วย'!W70+'2.กุสุมาลย์'!W70+'3.กุดบาก'!W70+'4.พระอาจารย์ฝั้น '!W70+'5.พังโคน ใส่มา 12 เดือน'!W70+'6.วาริชภูมิ'!W70+'7.นิคมน้ำอูน'!W70+'8.วานรนิวาส'!W70+'9.คำตากล้า'!W70+'10.พระอาจารย์มั่น'!W70+'11.อากาศอำนวย'!W70+'12.พระอาจารย์วัน'!W70+'13.เต่างอย'!W70+'14.โคกศรีสุพรรณ'!W70+'15.เจริญศิลป์'!W70+'16.โพนนาแก้ว'!W70+'17.สว่างแดนดิน'!W70+'18.พระอาจารย์แบน'!W70</f>
        <v>0</v>
      </c>
      <c r="X70" s="110">
        <f>+'1.สกลนคร ใส่เดือน พย มาด้วย'!X70+'2.กุสุมาลย์'!X70+'3.กุดบาก'!X70+'4.พระอาจารย์ฝั้น '!X70+'5.พังโคน ใส่มา 12 เดือน'!X70+'6.วาริชภูมิ'!X70+'7.นิคมน้ำอูน'!X70+'8.วานรนิวาส'!X70+'9.คำตากล้า'!X70+'10.พระอาจารย์มั่น'!X70+'11.อากาศอำนวย'!X70+'12.พระอาจารย์วัน'!X70+'13.เต่างอย'!X70+'14.โคกศรีสุพรรณ'!X70+'15.เจริญศิลป์'!X70+'16.โพนนาแก้ว'!X70+'17.สว่างแดนดิน'!X70+'18.พระอาจารย์แบน'!X70</f>
        <v>0</v>
      </c>
      <c r="Y70" s="110">
        <f>+'1.สกลนคร ใส่เดือน พย มาด้วย'!Y70+'2.กุสุมาลย์'!Y70+'3.กุดบาก'!Y70+'4.พระอาจารย์ฝั้น '!Y70+'5.พังโคน ใส่มา 12 เดือน'!Y70+'6.วาริชภูมิ'!Y70+'7.นิคมน้ำอูน'!Y70+'8.วานรนิวาส'!Y70+'9.คำตากล้า'!Y70+'10.พระอาจารย์มั่น'!Y70+'11.อากาศอำนวย'!Y70+'12.พระอาจารย์วัน'!Y70+'13.เต่างอย'!Y70+'14.โคกศรีสุพรรณ'!Y70+'15.เจริญศิลป์'!Y70+'16.โพนนาแก้ว'!Y70+'17.สว่างแดนดิน'!Y70+'18.พระอาจารย์แบน'!Y70</f>
        <v>0</v>
      </c>
      <c r="Z70" s="110">
        <f>+'1.สกลนคร ใส่เดือน พย มาด้วย'!Z70+'2.กุสุมาลย์'!Z70+'3.กุดบาก'!Z70+'4.พระอาจารย์ฝั้น '!Z70+'5.พังโคน ใส่มา 12 เดือน'!Z70+'6.วาริชภูมิ'!Z70+'7.นิคมน้ำอูน'!Z70+'8.วานรนิวาส'!Z70+'9.คำตากล้า'!Z70+'10.พระอาจารย์มั่น'!Z70+'11.อากาศอำนวย'!Z70+'12.พระอาจารย์วัน'!Z70+'13.เต่างอย'!Z70+'14.โคกศรีสุพรรณ'!Z70+'15.เจริญศิลป์'!Z70+'16.โพนนาแก้ว'!Z70+'17.สว่างแดนดิน'!Z70+'18.พระอาจารย์แบน'!Z70</f>
        <v>0</v>
      </c>
      <c r="AA70" s="110">
        <f>+'1.สกลนคร ใส่เดือน พย มาด้วย'!AA70+'2.กุสุมาลย์'!AA70+'3.กุดบาก'!AA70+'4.พระอาจารย์ฝั้น '!AA70+'5.พังโคน ใส่มา 12 เดือน'!AA70+'6.วาริชภูมิ'!AA70+'7.นิคมน้ำอูน'!AA70+'8.วานรนิวาส'!AA70+'9.คำตากล้า'!AA70+'10.พระอาจารย์มั่น'!AA70+'11.อากาศอำนวย'!AA70+'12.พระอาจารย์วัน'!AA70+'13.เต่างอย'!AA70+'14.โคกศรีสุพรรณ'!AA70+'15.เจริญศิลป์'!AA70+'16.โพนนาแก้ว'!AA70+'17.สว่างแดนดิน'!AA70+'18.พระอาจารย์แบน'!AA70</f>
        <v>0</v>
      </c>
      <c r="AB70" s="110">
        <f>+'1.สกลนคร ใส่เดือน พย มาด้วย'!AB70+'2.กุสุมาลย์'!AB70+'3.กุดบาก'!AB70+'4.พระอาจารย์ฝั้น '!AB70+'5.พังโคน ใส่มา 12 เดือน'!AB70+'6.วาริชภูมิ'!AB70+'7.นิคมน้ำอูน'!AB70+'8.วานรนิวาส'!AB70+'9.คำตากล้า'!AB70+'10.พระอาจารย์มั่น'!AB70+'11.อากาศอำนวย'!AB70+'12.พระอาจารย์วัน'!AB70+'13.เต่างอย'!AB70+'14.โคกศรีสุพรรณ'!AB70+'15.เจริญศิลป์'!AB70+'16.โพนนาแก้ว'!AB70+'17.สว่างแดนดิน'!AB70+'18.พระอาจารย์แบน'!AB70</f>
        <v>0</v>
      </c>
      <c r="AC70" s="110">
        <f>+'1.สกลนคร ใส่เดือน พย มาด้วย'!AC70+'2.กุสุมาลย์'!AC70+'3.กุดบาก'!AC70+'4.พระอาจารย์ฝั้น '!AC70+'5.พังโคน ใส่มา 12 เดือน'!AC70+'6.วาริชภูมิ'!AC70+'7.นิคมน้ำอูน'!AC70+'8.วานรนิวาส'!AC70+'9.คำตากล้า'!AC70+'10.พระอาจารย์มั่น'!AC70+'11.อากาศอำนวย'!AC70+'12.พระอาจารย์วัน'!AC70+'13.เต่างอย'!AC70+'14.โคกศรีสุพรรณ'!AC70+'15.เจริญศิลป์'!AC70+'16.โพนนาแก้ว'!AC70+'17.สว่างแดนดิน'!AC70+'18.พระอาจารย์แบน'!AC70</f>
        <v>0</v>
      </c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-629377984.68203163</v>
      </c>
      <c r="F71" s="123" t="e">
        <f t="shared" si="31"/>
        <v>#VALUE!</v>
      </c>
      <c r="G71" s="123" t="e">
        <f t="shared" si="31"/>
        <v>#VALUE!</v>
      </c>
      <c r="H71" s="123">
        <f t="shared" si="31"/>
        <v>88643376.299999997</v>
      </c>
      <c r="I71" s="123">
        <f t="shared" si="31"/>
        <v>0</v>
      </c>
      <c r="J71" s="123">
        <f t="shared" si="31"/>
        <v>8034204.6600000011</v>
      </c>
      <c r="K71" s="123">
        <f t="shared" si="31"/>
        <v>0</v>
      </c>
      <c r="L71" s="123">
        <f t="shared" si="31"/>
        <v>-8611279.9199999981</v>
      </c>
      <c r="M71" s="123">
        <f t="shared" si="31"/>
        <v>0</v>
      </c>
      <c r="N71" s="123">
        <f t="shared" si="31"/>
        <v>6690934.6199999992</v>
      </c>
      <c r="O71" s="123">
        <f t="shared" si="31"/>
        <v>0</v>
      </c>
      <c r="P71" s="123">
        <f t="shared" si="31"/>
        <v>4987652.1800000034</v>
      </c>
      <c r="Q71" s="123">
        <f t="shared" si="31"/>
        <v>0</v>
      </c>
      <c r="R71" s="123">
        <f t="shared" si="31"/>
        <v>371378.6900000032</v>
      </c>
      <c r="S71" s="123">
        <f t="shared" si="31"/>
        <v>0</v>
      </c>
      <c r="T71" s="123">
        <f t="shared" si="31"/>
        <v>-7011909.7400000002</v>
      </c>
      <c r="U71" s="123">
        <f t="shared" si="31"/>
        <v>0</v>
      </c>
      <c r="V71" s="123">
        <f t="shared" si="31"/>
        <v>1407818.3100000042</v>
      </c>
      <c r="W71" s="123">
        <f t="shared" si="31"/>
        <v>0</v>
      </c>
      <c r="X71" s="123">
        <f t="shared" si="31"/>
        <v>-3618217.0599999987</v>
      </c>
      <c r="Y71" s="123">
        <f t="shared" si="31"/>
        <v>0</v>
      </c>
      <c r="Z71" s="123">
        <f t="shared" si="31"/>
        <v>-3435010.4500000011</v>
      </c>
      <c r="AA71" s="123">
        <f t="shared" si="31"/>
        <v>0</v>
      </c>
      <c r="AB71" s="123">
        <f t="shared" si="31"/>
        <v>-7164848.5300000012</v>
      </c>
      <c r="AC71" s="123">
        <f t="shared" si="31"/>
        <v>0</v>
      </c>
      <c r="AD71" s="115" t="e">
        <f t="shared" si="25"/>
        <v>#VALUE!</v>
      </c>
      <c r="AE71" s="116" t="e">
        <f t="shared" si="26"/>
        <v>#VALUE!</v>
      </c>
      <c r="AF71" s="115" t="e">
        <f t="shared" si="27"/>
        <v>#VALUE!</v>
      </c>
      <c r="AG71" s="116" t="e">
        <f t="shared" si="28"/>
        <v>#VALUE!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f>+'1.สกลนคร ใส่เดือน พย มาด้วย'!E74+'2.กุสุมาลย์'!E74+'3.กุดบาก'!E74+'4.พระอาจารย์ฝั้น '!E74+'5.พังโคน ใส่มา 12 เดือน'!E74+'6.วาริชภูมิ'!E74+'7.นิคมน้ำอูน'!E74+'8.วานรนิวาส'!E74+'9.คำตากล้า'!E74+'10.พระอาจารย์มั่น'!E74+'11.อากาศอำนวย'!E74+'12.พระอาจารย์วัน'!E74+'13.เต่างอย'!E74+'14.โคกศรีสุพรรณ'!E74+'15.เจริญศิลป์'!E74+'16.โพนนาแก้ว'!E74+'17.สว่างแดนดิน'!E74+'18.พระอาจารย์แบน'!E74</f>
        <v>153490.25</v>
      </c>
      <c r="F74" s="110">
        <f>+'1.สกลนคร ใส่เดือน พย มาด้วย'!F74+'2.กุสุมาลย์'!F74+'3.กุดบาก'!F74+'4.พระอาจารย์ฝั้น '!F74+'5.พังโคน ใส่มา 12 เดือน'!F74+'6.วาริชภูมิ'!F74+'7.นิคมน้ำอูน'!F74+'8.วานรนิวาส'!F74+'9.คำตากล้า'!F74+'10.พระอาจารย์มั่น'!F74+'11.อากาศอำนวย'!F74+'12.พระอาจารย์วัน'!F74+'13.เต่างอย'!F74+'14.โคกศรีสุพรรณ'!F74+'15.เจริญศิลป์'!F74+'16.โพนนาแก้ว'!F74+'17.สว่างแดนดิน'!F74+'18.พระอาจารย์แบน'!F74</f>
        <v>67873.66</v>
      </c>
      <c r="G74" s="110">
        <f>+'1.สกลนคร ใส่เดือน พย มาด้วย'!G74+'2.กุสุมาลย์'!G74+'3.กุดบาก'!G74+'4.พระอาจารย์ฝั้น '!G74+'5.พังโคน ใส่มา 12 เดือน'!G74+'6.วาริชภูมิ'!G74+'7.นิคมน้ำอูน'!G74+'8.วานรนิวาส'!G74+'9.คำตากล้า'!G74+'10.พระอาจารย์มั่น'!G74+'11.อากาศอำนวย'!G74+'12.พระอาจารย์วัน'!G74+'13.เต่างอย'!G74+'14.โคกศรีสุพรรณ'!G74+'15.เจริญศิลป์'!G74+'16.โพนนาแก้ว'!G74+'17.สว่างแดนดิน'!G74+'18.พระอาจารย์แบน'!G74</f>
        <v>122104.08</v>
      </c>
      <c r="H74" s="110">
        <f>+'1.สกลนคร ใส่เดือน พย มาด้วย'!H74+'2.กุสุมาลย์'!H74+'3.กุดบาก'!H74+'4.พระอาจารย์ฝั้น '!H74+'5.พังโคน ใส่มา 12 เดือน'!H74+'6.วาริชภูมิ'!H74+'7.นิคมน้ำอูน'!H74+'8.วานรนิวาส'!H74+'9.คำตากล้า'!H74+'10.พระอาจารย์มั่น'!H74+'11.อากาศอำนวย'!H74+'12.พระอาจารย์วัน'!H74+'13.เต่างอย'!H74+'14.โคกศรีสุพรรณ'!H74+'15.เจริญศิลป์'!H74+'16.โพนนาแก้ว'!H74+'17.สว่างแดนดิน'!H74+'18.พระอาจารย์แบน'!H74</f>
        <v>0</v>
      </c>
      <c r="I74" s="110">
        <f>+'1.สกลนคร ใส่เดือน พย มาด้วย'!I74+'2.กุสุมาลย์'!I74+'3.กุดบาก'!I74+'4.พระอาจารย์ฝั้น '!I74+'5.พังโคน ใส่มา 12 เดือน'!I74+'6.วาริชภูมิ'!I74+'7.นิคมน้ำอูน'!I74+'8.วานรนิวาส'!I74+'9.คำตากล้า'!I74+'10.พระอาจารย์มั่น'!I74+'11.อากาศอำนวย'!I74+'12.พระอาจารย์วัน'!I74+'13.เต่างอย'!I74+'14.โคกศรีสุพรรณ'!I74+'15.เจริญศิลป์'!I74+'16.โพนนาแก้ว'!I74+'17.สว่างแดนดิน'!I74+'18.พระอาจารย์แบน'!I74</f>
        <v>0</v>
      </c>
      <c r="J74" s="110">
        <f>+'1.สกลนคร ใส่เดือน พย มาด้วย'!J74+'2.กุสุมาลย์'!J74+'3.กุดบาก'!J74+'4.พระอาจารย์ฝั้น '!J74+'5.พังโคน ใส่มา 12 เดือน'!J74+'6.วาริชภูมิ'!J74+'7.นิคมน้ำอูน'!J74+'8.วานรนิวาส'!J74+'9.คำตากล้า'!J74+'10.พระอาจารย์มั่น'!J74+'11.อากาศอำนวย'!J74+'12.พระอาจารย์วัน'!J74+'13.เต่างอย'!J74+'14.โคกศรีสุพรรณ'!J74+'15.เจริญศิลป์'!J74+'16.โพนนาแก้ว'!J74+'17.สว่างแดนดิน'!J74+'18.พระอาจารย์แบน'!J74</f>
        <v>0</v>
      </c>
      <c r="K74" s="110">
        <f>+'1.สกลนคร ใส่เดือน พย มาด้วย'!K74+'2.กุสุมาลย์'!K74+'3.กุดบาก'!K74+'4.พระอาจารย์ฝั้น '!K74+'5.พังโคน ใส่มา 12 เดือน'!K74+'6.วาริชภูมิ'!K74+'7.นิคมน้ำอูน'!K74+'8.วานรนิวาส'!K74+'9.คำตากล้า'!K74+'10.พระอาจารย์มั่น'!K74+'11.อากาศอำนวย'!K74+'12.พระอาจารย์วัน'!K74+'13.เต่างอย'!K74+'14.โคกศรีสุพรรณ'!K74+'15.เจริญศิลป์'!K74+'16.โพนนาแก้ว'!K74+'17.สว่างแดนดิน'!K74+'18.พระอาจารย์แบน'!K74</f>
        <v>0</v>
      </c>
      <c r="L74" s="110">
        <f>+'1.สกลนคร ใส่เดือน พย มาด้วย'!L74+'2.กุสุมาลย์'!L74+'3.กุดบาก'!L74+'4.พระอาจารย์ฝั้น '!L74+'5.พังโคน ใส่มา 12 เดือน'!L74+'6.วาริชภูมิ'!L74+'7.นิคมน้ำอูน'!L74+'8.วานรนิวาส'!L74+'9.คำตากล้า'!L74+'10.พระอาจารย์มั่น'!L74+'11.อากาศอำนวย'!L74+'12.พระอาจารย์วัน'!L74+'13.เต่างอย'!L74+'14.โคกศรีสุพรรณ'!L74+'15.เจริญศิลป์'!L74+'16.โพนนาแก้ว'!L74+'17.สว่างแดนดิน'!L74+'18.พระอาจารย์แบน'!L74</f>
        <v>0</v>
      </c>
      <c r="M74" s="110">
        <f>+'1.สกลนคร ใส่เดือน พย มาด้วย'!M74+'2.กุสุมาลย์'!M74+'3.กุดบาก'!M74+'4.พระอาจารย์ฝั้น '!M74+'5.พังโคน ใส่มา 12 เดือน'!M74+'6.วาริชภูมิ'!M74+'7.นิคมน้ำอูน'!M74+'8.วานรนิวาส'!M74+'9.คำตากล้า'!M74+'10.พระอาจารย์มั่น'!M74+'11.อากาศอำนวย'!M74+'12.พระอาจารย์วัน'!M74+'13.เต่างอย'!M74+'14.โคกศรีสุพรรณ'!M74+'15.เจริญศิลป์'!M74+'16.โพนนาแก้ว'!M74+'17.สว่างแดนดิน'!M74+'18.พระอาจารย์แบน'!M74</f>
        <v>0</v>
      </c>
      <c r="N74" s="110">
        <f>+'1.สกลนคร ใส่เดือน พย มาด้วย'!N74+'2.กุสุมาลย์'!N74+'3.กุดบาก'!N74+'4.พระอาจารย์ฝั้น '!N74+'5.พังโคน ใส่มา 12 เดือน'!N74+'6.วาริชภูมิ'!N74+'7.นิคมน้ำอูน'!N74+'8.วานรนิวาส'!N74+'9.คำตากล้า'!N74+'10.พระอาจารย์มั่น'!N74+'11.อากาศอำนวย'!N74+'12.พระอาจารย์วัน'!N74+'13.เต่างอย'!N74+'14.โคกศรีสุพรรณ'!N74+'15.เจริญศิลป์'!N74+'16.โพนนาแก้ว'!N74+'17.สว่างแดนดิน'!N74+'18.พระอาจารย์แบน'!N74</f>
        <v>0</v>
      </c>
      <c r="O74" s="110">
        <f>+'1.สกลนคร ใส่เดือน พย มาด้วย'!O74+'2.กุสุมาลย์'!O74+'3.กุดบาก'!O74+'4.พระอาจารย์ฝั้น '!O74+'5.พังโคน ใส่มา 12 เดือน'!O74+'6.วาริชภูมิ'!O74+'7.นิคมน้ำอูน'!O74+'8.วานรนิวาส'!O74+'9.คำตากล้า'!O74+'10.พระอาจารย์มั่น'!O74+'11.อากาศอำนวย'!O74+'12.พระอาจารย์วัน'!O74+'13.เต่างอย'!O74+'14.โคกศรีสุพรรณ'!O74+'15.เจริญศิลป์'!O74+'16.โพนนาแก้ว'!O74+'17.สว่างแดนดิน'!O74+'18.พระอาจารย์แบน'!O74</f>
        <v>0</v>
      </c>
      <c r="P74" s="110">
        <f>+'1.สกลนคร ใส่เดือน พย มาด้วย'!P74+'2.กุสุมาลย์'!P74+'3.กุดบาก'!P74+'4.พระอาจารย์ฝั้น '!P74+'5.พังโคน ใส่มา 12 เดือน'!P74+'6.วาริชภูมิ'!P74+'7.นิคมน้ำอูน'!P74+'8.วานรนิวาส'!P74+'9.คำตากล้า'!P74+'10.พระอาจารย์มั่น'!P74+'11.อากาศอำนวย'!P74+'12.พระอาจารย์วัน'!P74+'13.เต่างอย'!P74+'14.โคกศรีสุพรรณ'!P74+'15.เจริญศิลป์'!P74+'16.โพนนาแก้ว'!P74+'17.สว่างแดนดิน'!P74+'18.พระอาจารย์แบน'!P74</f>
        <v>0</v>
      </c>
      <c r="Q74" s="110">
        <f>+'1.สกลนคร ใส่เดือน พย มาด้วย'!Q74+'2.กุสุมาลย์'!Q74+'3.กุดบาก'!Q74+'4.พระอาจารย์ฝั้น '!Q74+'5.พังโคน ใส่มา 12 เดือน'!Q74+'6.วาริชภูมิ'!Q74+'7.นิคมน้ำอูน'!Q74+'8.วานรนิวาส'!Q74+'9.คำตากล้า'!Q74+'10.พระอาจารย์มั่น'!Q74+'11.อากาศอำนวย'!Q74+'12.พระอาจารย์วัน'!Q74+'13.เต่างอย'!Q74+'14.โคกศรีสุพรรณ'!Q74+'15.เจริญศิลป์'!Q74+'16.โพนนาแก้ว'!Q74+'17.สว่างแดนดิน'!Q74+'18.พระอาจารย์แบน'!Q74</f>
        <v>0</v>
      </c>
      <c r="R74" s="110">
        <f>+'1.สกลนคร ใส่เดือน พย มาด้วย'!R74+'2.กุสุมาลย์'!R74+'3.กุดบาก'!R74+'4.พระอาจารย์ฝั้น '!R74+'5.พังโคน ใส่มา 12 เดือน'!R74+'6.วาริชภูมิ'!R74+'7.นิคมน้ำอูน'!R74+'8.วานรนิวาส'!R74+'9.คำตากล้า'!R74+'10.พระอาจารย์มั่น'!R74+'11.อากาศอำนวย'!R74+'12.พระอาจารย์วัน'!R74+'13.เต่างอย'!R74+'14.โคกศรีสุพรรณ'!R74+'15.เจริญศิลป์'!R74+'16.โพนนาแก้ว'!R74+'17.สว่างแดนดิน'!R74+'18.พระอาจารย์แบน'!R74</f>
        <v>0</v>
      </c>
      <c r="S74" s="110">
        <f>+'1.สกลนคร ใส่เดือน พย มาด้วย'!S74+'2.กุสุมาลย์'!S74+'3.กุดบาก'!S74+'4.พระอาจารย์ฝั้น '!S74+'5.พังโคน ใส่มา 12 เดือน'!S74+'6.วาริชภูมิ'!S74+'7.นิคมน้ำอูน'!S74+'8.วานรนิวาส'!S74+'9.คำตากล้า'!S74+'10.พระอาจารย์มั่น'!S74+'11.อากาศอำนวย'!S74+'12.พระอาจารย์วัน'!S74+'13.เต่างอย'!S74+'14.โคกศรีสุพรรณ'!S74+'15.เจริญศิลป์'!S74+'16.โพนนาแก้ว'!S74+'17.สว่างแดนดิน'!S74+'18.พระอาจารย์แบน'!S74</f>
        <v>0</v>
      </c>
      <c r="T74" s="110">
        <f>+'1.สกลนคร ใส่เดือน พย มาด้วย'!T74+'2.กุสุมาลย์'!T74+'3.กุดบาก'!T74+'4.พระอาจารย์ฝั้น '!T74+'5.พังโคน ใส่มา 12 เดือน'!T74+'6.วาริชภูมิ'!T74+'7.นิคมน้ำอูน'!T74+'8.วานรนิวาส'!T74+'9.คำตากล้า'!T74+'10.พระอาจารย์มั่น'!T74+'11.อากาศอำนวย'!T74+'12.พระอาจารย์วัน'!T74+'13.เต่างอย'!T74+'14.โคกศรีสุพรรณ'!T74+'15.เจริญศิลป์'!T74+'16.โพนนาแก้ว'!T74+'17.สว่างแดนดิน'!T74+'18.พระอาจารย์แบน'!T74</f>
        <v>0</v>
      </c>
      <c r="U74" s="110">
        <f>+'1.สกลนคร ใส่เดือน พย มาด้วย'!U74+'2.กุสุมาลย์'!U74+'3.กุดบาก'!U74+'4.พระอาจารย์ฝั้น '!U74+'5.พังโคน ใส่มา 12 เดือน'!U74+'6.วาริชภูมิ'!U74+'7.นิคมน้ำอูน'!U74+'8.วานรนิวาส'!U74+'9.คำตากล้า'!U74+'10.พระอาจารย์มั่น'!U74+'11.อากาศอำนวย'!U74+'12.พระอาจารย์วัน'!U74+'13.เต่างอย'!U74+'14.โคกศรีสุพรรณ'!U74+'15.เจริญศิลป์'!U74+'16.โพนนาแก้ว'!U74+'17.สว่างแดนดิน'!U74+'18.พระอาจารย์แบน'!U74</f>
        <v>0</v>
      </c>
      <c r="V74" s="110">
        <f>+'1.สกลนคร ใส่เดือน พย มาด้วย'!V74+'2.กุสุมาลย์'!V74+'3.กุดบาก'!V74+'4.พระอาจารย์ฝั้น '!V74+'5.พังโคน ใส่มา 12 เดือน'!V74+'6.วาริชภูมิ'!V74+'7.นิคมน้ำอูน'!V74+'8.วานรนิวาส'!V74+'9.คำตากล้า'!V74+'10.พระอาจารย์มั่น'!V74+'11.อากาศอำนวย'!V74+'12.พระอาจารย์วัน'!V74+'13.เต่างอย'!V74+'14.โคกศรีสุพรรณ'!V74+'15.เจริญศิลป์'!V74+'16.โพนนาแก้ว'!V74+'17.สว่างแดนดิน'!V74+'18.พระอาจารย์แบน'!V74</f>
        <v>0</v>
      </c>
      <c r="W74" s="110">
        <f>+'1.สกลนคร ใส่เดือน พย มาด้วย'!W74+'2.กุสุมาลย์'!W74+'3.กุดบาก'!W74+'4.พระอาจารย์ฝั้น '!W74+'5.พังโคน ใส่มา 12 เดือน'!W74+'6.วาริชภูมิ'!W74+'7.นิคมน้ำอูน'!W74+'8.วานรนิวาส'!W74+'9.คำตากล้า'!W74+'10.พระอาจารย์มั่น'!W74+'11.อากาศอำนวย'!W74+'12.พระอาจารย์วัน'!W74+'13.เต่างอย'!W74+'14.โคกศรีสุพรรณ'!W74+'15.เจริญศิลป์'!W74+'16.โพนนาแก้ว'!W74+'17.สว่างแดนดิน'!W74+'18.พระอาจารย์แบน'!W74</f>
        <v>0</v>
      </c>
      <c r="X74" s="110">
        <f>+'1.สกลนคร ใส่เดือน พย มาด้วย'!X74+'2.กุสุมาลย์'!X74+'3.กุดบาก'!X74+'4.พระอาจารย์ฝั้น '!X74+'5.พังโคน ใส่มา 12 เดือน'!X74+'6.วาริชภูมิ'!X74+'7.นิคมน้ำอูน'!X74+'8.วานรนิวาส'!X74+'9.คำตากล้า'!X74+'10.พระอาจารย์มั่น'!X74+'11.อากาศอำนวย'!X74+'12.พระอาจารย์วัน'!X74+'13.เต่างอย'!X74+'14.โคกศรีสุพรรณ'!X74+'15.เจริญศิลป์'!X74+'16.โพนนาแก้ว'!X74+'17.สว่างแดนดิน'!X74+'18.พระอาจารย์แบน'!X74</f>
        <v>0</v>
      </c>
      <c r="Y74" s="110">
        <f>+'1.สกลนคร ใส่เดือน พย มาด้วย'!Y74+'2.กุสุมาลย์'!Y74+'3.กุดบาก'!Y74+'4.พระอาจารย์ฝั้น '!Y74+'5.พังโคน ใส่มา 12 เดือน'!Y74+'6.วาริชภูมิ'!Y74+'7.นิคมน้ำอูน'!Y74+'8.วานรนิวาส'!Y74+'9.คำตากล้า'!Y74+'10.พระอาจารย์มั่น'!Y74+'11.อากาศอำนวย'!Y74+'12.พระอาจารย์วัน'!Y74+'13.เต่างอย'!Y74+'14.โคกศรีสุพรรณ'!Y74+'15.เจริญศิลป์'!Y74+'16.โพนนาแก้ว'!Y74+'17.สว่างแดนดิน'!Y74+'18.พระอาจารย์แบน'!Y74</f>
        <v>0</v>
      </c>
      <c r="Z74" s="110">
        <f>+'1.สกลนคร ใส่เดือน พย มาด้วย'!Z74+'2.กุสุมาลย์'!Z74+'3.กุดบาก'!Z74+'4.พระอาจารย์ฝั้น '!Z74+'5.พังโคน ใส่มา 12 เดือน'!Z74+'6.วาริชภูมิ'!Z74+'7.นิคมน้ำอูน'!Z74+'8.วานรนิวาส'!Z74+'9.คำตากล้า'!Z74+'10.พระอาจารย์มั่น'!Z74+'11.อากาศอำนวย'!Z74+'12.พระอาจารย์วัน'!Z74+'13.เต่างอย'!Z74+'14.โคกศรีสุพรรณ'!Z74+'15.เจริญศิลป์'!Z74+'16.โพนนาแก้ว'!Z74+'17.สว่างแดนดิน'!Z74+'18.พระอาจารย์แบน'!Z74</f>
        <v>0</v>
      </c>
      <c r="AA74" s="110">
        <f>+'1.สกลนคร ใส่เดือน พย มาด้วย'!AA74+'2.กุสุมาลย์'!AA74+'3.กุดบาก'!AA74+'4.พระอาจารย์ฝั้น '!AA74+'5.พังโคน ใส่มา 12 เดือน'!AA74+'6.วาริชภูมิ'!AA74+'7.นิคมน้ำอูน'!AA74+'8.วานรนิวาส'!AA74+'9.คำตากล้า'!AA74+'10.พระอาจารย์มั่น'!AA74+'11.อากาศอำนวย'!AA74+'12.พระอาจารย์วัน'!AA74+'13.เต่างอย'!AA74+'14.โคกศรีสุพรรณ'!AA74+'15.เจริญศิลป์'!AA74+'16.โพนนาแก้ว'!AA74+'17.สว่างแดนดิน'!AA74+'18.พระอาจารย์แบน'!AA74</f>
        <v>0</v>
      </c>
      <c r="AB74" s="110">
        <f>+'1.สกลนคร ใส่เดือน พย มาด้วย'!AB74+'2.กุสุมาลย์'!AB74+'3.กุดบาก'!AB74+'4.พระอาจารย์ฝั้น '!AB74+'5.พังโคน ใส่มา 12 เดือน'!AB74+'6.วาริชภูมิ'!AB74+'7.นิคมน้ำอูน'!AB74+'8.วานรนิวาส'!AB74+'9.คำตากล้า'!AB74+'10.พระอาจารย์มั่น'!AB74+'11.อากาศอำนวย'!AB74+'12.พระอาจารย์วัน'!AB74+'13.เต่างอย'!AB74+'14.โคกศรีสุพรรณ'!AB74+'15.เจริญศิลป์'!AB74+'16.โพนนาแก้ว'!AB74+'17.สว่างแดนดิน'!AB74+'18.พระอาจารย์แบน'!AB74</f>
        <v>0</v>
      </c>
      <c r="AC74" s="110">
        <f>+'1.สกลนคร ใส่เดือน พย มาด้วย'!AC74+'2.กุสุมาลย์'!AC74+'3.กุดบาก'!AC74+'4.พระอาจารย์ฝั้น '!AC74+'5.พังโคน ใส่มา 12 เดือน'!AC74+'6.วาริชภูมิ'!AC74+'7.นิคมน้ำอูน'!AC74+'8.วานรนิวาส'!AC74+'9.คำตากล้า'!AC74+'10.พระอาจารย์มั่น'!AC74+'11.อากาศอำนวย'!AC74+'12.พระอาจารย์วัน'!AC74+'13.เต่างอย'!AC74+'14.โคกศรีสุพรรณ'!AC74+'15.เจริญศิลป์'!AC74+'16.โพนนาแก้ว'!AC74+'17.สว่างแดนดิน'!AC74+'18.พระอาจารย์แบน'!AC74</f>
        <v>0</v>
      </c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f>+'1.สกลนคร ใส่เดือน พย มาด้วย'!E75+'2.กุสุมาลย์'!E75+'3.กุดบาก'!E75+'4.พระอาจารย์ฝั้น '!E75+'5.พังโคน ใส่มา 12 เดือน'!E75+'6.วาริชภูมิ'!E75+'7.นิคมน้ำอูน'!E75+'8.วานรนิวาส'!E75+'9.คำตากล้า'!E75+'10.พระอาจารย์มั่น'!E75+'11.อากาศอำนวย'!E75+'12.พระอาจารย์วัน'!E75+'13.เต่างอย'!E75+'14.โคกศรีสุพรรณ'!E75+'15.เจริญศิลป์'!E75+'16.โพนนาแก้ว'!E75+'17.สว่างแดนดิน'!E75+'18.พระอาจารย์แบน'!E75</f>
        <v>235870478.78999999</v>
      </c>
      <c r="F75" s="110">
        <f>+'1.สกลนคร ใส่เดือน พย มาด้วย'!F75+'2.กุสุมาลย์'!F75+'3.กุดบาก'!F75+'4.พระอาจารย์ฝั้น '!F75+'5.พังโคน ใส่มา 12 เดือน'!F75+'6.วาริชภูมิ'!F75+'7.นิคมน้ำอูน'!F75+'8.วานรนิวาส'!F75+'9.คำตากล้า'!F75+'10.พระอาจารย์มั่น'!F75+'11.อากาศอำนวย'!F75+'12.พระอาจารย์วัน'!F75+'13.เต่างอย'!F75+'14.โคกศรีสุพรรณ'!F75+'15.เจริญศิลป์'!F75+'16.โพนนาแก้ว'!F75+'17.สว่างแดนดิน'!F75+'18.พระอาจารย์แบน'!F75</f>
        <v>37149587.140000001</v>
      </c>
      <c r="G75" s="110">
        <f>+'1.สกลนคร ใส่เดือน พย มาด้วย'!G75+'2.กุสุมาลย์'!G75+'3.กุดบาก'!G75+'4.พระอาจารย์ฝั้น '!G75+'5.พังโคน ใส่มา 12 เดือน'!G75+'6.วาริชภูมิ'!G75+'7.นิคมน้ำอูน'!G75+'8.วานรนิวาส'!G75+'9.คำตากล้า'!G75+'10.พระอาจารย์มั่น'!G75+'11.อากาศอำนวย'!G75+'12.พระอาจารย์วัน'!G75+'13.เต่างอย'!G75+'14.โคกศรีสุพรรณ'!G75+'15.เจริญศิลป์'!G75+'16.โพนนาแก้ว'!G75+'17.สว่างแดนดิน'!G75+'18.พระอาจารย์แบน'!G75</f>
        <v>62382511.330000006</v>
      </c>
      <c r="H75" s="110">
        <f>+'1.สกลนคร ใส่เดือน พย มาด้วย'!H75+'2.กุสุมาลย์'!H75+'3.กุดบาก'!H75+'4.พระอาจารย์ฝั้น '!H75+'5.พังโคน ใส่มา 12 เดือน'!H75+'6.วาริชภูมิ'!H75+'7.นิคมน้ำอูน'!H75+'8.วานรนิวาส'!H75+'9.คำตากล้า'!H75+'10.พระอาจารย์มั่น'!H75+'11.อากาศอำนวย'!H75+'12.พระอาจารย์วัน'!H75+'13.เต่างอย'!H75+'14.โคกศรีสุพรรณ'!H75+'15.เจริญศิลป์'!H75+'16.โพนนาแก้ว'!H75+'17.สว่างแดนดิน'!H75+'18.พระอาจารย์แบน'!H75</f>
        <v>0</v>
      </c>
      <c r="I75" s="110">
        <f>+'1.สกลนคร ใส่เดือน พย มาด้วย'!I75+'2.กุสุมาลย์'!I75+'3.กุดบาก'!I75+'4.พระอาจารย์ฝั้น '!I75+'5.พังโคน ใส่มา 12 เดือน'!I75+'6.วาริชภูมิ'!I75+'7.นิคมน้ำอูน'!I75+'8.วานรนิวาส'!I75+'9.คำตากล้า'!I75+'10.พระอาจารย์มั่น'!I75+'11.อากาศอำนวย'!I75+'12.พระอาจารย์วัน'!I75+'13.เต่างอย'!I75+'14.โคกศรีสุพรรณ'!I75+'15.เจริญศิลป์'!I75+'16.โพนนาแก้ว'!I75+'17.สว่างแดนดิน'!I75+'18.พระอาจารย์แบน'!I75</f>
        <v>0</v>
      </c>
      <c r="J75" s="110">
        <f>+'1.สกลนคร ใส่เดือน พย มาด้วย'!J75+'2.กุสุมาลย์'!J75+'3.กุดบาก'!J75+'4.พระอาจารย์ฝั้น '!J75+'5.พังโคน ใส่มา 12 เดือน'!J75+'6.วาริชภูมิ'!J75+'7.นิคมน้ำอูน'!J75+'8.วานรนิวาส'!J75+'9.คำตากล้า'!J75+'10.พระอาจารย์มั่น'!J75+'11.อากาศอำนวย'!J75+'12.พระอาจารย์วัน'!J75+'13.เต่างอย'!J75+'14.โคกศรีสุพรรณ'!J75+'15.เจริญศิลป์'!J75+'16.โพนนาแก้ว'!J75+'17.สว่างแดนดิน'!J75+'18.พระอาจารย์แบน'!J75</f>
        <v>0</v>
      </c>
      <c r="K75" s="110">
        <f>+'1.สกลนคร ใส่เดือน พย มาด้วย'!K75+'2.กุสุมาลย์'!K75+'3.กุดบาก'!K75+'4.พระอาจารย์ฝั้น '!K75+'5.พังโคน ใส่มา 12 เดือน'!K75+'6.วาริชภูมิ'!K75+'7.นิคมน้ำอูน'!K75+'8.วานรนิวาส'!K75+'9.คำตากล้า'!K75+'10.พระอาจารย์มั่น'!K75+'11.อากาศอำนวย'!K75+'12.พระอาจารย์วัน'!K75+'13.เต่างอย'!K75+'14.โคกศรีสุพรรณ'!K75+'15.เจริญศิลป์'!K75+'16.โพนนาแก้ว'!K75+'17.สว่างแดนดิน'!K75+'18.พระอาจารย์แบน'!K75</f>
        <v>0</v>
      </c>
      <c r="L75" s="110">
        <f>+'1.สกลนคร ใส่เดือน พย มาด้วย'!L75+'2.กุสุมาลย์'!L75+'3.กุดบาก'!L75+'4.พระอาจารย์ฝั้น '!L75+'5.พังโคน ใส่มา 12 เดือน'!L75+'6.วาริชภูมิ'!L75+'7.นิคมน้ำอูน'!L75+'8.วานรนิวาส'!L75+'9.คำตากล้า'!L75+'10.พระอาจารย์มั่น'!L75+'11.อากาศอำนวย'!L75+'12.พระอาจารย์วัน'!L75+'13.เต่างอย'!L75+'14.โคกศรีสุพรรณ'!L75+'15.เจริญศิลป์'!L75+'16.โพนนาแก้ว'!L75+'17.สว่างแดนดิน'!L75+'18.พระอาจารย์แบน'!L75</f>
        <v>0</v>
      </c>
      <c r="M75" s="110">
        <f>+'1.สกลนคร ใส่เดือน พย มาด้วย'!M75+'2.กุสุมาลย์'!M75+'3.กุดบาก'!M75+'4.พระอาจารย์ฝั้น '!M75+'5.พังโคน ใส่มา 12 เดือน'!M75+'6.วาริชภูมิ'!M75+'7.นิคมน้ำอูน'!M75+'8.วานรนิวาส'!M75+'9.คำตากล้า'!M75+'10.พระอาจารย์มั่น'!M75+'11.อากาศอำนวย'!M75+'12.พระอาจารย์วัน'!M75+'13.เต่างอย'!M75+'14.โคกศรีสุพรรณ'!M75+'15.เจริญศิลป์'!M75+'16.โพนนาแก้ว'!M75+'17.สว่างแดนดิน'!M75+'18.พระอาจารย์แบน'!M75</f>
        <v>0</v>
      </c>
      <c r="N75" s="110">
        <f>+'1.สกลนคร ใส่เดือน พย มาด้วย'!N75+'2.กุสุมาลย์'!N75+'3.กุดบาก'!N75+'4.พระอาจารย์ฝั้น '!N75+'5.พังโคน ใส่มา 12 เดือน'!N75+'6.วาริชภูมิ'!N75+'7.นิคมน้ำอูน'!N75+'8.วานรนิวาส'!N75+'9.คำตากล้า'!N75+'10.พระอาจารย์มั่น'!N75+'11.อากาศอำนวย'!N75+'12.พระอาจารย์วัน'!N75+'13.เต่างอย'!N75+'14.โคกศรีสุพรรณ'!N75+'15.เจริญศิลป์'!N75+'16.โพนนาแก้ว'!N75+'17.สว่างแดนดิน'!N75+'18.พระอาจารย์แบน'!N75</f>
        <v>0</v>
      </c>
      <c r="O75" s="110">
        <f>+'1.สกลนคร ใส่เดือน พย มาด้วย'!O75+'2.กุสุมาลย์'!O75+'3.กุดบาก'!O75+'4.พระอาจารย์ฝั้น '!O75+'5.พังโคน ใส่มา 12 เดือน'!O75+'6.วาริชภูมิ'!O75+'7.นิคมน้ำอูน'!O75+'8.วานรนิวาส'!O75+'9.คำตากล้า'!O75+'10.พระอาจารย์มั่น'!O75+'11.อากาศอำนวย'!O75+'12.พระอาจารย์วัน'!O75+'13.เต่างอย'!O75+'14.โคกศรีสุพรรณ'!O75+'15.เจริญศิลป์'!O75+'16.โพนนาแก้ว'!O75+'17.สว่างแดนดิน'!O75+'18.พระอาจารย์แบน'!O75</f>
        <v>0</v>
      </c>
      <c r="P75" s="110">
        <f>+'1.สกลนคร ใส่เดือน พย มาด้วย'!P75+'2.กุสุมาลย์'!P75+'3.กุดบาก'!P75+'4.พระอาจารย์ฝั้น '!P75+'5.พังโคน ใส่มา 12 เดือน'!P75+'6.วาริชภูมิ'!P75+'7.นิคมน้ำอูน'!P75+'8.วานรนิวาส'!P75+'9.คำตากล้า'!P75+'10.พระอาจารย์มั่น'!P75+'11.อากาศอำนวย'!P75+'12.พระอาจารย์วัน'!P75+'13.เต่างอย'!P75+'14.โคกศรีสุพรรณ'!P75+'15.เจริญศิลป์'!P75+'16.โพนนาแก้ว'!P75+'17.สว่างแดนดิน'!P75+'18.พระอาจารย์แบน'!P75</f>
        <v>0</v>
      </c>
      <c r="Q75" s="110">
        <f>+'1.สกลนคร ใส่เดือน พย มาด้วย'!Q75+'2.กุสุมาลย์'!Q75+'3.กุดบาก'!Q75+'4.พระอาจารย์ฝั้น '!Q75+'5.พังโคน ใส่มา 12 เดือน'!Q75+'6.วาริชภูมิ'!Q75+'7.นิคมน้ำอูน'!Q75+'8.วานรนิวาส'!Q75+'9.คำตากล้า'!Q75+'10.พระอาจารย์มั่น'!Q75+'11.อากาศอำนวย'!Q75+'12.พระอาจารย์วัน'!Q75+'13.เต่างอย'!Q75+'14.โคกศรีสุพรรณ'!Q75+'15.เจริญศิลป์'!Q75+'16.โพนนาแก้ว'!Q75+'17.สว่างแดนดิน'!Q75+'18.พระอาจารย์แบน'!Q75</f>
        <v>0</v>
      </c>
      <c r="R75" s="110">
        <f>+'1.สกลนคร ใส่เดือน พย มาด้วย'!R75+'2.กุสุมาลย์'!R75+'3.กุดบาก'!R75+'4.พระอาจารย์ฝั้น '!R75+'5.พังโคน ใส่มา 12 เดือน'!R75+'6.วาริชภูมิ'!R75+'7.นิคมน้ำอูน'!R75+'8.วานรนิวาส'!R75+'9.คำตากล้า'!R75+'10.พระอาจารย์มั่น'!R75+'11.อากาศอำนวย'!R75+'12.พระอาจารย์วัน'!R75+'13.เต่างอย'!R75+'14.โคกศรีสุพรรณ'!R75+'15.เจริญศิลป์'!R75+'16.โพนนาแก้ว'!R75+'17.สว่างแดนดิน'!R75+'18.พระอาจารย์แบน'!R75</f>
        <v>0</v>
      </c>
      <c r="S75" s="110">
        <f>+'1.สกลนคร ใส่เดือน พย มาด้วย'!S75+'2.กุสุมาลย์'!S75+'3.กุดบาก'!S75+'4.พระอาจารย์ฝั้น '!S75+'5.พังโคน ใส่มา 12 เดือน'!S75+'6.วาริชภูมิ'!S75+'7.นิคมน้ำอูน'!S75+'8.วานรนิวาส'!S75+'9.คำตากล้า'!S75+'10.พระอาจารย์มั่น'!S75+'11.อากาศอำนวย'!S75+'12.พระอาจารย์วัน'!S75+'13.เต่างอย'!S75+'14.โคกศรีสุพรรณ'!S75+'15.เจริญศิลป์'!S75+'16.โพนนาแก้ว'!S75+'17.สว่างแดนดิน'!S75+'18.พระอาจารย์แบน'!S75</f>
        <v>0</v>
      </c>
      <c r="T75" s="110">
        <f>+'1.สกลนคร ใส่เดือน พย มาด้วย'!T75+'2.กุสุมาลย์'!T75+'3.กุดบาก'!T75+'4.พระอาจารย์ฝั้น '!T75+'5.พังโคน ใส่มา 12 เดือน'!T75+'6.วาริชภูมิ'!T75+'7.นิคมน้ำอูน'!T75+'8.วานรนิวาส'!T75+'9.คำตากล้า'!T75+'10.พระอาจารย์มั่น'!T75+'11.อากาศอำนวย'!T75+'12.พระอาจารย์วัน'!T75+'13.เต่างอย'!T75+'14.โคกศรีสุพรรณ'!T75+'15.เจริญศิลป์'!T75+'16.โพนนาแก้ว'!T75+'17.สว่างแดนดิน'!T75+'18.พระอาจารย์แบน'!T75</f>
        <v>0</v>
      </c>
      <c r="U75" s="110">
        <f>+'1.สกลนคร ใส่เดือน พย มาด้วย'!U75+'2.กุสุมาลย์'!U75+'3.กุดบาก'!U75+'4.พระอาจารย์ฝั้น '!U75+'5.พังโคน ใส่มา 12 เดือน'!U75+'6.วาริชภูมิ'!U75+'7.นิคมน้ำอูน'!U75+'8.วานรนิวาส'!U75+'9.คำตากล้า'!U75+'10.พระอาจารย์มั่น'!U75+'11.อากาศอำนวย'!U75+'12.พระอาจารย์วัน'!U75+'13.เต่างอย'!U75+'14.โคกศรีสุพรรณ'!U75+'15.เจริญศิลป์'!U75+'16.โพนนาแก้ว'!U75+'17.สว่างแดนดิน'!U75+'18.พระอาจารย์แบน'!U75</f>
        <v>0</v>
      </c>
      <c r="V75" s="110">
        <f>+'1.สกลนคร ใส่เดือน พย มาด้วย'!V75+'2.กุสุมาลย์'!V75+'3.กุดบาก'!V75+'4.พระอาจารย์ฝั้น '!V75+'5.พังโคน ใส่มา 12 เดือน'!V75+'6.วาริชภูมิ'!V75+'7.นิคมน้ำอูน'!V75+'8.วานรนิวาส'!V75+'9.คำตากล้า'!V75+'10.พระอาจารย์มั่น'!V75+'11.อากาศอำนวย'!V75+'12.พระอาจารย์วัน'!V75+'13.เต่างอย'!V75+'14.โคกศรีสุพรรณ'!V75+'15.เจริญศิลป์'!V75+'16.โพนนาแก้ว'!V75+'17.สว่างแดนดิน'!V75+'18.พระอาจารย์แบน'!V75</f>
        <v>0</v>
      </c>
      <c r="W75" s="110">
        <f>+'1.สกลนคร ใส่เดือน พย มาด้วย'!W75+'2.กุสุมาลย์'!W75+'3.กุดบาก'!W75+'4.พระอาจารย์ฝั้น '!W75+'5.พังโคน ใส่มา 12 เดือน'!W75+'6.วาริชภูมิ'!W75+'7.นิคมน้ำอูน'!W75+'8.วานรนิวาส'!W75+'9.คำตากล้า'!W75+'10.พระอาจารย์มั่น'!W75+'11.อากาศอำนวย'!W75+'12.พระอาจารย์วัน'!W75+'13.เต่างอย'!W75+'14.โคกศรีสุพรรณ'!W75+'15.เจริญศิลป์'!W75+'16.โพนนาแก้ว'!W75+'17.สว่างแดนดิน'!W75+'18.พระอาจารย์แบน'!W75</f>
        <v>0</v>
      </c>
      <c r="X75" s="110">
        <f>+'1.สกลนคร ใส่เดือน พย มาด้วย'!X75+'2.กุสุมาลย์'!X75+'3.กุดบาก'!X75+'4.พระอาจารย์ฝั้น '!X75+'5.พังโคน ใส่มา 12 เดือน'!X75+'6.วาริชภูมิ'!X75+'7.นิคมน้ำอูน'!X75+'8.วานรนิวาส'!X75+'9.คำตากล้า'!X75+'10.พระอาจารย์มั่น'!X75+'11.อากาศอำนวย'!X75+'12.พระอาจารย์วัน'!X75+'13.เต่างอย'!X75+'14.โคกศรีสุพรรณ'!X75+'15.เจริญศิลป์'!X75+'16.โพนนาแก้ว'!X75+'17.สว่างแดนดิน'!X75+'18.พระอาจารย์แบน'!X75</f>
        <v>0</v>
      </c>
      <c r="Y75" s="110">
        <f>+'1.สกลนคร ใส่เดือน พย มาด้วย'!Y75+'2.กุสุมาลย์'!Y75+'3.กุดบาก'!Y75+'4.พระอาจารย์ฝั้น '!Y75+'5.พังโคน ใส่มา 12 เดือน'!Y75+'6.วาริชภูมิ'!Y75+'7.นิคมน้ำอูน'!Y75+'8.วานรนิวาส'!Y75+'9.คำตากล้า'!Y75+'10.พระอาจารย์มั่น'!Y75+'11.อากาศอำนวย'!Y75+'12.พระอาจารย์วัน'!Y75+'13.เต่างอย'!Y75+'14.โคกศรีสุพรรณ'!Y75+'15.เจริญศิลป์'!Y75+'16.โพนนาแก้ว'!Y75+'17.สว่างแดนดิน'!Y75+'18.พระอาจารย์แบน'!Y75</f>
        <v>0</v>
      </c>
      <c r="Z75" s="110">
        <f>+'1.สกลนคร ใส่เดือน พย มาด้วย'!Z75+'2.กุสุมาลย์'!Z75+'3.กุดบาก'!Z75+'4.พระอาจารย์ฝั้น '!Z75+'5.พังโคน ใส่มา 12 เดือน'!Z75+'6.วาริชภูมิ'!Z75+'7.นิคมน้ำอูน'!Z75+'8.วานรนิวาส'!Z75+'9.คำตากล้า'!Z75+'10.พระอาจารย์มั่น'!Z75+'11.อากาศอำนวย'!Z75+'12.พระอาจารย์วัน'!Z75+'13.เต่างอย'!Z75+'14.โคกศรีสุพรรณ'!Z75+'15.เจริญศิลป์'!Z75+'16.โพนนาแก้ว'!Z75+'17.สว่างแดนดิน'!Z75+'18.พระอาจารย์แบน'!Z75</f>
        <v>0</v>
      </c>
      <c r="AA75" s="110">
        <f>+'1.สกลนคร ใส่เดือน พย มาด้วย'!AA75+'2.กุสุมาลย์'!AA75+'3.กุดบาก'!AA75+'4.พระอาจารย์ฝั้น '!AA75+'5.พังโคน ใส่มา 12 เดือน'!AA75+'6.วาริชภูมิ'!AA75+'7.นิคมน้ำอูน'!AA75+'8.วานรนิวาส'!AA75+'9.คำตากล้า'!AA75+'10.พระอาจารย์มั่น'!AA75+'11.อากาศอำนวย'!AA75+'12.พระอาจารย์วัน'!AA75+'13.เต่างอย'!AA75+'14.โคกศรีสุพรรณ'!AA75+'15.เจริญศิลป์'!AA75+'16.โพนนาแก้ว'!AA75+'17.สว่างแดนดิน'!AA75+'18.พระอาจารย์แบน'!AA75</f>
        <v>0</v>
      </c>
      <c r="AB75" s="110">
        <f>+'1.สกลนคร ใส่เดือน พย มาด้วย'!AB75+'2.กุสุมาลย์'!AB75+'3.กุดบาก'!AB75+'4.พระอาจารย์ฝั้น '!AB75+'5.พังโคน ใส่มา 12 เดือน'!AB75+'6.วาริชภูมิ'!AB75+'7.นิคมน้ำอูน'!AB75+'8.วานรนิวาส'!AB75+'9.คำตากล้า'!AB75+'10.พระอาจารย์มั่น'!AB75+'11.อากาศอำนวย'!AB75+'12.พระอาจารย์วัน'!AB75+'13.เต่างอย'!AB75+'14.โคกศรีสุพรรณ'!AB75+'15.เจริญศิลป์'!AB75+'16.โพนนาแก้ว'!AB75+'17.สว่างแดนดิน'!AB75+'18.พระอาจารย์แบน'!AB75</f>
        <v>0</v>
      </c>
      <c r="AC75" s="110">
        <f>+'1.สกลนคร ใส่เดือน พย มาด้วย'!AC75+'2.กุสุมาลย์'!AC75+'3.กุดบาก'!AC75+'4.พระอาจารย์ฝั้น '!AC75+'5.พังโคน ใส่มา 12 เดือน'!AC75+'6.วาริชภูมิ'!AC75+'7.นิคมน้ำอูน'!AC75+'8.วานรนิวาส'!AC75+'9.คำตากล้า'!AC75+'10.พระอาจารย์มั่น'!AC75+'11.อากาศอำนวย'!AC75+'12.พระอาจารย์วัน'!AC75+'13.เต่างอย'!AC75+'14.โคกศรีสุพรรณ'!AC75+'15.เจริญศิลป์'!AC75+'16.โพนนาแก้ว'!AC75+'17.สว่างแดนดิน'!AC75+'18.พระอาจารย์แบน'!AC75</f>
        <v>0</v>
      </c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f>+'1.สกลนคร ใส่เดือน พย มาด้วย'!E77+'2.กุสุมาลย์'!E77+'3.กุดบาก'!E77+'4.พระอาจารย์ฝั้น '!E77+'5.พังโคน ใส่มา 12 เดือน'!E77+'6.วาริชภูมิ'!E77+'7.นิคมน้ำอูน'!E77+'8.วานรนิวาส'!E77+'9.คำตากล้า'!E77+'10.พระอาจารย์มั่น'!E77+'11.อากาศอำนวย'!E77+'12.พระอาจารย์วัน'!E77+'13.เต่างอย'!E77+'14.โคกศรีสุพรรณ'!E77+'15.เจริญศิลป์'!E77+'16.โพนนาแก้ว'!E77+'17.สว่างแดนดิน'!E77+'18.พระอาจารย์แบน'!E77</f>
        <v>0</v>
      </c>
      <c r="F77" s="110">
        <f>+'1.สกลนคร ใส่เดือน พย มาด้วย'!F77+'2.กุสุมาลย์'!F77+'3.กุดบาก'!F77+'4.พระอาจารย์ฝั้น '!F77+'5.พังโคน ใส่มา 12 เดือน'!F77+'6.วาริชภูมิ'!F77+'7.นิคมน้ำอูน'!F77+'8.วานรนิวาส'!F77+'9.คำตากล้า'!F77+'10.พระอาจารย์มั่น'!F77+'11.อากาศอำนวย'!F77+'12.พระอาจารย์วัน'!F77+'13.เต่างอย'!F77+'14.โคกศรีสุพรรณ'!F77+'15.เจริญศิลป์'!F77+'16.โพนนาแก้ว'!F77+'17.สว่างแดนดิน'!F77+'18.พระอาจารย์แบน'!F77</f>
        <v>0</v>
      </c>
      <c r="G77" s="110">
        <f>+'1.สกลนคร ใส่เดือน พย มาด้วย'!G77+'2.กุสุมาลย์'!G77+'3.กุดบาก'!G77+'4.พระอาจารย์ฝั้น '!G77+'5.พังโคน ใส่มา 12 เดือน'!G77+'6.วาริชภูมิ'!G77+'7.นิคมน้ำอูน'!G77+'8.วานรนิวาส'!G77+'9.คำตากล้า'!G77+'10.พระอาจารย์มั่น'!G77+'11.อากาศอำนวย'!G77+'12.พระอาจารย์วัน'!G77+'13.เต่างอย'!G77+'14.โคกศรีสุพรรณ'!G77+'15.เจริญศิลป์'!G77+'16.โพนนาแก้ว'!G77+'17.สว่างแดนดิน'!G77+'18.พระอาจารย์แบน'!G77</f>
        <v>0</v>
      </c>
      <c r="H77" s="110">
        <f>+'1.สกลนคร ใส่เดือน พย มาด้วย'!H77+'2.กุสุมาลย์'!H77+'3.กุดบาก'!H77+'4.พระอาจารย์ฝั้น '!H77+'5.พังโคน ใส่มา 12 เดือน'!H77+'6.วาริชภูมิ'!H77+'7.นิคมน้ำอูน'!H77+'8.วานรนิวาส'!H77+'9.คำตากล้า'!H77+'10.พระอาจารย์มั่น'!H77+'11.อากาศอำนวย'!H77+'12.พระอาจารย์วัน'!H77+'13.เต่างอย'!H77+'14.โคกศรีสุพรรณ'!H77+'15.เจริญศิลป์'!H77+'16.โพนนาแก้ว'!H77+'17.สว่างแดนดิน'!H77+'18.พระอาจารย์แบน'!H77</f>
        <v>0</v>
      </c>
      <c r="I77" s="110">
        <f>+'1.สกลนคร ใส่เดือน พย มาด้วย'!I77+'2.กุสุมาลย์'!I77+'3.กุดบาก'!I77+'4.พระอาจารย์ฝั้น '!I77+'5.พังโคน ใส่มา 12 เดือน'!I77+'6.วาริชภูมิ'!I77+'7.นิคมน้ำอูน'!I77+'8.วานรนิวาส'!I77+'9.คำตากล้า'!I77+'10.พระอาจารย์มั่น'!I77+'11.อากาศอำนวย'!I77+'12.พระอาจารย์วัน'!I77+'13.เต่างอย'!I77+'14.โคกศรีสุพรรณ'!I77+'15.เจริญศิลป์'!I77+'16.โพนนาแก้ว'!I77+'17.สว่างแดนดิน'!I77+'18.พระอาจารย์แบน'!I77</f>
        <v>0</v>
      </c>
      <c r="J77" s="110">
        <f>+'1.สกลนคร ใส่เดือน พย มาด้วย'!J77+'2.กุสุมาลย์'!J77+'3.กุดบาก'!J77+'4.พระอาจารย์ฝั้น '!J77+'5.พังโคน ใส่มา 12 เดือน'!J77+'6.วาริชภูมิ'!J77+'7.นิคมน้ำอูน'!J77+'8.วานรนิวาส'!J77+'9.คำตากล้า'!J77+'10.พระอาจารย์มั่น'!J77+'11.อากาศอำนวย'!J77+'12.พระอาจารย์วัน'!J77+'13.เต่างอย'!J77+'14.โคกศรีสุพรรณ'!J77+'15.เจริญศิลป์'!J77+'16.โพนนาแก้ว'!J77+'17.สว่างแดนดิน'!J77+'18.พระอาจารย์แบน'!J77</f>
        <v>0</v>
      </c>
      <c r="K77" s="110">
        <f>+'1.สกลนคร ใส่เดือน พย มาด้วย'!K77+'2.กุสุมาลย์'!K77+'3.กุดบาก'!K77+'4.พระอาจารย์ฝั้น '!K77+'5.พังโคน ใส่มา 12 เดือน'!K77+'6.วาริชภูมิ'!K77+'7.นิคมน้ำอูน'!K77+'8.วานรนิวาส'!K77+'9.คำตากล้า'!K77+'10.พระอาจารย์มั่น'!K77+'11.อากาศอำนวย'!K77+'12.พระอาจารย์วัน'!K77+'13.เต่างอย'!K77+'14.โคกศรีสุพรรณ'!K77+'15.เจริญศิลป์'!K77+'16.โพนนาแก้ว'!K77+'17.สว่างแดนดิน'!K77+'18.พระอาจารย์แบน'!K77</f>
        <v>0</v>
      </c>
      <c r="L77" s="110">
        <f>+'1.สกลนคร ใส่เดือน พย มาด้วย'!L77+'2.กุสุมาลย์'!L77+'3.กุดบาก'!L77+'4.พระอาจารย์ฝั้น '!L77+'5.พังโคน ใส่มา 12 เดือน'!L77+'6.วาริชภูมิ'!L77+'7.นิคมน้ำอูน'!L77+'8.วานรนิวาส'!L77+'9.คำตากล้า'!L77+'10.พระอาจารย์มั่น'!L77+'11.อากาศอำนวย'!L77+'12.พระอาจารย์วัน'!L77+'13.เต่างอย'!L77+'14.โคกศรีสุพรรณ'!L77+'15.เจริญศิลป์'!L77+'16.โพนนาแก้ว'!L77+'17.สว่างแดนดิน'!L77+'18.พระอาจารย์แบน'!L77</f>
        <v>0</v>
      </c>
      <c r="M77" s="110">
        <f>+'1.สกลนคร ใส่เดือน พย มาด้วย'!M77+'2.กุสุมาลย์'!M77+'3.กุดบาก'!M77+'4.พระอาจารย์ฝั้น '!M77+'5.พังโคน ใส่มา 12 เดือน'!M77+'6.วาริชภูมิ'!M77+'7.นิคมน้ำอูน'!M77+'8.วานรนิวาส'!M77+'9.คำตากล้า'!M77+'10.พระอาจารย์มั่น'!M77+'11.อากาศอำนวย'!M77+'12.พระอาจารย์วัน'!M77+'13.เต่างอย'!M77+'14.โคกศรีสุพรรณ'!M77+'15.เจริญศิลป์'!M77+'16.โพนนาแก้ว'!M77+'17.สว่างแดนดิน'!M77+'18.พระอาจารย์แบน'!M77</f>
        <v>0</v>
      </c>
      <c r="N77" s="110">
        <f>+'1.สกลนคร ใส่เดือน พย มาด้วย'!N77+'2.กุสุมาลย์'!N77+'3.กุดบาก'!N77+'4.พระอาจารย์ฝั้น '!N77+'5.พังโคน ใส่มา 12 เดือน'!N77+'6.วาริชภูมิ'!N77+'7.นิคมน้ำอูน'!N77+'8.วานรนิวาส'!N77+'9.คำตากล้า'!N77+'10.พระอาจารย์มั่น'!N77+'11.อากาศอำนวย'!N77+'12.พระอาจารย์วัน'!N77+'13.เต่างอย'!N77+'14.โคกศรีสุพรรณ'!N77+'15.เจริญศิลป์'!N77+'16.โพนนาแก้ว'!N77+'17.สว่างแดนดิน'!N77+'18.พระอาจารย์แบน'!N77</f>
        <v>0</v>
      </c>
      <c r="O77" s="110">
        <f>+'1.สกลนคร ใส่เดือน พย มาด้วย'!O77+'2.กุสุมาลย์'!O77+'3.กุดบาก'!O77+'4.พระอาจารย์ฝั้น '!O77+'5.พังโคน ใส่มา 12 เดือน'!O77+'6.วาริชภูมิ'!O77+'7.นิคมน้ำอูน'!O77+'8.วานรนิวาส'!O77+'9.คำตากล้า'!O77+'10.พระอาจารย์มั่น'!O77+'11.อากาศอำนวย'!O77+'12.พระอาจารย์วัน'!O77+'13.เต่างอย'!O77+'14.โคกศรีสุพรรณ'!O77+'15.เจริญศิลป์'!O77+'16.โพนนาแก้ว'!O77+'17.สว่างแดนดิน'!O77+'18.พระอาจารย์แบน'!O77</f>
        <v>0</v>
      </c>
      <c r="P77" s="110">
        <f>+'1.สกลนคร ใส่เดือน พย มาด้วย'!P77+'2.กุสุมาลย์'!P77+'3.กุดบาก'!P77+'4.พระอาจารย์ฝั้น '!P77+'5.พังโคน ใส่มา 12 เดือน'!P77+'6.วาริชภูมิ'!P77+'7.นิคมน้ำอูน'!P77+'8.วานรนิวาส'!P77+'9.คำตากล้า'!P77+'10.พระอาจารย์มั่น'!P77+'11.อากาศอำนวย'!P77+'12.พระอาจารย์วัน'!P77+'13.เต่างอย'!P77+'14.โคกศรีสุพรรณ'!P77+'15.เจริญศิลป์'!P77+'16.โพนนาแก้ว'!P77+'17.สว่างแดนดิน'!P77+'18.พระอาจารย์แบน'!P77</f>
        <v>0</v>
      </c>
      <c r="Q77" s="110">
        <f>+'1.สกลนคร ใส่เดือน พย มาด้วย'!Q77+'2.กุสุมาลย์'!Q77+'3.กุดบาก'!Q77+'4.พระอาจารย์ฝั้น '!Q77+'5.พังโคน ใส่มา 12 เดือน'!Q77+'6.วาริชภูมิ'!Q77+'7.นิคมน้ำอูน'!Q77+'8.วานรนิวาส'!Q77+'9.คำตากล้า'!Q77+'10.พระอาจารย์มั่น'!Q77+'11.อากาศอำนวย'!Q77+'12.พระอาจารย์วัน'!Q77+'13.เต่างอย'!Q77+'14.โคกศรีสุพรรณ'!Q77+'15.เจริญศิลป์'!Q77+'16.โพนนาแก้ว'!Q77+'17.สว่างแดนดิน'!Q77+'18.พระอาจารย์แบน'!Q77</f>
        <v>0</v>
      </c>
      <c r="R77" s="110">
        <f>+'1.สกลนคร ใส่เดือน พย มาด้วย'!R77+'2.กุสุมาลย์'!R77+'3.กุดบาก'!R77+'4.พระอาจารย์ฝั้น '!R77+'5.พังโคน ใส่มา 12 เดือน'!R77+'6.วาริชภูมิ'!R77+'7.นิคมน้ำอูน'!R77+'8.วานรนิวาส'!R77+'9.คำตากล้า'!R77+'10.พระอาจารย์มั่น'!R77+'11.อากาศอำนวย'!R77+'12.พระอาจารย์วัน'!R77+'13.เต่างอย'!R77+'14.โคกศรีสุพรรณ'!R77+'15.เจริญศิลป์'!R77+'16.โพนนาแก้ว'!R77+'17.สว่างแดนดิน'!R77+'18.พระอาจารย์แบน'!R77</f>
        <v>0</v>
      </c>
      <c r="S77" s="110">
        <f>+'1.สกลนคร ใส่เดือน พย มาด้วย'!S77+'2.กุสุมาลย์'!S77+'3.กุดบาก'!S77+'4.พระอาจารย์ฝั้น '!S77+'5.พังโคน ใส่มา 12 เดือน'!S77+'6.วาริชภูมิ'!S77+'7.นิคมน้ำอูน'!S77+'8.วานรนิวาส'!S77+'9.คำตากล้า'!S77+'10.พระอาจารย์มั่น'!S77+'11.อากาศอำนวย'!S77+'12.พระอาจารย์วัน'!S77+'13.เต่างอย'!S77+'14.โคกศรีสุพรรณ'!S77+'15.เจริญศิลป์'!S77+'16.โพนนาแก้ว'!S77+'17.สว่างแดนดิน'!S77+'18.พระอาจารย์แบน'!S77</f>
        <v>0</v>
      </c>
      <c r="T77" s="110">
        <f>+'1.สกลนคร ใส่เดือน พย มาด้วย'!T77+'2.กุสุมาลย์'!T77+'3.กุดบาก'!T77+'4.พระอาจารย์ฝั้น '!T77+'5.พังโคน ใส่มา 12 เดือน'!T77+'6.วาริชภูมิ'!T77+'7.นิคมน้ำอูน'!T77+'8.วานรนิวาส'!T77+'9.คำตากล้า'!T77+'10.พระอาจารย์มั่น'!T77+'11.อากาศอำนวย'!T77+'12.พระอาจารย์วัน'!T77+'13.เต่างอย'!T77+'14.โคกศรีสุพรรณ'!T77+'15.เจริญศิลป์'!T77+'16.โพนนาแก้ว'!T77+'17.สว่างแดนดิน'!T77+'18.พระอาจารย์แบน'!T77</f>
        <v>0</v>
      </c>
      <c r="U77" s="110">
        <f>+'1.สกลนคร ใส่เดือน พย มาด้วย'!U77+'2.กุสุมาลย์'!U77+'3.กุดบาก'!U77+'4.พระอาจารย์ฝั้น '!U77+'5.พังโคน ใส่มา 12 เดือน'!U77+'6.วาริชภูมิ'!U77+'7.นิคมน้ำอูน'!U77+'8.วานรนิวาส'!U77+'9.คำตากล้า'!U77+'10.พระอาจารย์มั่น'!U77+'11.อากาศอำนวย'!U77+'12.พระอาจารย์วัน'!U77+'13.เต่างอย'!U77+'14.โคกศรีสุพรรณ'!U77+'15.เจริญศิลป์'!U77+'16.โพนนาแก้ว'!U77+'17.สว่างแดนดิน'!U77+'18.พระอาจารย์แบน'!U77</f>
        <v>0</v>
      </c>
      <c r="V77" s="110">
        <f>+'1.สกลนคร ใส่เดือน พย มาด้วย'!V77+'2.กุสุมาลย์'!V77+'3.กุดบาก'!V77+'4.พระอาจารย์ฝั้น '!V77+'5.พังโคน ใส่มา 12 เดือน'!V77+'6.วาริชภูมิ'!V77+'7.นิคมน้ำอูน'!V77+'8.วานรนิวาส'!V77+'9.คำตากล้า'!V77+'10.พระอาจารย์มั่น'!V77+'11.อากาศอำนวย'!V77+'12.พระอาจารย์วัน'!V77+'13.เต่างอย'!V77+'14.โคกศรีสุพรรณ'!V77+'15.เจริญศิลป์'!V77+'16.โพนนาแก้ว'!V77+'17.สว่างแดนดิน'!V77+'18.พระอาจารย์แบน'!V77</f>
        <v>0</v>
      </c>
      <c r="W77" s="110">
        <f>+'1.สกลนคร ใส่เดือน พย มาด้วย'!W77+'2.กุสุมาลย์'!W77+'3.กุดบาก'!W77+'4.พระอาจารย์ฝั้น '!W77+'5.พังโคน ใส่มา 12 เดือน'!W77+'6.วาริชภูมิ'!W77+'7.นิคมน้ำอูน'!W77+'8.วานรนิวาส'!W77+'9.คำตากล้า'!W77+'10.พระอาจารย์มั่น'!W77+'11.อากาศอำนวย'!W77+'12.พระอาจารย์วัน'!W77+'13.เต่างอย'!W77+'14.โคกศรีสุพรรณ'!W77+'15.เจริญศิลป์'!W77+'16.โพนนาแก้ว'!W77+'17.สว่างแดนดิน'!W77+'18.พระอาจารย์แบน'!W77</f>
        <v>0</v>
      </c>
      <c r="X77" s="110">
        <f>+'1.สกลนคร ใส่เดือน พย มาด้วย'!X77+'2.กุสุมาลย์'!X77+'3.กุดบาก'!X77+'4.พระอาจารย์ฝั้น '!X77+'5.พังโคน ใส่มา 12 เดือน'!X77+'6.วาริชภูมิ'!X77+'7.นิคมน้ำอูน'!X77+'8.วานรนิวาส'!X77+'9.คำตากล้า'!X77+'10.พระอาจารย์มั่น'!X77+'11.อากาศอำนวย'!X77+'12.พระอาจารย์วัน'!X77+'13.เต่างอย'!X77+'14.โคกศรีสุพรรณ'!X77+'15.เจริญศิลป์'!X77+'16.โพนนาแก้ว'!X77+'17.สว่างแดนดิน'!X77+'18.พระอาจารย์แบน'!X77</f>
        <v>0</v>
      </c>
      <c r="Y77" s="110">
        <f>+'1.สกลนคร ใส่เดือน พย มาด้วย'!Y77+'2.กุสุมาลย์'!Y77+'3.กุดบาก'!Y77+'4.พระอาจารย์ฝั้น '!Y77+'5.พังโคน ใส่มา 12 เดือน'!Y77+'6.วาริชภูมิ'!Y77+'7.นิคมน้ำอูน'!Y77+'8.วานรนิวาส'!Y77+'9.คำตากล้า'!Y77+'10.พระอาจารย์มั่น'!Y77+'11.อากาศอำนวย'!Y77+'12.พระอาจารย์วัน'!Y77+'13.เต่างอย'!Y77+'14.โคกศรีสุพรรณ'!Y77+'15.เจริญศิลป์'!Y77+'16.โพนนาแก้ว'!Y77+'17.สว่างแดนดิน'!Y77+'18.พระอาจารย์แบน'!Y77</f>
        <v>0</v>
      </c>
      <c r="Z77" s="110">
        <f>+'1.สกลนคร ใส่เดือน พย มาด้วย'!Z77+'2.กุสุมาลย์'!Z77+'3.กุดบาก'!Z77+'4.พระอาจารย์ฝั้น '!Z77+'5.พังโคน ใส่มา 12 เดือน'!Z77+'6.วาริชภูมิ'!Z77+'7.นิคมน้ำอูน'!Z77+'8.วานรนิวาส'!Z77+'9.คำตากล้า'!Z77+'10.พระอาจารย์มั่น'!Z77+'11.อากาศอำนวย'!Z77+'12.พระอาจารย์วัน'!Z77+'13.เต่างอย'!Z77+'14.โคกศรีสุพรรณ'!Z77+'15.เจริญศิลป์'!Z77+'16.โพนนาแก้ว'!Z77+'17.สว่างแดนดิน'!Z77+'18.พระอาจารย์แบน'!Z77</f>
        <v>0</v>
      </c>
      <c r="AA77" s="110">
        <f>+'1.สกลนคร ใส่เดือน พย มาด้วย'!AA77+'2.กุสุมาลย์'!AA77+'3.กุดบาก'!AA77+'4.พระอาจารย์ฝั้น '!AA77+'5.พังโคน ใส่มา 12 เดือน'!AA77+'6.วาริชภูมิ'!AA77+'7.นิคมน้ำอูน'!AA77+'8.วานรนิวาส'!AA77+'9.คำตากล้า'!AA77+'10.พระอาจารย์มั่น'!AA77+'11.อากาศอำนวย'!AA77+'12.พระอาจารย์วัน'!AA77+'13.เต่างอย'!AA77+'14.โคกศรีสุพรรณ'!AA77+'15.เจริญศิลป์'!AA77+'16.โพนนาแก้ว'!AA77+'17.สว่างแดนดิน'!AA77+'18.พระอาจารย์แบน'!AA77</f>
        <v>0</v>
      </c>
      <c r="AB77" s="110">
        <f>+'1.สกลนคร ใส่เดือน พย มาด้วย'!AB77+'2.กุสุมาลย์'!AB77+'3.กุดบาก'!AB77+'4.พระอาจารย์ฝั้น '!AB77+'5.พังโคน ใส่มา 12 เดือน'!AB77+'6.วาริชภูมิ'!AB77+'7.นิคมน้ำอูน'!AB77+'8.วานรนิวาส'!AB77+'9.คำตากล้า'!AB77+'10.พระอาจารย์มั่น'!AB77+'11.อากาศอำนวย'!AB77+'12.พระอาจารย์วัน'!AB77+'13.เต่างอย'!AB77+'14.โคกศรีสุพรรณ'!AB77+'15.เจริญศิลป์'!AB77+'16.โพนนาแก้ว'!AB77+'17.สว่างแดนดิน'!AB77+'18.พระอาจารย์แบน'!AB77</f>
        <v>0</v>
      </c>
      <c r="AC77" s="110">
        <f>+'1.สกลนคร ใส่เดือน พย มาด้วย'!AC77+'2.กุสุมาลย์'!AC77+'3.กุดบาก'!AC77+'4.พระอาจารย์ฝั้น '!AC77+'5.พังโคน ใส่มา 12 เดือน'!AC77+'6.วาริชภูมิ'!AC77+'7.นิคมน้ำอูน'!AC77+'8.วานรนิวาส'!AC77+'9.คำตากล้า'!AC77+'10.พระอาจารย์มั่น'!AC77+'11.อากาศอำนวย'!AC77+'12.พระอาจารย์วัน'!AC77+'13.เต่างอย'!AC77+'14.โคกศรีสุพรรณ'!AC77+'15.เจริญศิลป์'!AC77+'16.โพนนาแก้ว'!AC77+'17.สว่างแดนดิน'!AC77+'18.พระอาจารย์แบน'!AC77</f>
        <v>0</v>
      </c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f>+'1.สกลนคร ใส่เดือน พย มาด้วย'!E78+'2.กุสุมาลย์'!E78+'3.กุดบาก'!E78+'4.พระอาจารย์ฝั้น '!E78+'5.พังโคน ใส่มา 12 เดือน'!E78+'6.วาริชภูมิ'!E78+'7.นิคมน้ำอูน'!E78+'8.วานรนิวาส'!E78+'9.คำตากล้า'!E78+'10.พระอาจารย์มั่น'!E78+'11.อากาศอำนวย'!E78+'12.พระอาจารย์วัน'!E78+'13.เต่างอย'!E78+'14.โคกศรีสุพรรณ'!E78+'15.เจริญศิลป์'!E78+'16.โพนนาแก้ว'!E78+'17.สว่างแดนดิน'!E78+'18.พระอาจารย์แบน'!E78</f>
        <v>722766342.66934371</v>
      </c>
      <c r="F78" s="110">
        <f>+'1.สกลนคร ใส่เดือน พย มาด้วย'!F78+'2.กุสุมาลย์'!F78+'3.กุดบาก'!F78+'4.พระอาจารย์ฝั้น '!F78+'5.พังโคน ใส่มา 12 เดือน'!F78+'6.วาริชภูมิ'!F78+'7.นิคมน้ำอูน'!F78+'8.วานรนิวาส'!F78+'9.คำตากล้า'!F78+'10.พระอาจารย์มั่น'!F78+'11.อากาศอำนวย'!F78+'12.พระอาจารย์วัน'!F78+'13.เต่างอย'!F78+'14.โคกศรีสุพรรณ'!F78+'15.เจริญศิลป์'!F78+'16.โพนนาแก้ว'!F78+'17.สว่างแดนดิน'!F78+'18.พระอาจารย์แบน'!F78</f>
        <v>691175196.47000003</v>
      </c>
      <c r="G78" s="110">
        <f>+'1.สกลนคร ใส่เดือน พย มาด้วย'!G78+'2.กุสุมาลย์'!G78+'3.กุดบาก'!G78+'4.พระอาจารย์ฝั้น '!G78+'5.พังโคน ใส่มา 12 เดือน'!G78+'6.วาริชภูมิ'!G78+'7.นิคมน้ำอูน'!G78+'8.วานรนิวาส'!G78+'9.คำตากล้า'!G78+'10.พระอาจารย์มั่น'!G78+'11.อากาศอำนวย'!G78+'12.พระอาจารย์วัน'!G78+'13.เต่างอย'!G78+'14.โคกศรีสุพรรณ'!G78+'15.เจริญศิลป์'!G78+'16.โพนนาแก้ว'!G78+'17.สว่างแดนดิน'!G78+'18.พระอาจารย์แบน'!G78</f>
        <v>1126746474.6900001</v>
      </c>
      <c r="H78" s="110">
        <f>+'1.สกลนคร ใส่เดือน พย มาด้วย'!H78+'2.กุสุมาลย์'!H78+'3.กุดบาก'!H78+'4.พระอาจารย์ฝั้น '!H78+'5.พังโคน ใส่มา 12 เดือน'!H78+'6.วาริชภูมิ'!H78+'7.นิคมน้ำอูน'!H78+'8.วานรนิวาส'!H78+'9.คำตากล้า'!H78+'10.พระอาจารย์มั่น'!H78+'11.อากาศอำนวย'!H78+'12.พระอาจารย์วัน'!H78+'13.เต่างอย'!H78+'14.โคกศรีสุพรรณ'!H78+'15.เจริญศิลป์'!H78+'16.โพนนาแก้ว'!H78+'17.สว่างแดนดิน'!H78+'18.พระอาจารย์แบน'!H78</f>
        <v>26766765.960000001</v>
      </c>
      <c r="I78" s="110">
        <f>+'1.สกลนคร ใส่เดือน พย มาด้วย'!I78+'2.กุสุมาลย์'!I78+'3.กุดบาก'!I78+'4.พระอาจารย์ฝั้น '!I78+'5.พังโคน ใส่มา 12 เดือน'!I78+'6.วาริชภูมิ'!I78+'7.นิคมน้ำอูน'!I78+'8.วานรนิวาส'!I78+'9.คำตากล้า'!I78+'10.พระอาจารย์มั่น'!I78+'11.อากาศอำนวย'!I78+'12.พระอาจารย์วัน'!I78+'13.เต่างอย'!I78+'14.โคกศรีสุพรรณ'!I78+'15.เจริญศิลป์'!I78+'16.โพนนาแก้ว'!I78+'17.สว่างแดนดิน'!I78+'18.พระอาจารย์แบน'!I78</f>
        <v>0</v>
      </c>
      <c r="J78" s="110">
        <f>+'1.สกลนคร ใส่เดือน พย มาด้วย'!J78+'2.กุสุมาลย์'!J78+'3.กุดบาก'!J78+'4.พระอาจารย์ฝั้น '!J78+'5.พังโคน ใส่มา 12 เดือน'!J78+'6.วาริชภูมิ'!J78+'7.นิคมน้ำอูน'!J78+'8.วานรนิวาส'!J78+'9.คำตากล้า'!J78+'10.พระอาจารย์มั่น'!J78+'11.อากาศอำนวย'!J78+'12.พระอาจารย์วัน'!J78+'13.เต่างอย'!J78+'14.โคกศรีสุพรรณ'!J78+'15.เจริญศิลป์'!J78+'16.โพนนาแก้ว'!J78+'17.สว่างแดนดิน'!J78+'18.พระอาจารย์แบน'!J78</f>
        <v>34819112.310000002</v>
      </c>
      <c r="K78" s="110">
        <f>+'1.สกลนคร ใส่เดือน พย มาด้วย'!K78+'2.กุสุมาลย์'!K78+'3.กุดบาก'!K78+'4.พระอาจารย์ฝั้น '!K78+'5.พังโคน ใส่มา 12 เดือน'!K78+'6.วาริชภูมิ'!K78+'7.นิคมน้ำอูน'!K78+'8.วานรนิวาส'!K78+'9.คำตากล้า'!K78+'10.พระอาจารย์มั่น'!K78+'11.อากาศอำนวย'!K78+'12.พระอาจารย์วัน'!K78+'13.เต่างอย'!K78+'14.โคกศรีสุพรรณ'!K78+'15.เจริญศิลป์'!K78+'16.โพนนาแก้ว'!K78+'17.สว่างแดนดิน'!K78+'18.พระอาจารย์แบน'!K78</f>
        <v>0</v>
      </c>
      <c r="L78" s="110">
        <f>+'1.สกลนคร ใส่เดือน พย มาด้วย'!L78+'2.กุสุมาลย์'!L78+'3.กุดบาก'!L78+'4.พระอาจารย์ฝั้น '!L78+'5.พังโคน ใส่มา 12 เดือน'!L78+'6.วาริชภูมิ'!L78+'7.นิคมน้ำอูน'!L78+'8.วานรนิวาส'!L78+'9.คำตากล้า'!L78+'10.พระอาจารย์มั่น'!L78+'11.อากาศอำนวย'!L78+'12.พระอาจารย์วัน'!L78+'13.เต่างอย'!L78+'14.โคกศรีสุพรรณ'!L78+'15.เจริญศิลป์'!L78+'16.โพนนาแก้ว'!L78+'17.สว่างแดนดิน'!L78+'18.พระอาจารย์แบน'!L78</f>
        <v>26207832.390000001</v>
      </c>
      <c r="M78" s="110">
        <f>+'1.สกลนคร ใส่เดือน พย มาด้วย'!M78+'2.กุสุมาลย์'!M78+'3.กุดบาก'!M78+'4.พระอาจารย์ฝั้น '!M78+'5.พังโคน ใส่มา 12 เดือน'!M78+'6.วาริชภูมิ'!M78+'7.นิคมน้ำอูน'!M78+'8.วานรนิวาส'!M78+'9.คำตากล้า'!M78+'10.พระอาจารย์มั่น'!M78+'11.อากาศอำนวย'!M78+'12.พระอาจารย์วัน'!M78+'13.เต่างอย'!M78+'14.โคกศรีสุพรรณ'!M78+'15.เจริญศิลป์'!M78+'16.โพนนาแก้ว'!M78+'17.สว่างแดนดิน'!M78+'18.พระอาจารย์แบน'!M78</f>
        <v>0</v>
      </c>
      <c r="N78" s="110">
        <f>+'1.สกลนคร ใส่เดือน พย มาด้วย'!N78+'2.กุสุมาลย์'!N78+'3.กุดบาก'!N78+'4.พระอาจารย์ฝั้น '!N78+'5.พังโคน ใส่มา 12 เดือน'!N78+'6.วาริชภูมิ'!N78+'7.นิคมน้ำอูน'!N78+'8.วานรนิวาส'!N78+'9.คำตากล้า'!N78+'10.พระอาจารย์มั่น'!N78+'11.อากาศอำนวย'!N78+'12.พระอาจารย์วัน'!N78+'13.เต่างอย'!N78+'14.โคกศรีสุพรรณ'!N78+'15.เจริญศิลป์'!N78+'16.โพนนาแก้ว'!N78+'17.สว่างแดนดิน'!N78+'18.พระอาจารย์แบน'!N78</f>
        <v>32898767.010000002</v>
      </c>
      <c r="O78" s="110">
        <f>+'1.สกลนคร ใส่เดือน พย มาด้วย'!O78+'2.กุสุมาลย์'!O78+'3.กุดบาก'!O78+'4.พระอาจารย์ฝั้น '!O78+'5.พังโคน ใส่มา 12 เดือน'!O78+'6.วาริชภูมิ'!O78+'7.นิคมน้ำอูน'!O78+'8.วานรนิวาส'!O78+'9.คำตากล้า'!O78+'10.พระอาจารย์มั่น'!O78+'11.อากาศอำนวย'!O78+'12.พระอาจารย์วัน'!O78+'13.เต่างอย'!O78+'14.โคกศรีสุพรรณ'!O78+'15.เจริญศิลป์'!O78+'16.โพนนาแก้ว'!O78+'17.สว่างแดนดิน'!O78+'18.พระอาจารย์แบน'!O78</f>
        <v>0</v>
      </c>
      <c r="P78" s="110">
        <f>+'1.สกลนคร ใส่เดือน พย มาด้วย'!P78+'2.กุสุมาลย์'!P78+'3.กุดบาก'!P78+'4.พระอาจารย์ฝั้น '!P78+'5.พังโคน ใส่มา 12 เดือน'!P78+'6.วาริชภูมิ'!P78+'7.นิคมน้ำอูน'!P78+'8.วานรนิวาส'!P78+'9.คำตากล้า'!P78+'10.พระอาจารย์มั่น'!P78+'11.อากาศอำนวย'!P78+'12.พระอาจารย์วัน'!P78+'13.เต่างอย'!P78+'14.โคกศรีสุพรรณ'!P78+'15.เจริญศิลป์'!P78+'16.โพนนาแก้ว'!P78+'17.สว่างแดนดิน'!P78+'18.พระอาจารย์แบน'!P78</f>
        <v>37886419.189999998</v>
      </c>
      <c r="Q78" s="110">
        <f>+'1.สกลนคร ใส่เดือน พย มาด้วย'!Q78+'2.กุสุมาลย์'!Q78+'3.กุดบาก'!Q78+'4.พระอาจารย์ฝั้น '!Q78+'5.พังโคน ใส่มา 12 เดือน'!Q78+'6.วาริชภูมิ'!Q78+'7.นิคมน้ำอูน'!Q78+'8.วานรนิวาส'!Q78+'9.คำตากล้า'!Q78+'10.พระอาจารย์มั่น'!Q78+'11.อากาศอำนวย'!Q78+'12.พระอาจารย์วัน'!Q78+'13.เต่างอย'!Q78+'14.โคกศรีสุพรรณ'!Q78+'15.เจริญศิลป์'!Q78+'16.โพนนาแก้ว'!Q78+'17.สว่างแดนดิน'!Q78+'18.พระอาจารย์แบน'!Q78</f>
        <v>0</v>
      </c>
      <c r="R78" s="110">
        <f>+'1.สกลนคร ใส่เดือน พย มาด้วย'!R78+'2.กุสุมาลย์'!R78+'3.กุดบาก'!R78+'4.พระอาจารย์ฝั้น '!R78+'5.พังโคน ใส่มา 12 เดือน'!R78+'6.วาริชภูมิ'!R78+'7.นิคมน้ำอูน'!R78+'8.วานรนิวาส'!R78+'9.คำตากล้า'!R78+'10.พระอาจารย์มั่น'!R78+'11.อากาศอำนวย'!R78+'12.พระอาจารย์วัน'!R78+'13.เต่างอย'!R78+'14.โคกศรีสุพรรณ'!R78+'15.เจริญศิลป์'!R78+'16.โพนนาแก้ว'!R78+'17.สว่างแดนดิน'!R78+'18.พระอาจารย์แบน'!R78</f>
        <v>38257797.880000003</v>
      </c>
      <c r="S78" s="110">
        <f>+'1.สกลนคร ใส่เดือน พย มาด้วย'!S78+'2.กุสุมาลย์'!S78+'3.กุดบาก'!S78+'4.พระอาจารย์ฝั้น '!S78+'5.พังโคน ใส่มา 12 เดือน'!S78+'6.วาริชภูมิ'!S78+'7.นิคมน้ำอูน'!S78+'8.วานรนิวาส'!S78+'9.คำตากล้า'!S78+'10.พระอาจารย์มั่น'!S78+'11.อากาศอำนวย'!S78+'12.พระอาจารย์วัน'!S78+'13.เต่างอย'!S78+'14.โคกศรีสุพรรณ'!S78+'15.เจริญศิลป์'!S78+'16.โพนนาแก้ว'!S78+'17.สว่างแดนดิน'!S78+'18.พระอาจารย์แบน'!S78</f>
        <v>0</v>
      </c>
      <c r="T78" s="110">
        <f>+'1.สกลนคร ใส่เดือน พย มาด้วย'!T78+'2.กุสุมาลย์'!T78+'3.กุดบาก'!T78+'4.พระอาจารย์ฝั้น '!T78+'5.พังโคน ใส่มา 12 เดือน'!T78+'6.วาริชภูมิ'!T78+'7.นิคมน้ำอูน'!T78+'8.วานรนิวาส'!T78+'9.คำตากล้า'!T78+'10.พระอาจารย์มั่น'!T78+'11.อากาศอำนวย'!T78+'12.พระอาจารย์วัน'!T78+'13.เต่างอย'!T78+'14.โคกศรีสุพรรณ'!T78+'15.เจริญศิลป์'!T78+'16.โพนนาแก้ว'!T78+'17.สว่างแดนดิน'!T78+'18.พระอาจารย์แบน'!T78</f>
        <v>31245888.140000001</v>
      </c>
      <c r="U78" s="110">
        <f>+'1.สกลนคร ใส่เดือน พย มาด้วย'!U78+'2.กุสุมาลย์'!U78+'3.กุดบาก'!U78+'4.พระอาจารย์ฝั้น '!U78+'5.พังโคน ใส่มา 12 เดือน'!U78+'6.วาริชภูมิ'!U78+'7.นิคมน้ำอูน'!U78+'8.วานรนิวาส'!U78+'9.คำตากล้า'!U78+'10.พระอาจารย์มั่น'!U78+'11.อากาศอำนวย'!U78+'12.พระอาจารย์วัน'!U78+'13.เต่างอย'!U78+'14.โคกศรีสุพรรณ'!U78+'15.เจริญศิลป์'!U78+'16.โพนนาแก้ว'!U78+'17.สว่างแดนดิน'!U78+'18.พระอาจารย์แบน'!U78</f>
        <v>0</v>
      </c>
      <c r="V78" s="110">
        <f>+'1.สกลนคร ใส่เดือน พย มาด้วย'!V78+'2.กุสุมาลย์'!V78+'3.กุดบาก'!V78+'4.พระอาจารย์ฝั้น '!V78+'5.พังโคน ใส่มา 12 เดือน'!V78+'6.วาริชภูมิ'!V78+'7.นิคมน้ำอูน'!V78+'8.วานรนิวาส'!V78+'9.คำตากล้า'!V78+'10.พระอาจารย์มั่น'!V78+'11.อากาศอำนวย'!V78+'12.พระอาจารย์วัน'!V78+'13.เต่างอย'!V78+'14.โคกศรีสุพรรณ'!V78+'15.เจริญศิลป์'!V78+'16.โพนนาแก้ว'!V78+'17.สว่างแดนดิน'!V78+'18.พระอาจารย์แบน'!V78</f>
        <v>32653706.449999999</v>
      </c>
      <c r="W78" s="110">
        <f>+'1.สกลนคร ใส่เดือน พย มาด้วย'!W78+'2.กุสุมาลย์'!W78+'3.กุดบาก'!W78+'4.พระอาจารย์ฝั้น '!W78+'5.พังโคน ใส่มา 12 เดือน'!W78+'6.วาริชภูมิ'!W78+'7.นิคมน้ำอูน'!W78+'8.วานรนิวาส'!W78+'9.คำตากล้า'!W78+'10.พระอาจารย์มั่น'!W78+'11.อากาศอำนวย'!W78+'12.พระอาจารย์วัน'!W78+'13.เต่างอย'!W78+'14.โคกศรีสุพรรณ'!W78+'15.เจริญศิลป์'!W78+'16.โพนนาแก้ว'!W78+'17.สว่างแดนดิน'!W78+'18.พระอาจารย์แบน'!W78</f>
        <v>0</v>
      </c>
      <c r="X78" s="110">
        <f>+'1.สกลนคร ใส่เดือน พย มาด้วย'!X78+'2.กุสุมาลย์'!X78+'3.กุดบาก'!X78+'4.พระอาจารย์ฝั้น '!X78+'5.พังโคน ใส่มา 12 เดือน'!X78+'6.วาริชภูมิ'!X78+'7.นิคมน้ำอูน'!X78+'8.วานรนิวาส'!X78+'9.คำตากล้า'!X78+'10.พระอาจารย์มั่น'!X78+'11.อากาศอำนวย'!X78+'12.พระอาจารย์วัน'!X78+'13.เต่างอย'!X78+'14.โคกศรีสุพรรณ'!X78+'15.เจริญศิลป์'!X78+'16.โพนนาแก้ว'!X78+'17.สว่างแดนดิน'!X78+'18.พระอาจารย์แบน'!X78</f>
        <v>29035489.390000001</v>
      </c>
      <c r="Y78" s="110">
        <f>+'1.สกลนคร ใส่เดือน พย มาด้วย'!Y78+'2.กุสุมาลย์'!Y78+'3.กุดบาก'!Y78+'4.พระอาจารย์ฝั้น '!Y78+'5.พังโคน ใส่มา 12 เดือน'!Y78+'6.วาริชภูมิ'!Y78+'7.นิคมน้ำอูน'!Y78+'8.วานรนิวาส'!Y78+'9.คำตากล้า'!Y78+'10.พระอาจารย์มั่น'!Y78+'11.อากาศอำนวย'!Y78+'12.พระอาจารย์วัน'!Y78+'13.เต่างอย'!Y78+'14.โคกศรีสุพรรณ'!Y78+'15.เจริญศิลป์'!Y78+'16.โพนนาแก้ว'!Y78+'17.สว่างแดนดิน'!Y78+'18.พระอาจารย์แบน'!Y78</f>
        <v>0</v>
      </c>
      <c r="Z78" s="110">
        <f>+'1.สกลนคร ใส่เดือน พย มาด้วย'!Z78+'2.กุสุมาลย์'!Z78+'3.กุดบาก'!Z78+'4.พระอาจารย์ฝั้น '!Z78+'5.พังโคน ใส่มา 12 เดือน'!Z78+'6.วาริชภูมิ'!Z78+'7.นิคมน้ำอูน'!Z78+'8.วานรนิวาส'!Z78+'9.คำตากล้า'!Z78+'10.พระอาจารย์มั่น'!Z78+'11.อากาศอำนวย'!Z78+'12.พระอาจารย์วัน'!Z78+'13.เต่างอย'!Z78+'14.โคกศรีสุพรรณ'!Z78+'15.เจริญศิลป์'!Z78+'16.โพนนาแก้ว'!Z78+'17.สว่างแดนดิน'!Z78+'18.พระอาจารย์แบน'!Z78</f>
        <v>25600478.940000001</v>
      </c>
      <c r="AA78" s="110">
        <f>+'1.สกลนคร ใส่เดือน พย มาด้วย'!AA78+'2.กุสุมาลย์'!AA78+'3.กุดบาก'!AA78+'4.พระอาจารย์ฝั้น '!AA78+'5.พังโคน ใส่มา 12 เดือน'!AA78+'6.วาริชภูมิ'!AA78+'7.นิคมน้ำอูน'!AA78+'8.วานรนิวาส'!AA78+'9.คำตากล้า'!AA78+'10.พระอาจารย์มั่น'!AA78+'11.อากาศอำนวย'!AA78+'12.พระอาจารย์วัน'!AA78+'13.เต่างอย'!AA78+'14.โคกศรีสุพรรณ'!AA78+'15.เจริญศิลป์'!AA78+'16.โพนนาแก้ว'!AA78+'17.สว่างแดนดิน'!AA78+'18.พระอาจารย์แบน'!AA78</f>
        <v>0</v>
      </c>
      <c r="AB78" s="110">
        <f>+'1.สกลนคร ใส่เดือน พย มาด้วย'!AB78+'2.กุสุมาลย์'!AB78+'3.กุดบาก'!AB78+'4.พระอาจารย์ฝั้น '!AB78+'5.พังโคน ใส่มา 12 เดือน'!AB78+'6.วาริชภูมิ'!AB78+'7.นิคมน้ำอูน'!AB78+'8.วานรนิวาส'!AB78+'9.คำตากล้า'!AB78+'10.พระอาจารย์มั่น'!AB78+'11.อากาศอำนวย'!AB78+'12.พระอาจารย์วัน'!AB78+'13.เต่างอย'!AB78+'14.โคกศรีสุพรรณ'!AB78+'15.เจริญศิลป์'!AB78+'16.โพนนาแก้ว'!AB78+'17.สว่างแดนดิน'!AB78+'18.พระอาจารย์แบน'!AB78</f>
        <v>18435630.41</v>
      </c>
      <c r="AC78" s="110">
        <f>+'1.สกลนคร ใส่เดือน พย มาด้วย'!AC78+'2.กุสุมาลย์'!AC78+'3.กุดบาก'!AC78+'4.พระอาจารย์ฝั้น '!AC78+'5.พังโคน ใส่มา 12 เดือน'!AC78+'6.วาริชภูมิ'!AC78+'7.นิคมน้ำอูน'!AC78+'8.วานรนิวาส'!AC78+'9.คำตากล้า'!AC78+'10.พระอาจารย์มั่น'!AC78+'11.อากาศอำนวย'!AC78+'12.พระอาจารย์วัน'!AC78+'13.เต่างอย'!AC78+'14.โคกศรีสุพรรณ'!AC78+'15.เจริญศิลป์'!AC78+'16.โพนนาแก้ว'!AC78+'17.สว่างแดนดิน'!AC78+'18.พระอาจารย์แบน'!AC78</f>
        <v>0</v>
      </c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f>+'1.สกลนคร ใส่เดือน พย มาด้วย'!E79+'2.กุสุมาลย์'!E79+'3.กุดบาก'!E79+'4.พระอาจารย์ฝั้น '!E79+'5.พังโคน ใส่มา 12 เดือน'!E79+'6.วาริชภูมิ'!E79+'7.นิคมน้ำอูน'!E79+'8.วานรนิวาส'!E79+'9.คำตากล้า'!E79+'10.พระอาจารย์มั่น'!E79+'11.อากาศอำนวย'!E79+'12.พระอาจารย์วัน'!E79+'13.เต่างอย'!E79+'14.โคกศรีสุพรรณ'!E79+'15.เจริญศิลป์'!E79+'16.โพนนาแก้ว'!E79+'17.สว่างแดนดิน'!E79+'18.พระอาจารย์แบน'!E79</f>
        <v>100325.04</v>
      </c>
      <c r="F79" s="110">
        <f>+'1.สกลนคร ใส่เดือน พย มาด้วย'!F79+'2.กุสุมาลย์'!F79+'3.กุดบาก'!F79+'4.พระอาจารย์ฝั้น '!F79+'5.พังโคน ใส่มา 12 เดือน'!F79+'6.วาริชภูมิ'!F79+'7.นิคมน้ำอูน'!F79+'8.วานรนิวาส'!F79+'9.คำตากล้า'!F79+'10.พระอาจารย์มั่น'!F79+'11.อากาศอำนวย'!F79+'12.พระอาจารย์วัน'!F79+'13.เต่างอย'!F79+'14.โคกศรีสุพรรณ'!F79+'15.เจริญศิลป์'!F79+'16.โพนนาแก้ว'!F79+'17.สว่างแดนดิน'!F79+'18.พระอาจารย์แบน'!F79</f>
        <v>325.04000000000002</v>
      </c>
      <c r="G79" s="110">
        <f>+'1.สกลนคร ใส่เดือน พย มาด้วย'!G79+'2.กุสุมาลย์'!G79+'3.กุดบาก'!G79+'4.พระอาจารย์ฝั้น '!G79+'5.พังโคน ใส่มา 12 เดือน'!G79+'6.วาริชภูมิ'!G79+'7.นิคมน้ำอูน'!G79+'8.วานรนิวาส'!G79+'9.คำตากล้า'!G79+'10.พระอาจารย์มั่น'!G79+'11.อากาศอำนวย'!G79+'12.พระอาจารย์วัน'!G79+'13.เต่างอย'!G79+'14.โคกศรีสุพรรณ'!G79+'15.เจริญศิลป์'!G79+'16.โพนนาแก้ว'!G79+'17.สว่างแดนดิน'!G79+'18.พระอาจารย์แบน'!G79</f>
        <v>375.04</v>
      </c>
      <c r="H79" s="110">
        <f>+'1.สกลนคร ใส่เดือน พย มาด้วย'!H79+'2.กุสุมาลย์'!H79+'3.กุดบาก'!H79+'4.พระอาจารย์ฝั้น '!H79+'5.พังโคน ใส่มา 12 เดือน'!H79+'6.วาริชภูมิ'!H79+'7.นิคมน้ำอูน'!H79+'8.วานรนิวาส'!H79+'9.คำตากล้า'!H79+'10.พระอาจารย์มั่น'!H79+'11.อากาศอำนวย'!H79+'12.พระอาจารย์วัน'!H79+'13.เต่างอย'!H79+'14.โคกศรีสุพรรณ'!H79+'15.เจริญศิลป์'!H79+'16.โพนนาแก้ว'!H79+'17.สว่างแดนดิน'!H79+'18.พระอาจารย์แบน'!H79</f>
        <v>0</v>
      </c>
      <c r="I79" s="110">
        <f>+'1.สกลนคร ใส่เดือน พย มาด้วย'!I79+'2.กุสุมาลย์'!I79+'3.กุดบาก'!I79+'4.พระอาจารย์ฝั้น '!I79+'5.พังโคน ใส่มา 12 เดือน'!I79+'6.วาริชภูมิ'!I79+'7.นิคมน้ำอูน'!I79+'8.วานรนิวาส'!I79+'9.คำตากล้า'!I79+'10.พระอาจารย์มั่น'!I79+'11.อากาศอำนวย'!I79+'12.พระอาจารย์วัน'!I79+'13.เต่างอย'!I79+'14.โคกศรีสุพรรณ'!I79+'15.เจริญศิลป์'!I79+'16.โพนนาแก้ว'!I79+'17.สว่างแดนดิน'!I79+'18.พระอาจารย์แบน'!I79</f>
        <v>0</v>
      </c>
      <c r="J79" s="110">
        <f>+'1.สกลนคร ใส่เดือน พย มาด้วย'!J79+'2.กุสุมาลย์'!J79+'3.กุดบาก'!J79+'4.พระอาจารย์ฝั้น '!J79+'5.พังโคน ใส่มา 12 เดือน'!J79+'6.วาริชภูมิ'!J79+'7.นิคมน้ำอูน'!J79+'8.วานรนิวาส'!J79+'9.คำตากล้า'!J79+'10.พระอาจารย์มั่น'!J79+'11.อากาศอำนวย'!J79+'12.พระอาจารย์วัน'!J79+'13.เต่างอย'!J79+'14.โคกศรีสุพรรณ'!J79+'15.เจริญศิลป์'!J79+'16.โพนนาแก้ว'!J79+'17.สว่างแดนดิน'!J79+'18.พระอาจารย์แบน'!J79</f>
        <v>0</v>
      </c>
      <c r="K79" s="110">
        <f>+'1.สกลนคร ใส่เดือน พย มาด้วย'!K79+'2.กุสุมาลย์'!K79+'3.กุดบาก'!K79+'4.พระอาจารย์ฝั้น '!K79+'5.พังโคน ใส่มา 12 เดือน'!K79+'6.วาริชภูมิ'!K79+'7.นิคมน้ำอูน'!K79+'8.วานรนิวาส'!K79+'9.คำตากล้า'!K79+'10.พระอาจารย์มั่น'!K79+'11.อากาศอำนวย'!K79+'12.พระอาจารย์วัน'!K79+'13.เต่างอย'!K79+'14.โคกศรีสุพรรณ'!K79+'15.เจริญศิลป์'!K79+'16.โพนนาแก้ว'!K79+'17.สว่างแดนดิน'!K79+'18.พระอาจารย์แบน'!K79</f>
        <v>0</v>
      </c>
      <c r="L79" s="110">
        <f>+'1.สกลนคร ใส่เดือน พย มาด้วย'!L79+'2.กุสุมาลย์'!L79+'3.กุดบาก'!L79+'4.พระอาจารย์ฝั้น '!L79+'5.พังโคน ใส่มา 12 เดือน'!L79+'6.วาริชภูมิ'!L79+'7.นิคมน้ำอูน'!L79+'8.วานรนิวาส'!L79+'9.คำตากล้า'!L79+'10.พระอาจารย์มั่น'!L79+'11.อากาศอำนวย'!L79+'12.พระอาจารย์วัน'!L79+'13.เต่างอย'!L79+'14.โคกศรีสุพรรณ'!L79+'15.เจริญศิลป์'!L79+'16.โพนนาแก้ว'!L79+'17.สว่างแดนดิน'!L79+'18.พระอาจารย์แบน'!L79</f>
        <v>0</v>
      </c>
      <c r="M79" s="110">
        <f>+'1.สกลนคร ใส่เดือน พย มาด้วย'!M79+'2.กุสุมาลย์'!M79+'3.กุดบาก'!M79+'4.พระอาจารย์ฝั้น '!M79+'5.พังโคน ใส่มา 12 เดือน'!M79+'6.วาริชภูมิ'!M79+'7.นิคมน้ำอูน'!M79+'8.วานรนิวาส'!M79+'9.คำตากล้า'!M79+'10.พระอาจารย์มั่น'!M79+'11.อากาศอำนวย'!M79+'12.พระอาจารย์วัน'!M79+'13.เต่างอย'!M79+'14.โคกศรีสุพรรณ'!M79+'15.เจริญศิลป์'!M79+'16.โพนนาแก้ว'!M79+'17.สว่างแดนดิน'!M79+'18.พระอาจารย์แบน'!M79</f>
        <v>0</v>
      </c>
      <c r="N79" s="110">
        <f>+'1.สกลนคร ใส่เดือน พย มาด้วย'!N79+'2.กุสุมาลย์'!N79+'3.กุดบาก'!N79+'4.พระอาจารย์ฝั้น '!N79+'5.พังโคน ใส่มา 12 เดือน'!N79+'6.วาริชภูมิ'!N79+'7.นิคมน้ำอูน'!N79+'8.วานรนิวาส'!N79+'9.คำตากล้า'!N79+'10.พระอาจารย์มั่น'!N79+'11.อากาศอำนวย'!N79+'12.พระอาจารย์วัน'!N79+'13.เต่างอย'!N79+'14.โคกศรีสุพรรณ'!N79+'15.เจริญศิลป์'!N79+'16.โพนนาแก้ว'!N79+'17.สว่างแดนดิน'!N79+'18.พระอาจารย์แบน'!N79</f>
        <v>0</v>
      </c>
      <c r="O79" s="110">
        <f>+'1.สกลนคร ใส่เดือน พย มาด้วย'!O79+'2.กุสุมาลย์'!O79+'3.กุดบาก'!O79+'4.พระอาจารย์ฝั้น '!O79+'5.พังโคน ใส่มา 12 เดือน'!O79+'6.วาริชภูมิ'!O79+'7.นิคมน้ำอูน'!O79+'8.วานรนิวาส'!O79+'9.คำตากล้า'!O79+'10.พระอาจารย์มั่น'!O79+'11.อากาศอำนวย'!O79+'12.พระอาจารย์วัน'!O79+'13.เต่างอย'!O79+'14.โคกศรีสุพรรณ'!O79+'15.เจริญศิลป์'!O79+'16.โพนนาแก้ว'!O79+'17.สว่างแดนดิน'!O79+'18.พระอาจารย์แบน'!O79</f>
        <v>0</v>
      </c>
      <c r="P79" s="110">
        <f>+'1.สกลนคร ใส่เดือน พย มาด้วย'!P79+'2.กุสุมาลย์'!P79+'3.กุดบาก'!P79+'4.พระอาจารย์ฝั้น '!P79+'5.พังโคน ใส่มา 12 เดือน'!P79+'6.วาริชภูมิ'!P79+'7.นิคมน้ำอูน'!P79+'8.วานรนิวาส'!P79+'9.คำตากล้า'!P79+'10.พระอาจารย์มั่น'!P79+'11.อากาศอำนวย'!P79+'12.พระอาจารย์วัน'!P79+'13.เต่างอย'!P79+'14.โคกศรีสุพรรณ'!P79+'15.เจริญศิลป์'!P79+'16.โพนนาแก้ว'!P79+'17.สว่างแดนดิน'!P79+'18.พระอาจารย์แบน'!P79</f>
        <v>0</v>
      </c>
      <c r="Q79" s="110">
        <f>+'1.สกลนคร ใส่เดือน พย มาด้วย'!Q79+'2.กุสุมาลย์'!Q79+'3.กุดบาก'!Q79+'4.พระอาจารย์ฝั้น '!Q79+'5.พังโคน ใส่มา 12 เดือน'!Q79+'6.วาริชภูมิ'!Q79+'7.นิคมน้ำอูน'!Q79+'8.วานรนิวาส'!Q79+'9.คำตากล้า'!Q79+'10.พระอาจารย์มั่น'!Q79+'11.อากาศอำนวย'!Q79+'12.พระอาจารย์วัน'!Q79+'13.เต่างอย'!Q79+'14.โคกศรีสุพรรณ'!Q79+'15.เจริญศิลป์'!Q79+'16.โพนนาแก้ว'!Q79+'17.สว่างแดนดิน'!Q79+'18.พระอาจารย์แบน'!Q79</f>
        <v>0</v>
      </c>
      <c r="R79" s="110">
        <f>+'1.สกลนคร ใส่เดือน พย มาด้วย'!R79+'2.กุสุมาลย์'!R79+'3.กุดบาก'!R79+'4.พระอาจารย์ฝั้น '!R79+'5.พังโคน ใส่มา 12 เดือน'!R79+'6.วาริชภูมิ'!R79+'7.นิคมน้ำอูน'!R79+'8.วานรนิวาส'!R79+'9.คำตากล้า'!R79+'10.พระอาจารย์มั่น'!R79+'11.อากาศอำนวย'!R79+'12.พระอาจารย์วัน'!R79+'13.เต่างอย'!R79+'14.โคกศรีสุพรรณ'!R79+'15.เจริญศิลป์'!R79+'16.โพนนาแก้ว'!R79+'17.สว่างแดนดิน'!R79+'18.พระอาจารย์แบน'!R79</f>
        <v>0</v>
      </c>
      <c r="S79" s="110">
        <f>+'1.สกลนคร ใส่เดือน พย มาด้วย'!S79+'2.กุสุมาลย์'!S79+'3.กุดบาก'!S79+'4.พระอาจารย์ฝั้น '!S79+'5.พังโคน ใส่มา 12 เดือน'!S79+'6.วาริชภูมิ'!S79+'7.นิคมน้ำอูน'!S79+'8.วานรนิวาส'!S79+'9.คำตากล้า'!S79+'10.พระอาจารย์มั่น'!S79+'11.อากาศอำนวย'!S79+'12.พระอาจารย์วัน'!S79+'13.เต่างอย'!S79+'14.โคกศรีสุพรรณ'!S79+'15.เจริญศิลป์'!S79+'16.โพนนาแก้ว'!S79+'17.สว่างแดนดิน'!S79+'18.พระอาจารย์แบน'!S79</f>
        <v>0</v>
      </c>
      <c r="T79" s="110">
        <f>+'1.สกลนคร ใส่เดือน พย มาด้วย'!T79+'2.กุสุมาลย์'!T79+'3.กุดบาก'!T79+'4.พระอาจารย์ฝั้น '!T79+'5.พังโคน ใส่มา 12 เดือน'!T79+'6.วาริชภูมิ'!T79+'7.นิคมน้ำอูน'!T79+'8.วานรนิวาส'!T79+'9.คำตากล้า'!T79+'10.พระอาจารย์มั่น'!T79+'11.อากาศอำนวย'!T79+'12.พระอาจารย์วัน'!T79+'13.เต่างอย'!T79+'14.โคกศรีสุพรรณ'!T79+'15.เจริญศิลป์'!T79+'16.โพนนาแก้ว'!T79+'17.สว่างแดนดิน'!T79+'18.พระอาจารย์แบน'!T79</f>
        <v>0</v>
      </c>
      <c r="U79" s="110">
        <f>+'1.สกลนคร ใส่เดือน พย มาด้วย'!U79+'2.กุสุมาลย์'!U79+'3.กุดบาก'!U79+'4.พระอาจารย์ฝั้น '!U79+'5.พังโคน ใส่มา 12 เดือน'!U79+'6.วาริชภูมิ'!U79+'7.นิคมน้ำอูน'!U79+'8.วานรนิวาส'!U79+'9.คำตากล้า'!U79+'10.พระอาจารย์มั่น'!U79+'11.อากาศอำนวย'!U79+'12.พระอาจารย์วัน'!U79+'13.เต่างอย'!U79+'14.โคกศรีสุพรรณ'!U79+'15.เจริญศิลป์'!U79+'16.โพนนาแก้ว'!U79+'17.สว่างแดนดิน'!U79+'18.พระอาจารย์แบน'!U79</f>
        <v>0</v>
      </c>
      <c r="V79" s="110">
        <f>+'1.สกลนคร ใส่เดือน พย มาด้วย'!V79+'2.กุสุมาลย์'!V79+'3.กุดบาก'!V79+'4.พระอาจารย์ฝั้น '!V79+'5.พังโคน ใส่มา 12 เดือน'!V79+'6.วาริชภูมิ'!V79+'7.นิคมน้ำอูน'!V79+'8.วานรนิวาส'!V79+'9.คำตากล้า'!V79+'10.พระอาจารย์มั่น'!V79+'11.อากาศอำนวย'!V79+'12.พระอาจารย์วัน'!V79+'13.เต่างอย'!V79+'14.โคกศรีสุพรรณ'!V79+'15.เจริญศิลป์'!V79+'16.โพนนาแก้ว'!V79+'17.สว่างแดนดิน'!V79+'18.พระอาจารย์แบน'!V79</f>
        <v>0</v>
      </c>
      <c r="W79" s="110">
        <f>+'1.สกลนคร ใส่เดือน พย มาด้วย'!W79+'2.กุสุมาลย์'!W79+'3.กุดบาก'!W79+'4.พระอาจารย์ฝั้น '!W79+'5.พังโคน ใส่มา 12 เดือน'!W79+'6.วาริชภูมิ'!W79+'7.นิคมน้ำอูน'!W79+'8.วานรนิวาส'!W79+'9.คำตากล้า'!W79+'10.พระอาจารย์มั่น'!W79+'11.อากาศอำนวย'!W79+'12.พระอาจารย์วัน'!W79+'13.เต่างอย'!W79+'14.โคกศรีสุพรรณ'!W79+'15.เจริญศิลป์'!W79+'16.โพนนาแก้ว'!W79+'17.สว่างแดนดิน'!W79+'18.พระอาจารย์แบน'!W79</f>
        <v>0</v>
      </c>
      <c r="X79" s="110">
        <f>+'1.สกลนคร ใส่เดือน พย มาด้วย'!X79+'2.กุสุมาลย์'!X79+'3.กุดบาก'!X79+'4.พระอาจารย์ฝั้น '!X79+'5.พังโคน ใส่มา 12 เดือน'!X79+'6.วาริชภูมิ'!X79+'7.นิคมน้ำอูน'!X79+'8.วานรนิวาส'!X79+'9.คำตากล้า'!X79+'10.พระอาจารย์มั่น'!X79+'11.อากาศอำนวย'!X79+'12.พระอาจารย์วัน'!X79+'13.เต่างอย'!X79+'14.โคกศรีสุพรรณ'!X79+'15.เจริญศิลป์'!X79+'16.โพนนาแก้ว'!X79+'17.สว่างแดนดิน'!X79+'18.พระอาจารย์แบน'!X79</f>
        <v>0</v>
      </c>
      <c r="Y79" s="110">
        <f>+'1.สกลนคร ใส่เดือน พย มาด้วย'!Y79+'2.กุสุมาลย์'!Y79+'3.กุดบาก'!Y79+'4.พระอาจารย์ฝั้น '!Y79+'5.พังโคน ใส่มา 12 เดือน'!Y79+'6.วาริชภูมิ'!Y79+'7.นิคมน้ำอูน'!Y79+'8.วานรนิวาส'!Y79+'9.คำตากล้า'!Y79+'10.พระอาจารย์มั่น'!Y79+'11.อากาศอำนวย'!Y79+'12.พระอาจารย์วัน'!Y79+'13.เต่างอย'!Y79+'14.โคกศรีสุพรรณ'!Y79+'15.เจริญศิลป์'!Y79+'16.โพนนาแก้ว'!Y79+'17.สว่างแดนดิน'!Y79+'18.พระอาจารย์แบน'!Y79</f>
        <v>0</v>
      </c>
      <c r="Z79" s="110">
        <f>+'1.สกลนคร ใส่เดือน พย มาด้วย'!Z79+'2.กุสุมาลย์'!Z79+'3.กุดบาก'!Z79+'4.พระอาจารย์ฝั้น '!Z79+'5.พังโคน ใส่มา 12 เดือน'!Z79+'6.วาริชภูมิ'!Z79+'7.นิคมน้ำอูน'!Z79+'8.วานรนิวาส'!Z79+'9.คำตากล้า'!Z79+'10.พระอาจารย์มั่น'!Z79+'11.อากาศอำนวย'!Z79+'12.พระอาจารย์วัน'!Z79+'13.เต่างอย'!Z79+'14.โคกศรีสุพรรณ'!Z79+'15.เจริญศิลป์'!Z79+'16.โพนนาแก้ว'!Z79+'17.สว่างแดนดิน'!Z79+'18.พระอาจารย์แบน'!Z79</f>
        <v>0</v>
      </c>
      <c r="AA79" s="110">
        <f>+'1.สกลนคร ใส่เดือน พย มาด้วย'!AA79+'2.กุสุมาลย์'!AA79+'3.กุดบาก'!AA79+'4.พระอาจารย์ฝั้น '!AA79+'5.พังโคน ใส่มา 12 เดือน'!AA79+'6.วาริชภูมิ'!AA79+'7.นิคมน้ำอูน'!AA79+'8.วานรนิวาส'!AA79+'9.คำตากล้า'!AA79+'10.พระอาจารย์มั่น'!AA79+'11.อากาศอำนวย'!AA79+'12.พระอาจารย์วัน'!AA79+'13.เต่างอย'!AA79+'14.โคกศรีสุพรรณ'!AA79+'15.เจริญศิลป์'!AA79+'16.โพนนาแก้ว'!AA79+'17.สว่างแดนดิน'!AA79+'18.พระอาจารย์แบน'!AA79</f>
        <v>0</v>
      </c>
      <c r="AB79" s="110">
        <f>+'1.สกลนคร ใส่เดือน พย มาด้วย'!AB79+'2.กุสุมาลย์'!AB79+'3.กุดบาก'!AB79+'4.พระอาจารย์ฝั้น '!AB79+'5.พังโคน ใส่มา 12 เดือน'!AB79+'6.วาริชภูมิ'!AB79+'7.นิคมน้ำอูน'!AB79+'8.วานรนิวาส'!AB79+'9.คำตากล้า'!AB79+'10.พระอาจารย์มั่น'!AB79+'11.อากาศอำนวย'!AB79+'12.พระอาจารย์วัน'!AB79+'13.เต่างอย'!AB79+'14.โคกศรีสุพรรณ'!AB79+'15.เจริญศิลป์'!AB79+'16.โพนนาแก้ว'!AB79+'17.สว่างแดนดิน'!AB79+'18.พระอาจารย์แบน'!AB79</f>
        <v>0</v>
      </c>
      <c r="AC79" s="110">
        <f>+'1.สกลนคร ใส่เดือน พย มาด้วย'!AC79+'2.กุสุมาลย์'!AC79+'3.กุดบาก'!AC79+'4.พระอาจารย์ฝั้น '!AC79+'5.พังโคน ใส่มา 12 เดือน'!AC79+'6.วาริชภูมิ'!AC79+'7.นิคมน้ำอูน'!AC79+'8.วานรนิวาส'!AC79+'9.คำตากล้า'!AC79+'10.พระอาจารย์มั่น'!AC79+'11.อากาศอำนวย'!AC79+'12.พระอาจารย์วัน'!AC79+'13.เต่างอย'!AC79+'14.โคกศรีสุพรรณ'!AC79+'15.เจริญศิลป์'!AC79+'16.โพนนาแก้ว'!AC79+'17.สว่างแดนดิน'!AC79+'18.พระอาจารย์แบน'!AC79</f>
        <v>0</v>
      </c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958890636.74934363</v>
      </c>
      <c r="F80" s="115">
        <f t="shared" si="32"/>
        <v>728392982.30999994</v>
      </c>
      <c r="G80" s="115">
        <f t="shared" si="32"/>
        <v>1189251465.1400001</v>
      </c>
      <c r="H80" s="115">
        <f t="shared" si="32"/>
        <v>26766765.960000001</v>
      </c>
      <c r="I80" s="115">
        <f t="shared" si="32"/>
        <v>0</v>
      </c>
      <c r="J80" s="115">
        <f t="shared" si="32"/>
        <v>34819112.310000002</v>
      </c>
      <c r="K80" s="115">
        <f t="shared" si="32"/>
        <v>0</v>
      </c>
      <c r="L80" s="115">
        <f t="shared" si="32"/>
        <v>26207832.390000001</v>
      </c>
      <c r="M80" s="115">
        <f t="shared" si="32"/>
        <v>0</v>
      </c>
      <c r="N80" s="115">
        <f t="shared" si="32"/>
        <v>32898767.010000002</v>
      </c>
      <c r="O80" s="115">
        <f t="shared" si="32"/>
        <v>0</v>
      </c>
      <c r="P80" s="115">
        <f t="shared" si="32"/>
        <v>37886419.189999998</v>
      </c>
      <c r="Q80" s="115">
        <f t="shared" si="32"/>
        <v>0</v>
      </c>
      <c r="R80" s="115">
        <f t="shared" si="32"/>
        <v>38257797.880000003</v>
      </c>
      <c r="S80" s="115">
        <f t="shared" si="32"/>
        <v>0</v>
      </c>
      <c r="T80" s="115">
        <f t="shared" si="32"/>
        <v>31245888.140000001</v>
      </c>
      <c r="U80" s="115">
        <f t="shared" si="32"/>
        <v>0</v>
      </c>
      <c r="V80" s="115">
        <f t="shared" si="32"/>
        <v>32653706.449999999</v>
      </c>
      <c r="W80" s="115">
        <f t="shared" si="32"/>
        <v>0</v>
      </c>
      <c r="X80" s="115">
        <f t="shared" si="32"/>
        <v>29035489.390000001</v>
      </c>
      <c r="Y80" s="115">
        <f t="shared" si="32"/>
        <v>0</v>
      </c>
      <c r="Z80" s="115">
        <f t="shared" si="32"/>
        <v>25600478.940000001</v>
      </c>
      <c r="AA80" s="115">
        <f t="shared" si="32"/>
        <v>0</v>
      </c>
      <c r="AB80" s="115">
        <f t="shared" si="32"/>
        <v>18435630.41</v>
      </c>
      <c r="AC80" s="115">
        <f t="shared" si="32"/>
        <v>0</v>
      </c>
      <c r="AD80" s="115"/>
      <c r="AE80" s="124"/>
      <c r="AF80" s="115"/>
      <c r="AG80" s="124"/>
    </row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92D050"/>
  </sheetPr>
  <dimension ref="A1:AG1000"/>
  <sheetViews>
    <sheetView workbookViewId="0">
      <pane ySplit="8" topLeftCell="A9" activePane="bottomLeft" state="frozen"/>
      <selection pane="bottomLeft" activeCell="B10" sqref="B10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3.2109375" customWidth="1"/>
    <col min="6" max="6" width="12.640625" customWidth="1"/>
    <col min="7" max="7" width="11.7851562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269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f>+'1.บึงกาฬ'!E11+'2.เซกา'!E11+'3.โซ่พิสัย'!E11+'4.บึงโขงหลง'!E11+'5.บุ่งคล้า'!E11+'6.ปากคาด'!E11+'7.พรเจริญ'!E11+'8.ศรีวิไล'!E11</f>
        <v>871596912.40980291</v>
      </c>
      <c r="F11" s="110">
        <f>+'1.บึงกาฬ'!F11+'2.เซกา'!F11+'3.โซ่พิสัย'!F11+'4.บึงโขงหลง'!F11+'5.บุ่งคล้า'!F11+'6.ปากคาด'!F11+'7.พรเจริญ'!F11+'8.ศรีวิไล'!F11</f>
        <v>74684972.940000013</v>
      </c>
      <c r="G11" s="110">
        <f>+'1.บึงกาฬ'!G11+'2.เซกา'!G11+'3.โซ่พิสัย'!G11+'4.บึงโขงหลง'!G11+'5.บุ่งคล้า'!G11+'6.ปากคาด'!G11+'7.พรเจริญ'!G11+'8.ศรีวิไล'!G11</f>
        <v>181854687.47</v>
      </c>
      <c r="H11" s="110">
        <f>+'1.บึงกาฬ'!H11+'2.เซกา'!H11+'3.โซ่พิสัย'!H11+'4.บึงโขงหลง'!H11+'5.บุ่งคล้า'!H11+'6.ปากคาด'!H11+'7.พรเจริญ'!H11+'8.ศรีวิไล'!H11</f>
        <v>0</v>
      </c>
      <c r="I11" s="110">
        <f>+'1.บึงกาฬ'!I11+'2.เซกา'!I11+'3.โซ่พิสัย'!I11+'4.บึงโขงหลง'!I11+'5.บุ่งคล้า'!I11+'6.ปากคาด'!I11+'7.พรเจริญ'!I11+'8.ศรีวิไล'!I11</f>
        <v>0</v>
      </c>
      <c r="J11" s="110">
        <f>+'1.บึงกาฬ'!J11+'2.เซกา'!J11+'3.โซ่พิสัย'!J11+'4.บึงโขงหลง'!J11+'5.บุ่งคล้า'!J11+'6.ปากคาด'!J11+'7.พรเจริญ'!J11+'8.ศรีวิไล'!J11</f>
        <v>0</v>
      </c>
      <c r="K11" s="110">
        <f>+'1.บึงกาฬ'!K11+'2.เซกา'!K11+'3.โซ่พิสัย'!K11+'4.บึงโขงหลง'!K11+'5.บุ่งคล้า'!K11+'6.ปากคาด'!K11+'7.พรเจริญ'!K11+'8.ศรีวิไล'!K11</f>
        <v>0</v>
      </c>
      <c r="L11" s="110">
        <f>+'1.บึงกาฬ'!L11+'2.เซกา'!L11+'3.โซ่พิสัย'!L11+'4.บึงโขงหลง'!L11+'5.บุ่งคล้า'!L11+'6.ปากคาด'!L11+'7.พรเจริญ'!L11+'8.ศรีวิไล'!L11</f>
        <v>0</v>
      </c>
      <c r="M11" s="110">
        <f>+'1.บึงกาฬ'!M11+'2.เซกา'!M11+'3.โซ่พิสัย'!M11+'4.บึงโขงหลง'!M11+'5.บุ่งคล้า'!M11+'6.ปากคาด'!M11+'7.พรเจริญ'!M11+'8.ศรีวิไล'!M11</f>
        <v>0</v>
      </c>
      <c r="N11" s="110">
        <f>+'1.บึงกาฬ'!N11+'2.เซกา'!N11+'3.โซ่พิสัย'!N11+'4.บึงโขงหลง'!N11+'5.บุ่งคล้า'!N11+'6.ปากคาด'!N11+'7.พรเจริญ'!N11+'8.ศรีวิไล'!N11</f>
        <v>0</v>
      </c>
      <c r="O11" s="110">
        <f>+'1.บึงกาฬ'!O11+'2.เซกา'!O11+'3.โซ่พิสัย'!O11+'4.บึงโขงหลง'!O11+'5.บุ่งคล้า'!O11+'6.ปากคาด'!O11+'7.พรเจริญ'!O11+'8.ศรีวิไล'!O11</f>
        <v>0</v>
      </c>
      <c r="P11" s="110">
        <f>+'1.บึงกาฬ'!P11+'2.เซกา'!P11+'3.โซ่พิสัย'!P11+'4.บึงโขงหลง'!P11+'5.บุ่งคล้า'!P11+'6.ปากคาด'!P11+'7.พรเจริญ'!P11+'8.ศรีวิไล'!P11</f>
        <v>0</v>
      </c>
      <c r="Q11" s="110">
        <f>+'1.บึงกาฬ'!Q11+'2.เซกา'!Q11+'3.โซ่พิสัย'!Q11+'4.บึงโขงหลง'!Q11+'5.บุ่งคล้า'!Q11+'6.ปากคาด'!Q11+'7.พรเจริญ'!Q11+'8.ศรีวิไล'!Q11</f>
        <v>0</v>
      </c>
      <c r="R11" s="110">
        <f>+'1.บึงกาฬ'!R11+'2.เซกา'!R11+'3.โซ่พิสัย'!R11+'4.บึงโขงหลง'!R11+'5.บุ่งคล้า'!R11+'6.ปากคาด'!R11+'7.พรเจริญ'!R11+'8.ศรีวิไล'!R11</f>
        <v>0</v>
      </c>
      <c r="S11" s="110">
        <f>+'1.บึงกาฬ'!S11+'2.เซกา'!S11+'3.โซ่พิสัย'!S11+'4.บึงโขงหลง'!S11+'5.บุ่งคล้า'!S11+'6.ปากคาด'!S11+'7.พรเจริญ'!S11+'8.ศรีวิไล'!S11</f>
        <v>0</v>
      </c>
      <c r="T11" s="110">
        <f>+'1.บึงกาฬ'!T11+'2.เซกา'!T11+'3.โซ่พิสัย'!T11+'4.บึงโขงหลง'!T11+'5.บุ่งคล้า'!T11+'6.ปากคาด'!T11+'7.พรเจริญ'!T11+'8.ศรีวิไล'!T11</f>
        <v>0</v>
      </c>
      <c r="U11" s="110">
        <f>+'1.บึงกาฬ'!U11+'2.เซกา'!U11+'3.โซ่พิสัย'!U11+'4.บึงโขงหลง'!U11+'5.บุ่งคล้า'!U11+'6.ปากคาด'!U11+'7.พรเจริญ'!U11+'8.ศรีวิไล'!U11</f>
        <v>0</v>
      </c>
      <c r="V11" s="110">
        <f>+'1.บึงกาฬ'!V11+'2.เซกา'!V11+'3.โซ่พิสัย'!V11+'4.บึงโขงหลง'!V11+'5.บุ่งคล้า'!V11+'6.ปากคาด'!V11+'7.พรเจริญ'!V11+'8.ศรีวิไล'!V11</f>
        <v>0</v>
      </c>
      <c r="W11" s="110">
        <f>+'1.บึงกาฬ'!W11+'2.เซกา'!W11+'3.โซ่พิสัย'!W11+'4.บึงโขงหลง'!W11+'5.บุ่งคล้า'!W11+'6.ปากคาด'!W11+'7.พรเจริญ'!W11+'8.ศรีวิไล'!W11</f>
        <v>0</v>
      </c>
      <c r="X11" s="110">
        <f>+'1.บึงกาฬ'!X11+'2.เซกา'!X11+'3.โซ่พิสัย'!X11+'4.บึงโขงหลง'!X11+'5.บุ่งคล้า'!X11+'6.ปากคาด'!X11+'7.พรเจริญ'!X11+'8.ศรีวิไล'!X11</f>
        <v>0</v>
      </c>
      <c r="Y11" s="110">
        <f>+'1.บึงกาฬ'!Y11+'2.เซกา'!Y11+'3.โซ่พิสัย'!Y11+'4.บึงโขงหลง'!Y11+'5.บุ่งคล้า'!Y11+'6.ปากคาด'!Y11+'7.พรเจริญ'!Y11+'8.ศรีวิไล'!Y11</f>
        <v>0</v>
      </c>
      <c r="Z11" s="110">
        <f>+'1.บึงกาฬ'!Z11+'2.เซกา'!Z11+'3.โซ่พิสัย'!Z11+'4.บึงโขงหลง'!Z11+'5.บุ่งคล้า'!Z11+'6.ปากคาด'!Z11+'7.พรเจริญ'!Z11+'8.ศรีวิไล'!Z11</f>
        <v>0</v>
      </c>
      <c r="AA11" s="110">
        <f>+'1.บึงกาฬ'!AA11+'2.เซกา'!AA11+'3.โซ่พิสัย'!AA11+'4.บึงโขงหลง'!AA11+'5.บุ่งคล้า'!AA11+'6.ปากคาด'!AA11+'7.พรเจริญ'!AA11+'8.ศรีวิไล'!AA11</f>
        <v>0</v>
      </c>
      <c r="AB11" s="110">
        <f>+'1.บึงกาฬ'!AB11+'2.เซกา'!AB11+'3.โซ่พิสัย'!AB11+'4.บึงโขงหลง'!AB11+'5.บุ่งคล้า'!AB11+'6.ปากคาด'!AB11+'7.พรเจริญ'!AB11+'8.ศรีวิไล'!AB11</f>
        <v>0</v>
      </c>
      <c r="AC11" s="110">
        <f>+'1.บึงกาฬ'!AC11+'2.เซกา'!AC11+'3.โซ่พิสัย'!AC11+'4.บึงโขงหลง'!AC11+'5.บุ่งคล้า'!AC11+'6.ปากคาด'!AC11+'7.พรเจริญ'!AC11+'8.ศรีวิไล'!AC11</f>
        <v>0</v>
      </c>
      <c r="AD11" s="110">
        <f t="shared" ref="AD11:AD19" si="0">SUM(F11:AC11)</f>
        <v>256539660.41000003</v>
      </c>
      <c r="AE11" s="111">
        <f t="shared" ref="AE11:AE19" si="1">+AD11*100/E11</f>
        <v>29.433291554546209</v>
      </c>
      <c r="AF11" s="110">
        <f t="shared" ref="AF11:AF19" si="2">+E11-AD11</f>
        <v>615057251.99980283</v>
      </c>
      <c r="AG11" s="111">
        <f>+AF11*100/E11</f>
        <v>70.566708445453784</v>
      </c>
    </row>
    <row r="12" spans="1:33" ht="24" customHeight="1">
      <c r="B12" s="109"/>
      <c r="C12" s="109"/>
      <c r="D12" s="109" t="s">
        <v>7</v>
      </c>
      <c r="E12" s="110">
        <f>+'1.บึงกาฬ'!E12+'2.เซกา'!E12+'3.โซ่พิสัย'!E12+'4.บึงโขงหลง'!E12+'5.บุ่งคล้า'!E12+'6.ปากคาด'!E12+'7.พรเจริญ'!E12+'8.ศรีวิไล'!E12</f>
        <v>38561119.361000001</v>
      </c>
      <c r="F12" s="110">
        <f>+'1.บึงกาฬ'!F12+'2.เซกา'!F12+'3.โซ่พิสัย'!F12+'4.บึงโขงหลง'!F12+'5.บุ่งคล้า'!F12+'6.ปากคาด'!F12+'7.พรเจริญ'!F12+'8.ศรีวิไล'!F12</f>
        <v>0</v>
      </c>
      <c r="G12" s="110">
        <f>+'1.บึงกาฬ'!G12+'2.เซกา'!G12+'3.โซ่พิสัย'!G12+'4.บึงโขงหลง'!G12+'5.บุ่งคล้า'!G12+'6.ปากคาด'!G12+'7.พรเจริญ'!G12+'8.ศรีวิไล'!G12</f>
        <v>0</v>
      </c>
      <c r="H12" s="110">
        <f>+'1.บึงกาฬ'!H12+'2.เซกา'!H12+'3.โซ่พิสัย'!H12+'4.บึงโขงหลง'!H12+'5.บุ่งคล้า'!H12+'6.ปากคาด'!H12+'7.พรเจริญ'!H12+'8.ศรีวิไล'!H12</f>
        <v>0</v>
      </c>
      <c r="I12" s="110">
        <f>+'1.บึงกาฬ'!I12+'2.เซกา'!I12+'3.โซ่พิสัย'!I12+'4.บึงโขงหลง'!I12+'5.บุ่งคล้า'!I12+'6.ปากคาด'!I12+'7.พรเจริญ'!I12+'8.ศรีวิไล'!I12</f>
        <v>0</v>
      </c>
      <c r="J12" s="110">
        <f>+'1.บึงกาฬ'!J12+'2.เซกา'!J12+'3.โซ่พิสัย'!J12+'4.บึงโขงหลง'!J12+'5.บุ่งคล้า'!J12+'6.ปากคาด'!J12+'7.พรเจริญ'!J12+'8.ศรีวิไล'!J12</f>
        <v>0</v>
      </c>
      <c r="K12" s="110">
        <f>+'1.บึงกาฬ'!K12+'2.เซกา'!K12+'3.โซ่พิสัย'!K12+'4.บึงโขงหลง'!K12+'5.บุ่งคล้า'!K12+'6.ปากคาด'!K12+'7.พรเจริญ'!K12+'8.ศรีวิไล'!K12</f>
        <v>0</v>
      </c>
      <c r="L12" s="110">
        <f>+'1.บึงกาฬ'!L12+'2.เซกา'!L12+'3.โซ่พิสัย'!L12+'4.บึงโขงหลง'!L12+'5.บุ่งคล้า'!L12+'6.ปากคาด'!L12+'7.พรเจริญ'!L12+'8.ศรีวิไล'!L12</f>
        <v>0</v>
      </c>
      <c r="M12" s="110">
        <f>+'1.บึงกาฬ'!M12+'2.เซกา'!M12+'3.โซ่พิสัย'!M12+'4.บึงโขงหลง'!M12+'5.บุ่งคล้า'!M12+'6.ปากคาด'!M12+'7.พรเจริญ'!M12+'8.ศรีวิไล'!M12</f>
        <v>0</v>
      </c>
      <c r="N12" s="110">
        <f>+'1.บึงกาฬ'!N12+'2.เซกา'!N12+'3.โซ่พิสัย'!N12+'4.บึงโขงหลง'!N12+'5.บุ่งคล้า'!N12+'6.ปากคาด'!N12+'7.พรเจริญ'!N12+'8.ศรีวิไล'!N12</f>
        <v>0</v>
      </c>
      <c r="O12" s="110">
        <f>+'1.บึงกาฬ'!O12+'2.เซกา'!O12+'3.โซ่พิสัย'!O12+'4.บึงโขงหลง'!O12+'5.บุ่งคล้า'!O12+'6.ปากคาด'!O12+'7.พรเจริญ'!O12+'8.ศรีวิไล'!O12</f>
        <v>0</v>
      </c>
      <c r="P12" s="110">
        <f>+'1.บึงกาฬ'!P12+'2.เซกา'!P12+'3.โซ่พิสัย'!P12+'4.บึงโขงหลง'!P12+'5.บุ่งคล้า'!P12+'6.ปากคาด'!P12+'7.พรเจริญ'!P12+'8.ศรีวิไล'!P12</f>
        <v>0</v>
      </c>
      <c r="Q12" s="110">
        <f>+'1.บึงกาฬ'!Q12+'2.เซกา'!Q12+'3.โซ่พิสัย'!Q12+'4.บึงโขงหลง'!Q12+'5.บุ่งคล้า'!Q12+'6.ปากคาด'!Q12+'7.พรเจริญ'!Q12+'8.ศรีวิไล'!Q12</f>
        <v>0</v>
      </c>
      <c r="R12" s="110">
        <f>+'1.บึงกาฬ'!R12+'2.เซกา'!R12+'3.โซ่พิสัย'!R12+'4.บึงโขงหลง'!R12+'5.บุ่งคล้า'!R12+'6.ปากคาด'!R12+'7.พรเจริญ'!R12+'8.ศรีวิไล'!R12</f>
        <v>0</v>
      </c>
      <c r="S12" s="110">
        <f>+'1.บึงกาฬ'!S12+'2.เซกา'!S12+'3.โซ่พิสัย'!S12+'4.บึงโขงหลง'!S12+'5.บุ่งคล้า'!S12+'6.ปากคาด'!S12+'7.พรเจริญ'!S12+'8.ศรีวิไล'!S12</f>
        <v>0</v>
      </c>
      <c r="T12" s="110">
        <f>+'1.บึงกาฬ'!T12+'2.เซกา'!T12+'3.โซ่พิสัย'!T12+'4.บึงโขงหลง'!T12+'5.บุ่งคล้า'!T12+'6.ปากคาด'!T12+'7.พรเจริญ'!T12+'8.ศรีวิไล'!T12</f>
        <v>0</v>
      </c>
      <c r="U12" s="110">
        <f>+'1.บึงกาฬ'!U12+'2.เซกา'!U12+'3.โซ่พิสัย'!U12+'4.บึงโขงหลง'!U12+'5.บุ่งคล้า'!U12+'6.ปากคาด'!U12+'7.พรเจริญ'!U12+'8.ศรีวิไล'!U12</f>
        <v>0</v>
      </c>
      <c r="V12" s="110">
        <f>+'1.บึงกาฬ'!V12+'2.เซกา'!V12+'3.โซ่พิสัย'!V12+'4.บึงโขงหลง'!V12+'5.บุ่งคล้า'!V12+'6.ปากคาด'!V12+'7.พรเจริญ'!V12+'8.ศรีวิไล'!V12</f>
        <v>0</v>
      </c>
      <c r="W12" s="110">
        <f>+'1.บึงกาฬ'!W12+'2.เซกา'!W12+'3.โซ่พิสัย'!W12+'4.บึงโขงหลง'!W12+'5.บุ่งคล้า'!W12+'6.ปากคาด'!W12+'7.พรเจริญ'!W12+'8.ศรีวิไล'!W12</f>
        <v>0</v>
      </c>
      <c r="X12" s="110">
        <f>+'1.บึงกาฬ'!X12+'2.เซกา'!X12+'3.โซ่พิสัย'!X12+'4.บึงโขงหลง'!X12+'5.บุ่งคล้า'!X12+'6.ปากคาด'!X12+'7.พรเจริญ'!X12+'8.ศรีวิไล'!X12</f>
        <v>0</v>
      </c>
      <c r="Y12" s="110">
        <f>+'1.บึงกาฬ'!Y12+'2.เซกา'!Y12+'3.โซ่พิสัย'!Y12+'4.บึงโขงหลง'!Y12+'5.บุ่งคล้า'!Y12+'6.ปากคาด'!Y12+'7.พรเจริญ'!Y12+'8.ศรีวิไล'!Y12</f>
        <v>0</v>
      </c>
      <c r="Z12" s="110">
        <f>+'1.บึงกาฬ'!Z12+'2.เซกา'!Z12+'3.โซ่พิสัย'!Z12+'4.บึงโขงหลง'!Z12+'5.บุ่งคล้า'!Z12+'6.ปากคาด'!Z12+'7.พรเจริญ'!Z12+'8.ศรีวิไล'!Z12</f>
        <v>0</v>
      </c>
      <c r="AA12" s="110">
        <f>+'1.บึงกาฬ'!AA12+'2.เซกา'!AA12+'3.โซ่พิสัย'!AA12+'4.บึงโขงหลง'!AA12+'5.บุ่งคล้า'!AA12+'6.ปากคาด'!AA12+'7.พรเจริญ'!AA12+'8.ศรีวิไล'!AA12</f>
        <v>0</v>
      </c>
      <c r="AB12" s="110">
        <f>+'1.บึงกาฬ'!AB12+'2.เซกา'!AB12+'3.โซ่พิสัย'!AB12+'4.บึงโขงหลง'!AB12+'5.บุ่งคล้า'!AB12+'6.ปากคาด'!AB12+'7.พรเจริญ'!AB12+'8.ศรีวิไล'!AB12</f>
        <v>0</v>
      </c>
      <c r="AC12" s="110">
        <f>+'1.บึงกาฬ'!AC12+'2.เซกา'!AC12+'3.โซ่พิสัย'!AC12+'4.บึงโขงหลง'!AC12+'5.บุ่งคล้า'!AC12+'6.ปากคาด'!AC12+'7.พรเจริญ'!AC12+'8.ศรีวิไล'!AC12</f>
        <v>0</v>
      </c>
      <c r="AD12" s="110">
        <f t="shared" si="0"/>
        <v>0</v>
      </c>
      <c r="AE12" s="111">
        <f t="shared" si="1"/>
        <v>0</v>
      </c>
      <c r="AF12" s="110">
        <f t="shared" si="2"/>
        <v>38561119.361000001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f>+'1.บึงกาฬ'!E13+'2.เซกา'!E13+'3.โซ่พิสัย'!E13+'4.บึงโขงหลง'!E13+'5.บุ่งคล้า'!E13+'6.ปากคาด'!E13+'7.พรเจริญ'!E13+'8.ศรีวิไล'!E13</f>
        <v>1808969.8374999999</v>
      </c>
      <c r="F13" s="110">
        <f>+'1.บึงกาฬ'!F13+'2.เซกา'!F13+'3.โซ่พิสัย'!F13+'4.บึงโขงหลง'!F13+'5.บุ่งคล้า'!F13+'6.ปากคาด'!F13+'7.พรเจริญ'!F13+'8.ศรีวิไล'!F13</f>
        <v>0</v>
      </c>
      <c r="G13" s="110">
        <f>+'1.บึงกาฬ'!G13+'2.เซกา'!G13+'3.โซ่พิสัย'!G13+'4.บึงโขงหลง'!G13+'5.บุ่งคล้า'!G13+'6.ปากคาด'!G13+'7.พรเจริญ'!G13+'8.ศรีวิไล'!G13</f>
        <v>0</v>
      </c>
      <c r="H13" s="110">
        <f>+'1.บึงกาฬ'!H13+'2.เซกา'!H13+'3.โซ่พิสัย'!H13+'4.บึงโขงหลง'!H13+'5.บุ่งคล้า'!H13+'6.ปากคาด'!H13+'7.พรเจริญ'!H13+'8.ศรีวิไล'!H13</f>
        <v>0</v>
      </c>
      <c r="I13" s="110">
        <f>+'1.บึงกาฬ'!I13+'2.เซกา'!I13+'3.โซ่พิสัย'!I13+'4.บึงโขงหลง'!I13+'5.บุ่งคล้า'!I13+'6.ปากคาด'!I13+'7.พรเจริญ'!I13+'8.ศรีวิไล'!I13</f>
        <v>0</v>
      </c>
      <c r="J13" s="110">
        <f>+'1.บึงกาฬ'!J13+'2.เซกา'!J13+'3.โซ่พิสัย'!J13+'4.บึงโขงหลง'!J13+'5.บุ่งคล้า'!J13+'6.ปากคาด'!J13+'7.พรเจริญ'!J13+'8.ศรีวิไล'!J13</f>
        <v>0</v>
      </c>
      <c r="K13" s="110">
        <f>+'1.บึงกาฬ'!K13+'2.เซกา'!K13+'3.โซ่พิสัย'!K13+'4.บึงโขงหลง'!K13+'5.บุ่งคล้า'!K13+'6.ปากคาด'!K13+'7.พรเจริญ'!K13+'8.ศรีวิไล'!K13</f>
        <v>0</v>
      </c>
      <c r="L13" s="110">
        <f>+'1.บึงกาฬ'!L13+'2.เซกา'!L13+'3.โซ่พิสัย'!L13+'4.บึงโขงหลง'!L13+'5.บุ่งคล้า'!L13+'6.ปากคาด'!L13+'7.พรเจริญ'!L13+'8.ศรีวิไล'!L13</f>
        <v>0</v>
      </c>
      <c r="M13" s="110">
        <f>+'1.บึงกาฬ'!M13+'2.เซกา'!M13+'3.โซ่พิสัย'!M13+'4.บึงโขงหลง'!M13+'5.บุ่งคล้า'!M13+'6.ปากคาด'!M13+'7.พรเจริญ'!M13+'8.ศรีวิไล'!M13</f>
        <v>0</v>
      </c>
      <c r="N13" s="110">
        <f>+'1.บึงกาฬ'!N13+'2.เซกา'!N13+'3.โซ่พิสัย'!N13+'4.บึงโขงหลง'!N13+'5.บุ่งคล้า'!N13+'6.ปากคาด'!N13+'7.พรเจริญ'!N13+'8.ศรีวิไล'!N13</f>
        <v>0</v>
      </c>
      <c r="O13" s="110">
        <f>+'1.บึงกาฬ'!O13+'2.เซกา'!O13+'3.โซ่พิสัย'!O13+'4.บึงโขงหลง'!O13+'5.บุ่งคล้า'!O13+'6.ปากคาด'!O13+'7.พรเจริญ'!O13+'8.ศรีวิไล'!O13</f>
        <v>0</v>
      </c>
      <c r="P13" s="110">
        <f>+'1.บึงกาฬ'!P13+'2.เซกา'!P13+'3.โซ่พิสัย'!P13+'4.บึงโขงหลง'!P13+'5.บุ่งคล้า'!P13+'6.ปากคาด'!P13+'7.พรเจริญ'!P13+'8.ศรีวิไล'!P13</f>
        <v>0</v>
      </c>
      <c r="Q13" s="110">
        <f>+'1.บึงกาฬ'!Q13+'2.เซกา'!Q13+'3.โซ่พิสัย'!Q13+'4.บึงโขงหลง'!Q13+'5.บุ่งคล้า'!Q13+'6.ปากคาด'!Q13+'7.พรเจริญ'!Q13+'8.ศรีวิไล'!Q13</f>
        <v>0</v>
      </c>
      <c r="R13" s="110">
        <f>+'1.บึงกาฬ'!R13+'2.เซกา'!R13+'3.โซ่พิสัย'!R13+'4.บึงโขงหลง'!R13+'5.บุ่งคล้า'!R13+'6.ปากคาด'!R13+'7.พรเจริญ'!R13+'8.ศรีวิไล'!R13</f>
        <v>0</v>
      </c>
      <c r="S13" s="110">
        <f>+'1.บึงกาฬ'!S13+'2.เซกา'!S13+'3.โซ่พิสัย'!S13+'4.บึงโขงหลง'!S13+'5.บุ่งคล้า'!S13+'6.ปากคาด'!S13+'7.พรเจริญ'!S13+'8.ศรีวิไล'!S13</f>
        <v>0</v>
      </c>
      <c r="T13" s="110">
        <f>+'1.บึงกาฬ'!T13+'2.เซกา'!T13+'3.โซ่พิสัย'!T13+'4.บึงโขงหลง'!T13+'5.บุ่งคล้า'!T13+'6.ปากคาด'!T13+'7.พรเจริญ'!T13+'8.ศรีวิไล'!T13</f>
        <v>0</v>
      </c>
      <c r="U13" s="110">
        <f>+'1.บึงกาฬ'!U13+'2.เซกา'!U13+'3.โซ่พิสัย'!U13+'4.บึงโขงหลง'!U13+'5.บุ่งคล้า'!U13+'6.ปากคาด'!U13+'7.พรเจริญ'!U13+'8.ศรีวิไล'!U13</f>
        <v>0</v>
      </c>
      <c r="V13" s="110">
        <f>+'1.บึงกาฬ'!V13+'2.เซกา'!V13+'3.โซ่พิสัย'!V13+'4.บึงโขงหลง'!V13+'5.บุ่งคล้า'!V13+'6.ปากคาด'!V13+'7.พรเจริญ'!V13+'8.ศรีวิไล'!V13</f>
        <v>0</v>
      </c>
      <c r="W13" s="110">
        <f>+'1.บึงกาฬ'!W13+'2.เซกา'!W13+'3.โซ่พิสัย'!W13+'4.บึงโขงหลง'!W13+'5.บุ่งคล้า'!W13+'6.ปากคาด'!W13+'7.พรเจริญ'!W13+'8.ศรีวิไล'!W13</f>
        <v>0</v>
      </c>
      <c r="X13" s="110">
        <f>+'1.บึงกาฬ'!X13+'2.เซกา'!X13+'3.โซ่พิสัย'!X13+'4.บึงโขงหลง'!X13+'5.บุ่งคล้า'!X13+'6.ปากคาด'!X13+'7.พรเจริญ'!X13+'8.ศรีวิไล'!X13</f>
        <v>0</v>
      </c>
      <c r="Y13" s="110">
        <f>+'1.บึงกาฬ'!Y13+'2.เซกา'!Y13+'3.โซ่พิสัย'!Y13+'4.บึงโขงหลง'!Y13+'5.บุ่งคล้า'!Y13+'6.ปากคาด'!Y13+'7.พรเจริญ'!Y13+'8.ศรีวิไล'!Y13</f>
        <v>0</v>
      </c>
      <c r="Z13" s="110">
        <f>+'1.บึงกาฬ'!Z13+'2.เซกา'!Z13+'3.โซ่พิสัย'!Z13+'4.บึงโขงหลง'!Z13+'5.บุ่งคล้า'!Z13+'6.ปากคาด'!Z13+'7.พรเจริญ'!Z13+'8.ศรีวิไล'!Z13</f>
        <v>0</v>
      </c>
      <c r="AA13" s="110">
        <f>+'1.บึงกาฬ'!AA13+'2.เซกา'!AA13+'3.โซ่พิสัย'!AA13+'4.บึงโขงหลง'!AA13+'5.บุ่งคล้า'!AA13+'6.ปากคาด'!AA13+'7.พรเจริญ'!AA13+'8.ศรีวิไล'!AA13</f>
        <v>0</v>
      </c>
      <c r="AB13" s="110">
        <f>+'1.บึงกาฬ'!AB13+'2.เซกา'!AB13+'3.โซ่พิสัย'!AB13+'4.บึงโขงหลง'!AB13+'5.บุ่งคล้า'!AB13+'6.ปากคาด'!AB13+'7.พรเจริญ'!AB13+'8.ศรีวิไล'!AB13</f>
        <v>0</v>
      </c>
      <c r="AC13" s="110">
        <f>+'1.บึงกาฬ'!AC13+'2.เซกา'!AC13+'3.โซ่พิสัย'!AC13+'4.บึงโขงหลง'!AC13+'5.บุ่งคล้า'!AC13+'6.ปากคาด'!AC13+'7.พรเจริญ'!AC13+'8.ศรีวิไล'!AC13</f>
        <v>0</v>
      </c>
      <c r="AD13" s="110">
        <f t="shared" si="0"/>
        <v>0</v>
      </c>
      <c r="AE13" s="111">
        <f t="shared" si="1"/>
        <v>0</v>
      </c>
      <c r="AF13" s="110">
        <f t="shared" si="2"/>
        <v>1808969.8374999999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f>+'1.บึงกาฬ'!E14+'2.เซกา'!E14+'3.โซ่พิสัย'!E14+'4.บึงโขงหลง'!E14+'5.บุ่งคล้า'!E14+'6.ปากคาด'!E14+'7.พรเจริญ'!E14+'8.ศรีวิไล'!E14</f>
        <v>188582392.22799999</v>
      </c>
      <c r="F14" s="110">
        <f>+'1.บึงกาฬ'!F14+'2.เซกา'!F14+'3.โซ่พิสัย'!F14+'4.บึงโขงหลง'!F14+'5.บุ่งคล้า'!F14+'6.ปากคาด'!F14+'7.พรเจริญ'!F14+'8.ศรีวิไล'!F14</f>
        <v>21114910.210000001</v>
      </c>
      <c r="G14" s="110">
        <f>+'1.บึงกาฬ'!G14+'2.เซกา'!G14+'3.โซ่พิสัย'!G14+'4.บึงโขงหลง'!G14+'5.บุ่งคล้า'!G14+'6.ปากคาด'!G14+'7.พรเจริญ'!G14+'8.ศรีวิไล'!G14</f>
        <v>0</v>
      </c>
      <c r="H14" s="110">
        <f>+'1.บึงกาฬ'!H14+'2.เซกา'!H14+'3.โซ่พิสัย'!H14+'4.บึงโขงหลง'!H14+'5.บุ่งคล้า'!H14+'6.ปากคาด'!H14+'7.พรเจริญ'!H14+'8.ศรีวิไล'!H14</f>
        <v>0</v>
      </c>
      <c r="I14" s="110">
        <f>+'1.บึงกาฬ'!I14+'2.เซกา'!I14+'3.โซ่พิสัย'!I14+'4.บึงโขงหลง'!I14+'5.บุ่งคล้า'!I14+'6.ปากคาด'!I14+'7.พรเจริญ'!I14+'8.ศรีวิไล'!I14</f>
        <v>0</v>
      </c>
      <c r="J14" s="110">
        <f>+'1.บึงกาฬ'!J14+'2.เซกา'!J14+'3.โซ่พิสัย'!J14+'4.บึงโขงหลง'!J14+'5.บุ่งคล้า'!J14+'6.ปากคาด'!J14+'7.พรเจริญ'!J14+'8.ศรีวิไล'!J14</f>
        <v>0</v>
      </c>
      <c r="K14" s="110">
        <f>+'1.บึงกาฬ'!K14+'2.เซกา'!K14+'3.โซ่พิสัย'!K14+'4.บึงโขงหลง'!K14+'5.บุ่งคล้า'!K14+'6.ปากคาด'!K14+'7.พรเจริญ'!K14+'8.ศรีวิไล'!K14</f>
        <v>0</v>
      </c>
      <c r="L14" s="110">
        <f>+'1.บึงกาฬ'!L14+'2.เซกา'!L14+'3.โซ่พิสัย'!L14+'4.บึงโขงหลง'!L14+'5.บุ่งคล้า'!L14+'6.ปากคาด'!L14+'7.พรเจริญ'!L14+'8.ศรีวิไล'!L14</f>
        <v>0</v>
      </c>
      <c r="M14" s="110">
        <f>+'1.บึงกาฬ'!M14+'2.เซกา'!M14+'3.โซ่พิสัย'!M14+'4.บึงโขงหลง'!M14+'5.บุ่งคล้า'!M14+'6.ปากคาด'!M14+'7.พรเจริญ'!M14+'8.ศรีวิไล'!M14</f>
        <v>0</v>
      </c>
      <c r="N14" s="110">
        <f>+'1.บึงกาฬ'!N14+'2.เซกา'!N14+'3.โซ่พิสัย'!N14+'4.บึงโขงหลง'!N14+'5.บุ่งคล้า'!N14+'6.ปากคาด'!N14+'7.พรเจริญ'!N14+'8.ศรีวิไล'!N14</f>
        <v>0</v>
      </c>
      <c r="O14" s="110">
        <f>+'1.บึงกาฬ'!O14+'2.เซกา'!O14+'3.โซ่พิสัย'!O14+'4.บึงโขงหลง'!O14+'5.บุ่งคล้า'!O14+'6.ปากคาด'!O14+'7.พรเจริญ'!O14+'8.ศรีวิไล'!O14</f>
        <v>0</v>
      </c>
      <c r="P14" s="110">
        <f>+'1.บึงกาฬ'!P14+'2.เซกา'!P14+'3.โซ่พิสัย'!P14+'4.บึงโขงหลง'!P14+'5.บุ่งคล้า'!P14+'6.ปากคาด'!P14+'7.พรเจริญ'!P14+'8.ศรีวิไล'!P14</f>
        <v>0</v>
      </c>
      <c r="Q14" s="110">
        <f>+'1.บึงกาฬ'!Q14+'2.เซกา'!Q14+'3.โซ่พิสัย'!Q14+'4.บึงโขงหลง'!Q14+'5.บุ่งคล้า'!Q14+'6.ปากคาด'!Q14+'7.พรเจริญ'!Q14+'8.ศรีวิไล'!Q14</f>
        <v>0</v>
      </c>
      <c r="R14" s="110">
        <f>+'1.บึงกาฬ'!R14+'2.เซกา'!R14+'3.โซ่พิสัย'!R14+'4.บึงโขงหลง'!R14+'5.บุ่งคล้า'!R14+'6.ปากคาด'!R14+'7.พรเจริญ'!R14+'8.ศรีวิไล'!R14</f>
        <v>0</v>
      </c>
      <c r="S14" s="110">
        <f>+'1.บึงกาฬ'!S14+'2.เซกา'!S14+'3.โซ่พิสัย'!S14+'4.บึงโขงหลง'!S14+'5.บุ่งคล้า'!S14+'6.ปากคาด'!S14+'7.พรเจริญ'!S14+'8.ศรีวิไล'!S14</f>
        <v>0</v>
      </c>
      <c r="T14" s="110">
        <f>+'1.บึงกาฬ'!T14+'2.เซกา'!T14+'3.โซ่พิสัย'!T14+'4.บึงโขงหลง'!T14+'5.บุ่งคล้า'!T14+'6.ปากคาด'!T14+'7.พรเจริญ'!T14+'8.ศรีวิไล'!T14</f>
        <v>0</v>
      </c>
      <c r="U14" s="110">
        <f>+'1.บึงกาฬ'!U14+'2.เซกา'!U14+'3.โซ่พิสัย'!U14+'4.บึงโขงหลง'!U14+'5.บุ่งคล้า'!U14+'6.ปากคาด'!U14+'7.พรเจริญ'!U14+'8.ศรีวิไล'!U14</f>
        <v>0</v>
      </c>
      <c r="V14" s="110">
        <f>+'1.บึงกาฬ'!V14+'2.เซกา'!V14+'3.โซ่พิสัย'!V14+'4.บึงโขงหลง'!V14+'5.บุ่งคล้า'!V14+'6.ปากคาด'!V14+'7.พรเจริญ'!V14+'8.ศรีวิไล'!V14</f>
        <v>0</v>
      </c>
      <c r="W14" s="110">
        <f>+'1.บึงกาฬ'!W14+'2.เซกา'!W14+'3.โซ่พิสัย'!W14+'4.บึงโขงหลง'!W14+'5.บุ่งคล้า'!W14+'6.ปากคาด'!W14+'7.พรเจริญ'!W14+'8.ศรีวิไล'!W14</f>
        <v>0</v>
      </c>
      <c r="X14" s="110">
        <f>+'1.บึงกาฬ'!X14+'2.เซกา'!X14+'3.โซ่พิสัย'!X14+'4.บึงโขงหลง'!X14+'5.บุ่งคล้า'!X14+'6.ปากคาด'!X14+'7.พรเจริญ'!X14+'8.ศรีวิไล'!X14</f>
        <v>0</v>
      </c>
      <c r="Y14" s="110">
        <f>+'1.บึงกาฬ'!Y14+'2.เซกา'!Y14+'3.โซ่พิสัย'!Y14+'4.บึงโขงหลง'!Y14+'5.บุ่งคล้า'!Y14+'6.ปากคาด'!Y14+'7.พรเจริญ'!Y14+'8.ศรีวิไล'!Y14</f>
        <v>0</v>
      </c>
      <c r="Z14" s="110">
        <f>+'1.บึงกาฬ'!Z14+'2.เซกา'!Z14+'3.โซ่พิสัย'!Z14+'4.บึงโขงหลง'!Z14+'5.บุ่งคล้า'!Z14+'6.ปากคาด'!Z14+'7.พรเจริญ'!Z14+'8.ศรีวิไล'!Z14</f>
        <v>0</v>
      </c>
      <c r="AA14" s="110">
        <f>+'1.บึงกาฬ'!AA14+'2.เซกา'!AA14+'3.โซ่พิสัย'!AA14+'4.บึงโขงหลง'!AA14+'5.บุ่งคล้า'!AA14+'6.ปากคาด'!AA14+'7.พรเจริญ'!AA14+'8.ศรีวิไล'!AA14</f>
        <v>0</v>
      </c>
      <c r="AB14" s="110">
        <f>+'1.บึงกาฬ'!AB14+'2.เซกา'!AB14+'3.โซ่พิสัย'!AB14+'4.บึงโขงหลง'!AB14+'5.บุ่งคล้า'!AB14+'6.ปากคาด'!AB14+'7.พรเจริญ'!AB14+'8.ศรีวิไล'!AB14</f>
        <v>0</v>
      </c>
      <c r="AC14" s="110">
        <f>+'1.บึงกาฬ'!AC14+'2.เซกา'!AC14+'3.โซ่พิสัย'!AC14+'4.บึงโขงหลง'!AC14+'5.บุ่งคล้า'!AC14+'6.ปากคาด'!AC14+'7.พรเจริญ'!AC14+'8.ศรีวิไล'!AC14</f>
        <v>0</v>
      </c>
      <c r="AD14" s="110">
        <f t="shared" si="0"/>
        <v>21114910.210000001</v>
      </c>
      <c r="AE14" s="111">
        <f t="shared" si="1"/>
        <v>11.196649888962931</v>
      </c>
      <c r="AF14" s="110">
        <f t="shared" si="2"/>
        <v>167467482.01799998</v>
      </c>
      <c r="AG14" s="111" t="e">
        <f t="shared" si="3"/>
        <v>#DIV/0!</v>
      </c>
    </row>
    <row r="15" spans="1:33" ht="24" customHeight="1">
      <c r="B15" s="109"/>
      <c r="C15" s="109"/>
      <c r="D15" s="109" t="s">
        <v>13</v>
      </c>
      <c r="E15" s="110">
        <f>+'1.บึงกาฬ'!E15+'2.เซกา'!E15+'3.โซ่พิสัย'!E15+'4.บึงโขงหลง'!E15+'5.บุ่งคล้า'!E15+'6.ปากคาด'!E15+'7.พรเจริญ'!E15+'8.ศรีวิไล'!E15</f>
        <v>2232699.12</v>
      </c>
      <c r="F15" s="110">
        <f>+'1.บึงกาฬ'!F15+'2.เซกา'!F15+'3.โซ่พิสัย'!F15+'4.บึงโขงหลง'!F15+'5.บุ่งคล้า'!F15+'6.ปากคาด'!F15+'7.พรเจริญ'!F15+'8.ศรีวิไล'!F15</f>
        <v>213267.75</v>
      </c>
      <c r="G15" s="110">
        <f>+'1.บึงกาฬ'!G15+'2.เซกา'!G15+'3.โซ่พิสัย'!G15+'4.บึงโขงหลง'!G15+'5.บุ่งคล้า'!G15+'6.ปากคาด'!G15+'7.พรเจริญ'!G15+'8.ศรีวิไล'!G15</f>
        <v>0</v>
      </c>
      <c r="H15" s="110">
        <f>+'1.บึงกาฬ'!H15+'2.เซกา'!H15+'3.โซ่พิสัย'!H15+'4.บึงโขงหลง'!H15+'5.บุ่งคล้า'!H15+'6.ปากคาด'!H15+'7.พรเจริญ'!H15+'8.ศรีวิไล'!H15</f>
        <v>0</v>
      </c>
      <c r="I15" s="110">
        <f>+'1.บึงกาฬ'!I15+'2.เซกา'!I15+'3.โซ่พิสัย'!I15+'4.บึงโขงหลง'!I15+'5.บุ่งคล้า'!I15+'6.ปากคาด'!I15+'7.พรเจริญ'!I15+'8.ศรีวิไล'!I15</f>
        <v>0</v>
      </c>
      <c r="J15" s="110">
        <f>+'1.บึงกาฬ'!J15+'2.เซกา'!J15+'3.โซ่พิสัย'!J15+'4.บึงโขงหลง'!J15+'5.บุ่งคล้า'!J15+'6.ปากคาด'!J15+'7.พรเจริญ'!J15+'8.ศรีวิไล'!J15</f>
        <v>0</v>
      </c>
      <c r="K15" s="110">
        <f>+'1.บึงกาฬ'!K15+'2.เซกา'!K15+'3.โซ่พิสัย'!K15+'4.บึงโขงหลง'!K15+'5.บุ่งคล้า'!K15+'6.ปากคาด'!K15+'7.พรเจริญ'!K15+'8.ศรีวิไล'!K15</f>
        <v>0</v>
      </c>
      <c r="L15" s="110">
        <f>+'1.บึงกาฬ'!L15+'2.เซกา'!L15+'3.โซ่พิสัย'!L15+'4.บึงโขงหลง'!L15+'5.บุ่งคล้า'!L15+'6.ปากคาด'!L15+'7.พรเจริญ'!L15+'8.ศรีวิไล'!L15</f>
        <v>0</v>
      </c>
      <c r="M15" s="110">
        <f>+'1.บึงกาฬ'!M15+'2.เซกา'!M15+'3.โซ่พิสัย'!M15+'4.บึงโขงหลง'!M15+'5.บุ่งคล้า'!M15+'6.ปากคาด'!M15+'7.พรเจริญ'!M15+'8.ศรีวิไล'!M15</f>
        <v>0</v>
      </c>
      <c r="N15" s="110">
        <f>+'1.บึงกาฬ'!N15+'2.เซกา'!N15+'3.โซ่พิสัย'!N15+'4.บึงโขงหลง'!N15+'5.บุ่งคล้า'!N15+'6.ปากคาด'!N15+'7.พรเจริญ'!N15+'8.ศรีวิไล'!N15</f>
        <v>0</v>
      </c>
      <c r="O15" s="110">
        <f>+'1.บึงกาฬ'!O15+'2.เซกา'!O15+'3.โซ่พิสัย'!O15+'4.บึงโขงหลง'!O15+'5.บุ่งคล้า'!O15+'6.ปากคาด'!O15+'7.พรเจริญ'!O15+'8.ศรีวิไล'!O15</f>
        <v>0</v>
      </c>
      <c r="P15" s="110">
        <f>+'1.บึงกาฬ'!P15+'2.เซกา'!P15+'3.โซ่พิสัย'!P15+'4.บึงโขงหลง'!P15+'5.บุ่งคล้า'!P15+'6.ปากคาด'!P15+'7.พรเจริญ'!P15+'8.ศรีวิไล'!P15</f>
        <v>0</v>
      </c>
      <c r="Q15" s="110">
        <f>+'1.บึงกาฬ'!Q15+'2.เซกา'!Q15+'3.โซ่พิสัย'!Q15+'4.บึงโขงหลง'!Q15+'5.บุ่งคล้า'!Q15+'6.ปากคาด'!Q15+'7.พรเจริญ'!Q15+'8.ศรีวิไล'!Q15</f>
        <v>0</v>
      </c>
      <c r="R15" s="110">
        <f>+'1.บึงกาฬ'!R15+'2.เซกา'!R15+'3.โซ่พิสัย'!R15+'4.บึงโขงหลง'!R15+'5.บุ่งคล้า'!R15+'6.ปากคาด'!R15+'7.พรเจริญ'!R15+'8.ศรีวิไล'!R15</f>
        <v>0</v>
      </c>
      <c r="S15" s="110">
        <f>+'1.บึงกาฬ'!S15+'2.เซกา'!S15+'3.โซ่พิสัย'!S15+'4.บึงโขงหลง'!S15+'5.บุ่งคล้า'!S15+'6.ปากคาด'!S15+'7.พรเจริญ'!S15+'8.ศรีวิไล'!S15</f>
        <v>0</v>
      </c>
      <c r="T15" s="110">
        <f>+'1.บึงกาฬ'!T15+'2.เซกา'!T15+'3.โซ่พิสัย'!T15+'4.บึงโขงหลง'!T15+'5.บุ่งคล้า'!T15+'6.ปากคาด'!T15+'7.พรเจริญ'!T15+'8.ศรีวิไล'!T15</f>
        <v>0</v>
      </c>
      <c r="U15" s="110">
        <f>+'1.บึงกาฬ'!U15+'2.เซกา'!U15+'3.โซ่พิสัย'!U15+'4.บึงโขงหลง'!U15+'5.บุ่งคล้า'!U15+'6.ปากคาด'!U15+'7.พรเจริญ'!U15+'8.ศรีวิไล'!U15</f>
        <v>0</v>
      </c>
      <c r="V15" s="110">
        <f>+'1.บึงกาฬ'!V15+'2.เซกา'!V15+'3.โซ่พิสัย'!V15+'4.บึงโขงหลง'!V15+'5.บุ่งคล้า'!V15+'6.ปากคาด'!V15+'7.พรเจริญ'!V15+'8.ศรีวิไล'!V15</f>
        <v>0</v>
      </c>
      <c r="W15" s="110">
        <f>+'1.บึงกาฬ'!W15+'2.เซกา'!W15+'3.โซ่พิสัย'!W15+'4.บึงโขงหลง'!W15+'5.บุ่งคล้า'!W15+'6.ปากคาด'!W15+'7.พรเจริญ'!W15+'8.ศรีวิไล'!W15</f>
        <v>0</v>
      </c>
      <c r="X15" s="110">
        <f>+'1.บึงกาฬ'!X15+'2.เซกา'!X15+'3.โซ่พิสัย'!X15+'4.บึงโขงหลง'!X15+'5.บุ่งคล้า'!X15+'6.ปากคาด'!X15+'7.พรเจริญ'!X15+'8.ศรีวิไล'!X15</f>
        <v>0</v>
      </c>
      <c r="Y15" s="110">
        <f>+'1.บึงกาฬ'!Y15+'2.เซกา'!Y15+'3.โซ่พิสัย'!Y15+'4.บึงโขงหลง'!Y15+'5.บุ่งคล้า'!Y15+'6.ปากคาด'!Y15+'7.พรเจริญ'!Y15+'8.ศรีวิไล'!Y15</f>
        <v>0</v>
      </c>
      <c r="Z15" s="110">
        <f>+'1.บึงกาฬ'!Z15+'2.เซกา'!Z15+'3.โซ่พิสัย'!Z15+'4.บึงโขงหลง'!Z15+'5.บุ่งคล้า'!Z15+'6.ปากคาด'!Z15+'7.พรเจริญ'!Z15+'8.ศรีวิไล'!Z15</f>
        <v>0</v>
      </c>
      <c r="AA15" s="110">
        <f>+'1.บึงกาฬ'!AA15+'2.เซกา'!AA15+'3.โซ่พิสัย'!AA15+'4.บึงโขงหลง'!AA15+'5.บุ่งคล้า'!AA15+'6.ปากคาด'!AA15+'7.พรเจริญ'!AA15+'8.ศรีวิไล'!AA15</f>
        <v>0</v>
      </c>
      <c r="AB15" s="110">
        <f>+'1.บึงกาฬ'!AB15+'2.เซกา'!AB15+'3.โซ่พิสัย'!AB15+'4.บึงโขงหลง'!AB15+'5.บุ่งคล้า'!AB15+'6.ปากคาด'!AB15+'7.พรเจริญ'!AB15+'8.ศรีวิไล'!AB15</f>
        <v>0</v>
      </c>
      <c r="AC15" s="110">
        <f>+'1.บึงกาฬ'!AC15+'2.เซกา'!AC15+'3.โซ่พิสัย'!AC15+'4.บึงโขงหลง'!AC15+'5.บุ่งคล้า'!AC15+'6.ปากคาด'!AC15+'7.พรเจริญ'!AC15+'8.ศรีวิไล'!AC15</f>
        <v>0</v>
      </c>
      <c r="AD15" s="110">
        <f t="shared" si="0"/>
        <v>213267.75</v>
      </c>
      <c r="AE15" s="111">
        <f t="shared" si="1"/>
        <v>9.5520147828964959</v>
      </c>
      <c r="AF15" s="110">
        <f t="shared" si="2"/>
        <v>2019431.37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f>+'1.บึงกาฬ'!E16+'2.เซกา'!E16+'3.โซ่พิสัย'!E16+'4.บึงโขงหลง'!E16+'5.บุ่งคล้า'!E16+'6.ปากคาด'!E16+'7.พรเจริญ'!E16+'8.ศรีวิไล'!E16</f>
        <v>45098879.777999997</v>
      </c>
      <c r="F16" s="110">
        <f>+'1.บึงกาฬ'!F16+'2.เซกา'!F16+'3.โซ่พิสัย'!F16+'4.บึงโขงหลง'!F16+'5.บุ่งคล้า'!F16+'6.ปากคาด'!F16+'7.พรเจริญ'!F16+'8.ศรีวิไล'!F16</f>
        <v>638218.73</v>
      </c>
      <c r="G16" s="110">
        <f>+'1.บึงกาฬ'!G16+'2.เซกา'!G16+'3.โซ่พิสัย'!G16+'4.บึงโขงหลง'!G16+'5.บุ่งคล้า'!G16+'6.ปากคาด'!G16+'7.พรเจริญ'!G16+'8.ศรีวิไล'!G16</f>
        <v>0</v>
      </c>
      <c r="H16" s="110">
        <f>+'1.บึงกาฬ'!H16+'2.เซกา'!H16+'3.โซ่พิสัย'!H16+'4.บึงโขงหลง'!H16+'5.บุ่งคล้า'!H16+'6.ปากคาด'!H16+'7.พรเจริญ'!H16+'8.ศรีวิไล'!H16</f>
        <v>0</v>
      </c>
      <c r="I16" s="110">
        <f>+'1.บึงกาฬ'!I16+'2.เซกา'!I16+'3.โซ่พิสัย'!I16+'4.บึงโขงหลง'!I16+'5.บุ่งคล้า'!I16+'6.ปากคาด'!I16+'7.พรเจริญ'!I16+'8.ศรีวิไล'!I16</f>
        <v>0</v>
      </c>
      <c r="J16" s="110">
        <f>+'1.บึงกาฬ'!J16+'2.เซกา'!J16+'3.โซ่พิสัย'!J16+'4.บึงโขงหลง'!J16+'5.บุ่งคล้า'!J16+'6.ปากคาด'!J16+'7.พรเจริญ'!J16+'8.ศรีวิไล'!J16</f>
        <v>0</v>
      </c>
      <c r="K16" s="110">
        <f>+'1.บึงกาฬ'!K16+'2.เซกา'!K16+'3.โซ่พิสัย'!K16+'4.บึงโขงหลง'!K16+'5.บุ่งคล้า'!K16+'6.ปากคาด'!K16+'7.พรเจริญ'!K16+'8.ศรีวิไล'!K16</f>
        <v>0</v>
      </c>
      <c r="L16" s="110">
        <f>+'1.บึงกาฬ'!L16+'2.เซกา'!L16+'3.โซ่พิสัย'!L16+'4.บึงโขงหลง'!L16+'5.บุ่งคล้า'!L16+'6.ปากคาด'!L16+'7.พรเจริญ'!L16+'8.ศรีวิไล'!L16</f>
        <v>0</v>
      </c>
      <c r="M16" s="110">
        <f>+'1.บึงกาฬ'!M16+'2.เซกา'!M16+'3.โซ่พิสัย'!M16+'4.บึงโขงหลง'!M16+'5.บุ่งคล้า'!M16+'6.ปากคาด'!M16+'7.พรเจริญ'!M16+'8.ศรีวิไล'!M16</f>
        <v>0</v>
      </c>
      <c r="N16" s="110">
        <f>+'1.บึงกาฬ'!N16+'2.เซกา'!N16+'3.โซ่พิสัย'!N16+'4.บึงโขงหลง'!N16+'5.บุ่งคล้า'!N16+'6.ปากคาด'!N16+'7.พรเจริญ'!N16+'8.ศรีวิไล'!N16</f>
        <v>0</v>
      </c>
      <c r="O16" s="110">
        <f>+'1.บึงกาฬ'!O16+'2.เซกา'!O16+'3.โซ่พิสัย'!O16+'4.บึงโขงหลง'!O16+'5.บุ่งคล้า'!O16+'6.ปากคาด'!O16+'7.พรเจริญ'!O16+'8.ศรีวิไล'!O16</f>
        <v>0</v>
      </c>
      <c r="P16" s="110">
        <f>+'1.บึงกาฬ'!P16+'2.เซกา'!P16+'3.โซ่พิสัย'!P16+'4.บึงโขงหลง'!P16+'5.บุ่งคล้า'!P16+'6.ปากคาด'!P16+'7.พรเจริญ'!P16+'8.ศรีวิไล'!P16</f>
        <v>0</v>
      </c>
      <c r="Q16" s="110">
        <f>+'1.บึงกาฬ'!Q16+'2.เซกา'!Q16+'3.โซ่พิสัย'!Q16+'4.บึงโขงหลง'!Q16+'5.บุ่งคล้า'!Q16+'6.ปากคาด'!Q16+'7.พรเจริญ'!Q16+'8.ศรีวิไล'!Q16</f>
        <v>0</v>
      </c>
      <c r="R16" s="110">
        <f>+'1.บึงกาฬ'!R16+'2.เซกา'!R16+'3.โซ่พิสัย'!R16+'4.บึงโขงหลง'!R16+'5.บุ่งคล้า'!R16+'6.ปากคาด'!R16+'7.พรเจริญ'!R16+'8.ศรีวิไล'!R16</f>
        <v>0</v>
      </c>
      <c r="S16" s="110">
        <f>+'1.บึงกาฬ'!S16+'2.เซกา'!S16+'3.โซ่พิสัย'!S16+'4.บึงโขงหลง'!S16+'5.บุ่งคล้า'!S16+'6.ปากคาด'!S16+'7.พรเจริญ'!S16+'8.ศรีวิไล'!S16</f>
        <v>0</v>
      </c>
      <c r="T16" s="110">
        <f>+'1.บึงกาฬ'!T16+'2.เซกา'!T16+'3.โซ่พิสัย'!T16+'4.บึงโขงหลง'!T16+'5.บุ่งคล้า'!T16+'6.ปากคาด'!T16+'7.พรเจริญ'!T16+'8.ศรีวิไล'!T16</f>
        <v>0</v>
      </c>
      <c r="U16" s="110">
        <f>+'1.บึงกาฬ'!U16+'2.เซกา'!U16+'3.โซ่พิสัย'!U16+'4.บึงโขงหลง'!U16+'5.บุ่งคล้า'!U16+'6.ปากคาด'!U16+'7.พรเจริญ'!U16+'8.ศรีวิไล'!U16</f>
        <v>0</v>
      </c>
      <c r="V16" s="110">
        <f>+'1.บึงกาฬ'!V16+'2.เซกา'!V16+'3.โซ่พิสัย'!V16+'4.บึงโขงหลง'!V16+'5.บุ่งคล้า'!V16+'6.ปากคาด'!V16+'7.พรเจริญ'!V16+'8.ศรีวิไล'!V16</f>
        <v>0</v>
      </c>
      <c r="W16" s="110">
        <f>+'1.บึงกาฬ'!W16+'2.เซกา'!W16+'3.โซ่พิสัย'!W16+'4.บึงโขงหลง'!W16+'5.บุ่งคล้า'!W16+'6.ปากคาด'!W16+'7.พรเจริญ'!W16+'8.ศรีวิไล'!W16</f>
        <v>0</v>
      </c>
      <c r="X16" s="110">
        <f>+'1.บึงกาฬ'!X16+'2.เซกา'!X16+'3.โซ่พิสัย'!X16+'4.บึงโขงหลง'!X16+'5.บุ่งคล้า'!X16+'6.ปากคาด'!X16+'7.พรเจริญ'!X16+'8.ศรีวิไล'!X16</f>
        <v>0</v>
      </c>
      <c r="Y16" s="110">
        <f>+'1.บึงกาฬ'!Y16+'2.เซกา'!Y16+'3.โซ่พิสัย'!Y16+'4.บึงโขงหลง'!Y16+'5.บุ่งคล้า'!Y16+'6.ปากคาด'!Y16+'7.พรเจริญ'!Y16+'8.ศรีวิไล'!Y16</f>
        <v>0</v>
      </c>
      <c r="Z16" s="110">
        <f>+'1.บึงกาฬ'!Z16+'2.เซกา'!Z16+'3.โซ่พิสัย'!Z16+'4.บึงโขงหลง'!Z16+'5.บุ่งคล้า'!Z16+'6.ปากคาด'!Z16+'7.พรเจริญ'!Z16+'8.ศรีวิไล'!Z16</f>
        <v>0</v>
      </c>
      <c r="AA16" s="110">
        <f>+'1.บึงกาฬ'!AA16+'2.เซกา'!AA16+'3.โซ่พิสัย'!AA16+'4.บึงโขงหลง'!AA16+'5.บุ่งคล้า'!AA16+'6.ปากคาด'!AA16+'7.พรเจริญ'!AA16+'8.ศรีวิไล'!AA16</f>
        <v>0</v>
      </c>
      <c r="AB16" s="110">
        <f>+'1.บึงกาฬ'!AB16+'2.เซกา'!AB16+'3.โซ่พิสัย'!AB16+'4.บึงโขงหลง'!AB16+'5.บุ่งคล้า'!AB16+'6.ปากคาด'!AB16+'7.พรเจริญ'!AB16+'8.ศรีวิไล'!AB16</f>
        <v>0</v>
      </c>
      <c r="AC16" s="110">
        <f>+'1.บึงกาฬ'!AC16+'2.เซกา'!AC16+'3.โซ่พิสัย'!AC16+'4.บึงโขงหลง'!AC16+'5.บุ่งคล้า'!AC16+'6.ปากคาด'!AC16+'7.พรเจริญ'!AC16+'8.ศรีวิไล'!AC16</f>
        <v>0</v>
      </c>
      <c r="AD16" s="110">
        <f t="shared" si="0"/>
        <v>638218.73</v>
      </c>
      <c r="AE16" s="111">
        <f t="shared" si="1"/>
        <v>1.4151542857420019</v>
      </c>
      <c r="AF16" s="110">
        <f t="shared" si="2"/>
        <v>44460661.048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f>+'1.บึงกาฬ'!E17+'2.เซกา'!E17+'3.โซ่พิสัย'!E17+'4.บึงโขงหลง'!E17+'5.บุ่งคล้า'!E17+'6.ปากคาด'!E17+'7.พรเจริญ'!E17+'8.ศรีวิไล'!E17</f>
        <v>77939802.313499987</v>
      </c>
      <c r="F17" s="110">
        <f>+'1.บึงกาฬ'!F17+'2.เซกา'!F17+'3.โซ่พิสัย'!F17+'4.บึงโขงหลง'!F17+'5.บุ่งคล้า'!F17+'6.ปากคาด'!F17+'7.พรเจริญ'!F17+'8.ศรีวิไล'!F17</f>
        <v>7386761.6900000004</v>
      </c>
      <c r="G17" s="110">
        <f>+'1.บึงกาฬ'!G17+'2.เซกา'!G17+'3.โซ่พิสัย'!G17+'4.บึงโขงหลง'!G17+'5.บุ่งคล้า'!G17+'6.ปากคาด'!G17+'7.พรเจริญ'!G17+'8.ศรีวิไล'!G17</f>
        <v>0</v>
      </c>
      <c r="H17" s="110">
        <f>+'1.บึงกาฬ'!H17+'2.เซกา'!H17+'3.โซ่พิสัย'!H17+'4.บึงโขงหลง'!H17+'5.บุ่งคล้า'!H17+'6.ปากคาด'!H17+'7.พรเจริญ'!H17+'8.ศรีวิไล'!H17</f>
        <v>0</v>
      </c>
      <c r="I17" s="110">
        <f>+'1.บึงกาฬ'!I17+'2.เซกา'!I17+'3.โซ่พิสัย'!I17+'4.บึงโขงหลง'!I17+'5.บุ่งคล้า'!I17+'6.ปากคาด'!I17+'7.พรเจริญ'!I17+'8.ศรีวิไล'!I17</f>
        <v>0</v>
      </c>
      <c r="J17" s="110">
        <f>+'1.บึงกาฬ'!J17+'2.เซกา'!J17+'3.โซ่พิสัย'!J17+'4.บึงโขงหลง'!J17+'5.บุ่งคล้า'!J17+'6.ปากคาด'!J17+'7.พรเจริญ'!J17+'8.ศรีวิไล'!J17</f>
        <v>0</v>
      </c>
      <c r="K17" s="110">
        <f>+'1.บึงกาฬ'!K17+'2.เซกา'!K17+'3.โซ่พิสัย'!K17+'4.บึงโขงหลง'!K17+'5.บุ่งคล้า'!K17+'6.ปากคาด'!K17+'7.พรเจริญ'!K17+'8.ศรีวิไล'!K17</f>
        <v>0</v>
      </c>
      <c r="L17" s="110">
        <f>+'1.บึงกาฬ'!L17+'2.เซกา'!L17+'3.โซ่พิสัย'!L17+'4.บึงโขงหลง'!L17+'5.บุ่งคล้า'!L17+'6.ปากคาด'!L17+'7.พรเจริญ'!L17+'8.ศรีวิไล'!L17</f>
        <v>0</v>
      </c>
      <c r="M17" s="110">
        <f>+'1.บึงกาฬ'!M17+'2.เซกา'!M17+'3.โซ่พิสัย'!M17+'4.บึงโขงหลง'!M17+'5.บุ่งคล้า'!M17+'6.ปากคาด'!M17+'7.พรเจริญ'!M17+'8.ศรีวิไล'!M17</f>
        <v>0</v>
      </c>
      <c r="N17" s="110">
        <f>+'1.บึงกาฬ'!N17+'2.เซกา'!N17+'3.โซ่พิสัย'!N17+'4.บึงโขงหลง'!N17+'5.บุ่งคล้า'!N17+'6.ปากคาด'!N17+'7.พรเจริญ'!N17+'8.ศรีวิไล'!N17</f>
        <v>0</v>
      </c>
      <c r="O17" s="110">
        <f>+'1.บึงกาฬ'!O17+'2.เซกา'!O17+'3.โซ่พิสัย'!O17+'4.บึงโขงหลง'!O17+'5.บุ่งคล้า'!O17+'6.ปากคาด'!O17+'7.พรเจริญ'!O17+'8.ศรีวิไล'!O17</f>
        <v>0</v>
      </c>
      <c r="P17" s="110">
        <f>+'1.บึงกาฬ'!P17+'2.เซกา'!P17+'3.โซ่พิสัย'!P17+'4.บึงโขงหลง'!P17+'5.บุ่งคล้า'!P17+'6.ปากคาด'!P17+'7.พรเจริญ'!P17+'8.ศรีวิไล'!P17</f>
        <v>0</v>
      </c>
      <c r="Q17" s="110">
        <f>+'1.บึงกาฬ'!Q17+'2.เซกา'!Q17+'3.โซ่พิสัย'!Q17+'4.บึงโขงหลง'!Q17+'5.บุ่งคล้า'!Q17+'6.ปากคาด'!Q17+'7.พรเจริญ'!Q17+'8.ศรีวิไล'!Q17</f>
        <v>0</v>
      </c>
      <c r="R17" s="110">
        <f>+'1.บึงกาฬ'!R17+'2.เซกา'!R17+'3.โซ่พิสัย'!R17+'4.บึงโขงหลง'!R17+'5.บุ่งคล้า'!R17+'6.ปากคาด'!R17+'7.พรเจริญ'!R17+'8.ศรีวิไล'!R17</f>
        <v>0</v>
      </c>
      <c r="S17" s="110">
        <f>+'1.บึงกาฬ'!S17+'2.เซกา'!S17+'3.โซ่พิสัย'!S17+'4.บึงโขงหลง'!S17+'5.บุ่งคล้า'!S17+'6.ปากคาด'!S17+'7.พรเจริญ'!S17+'8.ศรีวิไล'!S17</f>
        <v>0</v>
      </c>
      <c r="T17" s="110">
        <f>+'1.บึงกาฬ'!T17+'2.เซกา'!T17+'3.โซ่พิสัย'!T17+'4.บึงโขงหลง'!T17+'5.บุ่งคล้า'!T17+'6.ปากคาด'!T17+'7.พรเจริญ'!T17+'8.ศรีวิไล'!T17</f>
        <v>0</v>
      </c>
      <c r="U17" s="110">
        <f>+'1.บึงกาฬ'!U17+'2.เซกา'!U17+'3.โซ่พิสัย'!U17+'4.บึงโขงหลง'!U17+'5.บุ่งคล้า'!U17+'6.ปากคาด'!U17+'7.พรเจริญ'!U17+'8.ศรีวิไล'!U17</f>
        <v>0</v>
      </c>
      <c r="V17" s="110">
        <f>+'1.บึงกาฬ'!V17+'2.เซกา'!V17+'3.โซ่พิสัย'!V17+'4.บึงโขงหลง'!V17+'5.บุ่งคล้า'!V17+'6.ปากคาด'!V17+'7.พรเจริญ'!V17+'8.ศรีวิไล'!V17</f>
        <v>0</v>
      </c>
      <c r="W17" s="110">
        <f>+'1.บึงกาฬ'!W17+'2.เซกา'!W17+'3.โซ่พิสัย'!W17+'4.บึงโขงหลง'!W17+'5.บุ่งคล้า'!W17+'6.ปากคาด'!W17+'7.พรเจริญ'!W17+'8.ศรีวิไล'!W17</f>
        <v>0</v>
      </c>
      <c r="X17" s="110">
        <f>+'1.บึงกาฬ'!X17+'2.เซกา'!X17+'3.โซ่พิสัย'!X17+'4.บึงโขงหลง'!X17+'5.บุ่งคล้า'!X17+'6.ปากคาด'!X17+'7.พรเจริญ'!X17+'8.ศรีวิไล'!X17</f>
        <v>0</v>
      </c>
      <c r="Y17" s="110">
        <f>+'1.บึงกาฬ'!Y17+'2.เซกา'!Y17+'3.โซ่พิสัย'!Y17+'4.บึงโขงหลง'!Y17+'5.บุ่งคล้า'!Y17+'6.ปากคาด'!Y17+'7.พรเจริญ'!Y17+'8.ศรีวิไล'!Y17</f>
        <v>0</v>
      </c>
      <c r="Z17" s="110">
        <f>+'1.บึงกาฬ'!Z17+'2.เซกา'!Z17+'3.โซ่พิสัย'!Z17+'4.บึงโขงหลง'!Z17+'5.บุ่งคล้า'!Z17+'6.ปากคาด'!Z17+'7.พรเจริญ'!Z17+'8.ศรีวิไล'!Z17</f>
        <v>0</v>
      </c>
      <c r="AA17" s="110">
        <f>+'1.บึงกาฬ'!AA17+'2.เซกา'!AA17+'3.โซ่พิสัย'!AA17+'4.บึงโขงหลง'!AA17+'5.บุ่งคล้า'!AA17+'6.ปากคาด'!AA17+'7.พรเจริญ'!AA17+'8.ศรีวิไล'!AA17</f>
        <v>0</v>
      </c>
      <c r="AB17" s="110">
        <f>+'1.บึงกาฬ'!AB17+'2.เซกา'!AB17+'3.โซ่พิสัย'!AB17+'4.บึงโขงหลง'!AB17+'5.บุ่งคล้า'!AB17+'6.ปากคาด'!AB17+'7.พรเจริญ'!AB17+'8.ศรีวิไล'!AB17</f>
        <v>0</v>
      </c>
      <c r="AC17" s="110">
        <f>+'1.บึงกาฬ'!AC17+'2.เซกา'!AC17+'3.โซ่พิสัย'!AC17+'4.บึงโขงหลง'!AC17+'5.บุ่งคล้า'!AC17+'6.ปากคาด'!AC17+'7.พรเจริญ'!AC17+'8.ศรีวิไล'!AC17</f>
        <v>0</v>
      </c>
      <c r="AD17" s="110">
        <f t="shared" si="0"/>
        <v>7386761.6900000004</v>
      </c>
      <c r="AE17" s="111">
        <f t="shared" si="1"/>
        <v>9.4775217164241337</v>
      </c>
      <c r="AF17" s="110">
        <f t="shared" si="2"/>
        <v>70553040.62349999</v>
      </c>
      <c r="AG17" s="111" t="e">
        <f t="shared" si="3"/>
        <v>#DIV/0!</v>
      </c>
    </row>
    <row r="18" spans="2:33" ht="24" customHeight="1">
      <c r="B18" s="109"/>
      <c r="C18" s="109"/>
      <c r="D18" s="109" t="s">
        <v>19</v>
      </c>
      <c r="E18" s="110">
        <f>+'1.บึงกาฬ'!E18+'2.เซกา'!E18+'3.โซ่พิสัย'!E18+'4.บึงโขงหลง'!E18+'5.บุ่งคล้า'!E18+'6.ปากคาด'!E18+'7.พรเจริญ'!E18+'8.ศรีวิไล'!E18</f>
        <v>1222730.72</v>
      </c>
      <c r="F18" s="110">
        <f>+'1.บึงกาฬ'!F18+'2.เซกา'!F18+'3.โซ่พิสัย'!F18+'4.บึงโขงหลง'!F18+'5.บุ่งคล้า'!F18+'6.ปากคาด'!F18+'7.พรเจริญ'!F18+'8.ศรีวิไล'!F18</f>
        <v>1821411.25</v>
      </c>
      <c r="G18" s="110">
        <f>+'1.บึงกาฬ'!G18+'2.เซกา'!G18+'3.โซ่พิสัย'!G18+'4.บึงโขงหลง'!G18+'5.บุ่งคล้า'!G18+'6.ปากคาด'!G18+'7.พรเจริญ'!G18+'8.ศรีวิไล'!G18</f>
        <v>500</v>
      </c>
      <c r="H18" s="110">
        <f>+'1.บึงกาฬ'!H18+'2.เซกา'!H18+'3.โซ่พิสัย'!H18+'4.บึงโขงหลง'!H18+'5.บุ่งคล้า'!H18+'6.ปากคาด'!H18+'7.พรเจริญ'!H18+'8.ศรีวิไล'!H18</f>
        <v>0</v>
      </c>
      <c r="I18" s="110">
        <f>+'1.บึงกาฬ'!I18+'2.เซกา'!I18+'3.โซ่พิสัย'!I18+'4.บึงโขงหลง'!I18+'5.บุ่งคล้า'!I18+'6.ปากคาด'!I18+'7.พรเจริญ'!I18+'8.ศรีวิไล'!I18</f>
        <v>0</v>
      </c>
      <c r="J18" s="110">
        <f>+'1.บึงกาฬ'!J18+'2.เซกา'!J18+'3.โซ่พิสัย'!J18+'4.บึงโขงหลง'!J18+'5.บุ่งคล้า'!J18+'6.ปากคาด'!J18+'7.พรเจริญ'!J18+'8.ศรีวิไล'!J18</f>
        <v>0</v>
      </c>
      <c r="K18" s="110">
        <f>+'1.บึงกาฬ'!K18+'2.เซกา'!K18+'3.โซ่พิสัย'!K18+'4.บึงโขงหลง'!K18+'5.บุ่งคล้า'!K18+'6.ปากคาด'!K18+'7.พรเจริญ'!K18+'8.ศรีวิไล'!K18</f>
        <v>0</v>
      </c>
      <c r="L18" s="110">
        <f>+'1.บึงกาฬ'!L18+'2.เซกา'!L18+'3.โซ่พิสัย'!L18+'4.บึงโขงหลง'!L18+'5.บุ่งคล้า'!L18+'6.ปากคาด'!L18+'7.พรเจริญ'!L18+'8.ศรีวิไล'!L18</f>
        <v>0</v>
      </c>
      <c r="M18" s="110">
        <f>+'1.บึงกาฬ'!M18+'2.เซกา'!M18+'3.โซ่พิสัย'!M18+'4.บึงโขงหลง'!M18+'5.บุ่งคล้า'!M18+'6.ปากคาด'!M18+'7.พรเจริญ'!M18+'8.ศรีวิไล'!M18</f>
        <v>0</v>
      </c>
      <c r="N18" s="110">
        <f>+'1.บึงกาฬ'!N18+'2.เซกา'!N18+'3.โซ่พิสัย'!N18+'4.บึงโขงหลง'!N18+'5.บุ่งคล้า'!N18+'6.ปากคาด'!N18+'7.พรเจริญ'!N18+'8.ศรีวิไล'!N18</f>
        <v>0</v>
      </c>
      <c r="O18" s="110">
        <f>+'1.บึงกาฬ'!O18+'2.เซกา'!O18+'3.โซ่พิสัย'!O18+'4.บึงโขงหลง'!O18+'5.บุ่งคล้า'!O18+'6.ปากคาด'!O18+'7.พรเจริญ'!O18+'8.ศรีวิไล'!O18</f>
        <v>0</v>
      </c>
      <c r="P18" s="110">
        <f>+'1.บึงกาฬ'!P18+'2.เซกา'!P18+'3.โซ่พิสัย'!P18+'4.บึงโขงหลง'!P18+'5.บุ่งคล้า'!P18+'6.ปากคาด'!P18+'7.พรเจริญ'!P18+'8.ศรีวิไล'!P18</f>
        <v>0</v>
      </c>
      <c r="Q18" s="110">
        <f>+'1.บึงกาฬ'!Q18+'2.เซกา'!Q18+'3.โซ่พิสัย'!Q18+'4.บึงโขงหลง'!Q18+'5.บุ่งคล้า'!Q18+'6.ปากคาด'!Q18+'7.พรเจริญ'!Q18+'8.ศรีวิไล'!Q18</f>
        <v>0</v>
      </c>
      <c r="R18" s="110">
        <f>+'1.บึงกาฬ'!R18+'2.เซกา'!R18+'3.โซ่พิสัย'!R18+'4.บึงโขงหลง'!R18+'5.บุ่งคล้า'!R18+'6.ปากคาด'!R18+'7.พรเจริญ'!R18+'8.ศรีวิไล'!R18</f>
        <v>0</v>
      </c>
      <c r="S18" s="110">
        <f>+'1.บึงกาฬ'!S18+'2.เซกา'!S18+'3.โซ่พิสัย'!S18+'4.บึงโขงหลง'!S18+'5.บุ่งคล้า'!S18+'6.ปากคาด'!S18+'7.พรเจริญ'!S18+'8.ศรีวิไล'!S18</f>
        <v>0</v>
      </c>
      <c r="T18" s="110">
        <f>+'1.บึงกาฬ'!T18+'2.เซกา'!T18+'3.โซ่พิสัย'!T18+'4.บึงโขงหลง'!T18+'5.บุ่งคล้า'!T18+'6.ปากคาด'!T18+'7.พรเจริญ'!T18+'8.ศรีวิไล'!T18</f>
        <v>0</v>
      </c>
      <c r="U18" s="110">
        <f>+'1.บึงกาฬ'!U18+'2.เซกา'!U18+'3.โซ่พิสัย'!U18+'4.บึงโขงหลง'!U18+'5.บุ่งคล้า'!U18+'6.ปากคาด'!U18+'7.พรเจริญ'!U18+'8.ศรีวิไล'!U18</f>
        <v>0</v>
      </c>
      <c r="V18" s="110">
        <f>+'1.บึงกาฬ'!V18+'2.เซกา'!V18+'3.โซ่พิสัย'!V18+'4.บึงโขงหลง'!V18+'5.บุ่งคล้า'!V18+'6.ปากคาด'!V18+'7.พรเจริญ'!V18+'8.ศรีวิไล'!V18</f>
        <v>0</v>
      </c>
      <c r="W18" s="110">
        <f>+'1.บึงกาฬ'!W18+'2.เซกา'!W18+'3.โซ่พิสัย'!W18+'4.บึงโขงหลง'!W18+'5.บุ่งคล้า'!W18+'6.ปากคาด'!W18+'7.พรเจริญ'!W18+'8.ศรีวิไล'!W18</f>
        <v>0</v>
      </c>
      <c r="X18" s="110">
        <f>+'1.บึงกาฬ'!X18+'2.เซกา'!X18+'3.โซ่พิสัย'!X18+'4.บึงโขงหลง'!X18+'5.บุ่งคล้า'!X18+'6.ปากคาด'!X18+'7.พรเจริญ'!X18+'8.ศรีวิไล'!X18</f>
        <v>0</v>
      </c>
      <c r="Y18" s="110">
        <f>+'1.บึงกาฬ'!Y18+'2.เซกา'!Y18+'3.โซ่พิสัย'!Y18+'4.บึงโขงหลง'!Y18+'5.บุ่งคล้า'!Y18+'6.ปากคาด'!Y18+'7.พรเจริญ'!Y18+'8.ศรีวิไล'!Y18</f>
        <v>0</v>
      </c>
      <c r="Z18" s="110">
        <f>+'1.บึงกาฬ'!Z18+'2.เซกา'!Z18+'3.โซ่พิสัย'!Z18+'4.บึงโขงหลง'!Z18+'5.บุ่งคล้า'!Z18+'6.ปากคาด'!Z18+'7.พรเจริญ'!Z18+'8.ศรีวิไล'!Z18</f>
        <v>0</v>
      </c>
      <c r="AA18" s="110">
        <f>+'1.บึงกาฬ'!AA18+'2.เซกา'!AA18+'3.โซ่พิสัย'!AA18+'4.บึงโขงหลง'!AA18+'5.บุ่งคล้า'!AA18+'6.ปากคาด'!AA18+'7.พรเจริญ'!AA18+'8.ศรีวิไล'!AA18</f>
        <v>0</v>
      </c>
      <c r="AB18" s="110">
        <f>+'1.บึงกาฬ'!AB18+'2.เซกา'!AB18+'3.โซ่พิสัย'!AB18+'4.บึงโขงหลง'!AB18+'5.บุ่งคล้า'!AB18+'6.ปากคาด'!AB18+'7.พรเจริญ'!AB18+'8.ศรีวิไล'!AB18</f>
        <v>0</v>
      </c>
      <c r="AC18" s="110">
        <f>+'1.บึงกาฬ'!AC18+'2.เซกา'!AC18+'3.โซ่พิสัย'!AC18+'4.บึงโขงหลง'!AC18+'5.บุ่งคล้า'!AC18+'6.ปากคาด'!AC18+'7.พรเจริญ'!AC18+'8.ศรีวิไล'!AC18</f>
        <v>0</v>
      </c>
      <c r="AD18" s="110">
        <f t="shared" si="0"/>
        <v>1821911.25</v>
      </c>
      <c r="AE18" s="111">
        <f t="shared" si="1"/>
        <v>149.00347396195298</v>
      </c>
      <c r="AF18" s="110">
        <f t="shared" si="2"/>
        <v>-599180.53</v>
      </c>
      <c r="AG18" s="111">
        <f t="shared" si="3"/>
        <v>-119836.106</v>
      </c>
    </row>
    <row r="19" spans="2:33" ht="24" customHeight="1">
      <c r="B19" s="109"/>
      <c r="C19" s="109"/>
      <c r="D19" s="109" t="s">
        <v>21</v>
      </c>
      <c r="E19" s="110">
        <f>+'1.บึงกาฬ'!E19+'2.เซกา'!E19+'3.โซ่พิสัย'!E19+'4.บึงโขงหลง'!E19+'5.บุ่งคล้า'!E19+'6.ปากคาด'!E19+'7.พรเจริญ'!E19+'8.ศรีวิไล'!E19</f>
        <v>90089751.572500005</v>
      </c>
      <c r="F19" s="110">
        <f>+'1.บึงกาฬ'!F19+'2.เซกา'!F19+'3.โซ่พิสัย'!F19+'4.บึงโขงหลง'!F19+'5.บุ่งคล้า'!F19+'6.ปากคาด'!F19+'7.พรเจริญ'!F19+'8.ศรีวิไล'!F19</f>
        <v>300943.62</v>
      </c>
      <c r="G19" s="110">
        <f>+'1.บึงกาฬ'!G19+'2.เซกา'!G19+'3.โซ่พิสัย'!G19+'4.บึงโขงหลง'!G19+'5.บุ่งคล้า'!G19+'6.ปากคาด'!G19+'7.พรเจริญ'!G19+'8.ศรีวิไล'!G19</f>
        <v>8510078.1799999997</v>
      </c>
      <c r="H19" s="110">
        <f>+'1.บึงกาฬ'!H19+'2.เซกา'!H19+'3.โซ่พิสัย'!H19+'4.บึงโขงหลง'!H19+'5.บุ่งคล้า'!H19+'6.ปากคาด'!H19+'7.พรเจริญ'!H19+'8.ศรีวิไล'!H19</f>
        <v>0</v>
      </c>
      <c r="I19" s="110">
        <f>+'1.บึงกาฬ'!I19+'2.เซกา'!I19+'3.โซ่พิสัย'!I19+'4.บึงโขงหลง'!I19+'5.บุ่งคล้า'!I19+'6.ปากคาด'!I19+'7.พรเจริญ'!I19+'8.ศรีวิไล'!I19</f>
        <v>0</v>
      </c>
      <c r="J19" s="110">
        <f>+'1.บึงกาฬ'!J19+'2.เซกา'!J19+'3.โซ่พิสัย'!J19+'4.บึงโขงหลง'!J19+'5.บุ่งคล้า'!J19+'6.ปากคาด'!J19+'7.พรเจริญ'!J19+'8.ศรีวิไล'!J19</f>
        <v>0</v>
      </c>
      <c r="K19" s="110">
        <f>+'1.บึงกาฬ'!K19+'2.เซกา'!K19+'3.โซ่พิสัย'!K19+'4.บึงโขงหลง'!K19+'5.บุ่งคล้า'!K19+'6.ปากคาด'!K19+'7.พรเจริญ'!K19+'8.ศรีวิไล'!K19</f>
        <v>0</v>
      </c>
      <c r="L19" s="110">
        <f>+'1.บึงกาฬ'!L19+'2.เซกา'!L19+'3.โซ่พิสัย'!L19+'4.บึงโขงหลง'!L19+'5.บุ่งคล้า'!L19+'6.ปากคาด'!L19+'7.พรเจริญ'!L19+'8.ศรีวิไล'!L19</f>
        <v>0</v>
      </c>
      <c r="M19" s="110">
        <f>+'1.บึงกาฬ'!M19+'2.เซกา'!M19+'3.โซ่พิสัย'!M19+'4.บึงโขงหลง'!M19+'5.บุ่งคล้า'!M19+'6.ปากคาด'!M19+'7.พรเจริญ'!M19+'8.ศรีวิไล'!M19</f>
        <v>0</v>
      </c>
      <c r="N19" s="110">
        <f>+'1.บึงกาฬ'!N19+'2.เซกา'!N19+'3.โซ่พิสัย'!N19+'4.บึงโขงหลง'!N19+'5.บุ่งคล้า'!N19+'6.ปากคาด'!N19+'7.พรเจริญ'!N19+'8.ศรีวิไล'!N19</f>
        <v>0</v>
      </c>
      <c r="O19" s="110">
        <f>+'1.บึงกาฬ'!O19+'2.เซกา'!O19+'3.โซ่พิสัย'!O19+'4.บึงโขงหลง'!O19+'5.บุ่งคล้า'!O19+'6.ปากคาด'!O19+'7.พรเจริญ'!O19+'8.ศรีวิไล'!O19</f>
        <v>0</v>
      </c>
      <c r="P19" s="110">
        <f>+'1.บึงกาฬ'!P19+'2.เซกา'!P19+'3.โซ่พิสัย'!P19+'4.บึงโขงหลง'!P19+'5.บุ่งคล้า'!P19+'6.ปากคาด'!P19+'7.พรเจริญ'!P19+'8.ศรีวิไล'!P19</f>
        <v>0</v>
      </c>
      <c r="Q19" s="110">
        <f>+'1.บึงกาฬ'!Q19+'2.เซกา'!Q19+'3.โซ่พิสัย'!Q19+'4.บึงโขงหลง'!Q19+'5.บุ่งคล้า'!Q19+'6.ปากคาด'!Q19+'7.พรเจริญ'!Q19+'8.ศรีวิไล'!Q19</f>
        <v>0</v>
      </c>
      <c r="R19" s="110">
        <f>+'1.บึงกาฬ'!R19+'2.เซกา'!R19+'3.โซ่พิสัย'!R19+'4.บึงโขงหลง'!R19+'5.บุ่งคล้า'!R19+'6.ปากคาด'!R19+'7.พรเจริญ'!R19+'8.ศรีวิไล'!R19</f>
        <v>0</v>
      </c>
      <c r="S19" s="110">
        <f>+'1.บึงกาฬ'!S19+'2.เซกา'!S19+'3.โซ่พิสัย'!S19+'4.บึงโขงหลง'!S19+'5.บุ่งคล้า'!S19+'6.ปากคาด'!S19+'7.พรเจริญ'!S19+'8.ศรีวิไล'!S19</f>
        <v>0</v>
      </c>
      <c r="T19" s="110">
        <f>+'1.บึงกาฬ'!T19+'2.เซกา'!T19+'3.โซ่พิสัย'!T19+'4.บึงโขงหลง'!T19+'5.บุ่งคล้า'!T19+'6.ปากคาด'!T19+'7.พรเจริญ'!T19+'8.ศรีวิไล'!T19</f>
        <v>0</v>
      </c>
      <c r="U19" s="110">
        <f>+'1.บึงกาฬ'!U19+'2.เซกา'!U19+'3.โซ่พิสัย'!U19+'4.บึงโขงหลง'!U19+'5.บุ่งคล้า'!U19+'6.ปากคาด'!U19+'7.พรเจริญ'!U19+'8.ศรีวิไล'!U19</f>
        <v>0</v>
      </c>
      <c r="V19" s="110">
        <f>+'1.บึงกาฬ'!V19+'2.เซกา'!V19+'3.โซ่พิสัย'!V19+'4.บึงโขงหลง'!V19+'5.บุ่งคล้า'!V19+'6.ปากคาด'!V19+'7.พรเจริญ'!V19+'8.ศรีวิไล'!V19</f>
        <v>0</v>
      </c>
      <c r="W19" s="110">
        <f>+'1.บึงกาฬ'!W19+'2.เซกา'!W19+'3.โซ่พิสัย'!W19+'4.บึงโขงหลง'!W19+'5.บุ่งคล้า'!W19+'6.ปากคาด'!W19+'7.พรเจริญ'!W19+'8.ศรีวิไล'!W19</f>
        <v>0</v>
      </c>
      <c r="X19" s="110">
        <f>+'1.บึงกาฬ'!X19+'2.เซกา'!X19+'3.โซ่พิสัย'!X19+'4.บึงโขงหลง'!X19+'5.บุ่งคล้า'!X19+'6.ปากคาด'!X19+'7.พรเจริญ'!X19+'8.ศรีวิไล'!X19</f>
        <v>0</v>
      </c>
      <c r="Y19" s="110">
        <f>+'1.บึงกาฬ'!Y19+'2.เซกา'!Y19+'3.โซ่พิสัย'!Y19+'4.บึงโขงหลง'!Y19+'5.บุ่งคล้า'!Y19+'6.ปากคาด'!Y19+'7.พรเจริญ'!Y19+'8.ศรีวิไล'!Y19</f>
        <v>0</v>
      </c>
      <c r="Z19" s="110">
        <f>+'1.บึงกาฬ'!Z19+'2.เซกา'!Z19+'3.โซ่พิสัย'!Z19+'4.บึงโขงหลง'!Z19+'5.บุ่งคล้า'!Z19+'6.ปากคาด'!Z19+'7.พรเจริญ'!Z19+'8.ศรีวิไล'!Z19</f>
        <v>0</v>
      </c>
      <c r="AA19" s="110">
        <f>+'1.บึงกาฬ'!AA19+'2.เซกา'!AA19+'3.โซ่พิสัย'!AA19+'4.บึงโขงหลง'!AA19+'5.บุ่งคล้า'!AA19+'6.ปากคาด'!AA19+'7.พรเจริญ'!AA19+'8.ศรีวิไล'!AA19</f>
        <v>0</v>
      </c>
      <c r="AB19" s="110">
        <f>+'1.บึงกาฬ'!AB19+'2.เซกา'!AB19+'3.โซ่พิสัย'!AB19+'4.บึงโขงหลง'!AB19+'5.บุ่งคล้า'!AB19+'6.ปากคาด'!AB19+'7.พรเจริญ'!AB19+'8.ศรีวิไล'!AB19</f>
        <v>0</v>
      </c>
      <c r="AC19" s="110">
        <f>+'1.บึงกาฬ'!AC19+'2.เซกา'!AC19+'3.โซ่พิสัย'!AC19+'4.บึงโขงหลง'!AC19+'5.บุ่งคล้า'!AC19+'6.ปากคาด'!AC19+'7.พรเจริญ'!AC19+'8.ศรีวิไล'!AC19</f>
        <v>0</v>
      </c>
      <c r="AD19" s="110">
        <f t="shared" si="0"/>
        <v>8811021.7999999989</v>
      </c>
      <c r="AE19" s="111">
        <f t="shared" si="1"/>
        <v>9.7802709478106422</v>
      </c>
      <c r="AF19" s="110">
        <f t="shared" si="2"/>
        <v>81278729.772500008</v>
      </c>
      <c r="AG19" s="111">
        <f t="shared" si="3"/>
        <v>955.0879328408239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f>+'1.บึงกาฬ'!E21+'2.เซกา'!E21+'3.โซ่พิสัย'!E21+'4.บึงโขงหลง'!E21+'5.บุ่งคล้า'!E21+'6.ปากคาด'!E21+'7.พรเจริญ'!E21+'8.ศรีวิไล'!E21</f>
        <v>1248463.45</v>
      </c>
      <c r="F21" s="110">
        <f>+'1.บึงกาฬ'!F21+'2.เซกา'!F21+'3.โซ่พิสัย'!F21+'4.บึงโขงหลง'!F21+'5.บุ่งคล้า'!F21+'6.ปากคาด'!F21+'7.พรเจริญ'!F21+'8.ศรีวิไล'!F21</f>
        <v>0</v>
      </c>
      <c r="G21" s="110">
        <f>+'1.บึงกาฬ'!G21+'2.เซกา'!G21+'3.โซ่พิสัย'!G21+'4.บึงโขงหลง'!G21+'5.บุ่งคล้า'!G21+'6.ปากคาด'!G21+'7.พรเจริญ'!G21+'8.ศรีวิไล'!G21</f>
        <v>0</v>
      </c>
      <c r="H21" s="110">
        <f>+'1.บึงกาฬ'!H21+'2.เซกา'!H21+'3.โซ่พิสัย'!H21+'4.บึงโขงหลง'!H21+'5.บุ่งคล้า'!H21+'6.ปากคาด'!H21+'7.พรเจริญ'!H21+'8.ศรีวิไล'!H21</f>
        <v>0</v>
      </c>
      <c r="I21" s="110">
        <f>+'1.บึงกาฬ'!I21+'2.เซกา'!I21+'3.โซ่พิสัย'!I21+'4.บึงโขงหลง'!I21+'5.บุ่งคล้า'!I21+'6.ปากคาด'!I21+'7.พรเจริญ'!I21+'8.ศรีวิไล'!I21</f>
        <v>0</v>
      </c>
      <c r="J21" s="110">
        <f>+'1.บึงกาฬ'!J21+'2.เซกา'!J21+'3.โซ่พิสัย'!J21+'4.บึงโขงหลง'!J21+'5.บุ่งคล้า'!J21+'6.ปากคาด'!J21+'7.พรเจริญ'!J21+'8.ศรีวิไล'!J21</f>
        <v>0</v>
      </c>
      <c r="K21" s="110">
        <f>+'1.บึงกาฬ'!K21+'2.เซกา'!K21+'3.โซ่พิสัย'!K21+'4.บึงโขงหลง'!K21+'5.บุ่งคล้า'!K21+'6.ปากคาด'!K21+'7.พรเจริญ'!K21+'8.ศรีวิไล'!K21</f>
        <v>0</v>
      </c>
      <c r="L21" s="110">
        <f>+'1.บึงกาฬ'!L21+'2.เซกา'!L21+'3.โซ่พิสัย'!L21+'4.บึงโขงหลง'!L21+'5.บุ่งคล้า'!L21+'6.ปากคาด'!L21+'7.พรเจริญ'!L21+'8.ศรีวิไล'!L21</f>
        <v>0</v>
      </c>
      <c r="M21" s="110">
        <f>+'1.บึงกาฬ'!M21+'2.เซกา'!M21+'3.โซ่พิสัย'!M21+'4.บึงโขงหลง'!M21+'5.บุ่งคล้า'!M21+'6.ปากคาด'!M21+'7.พรเจริญ'!M21+'8.ศรีวิไล'!M21</f>
        <v>0</v>
      </c>
      <c r="N21" s="110">
        <f>+'1.บึงกาฬ'!N21+'2.เซกา'!N21+'3.โซ่พิสัย'!N21+'4.บึงโขงหลง'!N21+'5.บุ่งคล้า'!N21+'6.ปากคาด'!N21+'7.พรเจริญ'!N21+'8.ศรีวิไล'!N21</f>
        <v>0</v>
      </c>
      <c r="O21" s="110">
        <f>+'1.บึงกาฬ'!O21+'2.เซกา'!O21+'3.โซ่พิสัย'!O21+'4.บึงโขงหลง'!O21+'5.บุ่งคล้า'!O21+'6.ปากคาด'!O21+'7.พรเจริญ'!O21+'8.ศรีวิไล'!O21</f>
        <v>0</v>
      </c>
      <c r="P21" s="110">
        <f>+'1.บึงกาฬ'!P21+'2.เซกา'!P21+'3.โซ่พิสัย'!P21+'4.บึงโขงหลง'!P21+'5.บุ่งคล้า'!P21+'6.ปากคาด'!P21+'7.พรเจริญ'!P21+'8.ศรีวิไล'!P21</f>
        <v>0</v>
      </c>
      <c r="Q21" s="110">
        <f>+'1.บึงกาฬ'!Q21+'2.เซกา'!Q21+'3.โซ่พิสัย'!Q21+'4.บึงโขงหลง'!Q21+'5.บุ่งคล้า'!Q21+'6.ปากคาด'!Q21+'7.พรเจริญ'!Q21+'8.ศรีวิไล'!Q21</f>
        <v>0</v>
      </c>
      <c r="R21" s="110">
        <f>+'1.บึงกาฬ'!R21+'2.เซกา'!R21+'3.โซ่พิสัย'!R21+'4.บึงโขงหลง'!R21+'5.บุ่งคล้า'!R21+'6.ปากคาด'!R21+'7.พรเจริญ'!R21+'8.ศรีวิไล'!R21</f>
        <v>0</v>
      </c>
      <c r="S21" s="110">
        <f>+'1.บึงกาฬ'!S21+'2.เซกา'!S21+'3.โซ่พิสัย'!S21+'4.บึงโขงหลง'!S21+'5.บุ่งคล้า'!S21+'6.ปากคาด'!S21+'7.พรเจริญ'!S21+'8.ศรีวิไล'!S21</f>
        <v>0</v>
      </c>
      <c r="T21" s="110">
        <f>+'1.บึงกาฬ'!T21+'2.เซกา'!T21+'3.โซ่พิสัย'!T21+'4.บึงโขงหลง'!T21+'5.บุ่งคล้า'!T21+'6.ปากคาด'!T21+'7.พรเจริญ'!T21+'8.ศรีวิไล'!T21</f>
        <v>0</v>
      </c>
      <c r="U21" s="110">
        <f>+'1.บึงกาฬ'!U21+'2.เซกา'!U21+'3.โซ่พิสัย'!U21+'4.บึงโขงหลง'!U21+'5.บุ่งคล้า'!U21+'6.ปากคาด'!U21+'7.พรเจริญ'!U21+'8.ศรีวิไล'!U21</f>
        <v>0</v>
      </c>
      <c r="V21" s="110">
        <f>+'1.บึงกาฬ'!V21+'2.เซกา'!V21+'3.โซ่พิสัย'!V21+'4.บึงโขงหลง'!V21+'5.บุ่งคล้า'!V21+'6.ปากคาด'!V21+'7.พรเจริญ'!V21+'8.ศรีวิไล'!V21</f>
        <v>0</v>
      </c>
      <c r="W21" s="110">
        <f>+'1.บึงกาฬ'!W21+'2.เซกา'!W21+'3.โซ่พิสัย'!W21+'4.บึงโขงหลง'!W21+'5.บุ่งคล้า'!W21+'6.ปากคาด'!W21+'7.พรเจริญ'!W21+'8.ศรีวิไล'!W21</f>
        <v>0</v>
      </c>
      <c r="X21" s="110">
        <f>+'1.บึงกาฬ'!X21+'2.เซกา'!X21+'3.โซ่พิสัย'!X21+'4.บึงโขงหลง'!X21+'5.บุ่งคล้า'!X21+'6.ปากคาด'!X21+'7.พรเจริญ'!X21+'8.ศรีวิไล'!X21</f>
        <v>0</v>
      </c>
      <c r="Y21" s="110">
        <f>+'1.บึงกาฬ'!Y21+'2.เซกา'!Y21+'3.โซ่พิสัย'!Y21+'4.บึงโขงหลง'!Y21+'5.บุ่งคล้า'!Y21+'6.ปากคาด'!Y21+'7.พรเจริญ'!Y21+'8.ศรีวิไล'!Y21</f>
        <v>0</v>
      </c>
      <c r="Z21" s="110">
        <f>+'1.บึงกาฬ'!Z21+'2.เซกา'!Z21+'3.โซ่พิสัย'!Z21+'4.บึงโขงหลง'!Z21+'5.บุ่งคล้า'!Z21+'6.ปากคาด'!Z21+'7.พรเจริญ'!Z21+'8.ศรีวิไล'!Z21</f>
        <v>0</v>
      </c>
      <c r="AA21" s="110">
        <f>+'1.บึงกาฬ'!AA21+'2.เซกา'!AA21+'3.โซ่พิสัย'!AA21+'4.บึงโขงหลง'!AA21+'5.บุ่งคล้า'!AA21+'6.ปากคาด'!AA21+'7.พรเจริญ'!AA21+'8.ศรีวิไล'!AA21</f>
        <v>0</v>
      </c>
      <c r="AB21" s="110">
        <f>+'1.บึงกาฬ'!AB21+'2.เซกา'!AB21+'3.โซ่พิสัย'!AB21+'4.บึงโขงหลง'!AB21+'5.บุ่งคล้า'!AB21+'6.ปากคาด'!AB21+'7.พรเจริญ'!AB21+'8.ศรีวิไล'!AB21</f>
        <v>0</v>
      </c>
      <c r="AC21" s="110">
        <f>+'1.บึงกาฬ'!AC21+'2.เซกา'!AC21+'3.โซ่พิสัย'!AC21+'4.บึงโขงหลง'!AC21+'5.บุ่งคล้า'!AC21+'6.ปากคาด'!AC21+'7.พรเจริญ'!AC21+'8.ศรีวิไล'!AC21</f>
        <v>0</v>
      </c>
      <c r="AD21" s="110">
        <f t="shared" ref="AD21:AD26" si="4">SUM(F21:AC21)</f>
        <v>0</v>
      </c>
      <c r="AE21" s="111">
        <f t="shared" ref="AE21:AE27" si="5">+AD21*100/E21</f>
        <v>0</v>
      </c>
      <c r="AF21" s="110">
        <f t="shared" ref="AF21:AF26" si="6">+E21-AD21</f>
        <v>1248463.45</v>
      </c>
      <c r="AG21" s="111">
        <f t="shared" ref="AG21:AG27" si="7">+AF21*100/E21</f>
        <v>100</v>
      </c>
    </row>
    <row r="22" spans="2:33" ht="24" customHeight="1">
      <c r="B22" s="109"/>
      <c r="C22" s="109"/>
      <c r="D22" s="109" t="s">
        <v>26</v>
      </c>
      <c r="E22" s="110">
        <f>+'1.บึงกาฬ'!E22+'2.เซกา'!E22+'3.โซ่พิสัย'!E22+'4.บึงโขงหลง'!E22+'5.บุ่งคล้า'!E22+'6.ปากคาด'!E22+'7.พรเจริญ'!E22+'8.ศรีวิไล'!E22</f>
        <v>10385814.829999998</v>
      </c>
      <c r="F22" s="110">
        <f>+'1.บึงกาฬ'!F22+'2.เซกา'!F22+'3.โซ่พิสัย'!F22+'4.บึงโขงหลง'!F22+'5.บุ่งคล้า'!F22+'6.ปากคาด'!F22+'7.พรเจริญ'!F22+'8.ศรีวิไล'!F22</f>
        <v>0</v>
      </c>
      <c r="G22" s="110">
        <f>+'1.บึงกาฬ'!G22+'2.เซกา'!G22+'3.โซ่พิสัย'!G22+'4.บึงโขงหลง'!G22+'5.บุ่งคล้า'!G22+'6.ปากคาด'!G22+'7.พรเจริญ'!G22+'8.ศรีวิไล'!G22</f>
        <v>167635.5</v>
      </c>
      <c r="H22" s="110">
        <f>+'1.บึงกาฬ'!H22+'2.เซกา'!H22+'3.โซ่พิสัย'!H22+'4.บึงโขงหลง'!H22+'5.บุ่งคล้า'!H22+'6.ปากคาด'!H22+'7.พรเจริญ'!H22+'8.ศรีวิไล'!H22</f>
        <v>0</v>
      </c>
      <c r="I22" s="110">
        <f>+'1.บึงกาฬ'!I22+'2.เซกา'!I22+'3.โซ่พิสัย'!I22+'4.บึงโขงหลง'!I22+'5.บุ่งคล้า'!I22+'6.ปากคาด'!I22+'7.พรเจริญ'!I22+'8.ศรีวิไล'!I22</f>
        <v>0</v>
      </c>
      <c r="J22" s="110">
        <f>+'1.บึงกาฬ'!J22+'2.เซกา'!J22+'3.โซ่พิสัย'!J22+'4.บึงโขงหลง'!J22+'5.บุ่งคล้า'!J22+'6.ปากคาด'!J22+'7.พรเจริญ'!J22+'8.ศรีวิไล'!J22</f>
        <v>0</v>
      </c>
      <c r="K22" s="110">
        <f>+'1.บึงกาฬ'!K22+'2.เซกา'!K22+'3.โซ่พิสัย'!K22+'4.บึงโขงหลง'!K22+'5.บุ่งคล้า'!K22+'6.ปากคาด'!K22+'7.พรเจริญ'!K22+'8.ศรีวิไล'!K22</f>
        <v>0</v>
      </c>
      <c r="L22" s="110">
        <f>+'1.บึงกาฬ'!L22+'2.เซกา'!L22+'3.โซ่พิสัย'!L22+'4.บึงโขงหลง'!L22+'5.บุ่งคล้า'!L22+'6.ปากคาด'!L22+'7.พรเจริญ'!L22+'8.ศรีวิไล'!L22</f>
        <v>0</v>
      </c>
      <c r="M22" s="110">
        <f>+'1.บึงกาฬ'!M22+'2.เซกา'!M22+'3.โซ่พิสัย'!M22+'4.บึงโขงหลง'!M22+'5.บุ่งคล้า'!M22+'6.ปากคาด'!M22+'7.พรเจริญ'!M22+'8.ศรีวิไล'!M22</f>
        <v>0</v>
      </c>
      <c r="N22" s="110">
        <f>+'1.บึงกาฬ'!N22+'2.เซกา'!N22+'3.โซ่พิสัย'!N22+'4.บึงโขงหลง'!N22+'5.บุ่งคล้า'!N22+'6.ปากคาด'!N22+'7.พรเจริญ'!N22+'8.ศรีวิไล'!N22</f>
        <v>0</v>
      </c>
      <c r="O22" s="110">
        <f>+'1.บึงกาฬ'!O22+'2.เซกา'!O22+'3.โซ่พิสัย'!O22+'4.บึงโขงหลง'!O22+'5.บุ่งคล้า'!O22+'6.ปากคาด'!O22+'7.พรเจริญ'!O22+'8.ศรีวิไล'!O22</f>
        <v>0</v>
      </c>
      <c r="P22" s="110">
        <f>+'1.บึงกาฬ'!P22+'2.เซกา'!P22+'3.โซ่พิสัย'!P22+'4.บึงโขงหลง'!P22+'5.บุ่งคล้า'!P22+'6.ปากคาด'!P22+'7.พรเจริญ'!P22+'8.ศรีวิไล'!P22</f>
        <v>0</v>
      </c>
      <c r="Q22" s="110">
        <f>+'1.บึงกาฬ'!Q22+'2.เซกา'!Q22+'3.โซ่พิสัย'!Q22+'4.บึงโขงหลง'!Q22+'5.บุ่งคล้า'!Q22+'6.ปากคาด'!Q22+'7.พรเจริญ'!Q22+'8.ศรีวิไล'!Q22</f>
        <v>0</v>
      </c>
      <c r="R22" s="110">
        <f>+'1.บึงกาฬ'!R22+'2.เซกา'!R22+'3.โซ่พิสัย'!R22+'4.บึงโขงหลง'!R22+'5.บุ่งคล้า'!R22+'6.ปากคาด'!R22+'7.พรเจริญ'!R22+'8.ศรีวิไล'!R22</f>
        <v>0</v>
      </c>
      <c r="S22" s="110">
        <f>+'1.บึงกาฬ'!S22+'2.เซกา'!S22+'3.โซ่พิสัย'!S22+'4.บึงโขงหลง'!S22+'5.บุ่งคล้า'!S22+'6.ปากคาด'!S22+'7.พรเจริญ'!S22+'8.ศรีวิไล'!S22</f>
        <v>0</v>
      </c>
      <c r="T22" s="110">
        <f>+'1.บึงกาฬ'!T22+'2.เซกา'!T22+'3.โซ่พิสัย'!T22+'4.บึงโขงหลง'!T22+'5.บุ่งคล้า'!T22+'6.ปากคาด'!T22+'7.พรเจริญ'!T22+'8.ศรีวิไล'!T22</f>
        <v>0</v>
      </c>
      <c r="U22" s="110">
        <f>+'1.บึงกาฬ'!U22+'2.เซกา'!U22+'3.โซ่พิสัย'!U22+'4.บึงโขงหลง'!U22+'5.บุ่งคล้า'!U22+'6.ปากคาด'!U22+'7.พรเจริญ'!U22+'8.ศรีวิไล'!U22</f>
        <v>0</v>
      </c>
      <c r="V22" s="110">
        <f>+'1.บึงกาฬ'!V22+'2.เซกา'!V22+'3.โซ่พิสัย'!V22+'4.บึงโขงหลง'!V22+'5.บุ่งคล้า'!V22+'6.ปากคาด'!V22+'7.พรเจริญ'!V22+'8.ศรีวิไล'!V22</f>
        <v>0</v>
      </c>
      <c r="W22" s="110">
        <f>+'1.บึงกาฬ'!W22+'2.เซกา'!W22+'3.โซ่พิสัย'!W22+'4.บึงโขงหลง'!W22+'5.บุ่งคล้า'!W22+'6.ปากคาด'!W22+'7.พรเจริญ'!W22+'8.ศรีวิไล'!W22</f>
        <v>0</v>
      </c>
      <c r="X22" s="110">
        <f>+'1.บึงกาฬ'!X22+'2.เซกา'!X22+'3.โซ่พิสัย'!X22+'4.บึงโขงหลง'!X22+'5.บุ่งคล้า'!X22+'6.ปากคาด'!X22+'7.พรเจริญ'!X22+'8.ศรีวิไล'!X22</f>
        <v>0</v>
      </c>
      <c r="Y22" s="110">
        <f>+'1.บึงกาฬ'!Y22+'2.เซกา'!Y22+'3.โซ่พิสัย'!Y22+'4.บึงโขงหลง'!Y22+'5.บุ่งคล้า'!Y22+'6.ปากคาด'!Y22+'7.พรเจริญ'!Y22+'8.ศรีวิไล'!Y22</f>
        <v>0</v>
      </c>
      <c r="Z22" s="110">
        <f>+'1.บึงกาฬ'!Z22+'2.เซกา'!Z22+'3.โซ่พิสัย'!Z22+'4.บึงโขงหลง'!Z22+'5.บุ่งคล้า'!Z22+'6.ปากคาด'!Z22+'7.พรเจริญ'!Z22+'8.ศรีวิไล'!Z22</f>
        <v>0</v>
      </c>
      <c r="AA22" s="110">
        <f>+'1.บึงกาฬ'!AA22+'2.เซกา'!AA22+'3.โซ่พิสัย'!AA22+'4.บึงโขงหลง'!AA22+'5.บุ่งคล้า'!AA22+'6.ปากคาด'!AA22+'7.พรเจริญ'!AA22+'8.ศรีวิไล'!AA22</f>
        <v>0</v>
      </c>
      <c r="AB22" s="110">
        <f>+'1.บึงกาฬ'!AB22+'2.เซกา'!AB22+'3.โซ่พิสัย'!AB22+'4.บึงโขงหลง'!AB22+'5.บุ่งคล้า'!AB22+'6.ปากคาด'!AB22+'7.พรเจริญ'!AB22+'8.ศรีวิไล'!AB22</f>
        <v>0</v>
      </c>
      <c r="AC22" s="110">
        <f>+'1.บึงกาฬ'!AC22+'2.เซกา'!AC22+'3.โซ่พิสัย'!AC22+'4.บึงโขงหลง'!AC22+'5.บุ่งคล้า'!AC22+'6.ปากคาด'!AC22+'7.พรเจริญ'!AC22+'8.ศรีวิไล'!AC22</f>
        <v>0</v>
      </c>
      <c r="AD22" s="110">
        <f t="shared" si="4"/>
        <v>167635.5</v>
      </c>
      <c r="AE22" s="111">
        <f t="shared" si="5"/>
        <v>1.614081347914808</v>
      </c>
      <c r="AF22" s="110">
        <f t="shared" si="6"/>
        <v>10218179.329999998</v>
      </c>
      <c r="AG22" s="111">
        <f t="shared" si="7"/>
        <v>98.385918652085181</v>
      </c>
    </row>
    <row r="23" spans="2:33" ht="24" customHeight="1">
      <c r="B23" s="109"/>
      <c r="C23" s="109"/>
      <c r="D23" s="109" t="s">
        <v>28</v>
      </c>
      <c r="E23" s="110">
        <f>+'1.บึงกาฬ'!E23+'2.เซกา'!E23+'3.โซ่พิสัย'!E23+'4.บึงโขงหลง'!E23+'5.บุ่งคล้า'!E23+'6.ปากคาด'!E23+'7.พรเจริญ'!E23+'8.ศรีวิไล'!E23</f>
        <v>8788160.2699999996</v>
      </c>
      <c r="F23" s="110">
        <f>+'1.บึงกาฬ'!F23+'2.เซกา'!F23+'3.โซ่พิสัย'!F23+'4.บึงโขงหลง'!F23+'5.บุ่งคล้า'!F23+'6.ปากคาด'!F23+'7.พรเจริญ'!F23+'8.ศรีวิไล'!F23</f>
        <v>0</v>
      </c>
      <c r="G23" s="110">
        <f>+'1.บึงกาฬ'!G23+'2.เซกา'!G23+'3.โซ่พิสัย'!G23+'4.บึงโขงหลง'!G23+'5.บุ่งคล้า'!G23+'6.ปากคาด'!G23+'7.พรเจริญ'!G23+'8.ศรีวิไล'!G23</f>
        <v>2484605.96</v>
      </c>
      <c r="H23" s="110">
        <f>+'1.บึงกาฬ'!H23+'2.เซกา'!H23+'3.โซ่พิสัย'!H23+'4.บึงโขงหลง'!H23+'5.บุ่งคล้า'!H23+'6.ปากคาด'!H23+'7.พรเจริญ'!H23+'8.ศรีวิไล'!H23</f>
        <v>0</v>
      </c>
      <c r="I23" s="110">
        <f>+'1.บึงกาฬ'!I23+'2.เซกา'!I23+'3.โซ่พิสัย'!I23+'4.บึงโขงหลง'!I23+'5.บุ่งคล้า'!I23+'6.ปากคาด'!I23+'7.พรเจริญ'!I23+'8.ศรีวิไล'!I23</f>
        <v>0</v>
      </c>
      <c r="J23" s="110">
        <f>+'1.บึงกาฬ'!J23+'2.เซกา'!J23+'3.โซ่พิสัย'!J23+'4.บึงโขงหลง'!J23+'5.บุ่งคล้า'!J23+'6.ปากคาด'!J23+'7.พรเจริญ'!J23+'8.ศรีวิไล'!J23</f>
        <v>0</v>
      </c>
      <c r="K23" s="110">
        <f>+'1.บึงกาฬ'!K23+'2.เซกา'!K23+'3.โซ่พิสัย'!K23+'4.บึงโขงหลง'!K23+'5.บุ่งคล้า'!K23+'6.ปากคาด'!K23+'7.พรเจริญ'!K23+'8.ศรีวิไล'!K23</f>
        <v>0</v>
      </c>
      <c r="L23" s="110">
        <f>+'1.บึงกาฬ'!L23+'2.เซกา'!L23+'3.โซ่พิสัย'!L23+'4.บึงโขงหลง'!L23+'5.บุ่งคล้า'!L23+'6.ปากคาด'!L23+'7.พรเจริญ'!L23+'8.ศรีวิไล'!L23</f>
        <v>0</v>
      </c>
      <c r="M23" s="110">
        <f>+'1.บึงกาฬ'!M23+'2.เซกา'!M23+'3.โซ่พิสัย'!M23+'4.บึงโขงหลง'!M23+'5.บุ่งคล้า'!M23+'6.ปากคาด'!M23+'7.พรเจริญ'!M23+'8.ศรีวิไล'!M23</f>
        <v>0</v>
      </c>
      <c r="N23" s="110">
        <f>+'1.บึงกาฬ'!N23+'2.เซกา'!N23+'3.โซ่พิสัย'!N23+'4.บึงโขงหลง'!N23+'5.บุ่งคล้า'!N23+'6.ปากคาด'!N23+'7.พรเจริญ'!N23+'8.ศรีวิไล'!N23</f>
        <v>0</v>
      </c>
      <c r="O23" s="110">
        <f>+'1.บึงกาฬ'!O23+'2.เซกา'!O23+'3.โซ่พิสัย'!O23+'4.บึงโขงหลง'!O23+'5.บุ่งคล้า'!O23+'6.ปากคาด'!O23+'7.พรเจริญ'!O23+'8.ศรีวิไล'!O23</f>
        <v>0</v>
      </c>
      <c r="P23" s="110">
        <f>+'1.บึงกาฬ'!P23+'2.เซกา'!P23+'3.โซ่พิสัย'!P23+'4.บึงโขงหลง'!P23+'5.บุ่งคล้า'!P23+'6.ปากคาด'!P23+'7.พรเจริญ'!P23+'8.ศรีวิไล'!P23</f>
        <v>0</v>
      </c>
      <c r="Q23" s="110">
        <f>+'1.บึงกาฬ'!Q23+'2.เซกา'!Q23+'3.โซ่พิสัย'!Q23+'4.บึงโขงหลง'!Q23+'5.บุ่งคล้า'!Q23+'6.ปากคาด'!Q23+'7.พรเจริญ'!Q23+'8.ศรีวิไล'!Q23</f>
        <v>0</v>
      </c>
      <c r="R23" s="110">
        <f>+'1.บึงกาฬ'!R23+'2.เซกา'!R23+'3.โซ่พิสัย'!R23+'4.บึงโขงหลง'!R23+'5.บุ่งคล้า'!R23+'6.ปากคาด'!R23+'7.พรเจริญ'!R23+'8.ศรีวิไล'!R23</f>
        <v>0</v>
      </c>
      <c r="S23" s="110">
        <f>+'1.บึงกาฬ'!S23+'2.เซกา'!S23+'3.โซ่พิสัย'!S23+'4.บึงโขงหลง'!S23+'5.บุ่งคล้า'!S23+'6.ปากคาด'!S23+'7.พรเจริญ'!S23+'8.ศรีวิไล'!S23</f>
        <v>0</v>
      </c>
      <c r="T23" s="110">
        <f>+'1.บึงกาฬ'!T23+'2.เซกา'!T23+'3.โซ่พิสัย'!T23+'4.บึงโขงหลง'!T23+'5.บุ่งคล้า'!T23+'6.ปากคาด'!T23+'7.พรเจริญ'!T23+'8.ศรีวิไล'!T23</f>
        <v>0</v>
      </c>
      <c r="U23" s="110">
        <f>+'1.บึงกาฬ'!U23+'2.เซกา'!U23+'3.โซ่พิสัย'!U23+'4.บึงโขงหลง'!U23+'5.บุ่งคล้า'!U23+'6.ปากคาด'!U23+'7.พรเจริญ'!U23+'8.ศรีวิไล'!U23</f>
        <v>0</v>
      </c>
      <c r="V23" s="110">
        <f>+'1.บึงกาฬ'!V23+'2.เซกา'!V23+'3.โซ่พิสัย'!V23+'4.บึงโขงหลง'!V23+'5.บุ่งคล้า'!V23+'6.ปากคาด'!V23+'7.พรเจริญ'!V23+'8.ศรีวิไล'!V23</f>
        <v>0</v>
      </c>
      <c r="W23" s="110">
        <f>+'1.บึงกาฬ'!W23+'2.เซกา'!W23+'3.โซ่พิสัย'!W23+'4.บึงโขงหลง'!W23+'5.บุ่งคล้า'!W23+'6.ปากคาด'!W23+'7.พรเจริญ'!W23+'8.ศรีวิไล'!W23</f>
        <v>0</v>
      </c>
      <c r="X23" s="110">
        <f>+'1.บึงกาฬ'!X23+'2.เซกา'!X23+'3.โซ่พิสัย'!X23+'4.บึงโขงหลง'!X23+'5.บุ่งคล้า'!X23+'6.ปากคาด'!X23+'7.พรเจริญ'!X23+'8.ศรีวิไล'!X23</f>
        <v>0</v>
      </c>
      <c r="Y23" s="110">
        <f>+'1.บึงกาฬ'!Y23+'2.เซกา'!Y23+'3.โซ่พิสัย'!Y23+'4.บึงโขงหลง'!Y23+'5.บุ่งคล้า'!Y23+'6.ปากคาด'!Y23+'7.พรเจริญ'!Y23+'8.ศรีวิไล'!Y23</f>
        <v>0</v>
      </c>
      <c r="Z23" s="110">
        <f>+'1.บึงกาฬ'!Z23+'2.เซกา'!Z23+'3.โซ่พิสัย'!Z23+'4.บึงโขงหลง'!Z23+'5.บุ่งคล้า'!Z23+'6.ปากคาด'!Z23+'7.พรเจริญ'!Z23+'8.ศรีวิไล'!Z23</f>
        <v>0</v>
      </c>
      <c r="AA23" s="110">
        <f>+'1.บึงกาฬ'!AA23+'2.เซกา'!AA23+'3.โซ่พิสัย'!AA23+'4.บึงโขงหลง'!AA23+'5.บุ่งคล้า'!AA23+'6.ปากคาด'!AA23+'7.พรเจริญ'!AA23+'8.ศรีวิไล'!AA23</f>
        <v>0</v>
      </c>
      <c r="AB23" s="110">
        <f>+'1.บึงกาฬ'!AB23+'2.เซกา'!AB23+'3.โซ่พิสัย'!AB23+'4.บึงโขงหลง'!AB23+'5.บุ่งคล้า'!AB23+'6.ปากคาด'!AB23+'7.พรเจริญ'!AB23+'8.ศรีวิไล'!AB23</f>
        <v>0</v>
      </c>
      <c r="AC23" s="110">
        <f>+'1.บึงกาฬ'!AC23+'2.เซกา'!AC23+'3.โซ่พิสัย'!AC23+'4.บึงโขงหลง'!AC23+'5.บุ่งคล้า'!AC23+'6.ปากคาด'!AC23+'7.พรเจริญ'!AC23+'8.ศรีวิไล'!AC23</f>
        <v>0</v>
      </c>
      <c r="AD23" s="110">
        <f t="shared" si="4"/>
        <v>2484605.96</v>
      </c>
      <c r="AE23" s="111">
        <f t="shared" si="5"/>
        <v>28.27219672451422</v>
      </c>
      <c r="AF23" s="110">
        <f t="shared" si="6"/>
        <v>6303554.3099999996</v>
      </c>
      <c r="AG23" s="111">
        <f t="shared" si="7"/>
        <v>71.727803275485783</v>
      </c>
    </row>
    <row r="24" spans="2:33" ht="24" customHeight="1">
      <c r="B24" s="109"/>
      <c r="C24" s="109"/>
      <c r="D24" s="109" t="s">
        <v>30</v>
      </c>
      <c r="E24" s="110">
        <f>+'1.บึงกาฬ'!E24+'2.เซกา'!E24+'3.โซ่พิสัย'!E24+'4.บึงโขงหลง'!E24+'5.บุ่งคล้า'!E24+'6.ปากคาด'!E24+'7.พรเจริญ'!E24+'8.ศรีวิไล'!E24</f>
        <v>1232981.2775000001</v>
      </c>
      <c r="F24" s="110">
        <f>+'1.บึงกาฬ'!F24+'2.เซกา'!F24+'3.โซ่พิสัย'!F24+'4.บึงโขงหลง'!F24+'5.บุ่งคล้า'!F24+'6.ปากคาด'!F24+'7.พรเจริญ'!F24+'8.ศรีวิไล'!F24</f>
        <v>0</v>
      </c>
      <c r="G24" s="110">
        <f>+'1.บึงกาฬ'!G24+'2.เซกา'!G24+'3.โซ่พิสัย'!G24+'4.บึงโขงหลง'!G24+'5.บุ่งคล้า'!G24+'6.ปากคาด'!G24+'7.พรเจริญ'!G24+'8.ศรีวิไล'!G24</f>
        <v>1680.91</v>
      </c>
      <c r="H24" s="110">
        <f>+'1.บึงกาฬ'!H24+'2.เซกา'!H24+'3.โซ่พิสัย'!H24+'4.บึงโขงหลง'!H24+'5.บุ่งคล้า'!H24+'6.ปากคาด'!H24+'7.พรเจริญ'!H24+'8.ศรีวิไล'!H24</f>
        <v>0</v>
      </c>
      <c r="I24" s="110">
        <f>+'1.บึงกาฬ'!I24+'2.เซกา'!I24+'3.โซ่พิสัย'!I24+'4.บึงโขงหลง'!I24+'5.บุ่งคล้า'!I24+'6.ปากคาด'!I24+'7.พรเจริญ'!I24+'8.ศรีวิไล'!I24</f>
        <v>0</v>
      </c>
      <c r="J24" s="110">
        <f>+'1.บึงกาฬ'!J24+'2.เซกา'!J24+'3.โซ่พิสัย'!J24+'4.บึงโขงหลง'!J24+'5.บุ่งคล้า'!J24+'6.ปากคาด'!J24+'7.พรเจริญ'!J24+'8.ศรีวิไล'!J24</f>
        <v>0</v>
      </c>
      <c r="K24" s="110">
        <f>+'1.บึงกาฬ'!K24+'2.เซกา'!K24+'3.โซ่พิสัย'!K24+'4.บึงโขงหลง'!K24+'5.บุ่งคล้า'!K24+'6.ปากคาด'!K24+'7.พรเจริญ'!K24+'8.ศรีวิไล'!K24</f>
        <v>0</v>
      </c>
      <c r="L24" s="110">
        <f>+'1.บึงกาฬ'!L24+'2.เซกา'!L24+'3.โซ่พิสัย'!L24+'4.บึงโขงหลง'!L24+'5.บุ่งคล้า'!L24+'6.ปากคาด'!L24+'7.พรเจริญ'!L24+'8.ศรีวิไล'!L24</f>
        <v>0</v>
      </c>
      <c r="M24" s="110">
        <f>+'1.บึงกาฬ'!M24+'2.เซกา'!M24+'3.โซ่พิสัย'!M24+'4.บึงโขงหลง'!M24+'5.บุ่งคล้า'!M24+'6.ปากคาด'!M24+'7.พรเจริญ'!M24+'8.ศรีวิไล'!M24</f>
        <v>0</v>
      </c>
      <c r="N24" s="110">
        <f>+'1.บึงกาฬ'!N24+'2.เซกา'!N24+'3.โซ่พิสัย'!N24+'4.บึงโขงหลง'!N24+'5.บุ่งคล้า'!N24+'6.ปากคาด'!N24+'7.พรเจริญ'!N24+'8.ศรีวิไล'!N24</f>
        <v>0</v>
      </c>
      <c r="O24" s="110">
        <f>+'1.บึงกาฬ'!O24+'2.เซกา'!O24+'3.โซ่พิสัย'!O24+'4.บึงโขงหลง'!O24+'5.บุ่งคล้า'!O24+'6.ปากคาด'!O24+'7.พรเจริญ'!O24+'8.ศรีวิไล'!O24</f>
        <v>0</v>
      </c>
      <c r="P24" s="110">
        <f>+'1.บึงกาฬ'!P24+'2.เซกา'!P24+'3.โซ่พิสัย'!P24+'4.บึงโขงหลง'!P24+'5.บุ่งคล้า'!P24+'6.ปากคาด'!P24+'7.พรเจริญ'!P24+'8.ศรีวิไล'!P24</f>
        <v>0</v>
      </c>
      <c r="Q24" s="110">
        <f>+'1.บึงกาฬ'!Q24+'2.เซกา'!Q24+'3.โซ่พิสัย'!Q24+'4.บึงโขงหลง'!Q24+'5.บุ่งคล้า'!Q24+'6.ปากคาด'!Q24+'7.พรเจริญ'!Q24+'8.ศรีวิไล'!Q24</f>
        <v>0</v>
      </c>
      <c r="R24" s="110">
        <f>+'1.บึงกาฬ'!R24+'2.เซกา'!R24+'3.โซ่พิสัย'!R24+'4.บึงโขงหลง'!R24+'5.บุ่งคล้า'!R24+'6.ปากคาด'!R24+'7.พรเจริญ'!R24+'8.ศรีวิไล'!R24</f>
        <v>0</v>
      </c>
      <c r="S24" s="110">
        <f>+'1.บึงกาฬ'!S24+'2.เซกา'!S24+'3.โซ่พิสัย'!S24+'4.บึงโขงหลง'!S24+'5.บุ่งคล้า'!S24+'6.ปากคาด'!S24+'7.พรเจริญ'!S24+'8.ศรีวิไล'!S24</f>
        <v>0</v>
      </c>
      <c r="T24" s="110">
        <f>+'1.บึงกาฬ'!T24+'2.เซกา'!T24+'3.โซ่พิสัย'!T24+'4.บึงโขงหลง'!T24+'5.บุ่งคล้า'!T24+'6.ปากคาด'!T24+'7.พรเจริญ'!T24+'8.ศรีวิไล'!T24</f>
        <v>0</v>
      </c>
      <c r="U24" s="110">
        <f>+'1.บึงกาฬ'!U24+'2.เซกา'!U24+'3.โซ่พิสัย'!U24+'4.บึงโขงหลง'!U24+'5.บุ่งคล้า'!U24+'6.ปากคาด'!U24+'7.พรเจริญ'!U24+'8.ศรีวิไล'!U24</f>
        <v>0</v>
      </c>
      <c r="V24" s="110">
        <f>+'1.บึงกาฬ'!V24+'2.เซกา'!V24+'3.โซ่พิสัย'!V24+'4.บึงโขงหลง'!V24+'5.บุ่งคล้า'!V24+'6.ปากคาด'!V24+'7.พรเจริญ'!V24+'8.ศรีวิไล'!V24</f>
        <v>0</v>
      </c>
      <c r="W24" s="110">
        <f>+'1.บึงกาฬ'!W24+'2.เซกา'!W24+'3.โซ่พิสัย'!W24+'4.บึงโขงหลง'!W24+'5.บุ่งคล้า'!W24+'6.ปากคาด'!W24+'7.พรเจริญ'!W24+'8.ศรีวิไล'!W24</f>
        <v>0</v>
      </c>
      <c r="X24" s="110">
        <f>+'1.บึงกาฬ'!X24+'2.เซกา'!X24+'3.โซ่พิสัย'!X24+'4.บึงโขงหลง'!X24+'5.บุ่งคล้า'!X24+'6.ปากคาด'!X24+'7.พรเจริญ'!X24+'8.ศรีวิไล'!X24</f>
        <v>0</v>
      </c>
      <c r="Y24" s="110">
        <f>+'1.บึงกาฬ'!Y24+'2.เซกา'!Y24+'3.โซ่พิสัย'!Y24+'4.บึงโขงหลง'!Y24+'5.บุ่งคล้า'!Y24+'6.ปากคาด'!Y24+'7.พรเจริญ'!Y24+'8.ศรีวิไล'!Y24</f>
        <v>0</v>
      </c>
      <c r="Z24" s="110">
        <f>+'1.บึงกาฬ'!Z24+'2.เซกา'!Z24+'3.โซ่พิสัย'!Z24+'4.บึงโขงหลง'!Z24+'5.บุ่งคล้า'!Z24+'6.ปากคาด'!Z24+'7.พรเจริญ'!Z24+'8.ศรีวิไล'!Z24</f>
        <v>0</v>
      </c>
      <c r="AA24" s="110">
        <f>+'1.บึงกาฬ'!AA24+'2.เซกา'!AA24+'3.โซ่พิสัย'!AA24+'4.บึงโขงหลง'!AA24+'5.บุ่งคล้า'!AA24+'6.ปากคาด'!AA24+'7.พรเจริญ'!AA24+'8.ศรีวิไล'!AA24</f>
        <v>0</v>
      </c>
      <c r="AB24" s="110">
        <f>+'1.บึงกาฬ'!AB24+'2.เซกา'!AB24+'3.โซ่พิสัย'!AB24+'4.บึงโขงหลง'!AB24+'5.บุ่งคล้า'!AB24+'6.ปากคาด'!AB24+'7.พรเจริญ'!AB24+'8.ศรีวิไล'!AB24</f>
        <v>0</v>
      </c>
      <c r="AC24" s="110">
        <f>+'1.บึงกาฬ'!AC24+'2.เซกา'!AC24+'3.โซ่พิสัย'!AC24+'4.บึงโขงหลง'!AC24+'5.บุ่งคล้า'!AC24+'6.ปากคาด'!AC24+'7.พรเจริญ'!AC24+'8.ศรีวิไล'!AC24</f>
        <v>0</v>
      </c>
      <c r="AD24" s="110">
        <f t="shared" si="4"/>
        <v>1680.91</v>
      </c>
      <c r="AE24" s="111">
        <f t="shared" si="5"/>
        <v>0.13632891518095253</v>
      </c>
      <c r="AF24" s="110">
        <f t="shared" si="6"/>
        <v>1231300.3675000002</v>
      </c>
      <c r="AG24" s="111">
        <f t="shared" si="7"/>
        <v>99.863671084819046</v>
      </c>
    </row>
    <row r="25" spans="2:33" ht="24" customHeight="1">
      <c r="B25" s="109"/>
      <c r="C25" s="109"/>
      <c r="D25" s="109" t="s">
        <v>120</v>
      </c>
      <c r="E25" s="110">
        <f>+'1.บึงกาฬ'!E25+'2.เซกา'!E25+'3.โซ่พิสัย'!E25+'4.บึงโขงหลง'!E25+'5.บุ่งคล้า'!E25+'6.ปากคาด'!E25+'7.พรเจริญ'!E25+'8.ศรีวิไล'!E25</f>
        <v>42216692.457500003</v>
      </c>
      <c r="F25" s="110">
        <f>+'1.บึงกาฬ'!F25+'2.เซกา'!F25+'3.โซ่พิสัย'!F25+'4.บึงโขงหลง'!F25+'5.บุ่งคล้า'!F25+'6.ปากคาด'!G25+'7.พรเจริญ'!F25+'8.ศรีวิไล'!F25</f>
        <v>3874</v>
      </c>
      <c r="G25" s="110" t="e">
        <f>+'1.บึงกาฬ'!G25+'2.เซกา'!G25+'3.โซ่พิสัย'!G25+'4.บึงโขงหลง'!G25+'5.บุ่งคล้า'!G25+#REF!+'7.พรเจริญ'!G25+'8.ศรีวิไล'!G25</f>
        <v>#REF!</v>
      </c>
      <c r="H25" s="110">
        <f>+'1.บึงกาฬ'!H25+'2.เซกา'!H25+'3.โซ่พิสัย'!H25+'4.บึงโขงหลง'!H25+'5.บุ่งคล้า'!H25+'6.ปากคาด'!H25+'7.พรเจริญ'!H25+'8.ศรีวิไล'!H25</f>
        <v>0</v>
      </c>
      <c r="I25" s="110">
        <f>+'1.บึงกาฬ'!I25+'2.เซกา'!I25+'3.โซ่พิสัย'!I25+'4.บึงโขงหลง'!I25+'5.บุ่งคล้า'!I25+'6.ปากคาด'!I25+'7.พรเจริญ'!I25+'8.ศรีวิไล'!I25</f>
        <v>0</v>
      </c>
      <c r="J25" s="110">
        <f>+'1.บึงกาฬ'!J25+'2.เซกา'!J25+'3.โซ่พิสัย'!J25+'4.บึงโขงหลง'!J25+'5.บุ่งคล้า'!J25+'6.ปากคาด'!J25+'7.พรเจริญ'!J25+'8.ศรีวิไล'!J25</f>
        <v>0</v>
      </c>
      <c r="K25" s="110">
        <f>+'1.บึงกาฬ'!K25+'2.เซกา'!K25+'3.โซ่พิสัย'!K25+'4.บึงโขงหลง'!K25+'5.บุ่งคล้า'!K25+'6.ปากคาด'!K25+'7.พรเจริญ'!K25+'8.ศรีวิไล'!K25</f>
        <v>0</v>
      </c>
      <c r="L25" s="110">
        <f>+'1.บึงกาฬ'!L25+'2.เซกา'!L25+'3.โซ่พิสัย'!L25+'4.บึงโขงหลง'!L25+'5.บุ่งคล้า'!L25+'6.ปากคาด'!L25+'7.พรเจริญ'!L25+'8.ศรีวิไล'!L25</f>
        <v>0</v>
      </c>
      <c r="M25" s="110">
        <f>+'1.บึงกาฬ'!M25+'2.เซกา'!M25+'3.โซ่พิสัย'!M25+'4.บึงโขงหลง'!M25+'5.บุ่งคล้า'!M25+'6.ปากคาด'!M25+'7.พรเจริญ'!M25+'8.ศรีวิไล'!M25</f>
        <v>0</v>
      </c>
      <c r="N25" s="110">
        <f>+'1.บึงกาฬ'!N25+'2.เซกา'!N25+'3.โซ่พิสัย'!N25+'4.บึงโขงหลง'!N25+'5.บุ่งคล้า'!N25+'6.ปากคาด'!N25+'7.พรเจริญ'!N25+'8.ศรีวิไล'!N25</f>
        <v>0</v>
      </c>
      <c r="O25" s="110">
        <f>+'1.บึงกาฬ'!O25+'2.เซกา'!O25+'3.โซ่พิสัย'!O25+'4.บึงโขงหลง'!O25+'5.บุ่งคล้า'!O25+'6.ปากคาด'!O25+'7.พรเจริญ'!O25+'8.ศรีวิไล'!O25</f>
        <v>0</v>
      </c>
      <c r="P25" s="110">
        <f>+'1.บึงกาฬ'!P25+'2.เซกา'!P25+'3.โซ่พิสัย'!P25+'4.บึงโขงหลง'!P25+'5.บุ่งคล้า'!P25+'6.ปากคาด'!P25+'7.พรเจริญ'!P25+'8.ศรีวิไล'!P25</f>
        <v>0</v>
      </c>
      <c r="Q25" s="110">
        <f>+'1.บึงกาฬ'!Q25+'2.เซกา'!Q25+'3.โซ่พิสัย'!Q25+'4.บึงโขงหลง'!Q25+'5.บุ่งคล้า'!Q25+'6.ปากคาด'!Q25+'7.พรเจริญ'!Q25+'8.ศรีวิไล'!Q25</f>
        <v>0</v>
      </c>
      <c r="R25" s="110">
        <f>+'1.บึงกาฬ'!R25+'2.เซกา'!R25+'3.โซ่พิสัย'!R25+'4.บึงโขงหลง'!R25+'5.บุ่งคล้า'!R25+'6.ปากคาด'!R25+'7.พรเจริญ'!R25+'8.ศรีวิไล'!R25</f>
        <v>0</v>
      </c>
      <c r="S25" s="110">
        <f>+'1.บึงกาฬ'!S25+'2.เซกา'!S25+'3.โซ่พิสัย'!S25+'4.บึงโขงหลง'!S25+'5.บุ่งคล้า'!S25+'6.ปากคาด'!S25+'7.พรเจริญ'!S25+'8.ศรีวิไล'!S25</f>
        <v>0</v>
      </c>
      <c r="T25" s="110">
        <f>+'1.บึงกาฬ'!T25+'2.เซกา'!T25+'3.โซ่พิสัย'!T25+'4.บึงโขงหลง'!T25+'5.บุ่งคล้า'!T25+'6.ปากคาด'!T25+'7.พรเจริญ'!T25+'8.ศรีวิไล'!T25</f>
        <v>0</v>
      </c>
      <c r="U25" s="110">
        <f>+'1.บึงกาฬ'!U25+'2.เซกา'!U25+'3.โซ่พิสัย'!U25+'4.บึงโขงหลง'!U25+'5.บุ่งคล้า'!U25+'6.ปากคาด'!U25+'7.พรเจริญ'!U25+'8.ศรีวิไล'!U25</f>
        <v>0</v>
      </c>
      <c r="V25" s="110">
        <f>+'1.บึงกาฬ'!V25+'2.เซกา'!V25+'3.โซ่พิสัย'!V25+'4.บึงโขงหลง'!V25+'5.บุ่งคล้า'!V25+'6.ปากคาด'!V25+'7.พรเจริญ'!V25+'8.ศรีวิไล'!V25</f>
        <v>0</v>
      </c>
      <c r="W25" s="110">
        <f>+'1.บึงกาฬ'!W25+'2.เซกา'!W25+'3.โซ่พิสัย'!W25+'4.บึงโขงหลง'!W25+'5.บุ่งคล้า'!W25+'6.ปากคาด'!W25+'7.พรเจริญ'!W25+'8.ศรีวิไล'!W25</f>
        <v>0</v>
      </c>
      <c r="X25" s="110">
        <f>+'1.บึงกาฬ'!X25+'2.เซกา'!X25+'3.โซ่พิสัย'!X25+'4.บึงโขงหลง'!X25+'5.บุ่งคล้า'!X25+'6.ปากคาด'!X25+'7.พรเจริญ'!X25+'8.ศรีวิไล'!X25</f>
        <v>0</v>
      </c>
      <c r="Y25" s="110">
        <f>+'1.บึงกาฬ'!Y25+'2.เซกา'!Y25+'3.โซ่พิสัย'!Y25+'4.บึงโขงหลง'!Y25+'5.บุ่งคล้า'!Y25+'6.ปากคาด'!Y25+'7.พรเจริญ'!Y25+'8.ศรีวิไล'!Y25</f>
        <v>0</v>
      </c>
      <c r="Z25" s="110">
        <f>+'1.บึงกาฬ'!Z25+'2.เซกา'!Z25+'3.โซ่พิสัย'!Z25+'4.บึงโขงหลง'!Z25+'5.บุ่งคล้า'!Z25+'6.ปากคาด'!Z25+'7.พรเจริญ'!Z25+'8.ศรีวิไล'!Z25</f>
        <v>0</v>
      </c>
      <c r="AA25" s="110">
        <f>+'1.บึงกาฬ'!AA25+'2.เซกา'!AA25+'3.โซ่พิสัย'!AA25+'4.บึงโขงหลง'!AA25+'5.บุ่งคล้า'!AA25+'6.ปากคาด'!AA25+'7.พรเจริญ'!AA25+'8.ศรีวิไล'!AA25</f>
        <v>0</v>
      </c>
      <c r="AB25" s="110">
        <f>+'1.บึงกาฬ'!AB25+'2.เซกา'!AB25+'3.โซ่พิสัย'!AB25+'4.บึงโขงหลง'!AB25+'5.บุ่งคล้า'!AB25+'6.ปากคาด'!AB25+'7.พรเจริญ'!AB25+'8.ศรีวิไล'!AB25</f>
        <v>0</v>
      </c>
      <c r="AC25" s="110">
        <f>+'1.บึงกาฬ'!AC25+'2.เซกา'!AC25+'3.โซ่พิสัย'!AC25+'4.บึงโขงหลง'!AC25+'5.บุ่งคล้า'!AC25+'6.ปากคาด'!AC25+'7.พรเจริญ'!AC25+'8.ศรีวิไล'!AC25</f>
        <v>0</v>
      </c>
      <c r="AD25" s="110" t="e">
        <f t="shared" si="4"/>
        <v>#REF!</v>
      </c>
      <c r="AE25" s="111" t="e">
        <f t="shared" si="5"/>
        <v>#REF!</v>
      </c>
      <c r="AF25" s="110" t="e">
        <f t="shared" si="6"/>
        <v>#REF!</v>
      </c>
      <c r="AG25" s="111" t="e">
        <f t="shared" si="7"/>
        <v>#REF!</v>
      </c>
    </row>
    <row r="26" spans="2:33" ht="24" customHeight="1">
      <c r="B26" s="109"/>
      <c r="C26" s="109"/>
      <c r="D26" s="109" t="s">
        <v>121</v>
      </c>
      <c r="E26" s="110">
        <f>+'1.บึงกาฬ'!E26+'2.เซกา'!E26+'3.โซ่พิสัย'!E26+'4.บึงโขงหลง'!E26+'5.บุ่งคล้า'!E26+'6.ปากคาด'!E26+'7.พรเจริญ'!E26+'8.ศรีวิไล'!E26</f>
        <v>0</v>
      </c>
      <c r="F26" s="110">
        <f>+'1.บึงกาฬ'!F26+'2.เซกา'!F26+'3.โซ่พิสัย'!F26+'4.บึงโขงหลง'!F26+'5.บุ่งคล้า'!F26+'6.ปากคาด'!F26+'7.พรเจริญ'!F26+'8.ศรีวิไล'!F26</f>
        <v>0</v>
      </c>
      <c r="G26" s="110">
        <f>+'1.บึงกาฬ'!G26+'2.เซกา'!G26+'3.โซ่พิสัย'!G26+'4.บึงโขงหลง'!G26+'5.บุ่งคล้า'!G26+'6.ปากคาด'!G26+'7.พรเจริญ'!G26+'8.ศรีวิไล'!G26</f>
        <v>0</v>
      </c>
      <c r="H26" s="110">
        <f>+'1.บึงกาฬ'!H26+'2.เซกา'!H26+'3.โซ่พิสัย'!H26+'4.บึงโขงหลง'!H26+'5.บุ่งคล้า'!H26+'6.ปากคาด'!H26+'7.พรเจริญ'!H26+'8.ศรีวิไล'!H26</f>
        <v>0</v>
      </c>
      <c r="I26" s="110">
        <f>+'1.บึงกาฬ'!I26+'2.เซกา'!I26+'3.โซ่พิสัย'!I26+'4.บึงโขงหลง'!I26+'5.บุ่งคล้า'!I26+'6.ปากคาด'!I26+'7.พรเจริญ'!I26+'8.ศรีวิไล'!I26</f>
        <v>0</v>
      </c>
      <c r="J26" s="110">
        <f>+'1.บึงกาฬ'!J26+'2.เซกา'!J26+'3.โซ่พิสัย'!J26+'4.บึงโขงหลง'!J26+'5.บุ่งคล้า'!J26+'6.ปากคาด'!J26+'7.พรเจริญ'!J26+'8.ศรีวิไล'!J26</f>
        <v>0</v>
      </c>
      <c r="K26" s="110">
        <f>+'1.บึงกาฬ'!K26+'2.เซกา'!K26+'3.โซ่พิสัย'!K26+'4.บึงโขงหลง'!K26+'5.บุ่งคล้า'!K26+'6.ปากคาด'!K26+'7.พรเจริญ'!K26+'8.ศรีวิไล'!K26</f>
        <v>0</v>
      </c>
      <c r="L26" s="110">
        <f>+'1.บึงกาฬ'!L26+'2.เซกา'!L26+'3.โซ่พิสัย'!L26+'4.บึงโขงหลง'!L26+'5.บุ่งคล้า'!L26+'6.ปากคาด'!L26+'7.พรเจริญ'!L26+'8.ศรีวิไล'!L26</f>
        <v>0</v>
      </c>
      <c r="M26" s="110">
        <f>+'1.บึงกาฬ'!M26+'2.เซกา'!M26+'3.โซ่พิสัย'!M26+'4.บึงโขงหลง'!M26+'5.บุ่งคล้า'!M26+'6.ปากคาด'!M26+'7.พรเจริญ'!M26+'8.ศรีวิไล'!M26</f>
        <v>0</v>
      </c>
      <c r="N26" s="110">
        <f>+'1.บึงกาฬ'!N26+'2.เซกา'!N26+'3.โซ่พิสัย'!N26+'4.บึงโขงหลง'!N26+'5.บุ่งคล้า'!N26+'6.ปากคาด'!N26+'7.พรเจริญ'!N26+'8.ศรีวิไล'!N26</f>
        <v>0</v>
      </c>
      <c r="O26" s="110">
        <f>+'1.บึงกาฬ'!O26+'2.เซกา'!O26+'3.โซ่พิสัย'!O26+'4.บึงโขงหลง'!O26+'5.บุ่งคล้า'!O26+'6.ปากคาด'!O26+'7.พรเจริญ'!O26+'8.ศรีวิไล'!O26</f>
        <v>0</v>
      </c>
      <c r="P26" s="110">
        <f>+'1.บึงกาฬ'!P26+'2.เซกา'!P26+'3.โซ่พิสัย'!P26+'4.บึงโขงหลง'!P26+'5.บุ่งคล้า'!P26+'6.ปากคาด'!P26+'7.พรเจริญ'!P26+'8.ศรีวิไล'!P26</f>
        <v>0</v>
      </c>
      <c r="Q26" s="110">
        <f>+'1.บึงกาฬ'!Q26+'2.เซกา'!Q26+'3.โซ่พิสัย'!Q26+'4.บึงโขงหลง'!Q26+'5.บุ่งคล้า'!Q26+'6.ปากคาด'!Q26+'7.พรเจริญ'!Q26+'8.ศรีวิไล'!Q26</f>
        <v>0</v>
      </c>
      <c r="R26" s="110">
        <f>+'1.บึงกาฬ'!R26+'2.เซกา'!R26+'3.โซ่พิสัย'!R26+'4.บึงโขงหลง'!R26+'5.บุ่งคล้า'!R26+'6.ปากคาด'!R26+'7.พรเจริญ'!R26+'8.ศรีวิไล'!R26</f>
        <v>0</v>
      </c>
      <c r="S26" s="110">
        <f>+'1.บึงกาฬ'!S26+'2.เซกา'!S26+'3.โซ่พิสัย'!S26+'4.บึงโขงหลง'!S26+'5.บุ่งคล้า'!S26+'6.ปากคาด'!S26+'7.พรเจริญ'!S26+'8.ศรีวิไล'!S26</f>
        <v>0</v>
      </c>
      <c r="T26" s="110">
        <f>+'1.บึงกาฬ'!T26+'2.เซกา'!T26+'3.โซ่พิสัย'!T26+'4.บึงโขงหลง'!T26+'5.บุ่งคล้า'!T26+'6.ปากคาด'!T26+'7.พรเจริญ'!T26+'8.ศรีวิไล'!T26</f>
        <v>0</v>
      </c>
      <c r="U26" s="110">
        <f>+'1.บึงกาฬ'!U26+'2.เซกา'!U26+'3.โซ่พิสัย'!U26+'4.บึงโขงหลง'!U26+'5.บุ่งคล้า'!U26+'6.ปากคาด'!U26+'7.พรเจริญ'!U26+'8.ศรีวิไล'!U26</f>
        <v>0</v>
      </c>
      <c r="V26" s="110">
        <f>+'1.บึงกาฬ'!V26+'2.เซกา'!V26+'3.โซ่พิสัย'!V26+'4.บึงโขงหลง'!V26+'5.บุ่งคล้า'!V26+'6.ปากคาด'!V26+'7.พรเจริญ'!V26+'8.ศรีวิไล'!V26</f>
        <v>0</v>
      </c>
      <c r="W26" s="110">
        <f>+'1.บึงกาฬ'!W26+'2.เซกา'!W26+'3.โซ่พิสัย'!W26+'4.บึงโขงหลง'!W26+'5.บุ่งคล้า'!W26+'6.ปากคาด'!W26+'7.พรเจริญ'!W26+'8.ศรีวิไล'!W26</f>
        <v>0</v>
      </c>
      <c r="X26" s="110">
        <f>+'1.บึงกาฬ'!X26+'2.เซกา'!X26+'3.โซ่พิสัย'!X26+'4.บึงโขงหลง'!X26+'5.บุ่งคล้า'!X26+'6.ปากคาด'!X26+'7.พรเจริญ'!X26+'8.ศรีวิไล'!X26</f>
        <v>0</v>
      </c>
      <c r="Y26" s="110">
        <f>+'1.บึงกาฬ'!Y26+'2.เซกา'!Y26+'3.โซ่พิสัย'!Y26+'4.บึงโขงหลง'!Y26+'5.บุ่งคล้า'!Y26+'6.ปากคาด'!Y26+'7.พรเจริญ'!Y26+'8.ศรีวิไล'!Y26</f>
        <v>0</v>
      </c>
      <c r="Z26" s="110">
        <f>+'1.บึงกาฬ'!Z26+'2.เซกา'!Z26+'3.โซ่พิสัย'!Z26+'4.บึงโขงหลง'!Z26+'5.บุ่งคล้า'!Z26+'6.ปากคาด'!Z26+'7.พรเจริญ'!Z26+'8.ศรีวิไล'!Z26</f>
        <v>0</v>
      </c>
      <c r="AA26" s="110">
        <f>+'1.บึงกาฬ'!AA26+'2.เซกา'!AA26+'3.โซ่พิสัย'!AA26+'4.บึงโขงหลง'!AA26+'5.บุ่งคล้า'!AA26+'6.ปากคาด'!AA26+'7.พรเจริญ'!AA26+'8.ศรีวิไล'!AA26</f>
        <v>0</v>
      </c>
      <c r="AB26" s="110">
        <f>+'1.บึงกาฬ'!AB26+'2.เซกา'!AB26+'3.โซ่พิสัย'!AB26+'4.บึงโขงหลง'!AB26+'5.บุ่งคล้า'!AB26+'6.ปากคาด'!AB26+'7.พรเจริญ'!AB26+'8.ศรีวิไล'!AB26</f>
        <v>0</v>
      </c>
      <c r="AC26" s="110">
        <f>+'1.บึงกาฬ'!AC26+'2.เซกา'!AC26+'3.โซ่พิสัย'!AC26+'4.บึงโขงหลง'!AC26+'5.บุ่งคล้า'!AC26+'6.ปากคาด'!AC26+'7.พรเจริญ'!AC26+'8.ศรีวิไล'!AC26</f>
        <v>0</v>
      </c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1381005369.6253028</v>
      </c>
      <c r="F27" s="115">
        <f t="shared" si="8"/>
        <v>106164360.19000001</v>
      </c>
      <c r="G27" s="115" t="e">
        <f t="shared" si="8"/>
        <v>#REF!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 t="e">
        <f t="shared" si="8"/>
        <v>#REF!</v>
      </c>
      <c r="AE27" s="116" t="e">
        <f t="shared" si="5"/>
        <v>#REF!</v>
      </c>
      <c r="AF27" s="115" t="e">
        <f>SUM(AF10:AF26)</f>
        <v>#REF!</v>
      </c>
      <c r="AG27" s="116" t="e">
        <f t="shared" si="7"/>
        <v>#REF!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f>+'1.บึงกาฬ'!E30+'2.เซกา'!E30+'3.โซ่พิสัย'!E30+'4.บึงโขงหลง'!E30+'5.บุ่งคล้า'!E30+'6.ปากคาด'!E30+'7.พรเจริญ'!E30+'8.ศรีวิไล'!E30</f>
        <v>162584945.18000001</v>
      </c>
      <c r="F30" s="110">
        <f>+'1.บึงกาฬ'!F30+'2.เซกา'!F30+'3.โซ่พิสัย'!F30+'4.บึงโขงหลง'!F30+'5.บุ่งคล้า'!F30+'6.ปากคาด'!F30+'7.พรเจริญ'!F30+'8.ศรีวิไล'!F30</f>
        <v>7771410.1299999999</v>
      </c>
      <c r="G30" s="110">
        <f>+'1.บึงกาฬ'!G30+'2.เซกา'!G30+'3.โซ่พิสัย'!G30+'4.บึงโขงหลง'!G30+'5.บุ่งคล้า'!G30+'6.ปากคาด'!G30+'7.พรเจริญ'!G30+'8.ศรีวิไล'!G30</f>
        <v>8272981.3899999997</v>
      </c>
      <c r="H30" s="110">
        <f>+'1.บึงกาฬ'!H30+'2.เซกา'!H30+'3.โซ่พิสัย'!H30+'4.บึงโขงหลง'!H30+'5.บุ่งคล้า'!H30+'6.ปากคาด'!H30+'7.พรเจริญ'!H30+'8.ศรีวิไล'!H30</f>
        <v>0</v>
      </c>
      <c r="I30" s="110">
        <f>+'1.บึงกาฬ'!I30+'2.เซกา'!I30+'3.โซ่พิสัย'!I30+'4.บึงโขงหลง'!I30+'5.บุ่งคล้า'!I30+'6.ปากคาด'!I30+'7.พรเจริญ'!I30+'8.ศรีวิไล'!I30</f>
        <v>0</v>
      </c>
      <c r="J30" s="110">
        <f>+'1.บึงกาฬ'!J30+'2.เซกา'!J30+'3.โซ่พิสัย'!J30+'4.บึงโขงหลง'!J30+'5.บุ่งคล้า'!J30+'6.ปากคาด'!J30+'7.พรเจริญ'!J30+'8.ศรีวิไล'!J30</f>
        <v>0</v>
      </c>
      <c r="K30" s="110">
        <f>+'1.บึงกาฬ'!K30+'2.เซกา'!K30+'3.โซ่พิสัย'!K30+'4.บึงโขงหลง'!K30+'5.บุ่งคล้า'!K30+'6.ปากคาด'!K30+'7.พรเจริญ'!K30+'8.ศรีวิไล'!K30</f>
        <v>0</v>
      </c>
      <c r="L30" s="110">
        <f>+'1.บึงกาฬ'!L30+'2.เซกา'!L30+'3.โซ่พิสัย'!L30+'4.บึงโขงหลง'!L30+'5.บุ่งคล้า'!L30+'6.ปากคาด'!L30+'7.พรเจริญ'!L30+'8.ศรีวิไล'!L30</f>
        <v>0</v>
      </c>
      <c r="M30" s="110">
        <f>+'1.บึงกาฬ'!M30+'2.เซกา'!M30+'3.โซ่พิสัย'!M30+'4.บึงโขงหลง'!M30+'5.บุ่งคล้า'!M30+'6.ปากคาด'!M30+'7.พรเจริญ'!M30+'8.ศรีวิไล'!M30</f>
        <v>0</v>
      </c>
      <c r="N30" s="110">
        <f>+'1.บึงกาฬ'!N30+'2.เซกา'!N30+'3.โซ่พิสัย'!N30+'4.บึงโขงหลง'!N30+'5.บุ่งคล้า'!N30+'6.ปากคาด'!N30+'7.พรเจริญ'!N30+'8.ศรีวิไล'!N30</f>
        <v>0</v>
      </c>
      <c r="O30" s="110">
        <f>+'1.บึงกาฬ'!O30+'2.เซกา'!O30+'3.โซ่พิสัย'!O30+'4.บึงโขงหลง'!O30+'5.บุ่งคล้า'!O30+'6.ปากคาด'!O30+'7.พรเจริญ'!O30+'8.ศรีวิไล'!O30</f>
        <v>0</v>
      </c>
      <c r="P30" s="110">
        <f>+'1.บึงกาฬ'!P30+'2.เซกา'!P30+'3.โซ่พิสัย'!P30+'4.บึงโขงหลง'!P30+'5.บุ่งคล้า'!P30+'6.ปากคาด'!P30+'7.พรเจริญ'!P30+'8.ศรีวิไล'!P30</f>
        <v>0</v>
      </c>
      <c r="Q30" s="110">
        <f>+'1.บึงกาฬ'!Q30+'2.เซกา'!Q30+'3.โซ่พิสัย'!Q30+'4.บึงโขงหลง'!Q30+'5.บุ่งคล้า'!Q30+'6.ปากคาด'!Q30+'7.พรเจริญ'!Q30+'8.ศรีวิไล'!Q30</f>
        <v>0</v>
      </c>
      <c r="R30" s="110">
        <f>+'1.บึงกาฬ'!R30+'2.เซกา'!R30+'3.โซ่พิสัย'!R30+'4.บึงโขงหลง'!R30+'5.บุ่งคล้า'!R30+'6.ปากคาด'!R30+'7.พรเจริญ'!R30+'8.ศรีวิไล'!R30</f>
        <v>0</v>
      </c>
      <c r="S30" s="110">
        <f>+'1.บึงกาฬ'!S30+'2.เซกา'!S30+'3.โซ่พิสัย'!S30+'4.บึงโขงหลง'!S30+'5.บุ่งคล้า'!S30+'6.ปากคาด'!S30+'7.พรเจริญ'!S30+'8.ศรีวิไล'!S30</f>
        <v>0</v>
      </c>
      <c r="T30" s="110">
        <f>+'1.บึงกาฬ'!T30+'2.เซกา'!T30+'3.โซ่พิสัย'!T30+'4.บึงโขงหลง'!T30+'5.บุ่งคล้า'!T30+'6.ปากคาด'!T30+'7.พรเจริญ'!T30+'8.ศรีวิไล'!T30</f>
        <v>0</v>
      </c>
      <c r="U30" s="110">
        <f>+'1.บึงกาฬ'!U30+'2.เซกา'!U30+'3.โซ่พิสัย'!U30+'4.บึงโขงหลง'!U30+'5.บุ่งคล้า'!U30+'6.ปากคาด'!U30+'7.พรเจริญ'!U30+'8.ศรีวิไล'!U30</f>
        <v>0</v>
      </c>
      <c r="V30" s="110">
        <f>+'1.บึงกาฬ'!V30+'2.เซกา'!V30+'3.โซ่พิสัย'!V30+'4.บึงโขงหลง'!V30+'5.บุ่งคล้า'!V30+'6.ปากคาด'!V30+'7.พรเจริญ'!V30+'8.ศรีวิไล'!V30</f>
        <v>0</v>
      </c>
      <c r="W30" s="110">
        <f>+'1.บึงกาฬ'!W30+'2.เซกา'!W30+'3.โซ่พิสัย'!W30+'4.บึงโขงหลง'!W30+'5.บุ่งคล้า'!W30+'6.ปากคาด'!W30+'7.พรเจริญ'!W30+'8.ศรีวิไล'!W30</f>
        <v>0</v>
      </c>
      <c r="X30" s="110">
        <f>+'1.บึงกาฬ'!X30+'2.เซกา'!X30+'3.โซ่พิสัย'!X30+'4.บึงโขงหลง'!X30+'5.บุ่งคล้า'!X30+'6.ปากคาด'!X30+'7.พรเจริญ'!X30+'8.ศรีวิไล'!X30</f>
        <v>0</v>
      </c>
      <c r="Y30" s="110">
        <f>+'1.บึงกาฬ'!Y30+'2.เซกา'!Y30+'3.โซ่พิสัย'!Y30+'4.บึงโขงหลง'!Y30+'5.บุ่งคล้า'!Y30+'6.ปากคาด'!Y30+'7.พรเจริญ'!Y30+'8.ศรีวิไล'!Y30</f>
        <v>0</v>
      </c>
      <c r="Z30" s="110">
        <f>+'1.บึงกาฬ'!Z30+'2.เซกา'!Z30+'3.โซ่พิสัย'!Z30+'4.บึงโขงหลง'!Z30+'5.บุ่งคล้า'!Z30+'6.ปากคาด'!Z30+'7.พรเจริญ'!Z30+'8.ศรีวิไล'!Z30</f>
        <v>0</v>
      </c>
      <c r="AA30" s="110">
        <f>+'1.บึงกาฬ'!AA30+'2.เซกา'!AA30+'3.โซ่พิสัย'!AA30+'4.บึงโขงหลง'!AA30+'5.บุ่งคล้า'!AA30+'6.ปากคาด'!AA30+'7.พรเจริญ'!AA30+'8.ศรีวิไล'!AA30</f>
        <v>0</v>
      </c>
      <c r="AB30" s="110">
        <f>+'1.บึงกาฬ'!AB30+'2.เซกา'!AB30+'3.โซ่พิสัย'!AB30+'4.บึงโขงหลง'!AB30+'5.บุ่งคล้า'!AB30+'6.ปากคาด'!AB30+'7.พรเจริญ'!AB30+'8.ศรีวิไล'!AB30</f>
        <v>0</v>
      </c>
      <c r="AC30" s="110">
        <f>+'1.บึงกาฬ'!AC30+'2.เซกา'!AC30+'3.โซ่พิสัย'!AC30+'4.บึงโขงหลง'!AC30+'5.บุ่งคล้า'!AC30+'6.ปากคาด'!AC30+'7.พรเจริญ'!AC30+'8.ศรีวิไล'!AC30</f>
        <v>0</v>
      </c>
      <c r="AD30" s="110">
        <f t="shared" ref="AD30:AD41" si="9">SUM(F30:AC30)</f>
        <v>16044391.52</v>
      </c>
      <c r="AE30" s="111">
        <f t="shared" ref="AE30:AE41" si="10">+AD30*100/E30</f>
        <v>9.868313146851964</v>
      </c>
      <c r="AF30" s="110">
        <f t="shared" ref="AF30:AF41" si="11">+E30-AD30</f>
        <v>146540553.66</v>
      </c>
      <c r="AG30" s="111">
        <f t="shared" ref="AG30:AG41" si="12">+AF30*100/E30</f>
        <v>90.131686853148025</v>
      </c>
    </row>
    <row r="31" spans="2:33" ht="24" customHeight="1">
      <c r="B31" s="109"/>
      <c r="C31" s="109"/>
      <c r="D31" s="109" t="s">
        <v>124</v>
      </c>
      <c r="E31" s="110">
        <f>+'1.บึงกาฬ'!E31+'2.เซกา'!E31+'3.โซ่พิสัย'!E31+'4.บึงโขงหลง'!E31+'5.บุ่งคล้า'!E31+'6.ปากคาด'!E31+'7.พรเจริญ'!E31+'8.ศรีวิไล'!E31</f>
        <v>3952258.1</v>
      </c>
      <c r="F31" s="110">
        <f>+'1.บึงกาฬ'!F31+'2.เซกา'!F31+'3.โซ่พิสัย'!F31+'4.บึงโขงหลง'!F31+'5.บุ่งคล้า'!F31+'6.ปากคาด'!F31+'7.พรเจริญ'!F31+'8.ศรีวิไล'!F31</f>
        <v>306752</v>
      </c>
      <c r="G31" s="110">
        <f>+'1.บึงกาฬ'!G31+'2.เซกา'!G31+'3.โซ่พิสัย'!G31+'4.บึงโขงหลง'!G31+'5.บุ่งคล้า'!G31+'6.ปากคาด'!G31+'7.พรเจริญ'!G31+'8.ศรีวิไล'!G31</f>
        <v>10700</v>
      </c>
      <c r="H31" s="110">
        <f>+'1.บึงกาฬ'!H31+'2.เซกา'!H31+'3.โซ่พิสัย'!H31+'4.บึงโขงหลง'!H31+'5.บุ่งคล้า'!H31+'6.ปากคาด'!H31+'7.พรเจริญ'!H31+'8.ศรีวิไล'!H31</f>
        <v>0</v>
      </c>
      <c r="I31" s="110">
        <f>+'1.บึงกาฬ'!I31+'2.เซกา'!I31+'3.โซ่พิสัย'!I31+'4.บึงโขงหลง'!I31+'5.บุ่งคล้า'!I31+'6.ปากคาด'!I31+'7.พรเจริญ'!I31+'8.ศรีวิไล'!I31</f>
        <v>0</v>
      </c>
      <c r="J31" s="110">
        <f>+'1.บึงกาฬ'!J31+'2.เซกา'!J31+'3.โซ่พิสัย'!J31+'4.บึงโขงหลง'!J31+'5.บุ่งคล้า'!J31+'6.ปากคาด'!J31+'7.พรเจริญ'!J31+'8.ศรีวิไล'!J31</f>
        <v>0</v>
      </c>
      <c r="K31" s="110">
        <f>+'1.บึงกาฬ'!K31+'2.เซกา'!K31+'3.โซ่พิสัย'!K31+'4.บึงโขงหลง'!K31+'5.บุ่งคล้า'!K31+'6.ปากคาด'!K31+'7.พรเจริญ'!K31+'8.ศรีวิไล'!K31</f>
        <v>0</v>
      </c>
      <c r="L31" s="110">
        <f>+'1.บึงกาฬ'!L31+'2.เซกา'!L31+'3.โซ่พิสัย'!L31+'4.บึงโขงหลง'!L31+'5.บุ่งคล้า'!L31+'6.ปากคาด'!L31+'7.พรเจริญ'!L31+'8.ศรีวิไล'!L31</f>
        <v>0</v>
      </c>
      <c r="M31" s="110">
        <f>+'1.บึงกาฬ'!M31+'2.เซกา'!M31+'3.โซ่พิสัย'!M31+'4.บึงโขงหลง'!M31+'5.บุ่งคล้า'!M31+'6.ปากคาด'!M31+'7.พรเจริญ'!M31+'8.ศรีวิไล'!M31</f>
        <v>0</v>
      </c>
      <c r="N31" s="110">
        <f>+'1.บึงกาฬ'!N31+'2.เซกา'!N31+'3.โซ่พิสัย'!N31+'4.บึงโขงหลง'!N31+'5.บุ่งคล้า'!N31+'6.ปากคาด'!N31+'7.พรเจริญ'!N31+'8.ศรีวิไล'!N31</f>
        <v>0</v>
      </c>
      <c r="O31" s="110">
        <f>+'1.บึงกาฬ'!O31+'2.เซกา'!O31+'3.โซ่พิสัย'!O31+'4.บึงโขงหลง'!O31+'5.บุ่งคล้า'!O31+'6.ปากคาด'!O31+'7.พรเจริญ'!O31+'8.ศรีวิไล'!O31</f>
        <v>0</v>
      </c>
      <c r="P31" s="110">
        <f>+'1.บึงกาฬ'!P31+'2.เซกา'!P31+'3.โซ่พิสัย'!P31+'4.บึงโขงหลง'!P31+'5.บุ่งคล้า'!P31+'6.ปากคาด'!P31+'7.พรเจริญ'!P31+'8.ศรีวิไล'!P31</f>
        <v>0</v>
      </c>
      <c r="Q31" s="110">
        <f>+'1.บึงกาฬ'!Q31+'2.เซกา'!Q31+'3.โซ่พิสัย'!Q31+'4.บึงโขงหลง'!Q31+'5.บุ่งคล้า'!Q31+'6.ปากคาด'!Q31+'7.พรเจริญ'!Q31+'8.ศรีวิไล'!Q31</f>
        <v>0</v>
      </c>
      <c r="R31" s="110">
        <f>+'1.บึงกาฬ'!R31+'2.เซกา'!R31+'3.โซ่พิสัย'!R31+'4.บึงโขงหลง'!R31+'5.บุ่งคล้า'!R31+'6.ปากคาด'!R31+'7.พรเจริญ'!R31+'8.ศรีวิไล'!R31</f>
        <v>0</v>
      </c>
      <c r="S31" s="110">
        <f>+'1.บึงกาฬ'!S31+'2.เซกา'!S31+'3.โซ่พิสัย'!S31+'4.บึงโขงหลง'!S31+'5.บุ่งคล้า'!S31+'6.ปากคาด'!S31+'7.พรเจริญ'!S31+'8.ศรีวิไล'!S31</f>
        <v>0</v>
      </c>
      <c r="T31" s="110">
        <f>+'1.บึงกาฬ'!T31+'2.เซกา'!T31+'3.โซ่พิสัย'!T31+'4.บึงโขงหลง'!T31+'5.บุ่งคล้า'!T31+'6.ปากคาด'!T31+'7.พรเจริญ'!T31+'8.ศรีวิไล'!T31</f>
        <v>0</v>
      </c>
      <c r="U31" s="110">
        <f>+'1.บึงกาฬ'!U31+'2.เซกา'!U31+'3.โซ่พิสัย'!U31+'4.บึงโขงหลง'!U31+'5.บุ่งคล้า'!U31+'6.ปากคาด'!U31+'7.พรเจริญ'!U31+'8.ศรีวิไล'!U31</f>
        <v>0</v>
      </c>
      <c r="V31" s="110">
        <f>+'1.บึงกาฬ'!V31+'2.เซกา'!V31+'3.โซ่พิสัย'!V31+'4.บึงโขงหลง'!V31+'5.บุ่งคล้า'!V31+'6.ปากคาด'!V31+'7.พรเจริญ'!V31+'8.ศรีวิไล'!V31</f>
        <v>0</v>
      </c>
      <c r="W31" s="110">
        <f>+'1.บึงกาฬ'!W31+'2.เซกา'!W31+'3.โซ่พิสัย'!W31+'4.บึงโขงหลง'!W31+'5.บุ่งคล้า'!W31+'6.ปากคาด'!W31+'7.พรเจริญ'!W31+'8.ศรีวิไล'!W31</f>
        <v>0</v>
      </c>
      <c r="X31" s="110">
        <f>+'1.บึงกาฬ'!X31+'2.เซกา'!X31+'3.โซ่พิสัย'!X31+'4.บึงโขงหลง'!X31+'5.บุ่งคล้า'!X31+'6.ปากคาด'!X31+'7.พรเจริญ'!X31+'8.ศรีวิไล'!X31</f>
        <v>0</v>
      </c>
      <c r="Y31" s="110">
        <f>+'1.บึงกาฬ'!Y31+'2.เซกา'!Y31+'3.โซ่พิสัย'!Y31+'4.บึงโขงหลง'!Y31+'5.บุ่งคล้า'!Y31+'6.ปากคาด'!Y31+'7.พรเจริญ'!Y31+'8.ศรีวิไล'!Y31</f>
        <v>0</v>
      </c>
      <c r="Z31" s="110">
        <f>+'1.บึงกาฬ'!Z31+'2.เซกา'!Z31+'3.โซ่พิสัย'!Z31+'4.บึงโขงหลง'!Z31+'5.บุ่งคล้า'!Z31+'6.ปากคาด'!Z31+'7.พรเจริญ'!Z31+'8.ศรีวิไล'!Z31</f>
        <v>0</v>
      </c>
      <c r="AA31" s="110">
        <f>+'1.บึงกาฬ'!AA31+'2.เซกา'!AA31+'3.โซ่พิสัย'!AA31+'4.บึงโขงหลง'!AA31+'5.บุ่งคล้า'!AA31+'6.ปากคาด'!AA31+'7.พรเจริญ'!AA31+'8.ศรีวิไล'!AA31</f>
        <v>0</v>
      </c>
      <c r="AB31" s="110">
        <f>+'1.บึงกาฬ'!AB31+'2.เซกา'!AB31+'3.โซ่พิสัย'!AB31+'4.บึงโขงหลง'!AB31+'5.บุ่งคล้า'!AB31+'6.ปากคาด'!AB31+'7.พรเจริญ'!AB31+'8.ศรีวิไล'!AB31</f>
        <v>0</v>
      </c>
      <c r="AC31" s="110">
        <f>+'1.บึงกาฬ'!AC31+'2.เซกา'!AC31+'3.โซ่พิสัย'!AC31+'4.บึงโขงหลง'!AC31+'5.บุ่งคล้า'!AC31+'6.ปากคาด'!AC31+'7.พรเจริญ'!AC31+'8.ศรีวิไล'!AC31</f>
        <v>0</v>
      </c>
      <c r="AD31" s="110">
        <f t="shared" si="9"/>
        <v>317452</v>
      </c>
      <c r="AE31" s="111">
        <f t="shared" si="10"/>
        <v>8.0321677372234372</v>
      </c>
      <c r="AF31" s="110">
        <f t="shared" si="11"/>
        <v>3634806.1</v>
      </c>
      <c r="AG31" s="111">
        <f t="shared" si="12"/>
        <v>91.967832262776554</v>
      </c>
    </row>
    <row r="32" spans="2:33" ht="24" customHeight="1">
      <c r="B32" s="109"/>
      <c r="C32" s="109"/>
      <c r="D32" s="109" t="s">
        <v>40</v>
      </c>
      <c r="E32" s="110">
        <f>+'1.บึงกาฬ'!E32+'2.เซกา'!E32+'3.โซ่พิสัย'!E32+'4.บึงโขงหลง'!E32+'5.บุ่งคล้า'!E32+'6.ปากคาด'!E32+'7.พรเจริญ'!E32+'8.ศรีวิไล'!E32</f>
        <v>19259804.509999998</v>
      </c>
      <c r="F32" s="110">
        <f>+'1.บึงกาฬ'!F32+'2.เซกา'!F32+'3.โซ่พิสัย'!F32+'4.บึงโขงหลง'!F32+'5.บุ่งคล้า'!F32+'6.ปากคาด'!F32+'7.พรเจริญ'!F32+'8.ศรีวิไล'!F32</f>
        <v>939546</v>
      </c>
      <c r="G32" s="110">
        <f>+'1.บึงกาฬ'!G32+'2.เซกา'!G32+'3.โซ่พิสัย'!G32+'4.บึงโขงหลง'!G32+'5.บุ่งคล้า'!G32+'6.ปากคาด'!G32+'7.พรเจริญ'!G32+'8.ศรีวิไล'!G32</f>
        <v>0</v>
      </c>
      <c r="H32" s="110">
        <f>+'1.บึงกาฬ'!H32+'2.เซกา'!H32+'3.โซ่พิสัย'!H32+'4.บึงโขงหลง'!H32+'5.บุ่งคล้า'!H32+'6.ปากคาด'!H32+'7.พรเจริญ'!H32+'8.ศรีวิไล'!H32</f>
        <v>0</v>
      </c>
      <c r="I32" s="110">
        <f>+'1.บึงกาฬ'!I32+'2.เซกา'!I32+'3.โซ่พิสัย'!I32+'4.บึงโขงหลง'!I32+'5.บุ่งคล้า'!I32+'6.ปากคาด'!I32+'7.พรเจริญ'!I32+'8.ศรีวิไล'!I32</f>
        <v>0</v>
      </c>
      <c r="J32" s="110">
        <f>+'1.บึงกาฬ'!J32+'2.เซกา'!J32+'3.โซ่พิสัย'!J32+'4.บึงโขงหลง'!J32+'5.บุ่งคล้า'!J32+'6.ปากคาด'!J32+'7.พรเจริญ'!J32+'8.ศรีวิไล'!J32</f>
        <v>0</v>
      </c>
      <c r="K32" s="110">
        <f>+'1.บึงกาฬ'!K32+'2.เซกา'!K32+'3.โซ่พิสัย'!K32+'4.บึงโขงหลง'!K32+'5.บุ่งคล้า'!K32+'6.ปากคาด'!K32+'7.พรเจริญ'!K32+'8.ศรีวิไล'!K32</f>
        <v>0</v>
      </c>
      <c r="L32" s="110">
        <f>+'1.บึงกาฬ'!L32+'2.เซกา'!L32+'3.โซ่พิสัย'!L32+'4.บึงโขงหลง'!L32+'5.บุ่งคล้า'!L32+'6.ปากคาด'!L32+'7.พรเจริญ'!L32+'8.ศรีวิไล'!L32</f>
        <v>0</v>
      </c>
      <c r="M32" s="110">
        <f>+'1.บึงกาฬ'!M32+'2.เซกา'!M32+'3.โซ่พิสัย'!M32+'4.บึงโขงหลง'!M32+'5.บุ่งคล้า'!M32+'6.ปากคาด'!M32+'7.พรเจริญ'!M32+'8.ศรีวิไล'!M32</f>
        <v>0</v>
      </c>
      <c r="N32" s="110">
        <f>+'1.บึงกาฬ'!N32+'2.เซกา'!N32+'3.โซ่พิสัย'!N32+'4.บึงโขงหลง'!N32+'5.บุ่งคล้า'!N32+'6.ปากคาด'!N32+'7.พรเจริญ'!N32+'8.ศรีวิไล'!N32</f>
        <v>0</v>
      </c>
      <c r="O32" s="110">
        <f>+'1.บึงกาฬ'!O32+'2.เซกา'!O32+'3.โซ่พิสัย'!O32+'4.บึงโขงหลง'!O32+'5.บุ่งคล้า'!O32+'6.ปากคาด'!O32+'7.พรเจริญ'!O32+'8.ศรีวิไล'!O32</f>
        <v>0</v>
      </c>
      <c r="P32" s="110">
        <f>+'1.บึงกาฬ'!P32+'2.เซกา'!P32+'3.โซ่พิสัย'!P32+'4.บึงโขงหลง'!P32+'5.บุ่งคล้า'!P32+'6.ปากคาด'!P32+'7.พรเจริญ'!P32+'8.ศรีวิไล'!P32</f>
        <v>0</v>
      </c>
      <c r="Q32" s="110">
        <f>+'1.บึงกาฬ'!Q32+'2.เซกา'!Q32+'3.โซ่พิสัย'!Q32+'4.บึงโขงหลง'!Q32+'5.บุ่งคล้า'!Q32+'6.ปากคาด'!Q32+'7.พรเจริญ'!Q32+'8.ศรีวิไล'!Q32</f>
        <v>0</v>
      </c>
      <c r="R32" s="110">
        <f>+'1.บึงกาฬ'!R32+'2.เซกา'!R32+'3.โซ่พิสัย'!R32+'4.บึงโขงหลง'!R32+'5.บุ่งคล้า'!R32+'6.ปากคาด'!R32+'7.พรเจริญ'!R32+'8.ศรีวิไล'!R32</f>
        <v>0</v>
      </c>
      <c r="S32" s="110">
        <f>+'1.บึงกาฬ'!S32+'2.เซกา'!S32+'3.โซ่พิสัย'!S32+'4.บึงโขงหลง'!S32+'5.บุ่งคล้า'!S32+'6.ปากคาด'!S32+'7.พรเจริญ'!S32+'8.ศรีวิไล'!S32</f>
        <v>0</v>
      </c>
      <c r="T32" s="110">
        <f>+'1.บึงกาฬ'!T32+'2.เซกา'!T32+'3.โซ่พิสัย'!T32+'4.บึงโขงหลง'!T32+'5.บุ่งคล้า'!T32+'6.ปากคาด'!T32+'7.พรเจริญ'!T32+'8.ศรีวิไล'!T32</f>
        <v>0</v>
      </c>
      <c r="U32" s="110">
        <f>+'1.บึงกาฬ'!U32+'2.เซกา'!U32+'3.โซ่พิสัย'!U32+'4.บึงโขงหลง'!U32+'5.บุ่งคล้า'!U32+'6.ปากคาด'!U32+'7.พรเจริญ'!U32+'8.ศรีวิไล'!U32</f>
        <v>0</v>
      </c>
      <c r="V32" s="110">
        <f>+'1.บึงกาฬ'!V32+'2.เซกา'!V32+'3.โซ่พิสัย'!V32+'4.บึงโขงหลง'!V32+'5.บุ่งคล้า'!V32+'6.ปากคาด'!V32+'7.พรเจริญ'!V32+'8.ศรีวิไล'!V32</f>
        <v>0</v>
      </c>
      <c r="W32" s="110">
        <f>+'1.บึงกาฬ'!W32+'2.เซกา'!W32+'3.โซ่พิสัย'!W32+'4.บึงโขงหลง'!W32+'5.บุ่งคล้า'!W32+'6.ปากคาด'!W32+'7.พรเจริญ'!W32+'8.ศรีวิไล'!W32</f>
        <v>0</v>
      </c>
      <c r="X32" s="110">
        <f>+'1.บึงกาฬ'!X32+'2.เซกา'!X32+'3.โซ่พิสัย'!X32+'4.บึงโขงหลง'!X32+'5.บุ่งคล้า'!X32+'6.ปากคาด'!X32+'7.พรเจริญ'!X32+'8.ศรีวิไล'!X32</f>
        <v>0</v>
      </c>
      <c r="Y32" s="110">
        <f>+'1.บึงกาฬ'!Y32+'2.เซกา'!Y32+'3.โซ่พิสัย'!Y32+'4.บึงโขงหลง'!Y32+'5.บุ่งคล้า'!Y32+'6.ปากคาด'!Y32+'7.พรเจริญ'!Y32+'8.ศรีวิไล'!Y32</f>
        <v>0</v>
      </c>
      <c r="Z32" s="110">
        <f>+'1.บึงกาฬ'!Z32+'2.เซกา'!Z32+'3.โซ่พิสัย'!Z32+'4.บึงโขงหลง'!Z32+'5.บุ่งคล้า'!Z32+'6.ปากคาด'!Z32+'7.พรเจริญ'!Z32+'8.ศรีวิไล'!Z32</f>
        <v>0</v>
      </c>
      <c r="AA32" s="110">
        <f>+'1.บึงกาฬ'!AA32+'2.เซกา'!AA32+'3.โซ่พิสัย'!AA32+'4.บึงโขงหลง'!AA32+'5.บุ่งคล้า'!AA32+'6.ปากคาด'!AA32+'7.พรเจริญ'!AA32+'8.ศรีวิไล'!AA32</f>
        <v>0</v>
      </c>
      <c r="AB32" s="110">
        <f>+'1.บึงกาฬ'!AB32+'2.เซกา'!AB32+'3.โซ่พิสัย'!AB32+'4.บึงโขงหลง'!AB32+'5.บุ่งคล้า'!AB32+'6.ปากคาด'!AB32+'7.พรเจริญ'!AB32+'8.ศรีวิไล'!AB32</f>
        <v>0</v>
      </c>
      <c r="AC32" s="110">
        <f>+'1.บึงกาฬ'!AC32+'2.เซกา'!AC32+'3.โซ่พิสัย'!AC32+'4.บึงโขงหลง'!AC32+'5.บุ่งคล้า'!AC32+'6.ปากคาด'!AC32+'7.พรเจริญ'!AC32+'8.ศรีวิไล'!AC32</f>
        <v>0</v>
      </c>
      <c r="AD32" s="110">
        <f t="shared" si="9"/>
        <v>939546</v>
      </c>
      <c r="AE32" s="111">
        <f t="shared" si="10"/>
        <v>4.8782738137979162</v>
      </c>
      <c r="AF32" s="110">
        <f t="shared" si="11"/>
        <v>18320258.509999998</v>
      </c>
      <c r="AG32" s="111">
        <f t="shared" si="12"/>
        <v>95.121726186202082</v>
      </c>
    </row>
    <row r="33" spans="2:33" ht="24" customHeight="1">
      <c r="B33" s="109"/>
      <c r="C33" s="109"/>
      <c r="D33" s="109" t="s">
        <v>42</v>
      </c>
      <c r="E33" s="110">
        <f>+'1.บึงกาฬ'!E33+'2.เซกา'!E33+'3.โซ่พิสัย'!E33+'4.บึงโขงหลง'!E33+'5.บุ่งคล้า'!E33+'6.ปากคาด'!E33+'7.พรเจริญ'!E33+'8.ศรีวิไล'!E33</f>
        <v>10885000</v>
      </c>
      <c r="F33" s="110">
        <f>+'1.บึงกาฬ'!F33+'2.เซกา'!F33+'3.โซ่พิสัย'!F33+'4.บึงโขงหลง'!F33+'5.บุ่งคล้า'!F33+'6.ปากคาด'!F33+'7.พรเจริญ'!F33+'8.ศรีวิไล'!F33</f>
        <v>515000</v>
      </c>
      <c r="G33" s="110">
        <f>+'1.บึงกาฬ'!G33+'2.เซกา'!G33+'3.โซ่พิสัย'!G33+'4.บึงโขงหลง'!G33+'5.บุ่งคล้า'!G33+'6.ปากคาด'!G33+'7.พรเจริญ'!G33+'8.ศรีวิไล'!G33</f>
        <v>190000</v>
      </c>
      <c r="H33" s="110">
        <f>+'1.บึงกาฬ'!H33+'2.เซกา'!H33+'3.โซ่พิสัย'!H33+'4.บึงโขงหลง'!H33+'5.บุ่งคล้า'!H33+'6.ปากคาด'!H33+'7.พรเจริญ'!H33+'8.ศรีวิไล'!H33</f>
        <v>0</v>
      </c>
      <c r="I33" s="110">
        <f>+'1.บึงกาฬ'!I33+'2.เซกา'!I33+'3.โซ่พิสัย'!I33+'4.บึงโขงหลง'!I33+'5.บุ่งคล้า'!I33+'6.ปากคาด'!I33+'7.พรเจริญ'!I33+'8.ศรีวิไล'!I33</f>
        <v>0</v>
      </c>
      <c r="J33" s="110">
        <f>+'1.บึงกาฬ'!J33+'2.เซกา'!J33+'3.โซ่พิสัย'!J33+'4.บึงโขงหลง'!J33+'5.บุ่งคล้า'!J33+'6.ปากคาด'!J33+'7.พรเจริญ'!J33+'8.ศรีวิไล'!J33</f>
        <v>0</v>
      </c>
      <c r="K33" s="110">
        <f>+'1.บึงกาฬ'!K33+'2.เซกา'!K33+'3.โซ่พิสัย'!K33+'4.บึงโขงหลง'!K33+'5.บุ่งคล้า'!K33+'6.ปากคาด'!K33+'7.พรเจริญ'!K33+'8.ศรีวิไล'!K33</f>
        <v>0</v>
      </c>
      <c r="L33" s="110">
        <f>+'1.บึงกาฬ'!L33+'2.เซกา'!L33+'3.โซ่พิสัย'!L33+'4.บึงโขงหลง'!L33+'5.บุ่งคล้า'!L33+'6.ปากคาด'!L33+'7.พรเจริญ'!L33+'8.ศรีวิไล'!L33</f>
        <v>0</v>
      </c>
      <c r="M33" s="110">
        <f>+'1.บึงกาฬ'!M33+'2.เซกา'!M33+'3.โซ่พิสัย'!M33+'4.บึงโขงหลง'!M33+'5.บุ่งคล้า'!M33+'6.ปากคาด'!M33+'7.พรเจริญ'!M33+'8.ศรีวิไล'!M33</f>
        <v>0</v>
      </c>
      <c r="N33" s="110">
        <f>+'1.บึงกาฬ'!N33+'2.เซกา'!N33+'3.โซ่พิสัย'!N33+'4.บึงโขงหลง'!N33+'5.บุ่งคล้า'!N33+'6.ปากคาด'!N33+'7.พรเจริญ'!N33+'8.ศรีวิไล'!N33</f>
        <v>0</v>
      </c>
      <c r="O33" s="110">
        <f>+'1.บึงกาฬ'!O33+'2.เซกา'!O33+'3.โซ่พิสัย'!O33+'4.บึงโขงหลง'!O33+'5.บุ่งคล้า'!O33+'6.ปากคาด'!O33+'7.พรเจริญ'!O33+'8.ศรีวิไล'!O33</f>
        <v>0</v>
      </c>
      <c r="P33" s="110">
        <f>+'1.บึงกาฬ'!P33+'2.เซกา'!P33+'3.โซ่พิสัย'!P33+'4.บึงโขงหลง'!P33+'5.บุ่งคล้า'!P33+'6.ปากคาด'!P33+'7.พรเจริญ'!P33+'8.ศรีวิไล'!P33</f>
        <v>0</v>
      </c>
      <c r="Q33" s="110">
        <f>+'1.บึงกาฬ'!Q33+'2.เซกา'!Q33+'3.โซ่พิสัย'!Q33+'4.บึงโขงหลง'!Q33+'5.บุ่งคล้า'!Q33+'6.ปากคาด'!Q33+'7.พรเจริญ'!Q33+'8.ศรีวิไล'!Q33</f>
        <v>0</v>
      </c>
      <c r="R33" s="110">
        <f>+'1.บึงกาฬ'!R33+'2.เซกา'!R33+'3.โซ่พิสัย'!R33+'4.บึงโขงหลง'!R33+'5.บุ่งคล้า'!R33+'6.ปากคาด'!R33+'7.พรเจริญ'!R33+'8.ศรีวิไล'!R33</f>
        <v>0</v>
      </c>
      <c r="S33" s="110">
        <f>+'1.บึงกาฬ'!S33+'2.เซกา'!S33+'3.โซ่พิสัย'!S33+'4.บึงโขงหลง'!S33+'5.บุ่งคล้า'!S33+'6.ปากคาด'!S33+'7.พรเจริญ'!S33+'8.ศรีวิไล'!S33</f>
        <v>0</v>
      </c>
      <c r="T33" s="110">
        <f>+'1.บึงกาฬ'!T33+'2.เซกา'!T33+'3.โซ่พิสัย'!T33+'4.บึงโขงหลง'!T33+'5.บุ่งคล้า'!T33+'6.ปากคาด'!T33+'7.พรเจริญ'!T33+'8.ศรีวิไล'!T33</f>
        <v>0</v>
      </c>
      <c r="U33" s="110">
        <f>+'1.บึงกาฬ'!U33+'2.เซกา'!U33+'3.โซ่พิสัย'!U33+'4.บึงโขงหลง'!U33+'5.บุ่งคล้า'!U33+'6.ปากคาด'!U33+'7.พรเจริญ'!U33+'8.ศรีวิไล'!U33</f>
        <v>0</v>
      </c>
      <c r="V33" s="110">
        <f>+'1.บึงกาฬ'!V33+'2.เซกา'!V33+'3.โซ่พิสัย'!V33+'4.บึงโขงหลง'!V33+'5.บุ่งคล้า'!V33+'6.ปากคาด'!V33+'7.พรเจริญ'!V33+'8.ศรีวิไล'!V33</f>
        <v>0</v>
      </c>
      <c r="W33" s="110">
        <f>+'1.บึงกาฬ'!W33+'2.เซกา'!W33+'3.โซ่พิสัย'!W33+'4.บึงโขงหลง'!W33+'5.บุ่งคล้า'!W33+'6.ปากคาด'!W33+'7.พรเจริญ'!W33+'8.ศรีวิไล'!W33</f>
        <v>0</v>
      </c>
      <c r="X33" s="110">
        <f>+'1.บึงกาฬ'!X33+'2.เซกา'!X33+'3.โซ่พิสัย'!X33+'4.บึงโขงหลง'!X33+'5.บุ่งคล้า'!X33+'6.ปากคาด'!X33+'7.พรเจริญ'!X33+'8.ศรีวิไล'!X33</f>
        <v>0</v>
      </c>
      <c r="Y33" s="110">
        <f>+'1.บึงกาฬ'!Y33+'2.เซกา'!Y33+'3.โซ่พิสัย'!Y33+'4.บึงโขงหลง'!Y33+'5.บุ่งคล้า'!Y33+'6.ปากคาด'!Y33+'7.พรเจริญ'!Y33+'8.ศรีวิไล'!Y33</f>
        <v>0</v>
      </c>
      <c r="Z33" s="110">
        <f>+'1.บึงกาฬ'!Z33+'2.เซกา'!Z33+'3.โซ่พิสัย'!Z33+'4.บึงโขงหลง'!Z33+'5.บุ่งคล้า'!Z33+'6.ปากคาด'!Z33+'7.พรเจริญ'!Z33+'8.ศรีวิไล'!Z33</f>
        <v>0</v>
      </c>
      <c r="AA33" s="110">
        <f>+'1.บึงกาฬ'!AA33+'2.เซกา'!AA33+'3.โซ่พิสัย'!AA33+'4.บึงโขงหลง'!AA33+'5.บุ่งคล้า'!AA33+'6.ปากคาด'!AA33+'7.พรเจริญ'!AA33+'8.ศรีวิไล'!AA33</f>
        <v>0</v>
      </c>
      <c r="AB33" s="110">
        <f>+'1.บึงกาฬ'!AB33+'2.เซกา'!AB33+'3.โซ่พิสัย'!AB33+'4.บึงโขงหลง'!AB33+'5.บุ่งคล้า'!AB33+'6.ปากคาด'!AB33+'7.พรเจริญ'!AB33+'8.ศรีวิไล'!AB33</f>
        <v>0</v>
      </c>
      <c r="AC33" s="110">
        <f>+'1.บึงกาฬ'!AC33+'2.เซกา'!AC33+'3.โซ่พิสัย'!AC33+'4.บึงโขงหลง'!AC33+'5.บุ่งคล้า'!AC33+'6.ปากคาด'!AC33+'7.พรเจริญ'!AC33+'8.ศรีวิไล'!AC33</f>
        <v>0</v>
      </c>
      <c r="AD33" s="110">
        <f t="shared" si="9"/>
        <v>705000</v>
      </c>
      <c r="AE33" s="111">
        <f t="shared" si="10"/>
        <v>6.4768029398254479</v>
      </c>
      <c r="AF33" s="110">
        <f t="shared" si="11"/>
        <v>10180000</v>
      </c>
      <c r="AG33" s="111">
        <f t="shared" si="12"/>
        <v>93.523197060174553</v>
      </c>
    </row>
    <row r="34" spans="2:33" ht="24" customHeight="1">
      <c r="B34" s="109"/>
      <c r="C34" s="109"/>
      <c r="D34" s="109" t="s">
        <v>44</v>
      </c>
      <c r="E34" s="110">
        <f>+'1.บึงกาฬ'!E34+'2.เซกา'!E34+'3.โซ่พิสัย'!E34+'4.บึงโขงหลง'!E34+'5.บุ่งคล้า'!E34+'6.ปากคาด'!E34+'7.พรเจริญ'!E34+'8.ศรีวิไล'!E34</f>
        <v>54787687.75</v>
      </c>
      <c r="F34" s="110">
        <f>+'1.บึงกาฬ'!F34+'2.เซกา'!F34+'3.โซ่พิสัย'!F34+'4.บึงโขงหลง'!F34+'5.บุ่งคล้า'!F34+'6.ปากคาด'!F34+'7.พรเจริญ'!F34+'8.ศรีวิไล'!F34</f>
        <v>3050900</v>
      </c>
      <c r="G34" s="110">
        <f>+'1.บึงกาฬ'!G34+'2.เซกา'!G34+'3.โซ่พิสัย'!G34+'4.บึงโขงหลง'!G34+'5.บุ่งคล้า'!G34+'6.ปากคาด'!G34+'7.พรเจริญ'!G34+'8.ศรีวิไล'!G34</f>
        <v>455000</v>
      </c>
      <c r="H34" s="110">
        <f>+'1.บึงกาฬ'!H34+'2.เซกา'!H34+'3.โซ่พิสัย'!H34+'4.บึงโขงหลง'!H34+'5.บุ่งคล้า'!H34+'6.ปากคาด'!H34+'7.พรเจริญ'!H34+'8.ศรีวิไล'!H34</f>
        <v>0</v>
      </c>
      <c r="I34" s="110">
        <f>+'1.บึงกาฬ'!I34+'2.เซกา'!I34+'3.โซ่พิสัย'!I34+'4.บึงโขงหลง'!I34+'5.บุ่งคล้า'!I34+'6.ปากคาด'!I34+'7.พรเจริญ'!I34+'8.ศรีวิไล'!I34</f>
        <v>0</v>
      </c>
      <c r="J34" s="110">
        <f>+'1.บึงกาฬ'!J34+'2.เซกา'!J34+'3.โซ่พิสัย'!J34+'4.บึงโขงหลง'!J34+'5.บุ่งคล้า'!J34+'6.ปากคาด'!J34+'7.พรเจริญ'!J34+'8.ศรีวิไล'!J34</f>
        <v>0</v>
      </c>
      <c r="K34" s="110">
        <f>+'1.บึงกาฬ'!K34+'2.เซกา'!K34+'3.โซ่พิสัย'!K34+'4.บึงโขงหลง'!K34+'5.บุ่งคล้า'!K34+'6.ปากคาด'!K34+'7.พรเจริญ'!K34+'8.ศรีวิไล'!K34</f>
        <v>0</v>
      </c>
      <c r="L34" s="110">
        <f>+'1.บึงกาฬ'!L34+'2.เซกา'!L34+'3.โซ่พิสัย'!L34+'4.บึงโขงหลง'!L34+'5.บุ่งคล้า'!L34+'6.ปากคาด'!L34+'7.พรเจริญ'!L34+'8.ศรีวิไล'!L34</f>
        <v>0</v>
      </c>
      <c r="M34" s="110">
        <f>+'1.บึงกาฬ'!M34+'2.เซกา'!M34+'3.โซ่พิสัย'!M34+'4.บึงโขงหลง'!M34+'5.บุ่งคล้า'!M34+'6.ปากคาด'!M34+'7.พรเจริญ'!M34+'8.ศรีวิไล'!M34</f>
        <v>0</v>
      </c>
      <c r="N34" s="110">
        <f>+'1.บึงกาฬ'!N34+'2.เซกา'!N34+'3.โซ่พิสัย'!N34+'4.บึงโขงหลง'!N34+'5.บุ่งคล้า'!N34+'6.ปากคาด'!N34+'7.พรเจริญ'!N34+'8.ศรีวิไล'!N34</f>
        <v>0</v>
      </c>
      <c r="O34" s="110">
        <f>+'1.บึงกาฬ'!O34+'2.เซกา'!O34+'3.โซ่พิสัย'!O34+'4.บึงโขงหลง'!O34+'5.บุ่งคล้า'!O34+'6.ปากคาด'!O34+'7.พรเจริญ'!O34+'8.ศรีวิไล'!O34</f>
        <v>0</v>
      </c>
      <c r="P34" s="110">
        <f>+'1.บึงกาฬ'!P34+'2.เซกา'!P34+'3.โซ่พิสัย'!P34+'4.บึงโขงหลง'!P34+'5.บุ่งคล้า'!P34+'6.ปากคาด'!P34+'7.พรเจริญ'!P34+'8.ศรีวิไล'!P34</f>
        <v>0</v>
      </c>
      <c r="Q34" s="110">
        <f>+'1.บึงกาฬ'!Q34+'2.เซกา'!Q34+'3.โซ่พิสัย'!Q34+'4.บึงโขงหลง'!Q34+'5.บุ่งคล้า'!Q34+'6.ปากคาด'!Q34+'7.พรเจริญ'!Q34+'8.ศรีวิไล'!Q34</f>
        <v>0</v>
      </c>
      <c r="R34" s="110">
        <f>+'1.บึงกาฬ'!R34+'2.เซกา'!R34+'3.โซ่พิสัย'!R34+'4.บึงโขงหลง'!R34+'5.บุ่งคล้า'!R34+'6.ปากคาด'!R34+'7.พรเจริญ'!R34+'8.ศรีวิไล'!R34</f>
        <v>0</v>
      </c>
      <c r="S34" s="110">
        <f>+'1.บึงกาฬ'!S34+'2.เซกา'!S34+'3.โซ่พิสัย'!S34+'4.บึงโขงหลง'!S34+'5.บุ่งคล้า'!S34+'6.ปากคาด'!S34+'7.พรเจริญ'!S34+'8.ศรีวิไล'!S34</f>
        <v>0</v>
      </c>
      <c r="T34" s="110">
        <f>+'1.บึงกาฬ'!T34+'2.เซกา'!T34+'3.โซ่พิสัย'!T34+'4.บึงโขงหลง'!T34+'5.บุ่งคล้า'!T34+'6.ปากคาด'!T34+'7.พรเจริญ'!T34+'8.ศรีวิไล'!T34</f>
        <v>0</v>
      </c>
      <c r="U34" s="110">
        <f>+'1.บึงกาฬ'!U34+'2.เซกา'!U34+'3.โซ่พิสัย'!U34+'4.บึงโขงหลง'!U34+'5.บุ่งคล้า'!U34+'6.ปากคาด'!U34+'7.พรเจริญ'!U34+'8.ศรีวิไล'!U34</f>
        <v>0</v>
      </c>
      <c r="V34" s="110">
        <f>+'1.บึงกาฬ'!V34+'2.เซกา'!V34+'3.โซ่พิสัย'!V34+'4.บึงโขงหลง'!V34+'5.บุ่งคล้า'!V34+'6.ปากคาด'!V34+'7.พรเจริญ'!V34+'8.ศรีวิไล'!V34</f>
        <v>0</v>
      </c>
      <c r="W34" s="110">
        <f>+'1.บึงกาฬ'!W34+'2.เซกา'!W34+'3.โซ่พิสัย'!W34+'4.บึงโขงหลง'!W34+'5.บุ่งคล้า'!W34+'6.ปากคาด'!W34+'7.พรเจริญ'!W34+'8.ศรีวิไล'!W34</f>
        <v>0</v>
      </c>
      <c r="X34" s="110">
        <f>+'1.บึงกาฬ'!X34+'2.เซกา'!X34+'3.โซ่พิสัย'!X34+'4.บึงโขงหลง'!X34+'5.บุ่งคล้า'!X34+'6.ปากคาด'!X34+'7.พรเจริญ'!X34+'8.ศรีวิไล'!X34</f>
        <v>0</v>
      </c>
      <c r="Y34" s="110">
        <f>+'1.บึงกาฬ'!Y34+'2.เซกา'!Y34+'3.โซ่พิสัย'!Y34+'4.บึงโขงหลง'!Y34+'5.บุ่งคล้า'!Y34+'6.ปากคาด'!Y34+'7.พรเจริญ'!Y34+'8.ศรีวิไล'!Y34</f>
        <v>0</v>
      </c>
      <c r="Z34" s="110">
        <f>+'1.บึงกาฬ'!Z34+'2.เซกา'!Z34+'3.โซ่พิสัย'!Z34+'4.บึงโขงหลง'!Z34+'5.บุ่งคล้า'!Z34+'6.ปากคาด'!Z34+'7.พรเจริญ'!Z34+'8.ศรีวิไล'!Z34</f>
        <v>0</v>
      </c>
      <c r="AA34" s="110">
        <f>+'1.บึงกาฬ'!AA34+'2.เซกา'!AA34+'3.โซ่พิสัย'!AA34+'4.บึงโขงหลง'!AA34+'5.บุ่งคล้า'!AA34+'6.ปากคาด'!AA34+'7.พรเจริญ'!AA34+'8.ศรีวิไล'!AA34</f>
        <v>0</v>
      </c>
      <c r="AB34" s="110">
        <f>+'1.บึงกาฬ'!AB34+'2.เซกา'!AB34+'3.โซ่พิสัย'!AB34+'4.บึงโขงหลง'!AB34+'5.บุ่งคล้า'!AB34+'6.ปากคาด'!AB34+'7.พรเจริญ'!AB34+'8.ศรีวิไล'!AB34</f>
        <v>0</v>
      </c>
      <c r="AC34" s="110">
        <f>+'1.บึงกาฬ'!AC34+'2.เซกา'!AC34+'3.โซ่พิสัย'!AC34+'4.บึงโขงหลง'!AC34+'5.บุ่งคล้า'!AC34+'6.ปากคาด'!AC34+'7.พรเจริญ'!AC34+'8.ศรีวิไล'!AC34</f>
        <v>0</v>
      </c>
      <c r="AD34" s="110">
        <f t="shared" si="9"/>
        <v>3505900</v>
      </c>
      <c r="AE34" s="111">
        <f t="shared" si="10"/>
        <v>6.3990654542634902</v>
      </c>
      <c r="AF34" s="110">
        <f t="shared" si="11"/>
        <v>51281787.75</v>
      </c>
      <c r="AG34" s="111">
        <f t="shared" si="12"/>
        <v>93.600934545736507</v>
      </c>
    </row>
    <row r="35" spans="2:33" ht="24" customHeight="1">
      <c r="B35" s="109"/>
      <c r="C35" s="109"/>
      <c r="D35" s="109" t="s">
        <v>46</v>
      </c>
      <c r="E35" s="110">
        <f>+'1.บึงกาฬ'!E35+'2.เซกา'!E35+'3.โซ่พิสัย'!E35+'4.บึงโขงหลง'!E35+'5.บุ่งคล้า'!E35+'6.ปากคาด'!E35+'7.พรเจริญ'!E35+'8.ศรีวิไล'!E35</f>
        <v>6514101.4799999995</v>
      </c>
      <c r="F35" s="110">
        <f>+'1.บึงกาฬ'!F35+'2.เซกา'!F35+'3.โซ่พิสัย'!F35+'4.บึงโขงหลง'!F35+'5.บุ่งคล้า'!F35+'6.ปากคาด'!F35+'7.พรเจริญ'!F35+'8.ศรีวิไล'!F35</f>
        <v>544657.63</v>
      </c>
      <c r="G35" s="110">
        <f>+'1.บึงกาฬ'!G35+'2.เซกา'!G35+'3.โซ่พิสัย'!G35+'4.บึงโขงหลง'!G35+'5.บุ่งคล้า'!G35+'6.ปากคาด'!G35+'7.พรเจริญ'!G35+'8.ศรีวิไล'!G35</f>
        <v>0</v>
      </c>
      <c r="H35" s="110">
        <f>+'1.บึงกาฬ'!H35+'2.เซกา'!H35+'3.โซ่พิสัย'!H35+'4.บึงโขงหลง'!H35+'5.บุ่งคล้า'!H35+'6.ปากคาด'!H35+'7.พรเจริญ'!H35+'8.ศรีวิไล'!H35</f>
        <v>0</v>
      </c>
      <c r="I35" s="110">
        <f>+'1.บึงกาฬ'!I35+'2.เซกา'!I35+'3.โซ่พิสัย'!I35+'4.บึงโขงหลง'!I35+'5.บุ่งคล้า'!I35+'6.ปากคาด'!I35+'7.พรเจริญ'!I35+'8.ศรีวิไล'!I35</f>
        <v>0</v>
      </c>
      <c r="J35" s="110">
        <f>+'1.บึงกาฬ'!J35+'2.เซกา'!J35+'3.โซ่พิสัย'!J35+'4.บึงโขงหลง'!J35+'5.บุ่งคล้า'!J35+'6.ปากคาด'!J35+'7.พรเจริญ'!J35+'8.ศรีวิไล'!J35</f>
        <v>0</v>
      </c>
      <c r="K35" s="110">
        <f>+'1.บึงกาฬ'!K35+'2.เซกา'!K35+'3.โซ่พิสัย'!K35+'4.บึงโขงหลง'!K35+'5.บุ่งคล้า'!K35+'6.ปากคาด'!K35+'7.พรเจริญ'!K35+'8.ศรีวิไล'!K35</f>
        <v>0</v>
      </c>
      <c r="L35" s="110">
        <f>+'1.บึงกาฬ'!L35+'2.เซกา'!L35+'3.โซ่พิสัย'!L35+'4.บึงโขงหลง'!L35+'5.บุ่งคล้า'!L35+'6.ปากคาด'!L35+'7.พรเจริญ'!L35+'8.ศรีวิไล'!L35</f>
        <v>0</v>
      </c>
      <c r="M35" s="110">
        <f>+'1.บึงกาฬ'!M35+'2.เซกา'!M35+'3.โซ่พิสัย'!M35+'4.บึงโขงหลง'!M35+'5.บุ่งคล้า'!M35+'6.ปากคาด'!M35+'7.พรเจริญ'!M35+'8.ศรีวิไล'!M35</f>
        <v>0</v>
      </c>
      <c r="N35" s="110">
        <f>+'1.บึงกาฬ'!N35+'2.เซกา'!N35+'3.โซ่พิสัย'!N35+'4.บึงโขงหลง'!N35+'5.บุ่งคล้า'!N35+'6.ปากคาด'!N35+'7.พรเจริญ'!N35+'8.ศรีวิไล'!N35</f>
        <v>0</v>
      </c>
      <c r="O35" s="110">
        <f>+'1.บึงกาฬ'!O35+'2.เซกา'!O35+'3.โซ่พิสัย'!O35+'4.บึงโขงหลง'!O35+'5.บุ่งคล้า'!O35+'6.ปากคาด'!O35+'7.พรเจริญ'!O35+'8.ศรีวิไล'!O35</f>
        <v>0</v>
      </c>
      <c r="P35" s="110">
        <f>+'1.บึงกาฬ'!P35+'2.เซกา'!P35+'3.โซ่พิสัย'!P35+'4.บึงโขงหลง'!P35+'5.บุ่งคล้า'!P35+'6.ปากคาด'!P35+'7.พรเจริญ'!P35+'8.ศรีวิไล'!P35</f>
        <v>0</v>
      </c>
      <c r="Q35" s="110">
        <f>+'1.บึงกาฬ'!Q35+'2.เซกา'!Q35+'3.โซ่พิสัย'!Q35+'4.บึงโขงหลง'!Q35+'5.บุ่งคล้า'!Q35+'6.ปากคาด'!Q35+'7.พรเจริญ'!Q35+'8.ศรีวิไล'!Q35</f>
        <v>0</v>
      </c>
      <c r="R35" s="110">
        <f>+'1.บึงกาฬ'!R35+'2.เซกา'!R35+'3.โซ่พิสัย'!R35+'4.บึงโขงหลง'!R35+'5.บุ่งคล้า'!R35+'6.ปากคาด'!R35+'7.พรเจริญ'!R35+'8.ศรีวิไล'!R35</f>
        <v>0</v>
      </c>
      <c r="S35" s="110">
        <f>+'1.บึงกาฬ'!S35+'2.เซกา'!S35+'3.โซ่พิสัย'!S35+'4.บึงโขงหลง'!S35+'5.บุ่งคล้า'!S35+'6.ปากคาด'!S35+'7.พรเจริญ'!S35+'8.ศรีวิไล'!S35</f>
        <v>0</v>
      </c>
      <c r="T35" s="110">
        <f>+'1.บึงกาฬ'!T35+'2.เซกา'!T35+'3.โซ่พิสัย'!T35+'4.บึงโขงหลง'!T35+'5.บุ่งคล้า'!T35+'6.ปากคาด'!T35+'7.พรเจริญ'!T35+'8.ศรีวิไล'!T35</f>
        <v>0</v>
      </c>
      <c r="U35" s="110">
        <f>+'1.บึงกาฬ'!U35+'2.เซกา'!U35+'3.โซ่พิสัย'!U35+'4.บึงโขงหลง'!U35+'5.บุ่งคล้า'!U35+'6.ปากคาด'!U35+'7.พรเจริญ'!U35+'8.ศรีวิไล'!U35</f>
        <v>0</v>
      </c>
      <c r="V35" s="110">
        <f>+'1.บึงกาฬ'!V35+'2.เซกา'!V35+'3.โซ่พิสัย'!V35+'4.บึงโขงหลง'!V35+'5.บุ่งคล้า'!V35+'6.ปากคาด'!V35+'7.พรเจริญ'!V35+'8.ศรีวิไล'!V35</f>
        <v>0</v>
      </c>
      <c r="W35" s="110">
        <f>+'1.บึงกาฬ'!W35+'2.เซกา'!W35+'3.โซ่พิสัย'!W35+'4.บึงโขงหลง'!W35+'5.บุ่งคล้า'!W35+'6.ปากคาด'!W35+'7.พรเจริญ'!W35+'8.ศรีวิไล'!W35</f>
        <v>0</v>
      </c>
      <c r="X35" s="110">
        <f>+'1.บึงกาฬ'!X35+'2.เซกา'!X35+'3.โซ่พิสัย'!X35+'4.บึงโขงหลง'!X35+'5.บุ่งคล้า'!X35+'6.ปากคาด'!X35+'7.พรเจริญ'!X35+'8.ศรีวิไล'!X35</f>
        <v>0</v>
      </c>
      <c r="Y35" s="110">
        <f>+'1.บึงกาฬ'!Y35+'2.เซกา'!Y35+'3.โซ่พิสัย'!Y35+'4.บึงโขงหลง'!Y35+'5.บุ่งคล้า'!Y35+'6.ปากคาด'!Y35+'7.พรเจริญ'!Y35+'8.ศรีวิไล'!Y35</f>
        <v>0</v>
      </c>
      <c r="Z35" s="110">
        <f>+'1.บึงกาฬ'!Z35+'2.เซกา'!Z35+'3.โซ่พิสัย'!Z35+'4.บึงโขงหลง'!Z35+'5.บุ่งคล้า'!Z35+'6.ปากคาด'!Z35+'7.พรเจริญ'!Z35+'8.ศรีวิไล'!Z35</f>
        <v>0</v>
      </c>
      <c r="AA35" s="110">
        <f>+'1.บึงกาฬ'!AA35+'2.เซกา'!AA35+'3.โซ่พิสัย'!AA35+'4.บึงโขงหลง'!AA35+'5.บุ่งคล้า'!AA35+'6.ปากคาด'!AA35+'7.พรเจริญ'!AA35+'8.ศรีวิไล'!AA35</f>
        <v>0</v>
      </c>
      <c r="AB35" s="110">
        <f>+'1.บึงกาฬ'!AB35+'2.เซกา'!AB35+'3.โซ่พิสัย'!AB35+'4.บึงโขงหลง'!AB35+'5.บุ่งคล้า'!AB35+'6.ปากคาด'!AB35+'7.พรเจริญ'!AB35+'8.ศรีวิไล'!AB35</f>
        <v>0</v>
      </c>
      <c r="AC35" s="110">
        <f>+'1.บึงกาฬ'!AC35+'2.เซกา'!AC35+'3.โซ่พิสัย'!AC35+'4.บึงโขงหลง'!AC35+'5.บุ่งคล้า'!AC35+'6.ปากคาด'!AC35+'7.พรเจริญ'!AC35+'8.ศรีวิไล'!AC35</f>
        <v>0</v>
      </c>
      <c r="AD35" s="110">
        <f t="shared" si="9"/>
        <v>544657.63</v>
      </c>
      <c r="AE35" s="111">
        <f t="shared" si="10"/>
        <v>8.3612088585393067</v>
      </c>
      <c r="AF35" s="110">
        <f t="shared" si="11"/>
        <v>5969443.8499999996</v>
      </c>
      <c r="AG35" s="111">
        <f t="shared" si="12"/>
        <v>91.6387911414607</v>
      </c>
    </row>
    <row r="36" spans="2:33" ht="24" customHeight="1">
      <c r="B36" s="109"/>
      <c r="C36" s="109"/>
      <c r="D36" s="109" t="s">
        <v>48</v>
      </c>
      <c r="E36" s="110">
        <f>+'1.บึงกาฬ'!E36+'2.เซกา'!E36+'3.โซ่พิสัย'!E36+'4.บึงโขงหลง'!E36+'5.บุ่งคล้า'!E36+'6.ปากคาด'!E36+'7.พรเจริญ'!E36+'8.ศรีวิไล'!E36</f>
        <v>1839077.74</v>
      </c>
      <c r="F36" s="110">
        <f>+'1.บึงกาฬ'!F36+'2.เซกา'!F36+'3.โซ่พิสัย'!F36+'4.บึงโขงหลง'!F36+'5.บุ่งคล้า'!F36+'6.ปากคาด'!F36+'7.พรเจริญ'!F36+'8.ศรีวิไล'!F36</f>
        <v>128700</v>
      </c>
      <c r="G36" s="110">
        <f>+'1.บึงกาฬ'!G36+'2.เซกา'!G36+'3.โซ่พิสัย'!G36+'4.บึงโขงหลง'!G36+'5.บุ่งคล้า'!G36+'6.ปากคาด'!G36+'7.พรเจริญ'!G36+'8.ศรีวิไล'!G36</f>
        <v>13000</v>
      </c>
      <c r="H36" s="110">
        <f>+'1.บึงกาฬ'!H36+'2.เซกา'!H36+'3.โซ่พิสัย'!H36+'4.บึงโขงหลง'!H36+'5.บุ่งคล้า'!H36+'6.ปากคาด'!H36+'7.พรเจริญ'!H36+'8.ศรีวิไล'!H36</f>
        <v>0</v>
      </c>
      <c r="I36" s="110">
        <f>+'1.บึงกาฬ'!I36+'2.เซกา'!I36+'3.โซ่พิสัย'!I36+'4.บึงโขงหลง'!I36+'5.บุ่งคล้า'!I36+'6.ปากคาด'!I36+'7.พรเจริญ'!I36+'8.ศรีวิไล'!I36</f>
        <v>0</v>
      </c>
      <c r="J36" s="110">
        <f>+'1.บึงกาฬ'!J36+'2.เซกา'!J36+'3.โซ่พิสัย'!J36+'4.บึงโขงหลง'!J36+'5.บุ่งคล้า'!J36+'6.ปากคาด'!J36+'7.พรเจริญ'!J36+'8.ศรีวิไล'!J36</f>
        <v>0</v>
      </c>
      <c r="K36" s="110">
        <f>+'1.บึงกาฬ'!K36+'2.เซกา'!K36+'3.โซ่พิสัย'!K36+'4.บึงโขงหลง'!K36+'5.บุ่งคล้า'!K36+'6.ปากคาด'!K36+'7.พรเจริญ'!K36+'8.ศรีวิไล'!K36</f>
        <v>0</v>
      </c>
      <c r="L36" s="110">
        <f>+'1.บึงกาฬ'!L36+'2.เซกา'!L36+'3.โซ่พิสัย'!L36+'4.บึงโขงหลง'!L36+'5.บุ่งคล้า'!L36+'6.ปากคาด'!L36+'7.พรเจริญ'!L36+'8.ศรีวิไล'!L36</f>
        <v>0</v>
      </c>
      <c r="M36" s="110">
        <f>+'1.บึงกาฬ'!M36+'2.เซกา'!M36+'3.โซ่พิสัย'!M36+'4.บึงโขงหลง'!M36+'5.บุ่งคล้า'!M36+'6.ปากคาด'!M36+'7.พรเจริญ'!M36+'8.ศรีวิไล'!M36</f>
        <v>0</v>
      </c>
      <c r="N36" s="110">
        <f>+'1.บึงกาฬ'!N36+'2.เซกา'!N36+'3.โซ่พิสัย'!N36+'4.บึงโขงหลง'!N36+'5.บุ่งคล้า'!N36+'6.ปากคาด'!N36+'7.พรเจริญ'!N36+'8.ศรีวิไล'!N36</f>
        <v>0</v>
      </c>
      <c r="O36" s="110">
        <f>+'1.บึงกาฬ'!O36+'2.เซกา'!O36+'3.โซ่พิสัย'!O36+'4.บึงโขงหลง'!O36+'5.บุ่งคล้า'!O36+'6.ปากคาด'!O36+'7.พรเจริญ'!O36+'8.ศรีวิไล'!O36</f>
        <v>0</v>
      </c>
      <c r="P36" s="110">
        <f>+'1.บึงกาฬ'!P36+'2.เซกา'!P36+'3.โซ่พิสัย'!P36+'4.บึงโขงหลง'!P36+'5.บุ่งคล้า'!P36+'6.ปากคาด'!P36+'7.พรเจริญ'!P36+'8.ศรีวิไล'!P36</f>
        <v>0</v>
      </c>
      <c r="Q36" s="110">
        <f>+'1.บึงกาฬ'!Q36+'2.เซกา'!Q36+'3.โซ่พิสัย'!Q36+'4.บึงโขงหลง'!Q36+'5.บุ่งคล้า'!Q36+'6.ปากคาด'!Q36+'7.พรเจริญ'!Q36+'8.ศรีวิไล'!Q36</f>
        <v>0</v>
      </c>
      <c r="R36" s="110">
        <f>+'1.บึงกาฬ'!R36+'2.เซกา'!R36+'3.โซ่พิสัย'!R36+'4.บึงโขงหลง'!R36+'5.บุ่งคล้า'!R36+'6.ปากคาด'!R36+'7.พรเจริญ'!R36+'8.ศรีวิไล'!R36</f>
        <v>0</v>
      </c>
      <c r="S36" s="110">
        <f>+'1.บึงกาฬ'!S36+'2.เซกา'!S36+'3.โซ่พิสัย'!S36+'4.บึงโขงหลง'!S36+'5.บุ่งคล้า'!S36+'6.ปากคาด'!S36+'7.พรเจริญ'!S36+'8.ศรีวิไล'!S36</f>
        <v>0</v>
      </c>
      <c r="T36" s="110">
        <f>+'1.บึงกาฬ'!T36+'2.เซกา'!T36+'3.โซ่พิสัย'!T36+'4.บึงโขงหลง'!T36+'5.บุ่งคล้า'!T36+'6.ปากคาด'!T36+'7.พรเจริญ'!T36+'8.ศรีวิไล'!T36</f>
        <v>0</v>
      </c>
      <c r="U36" s="110">
        <f>+'1.บึงกาฬ'!U36+'2.เซกา'!U36+'3.โซ่พิสัย'!U36+'4.บึงโขงหลง'!U36+'5.บุ่งคล้า'!U36+'6.ปากคาด'!U36+'7.พรเจริญ'!U36+'8.ศรีวิไล'!U36</f>
        <v>0</v>
      </c>
      <c r="V36" s="110">
        <f>+'1.บึงกาฬ'!V36+'2.เซกา'!V36+'3.โซ่พิสัย'!V36+'4.บึงโขงหลง'!V36+'5.บุ่งคล้า'!V36+'6.ปากคาด'!V36+'7.พรเจริญ'!V36+'8.ศรีวิไล'!V36</f>
        <v>0</v>
      </c>
      <c r="W36" s="110">
        <f>+'1.บึงกาฬ'!W36+'2.เซกา'!W36+'3.โซ่พิสัย'!W36+'4.บึงโขงหลง'!W36+'5.บุ่งคล้า'!W36+'6.ปากคาด'!W36+'7.พรเจริญ'!W36+'8.ศรีวิไล'!W36</f>
        <v>0</v>
      </c>
      <c r="X36" s="110">
        <f>+'1.บึงกาฬ'!X36+'2.เซกา'!X36+'3.โซ่พิสัย'!X36+'4.บึงโขงหลง'!X36+'5.บุ่งคล้า'!X36+'6.ปากคาด'!X36+'7.พรเจริญ'!X36+'8.ศรีวิไล'!X36</f>
        <v>0</v>
      </c>
      <c r="Y36" s="110">
        <f>+'1.บึงกาฬ'!Y36+'2.เซกา'!Y36+'3.โซ่พิสัย'!Y36+'4.บึงโขงหลง'!Y36+'5.บุ่งคล้า'!Y36+'6.ปากคาด'!Y36+'7.พรเจริญ'!Y36+'8.ศรีวิไล'!Y36</f>
        <v>0</v>
      </c>
      <c r="Z36" s="110">
        <f>+'1.บึงกาฬ'!Z36+'2.เซกา'!Z36+'3.โซ่พิสัย'!Z36+'4.บึงโขงหลง'!Z36+'5.บุ่งคล้า'!Z36+'6.ปากคาด'!Z36+'7.พรเจริญ'!Z36+'8.ศรีวิไล'!Z36</f>
        <v>0</v>
      </c>
      <c r="AA36" s="110">
        <f>+'1.บึงกาฬ'!AA36+'2.เซกา'!AA36+'3.โซ่พิสัย'!AA36+'4.บึงโขงหลง'!AA36+'5.บุ่งคล้า'!AA36+'6.ปากคาด'!AA36+'7.พรเจริญ'!AA36+'8.ศรีวิไล'!AA36</f>
        <v>0</v>
      </c>
      <c r="AB36" s="110">
        <f>+'1.บึงกาฬ'!AB36+'2.เซกา'!AB36+'3.โซ่พิสัย'!AB36+'4.บึงโขงหลง'!AB36+'5.บุ่งคล้า'!AB36+'6.ปากคาด'!AB36+'7.พรเจริญ'!AB36+'8.ศรีวิไล'!AB36</f>
        <v>0</v>
      </c>
      <c r="AC36" s="110">
        <f>+'1.บึงกาฬ'!AC36+'2.เซกา'!AC36+'3.โซ่พิสัย'!AC36+'4.บึงโขงหลง'!AC36+'5.บุ่งคล้า'!AC36+'6.ปากคาด'!AC36+'7.พรเจริญ'!AC36+'8.ศรีวิไล'!AC36</f>
        <v>0</v>
      </c>
      <c r="AD36" s="110">
        <f t="shared" si="9"/>
        <v>141700</v>
      </c>
      <c r="AE36" s="111">
        <f t="shared" si="10"/>
        <v>7.7049488946562965</v>
      </c>
      <c r="AF36" s="110">
        <f t="shared" si="11"/>
        <v>1697377.74</v>
      </c>
      <c r="AG36" s="111">
        <f t="shared" si="12"/>
        <v>92.295051105343703</v>
      </c>
    </row>
    <row r="37" spans="2:33" ht="24" customHeight="1">
      <c r="B37" s="109"/>
      <c r="C37" s="109"/>
      <c r="D37" s="109" t="s">
        <v>50</v>
      </c>
      <c r="E37" s="110">
        <f>+'1.บึงกาฬ'!E37+'2.เซกา'!E37+'3.โซ่พิสัย'!E37+'4.บึงโขงหลง'!E37+'5.บุ่งคล้า'!E37+'6.ปากคาด'!E37+'7.พรเจริญ'!E37+'8.ศรีวิไล'!E37</f>
        <v>182458712.625</v>
      </c>
      <c r="F37" s="110">
        <f>+'1.บึงกาฬ'!F37+'2.เซกา'!F37+'3.โซ่พิสัย'!F37+'4.บึงโขงหลง'!F37+'5.บุ่งคล้า'!F37+'6.ปากคาด'!F37+'7.พรเจริญ'!F37+'8.ศรีวิไล'!F37</f>
        <v>16796822.629999999</v>
      </c>
      <c r="G37" s="110">
        <f>+'1.บึงกาฬ'!G37+'2.เซกา'!G37+'3.โซ่พิสัย'!G37+'4.บึงโขงหลง'!G37+'5.บุ่งคล้า'!G37+'6.ปากคาด'!G37+'7.พรเจริญ'!G37+'8.ศรีวิไล'!G37</f>
        <v>0</v>
      </c>
      <c r="H37" s="110">
        <f>+'1.บึงกาฬ'!H37+'2.เซกา'!H37+'3.โซ่พิสัย'!H37+'4.บึงโขงหลง'!H37+'5.บุ่งคล้า'!H37+'6.ปากคาด'!H37+'7.พรเจริญ'!H37+'8.ศรีวิไล'!H37</f>
        <v>0</v>
      </c>
      <c r="I37" s="110">
        <f>+'1.บึงกาฬ'!I37+'2.เซกา'!I37+'3.โซ่พิสัย'!I37+'4.บึงโขงหลง'!I37+'5.บุ่งคล้า'!I37+'6.ปากคาด'!I37+'7.พรเจริญ'!I37+'8.ศรีวิไล'!I37</f>
        <v>0</v>
      </c>
      <c r="J37" s="110">
        <f>+'1.บึงกาฬ'!J37+'2.เซกา'!J37+'3.โซ่พิสัย'!J37+'4.บึงโขงหลง'!J37+'5.บุ่งคล้า'!J37+'6.ปากคาด'!J37+'7.พรเจริญ'!J37+'8.ศรีวิไล'!J37</f>
        <v>0</v>
      </c>
      <c r="K37" s="110">
        <f>+'1.บึงกาฬ'!K37+'2.เซกา'!K37+'3.โซ่พิสัย'!K37+'4.บึงโขงหลง'!K37+'5.บุ่งคล้า'!K37+'6.ปากคาด'!K37+'7.พรเจริญ'!K37+'8.ศรีวิไล'!K37</f>
        <v>0</v>
      </c>
      <c r="L37" s="110">
        <f>+'1.บึงกาฬ'!L37+'2.เซกา'!L37+'3.โซ่พิสัย'!L37+'4.บึงโขงหลง'!L37+'5.บุ่งคล้า'!L37+'6.ปากคาด'!L37+'7.พรเจริญ'!L37+'8.ศรีวิไล'!L37</f>
        <v>0</v>
      </c>
      <c r="M37" s="110">
        <f>+'1.บึงกาฬ'!M37+'2.เซกา'!M37+'3.โซ่พิสัย'!M37+'4.บึงโขงหลง'!M37+'5.บุ่งคล้า'!M37+'6.ปากคาด'!M37+'7.พรเจริญ'!M37+'8.ศรีวิไล'!M37</f>
        <v>0</v>
      </c>
      <c r="N37" s="110">
        <f>+'1.บึงกาฬ'!N37+'2.เซกา'!N37+'3.โซ่พิสัย'!N37+'4.บึงโขงหลง'!N37+'5.บุ่งคล้า'!N37+'6.ปากคาด'!N37+'7.พรเจริญ'!N37+'8.ศรีวิไล'!N37</f>
        <v>0</v>
      </c>
      <c r="O37" s="110">
        <f>+'1.บึงกาฬ'!O37+'2.เซกา'!O37+'3.โซ่พิสัย'!O37+'4.บึงโขงหลง'!O37+'5.บุ่งคล้า'!O37+'6.ปากคาด'!O37+'7.พรเจริญ'!O37+'8.ศรีวิไล'!O37</f>
        <v>0</v>
      </c>
      <c r="P37" s="110">
        <f>+'1.บึงกาฬ'!P37+'2.เซกา'!P37+'3.โซ่พิสัย'!P37+'4.บึงโขงหลง'!P37+'5.บุ่งคล้า'!P37+'6.ปากคาด'!P37+'7.พรเจริญ'!P37+'8.ศรีวิไล'!P37</f>
        <v>0</v>
      </c>
      <c r="Q37" s="110">
        <f>+'1.บึงกาฬ'!Q37+'2.เซกา'!Q37+'3.โซ่พิสัย'!Q37+'4.บึงโขงหลง'!Q37+'5.บุ่งคล้า'!Q37+'6.ปากคาด'!Q37+'7.พรเจริญ'!Q37+'8.ศรีวิไล'!Q37</f>
        <v>0</v>
      </c>
      <c r="R37" s="110">
        <f>+'1.บึงกาฬ'!R37+'2.เซกา'!R37+'3.โซ่พิสัย'!R37+'4.บึงโขงหลง'!R37+'5.บุ่งคล้า'!R37+'6.ปากคาด'!R37+'7.พรเจริญ'!R37+'8.ศรีวิไล'!R37</f>
        <v>0</v>
      </c>
      <c r="S37" s="110">
        <f>+'1.บึงกาฬ'!S37+'2.เซกา'!S37+'3.โซ่พิสัย'!S37+'4.บึงโขงหลง'!S37+'5.บุ่งคล้า'!S37+'6.ปากคาด'!S37+'7.พรเจริญ'!S37+'8.ศรีวิไล'!S37</f>
        <v>0</v>
      </c>
      <c r="T37" s="110">
        <f>+'1.บึงกาฬ'!T37+'2.เซกา'!T37+'3.โซ่พิสัย'!T37+'4.บึงโขงหลง'!T37+'5.บุ่งคล้า'!T37+'6.ปากคาด'!T37+'7.พรเจริญ'!T37+'8.ศรีวิไล'!T37</f>
        <v>0</v>
      </c>
      <c r="U37" s="110">
        <f>+'1.บึงกาฬ'!U37+'2.เซกา'!U37+'3.โซ่พิสัย'!U37+'4.บึงโขงหลง'!U37+'5.บุ่งคล้า'!U37+'6.ปากคาด'!U37+'7.พรเจริญ'!U37+'8.ศรีวิไล'!U37</f>
        <v>0</v>
      </c>
      <c r="V37" s="110">
        <f>+'1.บึงกาฬ'!V37+'2.เซกา'!V37+'3.โซ่พิสัย'!V37+'4.บึงโขงหลง'!V37+'5.บุ่งคล้า'!V37+'6.ปากคาด'!V37+'7.พรเจริญ'!V37+'8.ศรีวิไล'!V37</f>
        <v>0</v>
      </c>
      <c r="W37" s="110">
        <f>+'1.บึงกาฬ'!W37+'2.เซกา'!W37+'3.โซ่พิสัย'!W37+'4.บึงโขงหลง'!W37+'5.บุ่งคล้า'!W37+'6.ปากคาด'!W37+'7.พรเจริญ'!W37+'8.ศรีวิไล'!W37</f>
        <v>0</v>
      </c>
      <c r="X37" s="110">
        <f>+'1.บึงกาฬ'!X37+'2.เซกา'!X37+'3.โซ่พิสัย'!X37+'4.บึงโขงหลง'!X37+'5.บุ่งคล้า'!X37+'6.ปากคาด'!X37+'7.พรเจริญ'!X37+'8.ศรีวิไล'!X37</f>
        <v>0</v>
      </c>
      <c r="Y37" s="110">
        <f>+'1.บึงกาฬ'!Y37+'2.เซกา'!Y37+'3.โซ่พิสัย'!Y37+'4.บึงโขงหลง'!Y37+'5.บุ่งคล้า'!Y37+'6.ปากคาด'!Y37+'7.พรเจริญ'!Y37+'8.ศรีวิไล'!Y37</f>
        <v>0</v>
      </c>
      <c r="Z37" s="110">
        <f>+'1.บึงกาฬ'!Z37+'2.เซกา'!Z37+'3.โซ่พิสัย'!Z37+'4.บึงโขงหลง'!Z37+'5.บุ่งคล้า'!Z37+'6.ปากคาด'!Z37+'7.พรเจริญ'!Z37+'8.ศรีวิไล'!Z37</f>
        <v>0</v>
      </c>
      <c r="AA37" s="110">
        <f>+'1.บึงกาฬ'!AA37+'2.เซกา'!AA37+'3.โซ่พิสัย'!AA37+'4.บึงโขงหลง'!AA37+'5.บุ่งคล้า'!AA37+'6.ปากคาด'!AA37+'7.พรเจริญ'!AA37+'8.ศรีวิไล'!AA37</f>
        <v>0</v>
      </c>
      <c r="AB37" s="110">
        <f>+'1.บึงกาฬ'!AB37+'2.เซกา'!AB37+'3.โซ่พิสัย'!AB37+'4.บึงโขงหลง'!AB37+'5.บุ่งคล้า'!AB37+'6.ปากคาด'!AB37+'7.พรเจริญ'!AB37+'8.ศรีวิไล'!AB37</f>
        <v>0</v>
      </c>
      <c r="AC37" s="110">
        <f>+'1.บึงกาฬ'!AC37+'2.เซกา'!AC37+'3.โซ่พิสัย'!AC37+'4.บึงโขงหลง'!AC37+'5.บุ่งคล้า'!AC37+'6.ปากคาด'!AC37+'7.พรเจริญ'!AC37+'8.ศรีวิไล'!AC37</f>
        <v>0</v>
      </c>
      <c r="AD37" s="110">
        <f t="shared" si="9"/>
        <v>16796822.629999999</v>
      </c>
      <c r="AE37" s="111">
        <f t="shared" si="10"/>
        <v>9.2058210804774383</v>
      </c>
      <c r="AF37" s="110">
        <f t="shared" si="11"/>
        <v>165661889.995</v>
      </c>
      <c r="AG37" s="111">
        <f t="shared" si="12"/>
        <v>90.794178919522565</v>
      </c>
    </row>
    <row r="38" spans="2:33" ht="24" customHeight="1">
      <c r="B38" s="109"/>
      <c r="C38" s="109"/>
      <c r="D38" s="109" t="s">
        <v>52</v>
      </c>
      <c r="E38" s="110">
        <f>+'1.บึงกาฬ'!E38+'2.เซกา'!E38+'3.โซ่พิสัย'!E38+'4.บึงโขงหลง'!E38+'5.บุ่งคล้า'!E38+'6.ปากคาด'!E38+'7.พรเจริญ'!E38+'8.ศรีวิไล'!E38</f>
        <v>3000000</v>
      </c>
      <c r="F38" s="110">
        <f>+'1.บึงกาฬ'!F38+'2.เซกา'!F38+'3.โซ่พิสัย'!F38+'4.บึงโขงหลง'!F38+'5.บุ่งคล้า'!F38+'6.ปากคาด'!F38+'7.พรเจริญ'!F38+'8.ศรีวิไล'!F38</f>
        <v>0</v>
      </c>
      <c r="G38" s="110">
        <f>+'1.บึงกาฬ'!G38+'2.เซกา'!G38+'3.โซ่พิสัย'!G38+'4.บึงโขงหลง'!G38+'5.บุ่งคล้า'!G38+'6.ปากคาด'!G38+'7.พรเจริญ'!G38+'8.ศรีวิไล'!G38</f>
        <v>0</v>
      </c>
      <c r="H38" s="110">
        <f>+'1.บึงกาฬ'!H38+'2.เซกา'!H38+'3.โซ่พิสัย'!H38+'4.บึงโขงหลง'!H38+'5.บุ่งคล้า'!H38+'6.ปากคาด'!H38+'7.พรเจริญ'!H38+'8.ศรีวิไล'!H38</f>
        <v>0</v>
      </c>
      <c r="I38" s="110">
        <f>+'1.บึงกาฬ'!I38+'2.เซกา'!I38+'3.โซ่พิสัย'!I38+'4.บึงโขงหลง'!I38+'5.บุ่งคล้า'!I38+'6.ปากคาด'!I38+'7.พรเจริญ'!I38+'8.ศรีวิไล'!I38</f>
        <v>0</v>
      </c>
      <c r="J38" s="110">
        <f>+'1.บึงกาฬ'!J38+'2.เซกา'!J38+'3.โซ่พิสัย'!J38+'4.บึงโขงหลง'!J38+'5.บุ่งคล้า'!J38+'6.ปากคาด'!J38+'7.พรเจริญ'!J38+'8.ศรีวิไล'!J38</f>
        <v>0</v>
      </c>
      <c r="K38" s="110">
        <f>+'1.บึงกาฬ'!K38+'2.เซกา'!K38+'3.โซ่พิสัย'!K38+'4.บึงโขงหลง'!K38+'5.บุ่งคล้า'!K38+'6.ปากคาด'!K38+'7.พรเจริญ'!K38+'8.ศรีวิไล'!K38</f>
        <v>0</v>
      </c>
      <c r="L38" s="110">
        <f>+'1.บึงกาฬ'!L38+'2.เซกา'!L38+'3.โซ่พิสัย'!L38+'4.บึงโขงหลง'!L38+'5.บุ่งคล้า'!L38+'6.ปากคาด'!L38+'7.พรเจริญ'!L38+'8.ศรีวิไล'!L38</f>
        <v>0</v>
      </c>
      <c r="M38" s="110">
        <f>+'1.บึงกาฬ'!M38+'2.เซกา'!M38+'3.โซ่พิสัย'!M38+'4.บึงโขงหลง'!M38+'5.บุ่งคล้า'!M38+'6.ปากคาด'!M38+'7.พรเจริญ'!M38+'8.ศรีวิไล'!M38</f>
        <v>0</v>
      </c>
      <c r="N38" s="110">
        <f>+'1.บึงกาฬ'!N38+'2.เซกา'!N38+'3.โซ่พิสัย'!N38+'4.บึงโขงหลง'!N38+'5.บุ่งคล้า'!N38+'6.ปากคาด'!N38+'7.พรเจริญ'!N38+'8.ศรีวิไล'!N38</f>
        <v>0</v>
      </c>
      <c r="O38" s="110">
        <f>+'1.บึงกาฬ'!O38+'2.เซกา'!O38+'3.โซ่พิสัย'!O38+'4.บึงโขงหลง'!O38+'5.บุ่งคล้า'!O38+'6.ปากคาด'!O38+'7.พรเจริญ'!O38+'8.ศรีวิไล'!O38</f>
        <v>0</v>
      </c>
      <c r="P38" s="110">
        <f>+'1.บึงกาฬ'!P38+'2.เซกา'!P38+'3.โซ่พิสัย'!P38+'4.บึงโขงหลง'!P38+'5.บุ่งคล้า'!P38+'6.ปากคาด'!P38+'7.พรเจริญ'!P38+'8.ศรีวิไล'!P38</f>
        <v>0</v>
      </c>
      <c r="Q38" s="110">
        <f>+'1.บึงกาฬ'!Q38+'2.เซกา'!Q38+'3.โซ่พิสัย'!Q38+'4.บึงโขงหลง'!Q38+'5.บุ่งคล้า'!Q38+'6.ปากคาด'!Q38+'7.พรเจริญ'!Q38+'8.ศรีวิไล'!Q38</f>
        <v>0</v>
      </c>
      <c r="R38" s="110">
        <f>+'1.บึงกาฬ'!R38+'2.เซกา'!R38+'3.โซ่พิสัย'!R38+'4.บึงโขงหลง'!R38+'5.บุ่งคล้า'!R38+'6.ปากคาด'!R38+'7.พรเจริญ'!R38+'8.ศรีวิไล'!R38</f>
        <v>0</v>
      </c>
      <c r="S38" s="110">
        <f>+'1.บึงกาฬ'!S38+'2.เซกา'!S38+'3.โซ่พิสัย'!S38+'4.บึงโขงหลง'!S38+'5.บุ่งคล้า'!S38+'6.ปากคาด'!S38+'7.พรเจริญ'!S38+'8.ศรีวิไล'!S38</f>
        <v>0</v>
      </c>
      <c r="T38" s="110">
        <f>+'1.บึงกาฬ'!T38+'2.เซกา'!T38+'3.โซ่พิสัย'!T38+'4.บึงโขงหลง'!T38+'5.บุ่งคล้า'!T38+'6.ปากคาด'!T38+'7.พรเจริญ'!T38+'8.ศรีวิไล'!T38</f>
        <v>0</v>
      </c>
      <c r="U38" s="110">
        <f>+'1.บึงกาฬ'!U38+'2.เซกา'!U38+'3.โซ่พิสัย'!U38+'4.บึงโขงหลง'!U38+'5.บุ่งคล้า'!U38+'6.ปากคาด'!U38+'7.พรเจริญ'!U38+'8.ศรีวิไล'!U38</f>
        <v>0</v>
      </c>
      <c r="V38" s="110">
        <f>+'1.บึงกาฬ'!V38+'2.เซกา'!V38+'3.โซ่พิสัย'!V38+'4.บึงโขงหลง'!V38+'5.บุ่งคล้า'!V38+'6.ปากคาด'!V38+'7.พรเจริญ'!V38+'8.ศรีวิไล'!V38</f>
        <v>0</v>
      </c>
      <c r="W38" s="110">
        <f>+'1.บึงกาฬ'!W38+'2.เซกา'!W38+'3.โซ่พิสัย'!W38+'4.บึงโขงหลง'!W38+'5.บุ่งคล้า'!W38+'6.ปากคาด'!W38+'7.พรเจริญ'!W38+'8.ศรีวิไล'!W38</f>
        <v>0</v>
      </c>
      <c r="X38" s="110">
        <f>+'1.บึงกาฬ'!X38+'2.เซกา'!X38+'3.โซ่พิสัย'!X38+'4.บึงโขงหลง'!X38+'5.บุ่งคล้า'!X38+'6.ปากคาด'!X38+'7.พรเจริญ'!X38+'8.ศรีวิไล'!X38</f>
        <v>0</v>
      </c>
      <c r="Y38" s="110">
        <f>+'1.บึงกาฬ'!Y38+'2.เซกา'!Y38+'3.โซ่พิสัย'!Y38+'4.บึงโขงหลง'!Y38+'5.บุ่งคล้า'!Y38+'6.ปากคาด'!Y38+'7.พรเจริญ'!Y38+'8.ศรีวิไล'!Y38</f>
        <v>0</v>
      </c>
      <c r="Z38" s="110">
        <f>+'1.บึงกาฬ'!Z38+'2.เซกา'!Z38+'3.โซ่พิสัย'!Z38+'4.บึงโขงหลง'!Z38+'5.บุ่งคล้า'!Z38+'6.ปากคาด'!Z38+'7.พรเจริญ'!Z38+'8.ศรีวิไล'!Z38</f>
        <v>0</v>
      </c>
      <c r="AA38" s="110">
        <f>+'1.บึงกาฬ'!AA38+'2.เซกา'!AA38+'3.โซ่พิสัย'!AA38+'4.บึงโขงหลง'!AA38+'5.บุ่งคล้า'!AA38+'6.ปากคาด'!AA38+'7.พรเจริญ'!AA38+'8.ศรีวิไล'!AA38</f>
        <v>0</v>
      </c>
      <c r="AB38" s="110">
        <f>+'1.บึงกาฬ'!AB38+'2.เซกา'!AB38+'3.โซ่พิสัย'!AB38+'4.บึงโขงหลง'!AB38+'5.บุ่งคล้า'!AB38+'6.ปากคาด'!AB38+'7.พรเจริญ'!AB38+'8.ศรีวิไล'!AB38</f>
        <v>0</v>
      </c>
      <c r="AC38" s="110">
        <f>+'1.บึงกาฬ'!AC38+'2.เซกา'!AC38+'3.โซ่พิสัย'!AC38+'4.บึงโขงหลง'!AC38+'5.บุ่งคล้า'!AC38+'6.ปากคาด'!AC38+'7.พรเจริญ'!AC38+'8.ศรีวิไล'!AC38</f>
        <v>0</v>
      </c>
      <c r="AD38" s="110">
        <f t="shared" si="9"/>
        <v>0</v>
      </c>
      <c r="AE38" s="111">
        <f t="shared" si="10"/>
        <v>0</v>
      </c>
      <c r="AF38" s="110">
        <f t="shared" si="11"/>
        <v>3000000</v>
      </c>
      <c r="AG38" s="111">
        <f t="shared" si="12"/>
        <v>100</v>
      </c>
    </row>
    <row r="39" spans="2:33" ht="24" customHeight="1">
      <c r="B39" s="109"/>
      <c r="C39" s="109"/>
      <c r="D39" s="109" t="s">
        <v>125</v>
      </c>
      <c r="E39" s="110">
        <f>+'1.บึงกาฬ'!E39+'2.เซกา'!E39+'3.โซ่พิสัย'!E39+'4.บึงโขงหลง'!E39+'5.บุ่งคล้า'!E39+'6.ปากคาด'!E39+'7.พรเจริญ'!E39+'8.ศรีวิไล'!E39</f>
        <v>1713717</v>
      </c>
      <c r="F39" s="110">
        <f>+'1.บึงกาฬ'!F39+'2.เซกา'!F39+'3.โซ่พิสัย'!F39+'4.บึงโขงหลง'!F39+'5.บุ่งคล้า'!F39+'6.ปากคาด'!F39+'7.พรเจริญ'!F39+'8.ศรีวิไล'!F39</f>
        <v>114300</v>
      </c>
      <c r="G39" s="110">
        <f>+'1.บึงกาฬ'!G39+'2.เซกา'!G39+'3.โซ่พิสัย'!G39+'4.บึงโขงหลง'!G39+'5.บุ่งคล้า'!G39+'6.ปากคาด'!G39+'7.พรเจริญ'!G39+'8.ศรีวิไล'!G39</f>
        <v>15000</v>
      </c>
      <c r="H39" s="110">
        <f>+'1.บึงกาฬ'!H39+'2.เซกา'!H39+'3.โซ่พิสัย'!H39+'4.บึงโขงหลง'!H39+'5.บุ่งคล้า'!H39+'6.ปากคาด'!H39+'7.พรเจริญ'!H39+'8.ศรีวิไล'!H39</f>
        <v>0</v>
      </c>
      <c r="I39" s="110">
        <f>+'1.บึงกาฬ'!I39+'2.เซกา'!I39+'3.โซ่พิสัย'!I39+'4.บึงโขงหลง'!I39+'5.บุ่งคล้า'!I39+'6.ปากคาด'!I39+'7.พรเจริญ'!I39+'8.ศรีวิไล'!I39</f>
        <v>0</v>
      </c>
      <c r="J39" s="110">
        <f>+'1.บึงกาฬ'!J39+'2.เซกา'!J39+'3.โซ่พิสัย'!J39+'4.บึงโขงหลง'!J39+'5.บุ่งคล้า'!J39+'6.ปากคาด'!J39+'7.พรเจริญ'!J39+'8.ศรีวิไล'!J39</f>
        <v>0</v>
      </c>
      <c r="K39" s="110">
        <f>+'1.บึงกาฬ'!K39+'2.เซกา'!K39+'3.โซ่พิสัย'!K39+'4.บึงโขงหลง'!K39+'5.บุ่งคล้า'!K39+'6.ปากคาด'!K39+'7.พรเจริญ'!K39+'8.ศรีวิไล'!K39</f>
        <v>0</v>
      </c>
      <c r="L39" s="110">
        <f>+'1.บึงกาฬ'!L39+'2.เซกา'!L39+'3.โซ่พิสัย'!L39+'4.บึงโขงหลง'!L39+'5.บุ่งคล้า'!L39+'6.ปากคาด'!L39+'7.พรเจริญ'!L39+'8.ศรีวิไล'!L39</f>
        <v>0</v>
      </c>
      <c r="M39" s="110">
        <f>+'1.บึงกาฬ'!M39+'2.เซกา'!M39+'3.โซ่พิสัย'!M39+'4.บึงโขงหลง'!M39+'5.บุ่งคล้า'!M39+'6.ปากคาด'!M39+'7.พรเจริญ'!M39+'8.ศรีวิไล'!M39</f>
        <v>0</v>
      </c>
      <c r="N39" s="110">
        <f>+'1.บึงกาฬ'!N39+'2.เซกา'!N39+'3.โซ่พิสัย'!N39+'4.บึงโขงหลง'!N39+'5.บุ่งคล้า'!N39+'6.ปากคาด'!N39+'7.พรเจริญ'!N39+'8.ศรีวิไล'!N39</f>
        <v>0</v>
      </c>
      <c r="O39" s="110">
        <f>+'1.บึงกาฬ'!O39+'2.เซกา'!O39+'3.โซ่พิสัย'!O39+'4.บึงโขงหลง'!O39+'5.บุ่งคล้า'!O39+'6.ปากคาด'!O39+'7.พรเจริญ'!O39+'8.ศรีวิไล'!O39</f>
        <v>0</v>
      </c>
      <c r="P39" s="110">
        <f>+'1.บึงกาฬ'!P39+'2.เซกา'!P39+'3.โซ่พิสัย'!P39+'4.บึงโขงหลง'!P39+'5.บุ่งคล้า'!P39+'6.ปากคาด'!P39+'7.พรเจริญ'!P39+'8.ศรีวิไล'!P39</f>
        <v>0</v>
      </c>
      <c r="Q39" s="110">
        <f>+'1.บึงกาฬ'!Q39+'2.เซกา'!Q39+'3.โซ่พิสัย'!Q39+'4.บึงโขงหลง'!Q39+'5.บุ่งคล้า'!Q39+'6.ปากคาด'!Q39+'7.พรเจริญ'!Q39+'8.ศรีวิไล'!Q39</f>
        <v>0</v>
      </c>
      <c r="R39" s="110">
        <f>+'1.บึงกาฬ'!R39+'2.เซกา'!R39+'3.โซ่พิสัย'!R39+'4.บึงโขงหลง'!R39+'5.บุ่งคล้า'!R39+'6.ปากคาด'!R39+'7.พรเจริญ'!R39+'8.ศรีวิไล'!R39</f>
        <v>0</v>
      </c>
      <c r="S39" s="110">
        <f>+'1.บึงกาฬ'!S39+'2.เซกา'!S39+'3.โซ่พิสัย'!S39+'4.บึงโขงหลง'!S39+'5.บุ่งคล้า'!S39+'6.ปากคาด'!S39+'7.พรเจริญ'!S39+'8.ศรีวิไล'!S39</f>
        <v>0</v>
      </c>
      <c r="T39" s="110">
        <f>+'1.บึงกาฬ'!T39+'2.เซกา'!T39+'3.โซ่พิสัย'!T39+'4.บึงโขงหลง'!T39+'5.บุ่งคล้า'!T39+'6.ปากคาด'!T39+'7.พรเจริญ'!T39+'8.ศรีวิไล'!T39</f>
        <v>0</v>
      </c>
      <c r="U39" s="110">
        <f>+'1.บึงกาฬ'!U39+'2.เซกา'!U39+'3.โซ่พิสัย'!U39+'4.บึงโขงหลง'!U39+'5.บุ่งคล้า'!U39+'6.ปากคาด'!U39+'7.พรเจริญ'!U39+'8.ศรีวิไล'!U39</f>
        <v>0</v>
      </c>
      <c r="V39" s="110">
        <f>+'1.บึงกาฬ'!V39+'2.เซกา'!V39+'3.โซ่พิสัย'!V39+'4.บึงโขงหลง'!V39+'5.บุ่งคล้า'!V39+'6.ปากคาด'!V39+'7.พรเจริญ'!V39+'8.ศรีวิไล'!V39</f>
        <v>0</v>
      </c>
      <c r="W39" s="110">
        <f>+'1.บึงกาฬ'!W39+'2.เซกา'!W39+'3.โซ่พิสัย'!W39+'4.บึงโขงหลง'!W39+'5.บุ่งคล้า'!W39+'6.ปากคาด'!W39+'7.พรเจริญ'!W39+'8.ศรีวิไล'!W39</f>
        <v>0</v>
      </c>
      <c r="X39" s="110">
        <f>+'1.บึงกาฬ'!X39+'2.เซกา'!X39+'3.โซ่พิสัย'!X39+'4.บึงโขงหลง'!X39+'5.บุ่งคล้า'!X39+'6.ปากคาด'!X39+'7.พรเจริญ'!X39+'8.ศรีวิไล'!X39</f>
        <v>0</v>
      </c>
      <c r="Y39" s="110">
        <f>+'1.บึงกาฬ'!Y39+'2.เซกา'!Y39+'3.โซ่พิสัย'!Y39+'4.บึงโขงหลง'!Y39+'5.บุ่งคล้า'!Y39+'6.ปากคาด'!Y39+'7.พรเจริญ'!Y39+'8.ศรีวิไล'!Y39</f>
        <v>0</v>
      </c>
      <c r="Z39" s="110">
        <f>+'1.บึงกาฬ'!Z39+'2.เซกา'!Z39+'3.โซ่พิสัย'!Z39+'4.บึงโขงหลง'!Z39+'5.บุ่งคล้า'!Z39+'6.ปากคาด'!Z39+'7.พรเจริญ'!Z39+'8.ศรีวิไล'!Z39</f>
        <v>0</v>
      </c>
      <c r="AA39" s="110">
        <f>+'1.บึงกาฬ'!AA39+'2.เซกา'!AA39+'3.โซ่พิสัย'!AA39+'4.บึงโขงหลง'!AA39+'5.บุ่งคล้า'!AA39+'6.ปากคาด'!AA39+'7.พรเจริญ'!AA39+'8.ศรีวิไล'!AA39</f>
        <v>0</v>
      </c>
      <c r="AB39" s="110">
        <f>+'1.บึงกาฬ'!AB39+'2.เซกา'!AB39+'3.โซ่พิสัย'!AB39+'4.บึงโขงหลง'!AB39+'5.บุ่งคล้า'!AB39+'6.ปากคาด'!AB39+'7.พรเจริญ'!AB39+'8.ศรีวิไล'!AB39</f>
        <v>0</v>
      </c>
      <c r="AC39" s="110">
        <f>+'1.บึงกาฬ'!AC39+'2.เซกา'!AC39+'3.โซ่พิสัย'!AC39+'4.บึงโขงหลง'!AC39+'5.บุ่งคล้า'!AC39+'6.ปากคาด'!AC39+'7.พรเจริญ'!AC39+'8.ศรีวิไล'!AC39</f>
        <v>0</v>
      </c>
      <c r="AD39" s="110">
        <f t="shared" si="9"/>
        <v>129300</v>
      </c>
      <c r="AE39" s="111">
        <f t="shared" si="10"/>
        <v>7.5450030547634181</v>
      </c>
      <c r="AF39" s="110">
        <f t="shared" si="11"/>
        <v>1584417</v>
      </c>
      <c r="AG39" s="111">
        <f t="shared" si="12"/>
        <v>92.454996945236587</v>
      </c>
    </row>
    <row r="40" spans="2:33" ht="24" customHeight="1">
      <c r="B40" s="109"/>
      <c r="C40" s="109"/>
      <c r="D40" s="109" t="s">
        <v>56</v>
      </c>
      <c r="E40" s="110">
        <f>+'1.บึงกาฬ'!E40+'2.เซกา'!E40+'3.โซ่พิสัย'!E40+'4.บึงโขงหลง'!E40+'5.บุ่งคล้า'!E40+'6.ปากคาด'!E40+'7.พรเจริญ'!E40+'8.ศรีวิไล'!E40</f>
        <v>24668048.399999999</v>
      </c>
      <c r="F40" s="110">
        <f>+'1.บึงกาฬ'!F40+'2.เซกา'!F40+'3.โซ่พิสัย'!F40+'4.บึงโขงหลง'!F40+'5.บุ่งคล้า'!F40+'6.ปากคาด'!F40+'7.พรเจริญ'!F40+'8.ศรีวิไล'!F40</f>
        <v>694324.97</v>
      </c>
      <c r="G40" s="110">
        <f>+'1.บึงกาฬ'!G40+'2.เซกา'!G40+'3.โซ่พิสัย'!G40+'4.บึงโขงหลง'!G40+'5.บุ่งคล้า'!G40+'6.ปากคาด'!G40+'7.พรเจริญ'!G40+'8.ศรีวิไล'!G40</f>
        <v>189037</v>
      </c>
      <c r="H40" s="110">
        <f>+'1.บึงกาฬ'!H40+'2.เซกา'!H40+'3.โซ่พิสัย'!H40+'4.บึงโขงหลง'!H40+'5.บุ่งคล้า'!H40+'6.ปากคาด'!H40+'7.พรเจริญ'!H40+'8.ศรีวิไล'!H40</f>
        <v>0</v>
      </c>
      <c r="I40" s="110">
        <f>+'1.บึงกาฬ'!I40+'2.เซกา'!I40+'3.โซ่พิสัย'!I40+'4.บึงโขงหลง'!I40+'5.บุ่งคล้า'!I40+'6.ปากคาด'!I40+'7.พรเจริญ'!I40+'8.ศรีวิไล'!I40</f>
        <v>0</v>
      </c>
      <c r="J40" s="110">
        <f>+'1.บึงกาฬ'!J40+'2.เซกา'!J40+'3.โซ่พิสัย'!J40+'4.บึงโขงหลง'!J40+'5.บุ่งคล้า'!J40+'6.ปากคาด'!J40+'7.พรเจริญ'!J40+'8.ศรีวิไล'!J40</f>
        <v>0</v>
      </c>
      <c r="K40" s="110">
        <f>+'1.บึงกาฬ'!K40+'2.เซกา'!K40+'3.โซ่พิสัย'!K40+'4.บึงโขงหลง'!K40+'5.บุ่งคล้า'!K40+'6.ปากคาด'!K40+'7.พรเจริญ'!K40+'8.ศรีวิไล'!K40</f>
        <v>0</v>
      </c>
      <c r="L40" s="110">
        <f>+'1.บึงกาฬ'!L40+'2.เซกา'!L40+'3.โซ่พิสัย'!L40+'4.บึงโขงหลง'!L40+'5.บุ่งคล้า'!L40+'6.ปากคาด'!L40+'7.พรเจริญ'!L40+'8.ศรีวิไล'!L40</f>
        <v>0</v>
      </c>
      <c r="M40" s="110">
        <f>+'1.บึงกาฬ'!M40+'2.เซกา'!M40+'3.โซ่พิสัย'!M40+'4.บึงโขงหลง'!M40+'5.บุ่งคล้า'!M40+'6.ปากคาด'!M40+'7.พรเจริญ'!M40+'8.ศรีวิไล'!M40</f>
        <v>0</v>
      </c>
      <c r="N40" s="110">
        <f>+'1.บึงกาฬ'!N40+'2.เซกา'!N40+'3.โซ่พิสัย'!N40+'4.บึงโขงหลง'!N40+'5.บุ่งคล้า'!N40+'6.ปากคาด'!N40+'7.พรเจริญ'!N40+'8.ศรีวิไล'!N40</f>
        <v>0</v>
      </c>
      <c r="O40" s="110">
        <f>+'1.บึงกาฬ'!O40+'2.เซกา'!O40+'3.โซ่พิสัย'!O40+'4.บึงโขงหลง'!O40+'5.บุ่งคล้า'!O40+'6.ปากคาด'!O40+'7.พรเจริญ'!O40+'8.ศรีวิไล'!O40</f>
        <v>0</v>
      </c>
      <c r="P40" s="110">
        <f>+'1.บึงกาฬ'!P40+'2.เซกา'!P40+'3.โซ่พิสัย'!P40+'4.บึงโขงหลง'!P40+'5.บุ่งคล้า'!P40+'6.ปากคาด'!P40+'7.พรเจริญ'!P40+'8.ศรีวิไล'!P40</f>
        <v>0</v>
      </c>
      <c r="Q40" s="110">
        <f>+'1.บึงกาฬ'!Q40+'2.เซกา'!Q40+'3.โซ่พิสัย'!Q40+'4.บึงโขงหลง'!Q40+'5.บุ่งคล้า'!Q40+'6.ปากคาด'!Q40+'7.พรเจริญ'!Q40+'8.ศรีวิไล'!Q40</f>
        <v>0</v>
      </c>
      <c r="R40" s="110">
        <f>+'1.บึงกาฬ'!R40+'2.เซกา'!R40+'3.โซ่พิสัย'!R40+'4.บึงโขงหลง'!R40+'5.บุ่งคล้า'!R40+'6.ปากคาด'!R40+'7.พรเจริญ'!R40+'8.ศรีวิไล'!R40</f>
        <v>0</v>
      </c>
      <c r="S40" s="110">
        <f>+'1.บึงกาฬ'!S40+'2.เซกา'!S40+'3.โซ่พิสัย'!S40+'4.บึงโขงหลง'!S40+'5.บุ่งคล้า'!S40+'6.ปากคาด'!S40+'7.พรเจริญ'!S40+'8.ศรีวิไล'!S40</f>
        <v>0</v>
      </c>
      <c r="T40" s="110">
        <f>+'1.บึงกาฬ'!T40+'2.เซกา'!T40+'3.โซ่พิสัย'!T40+'4.บึงโขงหลง'!T40+'5.บุ่งคล้า'!T40+'6.ปากคาด'!T40+'7.พรเจริญ'!T40+'8.ศรีวิไล'!T40</f>
        <v>0</v>
      </c>
      <c r="U40" s="110">
        <f>+'1.บึงกาฬ'!U40+'2.เซกา'!U40+'3.โซ่พิสัย'!U40+'4.บึงโขงหลง'!U40+'5.บุ่งคล้า'!U40+'6.ปากคาด'!U40+'7.พรเจริญ'!U40+'8.ศรีวิไล'!U40</f>
        <v>0</v>
      </c>
      <c r="V40" s="110">
        <f>+'1.บึงกาฬ'!V40+'2.เซกา'!V40+'3.โซ่พิสัย'!V40+'4.บึงโขงหลง'!V40+'5.บุ่งคล้า'!V40+'6.ปากคาด'!V40+'7.พรเจริญ'!V40+'8.ศรีวิไล'!V40</f>
        <v>0</v>
      </c>
      <c r="W40" s="110">
        <f>+'1.บึงกาฬ'!W40+'2.เซกา'!W40+'3.โซ่พิสัย'!W40+'4.บึงโขงหลง'!W40+'5.บุ่งคล้า'!W40+'6.ปากคาด'!W40+'7.พรเจริญ'!W40+'8.ศรีวิไล'!W40</f>
        <v>0</v>
      </c>
      <c r="X40" s="110">
        <f>+'1.บึงกาฬ'!X40+'2.เซกา'!X40+'3.โซ่พิสัย'!X40+'4.บึงโขงหลง'!X40+'5.บุ่งคล้า'!X40+'6.ปากคาด'!X40+'7.พรเจริญ'!X40+'8.ศรีวิไล'!X40</f>
        <v>0</v>
      </c>
      <c r="Y40" s="110">
        <f>+'1.บึงกาฬ'!Y40+'2.เซกา'!Y40+'3.โซ่พิสัย'!Y40+'4.บึงโขงหลง'!Y40+'5.บุ่งคล้า'!Y40+'6.ปากคาด'!Y40+'7.พรเจริญ'!Y40+'8.ศรีวิไล'!Y40</f>
        <v>0</v>
      </c>
      <c r="Z40" s="110">
        <f>+'1.บึงกาฬ'!Z40+'2.เซกา'!Z40+'3.โซ่พิสัย'!Z40+'4.บึงโขงหลง'!Z40+'5.บุ่งคล้า'!Z40+'6.ปากคาด'!Z40+'7.พรเจริญ'!Z40+'8.ศรีวิไล'!Z40</f>
        <v>0</v>
      </c>
      <c r="AA40" s="110">
        <f>+'1.บึงกาฬ'!AA40+'2.เซกา'!AA40+'3.โซ่พิสัย'!AA40+'4.บึงโขงหลง'!AA40+'5.บุ่งคล้า'!AA40+'6.ปากคาด'!AA40+'7.พรเจริญ'!AA40+'8.ศรีวิไล'!AA40</f>
        <v>0</v>
      </c>
      <c r="AB40" s="110">
        <f>+'1.บึงกาฬ'!AB40+'2.เซกา'!AB40+'3.โซ่พิสัย'!AB40+'4.บึงโขงหลง'!AB40+'5.บุ่งคล้า'!AB40+'6.ปากคาด'!AB40+'7.พรเจริญ'!AB40+'8.ศรีวิไล'!AB40</f>
        <v>0</v>
      </c>
      <c r="AC40" s="110">
        <f>+'1.บึงกาฬ'!AC40+'2.เซกา'!AC40+'3.โซ่พิสัย'!AC40+'4.บึงโขงหลง'!AC40+'5.บุ่งคล้า'!AC40+'6.ปากคาด'!AC40+'7.พรเจริญ'!AC40+'8.ศรีวิไล'!AC40</f>
        <v>0</v>
      </c>
      <c r="AD40" s="110">
        <f t="shared" si="9"/>
        <v>883361.97</v>
      </c>
      <c r="AE40" s="111">
        <f t="shared" si="10"/>
        <v>3.5809965817968803</v>
      </c>
      <c r="AF40" s="110">
        <f t="shared" si="11"/>
        <v>23784686.43</v>
      </c>
      <c r="AG40" s="111">
        <f t="shared" si="12"/>
        <v>96.419003418203133</v>
      </c>
    </row>
    <row r="41" spans="2:33" ht="24" customHeight="1">
      <c r="B41" s="109"/>
      <c r="C41" s="109"/>
      <c r="D41" s="109" t="s">
        <v>126</v>
      </c>
      <c r="E41" s="110">
        <f>+'1.บึงกาฬ'!E41+'2.เซกา'!E41+'3.โซ่พิสัย'!E41+'4.บึงโขงหลง'!E41+'5.บุ่งคล้า'!E41+'6.ปากคาด'!E41+'7.พรเจริญ'!E41+'8.ศรีวิไล'!E41</f>
        <v>0</v>
      </c>
      <c r="F41" s="110">
        <f>+'1.บึงกาฬ'!F41+'2.เซกา'!F41+'3.โซ่พิสัย'!F41+'4.บึงโขงหลง'!F41+'5.บุ่งคล้า'!F41+'6.ปากคาด'!F41+'7.พรเจริญ'!F41+'8.ศรีวิไล'!F41</f>
        <v>0</v>
      </c>
      <c r="G41" s="110">
        <f>+'1.บึงกาฬ'!G41+'2.เซกา'!G41+'3.โซ่พิสัย'!G41+'4.บึงโขงหลง'!G41+'5.บุ่งคล้า'!G41+'6.ปากคาด'!G41+'7.พรเจริญ'!G41+'8.ศรีวิไล'!G41</f>
        <v>0</v>
      </c>
      <c r="H41" s="110">
        <f>+'1.บึงกาฬ'!H41+'2.เซกา'!H41+'3.โซ่พิสัย'!H41+'4.บึงโขงหลง'!H41+'5.บุ่งคล้า'!H41+'6.ปากคาด'!H41+'7.พรเจริญ'!H41+'8.ศรีวิไล'!H41</f>
        <v>0</v>
      </c>
      <c r="I41" s="110">
        <f>+'1.บึงกาฬ'!I41+'2.เซกา'!I41+'3.โซ่พิสัย'!I41+'4.บึงโขงหลง'!I41+'5.บุ่งคล้า'!I41+'6.ปากคาด'!I41+'7.พรเจริญ'!I41+'8.ศรีวิไล'!I41</f>
        <v>0</v>
      </c>
      <c r="J41" s="110">
        <f>+'1.บึงกาฬ'!J41+'2.เซกา'!J41+'3.โซ่พิสัย'!J41+'4.บึงโขงหลง'!J41+'5.บุ่งคล้า'!J41+'6.ปากคาด'!J41+'7.พรเจริญ'!J41+'8.ศรีวิไล'!J41</f>
        <v>0</v>
      </c>
      <c r="K41" s="110">
        <f>+'1.บึงกาฬ'!K41+'2.เซกา'!K41+'3.โซ่พิสัย'!K41+'4.บึงโขงหลง'!K41+'5.บุ่งคล้า'!K41+'6.ปากคาด'!K41+'7.พรเจริญ'!K41+'8.ศรีวิไล'!K41</f>
        <v>0</v>
      </c>
      <c r="L41" s="110">
        <f>+'1.บึงกาฬ'!L41+'2.เซกา'!L41+'3.โซ่พิสัย'!L41+'4.บึงโขงหลง'!L41+'5.บุ่งคล้า'!L41+'6.ปากคาด'!L41+'7.พรเจริญ'!L41+'8.ศรีวิไล'!L41</f>
        <v>0</v>
      </c>
      <c r="M41" s="110">
        <f>+'1.บึงกาฬ'!M41+'2.เซกา'!M41+'3.โซ่พิสัย'!M41+'4.บึงโขงหลง'!M41+'5.บุ่งคล้า'!M41+'6.ปากคาด'!M41+'7.พรเจริญ'!M41+'8.ศรีวิไล'!M41</f>
        <v>0</v>
      </c>
      <c r="N41" s="110">
        <f>+'1.บึงกาฬ'!N41+'2.เซกา'!N41+'3.โซ่พิสัย'!N41+'4.บึงโขงหลง'!N41+'5.บุ่งคล้า'!N41+'6.ปากคาด'!N41+'7.พรเจริญ'!N41+'8.ศรีวิไล'!N41</f>
        <v>0</v>
      </c>
      <c r="O41" s="110">
        <f>+'1.บึงกาฬ'!O41+'2.เซกา'!O41+'3.โซ่พิสัย'!O41+'4.บึงโขงหลง'!O41+'5.บุ่งคล้า'!O41+'6.ปากคาด'!O41+'7.พรเจริญ'!O41+'8.ศรีวิไล'!O41</f>
        <v>0</v>
      </c>
      <c r="P41" s="110">
        <f>+'1.บึงกาฬ'!P41+'2.เซกา'!P41+'3.โซ่พิสัย'!P41+'4.บึงโขงหลง'!P41+'5.บุ่งคล้า'!P41+'6.ปากคาด'!P41+'7.พรเจริญ'!P41+'8.ศรีวิไล'!P41</f>
        <v>0</v>
      </c>
      <c r="Q41" s="110">
        <f>+'1.บึงกาฬ'!Q41+'2.เซกา'!Q41+'3.โซ่พิสัย'!Q41+'4.บึงโขงหลง'!Q41+'5.บุ่งคล้า'!Q41+'6.ปากคาด'!Q41+'7.พรเจริญ'!Q41+'8.ศรีวิไล'!Q41</f>
        <v>0</v>
      </c>
      <c r="R41" s="110">
        <f>+'1.บึงกาฬ'!R41+'2.เซกา'!R41+'3.โซ่พิสัย'!R41+'4.บึงโขงหลง'!R41+'5.บุ่งคล้า'!R41+'6.ปากคาด'!R41+'7.พรเจริญ'!R41+'8.ศรีวิไล'!R41</f>
        <v>0</v>
      </c>
      <c r="S41" s="110">
        <f>+'1.บึงกาฬ'!S41+'2.เซกา'!S41+'3.โซ่พิสัย'!S41+'4.บึงโขงหลง'!S41+'5.บุ่งคล้า'!S41+'6.ปากคาด'!S41+'7.พรเจริญ'!S41+'8.ศรีวิไล'!S41</f>
        <v>0</v>
      </c>
      <c r="T41" s="110">
        <f>+'1.บึงกาฬ'!T41+'2.เซกา'!T41+'3.โซ่พิสัย'!T41+'4.บึงโขงหลง'!T41+'5.บุ่งคล้า'!T41+'6.ปากคาด'!T41+'7.พรเจริญ'!T41+'8.ศรีวิไล'!T41</f>
        <v>0</v>
      </c>
      <c r="U41" s="110">
        <f>+'1.บึงกาฬ'!U41+'2.เซกา'!U41+'3.โซ่พิสัย'!U41+'4.บึงโขงหลง'!U41+'5.บุ่งคล้า'!U41+'6.ปากคาด'!U41+'7.พรเจริญ'!U41+'8.ศรีวิไล'!U41</f>
        <v>0</v>
      </c>
      <c r="V41" s="110">
        <f>+'1.บึงกาฬ'!V41+'2.เซกา'!V41+'3.โซ่พิสัย'!V41+'4.บึงโขงหลง'!V41+'5.บุ่งคล้า'!V41+'6.ปากคาด'!V41+'7.พรเจริญ'!V41+'8.ศรีวิไล'!V41</f>
        <v>0</v>
      </c>
      <c r="W41" s="110">
        <f>+'1.บึงกาฬ'!W41+'2.เซกา'!W41+'3.โซ่พิสัย'!W41+'4.บึงโขงหลง'!W41+'5.บุ่งคล้า'!W41+'6.ปากคาด'!W41+'7.พรเจริญ'!W41+'8.ศรีวิไล'!W41</f>
        <v>0</v>
      </c>
      <c r="X41" s="110">
        <f>+'1.บึงกาฬ'!X41+'2.เซกา'!X41+'3.โซ่พิสัย'!X41+'4.บึงโขงหลง'!X41+'5.บุ่งคล้า'!X41+'6.ปากคาด'!X41+'7.พรเจริญ'!X41+'8.ศรีวิไล'!X41</f>
        <v>0</v>
      </c>
      <c r="Y41" s="110">
        <f>+'1.บึงกาฬ'!Y41+'2.เซกา'!Y41+'3.โซ่พิสัย'!Y41+'4.บึงโขงหลง'!Y41+'5.บุ่งคล้า'!Y41+'6.ปากคาด'!Y41+'7.พรเจริญ'!Y41+'8.ศรีวิไล'!Y41</f>
        <v>0</v>
      </c>
      <c r="Z41" s="110">
        <f>+'1.บึงกาฬ'!Z41+'2.เซกา'!Z41+'3.โซ่พิสัย'!Z41+'4.บึงโขงหลง'!Z41+'5.บุ่งคล้า'!Z41+'6.ปากคาด'!Z41+'7.พรเจริญ'!Z41+'8.ศรีวิไล'!Z41</f>
        <v>0</v>
      </c>
      <c r="AA41" s="110">
        <f>+'1.บึงกาฬ'!AA41+'2.เซกา'!AA41+'3.โซ่พิสัย'!AA41+'4.บึงโขงหลง'!AA41+'5.บุ่งคล้า'!AA41+'6.ปากคาด'!AA41+'7.พรเจริญ'!AA41+'8.ศรีวิไล'!AA41</f>
        <v>0</v>
      </c>
      <c r="AB41" s="110">
        <f>+'1.บึงกาฬ'!AB41+'2.เซกา'!AB41+'3.โซ่พิสัย'!AB41+'4.บึงโขงหลง'!AB41+'5.บุ่งคล้า'!AB41+'6.ปากคาด'!AB41+'7.พรเจริญ'!AB41+'8.ศรีวิไล'!AB41</f>
        <v>0</v>
      </c>
      <c r="AC41" s="110">
        <f>+'1.บึงกาฬ'!AC41+'2.เซกา'!AC41+'3.โซ่พิสัย'!AC41+'4.บึงโขงหลง'!AC41+'5.บุ่งคล้า'!AC41+'6.ปากคาด'!AC41+'7.พรเจริญ'!AC41+'8.ศรีวิไล'!AC41</f>
        <v>0</v>
      </c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f>+'1.บึงกาฬ'!E43+'2.เซกา'!E43+'3.โซ่พิสัย'!E43+'4.บึงโขงหลง'!E43+'5.บุ่งคล้า'!E43+'6.ปากคาด'!E43+'7.พรเจริญ'!E43+'8.ศรีวิไล'!E43</f>
        <v>180394825.12000003</v>
      </c>
      <c r="F43" s="110">
        <f>+'1.บึงกาฬ'!F43+'2.เซกา'!F43+'3.โซ่พิสัย'!F43+'4.บึงโขงหลง'!F43+'5.บุ่งคล้า'!F43+'6.ปากคาด'!F43+'7.พรเจริญ'!F43+'8.ศรีวิไล'!F43</f>
        <v>7966707.1000000006</v>
      </c>
      <c r="G43" s="110">
        <f>+'1.บึงกาฬ'!G43+'2.เซกา'!G43+'3.โซ่พิสัย'!G43+'4.บึงโขงหลง'!G43+'5.บุ่งคล้า'!G43+'6.ปากคาด'!G43+'7.พรเจริญ'!G43+'8.ศรีวิไล'!G43</f>
        <v>0</v>
      </c>
      <c r="H43" s="110">
        <f>+'1.บึงกาฬ'!H43+'2.เซกา'!H43+'3.โซ่พิสัย'!H43+'4.บึงโขงหลง'!H43+'5.บุ่งคล้า'!H43+'6.ปากคาด'!H43+'7.พรเจริญ'!H43+'8.ศรีวิไล'!H43</f>
        <v>0</v>
      </c>
      <c r="I43" s="110">
        <f>+'1.บึงกาฬ'!I43+'2.เซกา'!I43+'3.โซ่พิสัย'!I43+'4.บึงโขงหลง'!I43+'5.บุ่งคล้า'!I43+'6.ปากคาด'!I43+'7.พรเจริญ'!I43+'8.ศรีวิไล'!I43</f>
        <v>0</v>
      </c>
      <c r="J43" s="110">
        <f>+'1.บึงกาฬ'!J43+'2.เซกา'!J43+'3.โซ่พิสัย'!J43+'4.บึงโขงหลง'!J43+'5.บุ่งคล้า'!J43+'6.ปากคาด'!J43+'7.พรเจริญ'!J43+'8.ศรีวิไล'!J43</f>
        <v>0</v>
      </c>
      <c r="K43" s="110">
        <f>+'1.บึงกาฬ'!K43+'2.เซกา'!K43+'3.โซ่พิสัย'!K43+'4.บึงโขงหลง'!K43+'5.บุ่งคล้า'!K43+'6.ปากคาด'!K43+'7.พรเจริญ'!K43+'8.ศรีวิไล'!K43</f>
        <v>0</v>
      </c>
      <c r="L43" s="110">
        <f>+'1.บึงกาฬ'!L43+'2.เซกา'!L43+'3.โซ่พิสัย'!L43+'4.บึงโขงหลง'!L43+'5.บุ่งคล้า'!L43+'6.ปากคาด'!L43+'7.พรเจริญ'!L43+'8.ศรีวิไล'!L43</f>
        <v>0</v>
      </c>
      <c r="M43" s="110">
        <f>+'1.บึงกาฬ'!M43+'2.เซกา'!M43+'3.โซ่พิสัย'!M43+'4.บึงโขงหลง'!M43+'5.บุ่งคล้า'!M43+'6.ปากคาด'!M43+'7.พรเจริญ'!M43+'8.ศรีวิไล'!M43</f>
        <v>0</v>
      </c>
      <c r="N43" s="110">
        <f>+'1.บึงกาฬ'!N43+'2.เซกา'!N43+'3.โซ่พิสัย'!N43+'4.บึงโขงหลง'!N43+'5.บุ่งคล้า'!N43+'6.ปากคาด'!N43+'7.พรเจริญ'!N43+'8.ศรีวิไล'!N43</f>
        <v>0</v>
      </c>
      <c r="O43" s="110">
        <f>+'1.บึงกาฬ'!O43+'2.เซกา'!O43+'3.โซ่พิสัย'!O43+'4.บึงโขงหลง'!O43+'5.บุ่งคล้า'!O43+'6.ปากคาด'!O43+'7.พรเจริญ'!O43+'8.ศรีวิไล'!O43</f>
        <v>0</v>
      </c>
      <c r="P43" s="110">
        <f>+'1.บึงกาฬ'!P43+'2.เซกา'!P43+'3.โซ่พิสัย'!P43+'4.บึงโขงหลง'!P43+'5.บุ่งคล้า'!P43+'6.ปากคาด'!P43+'7.พรเจริญ'!P43+'8.ศรีวิไล'!P43</f>
        <v>0</v>
      </c>
      <c r="Q43" s="110">
        <f>+'1.บึงกาฬ'!Q43+'2.เซกา'!Q43+'3.โซ่พิสัย'!Q43+'4.บึงโขงหลง'!Q43+'5.บุ่งคล้า'!Q43+'6.ปากคาด'!Q43+'7.พรเจริญ'!Q43+'8.ศรีวิไล'!Q43</f>
        <v>0</v>
      </c>
      <c r="R43" s="110">
        <f>+'1.บึงกาฬ'!R43+'2.เซกา'!R43+'3.โซ่พิสัย'!R43+'4.บึงโขงหลง'!R43+'5.บุ่งคล้า'!R43+'6.ปากคาด'!R43+'7.พรเจริญ'!R43+'8.ศรีวิไล'!R43</f>
        <v>0</v>
      </c>
      <c r="S43" s="110">
        <f>+'1.บึงกาฬ'!S43+'2.เซกา'!S43+'3.โซ่พิสัย'!S43+'4.บึงโขงหลง'!S43+'5.บุ่งคล้า'!S43+'6.ปากคาด'!S43+'7.พรเจริญ'!S43+'8.ศรีวิไล'!S43</f>
        <v>0</v>
      </c>
      <c r="T43" s="110">
        <f>+'1.บึงกาฬ'!T43+'2.เซกา'!T43+'3.โซ่พิสัย'!T43+'4.บึงโขงหลง'!T43+'5.บุ่งคล้า'!T43+'6.ปากคาด'!T43+'7.พรเจริญ'!T43+'8.ศรีวิไล'!T43</f>
        <v>0</v>
      </c>
      <c r="U43" s="110">
        <f>+'1.บึงกาฬ'!U43+'2.เซกา'!U43+'3.โซ่พิสัย'!U43+'4.บึงโขงหลง'!U43+'5.บุ่งคล้า'!U43+'6.ปากคาด'!U43+'7.พรเจริญ'!U43+'8.ศรีวิไล'!U43</f>
        <v>0</v>
      </c>
      <c r="V43" s="110">
        <f>+'1.บึงกาฬ'!V43+'2.เซกา'!V43+'3.โซ่พิสัย'!V43+'4.บึงโขงหลง'!V43+'5.บุ่งคล้า'!V43+'6.ปากคาด'!V43+'7.พรเจริญ'!V43+'8.ศรีวิไล'!V43</f>
        <v>0</v>
      </c>
      <c r="W43" s="110">
        <f>+'1.บึงกาฬ'!W43+'2.เซกา'!W43+'3.โซ่พิสัย'!W43+'4.บึงโขงหลง'!W43+'5.บุ่งคล้า'!W43+'6.ปากคาด'!W43+'7.พรเจริญ'!W43+'8.ศรีวิไล'!W43</f>
        <v>0</v>
      </c>
      <c r="X43" s="110">
        <f>+'1.บึงกาฬ'!X43+'2.เซกา'!X43+'3.โซ่พิสัย'!X43+'4.บึงโขงหลง'!X43+'5.บุ่งคล้า'!X43+'6.ปากคาด'!X43+'7.พรเจริญ'!X43+'8.ศรีวิไล'!X43</f>
        <v>0</v>
      </c>
      <c r="Y43" s="110">
        <f>+'1.บึงกาฬ'!Y43+'2.เซกา'!Y43+'3.โซ่พิสัย'!Y43+'4.บึงโขงหลง'!Y43+'5.บุ่งคล้า'!Y43+'6.ปากคาด'!Y43+'7.พรเจริญ'!Y43+'8.ศรีวิไล'!Y43</f>
        <v>0</v>
      </c>
      <c r="Z43" s="110">
        <f>+'1.บึงกาฬ'!Z43+'2.เซกา'!Z43+'3.โซ่พิสัย'!Z43+'4.บึงโขงหลง'!Z43+'5.บุ่งคล้า'!Z43+'6.ปากคาด'!Z43+'7.พรเจริญ'!Z43+'8.ศรีวิไล'!Z43</f>
        <v>0</v>
      </c>
      <c r="AA43" s="110">
        <f>+'1.บึงกาฬ'!AA43+'2.เซกา'!AA43+'3.โซ่พิสัย'!AA43+'4.บึงโขงหลง'!AA43+'5.บุ่งคล้า'!AA43+'6.ปากคาด'!AA43+'7.พรเจริญ'!AA43+'8.ศรีวิไล'!AA43</f>
        <v>0</v>
      </c>
      <c r="AB43" s="110">
        <f>+'1.บึงกาฬ'!AB43+'2.เซกา'!AB43+'3.โซ่พิสัย'!AB43+'4.บึงโขงหลง'!AB43+'5.บุ่งคล้า'!AB43+'6.ปากคาด'!AB43+'7.พรเจริญ'!AB43+'8.ศรีวิไล'!AB43</f>
        <v>0</v>
      </c>
      <c r="AC43" s="110">
        <f>+'1.บึงกาฬ'!AC43+'2.เซกา'!AC43+'3.โซ่พิสัย'!AC43+'4.บึงโขงหลง'!AC43+'5.บุ่งคล้า'!AC43+'6.ปากคาด'!AC43+'7.พรเจริญ'!AC43+'8.ศรีวิไล'!AC43</f>
        <v>0</v>
      </c>
      <c r="AD43" s="110">
        <f>SUM(F43:AC43)</f>
        <v>7966707.1000000006</v>
      </c>
      <c r="AE43" s="111">
        <f>+AD43*100/E43</f>
        <v>4.4162614391518629</v>
      </c>
      <c r="AF43" s="110">
        <f>+E43-AD43</f>
        <v>172428118.02000004</v>
      </c>
      <c r="AG43" s="111">
        <f>+AF43*100/E43</f>
        <v>95.583738560848133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f>+'1.บึงกาฬ'!E45+'2.เซกา'!E45+'3.โซ่พิสัย'!E45+'4.บึงโขงหลง'!E45+'5.บุ่งคล้า'!E45+'6.ปากคาด'!E45+'7.พรเจริญ'!E45+'8.ศรีวิไล'!E45</f>
        <v>116509520.182</v>
      </c>
      <c r="F45" s="110">
        <f>+'1.บึงกาฬ'!F45+'2.เซกา'!F45+'3.โซ่พิสัย'!F45+'4.บึงโขงหลง'!F45+'5.บุ่งคล้า'!F45+'6.ปากคาด'!F45+'7.พรเจริญ'!F45+'8.ศรีวิไล'!F45</f>
        <v>3861361.6299999994</v>
      </c>
      <c r="G45" s="110">
        <f>+'1.บึงกาฬ'!G45+'2.เซกา'!G45+'3.โซ่พิสัย'!G45+'4.บึงโขงหลง'!G45+'5.บุ่งคล้า'!G45+'6.ปากคาด'!G45+'7.พรเจริญ'!G45+'8.ศรีวิไล'!G45</f>
        <v>0</v>
      </c>
      <c r="H45" s="110">
        <f>+'1.บึงกาฬ'!H45+'2.เซกา'!H45+'3.โซ่พิสัย'!H45+'4.บึงโขงหลง'!H45+'5.บุ่งคล้า'!H45+'6.ปากคาด'!H45+'7.พรเจริญ'!H45+'8.ศรีวิไล'!H45</f>
        <v>0</v>
      </c>
      <c r="I45" s="110">
        <f>+'1.บึงกาฬ'!I45+'2.เซกา'!I45+'3.โซ่พิสัย'!I45+'4.บึงโขงหลง'!I45+'5.บุ่งคล้า'!I45+'6.ปากคาด'!I45+'7.พรเจริญ'!I45+'8.ศรีวิไล'!I45</f>
        <v>0</v>
      </c>
      <c r="J45" s="110">
        <f>+'1.บึงกาฬ'!J45+'2.เซกา'!J45+'3.โซ่พิสัย'!J45+'4.บึงโขงหลง'!J45+'5.บุ่งคล้า'!J45+'6.ปากคาด'!J45+'7.พรเจริญ'!J45+'8.ศรีวิไล'!J45</f>
        <v>0</v>
      </c>
      <c r="K45" s="110">
        <f>+'1.บึงกาฬ'!K45+'2.เซกา'!K45+'3.โซ่พิสัย'!K45+'4.บึงโขงหลง'!K45+'5.บุ่งคล้า'!K45+'6.ปากคาด'!K45+'7.พรเจริญ'!K45+'8.ศรีวิไล'!K45</f>
        <v>0</v>
      </c>
      <c r="L45" s="110">
        <f>+'1.บึงกาฬ'!L45+'2.เซกา'!L45+'3.โซ่พิสัย'!L45+'4.บึงโขงหลง'!L45+'5.บุ่งคล้า'!L45+'6.ปากคาด'!L45+'7.พรเจริญ'!L45+'8.ศรีวิไล'!L45</f>
        <v>0</v>
      </c>
      <c r="M45" s="110">
        <f>+'1.บึงกาฬ'!M45+'2.เซกา'!M45+'3.โซ่พิสัย'!M45+'4.บึงโขงหลง'!M45+'5.บุ่งคล้า'!M45+'6.ปากคาด'!M45+'7.พรเจริญ'!M45+'8.ศรีวิไล'!M45</f>
        <v>0</v>
      </c>
      <c r="N45" s="110">
        <f>+'1.บึงกาฬ'!N45+'2.เซกา'!N45+'3.โซ่พิสัย'!N45+'4.บึงโขงหลง'!N45+'5.บุ่งคล้า'!N45+'6.ปากคาด'!N45+'7.พรเจริญ'!N45+'8.ศรีวิไล'!N45</f>
        <v>0</v>
      </c>
      <c r="O45" s="110">
        <f>+'1.บึงกาฬ'!O45+'2.เซกา'!O45+'3.โซ่พิสัย'!O45+'4.บึงโขงหลง'!O45+'5.บุ่งคล้า'!O45+'6.ปากคาด'!O45+'7.พรเจริญ'!O45+'8.ศรีวิไล'!O45</f>
        <v>0</v>
      </c>
      <c r="P45" s="110">
        <f>+'1.บึงกาฬ'!P45+'2.เซกา'!P45+'3.โซ่พิสัย'!P45+'4.บึงโขงหลง'!P45+'5.บุ่งคล้า'!P45+'6.ปากคาด'!P45+'7.พรเจริญ'!P45+'8.ศรีวิไล'!P45</f>
        <v>0</v>
      </c>
      <c r="Q45" s="110">
        <f>+'1.บึงกาฬ'!Q45+'2.เซกา'!Q45+'3.โซ่พิสัย'!Q45+'4.บึงโขงหลง'!Q45+'5.บุ่งคล้า'!Q45+'6.ปากคาด'!Q45+'7.พรเจริญ'!Q45+'8.ศรีวิไล'!Q45</f>
        <v>0</v>
      </c>
      <c r="R45" s="110">
        <f>+'1.บึงกาฬ'!R45+'2.เซกา'!R45+'3.โซ่พิสัย'!R45+'4.บึงโขงหลง'!R45+'5.บุ่งคล้า'!R45+'6.ปากคาด'!R45+'7.พรเจริญ'!R45+'8.ศรีวิไล'!R45</f>
        <v>0</v>
      </c>
      <c r="S45" s="110">
        <f>+'1.บึงกาฬ'!S45+'2.เซกา'!S45+'3.โซ่พิสัย'!S45+'4.บึงโขงหลง'!S45+'5.บุ่งคล้า'!S45+'6.ปากคาด'!S45+'7.พรเจริญ'!S45+'8.ศรีวิไล'!S45</f>
        <v>0</v>
      </c>
      <c r="T45" s="110">
        <f>+'1.บึงกาฬ'!T45+'2.เซกา'!T45+'3.โซ่พิสัย'!T45+'4.บึงโขงหลง'!T45+'5.บุ่งคล้า'!T45+'6.ปากคาด'!T45+'7.พรเจริญ'!T45+'8.ศรีวิไล'!T45</f>
        <v>0</v>
      </c>
      <c r="U45" s="110">
        <f>+'1.บึงกาฬ'!U45+'2.เซกา'!U45+'3.โซ่พิสัย'!U45+'4.บึงโขงหลง'!U45+'5.บุ่งคล้า'!U45+'6.ปากคาด'!U45+'7.พรเจริญ'!U45+'8.ศรีวิไล'!U45</f>
        <v>0</v>
      </c>
      <c r="V45" s="110">
        <f>+'1.บึงกาฬ'!V45+'2.เซกา'!V45+'3.โซ่พิสัย'!V45+'4.บึงโขงหลง'!V45+'5.บุ่งคล้า'!V45+'6.ปากคาด'!V45+'7.พรเจริญ'!V45+'8.ศรีวิไล'!V45</f>
        <v>0</v>
      </c>
      <c r="W45" s="110">
        <f>+'1.บึงกาฬ'!W45+'2.เซกา'!W45+'3.โซ่พิสัย'!W45+'4.บึงโขงหลง'!W45+'5.บุ่งคล้า'!W45+'6.ปากคาด'!W45+'7.พรเจริญ'!W45+'8.ศรีวิไล'!W45</f>
        <v>0</v>
      </c>
      <c r="X45" s="110">
        <f>+'1.บึงกาฬ'!X45+'2.เซกา'!X45+'3.โซ่พิสัย'!X45+'4.บึงโขงหลง'!X45+'5.บุ่งคล้า'!X45+'6.ปากคาด'!X45+'7.พรเจริญ'!X45+'8.ศรีวิไล'!X45</f>
        <v>0</v>
      </c>
      <c r="Y45" s="110">
        <f>+'1.บึงกาฬ'!Y45+'2.เซกา'!Y45+'3.โซ่พิสัย'!Y45+'4.บึงโขงหลง'!Y45+'5.บุ่งคล้า'!Y45+'6.ปากคาด'!Y45+'7.พรเจริญ'!Y45+'8.ศรีวิไล'!Y45</f>
        <v>0</v>
      </c>
      <c r="Z45" s="110">
        <f>+'1.บึงกาฬ'!Z45+'2.เซกา'!Z45+'3.โซ่พิสัย'!Z45+'4.บึงโขงหลง'!Z45+'5.บุ่งคล้า'!Z45+'6.ปากคาด'!Z45+'7.พรเจริญ'!Z45+'8.ศรีวิไล'!Z45</f>
        <v>0</v>
      </c>
      <c r="AA45" s="110">
        <f>+'1.บึงกาฬ'!AA45+'2.เซกา'!AA45+'3.โซ่พิสัย'!AA45+'4.บึงโขงหลง'!AA45+'5.บุ่งคล้า'!AA45+'6.ปากคาด'!AA45+'7.พรเจริญ'!AA45+'8.ศรีวิไล'!AA45</f>
        <v>0</v>
      </c>
      <c r="AB45" s="110">
        <f>+'1.บึงกาฬ'!AB45+'2.เซกา'!AB45+'3.โซ่พิสัย'!AB45+'4.บึงโขงหลง'!AB45+'5.บุ่งคล้า'!AB45+'6.ปากคาด'!AB45+'7.พรเจริญ'!AB45+'8.ศรีวิไล'!AB45</f>
        <v>0</v>
      </c>
      <c r="AC45" s="110">
        <f>+'1.บึงกาฬ'!AC45+'2.เซกา'!AC45+'3.โซ่พิสัย'!AC45+'4.บึงโขงหลง'!AC45+'5.บุ่งคล้า'!AC45+'6.ปากคาด'!AC45+'7.พรเจริญ'!AC45+'8.ศรีวิไล'!AC45</f>
        <v>0</v>
      </c>
      <c r="AD45" s="110">
        <f t="shared" ref="AD45:AD53" si="13">SUM(F45:AC45)</f>
        <v>3861361.6299999994</v>
      </c>
      <c r="AE45" s="111">
        <f t="shared" ref="AE45:AE53" si="14">+AD45*100/E45</f>
        <v>3.3142026711363592</v>
      </c>
      <c r="AF45" s="110">
        <f t="shared" ref="AF45:AF53" si="15">+E45-AD45</f>
        <v>112648158.552</v>
      </c>
      <c r="AG45" s="111">
        <f t="shared" ref="AG45:AG53" si="16">+AF45*100/E45</f>
        <v>96.685797328863643</v>
      </c>
    </row>
    <row r="46" spans="2:33" ht="24" customHeight="1">
      <c r="B46" s="109"/>
      <c r="C46" s="109"/>
      <c r="D46" s="109" t="s">
        <v>131</v>
      </c>
      <c r="E46" s="110">
        <f>+'1.บึงกาฬ'!E46+'2.เซกา'!E46+'3.โซ่พิสัย'!E46+'4.บึงโขงหลง'!E46+'5.บุ่งคล้า'!E46+'6.ปากคาด'!E46+'7.พรเจริญ'!E46+'8.ศรีวิไล'!E46</f>
        <v>49710583.619999997</v>
      </c>
      <c r="F46" s="110">
        <f>+'1.บึงกาฬ'!F46+'2.เซกา'!F46+'3.โซ่พิสัย'!F46+'4.บึงโขงหลง'!F46+'5.บุ่งคล้า'!F46+'6.ปากคาด'!F46+'7.พรเจริญ'!F46+'8.ศรีวิไล'!F46</f>
        <v>1843942</v>
      </c>
      <c r="G46" s="110">
        <f>+'1.บึงกาฬ'!G46+'2.เซกา'!G46+'3.โซ่พิสัย'!G46+'4.บึงโขงหลง'!G46+'5.บุ่งคล้า'!G46+'6.ปากคาด'!G46+'7.พรเจริญ'!G46+'8.ศรีวิไล'!G46</f>
        <v>0</v>
      </c>
      <c r="H46" s="110">
        <f>+'1.บึงกาฬ'!H46+'2.เซกา'!H46+'3.โซ่พิสัย'!H46+'4.บึงโขงหลง'!H46+'5.บุ่งคล้า'!H46+'6.ปากคาด'!H46+'7.พรเจริญ'!H46+'8.ศรีวิไล'!H46</f>
        <v>0</v>
      </c>
      <c r="I46" s="110">
        <f>+'1.บึงกาฬ'!I46+'2.เซกา'!I46+'3.โซ่พิสัย'!I46+'4.บึงโขงหลง'!I46+'5.บุ่งคล้า'!I46+'6.ปากคาด'!I46+'7.พรเจริญ'!I46+'8.ศรีวิไล'!I46</f>
        <v>0</v>
      </c>
      <c r="J46" s="110">
        <f>+'1.บึงกาฬ'!J46+'2.เซกา'!J46+'3.โซ่พิสัย'!J46+'4.บึงโขงหลง'!J46+'5.บุ่งคล้า'!J46+'6.ปากคาด'!J46+'7.พรเจริญ'!J46+'8.ศรีวิไล'!J46</f>
        <v>0</v>
      </c>
      <c r="K46" s="110">
        <f>+'1.บึงกาฬ'!K46+'2.เซกา'!K46+'3.โซ่พิสัย'!K46+'4.บึงโขงหลง'!K46+'5.บุ่งคล้า'!K46+'6.ปากคาด'!K46+'7.พรเจริญ'!K46+'8.ศรีวิไล'!K46</f>
        <v>0</v>
      </c>
      <c r="L46" s="110">
        <f>+'1.บึงกาฬ'!L46+'2.เซกา'!L46+'3.โซ่พิสัย'!L46+'4.บึงโขงหลง'!L46+'5.บุ่งคล้า'!L46+'6.ปากคาด'!L46+'7.พรเจริญ'!L46+'8.ศรีวิไล'!L46</f>
        <v>0</v>
      </c>
      <c r="M46" s="110">
        <f>+'1.บึงกาฬ'!M46+'2.เซกา'!M46+'3.โซ่พิสัย'!M46+'4.บึงโขงหลง'!M46+'5.บุ่งคล้า'!M46+'6.ปากคาด'!M46+'7.พรเจริญ'!M46+'8.ศรีวิไล'!M46</f>
        <v>0</v>
      </c>
      <c r="N46" s="110">
        <f>+'1.บึงกาฬ'!N46+'2.เซกา'!N46+'3.โซ่พิสัย'!N46+'4.บึงโขงหลง'!N46+'5.บุ่งคล้า'!N46+'6.ปากคาด'!N46+'7.พรเจริญ'!N46+'8.ศรีวิไล'!N46</f>
        <v>0</v>
      </c>
      <c r="O46" s="110">
        <f>+'1.บึงกาฬ'!O46+'2.เซกา'!O46+'3.โซ่พิสัย'!O46+'4.บึงโขงหลง'!O46+'5.บุ่งคล้า'!O46+'6.ปากคาด'!O46+'7.พรเจริญ'!O46+'8.ศรีวิไล'!O46</f>
        <v>0</v>
      </c>
      <c r="P46" s="110">
        <f>+'1.บึงกาฬ'!P46+'2.เซกา'!P46+'3.โซ่พิสัย'!P46+'4.บึงโขงหลง'!P46+'5.บุ่งคล้า'!P46+'6.ปากคาด'!P46+'7.พรเจริญ'!P46+'8.ศรีวิไล'!P46</f>
        <v>0</v>
      </c>
      <c r="Q46" s="110">
        <f>+'1.บึงกาฬ'!Q46+'2.เซกา'!Q46+'3.โซ่พิสัย'!Q46+'4.บึงโขงหลง'!Q46+'5.บุ่งคล้า'!Q46+'6.ปากคาด'!Q46+'7.พรเจริญ'!Q46+'8.ศรีวิไล'!Q46</f>
        <v>0</v>
      </c>
      <c r="R46" s="110">
        <f>+'1.บึงกาฬ'!R46+'2.เซกา'!R46+'3.โซ่พิสัย'!R46+'4.บึงโขงหลง'!R46+'5.บุ่งคล้า'!R46+'6.ปากคาด'!R46+'7.พรเจริญ'!R46+'8.ศรีวิไล'!R46</f>
        <v>0</v>
      </c>
      <c r="S46" s="110">
        <f>+'1.บึงกาฬ'!S46+'2.เซกา'!S46+'3.โซ่พิสัย'!S46+'4.บึงโขงหลง'!S46+'5.บุ่งคล้า'!S46+'6.ปากคาด'!S46+'7.พรเจริญ'!S46+'8.ศรีวิไล'!S46</f>
        <v>0</v>
      </c>
      <c r="T46" s="110">
        <f>+'1.บึงกาฬ'!T46+'2.เซกา'!T46+'3.โซ่พิสัย'!T46+'4.บึงโขงหลง'!T46+'5.บุ่งคล้า'!T46+'6.ปากคาด'!T46+'7.พรเจริญ'!T46+'8.ศรีวิไล'!T46</f>
        <v>0</v>
      </c>
      <c r="U46" s="110">
        <f>+'1.บึงกาฬ'!U46+'2.เซกา'!U46+'3.โซ่พิสัย'!U46+'4.บึงโขงหลง'!U46+'5.บุ่งคล้า'!U46+'6.ปากคาด'!U46+'7.พรเจริญ'!U46+'8.ศรีวิไล'!U46</f>
        <v>0</v>
      </c>
      <c r="V46" s="110">
        <f>+'1.บึงกาฬ'!V46+'2.เซกา'!V46+'3.โซ่พิสัย'!V46+'4.บึงโขงหลง'!V46+'5.บุ่งคล้า'!V46+'6.ปากคาด'!V46+'7.พรเจริญ'!V46+'8.ศรีวิไล'!V46</f>
        <v>0</v>
      </c>
      <c r="W46" s="110">
        <f>+'1.บึงกาฬ'!W46+'2.เซกา'!W46+'3.โซ่พิสัย'!W46+'4.บึงโขงหลง'!W46+'5.บุ่งคล้า'!W46+'6.ปากคาด'!W46+'7.พรเจริญ'!W46+'8.ศรีวิไล'!W46</f>
        <v>0</v>
      </c>
      <c r="X46" s="110">
        <f>+'1.บึงกาฬ'!X46+'2.เซกา'!X46+'3.โซ่พิสัย'!X46+'4.บึงโขงหลง'!X46+'5.บุ่งคล้า'!X46+'6.ปากคาด'!X46+'7.พรเจริญ'!X46+'8.ศรีวิไล'!X46</f>
        <v>0</v>
      </c>
      <c r="Y46" s="110">
        <f>+'1.บึงกาฬ'!Y46+'2.เซกา'!Y46+'3.โซ่พิสัย'!Y46+'4.บึงโขงหลง'!Y46+'5.บุ่งคล้า'!Y46+'6.ปากคาด'!Y46+'7.พรเจริญ'!Y46+'8.ศรีวิไล'!Y46</f>
        <v>0</v>
      </c>
      <c r="Z46" s="110">
        <f>+'1.บึงกาฬ'!Z46+'2.เซกา'!Z46+'3.โซ่พิสัย'!Z46+'4.บึงโขงหลง'!Z46+'5.บุ่งคล้า'!Z46+'6.ปากคาด'!Z46+'7.พรเจริญ'!Z46+'8.ศรีวิไล'!Z46</f>
        <v>0</v>
      </c>
      <c r="AA46" s="110">
        <f>+'1.บึงกาฬ'!AA46+'2.เซกา'!AA46+'3.โซ่พิสัย'!AA46+'4.บึงโขงหลง'!AA46+'5.บุ่งคล้า'!AA46+'6.ปากคาด'!AA46+'7.พรเจริญ'!AA46+'8.ศรีวิไล'!AA46</f>
        <v>0</v>
      </c>
      <c r="AB46" s="110">
        <f>+'1.บึงกาฬ'!AB46+'2.เซกา'!AB46+'3.โซ่พิสัย'!AB46+'4.บึงโขงหลง'!AB46+'5.บุ่งคล้า'!AB46+'6.ปากคาด'!AB46+'7.พรเจริญ'!AB46+'8.ศรีวิไล'!AB46</f>
        <v>0</v>
      </c>
      <c r="AC46" s="110">
        <f>+'1.บึงกาฬ'!AC46+'2.เซกา'!AC46+'3.โซ่พิสัย'!AC46+'4.บึงโขงหลง'!AC46+'5.บุ่งคล้า'!AC46+'6.ปากคาด'!AC46+'7.พรเจริญ'!AC46+'8.ศรีวิไล'!AC46</f>
        <v>0</v>
      </c>
      <c r="AD46" s="110">
        <f t="shared" si="13"/>
        <v>1843942</v>
      </c>
      <c r="AE46" s="111">
        <f t="shared" si="14"/>
        <v>3.7093549617030228</v>
      </c>
      <c r="AF46" s="110">
        <f t="shared" si="15"/>
        <v>47866641.619999997</v>
      </c>
      <c r="AG46" s="111">
        <f t="shared" si="16"/>
        <v>96.290645038296987</v>
      </c>
    </row>
    <row r="47" spans="2:33" ht="24" customHeight="1">
      <c r="B47" s="109"/>
      <c r="C47" s="109"/>
      <c r="D47" s="109" t="s">
        <v>132</v>
      </c>
      <c r="E47" s="110">
        <f>+'1.บึงกาฬ'!E47+'2.เซกา'!E47+'3.โซ่พิสัย'!E47+'4.บึงโขงหลง'!E47+'5.บุ่งคล้า'!E47+'6.ปากคาด'!E47+'7.พรเจริญ'!E47+'8.ศรีวิไล'!E47</f>
        <v>1962159.94</v>
      </c>
      <c r="F47" s="110">
        <f>+'1.บึงกาฬ'!F47+'2.เซกา'!F47+'3.โซ่พิสัย'!F47+'4.บึงโขงหลง'!F47+'5.บุ่งคล้า'!F47+'6.ปากคาด'!F47+'7.พรเจริญ'!F47+'8.ศรีวิไล'!F47</f>
        <v>19750</v>
      </c>
      <c r="G47" s="110">
        <f>+'1.บึงกาฬ'!G47+'2.เซกา'!G47+'3.โซ่พิสัย'!G47+'4.บึงโขงหลง'!G47+'5.บุ่งคล้า'!G47+'6.ปากคาด'!G47+'7.พรเจริญ'!G47+'8.ศรีวิไล'!G47</f>
        <v>0</v>
      </c>
      <c r="H47" s="110">
        <f>+'1.บึงกาฬ'!H47+'2.เซกา'!H47+'3.โซ่พิสัย'!H47+'4.บึงโขงหลง'!H47+'5.บุ่งคล้า'!H47+'6.ปากคาด'!H47+'7.พรเจริญ'!H47+'8.ศรีวิไล'!H47</f>
        <v>0</v>
      </c>
      <c r="I47" s="110">
        <f>+'1.บึงกาฬ'!I47+'2.เซกา'!I47+'3.โซ่พิสัย'!I47+'4.บึงโขงหลง'!I47+'5.บุ่งคล้า'!I47+'6.ปากคาด'!I47+'7.พรเจริญ'!I47+'8.ศรีวิไล'!I47</f>
        <v>0</v>
      </c>
      <c r="J47" s="110">
        <f>+'1.บึงกาฬ'!J47+'2.เซกา'!J47+'3.โซ่พิสัย'!J47+'4.บึงโขงหลง'!J47+'5.บุ่งคล้า'!J47+'6.ปากคาด'!J47+'7.พรเจริญ'!J47+'8.ศรีวิไล'!J47</f>
        <v>0</v>
      </c>
      <c r="K47" s="110">
        <f>+'1.บึงกาฬ'!K47+'2.เซกา'!K47+'3.โซ่พิสัย'!K47+'4.บึงโขงหลง'!K47+'5.บุ่งคล้า'!K47+'6.ปากคาด'!K47+'7.พรเจริญ'!K47+'8.ศรีวิไล'!K47</f>
        <v>0</v>
      </c>
      <c r="L47" s="110">
        <f>+'1.บึงกาฬ'!L47+'2.เซกา'!L47+'3.โซ่พิสัย'!L47+'4.บึงโขงหลง'!L47+'5.บุ่งคล้า'!L47+'6.ปากคาด'!L47+'7.พรเจริญ'!L47+'8.ศรีวิไล'!L47</f>
        <v>0</v>
      </c>
      <c r="M47" s="110">
        <f>+'1.บึงกาฬ'!M47+'2.เซกา'!M47+'3.โซ่พิสัย'!M47+'4.บึงโขงหลง'!M47+'5.บุ่งคล้า'!M47+'6.ปากคาด'!M47+'7.พรเจริญ'!M47+'8.ศรีวิไล'!M47</f>
        <v>0</v>
      </c>
      <c r="N47" s="110">
        <f>+'1.บึงกาฬ'!N47+'2.เซกา'!N47+'3.โซ่พิสัย'!N47+'4.บึงโขงหลง'!N47+'5.บุ่งคล้า'!N47+'6.ปากคาด'!N47+'7.พรเจริญ'!N47+'8.ศรีวิไล'!N47</f>
        <v>0</v>
      </c>
      <c r="O47" s="110">
        <f>+'1.บึงกาฬ'!O47+'2.เซกา'!O47+'3.โซ่พิสัย'!O47+'4.บึงโขงหลง'!O47+'5.บุ่งคล้า'!O47+'6.ปากคาด'!O47+'7.พรเจริญ'!O47+'8.ศรีวิไล'!O47</f>
        <v>0</v>
      </c>
      <c r="P47" s="110">
        <f>+'1.บึงกาฬ'!P47+'2.เซกา'!P47+'3.โซ่พิสัย'!P47+'4.บึงโขงหลง'!P47+'5.บุ่งคล้า'!P47+'6.ปากคาด'!P47+'7.พรเจริญ'!P47+'8.ศรีวิไล'!P47</f>
        <v>0</v>
      </c>
      <c r="Q47" s="110">
        <f>+'1.บึงกาฬ'!Q47+'2.เซกา'!Q47+'3.โซ่พิสัย'!Q47+'4.บึงโขงหลง'!Q47+'5.บุ่งคล้า'!Q47+'6.ปากคาด'!Q47+'7.พรเจริญ'!Q47+'8.ศรีวิไล'!Q47</f>
        <v>0</v>
      </c>
      <c r="R47" s="110">
        <f>+'1.บึงกาฬ'!R47+'2.เซกา'!R47+'3.โซ่พิสัย'!R47+'4.บึงโขงหลง'!R47+'5.บุ่งคล้า'!R47+'6.ปากคาด'!R47+'7.พรเจริญ'!R47+'8.ศรีวิไล'!R47</f>
        <v>0</v>
      </c>
      <c r="S47" s="110">
        <f>+'1.บึงกาฬ'!S47+'2.เซกา'!S47+'3.โซ่พิสัย'!S47+'4.บึงโขงหลง'!S47+'5.บุ่งคล้า'!S47+'6.ปากคาด'!S47+'7.พรเจริญ'!S47+'8.ศรีวิไล'!S47</f>
        <v>0</v>
      </c>
      <c r="T47" s="110">
        <f>+'1.บึงกาฬ'!T47+'2.เซกา'!T47+'3.โซ่พิสัย'!T47+'4.บึงโขงหลง'!T47+'5.บุ่งคล้า'!T47+'6.ปากคาด'!T47+'7.พรเจริญ'!T47+'8.ศรีวิไล'!T47</f>
        <v>0</v>
      </c>
      <c r="U47" s="110">
        <f>+'1.บึงกาฬ'!U47+'2.เซกา'!U47+'3.โซ่พิสัย'!U47+'4.บึงโขงหลง'!U47+'5.บุ่งคล้า'!U47+'6.ปากคาด'!U47+'7.พรเจริญ'!U47+'8.ศรีวิไล'!U47</f>
        <v>0</v>
      </c>
      <c r="V47" s="110">
        <f>+'1.บึงกาฬ'!V47+'2.เซกา'!V47+'3.โซ่พิสัย'!V47+'4.บึงโขงหลง'!V47+'5.บุ่งคล้า'!V47+'6.ปากคาด'!V47+'7.พรเจริญ'!V47+'8.ศรีวิไล'!V47</f>
        <v>0</v>
      </c>
      <c r="W47" s="110">
        <f>+'1.บึงกาฬ'!W47+'2.เซกา'!W47+'3.โซ่พิสัย'!W47+'4.บึงโขงหลง'!W47+'5.บุ่งคล้า'!W47+'6.ปากคาด'!W47+'7.พรเจริญ'!W47+'8.ศรีวิไล'!W47</f>
        <v>0</v>
      </c>
      <c r="X47" s="110">
        <f>+'1.บึงกาฬ'!X47+'2.เซกา'!X47+'3.โซ่พิสัย'!X47+'4.บึงโขงหลง'!X47+'5.บุ่งคล้า'!X47+'6.ปากคาด'!X47+'7.พรเจริญ'!X47+'8.ศรีวิไล'!X47</f>
        <v>0</v>
      </c>
      <c r="Y47" s="110">
        <f>+'1.บึงกาฬ'!Y47+'2.เซกา'!Y47+'3.โซ่พิสัย'!Y47+'4.บึงโขงหลง'!Y47+'5.บุ่งคล้า'!Y47+'6.ปากคาด'!Y47+'7.พรเจริญ'!Y47+'8.ศรีวิไล'!Y47</f>
        <v>0</v>
      </c>
      <c r="Z47" s="110">
        <f>+'1.บึงกาฬ'!Z47+'2.เซกา'!Z47+'3.โซ่พิสัย'!Z47+'4.บึงโขงหลง'!Z47+'5.บุ่งคล้า'!Z47+'6.ปากคาด'!Z47+'7.พรเจริญ'!Z47+'8.ศรีวิไล'!Z47</f>
        <v>0</v>
      </c>
      <c r="AA47" s="110">
        <f>+'1.บึงกาฬ'!AA47+'2.เซกา'!AA47+'3.โซ่พิสัย'!AA47+'4.บึงโขงหลง'!AA47+'5.บุ่งคล้า'!AA47+'6.ปากคาด'!AA47+'7.พรเจริญ'!AA47+'8.ศรีวิไล'!AA47</f>
        <v>0</v>
      </c>
      <c r="AB47" s="110">
        <f>+'1.บึงกาฬ'!AB47+'2.เซกา'!AB47+'3.โซ่พิสัย'!AB47+'4.บึงโขงหลง'!AB47+'5.บุ่งคล้า'!AB47+'6.ปากคาด'!AB47+'7.พรเจริญ'!AB47+'8.ศรีวิไล'!AB47</f>
        <v>0</v>
      </c>
      <c r="AC47" s="110">
        <f>+'1.บึงกาฬ'!AC47+'2.เซกา'!AC47+'3.โซ่พิสัย'!AC47+'4.บึงโขงหลง'!AC47+'5.บุ่งคล้า'!AC47+'6.ปากคาด'!AC47+'7.พรเจริญ'!AC47+'8.ศรีวิไล'!AC47</f>
        <v>0</v>
      </c>
      <c r="AD47" s="110">
        <f t="shared" si="13"/>
        <v>19750</v>
      </c>
      <c r="AE47" s="111">
        <f t="shared" si="14"/>
        <v>1.0065438396423485</v>
      </c>
      <c r="AF47" s="110">
        <f t="shared" si="15"/>
        <v>1942409.94</v>
      </c>
      <c r="AG47" s="111">
        <f t="shared" si="16"/>
        <v>98.993456160357653</v>
      </c>
    </row>
    <row r="48" spans="2:33" ht="24" customHeight="1">
      <c r="B48" s="109"/>
      <c r="C48" s="109"/>
      <c r="D48" s="109" t="s">
        <v>133</v>
      </c>
      <c r="E48" s="110">
        <f>+'1.บึงกาฬ'!E48+'2.เซกา'!E48+'3.โซ่พิสัย'!E48+'4.บึงโขงหลง'!E48+'5.บุ่งคล้า'!E48+'6.ปากคาด'!E48+'7.พรเจริญ'!E48+'8.ศรีวิไล'!E48</f>
        <v>6247332.4900000002</v>
      </c>
      <c r="F48" s="110">
        <f>+'1.บึงกาฬ'!F48+'2.เซกา'!F48+'3.โซ่พิสัย'!F48+'4.บึงโขงหลง'!F48+'5.บุ่งคล้า'!F48+'6.ปากคาด'!F48+'7.พรเจริญ'!F48+'8.ศรีวิไล'!F48</f>
        <v>234001.6</v>
      </c>
      <c r="G48" s="110">
        <f>+'1.บึงกาฬ'!G48+'2.เซกา'!G48+'3.โซ่พิสัย'!G48+'4.บึงโขงหลง'!G48+'5.บุ่งคล้า'!G48+'6.ปากคาด'!G48+'7.พรเจริญ'!G48+'8.ศรีวิไล'!G48</f>
        <v>0</v>
      </c>
      <c r="H48" s="110">
        <f>+'1.บึงกาฬ'!H48+'2.เซกา'!H48+'3.โซ่พิสัย'!H48+'4.บึงโขงหลง'!H48+'5.บุ่งคล้า'!H48+'6.ปากคาด'!H48+'7.พรเจริญ'!H48+'8.ศรีวิไล'!H48</f>
        <v>0</v>
      </c>
      <c r="I48" s="110">
        <f>+'1.บึงกาฬ'!I48+'2.เซกา'!I48+'3.โซ่พิสัย'!I48+'4.บึงโขงหลง'!I48+'5.บุ่งคล้า'!I48+'6.ปากคาด'!I48+'7.พรเจริญ'!I48+'8.ศรีวิไล'!I48</f>
        <v>0</v>
      </c>
      <c r="J48" s="110">
        <f>+'1.บึงกาฬ'!J48+'2.เซกา'!J48+'3.โซ่พิสัย'!J48+'4.บึงโขงหลง'!J48+'5.บุ่งคล้า'!J48+'6.ปากคาด'!J48+'7.พรเจริญ'!J48+'8.ศรีวิไล'!J48</f>
        <v>0</v>
      </c>
      <c r="K48" s="110">
        <f>+'1.บึงกาฬ'!K48+'2.เซกา'!K48+'3.โซ่พิสัย'!K48+'4.บึงโขงหลง'!K48+'5.บุ่งคล้า'!K48+'6.ปากคาด'!K48+'7.พรเจริญ'!K48+'8.ศรีวิไล'!K48</f>
        <v>0</v>
      </c>
      <c r="L48" s="110">
        <f>+'1.บึงกาฬ'!L48+'2.เซกา'!L48+'3.โซ่พิสัย'!L48+'4.บึงโขงหลง'!L48+'5.บุ่งคล้า'!L48+'6.ปากคาด'!L48+'7.พรเจริญ'!L48+'8.ศรีวิไล'!L48</f>
        <v>0</v>
      </c>
      <c r="M48" s="110">
        <f>+'1.บึงกาฬ'!M48+'2.เซกา'!M48+'3.โซ่พิสัย'!M48+'4.บึงโขงหลง'!M48+'5.บุ่งคล้า'!M48+'6.ปากคาด'!M48+'7.พรเจริญ'!M48+'8.ศรีวิไล'!M48</f>
        <v>0</v>
      </c>
      <c r="N48" s="110">
        <f>+'1.บึงกาฬ'!N48+'2.เซกา'!N48+'3.โซ่พิสัย'!N48+'4.บึงโขงหลง'!N48+'5.บุ่งคล้า'!N48+'6.ปากคาด'!N48+'7.พรเจริญ'!N48+'8.ศรีวิไล'!N48</f>
        <v>0</v>
      </c>
      <c r="O48" s="110">
        <f>+'1.บึงกาฬ'!O48+'2.เซกา'!O48+'3.โซ่พิสัย'!O48+'4.บึงโขงหลง'!O48+'5.บุ่งคล้า'!O48+'6.ปากคาด'!O48+'7.พรเจริญ'!O48+'8.ศรีวิไล'!O48</f>
        <v>0</v>
      </c>
      <c r="P48" s="110">
        <f>+'1.บึงกาฬ'!P48+'2.เซกา'!P48+'3.โซ่พิสัย'!P48+'4.บึงโขงหลง'!P48+'5.บุ่งคล้า'!P48+'6.ปากคาด'!P48+'7.พรเจริญ'!P48+'8.ศรีวิไล'!P48</f>
        <v>0</v>
      </c>
      <c r="Q48" s="110">
        <f>+'1.บึงกาฬ'!Q48+'2.เซกา'!Q48+'3.โซ่พิสัย'!Q48+'4.บึงโขงหลง'!Q48+'5.บุ่งคล้า'!Q48+'6.ปากคาด'!Q48+'7.พรเจริญ'!Q48+'8.ศรีวิไล'!Q48</f>
        <v>0</v>
      </c>
      <c r="R48" s="110">
        <f>+'1.บึงกาฬ'!R48+'2.เซกา'!R48+'3.โซ่พิสัย'!R48+'4.บึงโขงหลง'!R48+'5.บุ่งคล้า'!R48+'6.ปากคาด'!R48+'7.พรเจริญ'!R48+'8.ศรีวิไล'!R48</f>
        <v>0</v>
      </c>
      <c r="S48" s="110">
        <f>+'1.บึงกาฬ'!S48+'2.เซกา'!S48+'3.โซ่พิสัย'!S48+'4.บึงโขงหลง'!S48+'5.บุ่งคล้า'!S48+'6.ปากคาด'!S48+'7.พรเจริญ'!S48+'8.ศรีวิไล'!S48</f>
        <v>0</v>
      </c>
      <c r="T48" s="110">
        <f>+'1.บึงกาฬ'!T48+'2.เซกา'!T48+'3.โซ่พิสัย'!T48+'4.บึงโขงหลง'!T48+'5.บุ่งคล้า'!T48+'6.ปากคาด'!T48+'7.พรเจริญ'!T48+'8.ศรีวิไล'!T48</f>
        <v>0</v>
      </c>
      <c r="U48" s="110">
        <f>+'1.บึงกาฬ'!U48+'2.เซกา'!U48+'3.โซ่พิสัย'!U48+'4.บึงโขงหลง'!U48+'5.บุ่งคล้า'!U48+'6.ปากคาด'!U48+'7.พรเจริญ'!U48+'8.ศรีวิไล'!U48</f>
        <v>0</v>
      </c>
      <c r="V48" s="110">
        <f>+'1.บึงกาฬ'!V48+'2.เซกา'!V48+'3.โซ่พิสัย'!V48+'4.บึงโขงหลง'!V48+'5.บุ่งคล้า'!V48+'6.ปากคาด'!V48+'7.พรเจริญ'!V48+'8.ศรีวิไล'!V48</f>
        <v>0</v>
      </c>
      <c r="W48" s="110">
        <f>+'1.บึงกาฬ'!W48+'2.เซกา'!W48+'3.โซ่พิสัย'!W48+'4.บึงโขงหลง'!W48+'5.บุ่งคล้า'!W48+'6.ปากคาด'!W48+'7.พรเจริญ'!W48+'8.ศรีวิไล'!W48</f>
        <v>0</v>
      </c>
      <c r="X48" s="110">
        <f>+'1.บึงกาฬ'!X48+'2.เซกา'!X48+'3.โซ่พิสัย'!X48+'4.บึงโขงหลง'!X48+'5.บุ่งคล้า'!X48+'6.ปากคาด'!X48+'7.พรเจริญ'!X48+'8.ศรีวิไล'!X48</f>
        <v>0</v>
      </c>
      <c r="Y48" s="110">
        <f>+'1.บึงกาฬ'!Y48+'2.เซกา'!Y48+'3.โซ่พิสัย'!Y48+'4.บึงโขงหลง'!Y48+'5.บุ่งคล้า'!Y48+'6.ปากคาด'!Y48+'7.พรเจริญ'!Y48+'8.ศรีวิไล'!Y48</f>
        <v>0</v>
      </c>
      <c r="Z48" s="110">
        <f>+'1.บึงกาฬ'!Z48+'2.เซกา'!Z48+'3.โซ่พิสัย'!Z48+'4.บึงโขงหลง'!Z48+'5.บุ่งคล้า'!Z48+'6.ปากคาด'!Z48+'7.พรเจริญ'!Z48+'8.ศรีวิไล'!Z48</f>
        <v>0</v>
      </c>
      <c r="AA48" s="110">
        <f>+'1.บึงกาฬ'!AA48+'2.เซกา'!AA48+'3.โซ่พิสัย'!AA48+'4.บึงโขงหลง'!AA48+'5.บุ่งคล้า'!AA48+'6.ปากคาด'!AA48+'7.พรเจริญ'!AA48+'8.ศรีวิไล'!AA48</f>
        <v>0</v>
      </c>
      <c r="AB48" s="110">
        <f>+'1.บึงกาฬ'!AB48+'2.เซกา'!AB48+'3.โซ่พิสัย'!AB48+'4.บึงโขงหลง'!AB48+'5.บุ่งคล้า'!AB48+'6.ปากคาด'!AB48+'7.พรเจริญ'!AB48+'8.ศรีวิไล'!AB48</f>
        <v>0</v>
      </c>
      <c r="AC48" s="110">
        <f>+'1.บึงกาฬ'!AC48+'2.เซกา'!AC48+'3.โซ่พิสัย'!AC48+'4.บึงโขงหลง'!AC48+'5.บุ่งคล้า'!AC48+'6.ปากคาด'!AC48+'7.พรเจริญ'!AC48+'8.ศรีวิไล'!AC48</f>
        <v>0</v>
      </c>
      <c r="AD48" s="110">
        <f t="shared" si="13"/>
        <v>234001.6</v>
      </c>
      <c r="AE48" s="111">
        <f t="shared" si="14"/>
        <v>3.7456242384179554</v>
      </c>
      <c r="AF48" s="110">
        <f t="shared" si="15"/>
        <v>6013330.8900000006</v>
      </c>
      <c r="AG48" s="111">
        <f t="shared" si="16"/>
        <v>96.25437576158204</v>
      </c>
    </row>
    <row r="49" spans="2:33" ht="24" customHeight="1">
      <c r="B49" s="109"/>
      <c r="C49" s="109"/>
      <c r="D49" s="109" t="s">
        <v>134</v>
      </c>
      <c r="E49" s="110">
        <f>+'1.บึงกาฬ'!E49+'2.เซกา'!E49+'3.โซ่พิสัย'!E49+'4.บึงโขงหลง'!E49+'5.บุ่งคล้า'!E49+'6.ปากคาด'!E49+'7.พรเจริญ'!E49+'8.ศรีวิไล'!E49</f>
        <v>0</v>
      </c>
      <c r="F49" s="110">
        <f>+'1.บึงกาฬ'!F49+'2.เซกา'!F49+'3.โซ่พิสัย'!F49+'4.บึงโขงหลง'!F49+'5.บุ่งคล้า'!F49+'6.ปากคาด'!F49+'7.พรเจริญ'!F49+'8.ศรีวิไล'!F49</f>
        <v>0</v>
      </c>
      <c r="G49" s="110">
        <f>+'1.บึงกาฬ'!G49+'2.เซกา'!G49+'3.โซ่พิสัย'!G49+'4.บึงโขงหลง'!G49+'5.บุ่งคล้า'!G49+'6.ปากคาด'!G49+'7.พรเจริญ'!G49+'8.ศรีวิไล'!G49</f>
        <v>0</v>
      </c>
      <c r="H49" s="110">
        <f>+'1.บึงกาฬ'!H49+'2.เซกา'!H49+'3.โซ่พิสัย'!H49+'4.บึงโขงหลง'!H49+'5.บุ่งคล้า'!H49+'6.ปากคาด'!H49+'7.พรเจริญ'!H49+'8.ศรีวิไล'!H49</f>
        <v>0</v>
      </c>
      <c r="I49" s="110">
        <f>+'1.บึงกาฬ'!I49+'2.เซกา'!I49+'3.โซ่พิสัย'!I49+'4.บึงโขงหลง'!I49+'5.บุ่งคล้า'!I49+'6.ปากคาด'!I49+'7.พรเจริญ'!I49+'8.ศรีวิไล'!I49</f>
        <v>0</v>
      </c>
      <c r="J49" s="110">
        <f>+'1.บึงกาฬ'!J49+'2.เซกา'!J49+'3.โซ่พิสัย'!J49+'4.บึงโขงหลง'!J49+'5.บุ่งคล้า'!J49+'6.ปากคาด'!J49+'7.พรเจริญ'!J49+'8.ศรีวิไล'!J49</f>
        <v>0</v>
      </c>
      <c r="K49" s="110">
        <f>+'1.บึงกาฬ'!K49+'2.เซกา'!K49+'3.โซ่พิสัย'!K49+'4.บึงโขงหลง'!K49+'5.บุ่งคล้า'!K49+'6.ปากคาด'!K49+'7.พรเจริญ'!K49+'8.ศรีวิไล'!K49</f>
        <v>0</v>
      </c>
      <c r="L49" s="110">
        <f>+'1.บึงกาฬ'!L49+'2.เซกา'!L49+'3.โซ่พิสัย'!L49+'4.บึงโขงหลง'!L49+'5.บุ่งคล้า'!L49+'6.ปากคาด'!L49+'7.พรเจริญ'!L49+'8.ศรีวิไล'!L49</f>
        <v>0</v>
      </c>
      <c r="M49" s="110">
        <f>+'1.บึงกาฬ'!M49+'2.เซกา'!M49+'3.โซ่พิสัย'!M49+'4.บึงโขงหลง'!M49+'5.บุ่งคล้า'!M49+'6.ปากคาด'!M49+'7.พรเจริญ'!M49+'8.ศรีวิไล'!M49</f>
        <v>0</v>
      </c>
      <c r="N49" s="110">
        <f>+'1.บึงกาฬ'!N49+'2.เซกา'!N49+'3.โซ่พิสัย'!N49+'4.บึงโขงหลง'!N49+'5.บุ่งคล้า'!N49+'6.ปากคาด'!N49+'7.พรเจริญ'!N49+'8.ศรีวิไล'!N49</f>
        <v>0</v>
      </c>
      <c r="O49" s="110">
        <f>+'1.บึงกาฬ'!O49+'2.เซกา'!O49+'3.โซ่พิสัย'!O49+'4.บึงโขงหลง'!O49+'5.บุ่งคล้า'!O49+'6.ปากคาด'!O49+'7.พรเจริญ'!O49+'8.ศรีวิไล'!O49</f>
        <v>0</v>
      </c>
      <c r="P49" s="110">
        <f>+'1.บึงกาฬ'!P49+'2.เซกา'!P49+'3.โซ่พิสัย'!P49+'4.บึงโขงหลง'!P49+'5.บุ่งคล้า'!P49+'6.ปากคาด'!P49+'7.พรเจริญ'!P49+'8.ศรีวิไล'!P49</f>
        <v>0</v>
      </c>
      <c r="Q49" s="110">
        <f>+'1.บึงกาฬ'!Q49+'2.เซกา'!Q49+'3.โซ่พิสัย'!Q49+'4.บึงโขงหลง'!Q49+'5.บุ่งคล้า'!Q49+'6.ปากคาด'!Q49+'7.พรเจริญ'!Q49+'8.ศรีวิไล'!Q49</f>
        <v>0</v>
      </c>
      <c r="R49" s="110">
        <f>+'1.บึงกาฬ'!R49+'2.เซกา'!R49+'3.โซ่พิสัย'!R49+'4.บึงโขงหลง'!R49+'5.บุ่งคล้า'!R49+'6.ปากคาด'!R49+'7.พรเจริญ'!R49+'8.ศรีวิไล'!R49</f>
        <v>0</v>
      </c>
      <c r="S49" s="110">
        <f>+'1.บึงกาฬ'!S49+'2.เซกา'!S49+'3.โซ่พิสัย'!S49+'4.บึงโขงหลง'!S49+'5.บุ่งคล้า'!S49+'6.ปากคาด'!S49+'7.พรเจริญ'!S49+'8.ศรีวิไล'!S49</f>
        <v>0</v>
      </c>
      <c r="T49" s="110">
        <f>+'1.บึงกาฬ'!T49+'2.เซกา'!T49+'3.โซ่พิสัย'!T49+'4.บึงโขงหลง'!T49+'5.บุ่งคล้า'!T49+'6.ปากคาด'!T49+'7.พรเจริญ'!T49+'8.ศรีวิไล'!T49</f>
        <v>0</v>
      </c>
      <c r="U49" s="110">
        <f>+'1.บึงกาฬ'!U49+'2.เซกา'!U49+'3.โซ่พิสัย'!U49+'4.บึงโขงหลง'!U49+'5.บุ่งคล้า'!U49+'6.ปากคาด'!U49+'7.พรเจริญ'!U49+'8.ศรีวิไล'!U49</f>
        <v>0</v>
      </c>
      <c r="V49" s="110">
        <f>+'1.บึงกาฬ'!V49+'2.เซกา'!V49+'3.โซ่พิสัย'!V49+'4.บึงโขงหลง'!V49+'5.บุ่งคล้า'!V49+'6.ปากคาด'!V49+'7.พรเจริญ'!V49+'8.ศรีวิไล'!V49</f>
        <v>0</v>
      </c>
      <c r="W49" s="110">
        <f>+'1.บึงกาฬ'!W49+'2.เซกา'!W49+'3.โซ่พิสัย'!W49+'4.บึงโขงหลง'!W49+'5.บุ่งคล้า'!W49+'6.ปากคาด'!W49+'7.พรเจริญ'!W49+'8.ศรีวิไล'!W49</f>
        <v>0</v>
      </c>
      <c r="X49" s="110">
        <f>+'1.บึงกาฬ'!X49+'2.เซกา'!X49+'3.โซ่พิสัย'!X49+'4.บึงโขงหลง'!X49+'5.บุ่งคล้า'!X49+'6.ปากคาด'!X49+'7.พรเจริญ'!X49+'8.ศรีวิไล'!X49</f>
        <v>0</v>
      </c>
      <c r="Y49" s="110">
        <f>+'1.บึงกาฬ'!Y49+'2.เซกา'!Y49+'3.โซ่พิสัย'!Y49+'4.บึงโขงหลง'!Y49+'5.บุ่งคล้า'!Y49+'6.ปากคาด'!Y49+'7.พรเจริญ'!Y49+'8.ศรีวิไล'!Y49</f>
        <v>0</v>
      </c>
      <c r="Z49" s="110">
        <f>+'1.บึงกาฬ'!Z49+'2.เซกา'!Z49+'3.โซ่พิสัย'!Z49+'4.บึงโขงหลง'!Z49+'5.บุ่งคล้า'!Z49+'6.ปากคาด'!Z49+'7.พรเจริญ'!Z49+'8.ศรีวิไล'!Z49</f>
        <v>0</v>
      </c>
      <c r="AA49" s="110">
        <f>+'1.บึงกาฬ'!AA49+'2.เซกา'!AA49+'3.โซ่พิสัย'!AA49+'4.บึงโขงหลง'!AA49+'5.บุ่งคล้า'!AA49+'6.ปากคาด'!AA49+'7.พรเจริญ'!AA49+'8.ศรีวิไล'!AA49</f>
        <v>0</v>
      </c>
      <c r="AB49" s="110">
        <f>+'1.บึงกาฬ'!AB49+'2.เซกา'!AB49+'3.โซ่พิสัย'!AB49+'4.บึงโขงหลง'!AB49+'5.บุ่งคล้า'!AB49+'6.ปากคาด'!AB49+'7.พรเจริญ'!AB49+'8.ศรีวิไล'!AB49</f>
        <v>0</v>
      </c>
      <c r="AC49" s="110">
        <f>+'1.บึงกาฬ'!AC49+'2.เซกา'!AC49+'3.โซ่พิสัย'!AC49+'4.บึงโขงหลง'!AC49+'5.บุ่งคล้า'!AC49+'6.ปากคาด'!AC49+'7.พรเจริญ'!AC49+'8.ศรีวิไล'!AC49</f>
        <v>0</v>
      </c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f>+'1.บึงกาฬ'!E50+'2.เซกา'!E50+'3.โซ่พิสัย'!E50+'4.บึงโขงหลง'!E50+'5.บุ่งคล้า'!E50+'6.ปากคาด'!E50+'7.พรเจริญ'!E50+'8.ศรีวิไล'!E50</f>
        <v>51764154.730000004</v>
      </c>
      <c r="F50" s="110">
        <f>+'1.บึงกาฬ'!F50+'2.เซกา'!F50+'3.โซ่พิสัย'!F50+'4.บึงโขงหลง'!F50+'5.บุ่งคล้า'!F50+'6.ปากคาด'!F50+'7.พรเจริญ'!F50+'8.ศรีวิไล'!F50</f>
        <v>3245866.14</v>
      </c>
      <c r="G50" s="110">
        <f>+'1.บึงกาฬ'!G50+'2.เซกา'!G50+'3.โซ่พิสัย'!G50+'4.บึงโขงหลง'!G50+'5.บุ่งคล้า'!G50+'6.ปากคาด'!G50+'7.พรเจริญ'!G50+'8.ศรีวิไล'!G50</f>
        <v>1349695.33</v>
      </c>
      <c r="H50" s="110">
        <f>+'1.บึงกาฬ'!H50+'2.เซกา'!H50+'3.โซ่พิสัย'!H50+'4.บึงโขงหลง'!H50+'5.บุ่งคล้า'!H50+'6.ปากคาด'!H50+'7.พรเจริญ'!H50+'8.ศรีวิไล'!H50</f>
        <v>0</v>
      </c>
      <c r="I50" s="110">
        <f>+'1.บึงกาฬ'!I50+'2.เซกา'!I50+'3.โซ่พิสัย'!I50+'4.บึงโขงหลง'!I50+'5.บุ่งคล้า'!I50+'6.ปากคาด'!I50+'7.พรเจริญ'!I50+'8.ศรีวิไล'!I50</f>
        <v>0</v>
      </c>
      <c r="J50" s="110">
        <f>+'1.บึงกาฬ'!J50+'2.เซกา'!J50+'3.โซ่พิสัย'!J50+'4.บึงโขงหลง'!J50+'5.บุ่งคล้า'!J50+'6.ปากคาด'!J50+'7.พรเจริญ'!J50+'8.ศรีวิไล'!J50</f>
        <v>0</v>
      </c>
      <c r="K50" s="110">
        <f>+'1.บึงกาฬ'!K50+'2.เซกา'!K50+'3.โซ่พิสัย'!K50+'4.บึงโขงหลง'!K50+'5.บุ่งคล้า'!K50+'6.ปากคาด'!K50+'7.พรเจริญ'!K50+'8.ศรีวิไล'!K50</f>
        <v>0</v>
      </c>
      <c r="L50" s="110">
        <f>+'1.บึงกาฬ'!L50+'2.เซกา'!L50+'3.โซ่พิสัย'!L50+'4.บึงโขงหลง'!L50+'5.บุ่งคล้า'!L50+'6.ปากคาด'!L50+'7.พรเจริญ'!L50+'8.ศรีวิไล'!L50</f>
        <v>0</v>
      </c>
      <c r="M50" s="110">
        <f>+'1.บึงกาฬ'!M50+'2.เซกา'!M50+'3.โซ่พิสัย'!M50+'4.บึงโขงหลง'!M50+'5.บุ่งคล้า'!M50+'6.ปากคาด'!M50+'7.พรเจริญ'!M50+'8.ศรีวิไล'!M50</f>
        <v>0</v>
      </c>
      <c r="N50" s="110">
        <f>+'1.บึงกาฬ'!N50+'2.เซกา'!N50+'3.โซ่พิสัย'!N50+'4.บึงโขงหลง'!N50+'5.บุ่งคล้า'!N50+'6.ปากคาด'!N50+'7.พรเจริญ'!N50+'8.ศรีวิไล'!N50</f>
        <v>0</v>
      </c>
      <c r="O50" s="110">
        <f>+'1.บึงกาฬ'!O50+'2.เซกา'!O50+'3.โซ่พิสัย'!O50+'4.บึงโขงหลง'!O50+'5.บุ่งคล้า'!O50+'6.ปากคาด'!O50+'7.พรเจริญ'!O50+'8.ศรีวิไล'!O50</f>
        <v>0</v>
      </c>
      <c r="P50" s="110">
        <f>+'1.บึงกาฬ'!P50+'2.เซกา'!P50+'3.โซ่พิสัย'!P50+'4.บึงโขงหลง'!P50+'5.บุ่งคล้า'!P50+'6.ปากคาด'!P50+'7.พรเจริญ'!P50+'8.ศรีวิไล'!P50</f>
        <v>0</v>
      </c>
      <c r="Q50" s="110">
        <f>+'1.บึงกาฬ'!Q50+'2.เซกา'!Q50+'3.โซ่พิสัย'!Q50+'4.บึงโขงหลง'!Q50+'5.บุ่งคล้า'!Q50+'6.ปากคาด'!Q50+'7.พรเจริญ'!Q50+'8.ศรีวิไล'!Q50</f>
        <v>0</v>
      </c>
      <c r="R50" s="110">
        <f>+'1.บึงกาฬ'!R50+'2.เซกา'!R50+'3.โซ่พิสัย'!R50+'4.บึงโขงหลง'!R50+'5.บุ่งคล้า'!R50+'6.ปากคาด'!R50+'7.พรเจริญ'!R50+'8.ศรีวิไล'!R50</f>
        <v>0</v>
      </c>
      <c r="S50" s="110">
        <f>+'1.บึงกาฬ'!S50+'2.เซกา'!S50+'3.โซ่พิสัย'!S50+'4.บึงโขงหลง'!S50+'5.บุ่งคล้า'!S50+'6.ปากคาด'!S50+'7.พรเจริญ'!S50+'8.ศรีวิไล'!S50</f>
        <v>0</v>
      </c>
      <c r="T50" s="110">
        <f>+'1.บึงกาฬ'!T50+'2.เซกา'!T50+'3.โซ่พิสัย'!T50+'4.บึงโขงหลง'!T50+'5.บุ่งคล้า'!T50+'6.ปากคาด'!T50+'7.พรเจริญ'!T50+'8.ศรีวิไล'!T50</f>
        <v>0</v>
      </c>
      <c r="U50" s="110">
        <f>+'1.บึงกาฬ'!U50+'2.เซกา'!U50+'3.โซ่พิสัย'!U50+'4.บึงโขงหลง'!U50+'5.บุ่งคล้า'!U50+'6.ปากคาด'!U50+'7.พรเจริญ'!U50+'8.ศรีวิไล'!U50</f>
        <v>0</v>
      </c>
      <c r="V50" s="110">
        <f>+'1.บึงกาฬ'!V50+'2.เซกา'!V50+'3.โซ่พิสัย'!V50+'4.บึงโขงหลง'!V50+'5.บุ่งคล้า'!V50+'6.ปากคาด'!V50+'7.พรเจริญ'!V50+'8.ศรีวิไล'!V50</f>
        <v>0</v>
      </c>
      <c r="W50" s="110">
        <f>+'1.บึงกาฬ'!W50+'2.เซกา'!W50+'3.โซ่พิสัย'!W50+'4.บึงโขงหลง'!W50+'5.บุ่งคล้า'!W50+'6.ปากคาด'!W50+'7.พรเจริญ'!W50+'8.ศรีวิไล'!W50</f>
        <v>0</v>
      </c>
      <c r="X50" s="110">
        <f>+'1.บึงกาฬ'!X50+'2.เซกา'!X50+'3.โซ่พิสัย'!X50+'4.บึงโขงหลง'!X50+'5.บุ่งคล้า'!X50+'6.ปากคาด'!X50+'7.พรเจริญ'!X50+'8.ศรีวิไล'!X50</f>
        <v>0</v>
      </c>
      <c r="Y50" s="110">
        <f>+'1.บึงกาฬ'!Y50+'2.เซกา'!Y50+'3.โซ่พิสัย'!Y50+'4.บึงโขงหลง'!Y50+'5.บุ่งคล้า'!Y50+'6.ปากคาด'!Y50+'7.พรเจริญ'!Y50+'8.ศรีวิไล'!Y50</f>
        <v>0</v>
      </c>
      <c r="Z50" s="110">
        <f>+'1.บึงกาฬ'!Z50+'2.เซกา'!Z50+'3.โซ่พิสัย'!Z50+'4.บึงโขงหลง'!Z50+'5.บุ่งคล้า'!Z50+'6.ปากคาด'!Z50+'7.พรเจริญ'!Z50+'8.ศรีวิไล'!Z50</f>
        <v>0</v>
      </c>
      <c r="AA50" s="110">
        <f>+'1.บึงกาฬ'!AA50+'2.เซกา'!AA50+'3.โซ่พิสัย'!AA50+'4.บึงโขงหลง'!AA50+'5.บุ่งคล้า'!AA50+'6.ปากคาด'!AA50+'7.พรเจริญ'!AA50+'8.ศรีวิไล'!AA50</f>
        <v>0</v>
      </c>
      <c r="AB50" s="110">
        <f>+'1.บึงกาฬ'!AB50+'2.เซกา'!AB50+'3.โซ่พิสัย'!AB50+'4.บึงโขงหลง'!AB50+'5.บุ่งคล้า'!AB50+'6.ปากคาด'!AB50+'7.พรเจริญ'!AB50+'8.ศรีวิไล'!AB50</f>
        <v>0</v>
      </c>
      <c r="AC50" s="110">
        <f>+'1.บึงกาฬ'!AC50+'2.เซกา'!AC50+'3.โซ่พิสัย'!AC50+'4.บึงโขงหลง'!AC50+'5.บุ่งคล้า'!AC50+'6.ปากคาด'!AC50+'7.พรเจริญ'!AC50+'8.ศรีวิไล'!AC50</f>
        <v>0</v>
      </c>
      <c r="AD50" s="110">
        <f t="shared" si="13"/>
        <v>4595561.4700000007</v>
      </c>
      <c r="AE50" s="111">
        <f t="shared" si="14"/>
        <v>8.8778837285575047</v>
      </c>
      <c r="AF50" s="110">
        <f t="shared" si="15"/>
        <v>47168593.260000005</v>
      </c>
      <c r="AG50" s="111">
        <f t="shared" si="16"/>
        <v>91.122116271442508</v>
      </c>
    </row>
    <row r="51" spans="2:33" ht="24" customHeight="1">
      <c r="B51" s="109"/>
      <c r="C51" s="109"/>
      <c r="D51" s="109" t="s">
        <v>65</v>
      </c>
      <c r="E51" s="110">
        <f>+'1.บึงกาฬ'!E51+'2.เซกา'!E51+'3.โซ่พิสัย'!E51+'4.บึงโขงหลง'!E51+'5.บุ่งคล้า'!E51+'6.ปากคาด'!E51+'7.พรเจริญ'!E51+'8.ศรีวิไล'!E51</f>
        <v>37972566.961000003</v>
      </c>
      <c r="F51" s="110">
        <f>+'1.บึงกาฬ'!F51+'2.เซกา'!F51+'3.โซ่พิสัย'!F51+'4.บึงโขงหลง'!F51+'5.บุ่งคล้า'!F51+'6.ปากคาด'!F51+'7.พรเจริญ'!F51+'8.ศรีวิไล'!F51</f>
        <v>1964407.06</v>
      </c>
      <c r="G51" s="110">
        <f>+'1.บึงกาฬ'!G51+'2.เซกา'!G51+'3.โซ่พิสัย'!G51+'4.บึงโขงหลง'!G51+'5.บุ่งคล้า'!G51+'6.ปากคาด'!G51+'7.พรเจริญ'!G51+'8.ศรีวิไล'!G51</f>
        <v>710465.05</v>
      </c>
      <c r="H51" s="110">
        <f>+'1.บึงกาฬ'!H51+'2.เซกา'!H51+'3.โซ่พิสัย'!H51+'4.บึงโขงหลง'!H51+'5.บุ่งคล้า'!H51+'6.ปากคาด'!H51+'7.พรเจริญ'!H51+'8.ศรีวิไล'!H51</f>
        <v>0</v>
      </c>
      <c r="I51" s="110">
        <f>+'1.บึงกาฬ'!I51+'2.เซกา'!I51+'3.โซ่พิสัย'!I51+'4.บึงโขงหลง'!I51+'5.บุ่งคล้า'!I51+'6.ปากคาด'!I51+'7.พรเจริญ'!I51+'8.ศรีวิไล'!I51</f>
        <v>0</v>
      </c>
      <c r="J51" s="110">
        <f>+'1.บึงกาฬ'!J51+'2.เซกา'!J51+'3.โซ่พิสัย'!J51+'4.บึงโขงหลง'!J51+'5.บุ่งคล้า'!J51+'6.ปากคาด'!J51+'7.พรเจริญ'!J51+'8.ศรีวิไล'!J51</f>
        <v>0</v>
      </c>
      <c r="K51" s="110">
        <f>+'1.บึงกาฬ'!K51+'2.เซกา'!K51+'3.โซ่พิสัย'!K51+'4.บึงโขงหลง'!K51+'5.บุ่งคล้า'!K51+'6.ปากคาด'!K51+'7.พรเจริญ'!K51+'8.ศรีวิไล'!K51</f>
        <v>0</v>
      </c>
      <c r="L51" s="110">
        <f>+'1.บึงกาฬ'!L51+'2.เซกา'!L51+'3.โซ่พิสัย'!L51+'4.บึงโขงหลง'!L51+'5.บุ่งคล้า'!L51+'6.ปากคาด'!L51+'7.พรเจริญ'!L51+'8.ศรีวิไล'!L51</f>
        <v>0</v>
      </c>
      <c r="M51" s="110">
        <f>+'1.บึงกาฬ'!M51+'2.เซกา'!M51+'3.โซ่พิสัย'!M51+'4.บึงโขงหลง'!M51+'5.บุ่งคล้า'!M51+'6.ปากคาด'!M51+'7.พรเจริญ'!M51+'8.ศรีวิไล'!M51</f>
        <v>0</v>
      </c>
      <c r="N51" s="110">
        <f>+'1.บึงกาฬ'!N51+'2.เซกา'!N51+'3.โซ่พิสัย'!N51+'4.บึงโขงหลง'!N51+'5.บุ่งคล้า'!N51+'6.ปากคาด'!N51+'7.พรเจริญ'!N51+'8.ศรีวิไล'!N51</f>
        <v>0</v>
      </c>
      <c r="O51" s="110">
        <f>+'1.บึงกาฬ'!O51+'2.เซกา'!O51+'3.โซ่พิสัย'!O51+'4.บึงโขงหลง'!O51+'5.บุ่งคล้า'!O51+'6.ปากคาด'!O51+'7.พรเจริญ'!O51+'8.ศรีวิไล'!O51</f>
        <v>0</v>
      </c>
      <c r="P51" s="110">
        <f>+'1.บึงกาฬ'!P51+'2.เซกา'!P51+'3.โซ่พิสัย'!P51+'4.บึงโขงหลง'!P51+'5.บุ่งคล้า'!P51+'6.ปากคาด'!P51+'7.พรเจริญ'!P51+'8.ศรีวิไล'!P51</f>
        <v>0</v>
      </c>
      <c r="Q51" s="110">
        <f>+'1.บึงกาฬ'!Q51+'2.เซกา'!Q51+'3.โซ่พิสัย'!Q51+'4.บึงโขงหลง'!Q51+'5.บุ่งคล้า'!Q51+'6.ปากคาด'!Q51+'7.พรเจริญ'!Q51+'8.ศรีวิไล'!Q51</f>
        <v>0</v>
      </c>
      <c r="R51" s="110">
        <f>+'1.บึงกาฬ'!R51+'2.เซกา'!R51+'3.โซ่พิสัย'!R51+'4.บึงโขงหลง'!R51+'5.บุ่งคล้า'!R51+'6.ปากคาด'!R51+'7.พรเจริญ'!R51+'8.ศรีวิไล'!R51</f>
        <v>0</v>
      </c>
      <c r="S51" s="110">
        <f>+'1.บึงกาฬ'!S51+'2.เซกา'!S51+'3.โซ่พิสัย'!S51+'4.บึงโขงหลง'!S51+'5.บุ่งคล้า'!S51+'6.ปากคาด'!S51+'7.พรเจริญ'!S51+'8.ศรีวิไล'!S51</f>
        <v>0</v>
      </c>
      <c r="T51" s="110">
        <f>+'1.บึงกาฬ'!T51+'2.เซกา'!T51+'3.โซ่พิสัย'!T51+'4.บึงโขงหลง'!T51+'5.บุ่งคล้า'!T51+'6.ปากคาด'!T51+'7.พรเจริญ'!T51+'8.ศรีวิไล'!T51</f>
        <v>0</v>
      </c>
      <c r="U51" s="110">
        <f>+'1.บึงกาฬ'!U51+'2.เซกา'!U51+'3.โซ่พิสัย'!U51+'4.บึงโขงหลง'!U51+'5.บุ่งคล้า'!U51+'6.ปากคาด'!U51+'7.พรเจริญ'!U51+'8.ศรีวิไล'!U51</f>
        <v>0</v>
      </c>
      <c r="V51" s="110">
        <f>+'1.บึงกาฬ'!V51+'2.เซกา'!V51+'3.โซ่พิสัย'!V51+'4.บึงโขงหลง'!V51+'5.บุ่งคล้า'!V51+'6.ปากคาด'!V51+'7.พรเจริญ'!V51+'8.ศรีวิไล'!V51</f>
        <v>0</v>
      </c>
      <c r="W51" s="110">
        <f>+'1.บึงกาฬ'!W51+'2.เซกา'!W51+'3.โซ่พิสัย'!W51+'4.บึงโขงหลง'!W51+'5.บุ่งคล้า'!W51+'6.ปากคาด'!W51+'7.พรเจริญ'!W51+'8.ศรีวิไล'!W51</f>
        <v>0</v>
      </c>
      <c r="X51" s="110">
        <f>+'1.บึงกาฬ'!X51+'2.เซกา'!X51+'3.โซ่พิสัย'!X51+'4.บึงโขงหลง'!X51+'5.บุ่งคล้า'!X51+'6.ปากคาด'!X51+'7.พรเจริญ'!X51+'8.ศรีวิไล'!X51</f>
        <v>0</v>
      </c>
      <c r="Y51" s="110">
        <f>+'1.บึงกาฬ'!Y51+'2.เซกา'!Y51+'3.โซ่พิสัย'!Y51+'4.บึงโขงหลง'!Y51+'5.บุ่งคล้า'!Y51+'6.ปากคาด'!Y51+'7.พรเจริญ'!Y51+'8.ศรีวิไล'!Y51</f>
        <v>0</v>
      </c>
      <c r="Z51" s="110">
        <f>+'1.บึงกาฬ'!Z51+'2.เซกา'!Z51+'3.โซ่พิสัย'!Z51+'4.บึงโขงหลง'!Z51+'5.บุ่งคล้า'!Z51+'6.ปากคาด'!Z51+'7.พรเจริญ'!Z51+'8.ศรีวิไล'!Z51</f>
        <v>0</v>
      </c>
      <c r="AA51" s="110">
        <f>+'1.บึงกาฬ'!AA51+'2.เซกา'!AA51+'3.โซ่พิสัย'!AA51+'4.บึงโขงหลง'!AA51+'5.บุ่งคล้า'!AA51+'6.ปากคาด'!AA51+'7.พรเจริญ'!AA51+'8.ศรีวิไล'!AA51</f>
        <v>0</v>
      </c>
      <c r="AB51" s="110">
        <f>+'1.บึงกาฬ'!AB51+'2.เซกา'!AB51+'3.โซ่พิสัย'!AB51+'4.บึงโขงหลง'!AB51+'5.บุ่งคล้า'!AB51+'6.ปากคาด'!AB51+'7.พรเจริญ'!AB51+'8.ศรีวิไล'!AB51</f>
        <v>0</v>
      </c>
      <c r="AC51" s="110">
        <f>+'1.บึงกาฬ'!AC51+'2.เซกา'!AC51+'3.โซ่พิสัย'!AC51+'4.บึงโขงหลง'!AC51+'5.บุ่งคล้า'!AC51+'6.ปากคาด'!AC51+'7.พรเจริญ'!AC51+'8.ศรีวิไล'!AC51</f>
        <v>0</v>
      </c>
      <c r="AD51" s="110">
        <f t="shared" si="13"/>
        <v>2674872.1100000003</v>
      </c>
      <c r="AE51" s="111">
        <f t="shared" si="14"/>
        <v>7.0442225113389014</v>
      </c>
      <c r="AF51" s="110">
        <f t="shared" si="15"/>
        <v>35297694.851000004</v>
      </c>
      <c r="AG51" s="111">
        <f t="shared" si="16"/>
        <v>92.955777488661099</v>
      </c>
    </row>
    <row r="52" spans="2:33" ht="24" customHeight="1">
      <c r="B52" s="109"/>
      <c r="C52" s="109"/>
      <c r="D52" s="109" t="s">
        <v>67</v>
      </c>
      <c r="E52" s="110">
        <f>+'1.บึงกาฬ'!E52+'2.เซกา'!E52+'3.โซ่พิสัย'!E52+'4.บึงโขงหลง'!E52+'5.บุ่งคล้า'!E52+'6.ปากคาด'!E52+'7.พรเจริญ'!E52+'8.ศรีวิไล'!E52</f>
        <v>187475317.2956818</v>
      </c>
      <c r="F52" s="110">
        <f>+'1.บึงกาฬ'!F52+'2.เซกา'!F52+'3.โซ่พิสัย'!F52+'4.บึงโขงหลง'!F52+'5.บุ่งคล้า'!F52+'6.ปากคาด'!F52+'7.พรเจริญ'!F52+'8.ศรีวิไล'!F52</f>
        <v>4455826.7200000007</v>
      </c>
      <c r="G52" s="110">
        <f>+'1.บึงกาฬ'!G52+'2.เซกา'!G52+'3.โซ่พิสัย'!G52+'4.บึงโขงหลง'!G52+'5.บุ่งคล้า'!G52+'6.ปากคาด'!G52+'7.พรเจริญ'!G52+'8.ศรีวิไล'!G52</f>
        <v>5262659.49</v>
      </c>
      <c r="H52" s="110">
        <f>+'1.บึงกาฬ'!H52+'2.เซกา'!H52+'3.โซ่พิสัย'!H52+'4.บึงโขงหลง'!H52+'5.บุ่งคล้า'!H52+'6.ปากคาด'!H52+'7.พรเจริญ'!H52+'8.ศรีวิไล'!H52</f>
        <v>0</v>
      </c>
      <c r="I52" s="110">
        <f>+'1.บึงกาฬ'!I52+'2.เซกา'!I52+'3.โซ่พิสัย'!I52+'4.บึงโขงหลง'!I52+'5.บุ่งคล้า'!I52+'6.ปากคาด'!I52+'7.พรเจริญ'!I52+'8.ศรีวิไล'!I52</f>
        <v>0</v>
      </c>
      <c r="J52" s="110">
        <f>+'1.บึงกาฬ'!J52+'2.เซกา'!J52+'3.โซ่พิสัย'!J52+'4.บึงโขงหลง'!J52+'5.บุ่งคล้า'!J52+'6.ปากคาด'!J52+'7.พรเจริญ'!J52+'8.ศรีวิไล'!J52</f>
        <v>0</v>
      </c>
      <c r="K52" s="110">
        <f>+'1.บึงกาฬ'!K52+'2.เซกา'!K52+'3.โซ่พิสัย'!K52+'4.บึงโขงหลง'!K52+'5.บุ่งคล้า'!K52+'6.ปากคาด'!K52+'7.พรเจริญ'!K52+'8.ศรีวิไล'!K52</f>
        <v>0</v>
      </c>
      <c r="L52" s="110">
        <f>+'1.บึงกาฬ'!L52+'2.เซกา'!L52+'3.โซ่พิสัย'!L52+'4.บึงโขงหลง'!L52+'5.บุ่งคล้า'!L52+'6.ปากคาด'!L52+'7.พรเจริญ'!L52+'8.ศรีวิไล'!L52</f>
        <v>0</v>
      </c>
      <c r="M52" s="110">
        <f>+'1.บึงกาฬ'!M52+'2.เซกา'!M52+'3.โซ่พิสัย'!M52+'4.บึงโขงหลง'!M52+'5.บุ่งคล้า'!M52+'6.ปากคาด'!M52+'7.พรเจริญ'!M52+'8.ศรีวิไล'!M52</f>
        <v>0</v>
      </c>
      <c r="N52" s="110">
        <f>+'1.บึงกาฬ'!N52+'2.เซกา'!N52+'3.โซ่พิสัย'!N52+'4.บึงโขงหลง'!N52+'5.บุ่งคล้า'!N52+'6.ปากคาด'!N52+'7.พรเจริญ'!N52+'8.ศรีวิไล'!N52</f>
        <v>0</v>
      </c>
      <c r="O52" s="110">
        <f>+'1.บึงกาฬ'!O52+'2.เซกา'!O52+'3.โซ่พิสัย'!O52+'4.บึงโขงหลง'!O52+'5.บุ่งคล้า'!O52+'6.ปากคาด'!O52+'7.พรเจริญ'!O52+'8.ศรีวิไล'!O52</f>
        <v>0</v>
      </c>
      <c r="P52" s="110">
        <f>+'1.บึงกาฬ'!P52+'2.เซกา'!P52+'3.โซ่พิสัย'!P52+'4.บึงโขงหลง'!P52+'5.บุ่งคล้า'!P52+'6.ปากคาด'!P52+'7.พรเจริญ'!P52+'8.ศรีวิไล'!P52</f>
        <v>0</v>
      </c>
      <c r="Q52" s="110">
        <f>+'1.บึงกาฬ'!Q52+'2.เซกา'!Q52+'3.โซ่พิสัย'!Q52+'4.บึงโขงหลง'!Q52+'5.บุ่งคล้า'!Q52+'6.ปากคาด'!Q52+'7.พรเจริญ'!Q52+'8.ศรีวิไล'!Q52</f>
        <v>0</v>
      </c>
      <c r="R52" s="110">
        <f>+'1.บึงกาฬ'!R52+'2.เซกา'!R52+'3.โซ่พิสัย'!R52+'4.บึงโขงหลง'!R52+'5.บุ่งคล้า'!R52+'6.ปากคาด'!R52+'7.พรเจริญ'!R52+'8.ศรีวิไล'!R52</f>
        <v>0</v>
      </c>
      <c r="S52" s="110">
        <f>+'1.บึงกาฬ'!S52+'2.เซกา'!S52+'3.โซ่พิสัย'!S52+'4.บึงโขงหลง'!S52+'5.บุ่งคล้า'!S52+'6.ปากคาด'!S52+'7.พรเจริญ'!S52+'8.ศรีวิไล'!S52</f>
        <v>0</v>
      </c>
      <c r="T52" s="110">
        <f>+'1.บึงกาฬ'!T52+'2.เซกา'!T52+'3.โซ่พิสัย'!T52+'4.บึงโขงหลง'!T52+'5.บุ่งคล้า'!T52+'6.ปากคาด'!T52+'7.พรเจริญ'!T52+'8.ศรีวิไล'!T52</f>
        <v>0</v>
      </c>
      <c r="U52" s="110">
        <f>+'1.บึงกาฬ'!U52+'2.เซกา'!U52+'3.โซ่พิสัย'!U52+'4.บึงโขงหลง'!U52+'5.บุ่งคล้า'!U52+'6.ปากคาด'!U52+'7.พรเจริญ'!U52+'8.ศรีวิไล'!U52</f>
        <v>0</v>
      </c>
      <c r="V52" s="110">
        <f>+'1.บึงกาฬ'!V52+'2.เซกา'!V52+'3.โซ่พิสัย'!V52+'4.บึงโขงหลง'!V52+'5.บุ่งคล้า'!V52+'6.ปากคาด'!V52+'7.พรเจริญ'!V52+'8.ศรีวิไล'!V52</f>
        <v>0</v>
      </c>
      <c r="W52" s="110">
        <f>+'1.บึงกาฬ'!W52+'2.เซกา'!W52+'3.โซ่พิสัย'!W52+'4.บึงโขงหลง'!W52+'5.บุ่งคล้า'!W52+'6.ปากคาด'!W52+'7.พรเจริญ'!W52+'8.ศรีวิไล'!W52</f>
        <v>0</v>
      </c>
      <c r="X52" s="110">
        <f>+'1.บึงกาฬ'!X52+'2.เซกา'!X52+'3.โซ่พิสัย'!X52+'4.บึงโขงหลง'!X52+'5.บุ่งคล้า'!X52+'6.ปากคาด'!X52+'7.พรเจริญ'!X52+'8.ศรีวิไล'!X52</f>
        <v>0</v>
      </c>
      <c r="Y52" s="110">
        <f>+'1.บึงกาฬ'!Y52+'2.เซกา'!Y52+'3.โซ่พิสัย'!Y52+'4.บึงโขงหลง'!Y52+'5.บุ่งคล้า'!Y52+'6.ปากคาด'!Y52+'7.พรเจริญ'!Y52+'8.ศรีวิไล'!Y52</f>
        <v>0</v>
      </c>
      <c r="Z52" s="110">
        <f>+'1.บึงกาฬ'!Z52+'2.เซกา'!Z52+'3.โซ่พิสัย'!Z52+'4.บึงโขงหลง'!Z52+'5.บุ่งคล้า'!Z52+'6.ปากคาด'!Z52+'7.พรเจริญ'!Z52+'8.ศรีวิไล'!Z52</f>
        <v>0</v>
      </c>
      <c r="AA52" s="110">
        <f>+'1.บึงกาฬ'!AA52+'2.เซกา'!AA52+'3.โซ่พิสัย'!AA52+'4.บึงโขงหลง'!AA52+'5.บุ่งคล้า'!AA52+'6.ปากคาด'!AA52+'7.พรเจริญ'!AA52+'8.ศรีวิไล'!AA52</f>
        <v>0</v>
      </c>
      <c r="AB52" s="110">
        <f>+'1.บึงกาฬ'!AB52+'2.เซกา'!AB52+'3.โซ่พิสัย'!AB52+'4.บึงโขงหลง'!AB52+'5.บุ่งคล้า'!AB52+'6.ปากคาด'!AB52+'7.พรเจริญ'!AB52+'8.ศรีวิไล'!AB52</f>
        <v>0</v>
      </c>
      <c r="AC52" s="110">
        <f>+'1.บึงกาฬ'!AC52+'2.เซกา'!AC52+'3.โซ่พิสัย'!AC52+'4.บึงโขงหลง'!AC52+'5.บุ่งคล้า'!AC52+'6.ปากคาด'!AC52+'7.พรเจริญ'!AC52+'8.ศรีวิไล'!AC52</f>
        <v>0</v>
      </c>
      <c r="AD52" s="110">
        <f t="shared" si="13"/>
        <v>9718486.2100000009</v>
      </c>
      <c r="AE52" s="111">
        <f t="shared" si="14"/>
        <v>5.1838750562945979</v>
      </c>
      <c r="AF52" s="110">
        <f t="shared" si="15"/>
        <v>177756831.0856818</v>
      </c>
      <c r="AG52" s="111">
        <f t="shared" si="16"/>
        <v>94.816124943705404</v>
      </c>
    </row>
    <row r="53" spans="2:33" ht="24" customHeight="1">
      <c r="B53" s="109"/>
      <c r="C53" s="109"/>
      <c r="D53" s="109" t="s">
        <v>135</v>
      </c>
      <c r="E53" s="110">
        <f>+'1.บึงกาฬ'!E53+'2.เซกา'!E53+'3.โซ่พิสัย'!E53+'4.บึงโขงหลง'!E53+'5.บุ่งคล้า'!E53+'6.ปากคาด'!E53+'7.พรเจริญ'!E53+'8.ศรีวิไล'!E53</f>
        <v>55693448.670000002</v>
      </c>
      <c r="F53" s="110">
        <f>+'1.บึงกาฬ'!F53+'2.เซกา'!F53+'3.โซ่พิสัย'!F53+'4.บึงโขงหลง'!F53+'5.บุ่งคล้า'!F53+'6.ปากคาด'!F53+'7.พรเจริญ'!F53+'8.ศรีวิไล'!F53</f>
        <v>1330668.67</v>
      </c>
      <c r="G53" s="110">
        <f>+'1.บึงกาฬ'!G53+'2.เซกา'!G53+'3.โซ่พิสัย'!G53+'4.บึงโขงหลง'!G53+'5.บุ่งคล้า'!G53+'6.ปากคาด'!G53+'7.พรเจริญ'!G53+'8.ศรีวิไล'!G53</f>
        <v>4667200</v>
      </c>
      <c r="H53" s="110">
        <f>+'1.บึงกาฬ'!H53+'2.เซกา'!H53+'3.โซ่พิสัย'!H53+'4.บึงโขงหลง'!H53+'5.บุ่งคล้า'!H53+'6.ปากคาด'!H53+'7.พรเจริญ'!H53+'8.ศรีวิไล'!H53</f>
        <v>0</v>
      </c>
      <c r="I53" s="110">
        <f>+'1.บึงกาฬ'!I53+'2.เซกา'!I53+'3.โซ่พิสัย'!I53+'4.บึงโขงหลง'!I53+'5.บุ่งคล้า'!I53+'6.ปากคาด'!I53+'7.พรเจริญ'!I53+'8.ศรีวิไล'!I53</f>
        <v>0</v>
      </c>
      <c r="J53" s="110">
        <f>+'1.บึงกาฬ'!J53+'2.เซกา'!J53+'3.โซ่พิสัย'!J53+'4.บึงโขงหลง'!J53+'5.บุ่งคล้า'!J53+'6.ปากคาด'!J53+'7.พรเจริญ'!J53+'8.ศรีวิไล'!J53</f>
        <v>0</v>
      </c>
      <c r="K53" s="110">
        <f>+'1.บึงกาฬ'!K53+'2.เซกา'!K53+'3.โซ่พิสัย'!K53+'4.บึงโขงหลง'!K53+'5.บุ่งคล้า'!K53+'6.ปากคาด'!K53+'7.พรเจริญ'!K53+'8.ศรีวิไล'!K53</f>
        <v>0</v>
      </c>
      <c r="L53" s="110">
        <f>+'1.บึงกาฬ'!L53+'2.เซกา'!L53+'3.โซ่พิสัย'!L53+'4.บึงโขงหลง'!L53+'5.บุ่งคล้า'!L53+'6.ปากคาด'!L53+'7.พรเจริญ'!L53+'8.ศรีวิไล'!L53</f>
        <v>0</v>
      </c>
      <c r="M53" s="110">
        <f>+'1.บึงกาฬ'!M53+'2.เซกา'!M53+'3.โซ่พิสัย'!M53+'4.บึงโขงหลง'!M53+'5.บุ่งคล้า'!M53+'6.ปากคาด'!M53+'7.พรเจริญ'!M53+'8.ศรีวิไล'!M53</f>
        <v>0</v>
      </c>
      <c r="N53" s="110">
        <f>+'1.บึงกาฬ'!N53+'2.เซกา'!N53+'3.โซ่พิสัย'!N53+'4.บึงโขงหลง'!N53+'5.บุ่งคล้า'!N53+'6.ปากคาด'!N53+'7.พรเจริญ'!N53+'8.ศรีวิไล'!N53</f>
        <v>0</v>
      </c>
      <c r="O53" s="110">
        <f>+'1.บึงกาฬ'!O53+'2.เซกา'!O53+'3.โซ่พิสัย'!O53+'4.บึงโขงหลง'!O53+'5.บุ่งคล้า'!O53+'6.ปากคาด'!O53+'7.พรเจริญ'!O53+'8.ศรีวิไล'!O53</f>
        <v>0</v>
      </c>
      <c r="P53" s="110">
        <f>+'1.บึงกาฬ'!P53+'2.เซกา'!P53+'3.โซ่พิสัย'!P53+'4.บึงโขงหลง'!P53+'5.บุ่งคล้า'!P53+'6.ปากคาด'!P53+'7.พรเจริญ'!P53+'8.ศรีวิไล'!P53</f>
        <v>0</v>
      </c>
      <c r="Q53" s="110">
        <f>+'1.บึงกาฬ'!Q53+'2.เซกา'!Q53+'3.โซ่พิสัย'!Q53+'4.บึงโขงหลง'!Q53+'5.บุ่งคล้า'!Q53+'6.ปากคาด'!Q53+'7.พรเจริญ'!Q53+'8.ศรีวิไล'!Q53</f>
        <v>0</v>
      </c>
      <c r="R53" s="110">
        <f>+'1.บึงกาฬ'!R53+'2.เซกา'!R53+'3.โซ่พิสัย'!R53+'4.บึงโขงหลง'!R53+'5.บุ่งคล้า'!R53+'6.ปากคาด'!R53+'7.พรเจริญ'!R53+'8.ศรีวิไล'!R53</f>
        <v>0</v>
      </c>
      <c r="S53" s="110">
        <f>+'1.บึงกาฬ'!S53+'2.เซกา'!S53+'3.โซ่พิสัย'!S53+'4.บึงโขงหลง'!S53+'5.บุ่งคล้า'!S53+'6.ปากคาด'!S53+'7.พรเจริญ'!S53+'8.ศรีวิไล'!S53</f>
        <v>0</v>
      </c>
      <c r="T53" s="110">
        <f>+'1.บึงกาฬ'!T53+'2.เซกา'!T53+'3.โซ่พิสัย'!T53+'4.บึงโขงหลง'!T53+'5.บุ่งคล้า'!T53+'6.ปากคาด'!T53+'7.พรเจริญ'!T53+'8.ศรีวิไล'!T53</f>
        <v>0</v>
      </c>
      <c r="U53" s="110">
        <f>+'1.บึงกาฬ'!U53+'2.เซกา'!U53+'3.โซ่พิสัย'!U53+'4.บึงโขงหลง'!U53+'5.บุ่งคล้า'!U53+'6.ปากคาด'!U53+'7.พรเจริญ'!U53+'8.ศรีวิไล'!U53</f>
        <v>0</v>
      </c>
      <c r="V53" s="110">
        <f>+'1.บึงกาฬ'!V53+'2.เซกา'!V53+'3.โซ่พิสัย'!V53+'4.บึงโขงหลง'!V53+'5.บุ่งคล้า'!V53+'6.ปากคาด'!V53+'7.พรเจริญ'!V53+'8.ศรีวิไล'!V53</f>
        <v>0</v>
      </c>
      <c r="W53" s="110">
        <f>+'1.บึงกาฬ'!W53+'2.เซกา'!W53+'3.โซ่พิสัย'!W53+'4.บึงโขงหลง'!W53+'5.บุ่งคล้า'!W53+'6.ปากคาด'!W53+'7.พรเจริญ'!W53+'8.ศรีวิไล'!W53</f>
        <v>0</v>
      </c>
      <c r="X53" s="110">
        <f>+'1.บึงกาฬ'!X53+'2.เซกา'!X53+'3.โซ่พิสัย'!X53+'4.บึงโขงหลง'!X53+'5.บุ่งคล้า'!X53+'6.ปากคาด'!X53+'7.พรเจริญ'!X53+'8.ศรีวิไล'!X53</f>
        <v>0</v>
      </c>
      <c r="Y53" s="110">
        <f>+'1.บึงกาฬ'!Y53+'2.เซกา'!Y53+'3.โซ่พิสัย'!Y53+'4.บึงโขงหลง'!Y53+'5.บุ่งคล้า'!Y53+'6.ปากคาด'!Y53+'7.พรเจริญ'!Y53+'8.ศรีวิไล'!Y53</f>
        <v>0</v>
      </c>
      <c r="Z53" s="110">
        <f>+'1.บึงกาฬ'!Z53+'2.เซกา'!Z53+'3.โซ่พิสัย'!Z53+'4.บึงโขงหลง'!Z53+'5.บุ่งคล้า'!Z53+'6.ปากคาด'!Z53+'7.พรเจริญ'!Z53+'8.ศรีวิไล'!Z53</f>
        <v>0</v>
      </c>
      <c r="AA53" s="110">
        <f>+'1.บึงกาฬ'!AA53+'2.เซกา'!AA53+'3.โซ่พิสัย'!AA53+'4.บึงโขงหลง'!AA53+'5.บุ่งคล้า'!AA53+'6.ปากคาด'!AA53+'7.พรเจริญ'!AA53+'8.ศรีวิไล'!AA53</f>
        <v>0</v>
      </c>
      <c r="AB53" s="110">
        <f>+'1.บึงกาฬ'!AB53+'2.เซกา'!AB53+'3.โซ่พิสัย'!AB53+'4.บึงโขงหลง'!AB53+'5.บุ่งคล้า'!AB53+'6.ปากคาด'!AB53+'7.พรเจริญ'!AB53+'8.ศรีวิไล'!AB53</f>
        <v>0</v>
      </c>
      <c r="AC53" s="110">
        <f>+'1.บึงกาฬ'!AC53+'2.เซกา'!AC53+'3.โซ่พิสัย'!AC53+'4.บึงโขงหลง'!AC53+'5.บุ่งคล้า'!AC53+'6.ปากคาด'!AC53+'7.พรเจริญ'!AC53+'8.ศรีวิไล'!AC53</f>
        <v>0</v>
      </c>
      <c r="AD53" s="110">
        <f t="shared" si="13"/>
        <v>5997868.6699999999</v>
      </c>
      <c r="AE53" s="111">
        <f t="shared" si="14"/>
        <v>10.769433054036803</v>
      </c>
      <c r="AF53" s="110">
        <f t="shared" si="15"/>
        <v>49695580</v>
      </c>
      <c r="AG53" s="111">
        <f t="shared" si="16"/>
        <v>89.23056694596319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f>+'1.บึงกาฬ'!E56+'2.เซกา'!E56+'3.โซ่พิสัย'!E56+'4.บึงโขงหลง'!E56+'5.บุ่งคล้า'!E56+'6.ปากคาด'!E56+'7.พรเจริญ'!E56+'8.ศรีวิไล'!E56</f>
        <v>33910922.019999996</v>
      </c>
      <c r="F56" s="110">
        <f>+'1.บึงกาฬ'!F56+'2.เซกา'!F56+'3.โซ่พิสัย'!F56+'4.บึงโขงหลง'!F56+'5.บุ่งคล้า'!F56+'6.ปากคาด'!F56+'7.พรเจริญ'!F56+'8.ศรีวิไล'!F56</f>
        <v>3025115.27</v>
      </c>
      <c r="G56" s="110">
        <f>+'1.บึงกาฬ'!G56+'2.เซกา'!G56+'3.โซ่พิสัย'!G56+'4.บึงโขงหลง'!G56+'5.บุ่งคล้า'!G56+'6.ปากคาด'!G56+'7.พรเจริญ'!G56+'8.ศรีวิไล'!G56</f>
        <v>0</v>
      </c>
      <c r="H56" s="110">
        <f>+'1.บึงกาฬ'!H56+'2.เซกา'!H56+'3.โซ่พิสัย'!H56+'4.บึงโขงหลง'!H56+'5.บุ่งคล้า'!H56+'6.ปากคาด'!H56+'7.พรเจริญ'!H56+'8.ศรีวิไล'!H56</f>
        <v>0</v>
      </c>
      <c r="I56" s="110">
        <f>+'1.บึงกาฬ'!I56+'2.เซกา'!I56+'3.โซ่พิสัย'!I56+'4.บึงโขงหลง'!I56+'5.บุ่งคล้า'!I56+'6.ปากคาด'!I56+'7.พรเจริญ'!I56+'8.ศรีวิไล'!I56</f>
        <v>0</v>
      </c>
      <c r="J56" s="110">
        <f>+'1.บึงกาฬ'!J56+'2.เซกา'!J56+'3.โซ่พิสัย'!J56+'4.บึงโขงหลง'!J56+'5.บุ่งคล้า'!J56+'6.ปากคาด'!J56+'7.พรเจริญ'!J56+'8.ศรีวิไล'!J56</f>
        <v>0</v>
      </c>
      <c r="K56" s="110">
        <f>+'1.บึงกาฬ'!K56+'2.เซกา'!K56+'3.โซ่พิสัย'!K56+'4.บึงโขงหลง'!K56+'5.บุ่งคล้า'!K56+'6.ปากคาด'!K56+'7.พรเจริญ'!K56+'8.ศรีวิไล'!K56</f>
        <v>0</v>
      </c>
      <c r="L56" s="110">
        <f>+'1.บึงกาฬ'!L56+'2.เซกา'!L56+'3.โซ่พิสัย'!L56+'4.บึงโขงหลง'!L56+'5.บุ่งคล้า'!L56+'6.ปากคาด'!L56+'7.พรเจริญ'!L56+'8.ศรีวิไล'!L56</f>
        <v>0</v>
      </c>
      <c r="M56" s="110">
        <f>+'1.บึงกาฬ'!M56+'2.เซกา'!M56+'3.โซ่พิสัย'!M56+'4.บึงโขงหลง'!M56+'5.บุ่งคล้า'!M56+'6.ปากคาด'!M56+'7.พรเจริญ'!M56+'8.ศรีวิไล'!M56</f>
        <v>0</v>
      </c>
      <c r="N56" s="110">
        <f>+'1.บึงกาฬ'!N56+'2.เซกา'!N56+'3.โซ่พิสัย'!N56+'4.บึงโขงหลง'!N56+'5.บุ่งคล้า'!N56+'6.ปากคาด'!N56+'7.พรเจริญ'!N56+'8.ศรีวิไล'!N56</f>
        <v>0</v>
      </c>
      <c r="O56" s="110">
        <f>+'1.บึงกาฬ'!O56+'2.เซกา'!O56+'3.โซ่พิสัย'!O56+'4.บึงโขงหลง'!O56+'5.บุ่งคล้า'!O56+'6.ปากคาด'!O56+'7.พรเจริญ'!O56+'8.ศรีวิไล'!O56</f>
        <v>0</v>
      </c>
      <c r="P56" s="110">
        <f>+'1.บึงกาฬ'!P56+'2.เซกา'!P56+'3.โซ่พิสัย'!P56+'4.บึงโขงหลง'!P56+'5.บุ่งคล้า'!P56+'6.ปากคาด'!P56+'7.พรเจริญ'!P56+'8.ศรีวิไล'!P56</f>
        <v>0</v>
      </c>
      <c r="Q56" s="110">
        <f>+'1.บึงกาฬ'!Q56+'2.เซกา'!Q56+'3.โซ่พิสัย'!Q56+'4.บึงโขงหลง'!Q56+'5.บุ่งคล้า'!Q56+'6.ปากคาด'!Q56+'7.พรเจริญ'!Q56+'8.ศรีวิไล'!Q56</f>
        <v>0</v>
      </c>
      <c r="R56" s="110">
        <f>+'1.บึงกาฬ'!R56+'2.เซกา'!R56+'3.โซ่พิสัย'!R56+'4.บึงโขงหลง'!R56+'5.บุ่งคล้า'!R56+'6.ปากคาด'!R56+'7.พรเจริญ'!R56+'8.ศรีวิไล'!R56</f>
        <v>0</v>
      </c>
      <c r="S56" s="110">
        <f>+'1.บึงกาฬ'!S56+'2.เซกา'!S56+'3.โซ่พิสัย'!S56+'4.บึงโขงหลง'!S56+'5.บุ่งคล้า'!S56+'6.ปากคาด'!S56+'7.พรเจริญ'!S56+'8.ศรีวิไล'!S56</f>
        <v>0</v>
      </c>
      <c r="T56" s="110">
        <f>+'1.บึงกาฬ'!T56+'2.เซกา'!T56+'3.โซ่พิสัย'!T56+'4.บึงโขงหลง'!T56+'5.บุ่งคล้า'!T56+'6.ปากคาด'!T56+'7.พรเจริญ'!T56+'8.ศรีวิไล'!T56</f>
        <v>0</v>
      </c>
      <c r="U56" s="110">
        <f>+'1.บึงกาฬ'!U56+'2.เซกา'!U56+'3.โซ่พิสัย'!U56+'4.บึงโขงหลง'!U56+'5.บุ่งคล้า'!U56+'6.ปากคาด'!U56+'7.พรเจริญ'!U56+'8.ศรีวิไล'!U56</f>
        <v>0</v>
      </c>
      <c r="V56" s="110">
        <f>+'1.บึงกาฬ'!V56+'2.เซกา'!V56+'3.โซ่พิสัย'!V56+'4.บึงโขงหลง'!V56+'5.บุ่งคล้า'!V56+'6.ปากคาด'!V56+'7.พรเจริญ'!V56+'8.ศรีวิไล'!V56</f>
        <v>0</v>
      </c>
      <c r="W56" s="110">
        <f>+'1.บึงกาฬ'!W56+'2.เซกา'!W56+'3.โซ่พิสัย'!W56+'4.บึงโขงหลง'!W56+'5.บุ่งคล้า'!W56+'6.ปากคาด'!W56+'7.พรเจริญ'!W56+'8.ศรีวิไล'!W56</f>
        <v>0</v>
      </c>
      <c r="X56" s="110">
        <f>+'1.บึงกาฬ'!X56+'2.เซกา'!X56+'3.โซ่พิสัย'!X56+'4.บึงโขงหลง'!X56+'5.บุ่งคล้า'!X56+'6.ปากคาด'!X56+'7.พรเจริญ'!X56+'8.ศรีวิไล'!X56</f>
        <v>0</v>
      </c>
      <c r="Y56" s="110">
        <f>+'1.บึงกาฬ'!Y56+'2.เซกา'!Y56+'3.โซ่พิสัย'!Y56+'4.บึงโขงหลง'!Y56+'5.บุ่งคล้า'!Y56+'6.ปากคาด'!Y56+'7.พรเจริญ'!Y56+'8.ศรีวิไล'!Y56</f>
        <v>0</v>
      </c>
      <c r="Z56" s="110">
        <f>+'1.บึงกาฬ'!Z56+'2.เซกา'!Z56+'3.โซ่พิสัย'!Z56+'4.บึงโขงหลง'!Z56+'5.บุ่งคล้า'!Z56+'6.ปากคาด'!Z56+'7.พรเจริญ'!Z56+'8.ศรีวิไล'!Z56</f>
        <v>0</v>
      </c>
      <c r="AA56" s="110">
        <f>+'1.บึงกาฬ'!AA56+'2.เซกา'!AA56+'3.โซ่พิสัย'!AA56+'4.บึงโขงหลง'!AA56+'5.บุ่งคล้า'!AA56+'6.ปากคาด'!AA56+'7.พรเจริญ'!AA56+'8.ศรีวิไล'!AA56</f>
        <v>0</v>
      </c>
      <c r="AB56" s="110">
        <f>+'1.บึงกาฬ'!AB56+'2.เซกา'!AB56+'3.โซ่พิสัย'!AB56+'4.บึงโขงหลง'!AB56+'5.บุ่งคล้า'!AB56+'6.ปากคาด'!AB56+'7.พรเจริญ'!AB56+'8.ศรีวิไล'!AB56</f>
        <v>0</v>
      </c>
      <c r="AC56" s="110">
        <f>+'1.บึงกาฬ'!AC56+'2.เซกา'!AC56+'3.โซ่พิสัย'!AC56+'4.บึงโขงหลง'!AC56+'5.บุ่งคล้า'!AC56+'6.ปากคาด'!AC56+'7.พรเจริญ'!AC56+'8.ศรีวิไล'!AC56</f>
        <v>0</v>
      </c>
      <c r="AD56" s="110">
        <f t="shared" ref="AD56:AD58" si="17">SUM(F56:AC56)</f>
        <v>3025115.27</v>
      </c>
      <c r="AE56" s="111">
        <f t="shared" ref="AE56:AE58" si="18">+AD56*100/E56</f>
        <v>8.9207697396604146</v>
      </c>
      <c r="AF56" s="110">
        <f t="shared" ref="AF56:AF58" si="19">+E56-AD56</f>
        <v>30885806.749999996</v>
      </c>
      <c r="AG56" s="111">
        <f t="shared" ref="AG56:AG58" si="20">+AF56*100/E56</f>
        <v>91.079230260339585</v>
      </c>
    </row>
    <row r="57" spans="2:33" ht="24" customHeight="1">
      <c r="B57" s="109"/>
      <c r="C57" s="109"/>
      <c r="D57" s="109" t="s">
        <v>137</v>
      </c>
      <c r="E57" s="110">
        <f>+'1.บึงกาฬ'!E57+'2.เซกา'!E57+'3.โซ่พิสัย'!E57+'4.บึงโขงหลง'!E57+'5.บุ่งคล้า'!E57+'6.ปากคาด'!E57+'7.พรเจริญ'!E57+'8.ศรีวิไล'!E57</f>
        <v>8685980</v>
      </c>
      <c r="F57" s="110">
        <f>+'1.บึงกาฬ'!F57+'2.เซกา'!F57+'3.โซ่พิสัย'!F57+'4.บึงโขงหลง'!F57+'5.บุ่งคล้า'!F57+'6.ปากคาด'!F57+'7.พรเจริญ'!F57+'8.ศรีวิไล'!F57</f>
        <v>330000</v>
      </c>
      <c r="G57" s="110">
        <f>+'1.บึงกาฬ'!G57+'2.เซกา'!G57+'3.โซ่พิสัย'!G57+'4.บึงโขงหลง'!G57+'5.บุ่งคล้า'!G57+'6.ปากคาด'!G57+'7.พรเจริญ'!G57+'8.ศรีวิไล'!G57</f>
        <v>0</v>
      </c>
      <c r="H57" s="110">
        <f>+'1.บึงกาฬ'!H57+'2.เซกา'!H57+'3.โซ่พิสัย'!H57+'4.บึงโขงหลง'!H57+'5.บุ่งคล้า'!H57+'6.ปากคาด'!H57+'7.พรเจริญ'!H57+'8.ศรีวิไล'!H57</f>
        <v>0</v>
      </c>
      <c r="I57" s="110">
        <f>+'1.บึงกาฬ'!I57+'2.เซกา'!I57+'3.โซ่พิสัย'!I57+'4.บึงโขงหลง'!I57+'5.บุ่งคล้า'!I57+'6.ปากคาด'!I57+'7.พรเจริญ'!I57+'8.ศรีวิไล'!I57</f>
        <v>0</v>
      </c>
      <c r="J57" s="110">
        <f>+'1.บึงกาฬ'!J57+'2.เซกา'!J57+'3.โซ่พิสัย'!J57+'4.บึงโขงหลง'!J57+'5.บุ่งคล้า'!J57+'6.ปากคาด'!J57+'7.พรเจริญ'!J57+'8.ศรีวิไล'!J57</f>
        <v>0</v>
      </c>
      <c r="K57" s="110">
        <f>+'1.บึงกาฬ'!K57+'2.เซกา'!K57+'3.โซ่พิสัย'!K57+'4.บึงโขงหลง'!K57+'5.บุ่งคล้า'!K57+'6.ปากคาด'!K57+'7.พรเจริญ'!K57+'8.ศรีวิไล'!K57</f>
        <v>0</v>
      </c>
      <c r="L57" s="110">
        <f>+'1.บึงกาฬ'!L57+'2.เซกา'!L57+'3.โซ่พิสัย'!L57+'4.บึงโขงหลง'!L57+'5.บุ่งคล้า'!L57+'6.ปากคาด'!L57+'7.พรเจริญ'!L57+'8.ศรีวิไล'!L57</f>
        <v>0</v>
      </c>
      <c r="M57" s="110">
        <f>+'1.บึงกาฬ'!M57+'2.เซกา'!M57+'3.โซ่พิสัย'!M57+'4.บึงโขงหลง'!M57+'5.บุ่งคล้า'!M57+'6.ปากคาด'!M57+'7.พรเจริญ'!M57+'8.ศรีวิไล'!M57</f>
        <v>0</v>
      </c>
      <c r="N57" s="110">
        <f>+'1.บึงกาฬ'!N57+'2.เซกา'!N57+'3.โซ่พิสัย'!N57+'4.บึงโขงหลง'!N57+'5.บุ่งคล้า'!N57+'6.ปากคาด'!N57+'7.พรเจริญ'!N57+'8.ศรีวิไล'!N57</f>
        <v>0</v>
      </c>
      <c r="O57" s="110">
        <f>+'1.บึงกาฬ'!O57+'2.เซกา'!O57+'3.โซ่พิสัย'!O57+'4.บึงโขงหลง'!O57+'5.บุ่งคล้า'!O57+'6.ปากคาด'!O57+'7.พรเจริญ'!O57+'8.ศรีวิไล'!O57</f>
        <v>0</v>
      </c>
      <c r="P57" s="110">
        <f>+'1.บึงกาฬ'!P57+'2.เซกา'!P57+'3.โซ่พิสัย'!P57+'4.บึงโขงหลง'!P57+'5.บุ่งคล้า'!P57+'6.ปากคาด'!P57+'7.พรเจริญ'!P57+'8.ศรีวิไล'!P57</f>
        <v>0</v>
      </c>
      <c r="Q57" s="110">
        <f>+'1.บึงกาฬ'!Q57+'2.เซกา'!Q57+'3.โซ่พิสัย'!Q57+'4.บึงโขงหลง'!Q57+'5.บุ่งคล้า'!Q57+'6.ปากคาด'!Q57+'7.พรเจริญ'!Q57+'8.ศรีวิไล'!Q57</f>
        <v>0</v>
      </c>
      <c r="R57" s="110">
        <f>+'1.บึงกาฬ'!R57+'2.เซกา'!R57+'3.โซ่พิสัย'!R57+'4.บึงโขงหลง'!R57+'5.บุ่งคล้า'!R57+'6.ปากคาด'!R57+'7.พรเจริญ'!R57+'8.ศรีวิไล'!R57</f>
        <v>0</v>
      </c>
      <c r="S57" s="110">
        <f>+'1.บึงกาฬ'!S57+'2.เซกา'!S57+'3.โซ่พิสัย'!S57+'4.บึงโขงหลง'!S57+'5.บุ่งคล้า'!S57+'6.ปากคาด'!S57+'7.พรเจริญ'!S57+'8.ศรีวิไล'!S57</f>
        <v>0</v>
      </c>
      <c r="T57" s="110">
        <f>+'1.บึงกาฬ'!T57+'2.เซกา'!T57+'3.โซ่พิสัย'!T57+'4.บึงโขงหลง'!T57+'5.บุ่งคล้า'!T57+'6.ปากคาด'!T57+'7.พรเจริญ'!T57+'8.ศรีวิไล'!T57</f>
        <v>0</v>
      </c>
      <c r="U57" s="110">
        <f>+'1.บึงกาฬ'!U57+'2.เซกา'!U57+'3.โซ่พิสัย'!U57+'4.บึงโขงหลง'!U57+'5.บุ่งคล้า'!U57+'6.ปากคาด'!U57+'7.พรเจริญ'!U57+'8.ศรีวิไล'!U57</f>
        <v>0</v>
      </c>
      <c r="V57" s="110">
        <f>+'1.บึงกาฬ'!V57+'2.เซกา'!V57+'3.โซ่พิสัย'!V57+'4.บึงโขงหลง'!V57+'5.บุ่งคล้า'!V57+'6.ปากคาด'!V57+'7.พรเจริญ'!V57+'8.ศรีวิไล'!V57</f>
        <v>0</v>
      </c>
      <c r="W57" s="110">
        <f>+'1.บึงกาฬ'!W57+'2.เซกา'!W57+'3.โซ่พิสัย'!W57+'4.บึงโขงหลง'!W57+'5.บุ่งคล้า'!W57+'6.ปากคาด'!W57+'7.พรเจริญ'!W57+'8.ศรีวิไล'!W57</f>
        <v>0</v>
      </c>
      <c r="X57" s="110">
        <f>+'1.บึงกาฬ'!X57+'2.เซกา'!X57+'3.โซ่พิสัย'!X57+'4.บึงโขงหลง'!X57+'5.บุ่งคล้า'!X57+'6.ปากคาด'!X57+'7.พรเจริญ'!X57+'8.ศรีวิไล'!X57</f>
        <v>0</v>
      </c>
      <c r="Y57" s="110">
        <f>+'1.บึงกาฬ'!Y57+'2.เซกา'!Y57+'3.โซ่พิสัย'!Y57+'4.บึงโขงหลง'!Y57+'5.บุ่งคล้า'!Y57+'6.ปากคาด'!Y57+'7.พรเจริญ'!Y57+'8.ศรีวิไล'!Y57</f>
        <v>0</v>
      </c>
      <c r="Z57" s="110">
        <f>+'1.บึงกาฬ'!Z57+'2.เซกา'!Z57+'3.โซ่พิสัย'!Z57+'4.บึงโขงหลง'!Z57+'5.บุ่งคล้า'!Z57+'6.ปากคาด'!Z57+'7.พรเจริญ'!Z57+'8.ศรีวิไล'!Z57</f>
        <v>0</v>
      </c>
      <c r="AA57" s="110">
        <f>+'1.บึงกาฬ'!AA57+'2.เซกา'!AA57+'3.โซ่พิสัย'!AA57+'4.บึงโขงหลง'!AA57+'5.บุ่งคล้า'!AA57+'6.ปากคาด'!AA57+'7.พรเจริญ'!AA57+'8.ศรีวิไล'!AA57</f>
        <v>0</v>
      </c>
      <c r="AB57" s="110">
        <f>+'1.บึงกาฬ'!AB57+'2.เซกา'!AB57+'3.โซ่พิสัย'!AB57+'4.บึงโขงหลง'!AB57+'5.บุ่งคล้า'!AB57+'6.ปากคาด'!AB57+'7.พรเจริญ'!AB57+'8.ศรีวิไล'!AB57</f>
        <v>0</v>
      </c>
      <c r="AC57" s="110">
        <f>+'1.บึงกาฬ'!AC57+'2.เซกา'!AC57+'3.โซ่พิสัย'!AC57+'4.บึงโขงหลง'!AC57+'5.บุ่งคล้า'!AC57+'6.ปากคาด'!AC57+'7.พรเจริญ'!AC57+'8.ศรีวิไล'!AC57</f>
        <v>0</v>
      </c>
      <c r="AD57" s="110">
        <f t="shared" si="17"/>
        <v>330000</v>
      </c>
      <c r="AE57" s="111">
        <f t="shared" si="18"/>
        <v>3.7992258789451507</v>
      </c>
      <c r="AF57" s="110">
        <f t="shared" si="19"/>
        <v>8355980</v>
      </c>
      <c r="AG57" s="111">
        <f t="shared" si="20"/>
        <v>96.200774121054849</v>
      </c>
    </row>
    <row r="58" spans="2:33" ht="24" customHeight="1">
      <c r="B58" s="109"/>
      <c r="C58" s="109"/>
      <c r="D58" s="109" t="s">
        <v>138</v>
      </c>
      <c r="E58" s="110">
        <f>+'1.บึงกาฬ'!E58+'2.เซกา'!E58+'3.โซ่พิสัย'!E58+'4.บึงโขงหลง'!E58+'5.บุ่งคล้า'!E58+'6.ปากคาด'!E58+'7.พรเจริญ'!E58+'8.ศรีวิไล'!E58</f>
        <v>21531626</v>
      </c>
      <c r="F58" s="110">
        <f>+'1.บึงกาฬ'!F58+'2.เซกา'!F58+'3.โซ่พิสัย'!F58+'4.บึงโขงหลง'!F58+'5.บุ่งคล้า'!F58+'6.ปากคาด'!F58+'7.พรเจริญ'!F58+'8.ศรีวิไล'!F58</f>
        <v>1789516.73</v>
      </c>
      <c r="G58" s="110">
        <f>+'1.บึงกาฬ'!G58+'2.เซกา'!G58+'3.โซ่พิสัย'!G58+'4.บึงโขงหลง'!G58+'5.บุ่งคล้า'!G58+'6.ปากคาด'!G58+'7.พรเจริญ'!G58+'8.ศรีวิไล'!G58</f>
        <v>0</v>
      </c>
      <c r="H58" s="110">
        <f>+'1.บึงกาฬ'!H58+'2.เซกา'!H58+'3.โซ่พิสัย'!H58+'4.บึงโขงหลง'!H58+'5.บุ่งคล้า'!H58+'6.ปากคาด'!H58+'7.พรเจริญ'!H58+'8.ศรีวิไล'!H58</f>
        <v>0</v>
      </c>
      <c r="I58" s="110">
        <f>+'1.บึงกาฬ'!I58+'2.เซกา'!I58+'3.โซ่พิสัย'!I58+'4.บึงโขงหลง'!I58+'5.บุ่งคล้า'!I58+'6.ปากคาด'!I58+'7.พรเจริญ'!I58+'8.ศรีวิไล'!I58</f>
        <v>0</v>
      </c>
      <c r="J58" s="110">
        <f>+'1.บึงกาฬ'!J58+'2.เซกา'!J58+'3.โซ่พิสัย'!J58+'4.บึงโขงหลง'!J58+'5.บุ่งคล้า'!J58+'6.ปากคาด'!J58+'7.พรเจริญ'!J58+'8.ศรีวิไล'!J58</f>
        <v>0</v>
      </c>
      <c r="K58" s="110">
        <f>+'1.บึงกาฬ'!K58+'2.เซกา'!K58+'3.โซ่พิสัย'!K58+'4.บึงโขงหลง'!K58+'5.บุ่งคล้า'!K58+'6.ปากคาด'!K58+'7.พรเจริญ'!K58+'8.ศรีวิไล'!K58</f>
        <v>0</v>
      </c>
      <c r="L58" s="110">
        <f>+'1.บึงกาฬ'!L58+'2.เซกา'!L58+'3.โซ่พิสัย'!L58+'4.บึงโขงหลง'!L58+'5.บุ่งคล้า'!L58+'6.ปากคาด'!L58+'7.พรเจริญ'!L58+'8.ศรีวิไล'!L58</f>
        <v>0</v>
      </c>
      <c r="M58" s="110">
        <f>+'1.บึงกาฬ'!M58+'2.เซกา'!M58+'3.โซ่พิสัย'!M58+'4.บึงโขงหลง'!M58+'5.บุ่งคล้า'!M58+'6.ปากคาด'!M58+'7.พรเจริญ'!M58+'8.ศรีวิไล'!M58</f>
        <v>0</v>
      </c>
      <c r="N58" s="110">
        <f>+'1.บึงกาฬ'!N58+'2.เซกา'!N58+'3.โซ่พิสัย'!N58+'4.บึงโขงหลง'!N58+'5.บุ่งคล้า'!N58+'6.ปากคาด'!N58+'7.พรเจริญ'!N58+'8.ศรีวิไล'!N58</f>
        <v>0</v>
      </c>
      <c r="O58" s="110">
        <f>+'1.บึงกาฬ'!O58+'2.เซกา'!O58+'3.โซ่พิสัย'!O58+'4.บึงโขงหลง'!O58+'5.บุ่งคล้า'!O58+'6.ปากคาด'!O58+'7.พรเจริญ'!O58+'8.ศรีวิไล'!O58</f>
        <v>0</v>
      </c>
      <c r="P58" s="110">
        <f>+'1.บึงกาฬ'!P58+'2.เซกา'!P58+'3.โซ่พิสัย'!P58+'4.บึงโขงหลง'!P58+'5.บุ่งคล้า'!P58+'6.ปากคาด'!P58+'7.พรเจริญ'!P58+'8.ศรีวิไล'!P58</f>
        <v>0</v>
      </c>
      <c r="Q58" s="110">
        <f>+'1.บึงกาฬ'!Q58+'2.เซกา'!Q58+'3.โซ่พิสัย'!Q58+'4.บึงโขงหลง'!Q58+'5.บุ่งคล้า'!Q58+'6.ปากคาด'!Q58+'7.พรเจริญ'!Q58+'8.ศรีวิไล'!Q58</f>
        <v>0</v>
      </c>
      <c r="R58" s="110">
        <f>+'1.บึงกาฬ'!R58+'2.เซกา'!R58+'3.โซ่พิสัย'!R58+'4.บึงโขงหลง'!R58+'5.บุ่งคล้า'!R58+'6.ปากคาด'!R58+'7.พรเจริญ'!R58+'8.ศรีวิไล'!R58</f>
        <v>0</v>
      </c>
      <c r="S58" s="110">
        <f>+'1.บึงกาฬ'!S58+'2.เซกา'!S58+'3.โซ่พิสัย'!S58+'4.บึงโขงหลง'!S58+'5.บุ่งคล้า'!S58+'6.ปากคาด'!S58+'7.พรเจริญ'!S58+'8.ศรีวิไล'!S58</f>
        <v>0</v>
      </c>
      <c r="T58" s="110">
        <f>+'1.บึงกาฬ'!T58+'2.เซกา'!T58+'3.โซ่พิสัย'!T58+'4.บึงโขงหลง'!T58+'5.บุ่งคล้า'!T58+'6.ปากคาด'!T58+'7.พรเจริญ'!T58+'8.ศรีวิไล'!T58</f>
        <v>0</v>
      </c>
      <c r="U58" s="110">
        <f>+'1.บึงกาฬ'!U58+'2.เซกา'!U58+'3.โซ่พิสัย'!U58+'4.บึงโขงหลง'!U58+'5.บุ่งคล้า'!U58+'6.ปากคาด'!U58+'7.พรเจริญ'!U58+'8.ศรีวิไล'!U58</f>
        <v>0</v>
      </c>
      <c r="V58" s="110">
        <f>+'1.บึงกาฬ'!V58+'2.เซกา'!V58+'3.โซ่พิสัย'!V58+'4.บึงโขงหลง'!V58+'5.บุ่งคล้า'!V58+'6.ปากคาด'!V58+'7.พรเจริญ'!V58+'8.ศรีวิไล'!V58</f>
        <v>0</v>
      </c>
      <c r="W58" s="110">
        <f>+'1.บึงกาฬ'!W58+'2.เซกา'!W58+'3.โซ่พิสัย'!W58+'4.บึงโขงหลง'!W58+'5.บุ่งคล้า'!W58+'6.ปากคาด'!W58+'7.พรเจริญ'!W58+'8.ศรีวิไล'!W58</f>
        <v>0</v>
      </c>
      <c r="X58" s="110">
        <f>+'1.บึงกาฬ'!X58+'2.เซกา'!X58+'3.โซ่พิสัย'!X58+'4.บึงโขงหลง'!X58+'5.บุ่งคล้า'!X58+'6.ปากคาด'!X58+'7.พรเจริญ'!X58+'8.ศรีวิไล'!X58</f>
        <v>0</v>
      </c>
      <c r="Y58" s="110">
        <f>+'1.บึงกาฬ'!Y58+'2.เซกา'!Y58+'3.โซ่พิสัย'!Y58+'4.บึงโขงหลง'!Y58+'5.บุ่งคล้า'!Y58+'6.ปากคาด'!Y58+'7.พรเจริญ'!Y58+'8.ศรีวิไล'!Y58</f>
        <v>0</v>
      </c>
      <c r="Z58" s="110">
        <f>+'1.บึงกาฬ'!Z58+'2.เซกา'!Z58+'3.โซ่พิสัย'!Z58+'4.บึงโขงหลง'!Z58+'5.บุ่งคล้า'!Z58+'6.ปากคาด'!Z58+'7.พรเจริญ'!Z58+'8.ศรีวิไล'!Z58</f>
        <v>0</v>
      </c>
      <c r="AA58" s="110">
        <f>+'1.บึงกาฬ'!AA58+'2.เซกา'!AA58+'3.โซ่พิสัย'!AA58+'4.บึงโขงหลง'!AA58+'5.บุ่งคล้า'!AA58+'6.ปากคาด'!AA58+'7.พรเจริญ'!AA58+'8.ศรีวิไล'!AA58</f>
        <v>0</v>
      </c>
      <c r="AB58" s="110">
        <f>+'1.บึงกาฬ'!AB58+'2.เซกา'!AB58+'3.โซ่พิสัย'!AB58+'4.บึงโขงหลง'!AB58+'5.บุ่งคล้า'!AB58+'6.ปากคาด'!AB58+'7.พรเจริญ'!AB58+'8.ศรีวิไล'!AB58</f>
        <v>0</v>
      </c>
      <c r="AC58" s="110">
        <f>+'1.บึงกาฬ'!AC58+'2.เซกา'!AC58+'3.โซ่พิสัย'!AC58+'4.บึงโขงหลง'!AC58+'5.บุ่งคล้า'!AC58+'6.ปากคาด'!AC58+'7.พรเจริญ'!AC58+'8.ศรีวิไล'!AC58</f>
        <v>0</v>
      </c>
      <c r="AD58" s="110">
        <f t="shared" si="17"/>
        <v>1789516.73</v>
      </c>
      <c r="AE58" s="111">
        <f t="shared" si="18"/>
        <v>8.311108181054232</v>
      </c>
      <c r="AF58" s="110">
        <f t="shared" si="19"/>
        <v>19742109.27</v>
      </c>
      <c r="AG58" s="111">
        <f t="shared" si="20"/>
        <v>91.688891818945763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f>+'1.บึงกาฬ'!E60+'2.เซกา'!E60+'3.โซ่พิสัย'!E60+'4.บึงโขงหลง'!E60+'5.บุ่งคล้า'!E60+'6.ปากคาด'!E60+'7.พรเจริญ'!E60+'8.ศรีวิไล'!E60</f>
        <v>1064000</v>
      </c>
      <c r="F60" s="110">
        <f>+'1.บึงกาฬ'!F60+'2.เซกา'!F60+'3.โซ่พิสัย'!F60+'4.บึงโขงหลง'!F60+'5.บุ่งคล้า'!F60+'6.ปากคาด'!F60+'7.พรเจริญ'!F60+'8.ศรีวิไล'!F60</f>
        <v>0</v>
      </c>
      <c r="G60" s="110">
        <f>+'1.บึงกาฬ'!G60+'2.เซกา'!G60+'3.โซ่พิสัย'!G60+'4.บึงโขงหลง'!G60+'5.บุ่งคล้า'!G60+'6.ปากคาด'!G60+'7.พรเจริญ'!G60+'8.ศรีวิไล'!G60</f>
        <v>0</v>
      </c>
      <c r="H60" s="110">
        <f>+'1.บึงกาฬ'!H60+'2.เซกา'!H60+'3.โซ่พิสัย'!H60+'4.บึงโขงหลง'!H60+'5.บุ่งคล้า'!H60+'6.ปากคาด'!H60+'7.พรเจริญ'!H60+'8.ศรีวิไล'!H60</f>
        <v>0</v>
      </c>
      <c r="I60" s="110">
        <f>+'1.บึงกาฬ'!I60+'2.เซกา'!I60+'3.โซ่พิสัย'!I60+'4.บึงโขงหลง'!I60+'5.บุ่งคล้า'!I60+'6.ปากคาด'!I60+'7.พรเจริญ'!I60+'8.ศรีวิไล'!I60</f>
        <v>0</v>
      </c>
      <c r="J60" s="110">
        <f>+'1.บึงกาฬ'!J60+'2.เซกา'!J60+'3.โซ่พิสัย'!J60+'4.บึงโขงหลง'!J60+'5.บุ่งคล้า'!J60+'6.ปากคาด'!J60+'7.พรเจริญ'!J60+'8.ศรีวิไล'!J60</f>
        <v>0</v>
      </c>
      <c r="K60" s="110">
        <f>+'1.บึงกาฬ'!K60+'2.เซกา'!K60+'3.โซ่พิสัย'!K60+'4.บึงโขงหลง'!K60+'5.บุ่งคล้า'!K60+'6.ปากคาด'!K60+'7.พรเจริญ'!K60+'8.ศรีวิไล'!K60</f>
        <v>0</v>
      </c>
      <c r="L60" s="110">
        <f>+'1.บึงกาฬ'!L60+'2.เซกา'!L60+'3.โซ่พิสัย'!L60+'4.บึงโขงหลง'!L60+'5.บุ่งคล้า'!L60+'6.ปากคาด'!L60+'7.พรเจริญ'!L60+'8.ศรีวิไล'!L60</f>
        <v>0</v>
      </c>
      <c r="M60" s="110">
        <f>+'1.บึงกาฬ'!M60+'2.เซกา'!M60+'3.โซ่พิสัย'!M60+'4.บึงโขงหลง'!M60+'5.บุ่งคล้า'!M60+'6.ปากคาด'!M60+'7.พรเจริญ'!M60+'8.ศรีวิไล'!M60</f>
        <v>0</v>
      </c>
      <c r="N60" s="110">
        <f>+'1.บึงกาฬ'!N60+'2.เซกา'!N60+'3.โซ่พิสัย'!N60+'4.บึงโขงหลง'!N60+'5.บุ่งคล้า'!N60+'6.ปากคาด'!N60+'7.พรเจริญ'!N60+'8.ศรีวิไล'!N60</f>
        <v>0</v>
      </c>
      <c r="O60" s="110">
        <f>+'1.บึงกาฬ'!O60+'2.เซกา'!O60+'3.โซ่พิสัย'!O60+'4.บึงโขงหลง'!O60+'5.บุ่งคล้า'!O60+'6.ปากคาด'!O60+'7.พรเจริญ'!O60+'8.ศรีวิไล'!O60</f>
        <v>0</v>
      </c>
      <c r="P60" s="110">
        <f>+'1.บึงกาฬ'!P60+'2.เซกา'!P60+'3.โซ่พิสัย'!P60+'4.บึงโขงหลง'!P60+'5.บุ่งคล้า'!P60+'6.ปากคาด'!P60+'7.พรเจริญ'!P60+'8.ศรีวิไล'!P60</f>
        <v>0</v>
      </c>
      <c r="Q60" s="110">
        <f>+'1.บึงกาฬ'!Q60+'2.เซกา'!Q60+'3.โซ่พิสัย'!Q60+'4.บึงโขงหลง'!Q60+'5.บุ่งคล้า'!Q60+'6.ปากคาด'!Q60+'7.พรเจริญ'!Q60+'8.ศรีวิไล'!Q60</f>
        <v>0</v>
      </c>
      <c r="R60" s="110">
        <f>+'1.บึงกาฬ'!R60+'2.เซกา'!R60+'3.โซ่พิสัย'!R60+'4.บึงโขงหลง'!R60+'5.บุ่งคล้า'!R60+'6.ปากคาด'!R60+'7.พรเจริญ'!R60+'8.ศรีวิไล'!R60</f>
        <v>0</v>
      </c>
      <c r="S60" s="110">
        <f>+'1.บึงกาฬ'!S60+'2.เซกา'!S60+'3.โซ่พิสัย'!S60+'4.บึงโขงหลง'!S60+'5.บุ่งคล้า'!S60+'6.ปากคาด'!S60+'7.พรเจริญ'!S60+'8.ศรีวิไล'!S60</f>
        <v>0</v>
      </c>
      <c r="T60" s="110">
        <f>+'1.บึงกาฬ'!T60+'2.เซกา'!T60+'3.โซ่พิสัย'!T60+'4.บึงโขงหลง'!T60+'5.บุ่งคล้า'!T60+'6.ปากคาด'!T60+'7.พรเจริญ'!T60+'8.ศรีวิไล'!T60</f>
        <v>0</v>
      </c>
      <c r="U60" s="110">
        <f>+'1.บึงกาฬ'!U60+'2.เซกา'!U60+'3.โซ่พิสัย'!U60+'4.บึงโขงหลง'!U60+'5.บุ่งคล้า'!U60+'6.ปากคาด'!U60+'7.พรเจริญ'!U60+'8.ศรีวิไล'!U60</f>
        <v>0</v>
      </c>
      <c r="V60" s="110">
        <f>+'1.บึงกาฬ'!V60+'2.เซกา'!V60+'3.โซ่พิสัย'!V60+'4.บึงโขงหลง'!V60+'5.บุ่งคล้า'!V60+'6.ปากคาด'!V60+'7.พรเจริญ'!V60+'8.ศรีวิไล'!V60</f>
        <v>0</v>
      </c>
      <c r="W60" s="110">
        <f>+'1.บึงกาฬ'!W60+'2.เซกา'!W60+'3.โซ่พิสัย'!W60+'4.บึงโขงหลง'!W60+'5.บุ่งคล้า'!W60+'6.ปากคาด'!W60+'7.พรเจริญ'!W60+'8.ศรีวิไล'!W60</f>
        <v>0</v>
      </c>
      <c r="X60" s="110">
        <f>+'1.บึงกาฬ'!X60+'2.เซกา'!X60+'3.โซ่พิสัย'!X60+'4.บึงโขงหลง'!X60+'5.บุ่งคล้า'!X60+'6.ปากคาด'!X60+'7.พรเจริญ'!X60+'8.ศรีวิไล'!X60</f>
        <v>0</v>
      </c>
      <c r="Y60" s="110">
        <f>+'1.บึงกาฬ'!Y60+'2.เซกา'!Y60+'3.โซ่พิสัย'!Y60+'4.บึงโขงหลง'!Y60+'5.บุ่งคล้า'!Y60+'6.ปากคาด'!Y60+'7.พรเจริญ'!Y60+'8.ศรีวิไล'!Y60</f>
        <v>0</v>
      </c>
      <c r="Z60" s="110">
        <f>+'1.บึงกาฬ'!Z60+'2.เซกา'!Z60+'3.โซ่พิสัย'!Z60+'4.บึงโขงหลง'!Z60+'5.บุ่งคล้า'!Z60+'6.ปากคาด'!Z60+'7.พรเจริญ'!Z60+'8.ศรีวิไล'!Z60</f>
        <v>0</v>
      </c>
      <c r="AA60" s="110">
        <f>+'1.บึงกาฬ'!AA60+'2.เซกา'!AA60+'3.โซ่พิสัย'!AA60+'4.บึงโขงหลง'!AA60+'5.บุ่งคล้า'!AA60+'6.ปากคาด'!AA60+'7.พรเจริญ'!AA60+'8.ศรีวิไล'!AA60</f>
        <v>0</v>
      </c>
      <c r="AB60" s="110">
        <f>+'1.บึงกาฬ'!AB60+'2.เซกา'!AB60+'3.โซ่พิสัย'!AB60+'4.บึงโขงหลง'!AB60+'5.บุ่งคล้า'!AB60+'6.ปากคาด'!AB60+'7.พรเจริญ'!AB60+'8.ศรีวิไล'!AB60</f>
        <v>0</v>
      </c>
      <c r="AC60" s="110">
        <f>+'1.บึงกาฬ'!AC60+'2.เซกา'!AC60+'3.โซ่พิสัย'!AC60+'4.บึงโขงหลง'!AC60+'5.บุ่งคล้า'!AC60+'6.ปากคาด'!AC60+'7.พรเจริญ'!AC60+'8.ศรีวิไล'!AC60</f>
        <v>0</v>
      </c>
      <c r="AD60" s="110">
        <f t="shared" ref="AD60:AD62" si="21">SUM(F60:AC60)</f>
        <v>0</v>
      </c>
      <c r="AE60" s="111">
        <f t="shared" ref="AE60:AE62" si="22">+AD60*100/E60</f>
        <v>0</v>
      </c>
      <c r="AF60" s="110">
        <f t="shared" ref="AF60:AF62" si="23">+E60-AD60</f>
        <v>1064000</v>
      </c>
      <c r="AG60" s="111">
        <f t="shared" ref="AG60:AG62" si="24">+AF60*100/E60</f>
        <v>100</v>
      </c>
    </row>
    <row r="61" spans="2:33" ht="24" customHeight="1">
      <c r="B61" s="109"/>
      <c r="C61" s="109"/>
      <c r="D61" s="109" t="s">
        <v>140</v>
      </c>
      <c r="E61" s="110">
        <f>+'1.บึงกาฬ'!E61+'2.เซกา'!E61+'3.โซ่พิสัย'!E61+'4.บึงโขงหลง'!E61+'5.บุ่งคล้า'!E61+'6.ปากคาด'!E61+'7.พรเจริญ'!E61+'8.ศรีวิไล'!E61</f>
        <v>1930000</v>
      </c>
      <c r="F61" s="110">
        <f>+'1.บึงกาฬ'!F61+'2.เซกา'!F61+'3.โซ่พิสัย'!F61+'4.บึงโขงหลง'!F61+'5.บุ่งคล้า'!F61+'6.ปากคาด'!F61+'7.พรเจริญ'!F61+'8.ศรีวิไล'!F61</f>
        <v>0</v>
      </c>
      <c r="G61" s="110">
        <f>+'1.บึงกาฬ'!G61+'2.เซกา'!G61+'3.โซ่พิสัย'!G61+'4.บึงโขงหลง'!G61+'5.บุ่งคล้า'!G61+'6.ปากคาด'!G61+'7.พรเจริญ'!G61+'8.ศรีวิไล'!G61</f>
        <v>1300000</v>
      </c>
      <c r="H61" s="110">
        <f>+'1.บึงกาฬ'!H61+'2.เซกา'!H61+'3.โซ่พิสัย'!H61+'4.บึงโขงหลง'!H61+'5.บุ่งคล้า'!H61+'6.ปากคาด'!H61+'7.พรเจริญ'!H61+'8.ศรีวิไล'!H61</f>
        <v>0</v>
      </c>
      <c r="I61" s="110">
        <f>+'1.บึงกาฬ'!I61+'2.เซกา'!I61+'3.โซ่พิสัย'!I61+'4.บึงโขงหลง'!I61+'5.บุ่งคล้า'!I61+'6.ปากคาด'!I61+'7.พรเจริญ'!I61+'8.ศรีวิไล'!I61</f>
        <v>0</v>
      </c>
      <c r="J61" s="110">
        <f>+'1.บึงกาฬ'!J61+'2.เซกา'!J61+'3.โซ่พิสัย'!J61+'4.บึงโขงหลง'!J61+'5.บุ่งคล้า'!J61+'6.ปากคาด'!J61+'7.พรเจริญ'!J61+'8.ศรีวิไล'!J61</f>
        <v>0</v>
      </c>
      <c r="K61" s="110">
        <f>+'1.บึงกาฬ'!K61+'2.เซกา'!K61+'3.โซ่พิสัย'!K61+'4.บึงโขงหลง'!K61+'5.บุ่งคล้า'!K61+'6.ปากคาด'!K61+'7.พรเจริญ'!K61+'8.ศรีวิไล'!K61</f>
        <v>0</v>
      </c>
      <c r="L61" s="110">
        <f>+'1.บึงกาฬ'!L61+'2.เซกา'!L61+'3.โซ่พิสัย'!L61+'4.บึงโขงหลง'!L61+'5.บุ่งคล้า'!L61+'6.ปากคาด'!L61+'7.พรเจริญ'!L61+'8.ศรีวิไล'!L61</f>
        <v>0</v>
      </c>
      <c r="M61" s="110">
        <f>+'1.บึงกาฬ'!M61+'2.เซกา'!M61+'3.โซ่พิสัย'!M61+'4.บึงโขงหลง'!M61+'5.บุ่งคล้า'!M61+'6.ปากคาด'!M61+'7.พรเจริญ'!M61+'8.ศรีวิไล'!M61</f>
        <v>0</v>
      </c>
      <c r="N61" s="110">
        <f>+'1.บึงกาฬ'!N61+'2.เซกา'!N61+'3.โซ่พิสัย'!N61+'4.บึงโขงหลง'!N61+'5.บุ่งคล้า'!N61+'6.ปากคาด'!N61+'7.พรเจริญ'!N61+'8.ศรีวิไล'!N61</f>
        <v>0</v>
      </c>
      <c r="O61" s="110">
        <f>+'1.บึงกาฬ'!O61+'2.เซกา'!O61+'3.โซ่พิสัย'!O61+'4.บึงโขงหลง'!O61+'5.บุ่งคล้า'!O61+'6.ปากคาด'!O61+'7.พรเจริญ'!O61+'8.ศรีวิไล'!O61</f>
        <v>0</v>
      </c>
      <c r="P61" s="110">
        <f>+'1.บึงกาฬ'!P61+'2.เซกา'!P61+'3.โซ่พิสัย'!P61+'4.บึงโขงหลง'!P61+'5.บุ่งคล้า'!P61+'6.ปากคาด'!P61+'7.พรเจริญ'!P61+'8.ศรีวิไล'!P61</f>
        <v>0</v>
      </c>
      <c r="Q61" s="110">
        <f>+'1.บึงกาฬ'!Q61+'2.เซกา'!Q61+'3.โซ่พิสัย'!Q61+'4.บึงโขงหลง'!Q61+'5.บุ่งคล้า'!Q61+'6.ปากคาด'!Q61+'7.พรเจริญ'!Q61+'8.ศรีวิไล'!Q61</f>
        <v>0</v>
      </c>
      <c r="R61" s="110">
        <f>+'1.บึงกาฬ'!R61+'2.เซกา'!R61+'3.โซ่พิสัย'!R61+'4.บึงโขงหลง'!R61+'5.บุ่งคล้า'!R61+'6.ปากคาด'!R61+'7.พรเจริญ'!R61+'8.ศรีวิไล'!R61</f>
        <v>0</v>
      </c>
      <c r="S61" s="110">
        <f>+'1.บึงกาฬ'!S61+'2.เซกา'!S61+'3.โซ่พิสัย'!S61+'4.บึงโขงหลง'!S61+'5.บุ่งคล้า'!S61+'6.ปากคาด'!S61+'7.พรเจริญ'!S61+'8.ศรีวิไล'!S61</f>
        <v>0</v>
      </c>
      <c r="T61" s="110">
        <f>+'1.บึงกาฬ'!T61+'2.เซกา'!T61+'3.โซ่พิสัย'!T61+'4.บึงโขงหลง'!T61+'5.บุ่งคล้า'!T61+'6.ปากคาด'!T61+'7.พรเจริญ'!T61+'8.ศรีวิไล'!T61</f>
        <v>0</v>
      </c>
      <c r="U61" s="110">
        <f>+'1.บึงกาฬ'!U61+'2.เซกา'!U61+'3.โซ่พิสัย'!U61+'4.บึงโขงหลง'!U61+'5.บุ่งคล้า'!U61+'6.ปากคาด'!U61+'7.พรเจริญ'!U61+'8.ศรีวิไล'!U61</f>
        <v>0</v>
      </c>
      <c r="V61" s="110">
        <f>+'1.บึงกาฬ'!V61+'2.เซกา'!V61+'3.โซ่พิสัย'!V61+'4.บึงโขงหลง'!V61+'5.บุ่งคล้า'!V61+'6.ปากคาด'!V61+'7.พรเจริญ'!V61+'8.ศรีวิไล'!V61</f>
        <v>0</v>
      </c>
      <c r="W61" s="110">
        <f>+'1.บึงกาฬ'!W61+'2.เซกา'!W61+'3.โซ่พิสัย'!W61+'4.บึงโขงหลง'!W61+'5.บุ่งคล้า'!W61+'6.ปากคาด'!W61+'7.พรเจริญ'!W61+'8.ศรีวิไล'!W61</f>
        <v>0</v>
      </c>
      <c r="X61" s="110">
        <f>+'1.บึงกาฬ'!X61+'2.เซกา'!X61+'3.โซ่พิสัย'!X61+'4.บึงโขงหลง'!X61+'5.บุ่งคล้า'!X61+'6.ปากคาด'!X61+'7.พรเจริญ'!X61+'8.ศรีวิไล'!X61</f>
        <v>0</v>
      </c>
      <c r="Y61" s="110">
        <f>+'1.บึงกาฬ'!Y61+'2.เซกา'!Y61+'3.โซ่พิสัย'!Y61+'4.บึงโขงหลง'!Y61+'5.บุ่งคล้า'!Y61+'6.ปากคาด'!Y61+'7.พรเจริญ'!Y61+'8.ศรีวิไล'!Y61</f>
        <v>0</v>
      </c>
      <c r="Z61" s="110">
        <f>+'1.บึงกาฬ'!Z61+'2.เซกา'!Z61+'3.โซ่พิสัย'!Z61+'4.บึงโขงหลง'!Z61+'5.บุ่งคล้า'!Z61+'6.ปากคาด'!Z61+'7.พรเจริญ'!Z61+'8.ศรีวิไล'!Z61</f>
        <v>0</v>
      </c>
      <c r="AA61" s="110">
        <f>+'1.บึงกาฬ'!AA61+'2.เซกา'!AA61+'3.โซ่พิสัย'!AA61+'4.บึงโขงหลง'!AA61+'5.บุ่งคล้า'!AA61+'6.ปากคาด'!AA61+'7.พรเจริญ'!AA61+'8.ศรีวิไล'!AA61</f>
        <v>0</v>
      </c>
      <c r="AB61" s="110">
        <f>+'1.บึงกาฬ'!AB61+'2.เซกา'!AB61+'3.โซ่พิสัย'!AB61+'4.บึงโขงหลง'!AB61+'5.บุ่งคล้า'!AB61+'6.ปากคาด'!AB61+'7.พรเจริญ'!AB61+'8.ศรีวิไล'!AB61</f>
        <v>0</v>
      </c>
      <c r="AC61" s="110">
        <f>+'1.บึงกาฬ'!AC61+'2.เซกา'!AC61+'3.โซ่พิสัย'!AC61+'4.บึงโขงหลง'!AC61+'5.บุ่งคล้า'!AC61+'6.ปากคาด'!AC61+'7.พรเจริญ'!AC61+'8.ศรีวิไล'!AC61</f>
        <v>0</v>
      </c>
      <c r="AD61" s="110">
        <f t="shared" si="21"/>
        <v>1300000</v>
      </c>
      <c r="AE61" s="111">
        <f t="shared" si="22"/>
        <v>67.357512953367873</v>
      </c>
      <c r="AF61" s="110">
        <f t="shared" si="23"/>
        <v>630000</v>
      </c>
      <c r="AG61" s="111">
        <f t="shared" si="24"/>
        <v>32.642487046632127</v>
      </c>
    </row>
    <row r="62" spans="2:33" ht="24" customHeight="1">
      <c r="B62" s="109"/>
      <c r="C62" s="109"/>
      <c r="D62" s="109" t="s">
        <v>141</v>
      </c>
      <c r="E62" s="110">
        <f>+'1.บึงกาฬ'!E62+'2.เซกา'!E62+'3.โซ่พิสัย'!E62+'4.บึงโขงหลง'!E62+'5.บุ่งคล้า'!E62+'6.ปากคาด'!E62+'7.พรเจริญ'!E62+'8.ศรีวิไล'!E62</f>
        <v>4457710</v>
      </c>
      <c r="F62" s="110">
        <f>+'1.บึงกาฬ'!F62+'2.เซกา'!F62+'3.โซ่พิสัย'!F62+'4.บึงโขงหลง'!F62+'5.บุ่งคล้า'!F62+'6.ปากคาด'!F62+'7.พรเจริญ'!F62+'8.ศรีวิไล'!F62</f>
        <v>863200</v>
      </c>
      <c r="G62" s="110">
        <f>+'1.บึงกาฬ'!G62+'2.เซกา'!G62+'3.โซ่พิสัย'!G62+'4.บึงโขงหลง'!G62+'5.บุ่งคล้า'!G62+'6.ปากคาด'!G62+'7.พรเจริญ'!G62+'8.ศรีวิไล'!G62</f>
        <v>960000</v>
      </c>
      <c r="H62" s="110">
        <f>+'1.บึงกาฬ'!H62+'2.เซกา'!H62+'3.โซ่พิสัย'!H62+'4.บึงโขงหลง'!H62+'5.บุ่งคล้า'!H62+'6.ปากคาด'!H62+'7.พรเจริญ'!H62+'8.ศรีวิไล'!H62</f>
        <v>0</v>
      </c>
      <c r="I62" s="110">
        <f>+'1.บึงกาฬ'!I62+'2.เซกา'!I62+'3.โซ่พิสัย'!I62+'4.บึงโขงหลง'!I62+'5.บุ่งคล้า'!I62+'6.ปากคาด'!I62+'7.พรเจริญ'!I62+'8.ศรีวิไล'!I62</f>
        <v>0</v>
      </c>
      <c r="J62" s="110">
        <f>+'1.บึงกาฬ'!J62+'2.เซกา'!J62+'3.โซ่พิสัย'!J62+'4.บึงโขงหลง'!J62+'5.บุ่งคล้า'!J62+'6.ปากคาด'!J62+'7.พรเจริญ'!J62+'8.ศรีวิไล'!J62</f>
        <v>0</v>
      </c>
      <c r="K62" s="110">
        <f>+'1.บึงกาฬ'!K62+'2.เซกา'!K62+'3.โซ่พิสัย'!K62+'4.บึงโขงหลง'!K62+'5.บุ่งคล้า'!K62+'6.ปากคาด'!K62+'7.พรเจริญ'!K62+'8.ศรีวิไล'!K62</f>
        <v>0</v>
      </c>
      <c r="L62" s="110">
        <f>+'1.บึงกาฬ'!L62+'2.เซกา'!L62+'3.โซ่พิสัย'!L62+'4.บึงโขงหลง'!L62+'5.บุ่งคล้า'!L62+'6.ปากคาด'!L62+'7.พรเจริญ'!L62+'8.ศรีวิไล'!L62</f>
        <v>0</v>
      </c>
      <c r="M62" s="110">
        <f>+'1.บึงกาฬ'!M62+'2.เซกา'!M62+'3.โซ่พิสัย'!M62+'4.บึงโขงหลง'!M62+'5.บุ่งคล้า'!M62+'6.ปากคาด'!M62+'7.พรเจริญ'!M62+'8.ศรีวิไล'!M62</f>
        <v>0</v>
      </c>
      <c r="N62" s="110">
        <f>+'1.บึงกาฬ'!N62+'2.เซกา'!N62+'3.โซ่พิสัย'!N62+'4.บึงโขงหลง'!N62+'5.บุ่งคล้า'!N62+'6.ปากคาด'!N62+'7.พรเจริญ'!N62+'8.ศรีวิไล'!N62</f>
        <v>0</v>
      </c>
      <c r="O62" s="110">
        <f>+'1.บึงกาฬ'!O62+'2.เซกา'!O62+'3.โซ่พิสัย'!O62+'4.บึงโขงหลง'!O62+'5.บุ่งคล้า'!O62+'6.ปากคาด'!O62+'7.พรเจริญ'!O62+'8.ศรีวิไล'!O62</f>
        <v>0</v>
      </c>
      <c r="P62" s="110">
        <f>+'1.บึงกาฬ'!P62+'2.เซกา'!P62+'3.โซ่พิสัย'!P62+'4.บึงโขงหลง'!P62+'5.บุ่งคล้า'!P62+'6.ปากคาด'!P62+'7.พรเจริญ'!P62+'8.ศรีวิไล'!P62</f>
        <v>0</v>
      </c>
      <c r="Q62" s="110">
        <f>+'1.บึงกาฬ'!Q62+'2.เซกา'!Q62+'3.โซ่พิสัย'!Q62+'4.บึงโขงหลง'!Q62+'5.บุ่งคล้า'!Q62+'6.ปากคาด'!Q62+'7.พรเจริญ'!Q62+'8.ศรีวิไล'!Q62</f>
        <v>0</v>
      </c>
      <c r="R62" s="110">
        <f>+'1.บึงกาฬ'!R62+'2.เซกา'!R62+'3.โซ่พิสัย'!R62+'4.บึงโขงหลง'!R62+'5.บุ่งคล้า'!R62+'6.ปากคาด'!R62+'7.พรเจริญ'!R62+'8.ศรีวิไล'!R62</f>
        <v>0</v>
      </c>
      <c r="S62" s="110">
        <f>+'1.บึงกาฬ'!S62+'2.เซกา'!S62+'3.โซ่พิสัย'!S62+'4.บึงโขงหลง'!S62+'5.บุ่งคล้า'!S62+'6.ปากคาด'!S62+'7.พรเจริญ'!S62+'8.ศรีวิไล'!S62</f>
        <v>0</v>
      </c>
      <c r="T62" s="110">
        <f>+'1.บึงกาฬ'!T62+'2.เซกา'!T62+'3.โซ่พิสัย'!T62+'4.บึงโขงหลง'!T62+'5.บุ่งคล้า'!T62+'6.ปากคาด'!T62+'7.พรเจริญ'!T62+'8.ศรีวิไล'!T62</f>
        <v>0</v>
      </c>
      <c r="U62" s="110">
        <f>+'1.บึงกาฬ'!U62+'2.เซกา'!U62+'3.โซ่พิสัย'!U62+'4.บึงโขงหลง'!U62+'5.บุ่งคล้า'!U62+'6.ปากคาด'!U62+'7.พรเจริญ'!U62+'8.ศรีวิไล'!U62</f>
        <v>0</v>
      </c>
      <c r="V62" s="110">
        <f>+'1.บึงกาฬ'!V62+'2.เซกา'!V62+'3.โซ่พิสัย'!V62+'4.บึงโขงหลง'!V62+'5.บุ่งคล้า'!V62+'6.ปากคาด'!V62+'7.พรเจริญ'!V62+'8.ศรีวิไล'!V62</f>
        <v>0</v>
      </c>
      <c r="W62" s="110">
        <f>+'1.บึงกาฬ'!W62+'2.เซกา'!W62+'3.โซ่พิสัย'!W62+'4.บึงโขงหลง'!W62+'5.บุ่งคล้า'!W62+'6.ปากคาด'!W62+'7.พรเจริญ'!W62+'8.ศรีวิไล'!W62</f>
        <v>0</v>
      </c>
      <c r="X62" s="110">
        <f>+'1.บึงกาฬ'!X62+'2.เซกา'!X62+'3.โซ่พิสัย'!X62+'4.บึงโขงหลง'!X62+'5.บุ่งคล้า'!X62+'6.ปากคาด'!X62+'7.พรเจริญ'!X62+'8.ศรีวิไล'!X62</f>
        <v>0</v>
      </c>
      <c r="Y62" s="110">
        <f>+'1.บึงกาฬ'!Y62+'2.เซกา'!Y62+'3.โซ่พิสัย'!Y62+'4.บึงโขงหลง'!Y62+'5.บุ่งคล้า'!Y62+'6.ปากคาด'!Y62+'7.พรเจริญ'!Y62+'8.ศรีวิไล'!Y62</f>
        <v>0</v>
      </c>
      <c r="Z62" s="110">
        <f>+'1.บึงกาฬ'!Z62+'2.เซกา'!Z62+'3.โซ่พิสัย'!Z62+'4.บึงโขงหลง'!Z62+'5.บุ่งคล้า'!Z62+'6.ปากคาด'!Z62+'7.พรเจริญ'!Z62+'8.ศรีวิไล'!Z62</f>
        <v>0</v>
      </c>
      <c r="AA62" s="110">
        <f>+'1.บึงกาฬ'!AA62+'2.เซกา'!AA62+'3.โซ่พิสัย'!AA62+'4.บึงโขงหลง'!AA62+'5.บุ่งคล้า'!AA62+'6.ปากคาด'!AA62+'7.พรเจริญ'!AA62+'8.ศรีวิไล'!AA62</f>
        <v>0</v>
      </c>
      <c r="AB62" s="110">
        <f>+'1.บึงกาฬ'!AB62+'2.เซกา'!AB62+'3.โซ่พิสัย'!AB62+'4.บึงโขงหลง'!AB62+'5.บุ่งคล้า'!AB62+'6.ปากคาด'!AB62+'7.พรเจริญ'!AB62+'8.ศรีวิไล'!AB62</f>
        <v>0</v>
      </c>
      <c r="AC62" s="110">
        <f>+'1.บึงกาฬ'!AC62+'2.เซกา'!AC62+'3.โซ่พิสัย'!AC62+'4.บึงโขงหลง'!AC62+'5.บุ่งคล้า'!AC62+'6.ปากคาด'!AC62+'7.พรเจริญ'!AC62+'8.ศรีวิไล'!AC62</f>
        <v>0</v>
      </c>
      <c r="AD62" s="110">
        <f t="shared" si="21"/>
        <v>1823200</v>
      </c>
      <c r="AE62" s="111">
        <f t="shared" si="22"/>
        <v>40.899923951984313</v>
      </c>
      <c r="AF62" s="110">
        <f t="shared" si="23"/>
        <v>2634510</v>
      </c>
      <c r="AG62" s="111">
        <f t="shared" si="24"/>
        <v>59.100076048015687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f>+'1.บึงกาฬ'!E64+'2.เซกา'!E64+'3.โซ่พิสัย'!E64+'4.บึงโขงหลง'!E64+'5.บุ่งคล้า'!E64+'6.ปากคาด'!E64+'7.พรเจริญ'!E64+'8.ศรีวิไล'!E64</f>
        <v>81865514.355000004</v>
      </c>
      <c r="F64" s="110">
        <f>+'1.บึงกาฬ'!F64+'2.เซกา'!F64+'3.โซ่พิสัย'!F64+'4.บึงโขงหลง'!F64+'5.บุ่งคล้า'!F64+'6.ปากคาด'!F64+'7.พรเจริญ'!F64+'8.ศรีวิไล'!F64</f>
        <v>2870691.79</v>
      </c>
      <c r="G64" s="110">
        <f>+'1.บึงกาฬ'!G64+'2.เซกา'!G64+'3.โซ่พิสัย'!G64+'4.บึงโขงหลง'!G64+'5.บุ่งคล้า'!G64+'6.ปากคาด'!G64+'7.พรเจริญ'!G64+'8.ศรีวิไล'!G64</f>
        <v>5158317.24</v>
      </c>
      <c r="H64" s="110">
        <f>+'1.บึงกาฬ'!H64+'2.เซกา'!H64+'3.โซ่พิสัย'!H64+'4.บึงโขงหลง'!H64+'5.บุ่งคล้า'!H64+'6.ปากคาด'!H64+'7.พรเจริญ'!H64+'8.ศรีวิไล'!H64</f>
        <v>0</v>
      </c>
      <c r="I64" s="110">
        <f>+'1.บึงกาฬ'!I64+'2.เซกา'!I64+'3.โซ่พิสัย'!I64+'4.บึงโขงหลง'!I64+'5.บุ่งคล้า'!I64+'6.ปากคาด'!I64+'7.พรเจริญ'!I64+'8.ศรีวิไล'!I64</f>
        <v>0</v>
      </c>
      <c r="J64" s="110">
        <f>+'1.บึงกาฬ'!J64+'2.เซกา'!J64+'3.โซ่พิสัย'!J64+'4.บึงโขงหลง'!J64+'5.บุ่งคล้า'!J64+'6.ปากคาด'!J64+'7.พรเจริญ'!J64+'8.ศรีวิไล'!J64</f>
        <v>0</v>
      </c>
      <c r="K64" s="110">
        <f>+'1.บึงกาฬ'!K64+'2.เซกา'!K64+'3.โซ่พิสัย'!K64+'4.บึงโขงหลง'!K64+'5.บุ่งคล้า'!K64+'6.ปากคาด'!K64+'7.พรเจริญ'!K64+'8.ศรีวิไล'!K64</f>
        <v>0</v>
      </c>
      <c r="L64" s="110">
        <f>+'1.บึงกาฬ'!L64+'2.เซกา'!L64+'3.โซ่พิสัย'!L64+'4.บึงโขงหลง'!L64+'5.บุ่งคล้า'!L64+'6.ปากคาด'!L64+'7.พรเจริญ'!L64+'8.ศรีวิไล'!L64</f>
        <v>0</v>
      </c>
      <c r="M64" s="110">
        <f>+'1.บึงกาฬ'!M64+'2.เซกา'!M64+'3.โซ่พิสัย'!M64+'4.บึงโขงหลง'!M64+'5.บุ่งคล้า'!M64+'6.ปากคาด'!M64+'7.พรเจริญ'!M64+'8.ศรีวิไล'!M64</f>
        <v>0</v>
      </c>
      <c r="N64" s="110">
        <f>+'1.บึงกาฬ'!N64+'2.เซกา'!N64+'3.โซ่พิสัย'!N64+'4.บึงโขงหลง'!N64+'5.บุ่งคล้า'!N64+'6.ปากคาด'!N64+'7.พรเจริญ'!N64+'8.ศรีวิไล'!N64</f>
        <v>0</v>
      </c>
      <c r="O64" s="110">
        <f>+'1.บึงกาฬ'!O64+'2.เซกา'!O64+'3.โซ่พิสัย'!O64+'4.บึงโขงหลง'!O64+'5.บุ่งคล้า'!O64+'6.ปากคาด'!O64+'7.พรเจริญ'!O64+'8.ศรีวิไล'!O64</f>
        <v>0</v>
      </c>
      <c r="P64" s="110">
        <f>+'1.บึงกาฬ'!P64+'2.เซกา'!P64+'3.โซ่พิสัย'!P64+'4.บึงโขงหลง'!P64+'5.บุ่งคล้า'!P64+'6.ปากคาด'!P64+'7.พรเจริญ'!P64+'8.ศรีวิไล'!P64</f>
        <v>0</v>
      </c>
      <c r="Q64" s="110">
        <f>+'1.บึงกาฬ'!Q64+'2.เซกา'!Q64+'3.โซ่พิสัย'!Q64+'4.บึงโขงหลง'!Q64+'5.บุ่งคล้า'!Q64+'6.ปากคาด'!Q64+'7.พรเจริญ'!Q64+'8.ศรีวิไล'!Q64</f>
        <v>0</v>
      </c>
      <c r="R64" s="110">
        <f>+'1.บึงกาฬ'!R64+'2.เซกา'!R64+'3.โซ่พิสัย'!R64+'4.บึงโขงหลง'!R64+'5.บุ่งคล้า'!R64+'6.ปากคาด'!R64+'7.พรเจริญ'!R64+'8.ศรีวิไล'!R64</f>
        <v>0</v>
      </c>
      <c r="S64" s="110">
        <f>+'1.บึงกาฬ'!S64+'2.เซกา'!S64+'3.โซ่พิสัย'!S64+'4.บึงโขงหลง'!S64+'5.บุ่งคล้า'!S64+'6.ปากคาด'!S64+'7.พรเจริญ'!S64+'8.ศรีวิไล'!S64</f>
        <v>0</v>
      </c>
      <c r="T64" s="110">
        <f>+'1.บึงกาฬ'!T64+'2.เซกา'!T64+'3.โซ่พิสัย'!T64+'4.บึงโขงหลง'!T64+'5.บุ่งคล้า'!T64+'6.ปากคาด'!T64+'7.พรเจริญ'!T64+'8.ศรีวิไล'!T64</f>
        <v>0</v>
      </c>
      <c r="U64" s="110">
        <f>+'1.บึงกาฬ'!U64+'2.เซกา'!U64+'3.โซ่พิสัย'!U64+'4.บึงโขงหลง'!U64+'5.บุ่งคล้า'!U64+'6.ปากคาด'!U64+'7.พรเจริญ'!U64+'8.ศรีวิไล'!U64</f>
        <v>0</v>
      </c>
      <c r="V64" s="110">
        <f>+'1.บึงกาฬ'!V64+'2.เซกา'!V64+'3.โซ่พิสัย'!V64+'4.บึงโขงหลง'!V64+'5.บุ่งคล้า'!V64+'6.ปากคาด'!V64+'7.พรเจริญ'!V64+'8.ศรีวิไล'!V64</f>
        <v>0</v>
      </c>
      <c r="W64" s="110">
        <f>+'1.บึงกาฬ'!W64+'2.เซกา'!W64+'3.โซ่พิสัย'!W64+'4.บึงโขงหลง'!W64+'5.บุ่งคล้า'!W64+'6.ปากคาด'!W64+'7.พรเจริญ'!W64+'8.ศรีวิไล'!W64</f>
        <v>0</v>
      </c>
      <c r="X64" s="110">
        <f>+'1.บึงกาฬ'!X64+'2.เซกา'!X64+'3.โซ่พิสัย'!X64+'4.บึงโขงหลง'!X64+'5.บุ่งคล้า'!X64+'6.ปากคาด'!X64+'7.พรเจริญ'!X64+'8.ศรีวิไล'!X64</f>
        <v>0</v>
      </c>
      <c r="Y64" s="110">
        <f>+'1.บึงกาฬ'!Y64+'2.เซกา'!Y64+'3.โซ่พิสัย'!Y64+'4.บึงโขงหลง'!Y64+'5.บุ่งคล้า'!Y64+'6.ปากคาด'!Y64+'7.พรเจริญ'!Y64+'8.ศรีวิไล'!Y64</f>
        <v>0</v>
      </c>
      <c r="Z64" s="110">
        <f>+'1.บึงกาฬ'!Z64+'2.เซกา'!Z64+'3.โซ่พิสัย'!Z64+'4.บึงโขงหลง'!Z64+'5.บุ่งคล้า'!Z64+'6.ปากคาด'!Z64+'7.พรเจริญ'!Z64+'8.ศรีวิไล'!Z64</f>
        <v>0</v>
      </c>
      <c r="AA64" s="110">
        <f>+'1.บึงกาฬ'!AA64+'2.เซกา'!AA64+'3.โซ่พิสัย'!AA64+'4.บึงโขงหลง'!AA64+'5.บุ่งคล้า'!AA64+'6.ปากคาด'!AA64+'7.พรเจริญ'!AA64+'8.ศรีวิไล'!AA64</f>
        <v>0</v>
      </c>
      <c r="AB64" s="110">
        <f>+'1.บึงกาฬ'!AB64+'2.เซกา'!AB64+'3.โซ่พิสัย'!AB64+'4.บึงโขงหลง'!AB64+'5.บุ่งคล้า'!AB64+'6.ปากคาด'!AB64+'7.พรเจริญ'!AB64+'8.ศรีวิไล'!AB64</f>
        <v>0</v>
      </c>
      <c r="AC64" s="110">
        <f>+'1.บึงกาฬ'!AC64+'2.เซกา'!AC64+'3.โซ่พิสัย'!AC64+'4.บึงโขงหลง'!AC64+'5.บุ่งคล้า'!AC64+'6.ปากคาด'!AC64+'7.พรเจริญ'!AC64+'8.ศรีวิไล'!AC64</f>
        <v>0</v>
      </c>
      <c r="AD64" s="110">
        <f t="shared" ref="AD64:AD71" si="25">SUM(F64:AC64)</f>
        <v>8029009.0300000003</v>
      </c>
      <c r="AE64" s="111">
        <f t="shared" ref="AE64:AE71" si="26">+AD64*100/E64</f>
        <v>9.8075594995753193</v>
      </c>
      <c r="AF64" s="110">
        <f t="shared" ref="AF64:AF71" si="27">+E64-AD64</f>
        <v>73836505.325000003</v>
      </c>
      <c r="AG64" s="111">
        <f t="shared" ref="AG64:AG71" si="28">+AF64*100/E64</f>
        <v>90.192440500424681</v>
      </c>
    </row>
    <row r="65" spans="1:33" ht="24" customHeight="1">
      <c r="B65" s="109"/>
      <c r="C65" s="109"/>
      <c r="D65" s="109" t="s">
        <v>142</v>
      </c>
      <c r="E65" s="110">
        <f>+'1.บึงกาฬ'!E65+'2.เซกา'!E65+'3.โซ่พิสัย'!E65+'4.บึงโขงหลง'!E65+'5.บุ่งคล้า'!E65+'6.ปากคาด'!E65+'7.พรเจริญ'!E65+'8.ศรีวิไล'!E65</f>
        <v>16735815.279999999</v>
      </c>
      <c r="F65" s="110">
        <f>+'1.บึงกาฬ'!F65+'2.เซกา'!F65+'3.โซ่พิสัย'!F65+'4.บึงโขงหลง'!F65+'5.บุ่งคล้า'!F65+'6.ปากคาด'!F65+'7.พรเจริญ'!F65+'8.ศรีวิไล'!F65</f>
        <v>1504889.9900000002</v>
      </c>
      <c r="G65" s="110">
        <f>+'1.บึงกาฬ'!G65+'2.เซกา'!G65+'3.โซ่พิสัย'!G65+'4.บึงโขงหลง'!G65+'5.บุ่งคล้า'!G65+'6.ปากคาด'!G65+'7.พรเจริญ'!G65+'8.ศรีวิไล'!G65</f>
        <v>1204595.7200000002</v>
      </c>
      <c r="H65" s="110">
        <f>+'1.บึงกาฬ'!H65+'2.เซกา'!H65+'3.โซ่พิสัย'!H65+'4.บึงโขงหลง'!H65+'5.บุ่งคล้า'!H65+'6.ปากคาด'!H65+'7.พรเจริญ'!H65+'8.ศรีวิไล'!H65</f>
        <v>0</v>
      </c>
      <c r="I65" s="110">
        <f>+'1.บึงกาฬ'!I65+'2.เซกา'!I65+'3.โซ่พิสัย'!I65+'4.บึงโขงหลง'!I65+'5.บุ่งคล้า'!I65+'6.ปากคาด'!I65+'7.พรเจริญ'!I65+'8.ศรีวิไล'!I65</f>
        <v>0</v>
      </c>
      <c r="J65" s="110">
        <f>+'1.บึงกาฬ'!J65+'2.เซกา'!J65+'3.โซ่พิสัย'!J65+'4.บึงโขงหลง'!J65+'5.บุ่งคล้า'!J65+'6.ปากคาด'!J65+'7.พรเจริญ'!J65+'8.ศรีวิไล'!J65</f>
        <v>0</v>
      </c>
      <c r="K65" s="110">
        <f>+'1.บึงกาฬ'!K65+'2.เซกา'!K65+'3.โซ่พิสัย'!K65+'4.บึงโขงหลง'!K65+'5.บุ่งคล้า'!K65+'6.ปากคาด'!K65+'7.พรเจริญ'!K65+'8.ศรีวิไล'!K65</f>
        <v>0</v>
      </c>
      <c r="L65" s="110">
        <f>+'1.บึงกาฬ'!L65+'2.เซกา'!L65+'3.โซ่พิสัย'!L65+'4.บึงโขงหลง'!L65+'5.บุ่งคล้า'!L65+'6.ปากคาด'!L65+'7.พรเจริญ'!L65+'8.ศรีวิไล'!L65</f>
        <v>0</v>
      </c>
      <c r="M65" s="110">
        <f>+'1.บึงกาฬ'!M65+'2.เซกา'!M65+'3.โซ่พิสัย'!M65+'4.บึงโขงหลง'!M65+'5.บุ่งคล้า'!M65+'6.ปากคาด'!M65+'7.พรเจริญ'!M65+'8.ศรีวิไล'!M65</f>
        <v>0</v>
      </c>
      <c r="N65" s="110">
        <f>+'1.บึงกาฬ'!N65+'2.เซกา'!N65+'3.โซ่พิสัย'!N65+'4.บึงโขงหลง'!N65+'5.บุ่งคล้า'!N65+'6.ปากคาด'!N65+'7.พรเจริญ'!N65+'8.ศรีวิไล'!N65</f>
        <v>0</v>
      </c>
      <c r="O65" s="110">
        <f>+'1.บึงกาฬ'!O65+'2.เซกา'!O65+'3.โซ่พิสัย'!O65+'4.บึงโขงหลง'!O65+'5.บุ่งคล้า'!O65+'6.ปากคาด'!O65+'7.พรเจริญ'!O65+'8.ศรีวิไล'!O65</f>
        <v>0</v>
      </c>
      <c r="P65" s="110">
        <f>+'1.บึงกาฬ'!P65+'2.เซกา'!P65+'3.โซ่พิสัย'!P65+'4.บึงโขงหลง'!P65+'5.บุ่งคล้า'!P65+'6.ปากคาด'!P65+'7.พรเจริญ'!P65+'8.ศรีวิไล'!P65</f>
        <v>0</v>
      </c>
      <c r="Q65" s="110">
        <f>+'1.บึงกาฬ'!Q65+'2.เซกา'!Q65+'3.โซ่พิสัย'!Q65+'4.บึงโขงหลง'!Q65+'5.บุ่งคล้า'!Q65+'6.ปากคาด'!Q65+'7.พรเจริญ'!Q65+'8.ศรีวิไล'!Q65</f>
        <v>0</v>
      </c>
      <c r="R65" s="110">
        <f>+'1.บึงกาฬ'!R65+'2.เซกา'!R65+'3.โซ่พิสัย'!R65+'4.บึงโขงหลง'!R65+'5.บุ่งคล้า'!R65+'6.ปากคาด'!R65+'7.พรเจริญ'!R65+'8.ศรีวิไล'!R65</f>
        <v>0</v>
      </c>
      <c r="S65" s="110">
        <f>+'1.บึงกาฬ'!S65+'2.เซกา'!S65+'3.โซ่พิสัย'!S65+'4.บึงโขงหลง'!S65+'5.บุ่งคล้า'!S65+'6.ปากคาด'!S65+'7.พรเจริญ'!S65+'8.ศรีวิไล'!S65</f>
        <v>0</v>
      </c>
      <c r="T65" s="110">
        <f>+'1.บึงกาฬ'!T65+'2.เซกา'!T65+'3.โซ่พิสัย'!T65+'4.บึงโขงหลง'!T65+'5.บุ่งคล้า'!T65+'6.ปากคาด'!T65+'7.พรเจริญ'!T65+'8.ศรีวิไล'!T65</f>
        <v>0</v>
      </c>
      <c r="U65" s="110">
        <f>+'1.บึงกาฬ'!U65+'2.เซกา'!U65+'3.โซ่พิสัย'!U65+'4.บึงโขงหลง'!U65+'5.บุ่งคล้า'!U65+'6.ปากคาด'!U65+'7.พรเจริญ'!U65+'8.ศรีวิไล'!U65</f>
        <v>0</v>
      </c>
      <c r="V65" s="110">
        <f>+'1.บึงกาฬ'!V65+'2.เซกา'!V65+'3.โซ่พิสัย'!V65+'4.บึงโขงหลง'!V65+'5.บุ่งคล้า'!V65+'6.ปากคาด'!V65+'7.พรเจริญ'!V65+'8.ศรีวิไล'!V65</f>
        <v>0</v>
      </c>
      <c r="W65" s="110">
        <f>+'1.บึงกาฬ'!W65+'2.เซกา'!W65+'3.โซ่พิสัย'!W65+'4.บึงโขงหลง'!W65+'5.บุ่งคล้า'!W65+'6.ปากคาด'!W65+'7.พรเจริญ'!W65+'8.ศรีวิไล'!W65</f>
        <v>0</v>
      </c>
      <c r="X65" s="110">
        <f>+'1.บึงกาฬ'!X65+'2.เซกา'!X65+'3.โซ่พิสัย'!X65+'4.บึงโขงหลง'!X65+'5.บุ่งคล้า'!X65+'6.ปากคาด'!X65+'7.พรเจริญ'!X65+'8.ศรีวิไล'!X65</f>
        <v>0</v>
      </c>
      <c r="Y65" s="110">
        <f>+'1.บึงกาฬ'!Y65+'2.เซกา'!Y65+'3.โซ่พิสัย'!Y65+'4.บึงโขงหลง'!Y65+'5.บุ่งคล้า'!Y65+'6.ปากคาด'!Y65+'7.พรเจริญ'!Y65+'8.ศรีวิไล'!Y65</f>
        <v>0</v>
      </c>
      <c r="Z65" s="110">
        <f>+'1.บึงกาฬ'!Z65+'2.เซกา'!Z65+'3.โซ่พิสัย'!Z65+'4.บึงโขงหลง'!Z65+'5.บุ่งคล้า'!Z65+'6.ปากคาด'!Z65+'7.พรเจริญ'!Z65+'8.ศรีวิไล'!Z65</f>
        <v>0</v>
      </c>
      <c r="AA65" s="110">
        <f>+'1.บึงกาฬ'!AA65+'2.เซกา'!AA65+'3.โซ่พิสัย'!AA65+'4.บึงโขงหลง'!AA65+'5.บุ่งคล้า'!AA65+'6.ปากคาด'!AA65+'7.พรเจริญ'!AA65+'8.ศรีวิไล'!AA65</f>
        <v>0</v>
      </c>
      <c r="AB65" s="110">
        <f>+'1.บึงกาฬ'!AB65+'2.เซกา'!AB65+'3.โซ่พิสัย'!AB65+'4.บึงโขงหลง'!AB65+'5.บุ่งคล้า'!AB65+'6.ปากคาด'!AB65+'7.พรเจริญ'!AB65+'8.ศรีวิไล'!AB65</f>
        <v>0</v>
      </c>
      <c r="AC65" s="110">
        <f>+'1.บึงกาฬ'!AC65+'2.เซกา'!AC65+'3.โซ่พิสัย'!AC65+'4.บึงโขงหลง'!AC65+'5.บุ่งคล้า'!AC65+'6.ปากคาด'!AC65+'7.พรเจริญ'!AC65+'8.ศรีวิไล'!AC65</f>
        <v>0</v>
      </c>
      <c r="AD65" s="110">
        <f t="shared" si="25"/>
        <v>2709485.7100000004</v>
      </c>
      <c r="AE65" s="111">
        <f t="shared" si="26"/>
        <v>16.189744357646859</v>
      </c>
      <c r="AF65" s="110">
        <f t="shared" si="27"/>
        <v>14026329.569999998</v>
      </c>
      <c r="AG65" s="111">
        <f t="shared" si="28"/>
        <v>83.810255642353141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1329574829.4486818</v>
      </c>
      <c r="F66" s="115">
        <f t="shared" si="29"/>
        <v>66168358.06000001</v>
      </c>
      <c r="G66" s="115">
        <f t="shared" si="29"/>
        <v>29758651.219999999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95927009.280000001</v>
      </c>
      <c r="AE66" s="116">
        <f t="shared" si="26"/>
        <v>7.2148635154124312</v>
      </c>
      <c r="AF66" s="115">
        <f t="shared" si="27"/>
        <v>1233647820.1686819</v>
      </c>
      <c r="AG66" s="116">
        <f t="shared" si="28"/>
        <v>92.785136484587568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51430540.17662096</v>
      </c>
      <c r="F67" s="115">
        <f t="shared" si="30"/>
        <v>39996002.130000003</v>
      </c>
      <c r="G67" s="115" t="e">
        <f t="shared" si="30"/>
        <v>#REF!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 t="e">
        <f t="shared" si="25"/>
        <v>#REF!</v>
      </c>
      <c r="AE67" s="116" t="e">
        <f t="shared" si="26"/>
        <v>#REF!</v>
      </c>
      <c r="AF67" s="115" t="e">
        <f t="shared" si="27"/>
        <v>#REF!</v>
      </c>
      <c r="AG67" s="116" t="e">
        <f t="shared" si="28"/>
        <v>#REF!</v>
      </c>
    </row>
    <row r="68" spans="1:33" ht="24" customHeight="1">
      <c r="B68" s="109"/>
      <c r="C68" s="109"/>
      <c r="D68" s="119" t="s">
        <v>145</v>
      </c>
      <c r="E68" s="110">
        <f>+'1.บึงกาฬ'!E68+'2.เซกา'!E68+'3.โซ่พิสัย'!E68+'4.บึงโขงหลง'!E68+'5.บุ่งคล้า'!E68+'6.ปากคาด'!E68+'7.พรเจริญ'!E68+'8.ศรีวิไล'!E68</f>
        <v>40831705.090000004</v>
      </c>
      <c r="F68" s="110">
        <f>+'1.บึงกาฬ'!F68+'2.เซกา'!F68+'3.โซ่พิสัย'!F68+'4.บึงโขงหลง'!F68+'5.บุ่งคล้า'!F68+'6.ปากคาด'!F68+'7.พรเจริญ'!F68+'8.ศรีวิไล'!F68</f>
        <v>34280490.520000003</v>
      </c>
      <c r="G68" s="110">
        <f>+'1.บึงกาฬ'!G68+'2.เซกา'!G68+'3.โซ่พิสัย'!G68+'4.บึงโขงหลง'!G68+'5.บุ่งคล้า'!G68+'6.ปากคาด'!G68+'7.พรเจริญ'!G68+'8.ศรีวิไล'!G68</f>
        <v>40101165.940000005</v>
      </c>
      <c r="H68" s="110">
        <f>+'1.บึงกาฬ'!H68+'2.เซกา'!H68+'3.โซ่พิสัย'!H68+'4.บึงโขงหลง'!H68+'5.บุ่งคล้า'!H68+'6.ปากคาด'!H68+'7.พรเจริญ'!H68+'8.ศรีวิไล'!H68</f>
        <v>0</v>
      </c>
      <c r="I68" s="110">
        <f>+'1.บึงกาฬ'!I68+'2.เซกา'!I68+'3.โซ่พิสัย'!I68+'4.บึงโขงหลง'!I68+'5.บุ่งคล้า'!I68+'6.ปากคาด'!I68+'7.พรเจริญ'!I68+'8.ศรีวิไล'!I68</f>
        <v>0</v>
      </c>
      <c r="J68" s="110">
        <f>+'1.บึงกาฬ'!J68+'2.เซกา'!J68+'3.โซ่พิสัย'!J68+'4.บึงโขงหลง'!J68+'5.บุ่งคล้า'!J68+'6.ปากคาด'!J68+'7.พรเจริญ'!J68+'8.ศรีวิไล'!J68</f>
        <v>0</v>
      </c>
      <c r="K68" s="110">
        <f>+'1.บึงกาฬ'!K68+'2.เซกา'!K68+'3.โซ่พิสัย'!K68+'4.บึงโขงหลง'!K68+'5.บุ่งคล้า'!K68+'6.ปากคาด'!K68+'7.พรเจริญ'!K68+'8.ศรีวิไล'!K68</f>
        <v>0</v>
      </c>
      <c r="L68" s="110">
        <f>+'1.บึงกาฬ'!L68+'2.เซกา'!L68+'3.โซ่พิสัย'!L68+'4.บึงโขงหลง'!L68+'5.บุ่งคล้า'!L68+'6.ปากคาด'!L68+'7.พรเจริญ'!L68+'8.ศรีวิไล'!L68</f>
        <v>0</v>
      </c>
      <c r="M68" s="110">
        <f>+'1.บึงกาฬ'!M68+'2.เซกา'!M68+'3.โซ่พิสัย'!M68+'4.บึงโขงหลง'!M68+'5.บุ่งคล้า'!M68+'6.ปากคาด'!M68+'7.พรเจริญ'!M68+'8.ศรีวิไล'!M68</f>
        <v>0</v>
      </c>
      <c r="N68" s="110">
        <f>+'1.บึงกาฬ'!N68+'2.เซกา'!N68+'3.โซ่พิสัย'!N68+'4.บึงโขงหลง'!N68+'5.บุ่งคล้า'!N68+'6.ปากคาด'!N68+'7.พรเจริญ'!N68+'8.ศรีวิไล'!N68</f>
        <v>0</v>
      </c>
      <c r="O68" s="110">
        <f>+'1.บึงกาฬ'!O68+'2.เซกา'!O68+'3.โซ่พิสัย'!O68+'4.บึงโขงหลง'!O68+'5.บุ่งคล้า'!O68+'6.ปากคาด'!O68+'7.พรเจริญ'!O68+'8.ศรีวิไล'!O68</f>
        <v>0</v>
      </c>
      <c r="P68" s="110">
        <f>+'1.บึงกาฬ'!P68+'2.เซกา'!P68+'3.โซ่พิสัย'!P68+'4.บึงโขงหลง'!P68+'5.บุ่งคล้า'!P68+'6.ปากคาด'!P68+'7.พรเจริญ'!P68+'8.ศรีวิไล'!P68</f>
        <v>0</v>
      </c>
      <c r="Q68" s="110">
        <f>+'1.บึงกาฬ'!Q68+'2.เซกา'!Q68+'3.โซ่พิสัย'!Q68+'4.บึงโขงหลง'!Q68+'5.บุ่งคล้า'!Q68+'6.ปากคาด'!Q68+'7.พรเจริญ'!Q68+'8.ศรีวิไล'!Q68</f>
        <v>0</v>
      </c>
      <c r="R68" s="110">
        <f>+'1.บึงกาฬ'!R68+'2.เซกา'!R68+'3.โซ่พิสัย'!R68+'4.บึงโขงหลง'!R68+'5.บุ่งคล้า'!R68+'6.ปากคาด'!R68+'7.พรเจริญ'!R68+'8.ศรีวิไล'!R68</f>
        <v>0</v>
      </c>
      <c r="S68" s="110">
        <f>+'1.บึงกาฬ'!S68+'2.เซกา'!S68+'3.โซ่พิสัย'!S68+'4.บึงโขงหลง'!S68+'5.บุ่งคล้า'!S68+'6.ปากคาด'!S68+'7.พรเจริญ'!S68+'8.ศรีวิไล'!S68</f>
        <v>0</v>
      </c>
      <c r="T68" s="110">
        <f>+'1.บึงกาฬ'!T68+'2.เซกา'!T68+'3.โซ่พิสัย'!T68+'4.บึงโขงหลง'!T68+'5.บุ่งคล้า'!T68+'6.ปากคาด'!T68+'7.พรเจริญ'!T68+'8.ศรีวิไล'!T68</f>
        <v>0</v>
      </c>
      <c r="U68" s="110">
        <f>+'1.บึงกาฬ'!U68+'2.เซกา'!U68+'3.โซ่พิสัย'!U68+'4.บึงโขงหลง'!U68+'5.บุ่งคล้า'!U68+'6.ปากคาด'!U68+'7.พรเจริญ'!U68+'8.ศรีวิไล'!U68</f>
        <v>0</v>
      </c>
      <c r="V68" s="110">
        <f>+'1.บึงกาฬ'!V68+'2.เซกา'!V68+'3.โซ่พิสัย'!V68+'4.บึงโขงหลง'!V68+'5.บุ่งคล้า'!V68+'6.ปากคาด'!V68+'7.พรเจริญ'!V68+'8.ศรีวิไล'!V68</f>
        <v>0</v>
      </c>
      <c r="W68" s="110">
        <f>+'1.บึงกาฬ'!W68+'2.เซกา'!W68+'3.โซ่พิสัย'!W68+'4.บึงโขงหลง'!W68+'5.บุ่งคล้า'!W68+'6.ปากคาด'!W68+'7.พรเจริญ'!W68+'8.ศรีวิไล'!W68</f>
        <v>0</v>
      </c>
      <c r="X68" s="110">
        <f>+'1.บึงกาฬ'!X68+'2.เซกา'!X68+'3.โซ่พิสัย'!X68+'4.บึงโขงหลง'!X68+'5.บุ่งคล้า'!X68+'6.ปากคาด'!X68+'7.พรเจริญ'!X68+'8.ศรีวิไล'!X68</f>
        <v>0</v>
      </c>
      <c r="Y68" s="110">
        <f>+'1.บึงกาฬ'!Y68+'2.เซกา'!Y68+'3.โซ่พิสัย'!Y68+'4.บึงโขงหลง'!Y68+'5.บุ่งคล้า'!Y68+'6.ปากคาด'!Y68+'7.พรเจริญ'!Y68+'8.ศรีวิไล'!Y68</f>
        <v>0</v>
      </c>
      <c r="Z68" s="110">
        <f>+'1.บึงกาฬ'!Z68+'2.เซกา'!Z68+'3.โซ่พิสัย'!Z68+'4.บึงโขงหลง'!Z68+'5.บุ่งคล้า'!Z68+'6.ปากคาด'!Z68+'7.พรเจริญ'!Z68+'8.ศรีวิไล'!Z68</f>
        <v>0</v>
      </c>
      <c r="AA68" s="110">
        <f>+'1.บึงกาฬ'!AA68+'2.เซกา'!AA68+'3.โซ่พิสัย'!AA68+'4.บึงโขงหลง'!AA68+'5.บุ่งคล้า'!AA68+'6.ปากคาด'!AA68+'7.พรเจริญ'!AA68+'8.ศรีวิไล'!AA68</f>
        <v>0</v>
      </c>
      <c r="AB68" s="110">
        <f>+'1.บึงกาฬ'!AB68+'2.เซกา'!AB68+'3.โซ่พิสัย'!AB68+'4.บึงโขงหลง'!AB68+'5.บุ่งคล้า'!AB68+'6.ปากคาด'!AB68+'7.พรเจริญ'!AB68+'8.ศรีวิไล'!AB68</f>
        <v>0</v>
      </c>
      <c r="AC68" s="110">
        <f>+'1.บึงกาฬ'!AC68+'2.เซกา'!AC68+'3.โซ่พิสัย'!AC68+'4.บึงโขงหลง'!AC68+'5.บุ่งคล้า'!AC68+'6.ปากคาด'!AC68+'7.พรเจริญ'!AC68+'8.ศรีวิไล'!AC68</f>
        <v>0</v>
      </c>
      <c r="AD68" s="110">
        <f t="shared" si="25"/>
        <v>74381656.460000008</v>
      </c>
      <c r="AE68" s="111">
        <f t="shared" si="26"/>
        <v>182.16642262685386</v>
      </c>
      <c r="AF68" s="110">
        <f t="shared" si="27"/>
        <v>-33549951.370000005</v>
      </c>
      <c r="AG68" s="111">
        <f t="shared" si="28"/>
        <v>-82.166422626853873</v>
      </c>
    </row>
    <row r="69" spans="1:33" ht="24" customHeight="1">
      <c r="B69" s="109"/>
      <c r="C69" s="109"/>
      <c r="D69" s="119" t="s">
        <v>146</v>
      </c>
      <c r="E69" s="110">
        <f>+'1.บึงกาฬ'!E69+'2.เซกา'!E69+'3.โซ่พิสัย'!E69+'4.บึงโขงหลง'!E69+'5.บุ่งคล้า'!E69+'6.ปากคาด'!E69+'7.พรเจริญ'!E69+'8.ศรีวิไล'!E69</f>
        <v>237083189.92000002</v>
      </c>
      <c r="F69" s="110">
        <f>+'1.บึงกาฬ'!F69+'2.เซกา'!F69+'3.โซ่พิสัย'!F69+'4.บึงโขงหลง'!F69+'5.บุ่งคล้า'!F69+'6.ปากคาด'!F69+'7.พรเจริญ'!F69+'8.ศรีวิไล'!F69</f>
        <v>147151057.34</v>
      </c>
      <c r="G69" s="110">
        <f>+'1.บึงกาฬ'!G69+'2.เซกา'!G69+'3.โซ่พิสัย'!G69+'4.บึงโขงหลง'!G69+'5.บุ่งคล้า'!G69+'6.ปากคาด'!G69+'7.พรเจริญ'!G69+'8.ศรีวิไล'!G69</f>
        <v>184640236.55999997</v>
      </c>
      <c r="H69" s="110">
        <f>+'1.บึงกาฬ'!H69+'2.เซกา'!H69+'3.โซ่พิสัย'!H69+'4.บึงโขงหลง'!H69+'5.บุ่งคล้า'!H69+'6.ปากคาด'!H69+'7.พรเจริญ'!H69+'8.ศรีวิไล'!H69</f>
        <v>0</v>
      </c>
      <c r="I69" s="110">
        <f>+'1.บึงกาฬ'!I69+'2.เซกา'!I69+'3.โซ่พิสัย'!I69+'4.บึงโขงหลง'!I69+'5.บุ่งคล้า'!I69+'6.ปากคาด'!I69+'7.พรเจริญ'!I69+'8.ศรีวิไล'!I69</f>
        <v>0</v>
      </c>
      <c r="J69" s="110">
        <f>+'1.บึงกาฬ'!J69+'2.เซกา'!J69+'3.โซ่พิสัย'!J69+'4.บึงโขงหลง'!J69+'5.บุ่งคล้า'!J69+'6.ปากคาด'!J69+'7.พรเจริญ'!J69+'8.ศรีวิไล'!J69</f>
        <v>0</v>
      </c>
      <c r="K69" s="110">
        <f>+'1.บึงกาฬ'!K69+'2.เซกา'!K69+'3.โซ่พิสัย'!K69+'4.บึงโขงหลง'!K69+'5.บุ่งคล้า'!K69+'6.ปากคาด'!K69+'7.พรเจริญ'!K69+'8.ศรีวิไล'!K69</f>
        <v>0</v>
      </c>
      <c r="L69" s="110">
        <f>+'1.บึงกาฬ'!L69+'2.เซกา'!L69+'3.โซ่พิสัย'!L69+'4.บึงโขงหลง'!L69+'5.บุ่งคล้า'!L69+'6.ปากคาด'!L69+'7.พรเจริญ'!L69+'8.ศรีวิไล'!L69</f>
        <v>0</v>
      </c>
      <c r="M69" s="110">
        <f>+'1.บึงกาฬ'!M69+'2.เซกา'!M69+'3.โซ่พิสัย'!M69+'4.บึงโขงหลง'!M69+'5.บุ่งคล้า'!M69+'6.ปากคาด'!M69+'7.พรเจริญ'!M69+'8.ศรีวิไล'!M69</f>
        <v>0</v>
      </c>
      <c r="N69" s="110">
        <f>+'1.บึงกาฬ'!N69+'2.เซกา'!N69+'3.โซ่พิสัย'!N69+'4.บึงโขงหลง'!N69+'5.บุ่งคล้า'!N69+'6.ปากคาด'!N69+'7.พรเจริญ'!N69+'8.ศรีวิไล'!N69</f>
        <v>0</v>
      </c>
      <c r="O69" s="110">
        <f>+'1.บึงกาฬ'!O69+'2.เซกา'!O69+'3.โซ่พิสัย'!O69+'4.บึงโขงหลง'!O69+'5.บุ่งคล้า'!O69+'6.ปากคาด'!O69+'7.พรเจริญ'!O69+'8.ศรีวิไล'!O69</f>
        <v>0</v>
      </c>
      <c r="P69" s="110">
        <f>+'1.บึงกาฬ'!P69+'2.เซกา'!P69+'3.โซ่พิสัย'!P69+'4.บึงโขงหลง'!P69+'5.บุ่งคล้า'!P69+'6.ปากคาด'!P69+'7.พรเจริญ'!P69+'8.ศรีวิไล'!P69</f>
        <v>0</v>
      </c>
      <c r="Q69" s="110">
        <f>+'1.บึงกาฬ'!Q69+'2.เซกา'!Q69+'3.โซ่พิสัย'!Q69+'4.บึงโขงหลง'!Q69+'5.บุ่งคล้า'!Q69+'6.ปากคาด'!Q69+'7.พรเจริญ'!Q69+'8.ศรีวิไล'!Q69</f>
        <v>0</v>
      </c>
      <c r="R69" s="110">
        <f>+'1.บึงกาฬ'!R69+'2.เซกา'!R69+'3.โซ่พิสัย'!R69+'4.บึงโขงหลง'!R69+'5.บุ่งคล้า'!R69+'6.ปากคาด'!R69+'7.พรเจริญ'!R69+'8.ศรีวิไล'!R69</f>
        <v>0</v>
      </c>
      <c r="S69" s="110">
        <f>+'1.บึงกาฬ'!S69+'2.เซกา'!S69+'3.โซ่พิสัย'!S69+'4.บึงโขงหลง'!S69+'5.บุ่งคล้า'!S69+'6.ปากคาด'!S69+'7.พรเจริญ'!S69+'8.ศรีวิไล'!S69</f>
        <v>0</v>
      </c>
      <c r="T69" s="110">
        <f>+'1.บึงกาฬ'!T69+'2.เซกา'!T69+'3.โซ่พิสัย'!T69+'4.บึงโขงหลง'!T69+'5.บุ่งคล้า'!T69+'6.ปากคาด'!T69+'7.พรเจริญ'!T69+'8.ศรีวิไล'!T69</f>
        <v>0</v>
      </c>
      <c r="U69" s="110">
        <f>+'1.บึงกาฬ'!U69+'2.เซกา'!U69+'3.โซ่พิสัย'!U69+'4.บึงโขงหลง'!U69+'5.บุ่งคล้า'!U69+'6.ปากคาด'!U69+'7.พรเจริญ'!U69+'8.ศรีวิไล'!U69</f>
        <v>0</v>
      </c>
      <c r="V69" s="110">
        <f>+'1.บึงกาฬ'!V69+'2.เซกา'!V69+'3.โซ่พิสัย'!V69+'4.บึงโขงหลง'!V69+'5.บุ่งคล้า'!V69+'6.ปากคาด'!V69+'7.พรเจริญ'!V69+'8.ศรีวิไล'!V69</f>
        <v>0</v>
      </c>
      <c r="W69" s="110">
        <f>+'1.บึงกาฬ'!W69+'2.เซกา'!W69+'3.โซ่พิสัย'!W69+'4.บึงโขงหลง'!W69+'5.บุ่งคล้า'!W69+'6.ปากคาด'!W69+'7.พรเจริญ'!W69+'8.ศรีวิไล'!W69</f>
        <v>0</v>
      </c>
      <c r="X69" s="110">
        <f>+'1.บึงกาฬ'!X69+'2.เซกา'!X69+'3.โซ่พิสัย'!X69+'4.บึงโขงหลง'!X69+'5.บุ่งคล้า'!X69+'6.ปากคาด'!X69+'7.พรเจริญ'!X69+'8.ศรีวิไล'!X69</f>
        <v>0</v>
      </c>
      <c r="Y69" s="110">
        <f>+'1.บึงกาฬ'!Y69+'2.เซกา'!Y69+'3.โซ่พิสัย'!Y69+'4.บึงโขงหลง'!Y69+'5.บุ่งคล้า'!Y69+'6.ปากคาด'!Y69+'7.พรเจริญ'!Y69+'8.ศรีวิไล'!Y69</f>
        <v>0</v>
      </c>
      <c r="Z69" s="110">
        <f>+'1.บึงกาฬ'!Z69+'2.เซกา'!Z69+'3.โซ่พิสัย'!Z69+'4.บึงโขงหลง'!Z69+'5.บุ่งคล้า'!Z69+'6.ปากคาด'!Z69+'7.พรเจริญ'!Z69+'8.ศรีวิไล'!Z69</f>
        <v>0</v>
      </c>
      <c r="AA69" s="110">
        <f>+'1.บึงกาฬ'!AA69+'2.เซกา'!AA69+'3.โซ่พิสัย'!AA69+'4.บึงโขงหลง'!AA69+'5.บุ่งคล้า'!AA69+'6.ปากคาด'!AA69+'7.พรเจริญ'!AA69+'8.ศรีวิไล'!AA69</f>
        <v>0</v>
      </c>
      <c r="AB69" s="110">
        <f>+'1.บึงกาฬ'!AB69+'2.เซกา'!AB69+'3.โซ่พิสัย'!AB69+'4.บึงโขงหลง'!AB69+'5.บุ่งคล้า'!AB69+'6.ปากคาด'!AB69+'7.พรเจริญ'!AB69+'8.ศรีวิไล'!AB69</f>
        <v>0</v>
      </c>
      <c r="AC69" s="110">
        <f>+'1.บึงกาฬ'!AC69+'2.เซกา'!AC69+'3.โซ่พิสัย'!AC69+'4.บึงโขงหลง'!AC69+'5.บุ่งคล้า'!AC69+'6.ปากคาด'!AC69+'7.พรเจริญ'!AC69+'8.ศรีวิไล'!AC69</f>
        <v>0</v>
      </c>
      <c r="AD69" s="110">
        <f t="shared" si="25"/>
        <v>331791293.89999998</v>
      </c>
      <c r="AE69" s="111">
        <f t="shared" si="26"/>
        <v>139.94720334746538</v>
      </c>
      <c r="AF69" s="110">
        <f t="shared" si="27"/>
        <v>-94708103.979999959</v>
      </c>
      <c r="AG69" s="111">
        <f t="shared" si="28"/>
        <v>-39.947203347465383</v>
      </c>
    </row>
    <row r="70" spans="1:33" ht="24" customHeight="1">
      <c r="B70" s="109"/>
      <c r="C70" s="109"/>
      <c r="D70" s="119" t="s">
        <v>147</v>
      </c>
      <c r="E70" s="110">
        <f>+'1.บึงกาฬ'!E70+'2.เซกา'!E70+'3.โซ่พิสัย'!E70+'4.บึงโขงหลง'!E70+'5.บุ่งคล้า'!E70+'6.ปากคาด'!E70+'7.พรเจริญ'!E70+'8.ศรีวิไล'!E70</f>
        <v>0</v>
      </c>
      <c r="F70" s="110">
        <f>+'1.บึงกาฬ'!F70+'2.เซกา'!F70+'3.โซ่พิสัย'!F70+'4.บึงโขงหลง'!F70+'5.บุ่งคล้า'!F70+'6.ปากคาด'!F70+'7.พรเจริญ'!F70+'8.ศรีวิไล'!F70</f>
        <v>0</v>
      </c>
      <c r="G70" s="110">
        <f>+'1.บึงกาฬ'!G70+'2.เซกา'!G70+'3.โซ่พิสัย'!G70+'4.บึงโขงหลง'!G70+'5.บุ่งคล้า'!G70+'6.ปากคาด'!G70+'7.พรเจริญ'!G70+'8.ศรีวิไล'!G70</f>
        <v>27475336.309999999</v>
      </c>
      <c r="H70" s="110">
        <f>+'1.บึงกาฬ'!H70+'2.เซกา'!H70+'3.โซ่พิสัย'!H70+'4.บึงโขงหลง'!H70+'5.บุ่งคล้า'!H70+'6.ปากคาด'!H70+'7.พรเจริญ'!H70+'8.ศรีวิไล'!H70</f>
        <v>0</v>
      </c>
      <c r="I70" s="110">
        <f>+'1.บึงกาฬ'!I70+'2.เซกา'!I70+'3.โซ่พิสัย'!I70+'4.บึงโขงหลง'!I70+'5.บุ่งคล้า'!I70+'6.ปากคาด'!I70+'7.พรเจริญ'!I70+'8.ศรีวิไล'!I70</f>
        <v>0</v>
      </c>
      <c r="J70" s="110">
        <f>+'1.บึงกาฬ'!J70+'2.เซกา'!J70+'3.โซ่พิสัย'!J70+'4.บึงโขงหลง'!J70+'5.บุ่งคล้า'!J70+'6.ปากคาด'!J70+'7.พรเจริญ'!J70+'8.ศรีวิไล'!J70</f>
        <v>0</v>
      </c>
      <c r="K70" s="110">
        <f>+'1.บึงกาฬ'!K70+'2.เซกา'!K70+'3.โซ่พิสัย'!K70+'4.บึงโขงหลง'!K70+'5.บุ่งคล้า'!K70+'6.ปากคาด'!K70+'7.พรเจริญ'!K70+'8.ศรีวิไล'!K70</f>
        <v>0</v>
      </c>
      <c r="L70" s="110">
        <f>+'1.บึงกาฬ'!L70+'2.เซกา'!L70+'3.โซ่พิสัย'!L70+'4.บึงโขงหลง'!L70+'5.บุ่งคล้า'!L70+'6.ปากคาด'!L70+'7.พรเจริญ'!L70+'8.ศรีวิไล'!L70</f>
        <v>0</v>
      </c>
      <c r="M70" s="110">
        <f>+'1.บึงกาฬ'!M70+'2.เซกา'!M70+'3.โซ่พิสัย'!M70+'4.บึงโขงหลง'!M70+'5.บุ่งคล้า'!M70+'6.ปากคาด'!M70+'7.พรเจริญ'!M70+'8.ศรีวิไล'!M70</f>
        <v>0</v>
      </c>
      <c r="N70" s="110">
        <f>+'1.บึงกาฬ'!N70+'2.เซกา'!N70+'3.โซ่พิสัย'!N70+'4.บึงโขงหลง'!N70+'5.บุ่งคล้า'!N70+'6.ปากคาด'!N70+'7.พรเจริญ'!N70+'8.ศรีวิไล'!N70</f>
        <v>0</v>
      </c>
      <c r="O70" s="110">
        <f>+'1.บึงกาฬ'!O70+'2.เซกา'!O70+'3.โซ่พิสัย'!O70+'4.บึงโขงหลง'!O70+'5.บุ่งคล้า'!O70+'6.ปากคาด'!O70+'7.พรเจริญ'!O70+'8.ศรีวิไล'!O70</f>
        <v>0</v>
      </c>
      <c r="P70" s="110">
        <f>+'1.บึงกาฬ'!P70+'2.เซกา'!P70+'3.โซ่พิสัย'!P70+'4.บึงโขงหลง'!P70+'5.บุ่งคล้า'!P70+'6.ปากคาด'!P70+'7.พรเจริญ'!P70+'8.ศรีวิไล'!P70</f>
        <v>0</v>
      </c>
      <c r="Q70" s="110">
        <f>+'1.บึงกาฬ'!Q70+'2.เซกา'!Q70+'3.โซ่พิสัย'!Q70+'4.บึงโขงหลง'!Q70+'5.บุ่งคล้า'!Q70+'6.ปากคาด'!Q70+'7.พรเจริญ'!Q70+'8.ศรีวิไล'!Q70</f>
        <v>0</v>
      </c>
      <c r="R70" s="110">
        <f>+'1.บึงกาฬ'!R70+'2.เซกา'!R70+'3.โซ่พิสัย'!R70+'4.บึงโขงหลง'!R70+'5.บุ่งคล้า'!R70+'6.ปากคาด'!R70+'7.พรเจริญ'!R70+'8.ศรีวิไล'!R70</f>
        <v>0</v>
      </c>
      <c r="S70" s="110">
        <f>+'1.บึงกาฬ'!S70+'2.เซกา'!S70+'3.โซ่พิสัย'!S70+'4.บึงโขงหลง'!S70+'5.บุ่งคล้า'!S70+'6.ปากคาด'!S70+'7.พรเจริญ'!S70+'8.ศรีวิไล'!S70</f>
        <v>0</v>
      </c>
      <c r="T70" s="110">
        <f>+'1.บึงกาฬ'!T70+'2.เซกา'!T70+'3.โซ่พิสัย'!T70+'4.บึงโขงหลง'!T70+'5.บุ่งคล้า'!T70+'6.ปากคาด'!T70+'7.พรเจริญ'!T70+'8.ศรีวิไล'!T70</f>
        <v>0</v>
      </c>
      <c r="U70" s="110">
        <f>+'1.บึงกาฬ'!U70+'2.เซกา'!U70+'3.โซ่พิสัย'!U70+'4.บึงโขงหลง'!U70+'5.บุ่งคล้า'!U70+'6.ปากคาด'!U70+'7.พรเจริญ'!U70+'8.ศรีวิไล'!U70</f>
        <v>0</v>
      </c>
      <c r="V70" s="110">
        <f>+'1.บึงกาฬ'!V70+'2.เซกา'!V70+'3.โซ่พิสัย'!V70+'4.บึงโขงหลง'!V70+'5.บุ่งคล้า'!V70+'6.ปากคาด'!V70+'7.พรเจริญ'!V70+'8.ศรีวิไล'!V70</f>
        <v>0</v>
      </c>
      <c r="W70" s="110">
        <f>+'1.บึงกาฬ'!W70+'2.เซกา'!W70+'3.โซ่พิสัย'!W70+'4.บึงโขงหลง'!W70+'5.บุ่งคล้า'!W70+'6.ปากคาด'!W70+'7.พรเจริญ'!W70+'8.ศรีวิไล'!W70</f>
        <v>0</v>
      </c>
      <c r="X70" s="110">
        <f>+'1.บึงกาฬ'!X70+'2.เซกา'!X70+'3.โซ่พิสัย'!X70+'4.บึงโขงหลง'!X70+'5.บุ่งคล้า'!X70+'6.ปากคาด'!X70+'7.พรเจริญ'!X70+'8.ศรีวิไล'!X70</f>
        <v>0</v>
      </c>
      <c r="Y70" s="110">
        <f>+'1.บึงกาฬ'!Y70+'2.เซกา'!Y70+'3.โซ่พิสัย'!Y70+'4.บึงโขงหลง'!Y70+'5.บุ่งคล้า'!Y70+'6.ปากคาด'!Y70+'7.พรเจริญ'!Y70+'8.ศรีวิไล'!Y70</f>
        <v>0</v>
      </c>
      <c r="Z70" s="110">
        <f>+'1.บึงกาฬ'!Z70+'2.เซกา'!Z70+'3.โซ่พิสัย'!Z70+'4.บึงโขงหลง'!Z70+'5.บุ่งคล้า'!Z70+'6.ปากคาด'!Z70+'7.พรเจริญ'!Z70+'8.ศรีวิไล'!Z70</f>
        <v>0</v>
      </c>
      <c r="AA70" s="110">
        <f>+'1.บึงกาฬ'!AA70+'2.เซกา'!AA70+'3.โซ่พิสัย'!AA70+'4.บึงโขงหลง'!AA70+'5.บุ่งคล้า'!AA70+'6.ปากคาด'!AA70+'7.พรเจริญ'!AA70+'8.ศรีวิไล'!AA70</f>
        <v>0</v>
      </c>
      <c r="AB70" s="110">
        <f>+'1.บึงกาฬ'!AB70+'2.เซกา'!AB70+'3.โซ่พิสัย'!AB70+'4.บึงโขงหลง'!AB70+'5.บุ่งคล้า'!AB70+'6.ปากคาด'!AB70+'7.พรเจริญ'!AB70+'8.ศรีวิไล'!AB70</f>
        <v>0</v>
      </c>
      <c r="AC70" s="110">
        <f>+'1.บึงกาฬ'!AC70+'2.เซกา'!AC70+'3.โซ่พิสัย'!AC70+'4.บึงโขงหลง'!AC70+'5.บุ่งคล้า'!AC70+'6.ปากคาด'!AC70+'7.พรเจริญ'!AC70+'8.ศรีวิไล'!AC70</f>
        <v>0</v>
      </c>
      <c r="AD70" s="110">
        <f t="shared" si="25"/>
        <v>27475336.309999999</v>
      </c>
      <c r="AE70" s="111" t="e">
        <f t="shared" si="26"/>
        <v>#DIV/0!</v>
      </c>
      <c r="AF70" s="110">
        <f t="shared" si="27"/>
        <v>-27475336.309999999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-226484354.83337906</v>
      </c>
      <c r="F71" s="123">
        <f t="shared" si="31"/>
        <v>-141435545.73000002</v>
      </c>
      <c r="G71" s="123" t="e">
        <f t="shared" si="31"/>
        <v>#REF!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 t="e">
        <f t="shared" si="25"/>
        <v>#REF!</v>
      </c>
      <c r="AE71" s="116" t="e">
        <f t="shared" si="26"/>
        <v>#REF!</v>
      </c>
      <c r="AF71" s="115" t="e">
        <f t="shared" si="27"/>
        <v>#REF!</v>
      </c>
      <c r="AG71" s="116" t="e">
        <f t="shared" si="28"/>
        <v>#REF!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f>+'1.บึงกาฬ'!E74+'2.เซกา'!E74+'3.โซ่พิสัย'!E74+'4.บึงโขงหลง'!E74+'5.บุ่งคล้า'!E74+'6.ปากคาด'!E74+'7.พรเจริญ'!E74+'8.ศรีวิไล'!E74</f>
        <v>53674</v>
      </c>
      <c r="F74" s="110">
        <f>+'1.บึงกาฬ'!F74+'2.เซกา'!F74+'3.โซ่พิสัย'!F74+'4.บึงโขงหลง'!F74+'5.บุ่งคล้า'!F74+'6.ปากคาด'!F74+'7.พรเจริญ'!F74+'8.ศรีวิไล'!F74</f>
        <v>20958</v>
      </c>
      <c r="G74" s="110">
        <f>+'1.บึงกาฬ'!G74+'2.เซกา'!G74+'3.โซ่พิสัย'!G74+'4.บึงโขงหลง'!G74+'5.บุ่งคล้า'!G74+'6.ปากคาด'!G74+'7.พรเจริญ'!G74+'8.ศรีวิไล'!G74</f>
        <v>48280.25</v>
      </c>
      <c r="H74" s="110">
        <f>+'1.บึงกาฬ'!H74+'2.เซกา'!H74+'3.โซ่พิสัย'!H74+'4.บึงโขงหลง'!H74+'5.บุ่งคล้า'!H74+'6.ปากคาด'!H74+'7.พรเจริญ'!H74+'8.ศรีวิไล'!H74</f>
        <v>0</v>
      </c>
      <c r="I74" s="110">
        <f>+'1.บึงกาฬ'!I74+'2.เซกา'!I74+'3.โซ่พิสัย'!I74+'4.บึงโขงหลง'!I74+'5.บุ่งคล้า'!I74+'6.ปากคาด'!I74+'7.พรเจริญ'!I74+'8.ศรีวิไล'!I74</f>
        <v>0</v>
      </c>
      <c r="J74" s="110">
        <f>+'1.บึงกาฬ'!J74+'2.เซกา'!J74+'3.โซ่พิสัย'!J74+'4.บึงโขงหลง'!J74+'5.บุ่งคล้า'!J74+'6.ปากคาด'!J74+'7.พรเจริญ'!J74+'8.ศรีวิไล'!J74</f>
        <v>0</v>
      </c>
      <c r="K74" s="110">
        <f>+'1.บึงกาฬ'!K74+'2.เซกา'!K74+'3.โซ่พิสัย'!K74+'4.บึงโขงหลง'!K74+'5.บุ่งคล้า'!K74+'6.ปากคาด'!K74+'7.พรเจริญ'!K74+'8.ศรีวิไล'!K74</f>
        <v>0</v>
      </c>
      <c r="L74" s="110">
        <f>+'1.บึงกาฬ'!L74+'2.เซกา'!L74+'3.โซ่พิสัย'!L74+'4.บึงโขงหลง'!L74+'5.บุ่งคล้า'!L74+'6.ปากคาด'!L74+'7.พรเจริญ'!L74+'8.ศรีวิไล'!L74</f>
        <v>0</v>
      </c>
      <c r="M74" s="110">
        <f>+'1.บึงกาฬ'!M74+'2.เซกา'!M74+'3.โซ่พิสัย'!M74+'4.บึงโขงหลง'!M74+'5.บุ่งคล้า'!M74+'6.ปากคาด'!M74+'7.พรเจริญ'!M74+'8.ศรีวิไล'!M74</f>
        <v>0</v>
      </c>
      <c r="N74" s="110">
        <f>+'1.บึงกาฬ'!N74+'2.เซกา'!N74+'3.โซ่พิสัย'!N74+'4.บึงโขงหลง'!N74+'5.บุ่งคล้า'!N74+'6.ปากคาด'!N74+'7.พรเจริญ'!N74+'8.ศรีวิไล'!N74</f>
        <v>0</v>
      </c>
      <c r="O74" s="110">
        <f>+'1.บึงกาฬ'!O74+'2.เซกา'!O74+'3.โซ่พิสัย'!O74+'4.บึงโขงหลง'!O74+'5.บุ่งคล้า'!O74+'6.ปากคาด'!O74+'7.พรเจริญ'!O74+'8.ศรีวิไล'!O74</f>
        <v>0</v>
      </c>
      <c r="P74" s="110">
        <f>+'1.บึงกาฬ'!P74+'2.เซกา'!P74+'3.โซ่พิสัย'!P74+'4.บึงโขงหลง'!P74+'5.บุ่งคล้า'!P74+'6.ปากคาด'!P74+'7.พรเจริญ'!P74+'8.ศรีวิไล'!P74</f>
        <v>0</v>
      </c>
      <c r="Q74" s="110">
        <f>+'1.บึงกาฬ'!Q74+'2.เซกา'!Q74+'3.โซ่พิสัย'!Q74+'4.บึงโขงหลง'!Q74+'5.บุ่งคล้า'!Q74+'6.ปากคาด'!Q74+'7.พรเจริญ'!Q74+'8.ศรีวิไล'!Q74</f>
        <v>0</v>
      </c>
      <c r="R74" s="110">
        <f>+'1.บึงกาฬ'!R74+'2.เซกา'!R74+'3.โซ่พิสัย'!R74+'4.บึงโขงหลง'!R74+'5.บุ่งคล้า'!R74+'6.ปากคาด'!R74+'7.พรเจริญ'!R74+'8.ศรีวิไล'!R74</f>
        <v>0</v>
      </c>
      <c r="S74" s="110">
        <f>+'1.บึงกาฬ'!S74+'2.เซกา'!S74+'3.โซ่พิสัย'!S74+'4.บึงโขงหลง'!S74+'5.บุ่งคล้า'!S74+'6.ปากคาด'!S74+'7.พรเจริญ'!S74+'8.ศรีวิไล'!S74</f>
        <v>0</v>
      </c>
      <c r="T74" s="110">
        <f>+'1.บึงกาฬ'!T74+'2.เซกา'!T74+'3.โซ่พิสัย'!T74+'4.บึงโขงหลง'!T74+'5.บุ่งคล้า'!T74+'6.ปากคาด'!T74+'7.พรเจริญ'!T74+'8.ศรีวิไล'!T74</f>
        <v>0</v>
      </c>
      <c r="U74" s="110">
        <f>+'1.บึงกาฬ'!U74+'2.เซกา'!U74+'3.โซ่พิสัย'!U74+'4.บึงโขงหลง'!U74+'5.บุ่งคล้า'!U74+'6.ปากคาด'!U74+'7.พรเจริญ'!U74+'8.ศรีวิไล'!U74</f>
        <v>0</v>
      </c>
      <c r="V74" s="110">
        <f>+'1.บึงกาฬ'!V74+'2.เซกา'!V74+'3.โซ่พิสัย'!V74+'4.บึงโขงหลง'!V74+'5.บุ่งคล้า'!V74+'6.ปากคาด'!V74+'7.พรเจริญ'!V74+'8.ศรีวิไล'!V74</f>
        <v>0</v>
      </c>
      <c r="W74" s="110">
        <f>+'1.บึงกาฬ'!W74+'2.เซกา'!W74+'3.โซ่พิสัย'!W74+'4.บึงโขงหลง'!W74+'5.บุ่งคล้า'!W74+'6.ปากคาด'!W74+'7.พรเจริญ'!W74+'8.ศรีวิไล'!W74</f>
        <v>0</v>
      </c>
      <c r="X74" s="110">
        <f>+'1.บึงกาฬ'!X74+'2.เซกา'!X74+'3.โซ่พิสัย'!X74+'4.บึงโขงหลง'!X74+'5.บุ่งคล้า'!X74+'6.ปากคาด'!X74+'7.พรเจริญ'!X74+'8.ศรีวิไล'!X74</f>
        <v>0</v>
      </c>
      <c r="Y74" s="110">
        <f>+'1.บึงกาฬ'!Y74+'2.เซกา'!Y74+'3.โซ่พิสัย'!Y74+'4.บึงโขงหลง'!Y74+'5.บุ่งคล้า'!Y74+'6.ปากคาด'!Y74+'7.พรเจริญ'!Y74+'8.ศรีวิไล'!Y74</f>
        <v>0</v>
      </c>
      <c r="Z74" s="110">
        <f>+'1.บึงกาฬ'!Z74+'2.เซกา'!Z74+'3.โซ่พิสัย'!Z74+'4.บึงโขงหลง'!Z74+'5.บุ่งคล้า'!Z74+'6.ปากคาด'!Z74+'7.พรเจริญ'!Z74+'8.ศรีวิไล'!Z74</f>
        <v>0</v>
      </c>
      <c r="AA74" s="110">
        <f>+'1.บึงกาฬ'!AA74+'2.เซกา'!AA74+'3.โซ่พิสัย'!AA74+'4.บึงโขงหลง'!AA74+'5.บุ่งคล้า'!AA74+'6.ปากคาด'!AA74+'7.พรเจริญ'!AA74+'8.ศรีวิไล'!AA74</f>
        <v>0</v>
      </c>
      <c r="AB74" s="110">
        <f>+'1.บึงกาฬ'!AB74+'2.เซกา'!AB74+'3.โซ่พิสัย'!AB74+'4.บึงโขงหลง'!AB74+'5.บุ่งคล้า'!AB74+'6.ปากคาด'!AB74+'7.พรเจริญ'!AB74+'8.ศรีวิไล'!AB74</f>
        <v>0</v>
      </c>
      <c r="AC74" s="110">
        <f>+'1.บึงกาฬ'!AC74+'2.เซกา'!AC74+'3.โซ่พิสัย'!AC74+'4.บึงโขงหลง'!AC74+'5.บุ่งคล้า'!AC74+'6.ปากคาด'!AC74+'7.พรเจริญ'!AC74+'8.ศรีวิไล'!AC74</f>
        <v>0</v>
      </c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f>+'1.บึงกาฬ'!E75+'2.เซกา'!E75+'3.โซ่พิสัย'!E75+'4.บึงโขงหลง'!E75+'5.บุ่งคล้า'!E75+'6.ปากคาด'!E75+'7.พรเจริญ'!E75+'8.ศรีวิไล'!E75</f>
        <v>9749863.0899999999</v>
      </c>
      <c r="F75" s="110">
        <f>+'1.บึงกาฬ'!F75+'2.เซกา'!F75+'3.โซ่พิสัย'!F75+'4.บึงโขงหลง'!F75+'5.บุ่งคล้า'!F75+'6.ปากคาด'!F75+'7.พรเจริญ'!F75+'8.ศรีวิไล'!F75</f>
        <v>5177581.54</v>
      </c>
      <c r="G75" s="110">
        <f>+'1.บึงกาฬ'!G75+'2.เซกา'!G75+'3.โซ่พิสัย'!G75+'4.บึงโขงหลง'!G75+'5.บุ่งคล้า'!G75+'6.ปากคาด'!G75+'7.พรเจริญ'!G75+'8.ศรีวิไล'!G75</f>
        <v>8771570.3900000006</v>
      </c>
      <c r="H75" s="110">
        <f>+'1.บึงกาฬ'!H75+'2.เซกา'!H75+'3.โซ่พิสัย'!H75+'4.บึงโขงหลง'!H75+'5.บุ่งคล้า'!H75+'6.ปากคาด'!H75+'7.พรเจริญ'!H75+'8.ศรีวิไล'!H75</f>
        <v>0</v>
      </c>
      <c r="I75" s="110">
        <f>+'1.บึงกาฬ'!I75+'2.เซกา'!I75+'3.โซ่พิสัย'!I75+'4.บึงโขงหลง'!I75+'5.บุ่งคล้า'!I75+'6.ปากคาด'!I75+'7.พรเจริญ'!I75+'8.ศรีวิไล'!I75</f>
        <v>0</v>
      </c>
      <c r="J75" s="110">
        <f>+'1.บึงกาฬ'!J75+'2.เซกา'!J75+'3.โซ่พิสัย'!J75+'4.บึงโขงหลง'!J75+'5.บุ่งคล้า'!J75+'6.ปากคาด'!J75+'7.พรเจริญ'!J75+'8.ศรีวิไล'!J75</f>
        <v>0</v>
      </c>
      <c r="K75" s="110">
        <f>+'1.บึงกาฬ'!K75+'2.เซกา'!K75+'3.โซ่พิสัย'!K75+'4.บึงโขงหลง'!K75+'5.บุ่งคล้า'!K75+'6.ปากคาด'!K75+'7.พรเจริญ'!K75+'8.ศรีวิไล'!K75</f>
        <v>0</v>
      </c>
      <c r="L75" s="110">
        <f>+'1.บึงกาฬ'!L75+'2.เซกา'!L75+'3.โซ่พิสัย'!L75+'4.บึงโขงหลง'!L75+'5.บุ่งคล้า'!L75+'6.ปากคาด'!L75+'7.พรเจริญ'!L75+'8.ศรีวิไล'!L75</f>
        <v>0</v>
      </c>
      <c r="M75" s="110">
        <f>+'1.บึงกาฬ'!M75+'2.เซกา'!M75+'3.โซ่พิสัย'!M75+'4.บึงโขงหลง'!M75+'5.บุ่งคล้า'!M75+'6.ปากคาด'!M75+'7.พรเจริญ'!M75+'8.ศรีวิไล'!M75</f>
        <v>0</v>
      </c>
      <c r="N75" s="110">
        <f>+'1.บึงกาฬ'!N75+'2.เซกา'!N75+'3.โซ่พิสัย'!N75+'4.บึงโขงหลง'!N75+'5.บุ่งคล้า'!N75+'6.ปากคาด'!N75+'7.พรเจริญ'!N75+'8.ศรีวิไล'!N75</f>
        <v>0</v>
      </c>
      <c r="O75" s="110">
        <f>+'1.บึงกาฬ'!O75+'2.เซกา'!O75+'3.โซ่พิสัย'!O75+'4.บึงโขงหลง'!O75+'5.บุ่งคล้า'!O75+'6.ปากคาด'!O75+'7.พรเจริญ'!O75+'8.ศรีวิไล'!O75</f>
        <v>0</v>
      </c>
      <c r="P75" s="110">
        <f>+'1.บึงกาฬ'!P75+'2.เซกา'!P75+'3.โซ่พิสัย'!P75+'4.บึงโขงหลง'!P75+'5.บุ่งคล้า'!P75+'6.ปากคาด'!P75+'7.พรเจริญ'!P75+'8.ศรีวิไล'!P75</f>
        <v>0</v>
      </c>
      <c r="Q75" s="110">
        <f>+'1.บึงกาฬ'!Q75+'2.เซกา'!Q75+'3.โซ่พิสัย'!Q75+'4.บึงโขงหลง'!Q75+'5.บุ่งคล้า'!Q75+'6.ปากคาด'!Q75+'7.พรเจริญ'!Q75+'8.ศรีวิไล'!Q75</f>
        <v>0</v>
      </c>
      <c r="R75" s="110">
        <f>+'1.บึงกาฬ'!R75+'2.เซกา'!R75+'3.โซ่พิสัย'!R75+'4.บึงโขงหลง'!R75+'5.บุ่งคล้า'!R75+'6.ปากคาด'!R75+'7.พรเจริญ'!R75+'8.ศรีวิไล'!R75</f>
        <v>0</v>
      </c>
      <c r="S75" s="110">
        <f>+'1.บึงกาฬ'!S75+'2.เซกา'!S75+'3.โซ่พิสัย'!S75+'4.บึงโขงหลง'!S75+'5.บุ่งคล้า'!S75+'6.ปากคาด'!S75+'7.พรเจริญ'!S75+'8.ศรีวิไล'!S75</f>
        <v>0</v>
      </c>
      <c r="T75" s="110">
        <f>+'1.บึงกาฬ'!T75+'2.เซกา'!T75+'3.โซ่พิสัย'!T75+'4.บึงโขงหลง'!T75+'5.บุ่งคล้า'!T75+'6.ปากคาด'!T75+'7.พรเจริญ'!T75+'8.ศรีวิไล'!T75</f>
        <v>0</v>
      </c>
      <c r="U75" s="110">
        <f>+'1.บึงกาฬ'!U75+'2.เซกา'!U75+'3.โซ่พิสัย'!U75+'4.บึงโขงหลง'!U75+'5.บุ่งคล้า'!U75+'6.ปากคาด'!U75+'7.พรเจริญ'!U75+'8.ศรีวิไล'!U75</f>
        <v>0</v>
      </c>
      <c r="V75" s="110">
        <f>+'1.บึงกาฬ'!V75+'2.เซกา'!V75+'3.โซ่พิสัย'!V75+'4.บึงโขงหลง'!V75+'5.บุ่งคล้า'!V75+'6.ปากคาด'!V75+'7.พรเจริญ'!V75+'8.ศรีวิไล'!V75</f>
        <v>0</v>
      </c>
      <c r="W75" s="110">
        <f>+'1.บึงกาฬ'!W75+'2.เซกา'!W75+'3.โซ่พิสัย'!W75+'4.บึงโขงหลง'!W75+'5.บุ่งคล้า'!W75+'6.ปากคาด'!W75+'7.พรเจริญ'!W75+'8.ศรีวิไล'!W75</f>
        <v>0</v>
      </c>
      <c r="X75" s="110">
        <f>+'1.บึงกาฬ'!X75+'2.เซกา'!X75+'3.โซ่พิสัย'!X75+'4.บึงโขงหลง'!X75+'5.บุ่งคล้า'!X75+'6.ปากคาด'!X75+'7.พรเจริญ'!X75+'8.ศรีวิไล'!X75</f>
        <v>0</v>
      </c>
      <c r="Y75" s="110">
        <f>+'1.บึงกาฬ'!Y75+'2.เซกา'!Y75+'3.โซ่พิสัย'!Y75+'4.บึงโขงหลง'!Y75+'5.บุ่งคล้า'!Y75+'6.ปากคาด'!Y75+'7.พรเจริญ'!Y75+'8.ศรีวิไล'!Y75</f>
        <v>0</v>
      </c>
      <c r="Z75" s="110">
        <f>+'1.บึงกาฬ'!Z75+'2.เซกา'!Z75+'3.โซ่พิสัย'!Z75+'4.บึงโขงหลง'!Z75+'5.บุ่งคล้า'!Z75+'6.ปากคาด'!Z75+'7.พรเจริญ'!Z75+'8.ศรีวิไล'!Z75</f>
        <v>0</v>
      </c>
      <c r="AA75" s="110">
        <f>+'1.บึงกาฬ'!AA75+'2.เซกา'!AA75+'3.โซ่พิสัย'!AA75+'4.บึงโขงหลง'!AA75+'5.บุ่งคล้า'!AA75+'6.ปากคาด'!AA75+'7.พรเจริญ'!AA75+'8.ศรีวิไล'!AA75</f>
        <v>0</v>
      </c>
      <c r="AB75" s="110">
        <f>+'1.บึงกาฬ'!AB75+'2.เซกา'!AB75+'3.โซ่พิสัย'!AB75+'4.บึงโขงหลง'!AB75+'5.บุ่งคล้า'!AB75+'6.ปากคาด'!AB75+'7.พรเจริญ'!AB75+'8.ศรีวิไล'!AB75</f>
        <v>0</v>
      </c>
      <c r="AC75" s="110">
        <f>+'1.บึงกาฬ'!AC75+'2.เซกา'!AC75+'3.โซ่พิสัย'!AC75+'4.บึงโขงหลง'!AC75+'5.บุ่งคล้า'!AC75+'6.ปากคาด'!AC75+'7.พรเจริญ'!AC75+'8.ศรีวิไล'!AC75</f>
        <v>0</v>
      </c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f>+'1.บึงกาฬ'!E77+'2.เซกา'!E77+'3.โซ่พิสัย'!E77+'4.บึงโขงหลง'!E77+'5.บุ่งคล้า'!E77+'6.ปากคาด'!E77+'7.พรเจริญ'!E77+'8.ศรีวิไล'!E77</f>
        <v>0</v>
      </c>
      <c r="F77" s="110">
        <f>+'1.บึงกาฬ'!F77+'2.เซกา'!F77+'3.โซ่พิสัย'!F77+'4.บึงโขงหลง'!F77+'5.บุ่งคล้า'!F77+'6.ปากคาด'!F77+'7.พรเจริญ'!F77+'8.ศรีวิไล'!F77</f>
        <v>0</v>
      </c>
      <c r="G77" s="110">
        <f>+'1.บึงกาฬ'!G77+'2.เซกา'!G77+'3.โซ่พิสัย'!G77+'4.บึงโขงหลง'!G77+'5.บุ่งคล้า'!G77+'6.ปากคาด'!G77+'7.พรเจริญ'!G77+'8.ศรีวิไล'!G77</f>
        <v>0</v>
      </c>
      <c r="H77" s="110">
        <f>+'1.บึงกาฬ'!H77+'2.เซกา'!H77+'3.โซ่พิสัย'!H77+'4.บึงโขงหลง'!H77+'5.บุ่งคล้า'!H77+'6.ปากคาด'!H77+'7.พรเจริญ'!H77+'8.ศรีวิไล'!H77</f>
        <v>0</v>
      </c>
      <c r="I77" s="110">
        <f>+'1.บึงกาฬ'!I77+'2.เซกา'!I77+'3.โซ่พิสัย'!I77+'4.บึงโขงหลง'!I77+'5.บุ่งคล้า'!I77+'6.ปากคาด'!I77+'7.พรเจริญ'!I77+'8.ศรีวิไล'!I77</f>
        <v>0</v>
      </c>
      <c r="J77" s="110">
        <f>+'1.บึงกาฬ'!J77+'2.เซกา'!J77+'3.โซ่พิสัย'!J77+'4.บึงโขงหลง'!J77+'5.บุ่งคล้า'!J77+'6.ปากคาด'!J77+'7.พรเจริญ'!J77+'8.ศรีวิไล'!J77</f>
        <v>0</v>
      </c>
      <c r="K77" s="110">
        <f>+'1.บึงกาฬ'!K77+'2.เซกา'!K77+'3.โซ่พิสัย'!K77+'4.บึงโขงหลง'!K77+'5.บุ่งคล้า'!K77+'6.ปากคาด'!K77+'7.พรเจริญ'!K77+'8.ศรีวิไล'!K77</f>
        <v>0</v>
      </c>
      <c r="L77" s="110">
        <f>+'1.บึงกาฬ'!L77+'2.เซกา'!L77+'3.โซ่พิสัย'!L77+'4.บึงโขงหลง'!L77+'5.บุ่งคล้า'!L77+'6.ปากคาด'!L77+'7.พรเจริญ'!L77+'8.ศรีวิไล'!L77</f>
        <v>0</v>
      </c>
      <c r="M77" s="110">
        <f>+'1.บึงกาฬ'!M77+'2.เซกา'!M77+'3.โซ่พิสัย'!M77+'4.บึงโขงหลง'!M77+'5.บุ่งคล้า'!M77+'6.ปากคาด'!M77+'7.พรเจริญ'!M77+'8.ศรีวิไล'!M77</f>
        <v>0</v>
      </c>
      <c r="N77" s="110">
        <f>+'1.บึงกาฬ'!N77+'2.เซกา'!N77+'3.โซ่พิสัย'!N77+'4.บึงโขงหลง'!N77+'5.บุ่งคล้า'!N77+'6.ปากคาด'!N77+'7.พรเจริญ'!N77+'8.ศรีวิไล'!N77</f>
        <v>0</v>
      </c>
      <c r="O77" s="110">
        <f>+'1.บึงกาฬ'!O77+'2.เซกา'!O77+'3.โซ่พิสัย'!O77+'4.บึงโขงหลง'!O77+'5.บุ่งคล้า'!O77+'6.ปากคาด'!O77+'7.พรเจริญ'!O77+'8.ศรีวิไล'!O77</f>
        <v>0</v>
      </c>
      <c r="P77" s="110">
        <f>+'1.บึงกาฬ'!P77+'2.เซกา'!P77+'3.โซ่พิสัย'!P77+'4.บึงโขงหลง'!P77+'5.บุ่งคล้า'!P77+'6.ปากคาด'!P77+'7.พรเจริญ'!P77+'8.ศรีวิไล'!P77</f>
        <v>0</v>
      </c>
      <c r="Q77" s="110">
        <f>+'1.บึงกาฬ'!Q77+'2.เซกา'!Q77+'3.โซ่พิสัย'!Q77+'4.บึงโขงหลง'!Q77+'5.บุ่งคล้า'!Q77+'6.ปากคาด'!Q77+'7.พรเจริญ'!Q77+'8.ศรีวิไล'!Q77</f>
        <v>0</v>
      </c>
      <c r="R77" s="110">
        <f>+'1.บึงกาฬ'!R77+'2.เซกา'!R77+'3.โซ่พิสัย'!R77+'4.บึงโขงหลง'!R77+'5.บุ่งคล้า'!R77+'6.ปากคาด'!R77+'7.พรเจริญ'!R77+'8.ศรีวิไล'!R77</f>
        <v>0</v>
      </c>
      <c r="S77" s="110">
        <f>+'1.บึงกาฬ'!S77+'2.เซกา'!S77+'3.โซ่พิสัย'!S77+'4.บึงโขงหลง'!S77+'5.บุ่งคล้า'!S77+'6.ปากคาด'!S77+'7.พรเจริญ'!S77+'8.ศรีวิไล'!S77</f>
        <v>0</v>
      </c>
      <c r="T77" s="110">
        <f>+'1.บึงกาฬ'!T77+'2.เซกา'!T77+'3.โซ่พิสัย'!T77+'4.บึงโขงหลง'!T77+'5.บุ่งคล้า'!T77+'6.ปากคาด'!T77+'7.พรเจริญ'!T77+'8.ศรีวิไล'!T77</f>
        <v>0</v>
      </c>
      <c r="U77" s="110">
        <f>+'1.บึงกาฬ'!U77+'2.เซกา'!U77+'3.โซ่พิสัย'!U77+'4.บึงโขงหลง'!U77+'5.บุ่งคล้า'!U77+'6.ปากคาด'!U77+'7.พรเจริญ'!U77+'8.ศรีวิไล'!U77</f>
        <v>0</v>
      </c>
      <c r="V77" s="110">
        <f>+'1.บึงกาฬ'!V77+'2.เซกา'!V77+'3.โซ่พิสัย'!V77+'4.บึงโขงหลง'!V77+'5.บุ่งคล้า'!V77+'6.ปากคาด'!V77+'7.พรเจริญ'!V77+'8.ศรีวิไล'!V77</f>
        <v>0</v>
      </c>
      <c r="W77" s="110">
        <f>+'1.บึงกาฬ'!W77+'2.เซกา'!W77+'3.โซ่พิสัย'!W77+'4.บึงโขงหลง'!W77+'5.บุ่งคล้า'!W77+'6.ปากคาด'!W77+'7.พรเจริญ'!W77+'8.ศรีวิไล'!W77</f>
        <v>0</v>
      </c>
      <c r="X77" s="110">
        <f>+'1.บึงกาฬ'!X77+'2.เซกา'!X77+'3.โซ่พิสัย'!X77+'4.บึงโขงหลง'!X77+'5.บุ่งคล้า'!X77+'6.ปากคาด'!X77+'7.พรเจริญ'!X77+'8.ศรีวิไล'!X77</f>
        <v>0</v>
      </c>
      <c r="Y77" s="110">
        <f>+'1.บึงกาฬ'!Y77+'2.เซกา'!Y77+'3.โซ่พิสัย'!Y77+'4.บึงโขงหลง'!Y77+'5.บุ่งคล้า'!Y77+'6.ปากคาด'!Y77+'7.พรเจริญ'!Y77+'8.ศรีวิไล'!Y77</f>
        <v>0</v>
      </c>
      <c r="Z77" s="110">
        <f>+'1.บึงกาฬ'!Z77+'2.เซกา'!Z77+'3.โซ่พิสัย'!Z77+'4.บึงโขงหลง'!Z77+'5.บุ่งคล้า'!Z77+'6.ปากคาด'!Z77+'7.พรเจริญ'!Z77+'8.ศรีวิไล'!Z77</f>
        <v>0</v>
      </c>
      <c r="AA77" s="110">
        <f>+'1.บึงกาฬ'!AA77+'2.เซกา'!AA77+'3.โซ่พิสัย'!AA77+'4.บึงโขงหลง'!AA77+'5.บุ่งคล้า'!AA77+'6.ปากคาด'!AA77+'7.พรเจริญ'!AA77+'8.ศรีวิไล'!AA77</f>
        <v>0</v>
      </c>
      <c r="AB77" s="110">
        <f>+'1.บึงกาฬ'!AB77+'2.เซกา'!AB77+'3.โซ่พิสัย'!AB77+'4.บึงโขงหลง'!AB77+'5.บุ่งคล้า'!AB77+'6.ปากคาด'!AB77+'7.พรเจริญ'!AB77+'8.ศรีวิไล'!AB77</f>
        <v>0</v>
      </c>
      <c r="AC77" s="110">
        <f>+'1.บึงกาฬ'!AC77+'2.เซกา'!AC77+'3.โซ่พิสัย'!AC77+'4.บึงโขงหลง'!AC77+'5.บุ่งคล้า'!AC77+'6.ปากคาด'!AC77+'7.พรเจริญ'!AC77+'8.ศรีวิไล'!AC77</f>
        <v>0</v>
      </c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f>+'1.บึงกาฬ'!E78+'2.เซกา'!E78+'3.โซ่พิสัย'!E78+'4.บึงโขงหลง'!E78+'5.บุ่งคล้า'!E78+'6.ปากคาด'!E78+'7.พรเจริญ'!E78+'8.ศรีวิไล'!E78</f>
        <v>256461704.50662118</v>
      </c>
      <c r="F78" s="110">
        <f>+'1.บึงกาฬ'!F78+'2.เซกา'!F78+'3.โซ่พิสัย'!F78+'4.บึงโขงหลง'!F78+'5.บุ่งคล้า'!F78+'6.ปากคาด'!F78+'7.พรเจริญ'!F78+'8.ศรีวิไล'!F78</f>
        <v>74747444.150000006</v>
      </c>
      <c r="G78" s="110">
        <f>+'1.บึงกาฬ'!G78+'2.เซกา'!G78+'3.โซ่พิสัย'!G78+'4.บึงโขงหลง'!G78+'5.บุ่งคล้า'!G78+'6.ปากคาด'!G78+'7.พรเจริญ'!G78+'8.ศรีวิไล'!G78</f>
        <v>341636378.74000001</v>
      </c>
      <c r="H78" s="110">
        <f>+'1.บึงกาฬ'!H78+'2.เซกา'!H78+'3.โซ่พิสัย'!H78+'4.บึงโขงหลง'!H78+'5.บุ่งคล้า'!H78+'6.ปากคาด'!H78+'7.พรเจริญ'!H78+'8.ศรีวิไล'!H78</f>
        <v>0</v>
      </c>
      <c r="I78" s="110">
        <f>+'1.บึงกาฬ'!I78+'2.เซกา'!I78+'3.โซ่พิสัย'!I78+'4.บึงโขงหลง'!I78+'5.บุ่งคล้า'!I78+'6.ปากคาด'!I78+'7.พรเจริญ'!I78+'8.ศรีวิไล'!I78</f>
        <v>0</v>
      </c>
      <c r="J78" s="110">
        <f>+'1.บึงกาฬ'!J78+'2.เซกา'!J78+'3.โซ่พิสัย'!J78+'4.บึงโขงหลง'!J78+'5.บุ่งคล้า'!J78+'6.ปากคาด'!J78+'7.พรเจริญ'!J78+'8.ศรีวิไล'!J78</f>
        <v>0</v>
      </c>
      <c r="K78" s="110">
        <f>+'1.บึงกาฬ'!K78+'2.เซกา'!K78+'3.โซ่พิสัย'!K78+'4.บึงโขงหลง'!K78+'5.บุ่งคล้า'!K78+'6.ปากคาด'!K78+'7.พรเจริญ'!K78+'8.ศรีวิไล'!K78</f>
        <v>0</v>
      </c>
      <c r="L78" s="110">
        <f>+'1.บึงกาฬ'!L78+'2.เซกา'!L78+'3.โซ่พิสัย'!L78+'4.บึงโขงหลง'!L78+'5.บุ่งคล้า'!L78+'6.ปากคาด'!L78+'7.พรเจริญ'!L78+'8.ศรีวิไล'!L78</f>
        <v>0</v>
      </c>
      <c r="M78" s="110">
        <f>+'1.บึงกาฬ'!M78+'2.เซกา'!M78+'3.โซ่พิสัย'!M78+'4.บึงโขงหลง'!M78+'5.บุ่งคล้า'!M78+'6.ปากคาด'!M78+'7.พรเจริญ'!M78+'8.ศรีวิไล'!M78</f>
        <v>0</v>
      </c>
      <c r="N78" s="110">
        <f>+'1.บึงกาฬ'!N78+'2.เซกา'!N78+'3.โซ่พิสัย'!N78+'4.บึงโขงหลง'!N78+'5.บุ่งคล้า'!N78+'6.ปากคาด'!N78+'7.พรเจริญ'!N78+'8.ศรีวิไล'!N78</f>
        <v>0</v>
      </c>
      <c r="O78" s="110">
        <f>+'1.บึงกาฬ'!O78+'2.เซกา'!O78+'3.โซ่พิสัย'!O78+'4.บึงโขงหลง'!O78+'5.บุ่งคล้า'!O78+'6.ปากคาด'!O78+'7.พรเจริญ'!O78+'8.ศรีวิไล'!O78</f>
        <v>0</v>
      </c>
      <c r="P78" s="110">
        <f>+'1.บึงกาฬ'!P78+'2.เซกา'!P78+'3.โซ่พิสัย'!P78+'4.บึงโขงหลง'!P78+'5.บุ่งคล้า'!P78+'6.ปากคาด'!P78+'7.พรเจริญ'!P78+'8.ศรีวิไล'!P78</f>
        <v>0</v>
      </c>
      <c r="Q78" s="110">
        <f>+'1.บึงกาฬ'!Q78+'2.เซกา'!Q78+'3.โซ่พิสัย'!Q78+'4.บึงโขงหลง'!Q78+'5.บุ่งคล้า'!Q78+'6.ปากคาด'!Q78+'7.พรเจริญ'!Q78+'8.ศรีวิไล'!Q78</f>
        <v>0</v>
      </c>
      <c r="R78" s="110">
        <f>+'1.บึงกาฬ'!R78+'2.เซกา'!R78+'3.โซ่พิสัย'!R78+'4.บึงโขงหลง'!R78+'5.บุ่งคล้า'!R78+'6.ปากคาด'!R78+'7.พรเจริญ'!R78+'8.ศรีวิไล'!R78</f>
        <v>0</v>
      </c>
      <c r="S78" s="110">
        <f>+'1.บึงกาฬ'!S78+'2.เซกา'!S78+'3.โซ่พิสัย'!S78+'4.บึงโขงหลง'!S78+'5.บุ่งคล้า'!S78+'6.ปากคาด'!S78+'7.พรเจริญ'!S78+'8.ศรีวิไล'!S78</f>
        <v>0</v>
      </c>
      <c r="T78" s="110">
        <f>+'1.บึงกาฬ'!T78+'2.เซกา'!T78+'3.โซ่พิสัย'!T78+'4.บึงโขงหลง'!T78+'5.บุ่งคล้า'!T78+'6.ปากคาด'!T78+'7.พรเจริญ'!T78+'8.ศรีวิไล'!T78</f>
        <v>0</v>
      </c>
      <c r="U78" s="110">
        <f>+'1.บึงกาฬ'!U78+'2.เซกา'!U78+'3.โซ่พิสัย'!U78+'4.บึงโขงหลง'!U78+'5.บุ่งคล้า'!U78+'6.ปากคาด'!U78+'7.พรเจริญ'!U78+'8.ศรีวิไล'!U78</f>
        <v>0</v>
      </c>
      <c r="V78" s="110">
        <f>+'1.บึงกาฬ'!V78+'2.เซกา'!V78+'3.โซ่พิสัย'!V78+'4.บึงโขงหลง'!V78+'5.บุ่งคล้า'!V78+'6.ปากคาด'!V78+'7.พรเจริญ'!V78+'8.ศรีวิไล'!V78</f>
        <v>0</v>
      </c>
      <c r="W78" s="110">
        <f>+'1.บึงกาฬ'!W78+'2.เซกา'!W78+'3.โซ่พิสัย'!W78+'4.บึงโขงหลง'!W78+'5.บุ่งคล้า'!W78+'6.ปากคาด'!W78+'7.พรเจริญ'!W78+'8.ศรีวิไล'!W78</f>
        <v>0</v>
      </c>
      <c r="X78" s="110">
        <f>+'1.บึงกาฬ'!X78+'2.เซกา'!X78+'3.โซ่พิสัย'!X78+'4.บึงโขงหลง'!X78+'5.บุ่งคล้า'!X78+'6.ปากคาด'!X78+'7.พรเจริญ'!X78+'8.ศรีวิไล'!X78</f>
        <v>0</v>
      </c>
      <c r="Y78" s="110">
        <f>+'1.บึงกาฬ'!Y78+'2.เซกา'!Y78+'3.โซ่พิสัย'!Y78+'4.บึงโขงหลง'!Y78+'5.บุ่งคล้า'!Y78+'6.ปากคาด'!Y78+'7.พรเจริญ'!Y78+'8.ศรีวิไล'!Y78</f>
        <v>0</v>
      </c>
      <c r="Z78" s="110">
        <f>+'1.บึงกาฬ'!Z78+'2.เซกา'!Z78+'3.โซ่พิสัย'!Z78+'4.บึงโขงหลง'!Z78+'5.บุ่งคล้า'!Z78+'6.ปากคาด'!Z78+'7.พรเจริญ'!Z78+'8.ศรีวิไล'!Z78</f>
        <v>0</v>
      </c>
      <c r="AA78" s="110">
        <f>+'1.บึงกาฬ'!AA78+'2.เซกา'!AA78+'3.โซ่พิสัย'!AA78+'4.บึงโขงหลง'!AA78+'5.บุ่งคล้า'!AA78+'6.ปากคาด'!AA78+'7.พรเจริญ'!AA78+'8.ศรีวิไล'!AA78</f>
        <v>0</v>
      </c>
      <c r="AB78" s="110">
        <f>+'1.บึงกาฬ'!AB78+'2.เซกา'!AB78+'3.โซ่พิสัย'!AB78+'4.บึงโขงหลง'!AB78+'5.บุ่งคล้า'!AB78+'6.ปากคาด'!AB78+'7.พรเจริญ'!AB78+'8.ศรีวิไล'!AB78</f>
        <v>0</v>
      </c>
      <c r="AC78" s="110">
        <f>+'1.บึงกาฬ'!AC78+'2.เซกา'!AC78+'3.โซ่พิสัย'!AC78+'4.บึงโขงหลง'!AC78+'5.บุ่งคล้า'!AC78+'6.ปากคาด'!AC78+'7.พรเจริญ'!AC78+'8.ศรีวิไล'!AC78</f>
        <v>0</v>
      </c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f>+'1.บึงกาฬ'!E79+'2.เซกา'!E79+'3.โซ่พิสัย'!E79+'4.บึงโขงหลง'!E79+'5.บุ่งคล้า'!E79+'6.ปากคาด'!E79+'7.พรเจริญ'!E79+'8.ศรีวิไล'!E79</f>
        <v>0</v>
      </c>
      <c r="F79" s="110">
        <f>+'1.บึงกาฬ'!F79+'2.เซกา'!F79+'3.โซ่พิสัย'!F79+'4.บึงโขงหลง'!F79+'5.บุ่งคล้า'!F79+'6.ปากคาด'!F79+'7.พรเจริญ'!F79+'8.ศรีวิไล'!F79</f>
        <v>0</v>
      </c>
      <c r="G79" s="110">
        <f>+'1.บึงกาฬ'!G79+'2.เซกา'!G79+'3.โซ่พิสัย'!G79+'4.บึงโขงหลง'!G79+'5.บุ่งคล้า'!G79+'6.ปากคาด'!G79+'7.พรเจริญ'!G79+'8.ศรีวิไล'!G79</f>
        <v>0</v>
      </c>
      <c r="H79" s="110">
        <f>+'1.บึงกาฬ'!H79+'2.เซกา'!H79+'3.โซ่พิสัย'!H79+'4.บึงโขงหลง'!H79+'5.บุ่งคล้า'!H79+'6.ปากคาด'!H79+'7.พรเจริญ'!H79+'8.ศรีวิไล'!H79</f>
        <v>0</v>
      </c>
      <c r="I79" s="110">
        <f>+'1.บึงกาฬ'!I79+'2.เซกา'!I79+'3.โซ่พิสัย'!I79+'4.บึงโขงหลง'!I79+'5.บุ่งคล้า'!I79+'6.ปากคาด'!I79+'7.พรเจริญ'!I79+'8.ศรีวิไล'!I79</f>
        <v>0</v>
      </c>
      <c r="J79" s="110">
        <f>+'1.บึงกาฬ'!J79+'2.เซกา'!J79+'3.โซ่พิสัย'!J79+'4.บึงโขงหลง'!J79+'5.บุ่งคล้า'!J79+'6.ปากคาด'!J79+'7.พรเจริญ'!J79+'8.ศรีวิไล'!J79</f>
        <v>0</v>
      </c>
      <c r="K79" s="110">
        <f>+'1.บึงกาฬ'!K79+'2.เซกา'!K79+'3.โซ่พิสัย'!K79+'4.บึงโขงหลง'!K79+'5.บุ่งคล้า'!K79+'6.ปากคาด'!K79+'7.พรเจริญ'!K79+'8.ศรีวิไล'!K79</f>
        <v>0</v>
      </c>
      <c r="L79" s="110">
        <f>+'1.บึงกาฬ'!L79+'2.เซกา'!L79+'3.โซ่พิสัย'!L79+'4.บึงโขงหลง'!L79+'5.บุ่งคล้า'!L79+'6.ปากคาด'!L79+'7.พรเจริญ'!L79+'8.ศรีวิไล'!L79</f>
        <v>0</v>
      </c>
      <c r="M79" s="110">
        <f>+'1.บึงกาฬ'!M79+'2.เซกา'!M79+'3.โซ่พิสัย'!M79+'4.บึงโขงหลง'!M79+'5.บุ่งคล้า'!M79+'6.ปากคาด'!M79+'7.พรเจริญ'!M79+'8.ศรีวิไล'!M79</f>
        <v>0</v>
      </c>
      <c r="N79" s="110">
        <f>+'1.บึงกาฬ'!N79+'2.เซกา'!N79+'3.โซ่พิสัย'!N79+'4.บึงโขงหลง'!N79+'5.บุ่งคล้า'!N79+'6.ปากคาด'!N79+'7.พรเจริญ'!N79+'8.ศรีวิไล'!N79</f>
        <v>0</v>
      </c>
      <c r="O79" s="110">
        <f>+'1.บึงกาฬ'!O79+'2.เซกา'!O79+'3.โซ่พิสัย'!O79+'4.บึงโขงหลง'!O79+'5.บุ่งคล้า'!O79+'6.ปากคาด'!O79+'7.พรเจริญ'!O79+'8.ศรีวิไล'!O79</f>
        <v>0</v>
      </c>
      <c r="P79" s="110">
        <f>+'1.บึงกาฬ'!P79+'2.เซกา'!P79+'3.โซ่พิสัย'!P79+'4.บึงโขงหลง'!P79+'5.บุ่งคล้า'!P79+'6.ปากคาด'!P79+'7.พรเจริญ'!P79+'8.ศรีวิไล'!P79</f>
        <v>0</v>
      </c>
      <c r="Q79" s="110">
        <f>+'1.บึงกาฬ'!Q79+'2.เซกา'!Q79+'3.โซ่พิสัย'!Q79+'4.บึงโขงหลง'!Q79+'5.บุ่งคล้า'!Q79+'6.ปากคาด'!Q79+'7.พรเจริญ'!Q79+'8.ศรีวิไล'!Q79</f>
        <v>0</v>
      </c>
      <c r="R79" s="110">
        <f>+'1.บึงกาฬ'!R79+'2.เซกา'!R79+'3.โซ่พิสัย'!R79+'4.บึงโขงหลง'!R79+'5.บุ่งคล้า'!R79+'6.ปากคาด'!R79+'7.พรเจริญ'!R79+'8.ศรีวิไล'!R79</f>
        <v>0</v>
      </c>
      <c r="S79" s="110">
        <f>+'1.บึงกาฬ'!S79+'2.เซกา'!S79+'3.โซ่พิสัย'!S79+'4.บึงโขงหลง'!S79+'5.บุ่งคล้า'!S79+'6.ปากคาด'!S79+'7.พรเจริญ'!S79+'8.ศรีวิไล'!S79</f>
        <v>0</v>
      </c>
      <c r="T79" s="110">
        <f>+'1.บึงกาฬ'!T79+'2.เซกา'!T79+'3.โซ่พิสัย'!T79+'4.บึงโขงหลง'!T79+'5.บุ่งคล้า'!T79+'6.ปากคาด'!T79+'7.พรเจริญ'!T79+'8.ศรีวิไล'!T79</f>
        <v>0</v>
      </c>
      <c r="U79" s="110">
        <f>+'1.บึงกาฬ'!U79+'2.เซกา'!U79+'3.โซ่พิสัย'!U79+'4.บึงโขงหลง'!U79+'5.บุ่งคล้า'!U79+'6.ปากคาด'!U79+'7.พรเจริญ'!U79+'8.ศรีวิไล'!U79</f>
        <v>0</v>
      </c>
      <c r="V79" s="110">
        <f>+'1.บึงกาฬ'!V79+'2.เซกา'!V79+'3.โซ่พิสัย'!V79+'4.บึงโขงหลง'!V79+'5.บุ่งคล้า'!V79+'6.ปากคาด'!V79+'7.พรเจริญ'!V79+'8.ศรีวิไล'!V79</f>
        <v>0</v>
      </c>
      <c r="W79" s="110">
        <f>+'1.บึงกาฬ'!W79+'2.เซกา'!W79+'3.โซ่พิสัย'!W79+'4.บึงโขงหลง'!W79+'5.บุ่งคล้า'!W79+'6.ปากคาด'!W79+'7.พรเจริญ'!W79+'8.ศรีวิไล'!W79</f>
        <v>0</v>
      </c>
      <c r="X79" s="110">
        <f>+'1.บึงกาฬ'!X79+'2.เซกา'!X79+'3.โซ่พิสัย'!X79+'4.บึงโขงหลง'!X79+'5.บุ่งคล้า'!X79+'6.ปากคาด'!X79+'7.พรเจริญ'!X79+'8.ศรีวิไล'!X79</f>
        <v>0</v>
      </c>
      <c r="Y79" s="110">
        <f>+'1.บึงกาฬ'!Y79+'2.เซกา'!Y79+'3.โซ่พิสัย'!Y79+'4.บึงโขงหลง'!Y79+'5.บุ่งคล้า'!Y79+'6.ปากคาด'!Y79+'7.พรเจริญ'!Y79+'8.ศรีวิไล'!Y79</f>
        <v>0</v>
      </c>
      <c r="Z79" s="110">
        <f>+'1.บึงกาฬ'!Z79+'2.เซกา'!Z79+'3.โซ่พิสัย'!Z79+'4.บึงโขงหลง'!Z79+'5.บุ่งคล้า'!Z79+'6.ปากคาด'!Z79+'7.พรเจริญ'!Z79+'8.ศรีวิไล'!Z79</f>
        <v>0</v>
      </c>
      <c r="AA79" s="110">
        <f>+'1.บึงกาฬ'!AA79+'2.เซกา'!AA79+'3.โซ่พิสัย'!AA79+'4.บึงโขงหลง'!AA79+'5.บุ่งคล้า'!AA79+'6.ปากคาด'!AA79+'7.พรเจริญ'!AA79+'8.ศรีวิไล'!AA79</f>
        <v>0</v>
      </c>
      <c r="AB79" s="110">
        <f>+'1.บึงกาฬ'!AB79+'2.เซกา'!AB79+'3.โซ่พิสัย'!AB79+'4.บึงโขงหลง'!AB79+'5.บุ่งคล้า'!AB79+'6.ปากคาด'!AB79+'7.พรเจริญ'!AB79+'8.ศรีวิไล'!AB79</f>
        <v>0</v>
      </c>
      <c r="AC79" s="110">
        <f>+'1.บึงกาฬ'!AC79+'2.เซกา'!AC79+'3.โซ่พิสัย'!AC79+'4.บึงโขงหลง'!AC79+'5.บุ่งคล้า'!AC79+'6.ปากคาด'!AC79+'7.พรเจริญ'!AC79+'8.ศรีวิไล'!AC79</f>
        <v>0</v>
      </c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266265241.59662119</v>
      </c>
      <c r="F80" s="115">
        <f t="shared" si="32"/>
        <v>79945983.690000013</v>
      </c>
      <c r="G80" s="115">
        <f t="shared" si="32"/>
        <v>350456229.38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92D050"/>
  </sheetPr>
  <dimension ref="A1:AG1000"/>
  <sheetViews>
    <sheetView topLeftCell="E1" zoomScale="80" zoomScaleNormal="80" workbookViewId="0">
      <pane ySplit="8" topLeftCell="A9" activePane="bottomLeft" state="frozen"/>
      <selection pane="bottomLeft" activeCell="P11" sqref="P11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16.640625" bestFit="1" customWidth="1"/>
    <col min="6" max="7" width="14.35546875" bestFit="1" customWidth="1"/>
    <col min="8" max="8" width="13.28515625" bestFit="1" customWidth="1"/>
    <col min="9" max="9" width="10.0703125" bestFit="1" customWidth="1"/>
    <col min="10" max="10" width="13.28515625" bestFit="1" customWidth="1"/>
    <col min="11" max="11" width="5.78515625" bestFit="1" customWidth="1"/>
    <col min="12" max="12" width="13.28515625" bestFit="1" customWidth="1"/>
    <col min="13" max="13" width="5.78515625" bestFit="1" customWidth="1"/>
    <col min="14" max="14" width="13.28515625" bestFit="1" customWidth="1"/>
    <col min="15" max="15" width="5.78515625" bestFit="1" customWidth="1"/>
    <col min="16" max="16" width="13.28515625" bestFit="1" customWidth="1"/>
    <col min="17" max="17" width="5.78515625" bestFit="1" customWidth="1"/>
    <col min="18" max="18" width="13.28515625" bestFit="1" customWidth="1"/>
    <col min="19" max="19" width="5.78515625" bestFit="1" customWidth="1"/>
    <col min="20" max="20" width="13.28515625" bestFit="1" customWidth="1"/>
    <col min="21" max="21" width="5.78515625" bestFit="1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10.0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270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69.75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f>+'1.อุดรธานี'!E11+'2.เพ็ญ'!E11+'3.ศรีธาตุ'!E11+'4.กุดจับ'!E11+'5.น้ำโสม กรอกมา 12 เดือน'!E11+'6.วังสามหมอ กรอกแค่ปี 69มา'!E11+'7.ไชยวาน'!E11+'8.ห้วยเกิ้ง กรอกแค่ปี 69มา'!E11+'9.ประจักษ์ศิลปาคม'!E11+'10.สร้างคอม กรอกแค่ปี 69มา'!E11+'11.ทุ่งฝน ใส่12เดือนมา'!E11+'12.นายูง กรอกแค่ปี 69มา'!E11+'13.หนองวัวซอ'!E11+'14.พิบูลย์รักษ์'!E11+'15.หนองหาน'!E11+'16.กุมภวาปี กรอกแค่ปี 69มา'!E11+'17.กู่แก้ว'!E11+'18.บ้านดุง กรอกแค่ปี 69มา'!E11+'19.หนองแสง กรอกแค่ปี 69มา'!E11+'20.บ้านผือ '!E11+'21.โนนสะอาด'!E11</f>
        <v>3451073531.5099492</v>
      </c>
      <c r="F11" s="110">
        <f>+'1.อุดรธานี'!F11+'2.เพ็ญ'!F11+'3.ศรีธาตุ'!F11+'4.กุดจับ'!F11+'5.น้ำโสม กรอกมา 12 เดือน'!F11+'6.วังสามหมอ กรอกแค่ปี 69มา'!F11+'7.ไชยวาน'!F11+'8.ห้วยเกิ้ง กรอกแค่ปี 69มา'!F11+'9.ประจักษ์ศิลปาคม'!F11+'10.สร้างคอม กรอกแค่ปี 69มา'!F11+'11.ทุ่งฝน ใส่12เดือนมา'!F11+'12.นายูง กรอกแค่ปี 69มา'!F11+'13.หนองวัวซอ'!F11+'14.พิบูลย์รักษ์'!F11+'15.หนองหาน'!F11+'16.กุมภวาปี กรอกแค่ปี 69มา'!F11+'17.กู่แก้ว'!F11+'18.บ้านดุง กรอกแค่ปี 69มา'!F11+'19.หนองแสง กรอกแค่ปี 69มา'!F11+'20.บ้านผือ '!F11+'21.โนนสะอาด'!F11</f>
        <v>230043115.78</v>
      </c>
      <c r="G11" s="110">
        <f>+'1.อุดรธานี'!G11+'2.เพ็ญ'!G11+'3.ศรีธาตุ'!G11+'4.กุดจับ'!G11+'5.น้ำโสม กรอกมา 12 เดือน'!G11+'6.วังสามหมอ กรอกแค่ปี 69มา'!G11+'7.ไชยวาน'!G11+'8.ห้วยเกิ้ง กรอกแค่ปี 69มา'!G11+'9.ประจักษ์ศิลปาคม'!G11+'10.สร้างคอม กรอกแค่ปี 69มา'!G11+'11.ทุ่งฝน ใส่12เดือนมา'!G11+'12.นายูง กรอกแค่ปี 69มา'!G11+'13.หนองวัวซอ'!G11+'14.พิบูลย์รักษ์'!G11+'15.หนองหาน'!G11+'16.กุมภวาปี กรอกแค่ปี 69มา'!G11+'17.กู่แก้ว'!G11+'18.บ้านดุง กรอกแค่ปี 69มา'!G11+'19.หนองแสง กรอกแค่ปี 69มา'!G11+'20.บ้านผือ '!G11+'21.โนนสะอาด'!G11</f>
        <v>357266130.64999998</v>
      </c>
      <c r="H11" s="110">
        <f>+'1.อุดรธานี'!H11+'2.เพ็ญ'!H11+'3.ศรีธาตุ'!H11+'4.กุดจับ'!H11+'5.น้ำโสม กรอกมา 12 เดือน'!H11+'6.วังสามหมอ กรอกแค่ปี 69มา'!H11+'7.ไชยวาน'!H11+'8.ห้วยเกิ้ง กรอกแค่ปี 69มา'!H11+'9.ประจักษ์ศิลปาคม'!H11+'10.สร้างคอม กรอกแค่ปี 69มา'!H11+'11.ทุ่งฝน ใส่12เดือนมา'!H11+'12.นายูง กรอกแค่ปี 69มา'!H11+'13.หนองวัวซอ'!H11+'14.พิบูลย์รักษ์'!H11+'15.หนองหาน'!H11+'16.กุมภวาปี กรอกแค่ปี 69มา'!H11+'17.กู่แก้ว'!H11+'18.บ้านดุง กรอกแค่ปี 69มา'!H11+'19.หนองแสง กรอกแค่ปี 69มา'!H11+'20.บ้านผือ '!H11+'21.โนนสะอาด'!H11</f>
        <v>8655893.129999999</v>
      </c>
      <c r="I11" s="110">
        <f>+'1.อุดรธานี'!I11+'2.เพ็ญ'!I11+'3.ศรีธาตุ'!I11+'4.กุดจับ'!I11+'5.น้ำโสม กรอกมา 12 เดือน'!I11+'6.วังสามหมอ กรอกแค่ปี 69มา'!I11+'7.ไชยวาน'!I11+'8.ห้วยเกิ้ง กรอกแค่ปี 69มา'!I11+'9.ประจักษ์ศิลปาคม'!I11+'10.สร้างคอม กรอกแค่ปี 69มา'!I11+'11.ทุ่งฝน ใส่12เดือนมา'!I11+'12.นายูง กรอกแค่ปี 69มา'!I11+'13.หนองวัวซอ'!I11+'14.พิบูลย์รักษ์'!I11+'15.หนองหาน'!I11+'16.กุมภวาปี กรอกแค่ปี 69มา'!I11+'17.กู่แก้ว'!I11+'18.บ้านดุง กรอกแค่ปี 69มา'!I11+'19.หนองแสง กรอกแค่ปี 69มา'!I11+'20.บ้านผือ '!I11+'21.โนนสะอาด'!I11</f>
        <v>0</v>
      </c>
      <c r="J11" s="110">
        <f>+'1.อุดรธานี'!J11+'2.เพ็ญ'!J11+'3.ศรีธาตุ'!J11+'4.กุดจับ'!J11+'5.น้ำโสม กรอกมา 12 เดือน'!J11+'6.วังสามหมอ กรอกแค่ปี 69มา'!J11+'7.ไชยวาน'!J11+'8.ห้วยเกิ้ง กรอกแค่ปี 69มา'!J11+'9.ประจักษ์ศิลปาคม'!J11+'10.สร้างคอม กรอกแค่ปี 69มา'!J11+'11.ทุ่งฝน ใส่12เดือนมา'!J11+'12.นายูง กรอกแค่ปี 69มา'!J11+'13.หนองวัวซอ'!J11+'14.พิบูลย์รักษ์'!J11+'15.หนองหาน'!J11+'16.กุมภวาปี กรอกแค่ปี 69มา'!J11+'17.กู่แก้ว'!J11+'18.บ้านดุง กรอกแค่ปี 69มา'!J11+'19.หนองแสง กรอกแค่ปี 69มา'!J11+'20.บ้านผือ '!J11+'21.โนนสะอาด'!J11</f>
        <v>11892536.09</v>
      </c>
      <c r="K11" s="110">
        <f>+'1.อุดรธานี'!K11+'2.เพ็ญ'!K11+'3.ศรีธาตุ'!K11+'4.กุดจับ'!K11+'5.น้ำโสม กรอกมา 12 เดือน'!K11+'6.วังสามหมอ กรอกแค่ปี 69มา'!K11+'7.ไชยวาน'!K11+'8.ห้วยเกิ้ง กรอกแค่ปี 69มา'!K11+'9.ประจักษ์ศิลปาคม'!K11+'10.สร้างคอม กรอกแค่ปี 69มา'!K11+'11.ทุ่งฝน ใส่12เดือนมา'!K11+'12.นายูง กรอกแค่ปี 69มา'!K11+'13.หนองวัวซอ'!K11+'14.พิบูลย์รักษ์'!K11+'15.หนองหาน'!K11+'16.กุมภวาปี กรอกแค่ปี 69มา'!K11+'17.กู่แก้ว'!K11+'18.บ้านดุง กรอกแค่ปี 69มา'!K11+'19.หนองแสง กรอกแค่ปี 69มา'!K11+'20.บ้านผือ '!K11+'21.โนนสะอาด'!K11</f>
        <v>0</v>
      </c>
      <c r="L11" s="110">
        <f>+'1.อุดรธานี'!L11+'2.เพ็ญ'!L11+'3.ศรีธาตุ'!L11+'4.กุดจับ'!L11+'5.น้ำโสม กรอกมา 12 เดือน'!L11+'6.วังสามหมอ กรอกแค่ปี 69มา'!L11+'7.ไชยวาน'!L11+'8.ห้วยเกิ้ง กรอกแค่ปี 69มา'!L11+'9.ประจักษ์ศิลปาคม'!L11+'10.สร้างคอม กรอกแค่ปี 69มา'!L11+'11.ทุ่งฝน ใส่12เดือนมา'!L11+'12.นายูง กรอกแค่ปี 69มา'!L11+'13.หนองวัวซอ'!L11+'14.พิบูลย์รักษ์'!L11+'15.หนองหาน'!L11+'16.กุมภวาปี กรอกแค่ปี 69มา'!L11+'17.กู่แก้ว'!L11+'18.บ้านดุง กรอกแค่ปี 69มา'!L11+'19.หนองแสง กรอกแค่ปี 69มา'!L11+'20.บ้านผือ '!L11+'21.โนนสะอาด'!L11</f>
        <v>1796297.73</v>
      </c>
      <c r="M11" s="110">
        <f>+'1.อุดรธานี'!M11+'2.เพ็ญ'!M11+'3.ศรีธาตุ'!M11+'4.กุดจับ'!M11+'5.น้ำโสม กรอกมา 12 เดือน'!M11+'6.วังสามหมอ กรอกแค่ปี 69มา'!M11+'7.ไชยวาน'!M11+'8.ห้วยเกิ้ง กรอกแค่ปี 69มา'!M11+'9.ประจักษ์ศิลปาคม'!M11+'10.สร้างคอม กรอกแค่ปี 69มา'!M11+'11.ทุ่งฝน ใส่12เดือนมา'!M11+'12.นายูง กรอกแค่ปี 69มา'!M11+'13.หนองวัวซอ'!M11+'14.พิบูลย์รักษ์'!M11+'15.หนองหาน'!M11+'16.กุมภวาปี กรอกแค่ปี 69มา'!M11+'17.กู่แก้ว'!M11+'18.บ้านดุง กรอกแค่ปี 69มา'!M11+'19.หนองแสง กรอกแค่ปี 69มา'!M11+'20.บ้านผือ '!M11+'21.โนนสะอาด'!M11</f>
        <v>0</v>
      </c>
      <c r="N11" s="110">
        <f>+'1.อุดรธานี'!N11+'2.เพ็ญ'!N11+'3.ศรีธาตุ'!N11+'4.กุดจับ'!N11+'5.น้ำโสม กรอกมา 12 เดือน'!N11+'6.วังสามหมอ กรอกแค่ปี 69มา'!N11+'7.ไชยวาน'!N11+'8.ห้วยเกิ้ง กรอกแค่ปี 69มา'!N11+'9.ประจักษ์ศิลปาคม'!N11+'10.สร้างคอม กรอกแค่ปี 69มา'!N11+'11.ทุ่งฝน ใส่12เดือนมา'!N11+'12.นายูง กรอกแค่ปี 69มา'!N11+'13.หนองวัวซอ'!N11+'14.พิบูลย์รักษ์'!N11+'15.หนองหาน'!N11+'16.กุมภวาปี กรอกแค่ปี 69มา'!N11+'17.กู่แก้ว'!N11+'18.บ้านดุง กรอกแค่ปี 69มา'!N11+'19.หนองแสง กรอกแค่ปี 69มา'!N11+'20.บ้านผือ '!N11+'21.โนนสะอาด'!N11</f>
        <v>14962903.879999999</v>
      </c>
      <c r="O11" s="110">
        <f>+'1.อุดรธานี'!O11+'2.เพ็ญ'!O11+'3.ศรีธาตุ'!O11+'4.กุดจับ'!O11+'5.น้ำโสม กรอกมา 12 เดือน'!O11+'6.วังสามหมอ กรอกแค่ปี 69มา'!O11+'7.ไชยวาน'!O11+'8.ห้วยเกิ้ง กรอกแค่ปี 69มา'!O11+'9.ประจักษ์ศิลปาคม'!O11+'10.สร้างคอม กรอกแค่ปี 69มา'!O11+'11.ทุ่งฝน ใส่12เดือนมา'!O11+'12.นายูง กรอกแค่ปี 69มา'!O11+'13.หนองวัวซอ'!O11+'14.พิบูลย์รักษ์'!O11+'15.หนองหาน'!O11+'16.กุมภวาปี กรอกแค่ปี 69มา'!O11+'17.กู่แก้ว'!O11+'18.บ้านดุง กรอกแค่ปี 69มา'!O11+'19.หนองแสง กรอกแค่ปี 69มา'!O11+'20.บ้านผือ '!O11+'21.โนนสะอาด'!O11</f>
        <v>0</v>
      </c>
      <c r="P11" s="110">
        <f>+'1.อุดรธานี'!P11+'2.เพ็ญ'!P11+'3.ศรีธาตุ'!P11+'4.กุดจับ'!P11+'5.น้ำโสม กรอกมา 12 เดือน'!P11+'6.วังสามหมอ กรอกแค่ปี 69มา'!P11+'7.ไชยวาน'!P11+'8.ห้วยเกิ้ง กรอกแค่ปี 69มา'!P11+'9.ประจักษ์ศิลปาคม'!P11+'10.สร้างคอม กรอกแค่ปี 69มา'!P11+'11.ทุ่งฝน ใส่12เดือนมา'!P11+'12.นายูง กรอกแค่ปี 69มา'!P11+'13.หนองวัวซอ'!P11+'14.พิบูลย์รักษ์'!P11+'15.หนองหาน'!P11+'16.กุมภวาปี กรอกแค่ปี 69มา'!P11+'17.กู่แก้ว'!P11+'18.บ้านดุง กรอกแค่ปี 69มา'!P11+'19.หนองแสง กรอกแค่ปี 69มา'!P11+'20.บ้านผือ '!P11+'21.โนนสะอาด'!P11</f>
        <v>1773268.3900000001</v>
      </c>
      <c r="Q11" s="110">
        <f>+'1.อุดรธานี'!Q11+'2.เพ็ญ'!Q11+'3.ศรีธาตุ'!Q11+'4.กุดจับ'!Q11+'5.น้ำโสม กรอกมา 12 เดือน'!Q11+'6.วังสามหมอ กรอกแค่ปี 69มา'!Q11+'7.ไชยวาน'!Q11+'8.ห้วยเกิ้ง กรอกแค่ปี 69มา'!Q11+'9.ประจักษ์ศิลปาคม'!Q11+'10.สร้างคอม กรอกแค่ปี 69มา'!Q11+'11.ทุ่งฝน ใส่12เดือนมา'!Q11+'12.นายูง กรอกแค่ปี 69มา'!Q11+'13.หนองวัวซอ'!Q11+'14.พิบูลย์รักษ์'!Q11+'15.หนองหาน'!Q11+'16.กุมภวาปี กรอกแค่ปี 69มา'!Q11+'17.กู่แก้ว'!Q11+'18.บ้านดุง กรอกแค่ปี 69มา'!Q11+'19.หนองแสง กรอกแค่ปี 69มา'!Q11+'20.บ้านผือ '!Q11+'21.โนนสะอาด'!Q11</f>
        <v>0</v>
      </c>
      <c r="R11" s="110">
        <f>+'1.อุดรธานี'!R11+'2.เพ็ญ'!R11+'3.ศรีธาตุ'!R11+'4.กุดจับ'!R11+'5.น้ำโสม กรอกมา 12 เดือน'!R11+'6.วังสามหมอ กรอกแค่ปี 69มา'!R11+'7.ไชยวาน'!R11+'8.ห้วยเกิ้ง กรอกแค่ปี 69มา'!R11+'9.ประจักษ์ศิลปาคม'!R11+'10.สร้างคอม กรอกแค่ปี 69มา'!R11+'11.ทุ่งฝน ใส่12เดือนมา'!R11+'12.นายูง กรอกแค่ปี 69มา'!R11+'13.หนองวัวซอ'!R11+'14.พิบูลย์รักษ์'!R11+'15.หนองหาน'!R11+'16.กุมภวาปี กรอกแค่ปี 69มา'!R11+'17.กู่แก้ว'!R11+'18.บ้านดุง กรอกแค่ปี 69มา'!R11+'19.หนองแสง กรอกแค่ปี 69มา'!R11+'20.บ้านผือ '!R11+'21.โนนสะอาด'!R11</f>
        <v>3233592.91</v>
      </c>
      <c r="S11" s="110">
        <f>+'1.อุดรธานี'!S11+'2.เพ็ญ'!S11+'3.ศรีธาตุ'!S11+'4.กุดจับ'!S11+'5.น้ำโสม กรอกมา 12 เดือน'!S11+'6.วังสามหมอ กรอกแค่ปี 69มา'!S11+'7.ไชยวาน'!S11+'8.ห้วยเกิ้ง กรอกแค่ปี 69มา'!S11+'9.ประจักษ์ศิลปาคม'!S11+'10.สร้างคอม กรอกแค่ปี 69มา'!S11+'11.ทุ่งฝน ใส่12เดือนมา'!S11+'12.นายูง กรอกแค่ปี 69มา'!S11+'13.หนองวัวซอ'!S11+'14.พิบูลย์รักษ์'!S11+'15.หนองหาน'!S11+'16.กุมภวาปี กรอกแค่ปี 69มา'!S11+'17.กู่แก้ว'!S11+'18.บ้านดุง กรอกแค่ปี 69มา'!S11+'19.หนองแสง กรอกแค่ปี 69มา'!S11+'20.บ้านผือ '!S11+'21.โนนสะอาด'!S11</f>
        <v>0</v>
      </c>
      <c r="T11" s="110">
        <f>+'1.อุดรธานี'!T11+'2.เพ็ญ'!T11+'3.ศรีธาตุ'!T11+'4.กุดจับ'!T11+'5.น้ำโสม กรอกมา 12 เดือน'!T11+'6.วังสามหมอ กรอกแค่ปี 69มา'!T11+'7.ไชยวาน'!T11+'8.ห้วยเกิ้ง กรอกแค่ปี 69มา'!T11+'9.ประจักษ์ศิลปาคม'!T11+'10.สร้างคอม กรอกแค่ปี 69มา'!T11+'11.ทุ่งฝน ใส่12เดือนมา'!T11+'12.นายูง กรอกแค่ปี 69มา'!T11+'13.หนองวัวซอ'!T11+'14.พิบูลย์รักษ์'!T11+'15.หนองหาน'!T11+'16.กุมภวาปี กรอกแค่ปี 69มา'!T11+'17.กู่แก้ว'!T11+'18.บ้านดุง กรอกแค่ปี 69มา'!T11+'19.หนองแสง กรอกแค่ปี 69มา'!T11+'20.บ้านผือ '!T11+'21.โนนสะอาด'!T11</f>
        <v>4079478.91</v>
      </c>
      <c r="U11" s="110">
        <f>+'1.อุดรธานี'!U11+'2.เพ็ญ'!U11+'3.ศรีธาตุ'!U11+'4.กุดจับ'!U11+'5.น้ำโสม กรอกมา 12 เดือน'!U11+'6.วังสามหมอ กรอกแค่ปี 69มา'!U11+'7.ไชยวาน'!U11+'8.ห้วยเกิ้ง กรอกแค่ปี 69มา'!U11+'9.ประจักษ์ศิลปาคม'!U11+'10.สร้างคอม กรอกแค่ปี 69มา'!U11+'11.ทุ่งฝน ใส่12เดือนมา'!U11+'12.นายูง กรอกแค่ปี 69มา'!U11+'13.หนองวัวซอ'!U11+'14.พิบูลย์รักษ์'!U11+'15.หนองหาน'!U11+'16.กุมภวาปี กรอกแค่ปี 69มา'!U11+'17.กู่แก้ว'!U11+'18.บ้านดุง กรอกแค่ปี 69มา'!U11+'19.หนองแสง กรอกแค่ปี 69มา'!U11+'20.บ้านผือ '!U11+'21.โนนสะอาด'!U11</f>
        <v>0</v>
      </c>
      <c r="V11" s="110">
        <f>+'1.อุดรธานี'!V11+'2.เพ็ญ'!V11+'3.ศรีธาตุ'!V11+'4.กุดจับ'!V11+'5.น้ำโสม กรอกมา 12 เดือน'!V11+'6.วังสามหมอ กรอกแค่ปี 69มา'!V11+'7.ไชยวาน'!V11+'8.ห้วยเกิ้ง กรอกแค่ปี 69มา'!V11+'9.ประจักษ์ศิลปาคม'!V11+'10.สร้างคอม กรอกแค่ปี 69มา'!V11+'11.ทุ่งฝน ใส่12เดือนมา'!V11+'12.นายูง กรอกแค่ปี 69มา'!V11+'13.หนองวัวซอ'!V11+'14.พิบูลย์รักษ์'!V11+'15.หนองหาน'!V11+'16.กุมภวาปี กรอกแค่ปี 69มา'!V11+'17.กู่แก้ว'!V11+'18.บ้านดุง กรอกแค่ปี 69มา'!V11+'19.หนองแสง กรอกแค่ปี 69มา'!V11+'20.บ้านผือ '!V11+'21.โนนสะอาด'!V11</f>
        <v>4109268.5300000003</v>
      </c>
      <c r="W11" s="110">
        <f>+'1.อุดรธานี'!W11+'2.เพ็ญ'!W11+'3.ศรีธาตุ'!W11+'4.กุดจับ'!W11+'5.น้ำโสม กรอกมา 12 เดือน'!W11+'6.วังสามหมอ กรอกแค่ปี 69มา'!W11+'7.ไชยวาน'!W11+'8.ห้วยเกิ้ง กรอกแค่ปี 69มา'!W11+'9.ประจักษ์ศิลปาคม'!W11+'10.สร้างคอม กรอกแค่ปี 69มา'!W11+'11.ทุ่งฝน ใส่12เดือนมา'!W11+'12.นายูง กรอกแค่ปี 69มา'!W11+'13.หนองวัวซอ'!W11+'14.พิบูลย์รักษ์'!W11+'15.หนองหาน'!W11+'16.กุมภวาปี กรอกแค่ปี 69มา'!W11+'17.กู่แก้ว'!W11+'18.บ้านดุง กรอกแค่ปี 69มา'!W11+'19.หนองแสง กรอกแค่ปี 69มา'!W11+'20.บ้านผือ '!W11+'21.โนนสะอาด'!W11</f>
        <v>0</v>
      </c>
      <c r="X11" s="110">
        <f>+'1.อุดรธานี'!X11+'2.เพ็ญ'!X11+'3.ศรีธาตุ'!X11+'4.กุดจับ'!X11+'5.น้ำโสม กรอกมา 12 เดือน'!X11+'6.วังสามหมอ กรอกแค่ปี 69มา'!X11+'7.ไชยวาน'!X11+'8.ห้วยเกิ้ง กรอกแค่ปี 69มา'!X11+'9.ประจักษ์ศิลปาคม'!X11+'10.สร้างคอม กรอกแค่ปี 69มา'!X11+'11.ทุ่งฝน ใส่12เดือนมา'!X11+'12.นายูง กรอกแค่ปี 69มา'!X11+'13.หนองวัวซอ'!X11+'14.พิบูลย์รักษ์'!X11+'15.หนองหาน'!X11+'16.กุมภวาปี กรอกแค่ปี 69มา'!X11+'17.กู่แก้ว'!X11+'18.บ้านดุง กรอกแค่ปี 69มา'!X11+'19.หนองแสง กรอกแค่ปี 69มา'!X11+'20.บ้านผือ '!X11+'21.โนนสะอาด'!X11</f>
        <v>1874312.6</v>
      </c>
      <c r="Y11" s="110">
        <f>+'1.อุดรธานี'!Y11+'2.เพ็ญ'!Y11+'3.ศรีธาตุ'!Y11+'4.กุดจับ'!Y11+'5.น้ำโสม กรอกมา 12 เดือน'!Y11+'6.วังสามหมอ กรอกแค่ปี 69มา'!Y11+'7.ไชยวาน'!Y11+'8.ห้วยเกิ้ง กรอกแค่ปี 69มา'!Y11+'9.ประจักษ์ศิลปาคม'!Y11+'10.สร้างคอม กรอกแค่ปี 69มา'!Y11+'11.ทุ่งฝน ใส่12เดือนมา'!Y11+'12.นายูง กรอกแค่ปี 69มา'!Y11+'13.หนองวัวซอ'!Y11+'14.พิบูลย์รักษ์'!Y11+'15.หนองหาน'!Y11+'16.กุมภวาปี กรอกแค่ปี 69มา'!Y11+'17.กู่แก้ว'!Y11+'18.บ้านดุง กรอกแค่ปี 69มา'!Y11+'19.หนองแสง กรอกแค่ปี 69มา'!Y11+'20.บ้านผือ '!Y11+'21.โนนสะอาด'!Y11</f>
        <v>0</v>
      </c>
      <c r="Z11" s="110">
        <f>+'1.อุดรธานี'!Z11+'2.เพ็ญ'!Z11+'3.ศรีธาตุ'!Z11+'4.กุดจับ'!Z11+'5.น้ำโสม กรอกมา 12 เดือน'!Z11+'6.วังสามหมอ กรอกแค่ปี 69มา'!Z11+'7.ไชยวาน'!Z11+'8.ห้วยเกิ้ง กรอกแค่ปี 69มา'!Z11+'9.ประจักษ์ศิลปาคม'!Z11+'10.สร้างคอม กรอกแค่ปี 69มา'!Z11+'11.ทุ่งฝน ใส่12เดือนมา'!Z11+'12.นายูง กรอกแค่ปี 69มา'!Z11+'13.หนองวัวซอ'!Z11+'14.พิบูลย์รักษ์'!Z11+'15.หนองหาน'!Z11+'16.กุมภวาปี กรอกแค่ปี 69มา'!Z11+'17.กู่แก้ว'!Z11+'18.บ้านดุง กรอกแค่ปี 69มา'!Z11+'19.หนองแสง กรอกแค่ปี 69มา'!Z11+'20.บ้านผือ '!Z11+'21.โนนสะอาด'!Z11</f>
        <v>2574595.5099999998</v>
      </c>
      <c r="AA11" s="110">
        <f>+'1.อุดรธานี'!AA11+'2.เพ็ญ'!AA11+'3.ศรีธาตุ'!AA11+'4.กุดจับ'!AA11+'5.น้ำโสม กรอกมา 12 เดือน'!AA11+'6.วังสามหมอ กรอกแค่ปี 69มา'!AA11+'7.ไชยวาน'!AA11+'8.ห้วยเกิ้ง กรอกแค่ปี 69มา'!AA11+'9.ประจักษ์ศิลปาคม'!AA11+'10.สร้างคอม กรอกแค่ปี 69มา'!AA11+'11.ทุ่งฝน ใส่12เดือนมา'!AA11+'12.นายูง กรอกแค่ปี 69มา'!AA11+'13.หนองวัวซอ'!AA11+'14.พิบูลย์รักษ์'!AA11+'15.หนองหาน'!AA11+'16.กุมภวาปี กรอกแค่ปี 69มา'!AA11+'17.กู่แก้ว'!AA11+'18.บ้านดุง กรอกแค่ปี 69มา'!AA11+'19.หนองแสง กรอกแค่ปี 69มา'!AA11+'20.บ้านผือ '!AA11+'21.โนนสะอาด'!AA11</f>
        <v>0</v>
      </c>
      <c r="AB11" s="110">
        <f>+'1.อุดรธานี'!AB11+'2.เพ็ญ'!AB11+'3.ศรีธาตุ'!AB11+'4.กุดจับ'!AB11+'5.น้ำโสม กรอกมา 12 เดือน'!AB11+'6.วังสามหมอ กรอกแค่ปี 69มา'!AB11+'7.ไชยวาน'!AB11+'8.ห้วยเกิ้ง กรอกแค่ปี 69มา'!AB11+'9.ประจักษ์ศิลปาคม'!AB11+'10.สร้างคอม กรอกแค่ปี 69มา'!AB11+'11.ทุ่งฝน ใส่12เดือนมา'!AB11+'12.นายูง กรอกแค่ปี 69มา'!AB11+'13.หนองวัวซอ'!AB11+'14.พิบูลย์รักษ์'!AB11+'15.หนองหาน'!AB11+'16.กุมภวาปี กรอกแค่ปี 69มา'!AB11+'17.กู่แก้ว'!AB11+'18.บ้านดุง กรอกแค่ปี 69มา'!AB11+'19.หนองแสง กรอกแค่ปี 69มา'!AB11+'20.บ้านผือ '!AB11+'21.โนนสะอาด'!AB11</f>
        <v>2521217.1100000003</v>
      </c>
      <c r="AC11" s="110">
        <f>+'1.อุดรธานี'!AC11+'2.เพ็ญ'!AC11+'3.ศรีธาตุ'!AC11+'4.กุดจับ'!AC11+'5.น้ำโสม กรอกมา 12 เดือน'!AC11+'6.วังสามหมอ กรอกแค่ปี 69มา'!AC11+'7.ไชยวาน'!AC11+'8.ห้วยเกิ้ง กรอกแค่ปี 69มา'!AC11+'9.ประจักษ์ศิลปาคม'!AC11+'10.สร้างคอม กรอกแค่ปี 69มา'!AC11+'11.ทุ่งฝน ใส่12เดือนมา'!AC11+'12.นายูง กรอกแค่ปี 69มา'!AC11+'13.หนองวัวซอ'!AC11+'14.พิบูลย์รักษ์'!AC11+'15.หนองหาน'!AC11+'16.กุมภวาปี กรอกแค่ปี 69มา'!AC11+'17.กู่แก้ว'!AC11+'18.บ้านดุง กรอกแค่ปี 69มา'!AC11+'19.หนองแสง กรอกแค่ปี 69มา'!AC11+'20.บ้านผือ '!AC11+'21.โนนสะอาด'!AC11</f>
        <v>0</v>
      </c>
      <c r="AD11" s="110">
        <f t="shared" ref="AD11:AD19" si="0">SUM(F11:AC11)</f>
        <v>644782611.21999991</v>
      </c>
      <c r="AE11" s="111">
        <f t="shared" ref="AE11:AE19" si="1">+AD11*100/E11</f>
        <v>18.683537320570739</v>
      </c>
      <c r="AF11" s="110">
        <f t="shared" ref="AF11:AF19" si="2">+E11-AD11</f>
        <v>2806290920.2899494</v>
      </c>
      <c r="AG11" s="111">
        <f>+AF11*100/E11</f>
        <v>81.316462679429264</v>
      </c>
    </row>
    <row r="12" spans="1:33" ht="24" customHeight="1">
      <c r="B12" s="109"/>
      <c r="C12" s="109"/>
      <c r="D12" s="109" t="s">
        <v>7</v>
      </c>
      <c r="E12" s="110">
        <f>+'1.อุดรธานี'!E12+'2.เพ็ญ'!E12+'3.ศรีธาตุ'!E12+'4.กุดจับ'!E12+'5.น้ำโสม กรอกมา 12 เดือน'!E12+'6.วังสามหมอ กรอกแค่ปี 69มา'!E12+'7.ไชยวาน'!E12+'8.ห้วยเกิ้ง กรอกแค่ปี 69มา'!E12+'9.ประจักษ์ศิลปาคม'!E12+'10.สร้างคอม กรอกแค่ปี 69มา'!E12+'11.ทุ่งฝน ใส่12เดือนมา'!E12+'12.นายูง กรอกแค่ปี 69มา'!E12+'13.หนองวัวซอ'!E12+'14.พิบูลย์รักษ์'!E12+'15.หนองหาน'!E12+'16.กุมภวาปี กรอกแค่ปี 69มา'!E12+'17.กู่แก้ว'!E12+'18.บ้านดุง กรอกแค่ปี 69มา'!E12+'19.หนองแสง กรอกแค่ปี 69มา'!E12+'20.บ้านผือ '!E12+'21.โนนสะอาด'!E12</f>
        <v>141660120.8784</v>
      </c>
      <c r="F12" s="110" t="e">
        <f>+'1.อุดรธานี'!F12+'2.เพ็ญ'!F12+'3.ศรีธาตุ'!F12+'4.กุดจับ'!F12+'5.น้ำโสม กรอกมา 12 เดือน'!F12+'6.วังสามหมอ กรอกแค่ปี 69มา'!F12+'7.ไชยวาน'!F12+'8.ห้วยเกิ้ง กรอกแค่ปี 69มา'!F12+'9.ประจักษ์ศิลปาคม'!F12+'10.สร้างคอม กรอกแค่ปี 69มา'!F12+'11.ทุ่งฝน ใส่12เดือนมา'!F12+'12.นายูง กรอกแค่ปี 69มา'!F12+'13.หนองวัวซอ'!F12+'14.พิบูลย์รักษ์'!F12+'15.หนองหาน'!F12+'16.กุมภวาปี กรอกแค่ปี 69มา'!F12+'17.กู่แก้ว'!F12+'18.บ้านดุง กรอกแค่ปี 69มา'!F12+'19.หนองแสง กรอกแค่ปี 69มา'!F12+'20.บ้านผือ '!F12+'21.โนนสะอาด'!F12</f>
        <v>#VALUE!</v>
      </c>
      <c r="G12" s="110">
        <f>+'1.อุดรธานี'!G12+'2.เพ็ญ'!G12+'3.ศรีธาตุ'!G12+'4.กุดจับ'!G12+'5.น้ำโสม กรอกมา 12 เดือน'!G12+'6.วังสามหมอ กรอกแค่ปี 69มา'!G12+'7.ไชยวาน'!G12+'8.ห้วยเกิ้ง กรอกแค่ปี 69มา'!G12+'9.ประจักษ์ศิลปาคม'!G12+'10.สร้างคอม กรอกแค่ปี 69มา'!G12+'11.ทุ่งฝน ใส่12เดือนมา'!G12+'12.นายูง กรอกแค่ปี 69มา'!G12+'13.หนองวัวซอ'!G12+'14.พิบูลย์รักษ์'!G12+'15.หนองหาน'!G12+'16.กุมภวาปี กรอกแค่ปี 69มา'!G12+'17.กู่แก้ว'!G12+'18.บ้านดุง กรอกแค่ปี 69มา'!G12+'19.หนองแสง กรอกแค่ปี 69มา'!G12+'20.บ้านผือ '!G12+'21.โนนสะอาด'!G12</f>
        <v>0</v>
      </c>
      <c r="H12" s="110" t="e">
        <f>+'1.อุดรธานี'!H12+'2.เพ็ญ'!H12+'3.ศรีธาตุ'!H12+'4.กุดจับ'!H12+'5.น้ำโสม กรอกมา 12 เดือน'!H12+'6.วังสามหมอ กรอกแค่ปี 69มา'!H12+'7.ไชยวาน'!H12+'8.ห้วยเกิ้ง กรอกแค่ปี 69มา'!H12+'9.ประจักษ์ศิลปาคม'!H12+'10.สร้างคอม กรอกแค่ปี 69มา'!H12+'11.ทุ่งฝน ใส่12เดือนมา'!H12+'12.นายูง กรอกแค่ปี 69มา'!H12+'13.หนองวัวซอ'!H12+'14.พิบูลย์รักษ์'!H12+'15.หนองหาน'!H12+'16.กุมภวาปี กรอกแค่ปี 69มา'!H12+'17.กู่แก้ว'!H12+'18.บ้านดุง กรอกแค่ปี 69มา'!H12+'19.หนองแสง กรอกแค่ปี 69มา'!H12+'20.บ้านผือ '!H12+'21.โนนสะอาด'!H12</f>
        <v>#VALUE!</v>
      </c>
      <c r="I12" s="110">
        <f>+'1.อุดรธานี'!I12+'2.เพ็ญ'!I12+'3.ศรีธาตุ'!I12+'4.กุดจับ'!I12+'5.น้ำโสม กรอกมา 12 เดือน'!I12+'6.วังสามหมอ กรอกแค่ปี 69มา'!I12+'7.ไชยวาน'!I12+'8.ห้วยเกิ้ง กรอกแค่ปี 69มา'!I12+'9.ประจักษ์ศิลปาคม'!I12+'10.สร้างคอม กรอกแค่ปี 69มา'!I12+'11.ทุ่งฝน ใส่12เดือนมา'!I12+'12.นายูง กรอกแค่ปี 69มา'!I12+'13.หนองวัวซอ'!I12+'14.พิบูลย์รักษ์'!I12+'15.หนองหาน'!I12+'16.กุมภวาปี กรอกแค่ปี 69มา'!I12+'17.กู่แก้ว'!I12+'18.บ้านดุง กรอกแค่ปี 69มา'!I12+'19.หนองแสง กรอกแค่ปี 69มา'!I12+'20.บ้านผือ '!I12+'21.โนนสะอาด'!I12</f>
        <v>0</v>
      </c>
      <c r="J12" s="110" t="e">
        <f>+'1.อุดรธานี'!J12+'2.เพ็ญ'!J12+'3.ศรีธาตุ'!J12+'4.กุดจับ'!J12+'5.น้ำโสม กรอกมา 12 เดือน'!J12+'6.วังสามหมอ กรอกแค่ปี 69มา'!J12+'7.ไชยวาน'!J12+'8.ห้วยเกิ้ง กรอกแค่ปี 69มา'!J12+'9.ประจักษ์ศิลปาคม'!J12+'10.สร้างคอม กรอกแค่ปี 69มา'!J12+'11.ทุ่งฝน ใส่12เดือนมา'!J12+'12.นายูง กรอกแค่ปี 69มา'!J12+'13.หนองวัวซอ'!J12+'14.พิบูลย์รักษ์'!J12+'15.หนองหาน'!J12+'16.กุมภวาปี กรอกแค่ปี 69มา'!J12+'17.กู่แก้ว'!J12+'18.บ้านดุง กรอกแค่ปี 69มา'!J12+'19.หนองแสง กรอกแค่ปี 69มา'!J12+'20.บ้านผือ '!J12+'21.โนนสะอาด'!J12</f>
        <v>#VALUE!</v>
      </c>
      <c r="K12" s="110">
        <f>+'1.อุดรธานี'!K12+'2.เพ็ญ'!K12+'3.ศรีธาตุ'!K12+'4.กุดจับ'!K12+'5.น้ำโสม กรอกมา 12 เดือน'!K12+'6.วังสามหมอ กรอกแค่ปี 69มา'!K12+'7.ไชยวาน'!K12+'8.ห้วยเกิ้ง กรอกแค่ปี 69มา'!K12+'9.ประจักษ์ศิลปาคม'!K12+'10.สร้างคอม กรอกแค่ปี 69มา'!K12+'11.ทุ่งฝน ใส่12เดือนมา'!K12+'12.นายูง กรอกแค่ปี 69มา'!K12+'13.หนองวัวซอ'!K12+'14.พิบูลย์รักษ์'!K12+'15.หนองหาน'!K12+'16.กุมภวาปี กรอกแค่ปี 69มา'!K12+'17.กู่แก้ว'!K12+'18.บ้านดุง กรอกแค่ปี 69มา'!K12+'19.หนองแสง กรอกแค่ปี 69มา'!K12+'20.บ้านผือ '!K12+'21.โนนสะอาด'!K12</f>
        <v>0</v>
      </c>
      <c r="L12" s="110" t="e">
        <f>+'1.อุดรธานี'!L12+'2.เพ็ญ'!L12+'3.ศรีธาตุ'!L12+'4.กุดจับ'!L12+'5.น้ำโสม กรอกมา 12 เดือน'!L12+'6.วังสามหมอ กรอกแค่ปี 69มา'!L12+'7.ไชยวาน'!L12+'8.ห้วยเกิ้ง กรอกแค่ปี 69มา'!L12+'9.ประจักษ์ศิลปาคม'!L12+'10.สร้างคอม กรอกแค่ปี 69มา'!L12+'11.ทุ่งฝน ใส่12เดือนมา'!L12+'12.นายูง กรอกแค่ปี 69มา'!L12+'13.หนองวัวซอ'!L12+'14.พิบูลย์รักษ์'!L12+'15.หนองหาน'!L12+'16.กุมภวาปี กรอกแค่ปี 69มา'!L12+'17.กู่แก้ว'!L12+'18.บ้านดุง กรอกแค่ปี 69มา'!L12+'19.หนองแสง กรอกแค่ปี 69มา'!L12+'20.บ้านผือ '!L12+'21.โนนสะอาด'!L12</f>
        <v>#VALUE!</v>
      </c>
      <c r="M12" s="110">
        <f>+'1.อุดรธานี'!M12+'2.เพ็ญ'!M12+'3.ศรีธาตุ'!M12+'4.กุดจับ'!M12+'5.น้ำโสม กรอกมา 12 เดือน'!M12+'6.วังสามหมอ กรอกแค่ปี 69มา'!M12+'7.ไชยวาน'!M12+'8.ห้วยเกิ้ง กรอกแค่ปี 69มา'!M12+'9.ประจักษ์ศิลปาคม'!M12+'10.สร้างคอม กรอกแค่ปี 69มา'!M12+'11.ทุ่งฝน ใส่12เดือนมา'!M12+'12.นายูง กรอกแค่ปี 69มา'!M12+'13.หนองวัวซอ'!M12+'14.พิบูลย์รักษ์'!M12+'15.หนองหาน'!M12+'16.กุมภวาปี กรอกแค่ปี 69มา'!M12+'17.กู่แก้ว'!M12+'18.บ้านดุง กรอกแค่ปี 69มา'!M12+'19.หนองแสง กรอกแค่ปี 69มา'!M12+'20.บ้านผือ '!M12+'21.โนนสะอาด'!M12</f>
        <v>0</v>
      </c>
      <c r="N12" s="110" t="e">
        <f>+'1.อุดรธานี'!N12+'2.เพ็ญ'!N12+'3.ศรีธาตุ'!N12+'4.กุดจับ'!N12+'5.น้ำโสม กรอกมา 12 เดือน'!N12+'6.วังสามหมอ กรอกแค่ปี 69มา'!N12+'7.ไชยวาน'!N12+'8.ห้วยเกิ้ง กรอกแค่ปี 69มา'!N12+'9.ประจักษ์ศิลปาคม'!N12+'10.สร้างคอม กรอกแค่ปี 69มา'!N12+'11.ทุ่งฝน ใส่12เดือนมา'!N12+'12.นายูง กรอกแค่ปี 69มา'!N12+'13.หนองวัวซอ'!N12+'14.พิบูลย์รักษ์'!N12+'15.หนองหาน'!N12+'16.กุมภวาปี กรอกแค่ปี 69มา'!N12+'17.กู่แก้ว'!N12+'18.บ้านดุง กรอกแค่ปี 69มา'!N12+'19.หนองแสง กรอกแค่ปี 69มา'!N12+'20.บ้านผือ '!N12+'21.โนนสะอาด'!N12</f>
        <v>#VALUE!</v>
      </c>
      <c r="O12" s="110">
        <f>+'1.อุดรธานี'!O12+'2.เพ็ญ'!O12+'3.ศรีธาตุ'!O12+'4.กุดจับ'!O12+'5.น้ำโสม กรอกมา 12 เดือน'!O12+'6.วังสามหมอ กรอกแค่ปี 69มา'!O12+'7.ไชยวาน'!O12+'8.ห้วยเกิ้ง กรอกแค่ปี 69มา'!O12+'9.ประจักษ์ศิลปาคม'!O12+'10.สร้างคอม กรอกแค่ปี 69มา'!O12+'11.ทุ่งฝน ใส่12เดือนมา'!O12+'12.นายูง กรอกแค่ปี 69มา'!O12+'13.หนองวัวซอ'!O12+'14.พิบูลย์รักษ์'!O12+'15.หนองหาน'!O12+'16.กุมภวาปี กรอกแค่ปี 69มา'!O12+'17.กู่แก้ว'!O12+'18.บ้านดุง กรอกแค่ปี 69มา'!O12+'19.หนองแสง กรอกแค่ปี 69มา'!O12+'20.บ้านผือ '!O12+'21.โนนสะอาด'!O12</f>
        <v>0</v>
      </c>
      <c r="P12" s="110">
        <f>+'1.อุดรธานี'!P12+'2.เพ็ญ'!P12+'3.ศรีธาตุ'!P12+'4.กุดจับ'!P12+'5.น้ำโสม กรอกมา 12 เดือน'!P12+'6.วังสามหมอ กรอกแค่ปี 69มา'!P12+'7.ไชยวาน'!P12+'8.ห้วยเกิ้ง กรอกแค่ปี 69มา'!P12+'9.ประจักษ์ศิลปาคม'!P12+'10.สร้างคอม กรอกแค่ปี 69มา'!P12+'11.ทุ่งฝน ใส่12เดือนมา'!P12+'12.นายูง กรอกแค่ปี 69มา'!P12+'13.หนองวัวซอ'!P12+'14.พิบูลย์รักษ์'!P12+'15.หนองหาน'!P12+'16.กุมภวาปี กรอกแค่ปี 69มา'!P12+'17.กู่แก้ว'!P12+'18.บ้านดุง กรอกแค่ปี 69มา'!P12+'19.หนองแสง กรอกแค่ปี 69มา'!P12+'20.บ้านผือ '!P12+'21.โนนสะอาด'!P12</f>
        <v>6036665.1699999999</v>
      </c>
      <c r="Q12" s="110">
        <f>+'1.อุดรธานี'!Q12+'2.เพ็ญ'!Q12+'3.ศรีธาตุ'!Q12+'4.กุดจับ'!Q12+'5.น้ำโสม กรอกมา 12 เดือน'!Q12+'6.วังสามหมอ กรอกแค่ปี 69มา'!Q12+'7.ไชยวาน'!Q12+'8.ห้วยเกิ้ง กรอกแค่ปี 69มา'!Q12+'9.ประจักษ์ศิลปาคม'!Q12+'10.สร้างคอม กรอกแค่ปี 69มา'!Q12+'11.ทุ่งฝน ใส่12เดือนมา'!Q12+'12.นายูง กรอกแค่ปี 69มา'!Q12+'13.หนองวัวซอ'!Q12+'14.พิบูลย์รักษ์'!Q12+'15.หนองหาน'!Q12+'16.กุมภวาปี กรอกแค่ปี 69มา'!Q12+'17.กู่แก้ว'!Q12+'18.บ้านดุง กรอกแค่ปี 69มา'!Q12+'19.หนองแสง กรอกแค่ปี 69มา'!Q12+'20.บ้านผือ '!Q12+'21.โนนสะอาด'!Q12</f>
        <v>0</v>
      </c>
      <c r="R12" s="110" t="e">
        <f>+'1.อุดรธานี'!R12+'2.เพ็ญ'!R12+'3.ศรีธาตุ'!R12+'4.กุดจับ'!R12+'5.น้ำโสม กรอกมา 12 เดือน'!R12+'6.วังสามหมอ กรอกแค่ปี 69มา'!R12+'7.ไชยวาน'!R12+'8.ห้วยเกิ้ง กรอกแค่ปี 69มา'!R12+'9.ประจักษ์ศิลปาคม'!R12+'10.สร้างคอม กรอกแค่ปี 69มา'!R12+'11.ทุ่งฝน ใส่12เดือนมา'!R12+'12.นายูง กรอกแค่ปี 69มา'!R12+'13.หนองวัวซอ'!R12+'14.พิบูลย์รักษ์'!R12+'15.หนองหาน'!R12+'16.กุมภวาปี กรอกแค่ปี 69มา'!R12+'17.กู่แก้ว'!R12+'18.บ้านดุง กรอกแค่ปี 69มา'!R12+'19.หนองแสง กรอกแค่ปี 69มา'!R12+'20.บ้านผือ '!R12+'21.โนนสะอาด'!R12</f>
        <v>#VALUE!</v>
      </c>
      <c r="S12" s="110">
        <f>+'1.อุดรธานี'!S12+'2.เพ็ญ'!S12+'3.ศรีธาตุ'!S12+'4.กุดจับ'!S12+'5.น้ำโสม กรอกมา 12 เดือน'!S12+'6.วังสามหมอ กรอกแค่ปี 69มา'!S12+'7.ไชยวาน'!S12+'8.ห้วยเกิ้ง กรอกแค่ปี 69มา'!S12+'9.ประจักษ์ศิลปาคม'!S12+'10.สร้างคอม กรอกแค่ปี 69มา'!S12+'11.ทุ่งฝน ใส่12เดือนมา'!S12+'12.นายูง กรอกแค่ปี 69มา'!S12+'13.หนองวัวซอ'!S12+'14.พิบูลย์รักษ์'!S12+'15.หนองหาน'!S12+'16.กุมภวาปี กรอกแค่ปี 69มา'!S12+'17.กู่แก้ว'!S12+'18.บ้านดุง กรอกแค่ปี 69มา'!S12+'19.หนองแสง กรอกแค่ปี 69มา'!S12+'20.บ้านผือ '!S12+'21.โนนสะอาด'!S12</f>
        <v>0</v>
      </c>
      <c r="T12" s="110" t="e">
        <f>+'1.อุดรธานี'!T12+'2.เพ็ญ'!T12+'3.ศรีธาตุ'!T12+'4.กุดจับ'!T12+'5.น้ำโสม กรอกมา 12 เดือน'!T12+'6.วังสามหมอ กรอกแค่ปี 69มา'!T12+'7.ไชยวาน'!T12+'8.ห้วยเกิ้ง กรอกแค่ปี 69มา'!T12+'9.ประจักษ์ศิลปาคม'!T12+'10.สร้างคอม กรอกแค่ปี 69มา'!T12+'11.ทุ่งฝน ใส่12เดือนมา'!T12+'12.นายูง กรอกแค่ปี 69มา'!T12+'13.หนองวัวซอ'!T12+'14.พิบูลย์รักษ์'!T12+'15.หนองหาน'!T12+'16.กุมภวาปี กรอกแค่ปี 69มา'!T12+'17.กู่แก้ว'!T12+'18.บ้านดุง กรอกแค่ปี 69มา'!T12+'19.หนองแสง กรอกแค่ปี 69มา'!T12+'20.บ้านผือ '!T12+'21.โนนสะอาด'!T12</f>
        <v>#VALUE!</v>
      </c>
      <c r="U12" s="110">
        <f>+'1.อุดรธานี'!U12+'2.เพ็ญ'!U12+'3.ศรีธาตุ'!U12+'4.กุดจับ'!U12+'5.น้ำโสม กรอกมา 12 เดือน'!U12+'6.วังสามหมอ กรอกแค่ปี 69มา'!U12+'7.ไชยวาน'!U12+'8.ห้วยเกิ้ง กรอกแค่ปี 69มา'!U12+'9.ประจักษ์ศิลปาคม'!U12+'10.สร้างคอม กรอกแค่ปี 69มา'!U12+'11.ทุ่งฝน ใส่12เดือนมา'!U12+'12.นายูง กรอกแค่ปี 69มา'!U12+'13.หนองวัวซอ'!U12+'14.พิบูลย์รักษ์'!U12+'15.หนองหาน'!U12+'16.กุมภวาปี กรอกแค่ปี 69มา'!U12+'17.กู่แก้ว'!U12+'18.บ้านดุง กรอกแค่ปี 69มา'!U12+'19.หนองแสง กรอกแค่ปี 69มา'!U12+'20.บ้านผือ '!U12+'21.โนนสะอาด'!U12</f>
        <v>0</v>
      </c>
      <c r="V12" s="110" t="e">
        <f>+'1.อุดรธานี'!V12+'2.เพ็ญ'!V12+'3.ศรีธาตุ'!V12+'4.กุดจับ'!V12+'5.น้ำโสม กรอกมา 12 เดือน'!V12+'6.วังสามหมอ กรอกแค่ปี 69มา'!V12+'7.ไชยวาน'!V12+'8.ห้วยเกิ้ง กรอกแค่ปี 69มา'!V12+'9.ประจักษ์ศิลปาคม'!V12+'10.สร้างคอม กรอกแค่ปี 69มา'!V12+'11.ทุ่งฝน ใส่12เดือนมา'!V12+'12.นายูง กรอกแค่ปี 69มา'!V12+'13.หนองวัวซอ'!V12+'14.พิบูลย์รักษ์'!V12+'15.หนองหาน'!V12+'16.กุมภวาปี กรอกแค่ปี 69มา'!V12+'17.กู่แก้ว'!V12+'18.บ้านดุง กรอกแค่ปี 69มา'!V12+'19.หนองแสง กรอกแค่ปี 69มา'!V12+'20.บ้านผือ '!V12+'21.โนนสะอาด'!V12</f>
        <v>#VALUE!</v>
      </c>
      <c r="W12" s="110">
        <f>+'1.อุดรธานี'!W12+'2.เพ็ญ'!W12+'3.ศรีธาตุ'!W12+'4.กุดจับ'!W12+'5.น้ำโสม กรอกมา 12 เดือน'!W12+'6.วังสามหมอ กรอกแค่ปี 69มา'!W12+'7.ไชยวาน'!W12+'8.ห้วยเกิ้ง กรอกแค่ปี 69มา'!W12+'9.ประจักษ์ศิลปาคม'!W12+'10.สร้างคอม กรอกแค่ปี 69มา'!W12+'11.ทุ่งฝน ใส่12เดือนมา'!W12+'12.นายูง กรอกแค่ปี 69มา'!W12+'13.หนองวัวซอ'!W12+'14.พิบูลย์รักษ์'!W12+'15.หนองหาน'!W12+'16.กุมภวาปี กรอกแค่ปี 69มา'!W12+'17.กู่แก้ว'!W12+'18.บ้านดุง กรอกแค่ปี 69มา'!W12+'19.หนองแสง กรอกแค่ปี 69มา'!W12+'20.บ้านผือ '!W12+'21.โนนสะอาด'!W12</f>
        <v>0</v>
      </c>
      <c r="X12" s="110" t="e">
        <f>+'1.อุดรธานี'!X12+'2.เพ็ญ'!X12+'3.ศรีธาตุ'!X12+'4.กุดจับ'!X12+'5.น้ำโสม กรอกมา 12 เดือน'!X12+'6.วังสามหมอ กรอกแค่ปี 69มา'!X12+'7.ไชยวาน'!X12+'8.ห้วยเกิ้ง กรอกแค่ปี 69มา'!X12+'9.ประจักษ์ศิลปาคม'!X12+'10.สร้างคอม กรอกแค่ปี 69มา'!X12+'11.ทุ่งฝน ใส่12เดือนมา'!X12+'12.นายูง กรอกแค่ปี 69มา'!X12+'13.หนองวัวซอ'!X12+'14.พิบูลย์รักษ์'!X12+'15.หนองหาน'!X12+'16.กุมภวาปี กรอกแค่ปี 69มา'!X12+'17.กู่แก้ว'!X12+'18.บ้านดุง กรอกแค่ปี 69มา'!X12+'19.หนองแสง กรอกแค่ปี 69มา'!X12+'20.บ้านผือ '!X12+'21.โนนสะอาด'!X12</f>
        <v>#VALUE!</v>
      </c>
      <c r="Y12" s="110">
        <f>+'1.อุดรธานี'!Y12+'2.เพ็ญ'!Y12+'3.ศรีธาตุ'!Y12+'4.กุดจับ'!Y12+'5.น้ำโสม กรอกมา 12 เดือน'!Y12+'6.วังสามหมอ กรอกแค่ปี 69มา'!Y12+'7.ไชยวาน'!Y12+'8.ห้วยเกิ้ง กรอกแค่ปี 69มา'!Y12+'9.ประจักษ์ศิลปาคม'!Y12+'10.สร้างคอม กรอกแค่ปี 69มา'!Y12+'11.ทุ่งฝน ใส่12เดือนมา'!Y12+'12.นายูง กรอกแค่ปี 69มา'!Y12+'13.หนองวัวซอ'!Y12+'14.พิบูลย์รักษ์'!Y12+'15.หนองหาน'!Y12+'16.กุมภวาปี กรอกแค่ปี 69มา'!Y12+'17.กู่แก้ว'!Y12+'18.บ้านดุง กรอกแค่ปี 69มา'!Y12+'19.หนองแสง กรอกแค่ปี 69มา'!Y12+'20.บ้านผือ '!Y12+'21.โนนสะอาด'!Y12</f>
        <v>0</v>
      </c>
      <c r="Z12" s="110" t="e">
        <f>+'1.อุดรธานี'!Z12+'2.เพ็ญ'!Z12+'3.ศรีธาตุ'!Z12+'4.กุดจับ'!Z12+'5.น้ำโสม กรอกมา 12 เดือน'!Z12+'6.วังสามหมอ กรอกแค่ปี 69มา'!Z12+'7.ไชยวาน'!Z12+'8.ห้วยเกิ้ง กรอกแค่ปี 69มา'!Z12+'9.ประจักษ์ศิลปาคม'!Z12+'10.สร้างคอม กรอกแค่ปี 69มา'!Z12+'11.ทุ่งฝน ใส่12เดือนมา'!Z12+'12.นายูง กรอกแค่ปี 69มา'!Z12+'13.หนองวัวซอ'!Z12+'14.พิบูลย์รักษ์'!Z12+'15.หนองหาน'!Z12+'16.กุมภวาปี กรอกแค่ปี 69มา'!Z12+'17.กู่แก้ว'!Z12+'18.บ้านดุง กรอกแค่ปี 69มา'!Z12+'19.หนองแสง กรอกแค่ปี 69มา'!Z12+'20.บ้านผือ '!Z12+'21.โนนสะอาด'!Z12</f>
        <v>#VALUE!</v>
      </c>
      <c r="AA12" s="110">
        <f>+'1.อุดรธานี'!AA12+'2.เพ็ญ'!AA12+'3.ศรีธาตุ'!AA12+'4.กุดจับ'!AA12+'5.น้ำโสม กรอกมา 12 เดือน'!AA12+'6.วังสามหมอ กรอกแค่ปี 69มา'!AA12+'7.ไชยวาน'!AA12+'8.ห้วยเกิ้ง กรอกแค่ปี 69มา'!AA12+'9.ประจักษ์ศิลปาคม'!AA12+'10.สร้างคอม กรอกแค่ปี 69มา'!AA12+'11.ทุ่งฝน ใส่12เดือนมา'!AA12+'12.นายูง กรอกแค่ปี 69มา'!AA12+'13.หนองวัวซอ'!AA12+'14.พิบูลย์รักษ์'!AA12+'15.หนองหาน'!AA12+'16.กุมภวาปี กรอกแค่ปี 69มา'!AA12+'17.กู่แก้ว'!AA12+'18.บ้านดุง กรอกแค่ปี 69มา'!AA12+'19.หนองแสง กรอกแค่ปี 69มา'!AA12+'20.บ้านผือ '!AA12+'21.โนนสะอาด'!AA12</f>
        <v>0</v>
      </c>
      <c r="AB12" s="110" t="e">
        <f>+'1.อุดรธานี'!AB12+'2.เพ็ญ'!AB12+'3.ศรีธาตุ'!AB12+'4.กุดจับ'!AB12+'5.น้ำโสม กรอกมา 12 เดือน'!AB12+'6.วังสามหมอ กรอกแค่ปี 69มา'!AB12+'7.ไชยวาน'!AB12+'8.ห้วยเกิ้ง กรอกแค่ปี 69มา'!AB12+'9.ประจักษ์ศิลปาคม'!AB12+'10.สร้างคอม กรอกแค่ปี 69มา'!AB12+'11.ทุ่งฝน ใส่12เดือนมา'!AB12+'12.นายูง กรอกแค่ปี 69มา'!AB12+'13.หนองวัวซอ'!AB12+'14.พิบูลย์รักษ์'!AB12+'15.หนองหาน'!AB12+'16.กุมภวาปี กรอกแค่ปี 69มา'!AB12+'17.กู่แก้ว'!AB12+'18.บ้านดุง กรอกแค่ปี 69มา'!AB12+'19.หนองแสง กรอกแค่ปี 69มา'!AB12+'20.บ้านผือ '!AB12+'21.โนนสะอาด'!AB12</f>
        <v>#VALUE!</v>
      </c>
      <c r="AC12" s="110">
        <f>+'1.อุดรธานี'!AC12+'2.เพ็ญ'!AC12+'3.ศรีธาตุ'!AC12+'4.กุดจับ'!AC12+'5.น้ำโสม กรอกมา 12 เดือน'!AC12+'6.วังสามหมอ กรอกแค่ปี 69มา'!AC12+'7.ไชยวาน'!AC12+'8.ห้วยเกิ้ง กรอกแค่ปี 69มา'!AC12+'9.ประจักษ์ศิลปาคม'!AC12+'10.สร้างคอม กรอกแค่ปี 69มา'!AC12+'11.ทุ่งฝน ใส่12เดือนมา'!AC12+'12.นายูง กรอกแค่ปี 69มา'!AC12+'13.หนองวัวซอ'!AC12+'14.พิบูลย์รักษ์'!AC12+'15.หนองหาน'!AC12+'16.กุมภวาปี กรอกแค่ปี 69มา'!AC12+'17.กู่แก้ว'!AC12+'18.บ้านดุง กรอกแค่ปี 69มา'!AC12+'19.หนองแสง กรอกแค่ปี 69มา'!AC12+'20.บ้านผือ '!AC12+'21.โนนสะอาด'!AC12</f>
        <v>0</v>
      </c>
      <c r="AD12" s="110" t="e">
        <f t="shared" si="0"/>
        <v>#VALUE!</v>
      </c>
      <c r="AE12" s="111" t="e">
        <f t="shared" si="1"/>
        <v>#VALUE!</v>
      </c>
      <c r="AF12" s="110" t="e">
        <f t="shared" si="2"/>
        <v>#VALUE!</v>
      </c>
      <c r="AG12" s="111" t="e">
        <f t="shared" ref="AG12:AG19" si="3">+AF12*100/G12</f>
        <v>#VALUE!</v>
      </c>
    </row>
    <row r="13" spans="1:33" ht="24" customHeight="1">
      <c r="B13" s="109"/>
      <c r="C13" s="109"/>
      <c r="D13" s="109" t="s">
        <v>9</v>
      </c>
      <c r="E13" s="110">
        <f>+'1.อุดรธานี'!E13+'2.เพ็ญ'!E13+'3.ศรีธาตุ'!E13+'4.กุดจับ'!E13+'5.น้ำโสม กรอกมา 12 เดือน'!E13+'6.วังสามหมอ กรอกแค่ปี 69มา'!E13+'7.ไชยวาน'!E13+'8.ห้วยเกิ้ง กรอกแค่ปี 69มา'!E13+'9.ประจักษ์ศิลปาคม'!E13+'10.สร้างคอม กรอกแค่ปี 69มา'!E13+'11.ทุ่งฝน ใส่12เดือนมา'!E13+'12.นายูง กรอกแค่ปี 69มา'!E13+'13.หนองวัวซอ'!E13+'14.พิบูลย์รักษ์'!E13+'15.หนองหาน'!E13+'16.กุมภวาปี กรอกแค่ปี 69มา'!E13+'17.กู่แก้ว'!E13+'18.บ้านดุง กรอกแค่ปี 69มา'!E13+'19.หนองแสง กรอกแค่ปี 69มา'!E13+'20.บ้านผือ '!E13+'21.โนนสะอาด'!E13</f>
        <v>7826020.1790909097</v>
      </c>
      <c r="F13" s="110" t="e">
        <f>+'1.อุดรธานี'!F13+'2.เพ็ญ'!F13+'3.ศรีธาตุ'!F13+'4.กุดจับ'!F13+'5.น้ำโสม กรอกมา 12 เดือน'!F13+'6.วังสามหมอ กรอกแค่ปี 69มา'!F13+'7.ไชยวาน'!F13+'8.ห้วยเกิ้ง กรอกแค่ปี 69มา'!F13+'9.ประจักษ์ศิลปาคม'!F13+'10.สร้างคอม กรอกแค่ปี 69มา'!F13+'11.ทุ่งฝน ใส่12เดือนมา'!F13+'12.นายูง กรอกแค่ปี 69มา'!F13+'13.หนองวัวซอ'!F13+'14.พิบูลย์รักษ์'!F13+'15.หนองหาน'!F13+'16.กุมภวาปี กรอกแค่ปี 69มา'!F13+'17.กู่แก้ว'!F13+'18.บ้านดุง กรอกแค่ปี 69มา'!F13+'19.หนองแสง กรอกแค่ปี 69มา'!F13+'20.บ้านผือ '!F13+'21.โนนสะอาด'!F13</f>
        <v>#VALUE!</v>
      </c>
      <c r="G13" s="110" t="e">
        <f>+'1.อุดรธานี'!G13+'2.เพ็ญ'!G13+'3.ศรีธาตุ'!G13+'4.กุดจับ'!G13+'5.น้ำโสม กรอกมา 12 เดือน'!G13+'6.วังสามหมอ กรอกแค่ปี 69มา'!G13+'7.ไชยวาน'!G13+'8.ห้วยเกิ้ง กรอกแค่ปี 69มา'!G13+'9.ประจักษ์ศิลปาคม'!G13+'10.สร้างคอม กรอกแค่ปี 69มา'!G13+'11.ทุ่งฝน ใส่12เดือนมา'!G13+'12.นายูง กรอกแค่ปี 69มา'!G13+'13.หนองวัวซอ'!G13+'14.พิบูลย์รักษ์'!G13+'15.หนองหาน'!G13+'16.กุมภวาปี กรอกแค่ปี 69มา'!G13+'17.กู่แก้ว'!G13+'18.บ้านดุง กรอกแค่ปี 69มา'!G13+'19.หนองแสง กรอกแค่ปี 69มา'!G13+'20.บ้านผือ '!G13+'21.โนนสะอาด'!G13</f>
        <v>#VALUE!</v>
      </c>
      <c r="H13" s="110">
        <f>+'1.อุดรธานี'!H13+'2.เพ็ญ'!H13+'3.ศรีธาตุ'!H13+'4.กุดจับ'!H13+'5.น้ำโสม กรอกมา 12 เดือน'!H13+'6.วังสามหมอ กรอกแค่ปี 69มา'!H13+'7.ไชยวาน'!H13+'8.ห้วยเกิ้ง กรอกแค่ปี 69มา'!H13+'9.ประจักษ์ศิลปาคม'!H13+'10.สร้างคอม กรอกแค่ปี 69มา'!H13+'11.ทุ่งฝน ใส่12เดือนมา'!H13+'12.นายูง กรอกแค่ปี 69มา'!H13+'13.หนองวัวซอ'!H13+'14.พิบูลย์รักษ์'!H13+'15.หนองหาน'!H13+'16.กุมภวาปี กรอกแค่ปี 69มา'!H13+'17.กู่แก้ว'!H13+'18.บ้านดุง กรอกแค่ปี 69มา'!H13+'19.หนองแสง กรอกแค่ปี 69มา'!H13+'20.บ้านผือ '!H13+'21.โนนสะอาด'!H13</f>
        <v>24350</v>
      </c>
      <c r="I13" s="110">
        <f>+'1.อุดรธานี'!I13+'2.เพ็ญ'!I13+'3.ศรีธาตุ'!I13+'4.กุดจับ'!I13+'5.น้ำโสม กรอกมา 12 เดือน'!I13+'6.วังสามหมอ กรอกแค่ปี 69มา'!I13+'7.ไชยวาน'!I13+'8.ห้วยเกิ้ง กรอกแค่ปี 69มา'!I13+'9.ประจักษ์ศิลปาคม'!I13+'10.สร้างคอม กรอกแค่ปี 69มา'!I13+'11.ทุ่งฝน ใส่12เดือนมา'!I13+'12.นายูง กรอกแค่ปี 69มา'!I13+'13.หนองวัวซอ'!I13+'14.พิบูลย์รักษ์'!I13+'15.หนองหาน'!I13+'16.กุมภวาปี กรอกแค่ปี 69มา'!I13+'17.กู่แก้ว'!I13+'18.บ้านดุง กรอกแค่ปี 69มา'!I13+'19.หนองแสง กรอกแค่ปี 69มา'!I13+'20.บ้านผือ '!I13+'21.โนนสะอาด'!I13</f>
        <v>0</v>
      </c>
      <c r="J13" s="110">
        <f>+'1.อุดรธานี'!J13+'2.เพ็ญ'!J13+'3.ศรีธาตุ'!J13+'4.กุดจับ'!J13+'5.น้ำโสม กรอกมา 12 เดือน'!J13+'6.วังสามหมอ กรอกแค่ปี 69มา'!J13+'7.ไชยวาน'!J13+'8.ห้วยเกิ้ง กรอกแค่ปี 69มา'!J13+'9.ประจักษ์ศิลปาคม'!J13+'10.สร้างคอม กรอกแค่ปี 69มา'!J13+'11.ทุ่งฝน ใส่12เดือนมา'!J13+'12.นายูง กรอกแค่ปี 69มา'!J13+'13.หนองวัวซอ'!J13+'14.พิบูลย์รักษ์'!J13+'15.หนองหาน'!J13+'16.กุมภวาปี กรอกแค่ปี 69มา'!J13+'17.กู่แก้ว'!J13+'18.บ้านดุง กรอกแค่ปี 69มา'!J13+'19.หนองแสง กรอกแค่ปี 69มา'!J13+'20.บ้านผือ '!J13+'21.โนนสะอาด'!J13</f>
        <v>44650</v>
      </c>
      <c r="K13" s="110">
        <f>+'1.อุดรธานี'!K13+'2.เพ็ญ'!K13+'3.ศรีธาตุ'!K13+'4.กุดจับ'!K13+'5.น้ำโสม กรอกมา 12 เดือน'!K13+'6.วังสามหมอ กรอกแค่ปี 69มา'!K13+'7.ไชยวาน'!K13+'8.ห้วยเกิ้ง กรอกแค่ปี 69มา'!K13+'9.ประจักษ์ศิลปาคม'!K13+'10.สร้างคอม กรอกแค่ปี 69มา'!K13+'11.ทุ่งฝน ใส่12เดือนมา'!K13+'12.นายูง กรอกแค่ปี 69มา'!K13+'13.หนองวัวซอ'!K13+'14.พิบูลย์รักษ์'!K13+'15.หนองหาน'!K13+'16.กุมภวาปี กรอกแค่ปี 69มา'!K13+'17.กู่แก้ว'!K13+'18.บ้านดุง กรอกแค่ปี 69มา'!K13+'19.หนองแสง กรอกแค่ปี 69มา'!K13+'20.บ้านผือ '!K13+'21.โนนสะอาด'!K13</f>
        <v>0</v>
      </c>
      <c r="L13" s="110">
        <f>+'1.อุดรธานี'!L13+'2.เพ็ญ'!L13+'3.ศรีธาตุ'!L13+'4.กุดจับ'!L13+'5.น้ำโสม กรอกมา 12 เดือน'!L13+'6.วังสามหมอ กรอกแค่ปี 69มา'!L13+'7.ไชยวาน'!L13+'8.ห้วยเกิ้ง กรอกแค่ปี 69มา'!L13+'9.ประจักษ์ศิลปาคม'!L13+'10.สร้างคอม กรอกแค่ปี 69มา'!L13+'11.ทุ่งฝน ใส่12เดือนมา'!L13+'12.นายูง กรอกแค่ปี 69มา'!L13+'13.หนองวัวซอ'!L13+'14.พิบูลย์รักษ์'!L13+'15.หนองหาน'!L13+'16.กุมภวาปี กรอกแค่ปี 69มา'!L13+'17.กู่แก้ว'!L13+'18.บ้านดุง กรอกแค่ปี 69มา'!L13+'19.หนองแสง กรอกแค่ปี 69มา'!L13+'20.บ้านผือ '!L13+'21.โนนสะอาด'!L13</f>
        <v>9550</v>
      </c>
      <c r="M13" s="110">
        <f>+'1.อุดรธานี'!M13+'2.เพ็ญ'!M13+'3.ศรีธาตุ'!M13+'4.กุดจับ'!M13+'5.น้ำโสม กรอกมา 12 เดือน'!M13+'6.วังสามหมอ กรอกแค่ปี 69มา'!M13+'7.ไชยวาน'!M13+'8.ห้วยเกิ้ง กรอกแค่ปี 69มา'!M13+'9.ประจักษ์ศิลปาคม'!M13+'10.สร้างคอม กรอกแค่ปี 69มา'!M13+'11.ทุ่งฝน ใส่12เดือนมา'!M13+'12.นายูง กรอกแค่ปี 69มา'!M13+'13.หนองวัวซอ'!M13+'14.พิบูลย์รักษ์'!M13+'15.หนองหาน'!M13+'16.กุมภวาปี กรอกแค่ปี 69มา'!M13+'17.กู่แก้ว'!M13+'18.บ้านดุง กรอกแค่ปี 69มา'!M13+'19.หนองแสง กรอกแค่ปี 69มา'!M13+'20.บ้านผือ '!M13+'21.โนนสะอาด'!M13</f>
        <v>0</v>
      </c>
      <c r="N13" s="110">
        <f>+'1.อุดรธานี'!N13+'2.เพ็ญ'!N13+'3.ศรีธาตุ'!N13+'4.กุดจับ'!N13+'5.น้ำโสม กรอกมา 12 เดือน'!N13+'6.วังสามหมอ กรอกแค่ปี 69มา'!N13+'7.ไชยวาน'!N13+'8.ห้วยเกิ้ง กรอกแค่ปี 69มา'!N13+'9.ประจักษ์ศิลปาคม'!N13+'10.สร้างคอม กรอกแค่ปี 69มา'!N13+'11.ทุ่งฝน ใส่12เดือนมา'!N13+'12.นายูง กรอกแค่ปี 69มา'!N13+'13.หนองวัวซอ'!N13+'14.พิบูลย์รักษ์'!N13+'15.หนองหาน'!N13+'16.กุมภวาปี กรอกแค่ปี 69มา'!N13+'17.กู่แก้ว'!N13+'18.บ้านดุง กรอกแค่ปี 69มา'!N13+'19.หนองแสง กรอกแค่ปี 69มา'!N13+'20.บ้านผือ '!N13+'21.โนนสะอาด'!N13</f>
        <v>48150</v>
      </c>
      <c r="O13" s="110">
        <f>+'1.อุดรธานี'!O13+'2.เพ็ญ'!O13+'3.ศรีธาตุ'!O13+'4.กุดจับ'!O13+'5.น้ำโสม กรอกมา 12 เดือน'!O13+'6.วังสามหมอ กรอกแค่ปี 69มา'!O13+'7.ไชยวาน'!O13+'8.ห้วยเกิ้ง กรอกแค่ปี 69มา'!O13+'9.ประจักษ์ศิลปาคม'!O13+'10.สร้างคอม กรอกแค่ปี 69มา'!O13+'11.ทุ่งฝน ใส่12เดือนมา'!O13+'12.นายูง กรอกแค่ปี 69มา'!O13+'13.หนองวัวซอ'!O13+'14.พิบูลย์รักษ์'!O13+'15.หนองหาน'!O13+'16.กุมภวาปี กรอกแค่ปี 69มา'!O13+'17.กู่แก้ว'!O13+'18.บ้านดุง กรอกแค่ปี 69มา'!O13+'19.หนองแสง กรอกแค่ปี 69มา'!O13+'20.บ้านผือ '!O13+'21.โนนสะอาด'!O13</f>
        <v>0</v>
      </c>
      <c r="P13" s="110">
        <f>+'1.อุดรธานี'!P13+'2.เพ็ญ'!P13+'3.ศรีธาตุ'!P13+'4.กุดจับ'!P13+'5.น้ำโสม กรอกมา 12 เดือน'!P13+'6.วังสามหมอ กรอกแค่ปี 69มา'!P13+'7.ไชยวาน'!P13+'8.ห้วยเกิ้ง กรอกแค่ปี 69มา'!P13+'9.ประจักษ์ศิลปาคม'!P13+'10.สร้างคอม กรอกแค่ปี 69มา'!P13+'11.ทุ่งฝน ใส่12เดือนมา'!P13+'12.นายูง กรอกแค่ปี 69มา'!P13+'13.หนองวัวซอ'!P13+'14.พิบูลย์รักษ์'!P13+'15.หนองหาน'!P13+'16.กุมภวาปี กรอกแค่ปี 69มา'!P13+'17.กู่แก้ว'!P13+'18.บ้านดุง กรอกแค่ปี 69มา'!P13+'19.หนองแสง กรอกแค่ปี 69มา'!P13+'20.บ้านผือ '!P13+'21.โนนสะอาด'!P13</f>
        <v>24200</v>
      </c>
      <c r="Q13" s="110">
        <f>+'1.อุดรธานี'!Q13+'2.เพ็ญ'!Q13+'3.ศรีธาตุ'!Q13+'4.กุดจับ'!Q13+'5.น้ำโสม กรอกมา 12 เดือน'!Q13+'6.วังสามหมอ กรอกแค่ปี 69มา'!Q13+'7.ไชยวาน'!Q13+'8.ห้วยเกิ้ง กรอกแค่ปี 69มา'!Q13+'9.ประจักษ์ศิลปาคม'!Q13+'10.สร้างคอม กรอกแค่ปี 69มา'!Q13+'11.ทุ่งฝน ใส่12เดือนมา'!Q13+'12.นายูง กรอกแค่ปี 69มา'!Q13+'13.หนองวัวซอ'!Q13+'14.พิบูลย์รักษ์'!Q13+'15.หนองหาน'!Q13+'16.กุมภวาปี กรอกแค่ปี 69มา'!Q13+'17.กู่แก้ว'!Q13+'18.บ้านดุง กรอกแค่ปี 69มา'!Q13+'19.หนองแสง กรอกแค่ปี 69มา'!Q13+'20.บ้านผือ '!Q13+'21.โนนสะอาด'!Q13</f>
        <v>0</v>
      </c>
      <c r="R13" s="110" t="e">
        <f>+'1.อุดรธานี'!R13+'2.เพ็ญ'!R13+'3.ศรีธาตุ'!R13+'4.กุดจับ'!R13+'5.น้ำโสม กรอกมา 12 เดือน'!R13+'6.วังสามหมอ กรอกแค่ปี 69มา'!R13+'7.ไชยวาน'!R13+'8.ห้วยเกิ้ง กรอกแค่ปี 69มา'!R13+'9.ประจักษ์ศิลปาคม'!R13+'10.สร้างคอม กรอกแค่ปี 69มา'!R13+'11.ทุ่งฝน ใส่12เดือนมา'!R13+'12.นายูง กรอกแค่ปี 69มา'!R13+'13.หนองวัวซอ'!R13+'14.พิบูลย์รักษ์'!R13+'15.หนองหาน'!R13+'16.กุมภวาปี กรอกแค่ปี 69มา'!R13+'17.กู่แก้ว'!R13+'18.บ้านดุง กรอกแค่ปี 69มา'!R13+'19.หนองแสง กรอกแค่ปี 69มา'!R13+'20.บ้านผือ '!R13+'21.โนนสะอาด'!R13</f>
        <v>#VALUE!</v>
      </c>
      <c r="S13" s="110">
        <f>+'1.อุดรธานี'!S13+'2.เพ็ญ'!S13+'3.ศรีธาตุ'!S13+'4.กุดจับ'!S13+'5.น้ำโสม กรอกมา 12 เดือน'!S13+'6.วังสามหมอ กรอกแค่ปี 69มา'!S13+'7.ไชยวาน'!S13+'8.ห้วยเกิ้ง กรอกแค่ปี 69มา'!S13+'9.ประจักษ์ศิลปาคม'!S13+'10.สร้างคอม กรอกแค่ปี 69มา'!S13+'11.ทุ่งฝน ใส่12เดือนมา'!S13+'12.นายูง กรอกแค่ปี 69มา'!S13+'13.หนองวัวซอ'!S13+'14.พิบูลย์รักษ์'!S13+'15.หนองหาน'!S13+'16.กุมภวาปี กรอกแค่ปี 69มา'!S13+'17.กู่แก้ว'!S13+'18.บ้านดุง กรอกแค่ปี 69มา'!S13+'19.หนองแสง กรอกแค่ปี 69มา'!S13+'20.บ้านผือ '!S13+'21.โนนสะอาด'!S13</f>
        <v>0</v>
      </c>
      <c r="T13" s="110" t="e">
        <f>+'1.อุดรธานี'!T13+'2.เพ็ญ'!T13+'3.ศรีธาตุ'!T13+'4.กุดจับ'!T13+'5.น้ำโสม กรอกมา 12 เดือน'!T13+'6.วังสามหมอ กรอกแค่ปี 69มา'!T13+'7.ไชยวาน'!T13+'8.ห้วยเกิ้ง กรอกแค่ปี 69มา'!T13+'9.ประจักษ์ศิลปาคม'!T13+'10.สร้างคอม กรอกแค่ปี 69มา'!T13+'11.ทุ่งฝน ใส่12เดือนมา'!T13+'12.นายูง กรอกแค่ปี 69มา'!T13+'13.หนองวัวซอ'!T13+'14.พิบูลย์รักษ์'!T13+'15.หนองหาน'!T13+'16.กุมภวาปี กรอกแค่ปี 69มา'!T13+'17.กู่แก้ว'!T13+'18.บ้านดุง กรอกแค่ปี 69มา'!T13+'19.หนองแสง กรอกแค่ปี 69มา'!T13+'20.บ้านผือ '!T13+'21.โนนสะอาด'!T13</f>
        <v>#VALUE!</v>
      </c>
      <c r="U13" s="110">
        <f>+'1.อุดรธานี'!U13+'2.เพ็ญ'!U13+'3.ศรีธาตุ'!U13+'4.กุดจับ'!U13+'5.น้ำโสม กรอกมา 12 เดือน'!U13+'6.วังสามหมอ กรอกแค่ปี 69มา'!U13+'7.ไชยวาน'!U13+'8.ห้วยเกิ้ง กรอกแค่ปี 69มา'!U13+'9.ประจักษ์ศิลปาคม'!U13+'10.สร้างคอม กรอกแค่ปี 69มา'!U13+'11.ทุ่งฝน ใส่12เดือนมา'!U13+'12.นายูง กรอกแค่ปี 69มา'!U13+'13.หนองวัวซอ'!U13+'14.พิบูลย์รักษ์'!U13+'15.หนองหาน'!U13+'16.กุมภวาปี กรอกแค่ปี 69มา'!U13+'17.กู่แก้ว'!U13+'18.บ้านดุง กรอกแค่ปี 69มา'!U13+'19.หนองแสง กรอกแค่ปี 69มา'!U13+'20.บ้านผือ '!U13+'21.โนนสะอาด'!U13</f>
        <v>0</v>
      </c>
      <c r="V13" s="110">
        <f>+'1.อุดรธานี'!V13+'2.เพ็ญ'!V13+'3.ศรีธาตุ'!V13+'4.กุดจับ'!V13+'5.น้ำโสม กรอกมา 12 เดือน'!V13+'6.วังสามหมอ กรอกแค่ปี 69มา'!V13+'7.ไชยวาน'!V13+'8.ห้วยเกิ้ง กรอกแค่ปี 69มา'!V13+'9.ประจักษ์ศิลปาคม'!V13+'10.สร้างคอม กรอกแค่ปี 69มา'!V13+'11.ทุ่งฝน ใส่12เดือนมา'!V13+'12.นายูง กรอกแค่ปี 69มา'!V13+'13.หนองวัวซอ'!V13+'14.พิบูลย์รักษ์'!V13+'15.หนองหาน'!V13+'16.กุมภวาปี กรอกแค่ปี 69มา'!V13+'17.กู่แก้ว'!V13+'18.บ้านดุง กรอกแค่ปี 69มา'!V13+'19.หนองแสง กรอกแค่ปี 69มา'!V13+'20.บ้านผือ '!V13+'21.โนนสะอาด'!V13</f>
        <v>2200</v>
      </c>
      <c r="W13" s="110">
        <f>+'1.อุดรธานี'!W13+'2.เพ็ญ'!W13+'3.ศรีธาตุ'!W13+'4.กุดจับ'!W13+'5.น้ำโสม กรอกมา 12 เดือน'!W13+'6.วังสามหมอ กรอกแค่ปี 69มา'!W13+'7.ไชยวาน'!W13+'8.ห้วยเกิ้ง กรอกแค่ปี 69มา'!W13+'9.ประจักษ์ศิลปาคม'!W13+'10.สร้างคอม กรอกแค่ปี 69มา'!W13+'11.ทุ่งฝน ใส่12เดือนมา'!W13+'12.นายูง กรอกแค่ปี 69มา'!W13+'13.หนองวัวซอ'!W13+'14.พิบูลย์รักษ์'!W13+'15.หนองหาน'!W13+'16.กุมภวาปี กรอกแค่ปี 69มา'!W13+'17.กู่แก้ว'!W13+'18.บ้านดุง กรอกแค่ปี 69มา'!W13+'19.หนองแสง กรอกแค่ปี 69มา'!W13+'20.บ้านผือ '!W13+'21.โนนสะอาด'!W13</f>
        <v>0</v>
      </c>
      <c r="X13" s="110" t="e">
        <f>+'1.อุดรธานี'!X13+'2.เพ็ญ'!X13+'3.ศรีธาตุ'!X13+'4.กุดจับ'!X13+'5.น้ำโสม กรอกมา 12 เดือน'!X13+'6.วังสามหมอ กรอกแค่ปี 69มา'!X13+'7.ไชยวาน'!X13+'8.ห้วยเกิ้ง กรอกแค่ปี 69มา'!X13+'9.ประจักษ์ศิลปาคม'!X13+'10.สร้างคอม กรอกแค่ปี 69มา'!X13+'11.ทุ่งฝน ใส่12เดือนมา'!X13+'12.นายูง กรอกแค่ปี 69มา'!X13+'13.หนองวัวซอ'!X13+'14.พิบูลย์รักษ์'!X13+'15.หนองหาน'!X13+'16.กุมภวาปี กรอกแค่ปี 69มา'!X13+'17.กู่แก้ว'!X13+'18.บ้านดุง กรอกแค่ปี 69มา'!X13+'19.หนองแสง กรอกแค่ปี 69มา'!X13+'20.บ้านผือ '!X13+'21.โนนสะอาด'!X13</f>
        <v>#VALUE!</v>
      </c>
      <c r="Y13" s="110">
        <f>+'1.อุดรธานี'!Y13+'2.เพ็ญ'!Y13+'3.ศรีธาตุ'!Y13+'4.กุดจับ'!Y13+'5.น้ำโสม กรอกมา 12 เดือน'!Y13+'6.วังสามหมอ กรอกแค่ปี 69มา'!Y13+'7.ไชยวาน'!Y13+'8.ห้วยเกิ้ง กรอกแค่ปี 69มา'!Y13+'9.ประจักษ์ศิลปาคม'!Y13+'10.สร้างคอม กรอกแค่ปี 69มา'!Y13+'11.ทุ่งฝน ใส่12เดือนมา'!Y13+'12.นายูง กรอกแค่ปี 69มา'!Y13+'13.หนองวัวซอ'!Y13+'14.พิบูลย์รักษ์'!Y13+'15.หนองหาน'!Y13+'16.กุมภวาปี กรอกแค่ปี 69มา'!Y13+'17.กู่แก้ว'!Y13+'18.บ้านดุง กรอกแค่ปี 69มา'!Y13+'19.หนองแสง กรอกแค่ปี 69มา'!Y13+'20.บ้านผือ '!Y13+'21.โนนสะอาด'!Y13</f>
        <v>0</v>
      </c>
      <c r="Z13" s="110" t="e">
        <f>+'1.อุดรธานี'!Z13+'2.เพ็ญ'!Z13+'3.ศรีธาตุ'!Z13+'4.กุดจับ'!Z13+'5.น้ำโสม กรอกมา 12 เดือน'!Z13+'6.วังสามหมอ กรอกแค่ปี 69มา'!Z13+'7.ไชยวาน'!Z13+'8.ห้วยเกิ้ง กรอกแค่ปี 69มา'!Z13+'9.ประจักษ์ศิลปาคม'!Z13+'10.สร้างคอม กรอกแค่ปี 69มา'!Z13+'11.ทุ่งฝน ใส่12เดือนมา'!Z13+'12.นายูง กรอกแค่ปี 69มา'!Z13+'13.หนองวัวซอ'!Z13+'14.พิบูลย์รักษ์'!Z13+'15.หนองหาน'!Z13+'16.กุมภวาปี กรอกแค่ปี 69มา'!Z13+'17.กู่แก้ว'!Z13+'18.บ้านดุง กรอกแค่ปี 69มา'!Z13+'19.หนองแสง กรอกแค่ปี 69มา'!Z13+'20.บ้านผือ '!Z13+'21.โนนสะอาด'!Z13</f>
        <v>#VALUE!</v>
      </c>
      <c r="AA13" s="110">
        <f>+'1.อุดรธานี'!AA13+'2.เพ็ญ'!AA13+'3.ศรีธาตุ'!AA13+'4.กุดจับ'!AA13+'5.น้ำโสม กรอกมา 12 เดือน'!AA13+'6.วังสามหมอ กรอกแค่ปี 69มา'!AA13+'7.ไชยวาน'!AA13+'8.ห้วยเกิ้ง กรอกแค่ปี 69มา'!AA13+'9.ประจักษ์ศิลปาคม'!AA13+'10.สร้างคอม กรอกแค่ปี 69มา'!AA13+'11.ทุ่งฝน ใส่12เดือนมา'!AA13+'12.นายูง กรอกแค่ปี 69มา'!AA13+'13.หนองวัวซอ'!AA13+'14.พิบูลย์รักษ์'!AA13+'15.หนองหาน'!AA13+'16.กุมภวาปี กรอกแค่ปี 69มา'!AA13+'17.กู่แก้ว'!AA13+'18.บ้านดุง กรอกแค่ปี 69มา'!AA13+'19.หนองแสง กรอกแค่ปี 69มา'!AA13+'20.บ้านผือ '!AA13+'21.โนนสะอาด'!AA13</f>
        <v>0</v>
      </c>
      <c r="AB13" s="110">
        <f>+'1.อุดรธานี'!AB13+'2.เพ็ญ'!AB13+'3.ศรีธาตุ'!AB13+'4.กุดจับ'!AB13+'5.น้ำโสม กรอกมา 12 เดือน'!AB13+'6.วังสามหมอ กรอกแค่ปี 69มา'!AB13+'7.ไชยวาน'!AB13+'8.ห้วยเกิ้ง กรอกแค่ปี 69มา'!AB13+'9.ประจักษ์ศิลปาคม'!AB13+'10.สร้างคอม กรอกแค่ปี 69มา'!AB13+'11.ทุ่งฝน ใส่12เดือนมา'!AB13+'12.นายูง กรอกแค่ปี 69มา'!AB13+'13.หนองวัวซอ'!AB13+'14.พิบูลย์รักษ์'!AB13+'15.หนองหาน'!AB13+'16.กุมภวาปี กรอกแค่ปี 69มา'!AB13+'17.กู่แก้ว'!AB13+'18.บ้านดุง กรอกแค่ปี 69มา'!AB13+'19.หนองแสง กรอกแค่ปี 69มา'!AB13+'20.บ้านผือ '!AB13+'21.โนนสะอาด'!AB13</f>
        <v>94250</v>
      </c>
      <c r="AC13" s="110">
        <f>+'1.อุดรธานี'!AC13+'2.เพ็ญ'!AC13+'3.ศรีธาตุ'!AC13+'4.กุดจับ'!AC13+'5.น้ำโสม กรอกมา 12 เดือน'!AC13+'6.วังสามหมอ กรอกแค่ปี 69มา'!AC13+'7.ไชยวาน'!AC13+'8.ห้วยเกิ้ง กรอกแค่ปี 69มา'!AC13+'9.ประจักษ์ศิลปาคม'!AC13+'10.สร้างคอม กรอกแค่ปี 69มา'!AC13+'11.ทุ่งฝน ใส่12เดือนมา'!AC13+'12.นายูง กรอกแค่ปี 69มา'!AC13+'13.หนองวัวซอ'!AC13+'14.พิบูลย์รักษ์'!AC13+'15.หนองหาน'!AC13+'16.กุมภวาปี กรอกแค่ปี 69มา'!AC13+'17.กู่แก้ว'!AC13+'18.บ้านดุง กรอกแค่ปี 69มา'!AC13+'19.หนองแสง กรอกแค่ปี 69มา'!AC13+'20.บ้านผือ '!AC13+'21.โนนสะอาด'!AC13</f>
        <v>0</v>
      </c>
      <c r="AD13" s="110" t="e">
        <f t="shared" si="0"/>
        <v>#VALUE!</v>
      </c>
      <c r="AE13" s="111" t="e">
        <f t="shared" si="1"/>
        <v>#VALUE!</v>
      </c>
      <c r="AF13" s="110" t="e">
        <f t="shared" si="2"/>
        <v>#VALUE!</v>
      </c>
      <c r="AG13" s="111" t="e">
        <f t="shared" si="3"/>
        <v>#VALUE!</v>
      </c>
    </row>
    <row r="14" spans="1:33" ht="24" customHeight="1">
      <c r="B14" s="109"/>
      <c r="C14" s="109"/>
      <c r="D14" s="109" t="s">
        <v>11</v>
      </c>
      <c r="E14" s="110">
        <f>+'1.อุดรธานี'!E14+'2.เพ็ญ'!E14+'3.ศรีธาตุ'!E14+'4.กุดจับ'!E14+'5.น้ำโสม กรอกมา 12 เดือน'!E14+'6.วังสามหมอ กรอกแค่ปี 69มา'!E14+'7.ไชยวาน'!E14+'8.ห้วยเกิ้ง กรอกแค่ปี 69มา'!E14+'9.ประจักษ์ศิลปาคม'!E14+'10.สร้างคอม กรอกแค่ปี 69มา'!E14+'11.ทุ่งฝน ใส่12เดือนมา'!E14+'12.นายูง กรอกแค่ปี 69มา'!E14+'13.หนองวัวซอ'!E14+'14.พิบูลย์รักษ์'!E14+'15.หนองหาน'!E14+'16.กุมภวาปี กรอกแค่ปี 69มา'!E14+'17.กู่แก้ว'!E14+'18.บ้านดุง กรอกแค่ปี 69มา'!E14+'19.หนองแสง กรอกแค่ปี 69มา'!E14+'20.บ้านผือ '!E14+'21.โนนสะอาด'!E14</f>
        <v>1203855369.718318</v>
      </c>
      <c r="F14" s="110">
        <f>+'1.อุดรธานี'!F14+'2.เพ็ญ'!F14+'3.ศรีธาตุ'!F14+'4.กุดจับ'!F14+'5.น้ำโสม กรอกมา 12 เดือน'!F14+'6.วังสามหมอ กรอกแค่ปี 69มา'!F14+'7.ไชยวาน'!F14+'8.ห้วยเกิ้ง กรอกแค่ปี 69มา'!F14+'9.ประจักษ์ศิลปาคม'!F14+'10.สร้างคอม กรอกแค่ปี 69มา'!F14+'11.ทุ่งฝน ใส่12เดือนมา'!F14+'12.นายูง กรอกแค่ปี 69มา'!F14+'13.หนองวัวซอ'!F14+'14.พิบูลย์รักษ์'!F14+'15.หนองหาน'!F14+'16.กุมภวาปี กรอกแค่ปี 69มา'!F14+'17.กู่แก้ว'!F14+'18.บ้านดุง กรอกแค่ปี 69มา'!F14+'19.หนองแสง กรอกแค่ปี 69มา'!F14+'20.บ้านผือ '!F14+'21.โนนสะอาด'!F14</f>
        <v>43425385.560000002</v>
      </c>
      <c r="G14" s="110">
        <f>+'1.อุดรธานี'!G14+'2.เพ็ญ'!G14+'3.ศรีธาตุ'!G14+'4.กุดจับ'!G14+'5.น้ำโสม กรอกมา 12 เดือน'!G14+'6.วังสามหมอ กรอกแค่ปี 69มา'!G14+'7.ไชยวาน'!G14+'8.ห้วยเกิ้ง กรอกแค่ปี 69มา'!G14+'9.ประจักษ์ศิลปาคม'!G14+'10.สร้างคอม กรอกแค่ปี 69มา'!G14+'11.ทุ่งฝน ใส่12เดือนมา'!G14+'12.นายูง กรอกแค่ปี 69มา'!G14+'13.หนองวัวซอ'!G14+'14.พิบูลย์รักษ์'!G14+'15.หนองหาน'!G14+'16.กุมภวาปี กรอกแค่ปี 69มา'!G14+'17.กู่แก้ว'!G14+'18.บ้านดุง กรอกแค่ปี 69มา'!G14+'19.หนองแสง กรอกแค่ปี 69มา'!G14+'20.บ้านผือ '!G14+'21.โนนสะอาด'!G14</f>
        <v>27157008.550000001</v>
      </c>
      <c r="H14" s="110">
        <f>+'1.อุดรธานี'!H14+'2.เพ็ญ'!H14+'3.ศรีธาตุ'!H14+'4.กุดจับ'!H14+'5.น้ำโสม กรอกมา 12 เดือน'!H14+'6.วังสามหมอ กรอกแค่ปี 69มา'!H14+'7.ไชยวาน'!H14+'8.ห้วยเกิ้ง กรอกแค่ปี 69มา'!H14+'9.ประจักษ์ศิลปาคม'!H14+'10.สร้างคอม กรอกแค่ปี 69มา'!H14+'11.ทุ่งฝน ใส่12เดือนมา'!H14+'12.นายูง กรอกแค่ปี 69มา'!H14+'13.หนองวัวซอ'!H14+'14.พิบูลย์รักษ์'!H14+'15.หนองหาน'!H14+'16.กุมภวาปี กรอกแค่ปี 69มา'!H14+'17.กู่แก้ว'!H14+'18.บ้านดุง กรอกแค่ปี 69มา'!H14+'19.หนองแสง กรอกแค่ปี 69มา'!H14+'20.บ้านผือ '!H14+'21.โนนสะอาด'!H14</f>
        <v>923257.3</v>
      </c>
      <c r="I14" s="110">
        <f>+'1.อุดรธานี'!I14+'2.เพ็ญ'!I14+'3.ศรีธาตุ'!I14+'4.กุดจับ'!I14+'5.น้ำโสม กรอกมา 12 เดือน'!I14+'6.วังสามหมอ กรอกแค่ปี 69มา'!I14+'7.ไชยวาน'!I14+'8.ห้วยเกิ้ง กรอกแค่ปี 69มา'!I14+'9.ประจักษ์ศิลปาคม'!I14+'10.สร้างคอม กรอกแค่ปี 69มา'!I14+'11.ทุ่งฝน ใส่12เดือนมา'!I14+'12.นายูง กรอกแค่ปี 69มา'!I14+'13.หนองวัวซอ'!I14+'14.พิบูลย์รักษ์'!I14+'15.หนองหาน'!I14+'16.กุมภวาปี กรอกแค่ปี 69มา'!I14+'17.กู่แก้ว'!I14+'18.บ้านดุง กรอกแค่ปี 69มา'!I14+'19.หนองแสง กรอกแค่ปี 69มา'!I14+'20.บ้านผือ '!I14+'21.โนนสะอาด'!I14</f>
        <v>0</v>
      </c>
      <c r="J14" s="110">
        <f>+'1.อุดรธานี'!J14+'2.เพ็ญ'!J14+'3.ศรีธาตุ'!J14+'4.กุดจับ'!J14+'5.น้ำโสม กรอกมา 12 เดือน'!J14+'6.วังสามหมอ กรอกแค่ปี 69มา'!J14+'7.ไชยวาน'!J14+'8.ห้วยเกิ้ง กรอกแค่ปี 69มา'!J14+'9.ประจักษ์ศิลปาคม'!J14+'10.สร้างคอม กรอกแค่ปี 69มา'!J14+'11.ทุ่งฝน ใส่12เดือนมา'!J14+'12.นายูง กรอกแค่ปี 69มา'!J14+'13.หนองวัวซอ'!J14+'14.พิบูลย์รักษ์'!J14+'15.หนองหาน'!J14+'16.กุมภวาปี กรอกแค่ปี 69มา'!J14+'17.กู่แก้ว'!J14+'18.บ้านดุง กรอกแค่ปี 69มา'!J14+'19.หนองแสง กรอกแค่ปี 69มา'!J14+'20.บ้านผือ '!J14+'21.โนนสะอาด'!J14</f>
        <v>1177936.81</v>
      </c>
      <c r="K14" s="110">
        <f>+'1.อุดรธานี'!K14+'2.เพ็ญ'!K14+'3.ศรีธาตุ'!K14+'4.กุดจับ'!K14+'5.น้ำโสม กรอกมา 12 เดือน'!K14+'6.วังสามหมอ กรอกแค่ปี 69มา'!K14+'7.ไชยวาน'!K14+'8.ห้วยเกิ้ง กรอกแค่ปี 69มา'!K14+'9.ประจักษ์ศิลปาคม'!K14+'10.สร้างคอม กรอกแค่ปี 69มา'!K14+'11.ทุ่งฝน ใส่12เดือนมา'!K14+'12.นายูง กรอกแค่ปี 69มา'!K14+'13.หนองวัวซอ'!K14+'14.พิบูลย์รักษ์'!K14+'15.หนองหาน'!K14+'16.กุมภวาปี กรอกแค่ปี 69มา'!K14+'17.กู่แก้ว'!K14+'18.บ้านดุง กรอกแค่ปี 69มา'!K14+'19.หนองแสง กรอกแค่ปี 69มา'!K14+'20.บ้านผือ '!K14+'21.โนนสะอาด'!K14</f>
        <v>0</v>
      </c>
      <c r="L14" s="110">
        <f>+'1.อุดรธานี'!L14+'2.เพ็ญ'!L14+'3.ศรีธาตุ'!L14+'4.กุดจับ'!L14+'5.น้ำโสม กรอกมา 12 เดือน'!L14+'6.วังสามหมอ กรอกแค่ปี 69มา'!L14+'7.ไชยวาน'!L14+'8.ห้วยเกิ้ง กรอกแค่ปี 69มา'!L14+'9.ประจักษ์ศิลปาคม'!L14+'10.สร้างคอม กรอกแค่ปี 69มา'!L14+'11.ทุ่งฝน ใส่12เดือนมา'!L14+'12.นายูง กรอกแค่ปี 69มา'!L14+'13.หนองวัวซอ'!L14+'14.พิบูลย์รักษ์'!L14+'15.หนองหาน'!L14+'16.กุมภวาปี กรอกแค่ปี 69มา'!L14+'17.กู่แก้ว'!L14+'18.บ้านดุง กรอกแค่ปี 69มา'!L14+'19.หนองแสง กรอกแค่ปี 69มา'!L14+'20.บ้านผือ '!L14+'21.โนนสะอาด'!L14</f>
        <v>1086652.94</v>
      </c>
      <c r="M14" s="110">
        <f>+'1.อุดรธานี'!M14+'2.เพ็ญ'!M14+'3.ศรีธาตุ'!M14+'4.กุดจับ'!M14+'5.น้ำโสม กรอกมา 12 เดือน'!M14+'6.วังสามหมอ กรอกแค่ปี 69มา'!M14+'7.ไชยวาน'!M14+'8.ห้วยเกิ้ง กรอกแค่ปี 69มา'!M14+'9.ประจักษ์ศิลปาคม'!M14+'10.สร้างคอม กรอกแค่ปี 69มา'!M14+'11.ทุ่งฝน ใส่12เดือนมา'!M14+'12.นายูง กรอกแค่ปี 69มา'!M14+'13.หนองวัวซอ'!M14+'14.พิบูลย์รักษ์'!M14+'15.หนองหาน'!M14+'16.กุมภวาปี กรอกแค่ปี 69มา'!M14+'17.กู่แก้ว'!M14+'18.บ้านดุง กรอกแค่ปี 69มา'!M14+'19.หนองแสง กรอกแค่ปี 69มา'!M14+'20.บ้านผือ '!M14+'21.โนนสะอาด'!M14</f>
        <v>0</v>
      </c>
      <c r="N14" s="110">
        <f>+'1.อุดรธานี'!N14+'2.เพ็ญ'!N14+'3.ศรีธาตุ'!N14+'4.กุดจับ'!N14+'5.น้ำโสม กรอกมา 12 เดือน'!N14+'6.วังสามหมอ กรอกแค่ปี 69มา'!N14+'7.ไชยวาน'!N14+'8.ห้วยเกิ้ง กรอกแค่ปี 69มา'!N14+'9.ประจักษ์ศิลปาคม'!N14+'10.สร้างคอม กรอกแค่ปี 69มา'!N14+'11.ทุ่งฝน ใส่12เดือนมา'!N14+'12.นายูง กรอกแค่ปี 69มา'!N14+'13.หนองวัวซอ'!N14+'14.พิบูลย์รักษ์'!N14+'15.หนองหาน'!N14+'16.กุมภวาปี กรอกแค่ปี 69มา'!N14+'17.กู่แก้ว'!N14+'18.บ้านดุง กรอกแค่ปี 69มา'!N14+'19.หนองแสง กรอกแค่ปี 69มา'!N14+'20.บ้านผือ '!N14+'21.โนนสะอาด'!N14</f>
        <v>848208.03</v>
      </c>
      <c r="O14" s="110">
        <f>+'1.อุดรธานี'!O14+'2.เพ็ญ'!O14+'3.ศรีธาตุ'!O14+'4.กุดจับ'!O14+'5.น้ำโสม กรอกมา 12 เดือน'!O14+'6.วังสามหมอ กรอกแค่ปี 69มา'!O14+'7.ไชยวาน'!O14+'8.ห้วยเกิ้ง กรอกแค่ปี 69มา'!O14+'9.ประจักษ์ศิลปาคม'!O14+'10.สร้างคอม กรอกแค่ปี 69มา'!O14+'11.ทุ่งฝน ใส่12เดือนมา'!O14+'12.นายูง กรอกแค่ปี 69มา'!O14+'13.หนองวัวซอ'!O14+'14.พิบูลย์รักษ์'!O14+'15.หนองหาน'!O14+'16.กุมภวาปี กรอกแค่ปี 69มา'!O14+'17.กู่แก้ว'!O14+'18.บ้านดุง กรอกแค่ปี 69มา'!O14+'19.หนองแสง กรอกแค่ปี 69มา'!O14+'20.บ้านผือ '!O14+'21.โนนสะอาด'!O14</f>
        <v>0</v>
      </c>
      <c r="P14" s="110">
        <f>+'1.อุดรธานี'!P14+'2.เพ็ญ'!P14+'3.ศรีธาตุ'!P14+'4.กุดจับ'!P14+'5.น้ำโสม กรอกมา 12 เดือน'!P14+'6.วังสามหมอ กรอกแค่ปี 69มา'!P14+'7.ไชยวาน'!P14+'8.ห้วยเกิ้ง กรอกแค่ปี 69มา'!P14+'9.ประจักษ์ศิลปาคม'!P14+'10.สร้างคอม กรอกแค่ปี 69มา'!P14+'11.ทุ่งฝน ใส่12เดือนมา'!P14+'12.นายูง กรอกแค่ปี 69มา'!P14+'13.หนองวัวซอ'!P14+'14.พิบูลย์รักษ์'!P14+'15.หนองหาน'!P14+'16.กุมภวาปี กรอกแค่ปี 69มา'!P14+'17.กู่แก้ว'!P14+'18.บ้านดุง กรอกแค่ปี 69มา'!P14+'19.หนองแสง กรอกแค่ปี 69มา'!P14+'20.บ้านผือ '!P14+'21.โนนสะอาด'!P14</f>
        <v>662765.88</v>
      </c>
      <c r="Q14" s="110">
        <f>+'1.อุดรธานี'!Q14+'2.เพ็ญ'!Q14+'3.ศรีธาตุ'!Q14+'4.กุดจับ'!Q14+'5.น้ำโสม กรอกมา 12 เดือน'!Q14+'6.วังสามหมอ กรอกแค่ปี 69มา'!Q14+'7.ไชยวาน'!Q14+'8.ห้วยเกิ้ง กรอกแค่ปี 69มา'!Q14+'9.ประจักษ์ศิลปาคม'!Q14+'10.สร้างคอม กรอกแค่ปี 69มา'!Q14+'11.ทุ่งฝน ใส่12เดือนมา'!Q14+'12.นายูง กรอกแค่ปี 69มา'!Q14+'13.หนองวัวซอ'!Q14+'14.พิบูลย์รักษ์'!Q14+'15.หนองหาน'!Q14+'16.กุมภวาปี กรอกแค่ปี 69มา'!Q14+'17.กู่แก้ว'!Q14+'18.บ้านดุง กรอกแค่ปี 69มา'!Q14+'19.หนองแสง กรอกแค่ปี 69มา'!Q14+'20.บ้านผือ '!Q14+'21.โนนสะอาด'!Q14</f>
        <v>0</v>
      </c>
      <c r="R14" s="110">
        <f>+'1.อุดรธานี'!R14+'2.เพ็ญ'!R14+'3.ศรีธาตุ'!R14+'4.กุดจับ'!R14+'5.น้ำโสม กรอกมา 12 เดือน'!R14+'6.วังสามหมอ กรอกแค่ปี 69มา'!R14+'7.ไชยวาน'!R14+'8.ห้วยเกิ้ง กรอกแค่ปี 69มา'!R14+'9.ประจักษ์ศิลปาคม'!R14+'10.สร้างคอม กรอกแค่ปี 69มา'!R14+'11.ทุ่งฝน ใส่12เดือนมา'!R14+'12.นายูง กรอกแค่ปี 69มา'!R14+'13.หนองวัวซอ'!R14+'14.พิบูลย์รักษ์'!R14+'15.หนองหาน'!R14+'16.กุมภวาปี กรอกแค่ปี 69มา'!R14+'17.กู่แก้ว'!R14+'18.บ้านดุง กรอกแค่ปี 69มา'!R14+'19.หนองแสง กรอกแค่ปี 69มา'!R14+'20.บ้านผือ '!R14+'21.โนนสะอาด'!R14</f>
        <v>488503.93</v>
      </c>
      <c r="S14" s="110">
        <f>+'1.อุดรธานี'!S14+'2.เพ็ญ'!S14+'3.ศรีธาตุ'!S14+'4.กุดจับ'!S14+'5.น้ำโสม กรอกมา 12 เดือน'!S14+'6.วังสามหมอ กรอกแค่ปี 69มา'!S14+'7.ไชยวาน'!S14+'8.ห้วยเกิ้ง กรอกแค่ปี 69มา'!S14+'9.ประจักษ์ศิลปาคม'!S14+'10.สร้างคอม กรอกแค่ปี 69มา'!S14+'11.ทุ่งฝน ใส่12เดือนมา'!S14+'12.นายูง กรอกแค่ปี 69มา'!S14+'13.หนองวัวซอ'!S14+'14.พิบูลย์รักษ์'!S14+'15.หนองหาน'!S14+'16.กุมภวาปี กรอกแค่ปี 69มา'!S14+'17.กู่แก้ว'!S14+'18.บ้านดุง กรอกแค่ปี 69มา'!S14+'19.หนองแสง กรอกแค่ปี 69มา'!S14+'20.บ้านผือ '!S14+'21.โนนสะอาด'!S14</f>
        <v>0</v>
      </c>
      <c r="T14" s="110">
        <f>+'1.อุดรธานี'!T14+'2.เพ็ญ'!T14+'3.ศรีธาตุ'!T14+'4.กุดจับ'!T14+'5.น้ำโสม กรอกมา 12 เดือน'!T14+'6.วังสามหมอ กรอกแค่ปี 69มา'!T14+'7.ไชยวาน'!T14+'8.ห้วยเกิ้ง กรอกแค่ปี 69มา'!T14+'9.ประจักษ์ศิลปาคม'!T14+'10.สร้างคอม กรอกแค่ปี 69มา'!T14+'11.ทุ่งฝน ใส่12เดือนมา'!T14+'12.นายูง กรอกแค่ปี 69มา'!T14+'13.หนองวัวซอ'!T14+'14.พิบูลย์รักษ์'!T14+'15.หนองหาน'!T14+'16.กุมภวาปี กรอกแค่ปี 69มา'!T14+'17.กู่แก้ว'!T14+'18.บ้านดุง กรอกแค่ปี 69มา'!T14+'19.หนองแสง กรอกแค่ปี 69มา'!T14+'20.บ้านผือ '!T14+'21.โนนสะอาด'!T14</f>
        <v>587162.25</v>
      </c>
      <c r="U14" s="110">
        <f>+'1.อุดรธานี'!U14+'2.เพ็ญ'!U14+'3.ศรีธาตุ'!U14+'4.กุดจับ'!U14+'5.น้ำโสม กรอกมา 12 เดือน'!U14+'6.วังสามหมอ กรอกแค่ปี 69มา'!U14+'7.ไชยวาน'!U14+'8.ห้วยเกิ้ง กรอกแค่ปี 69มา'!U14+'9.ประจักษ์ศิลปาคม'!U14+'10.สร้างคอม กรอกแค่ปี 69มา'!U14+'11.ทุ่งฝน ใส่12เดือนมา'!U14+'12.นายูง กรอกแค่ปี 69มา'!U14+'13.หนองวัวซอ'!U14+'14.พิบูลย์รักษ์'!U14+'15.หนองหาน'!U14+'16.กุมภวาปี กรอกแค่ปี 69มา'!U14+'17.กู่แก้ว'!U14+'18.บ้านดุง กรอกแค่ปี 69มา'!U14+'19.หนองแสง กรอกแค่ปี 69มา'!U14+'20.บ้านผือ '!U14+'21.โนนสะอาด'!U14</f>
        <v>0</v>
      </c>
      <c r="V14" s="110">
        <f>+'1.อุดรธานี'!V14+'2.เพ็ญ'!V14+'3.ศรีธาตุ'!V14+'4.กุดจับ'!V14+'5.น้ำโสม กรอกมา 12 เดือน'!V14+'6.วังสามหมอ กรอกแค่ปี 69มา'!V14+'7.ไชยวาน'!V14+'8.ห้วยเกิ้ง กรอกแค่ปี 69มา'!V14+'9.ประจักษ์ศิลปาคม'!V14+'10.สร้างคอม กรอกแค่ปี 69มา'!V14+'11.ทุ่งฝน ใส่12เดือนมา'!V14+'12.นายูง กรอกแค่ปี 69มา'!V14+'13.หนองวัวซอ'!V14+'14.พิบูลย์รักษ์'!V14+'15.หนองหาน'!V14+'16.กุมภวาปี กรอกแค่ปี 69มา'!V14+'17.กู่แก้ว'!V14+'18.บ้านดุง กรอกแค่ปี 69มา'!V14+'19.หนองแสง กรอกแค่ปี 69มา'!V14+'20.บ้านผือ '!V14+'21.โนนสะอาด'!V14</f>
        <v>208249.8</v>
      </c>
      <c r="W14" s="110">
        <f>+'1.อุดรธานี'!W14+'2.เพ็ญ'!W14+'3.ศรีธาตุ'!W14+'4.กุดจับ'!W14+'5.น้ำโสม กรอกมา 12 เดือน'!W14+'6.วังสามหมอ กรอกแค่ปี 69มา'!W14+'7.ไชยวาน'!W14+'8.ห้วยเกิ้ง กรอกแค่ปี 69มา'!W14+'9.ประจักษ์ศิลปาคม'!W14+'10.สร้างคอม กรอกแค่ปี 69มา'!W14+'11.ทุ่งฝน ใส่12เดือนมา'!W14+'12.นายูง กรอกแค่ปี 69มา'!W14+'13.หนองวัวซอ'!W14+'14.พิบูลย์รักษ์'!W14+'15.หนองหาน'!W14+'16.กุมภวาปี กรอกแค่ปี 69มา'!W14+'17.กู่แก้ว'!W14+'18.บ้านดุง กรอกแค่ปี 69มา'!W14+'19.หนองแสง กรอกแค่ปี 69มา'!W14+'20.บ้านผือ '!W14+'21.โนนสะอาด'!W14</f>
        <v>0</v>
      </c>
      <c r="X14" s="110">
        <f>+'1.อุดรธานี'!X14+'2.เพ็ญ'!X14+'3.ศรีธาตุ'!X14+'4.กุดจับ'!X14+'5.น้ำโสม กรอกมา 12 เดือน'!X14+'6.วังสามหมอ กรอกแค่ปี 69มา'!X14+'7.ไชยวาน'!X14+'8.ห้วยเกิ้ง กรอกแค่ปี 69มา'!X14+'9.ประจักษ์ศิลปาคม'!X14+'10.สร้างคอม กรอกแค่ปี 69มา'!X14+'11.ทุ่งฝน ใส่12เดือนมา'!X14+'12.นายูง กรอกแค่ปี 69มา'!X14+'13.หนองวัวซอ'!X14+'14.พิบูลย์รักษ์'!X14+'15.หนองหาน'!X14+'16.กุมภวาปี กรอกแค่ปี 69มา'!X14+'17.กู่แก้ว'!X14+'18.บ้านดุง กรอกแค่ปี 69มา'!X14+'19.หนองแสง กรอกแค่ปี 69มา'!X14+'20.บ้านผือ '!X14+'21.โนนสะอาด'!X14</f>
        <v>881050</v>
      </c>
      <c r="Y14" s="110">
        <f>+'1.อุดรธานี'!Y14+'2.เพ็ญ'!Y14+'3.ศรีธาตุ'!Y14+'4.กุดจับ'!Y14+'5.น้ำโสม กรอกมา 12 เดือน'!Y14+'6.วังสามหมอ กรอกแค่ปี 69มา'!Y14+'7.ไชยวาน'!Y14+'8.ห้วยเกิ้ง กรอกแค่ปี 69มา'!Y14+'9.ประจักษ์ศิลปาคม'!Y14+'10.สร้างคอม กรอกแค่ปี 69มา'!Y14+'11.ทุ่งฝน ใส่12เดือนมา'!Y14+'12.นายูง กรอกแค่ปี 69มา'!Y14+'13.หนองวัวซอ'!Y14+'14.พิบูลย์รักษ์'!Y14+'15.หนองหาน'!Y14+'16.กุมภวาปี กรอกแค่ปี 69มา'!Y14+'17.กู่แก้ว'!Y14+'18.บ้านดุง กรอกแค่ปี 69มา'!Y14+'19.หนองแสง กรอกแค่ปี 69มา'!Y14+'20.บ้านผือ '!Y14+'21.โนนสะอาด'!Y14</f>
        <v>0</v>
      </c>
      <c r="Z14" s="110">
        <f>+'1.อุดรธานี'!Z14+'2.เพ็ญ'!Z14+'3.ศรีธาตุ'!Z14+'4.กุดจับ'!Z14+'5.น้ำโสม กรอกมา 12 เดือน'!Z14+'6.วังสามหมอ กรอกแค่ปี 69มา'!Z14+'7.ไชยวาน'!Z14+'8.ห้วยเกิ้ง กรอกแค่ปี 69มา'!Z14+'9.ประจักษ์ศิลปาคม'!Z14+'10.สร้างคอม กรอกแค่ปี 69มา'!Z14+'11.ทุ่งฝน ใส่12เดือนมา'!Z14+'12.นายูง กรอกแค่ปี 69มา'!Z14+'13.หนองวัวซอ'!Z14+'14.พิบูลย์รักษ์'!Z14+'15.หนองหาน'!Z14+'16.กุมภวาปี กรอกแค่ปี 69มา'!Z14+'17.กู่แก้ว'!Z14+'18.บ้านดุง กรอกแค่ปี 69มา'!Z14+'19.หนองแสง กรอกแค่ปี 69มา'!Z14+'20.บ้านผือ '!Z14+'21.โนนสะอาด'!Z14</f>
        <v>676971.38</v>
      </c>
      <c r="AA14" s="110">
        <f>+'1.อุดรธานี'!AA14+'2.เพ็ญ'!AA14+'3.ศรีธาตุ'!AA14+'4.กุดจับ'!AA14+'5.น้ำโสม กรอกมา 12 เดือน'!AA14+'6.วังสามหมอ กรอกแค่ปี 69มา'!AA14+'7.ไชยวาน'!AA14+'8.ห้วยเกิ้ง กรอกแค่ปี 69มา'!AA14+'9.ประจักษ์ศิลปาคม'!AA14+'10.สร้างคอม กรอกแค่ปี 69มา'!AA14+'11.ทุ่งฝน ใส่12เดือนมา'!AA14+'12.นายูง กรอกแค่ปี 69มา'!AA14+'13.หนองวัวซอ'!AA14+'14.พิบูลย์รักษ์'!AA14+'15.หนองหาน'!AA14+'16.กุมภวาปี กรอกแค่ปี 69มา'!AA14+'17.กู่แก้ว'!AA14+'18.บ้านดุง กรอกแค่ปี 69มา'!AA14+'19.หนองแสง กรอกแค่ปี 69มา'!AA14+'20.บ้านผือ '!AA14+'21.โนนสะอาด'!AA14</f>
        <v>0</v>
      </c>
      <c r="AB14" s="110">
        <f>+'1.อุดรธานี'!AB14+'2.เพ็ญ'!AB14+'3.ศรีธาตุ'!AB14+'4.กุดจับ'!AB14+'5.น้ำโสม กรอกมา 12 เดือน'!AB14+'6.วังสามหมอ กรอกแค่ปี 69มา'!AB14+'7.ไชยวาน'!AB14+'8.ห้วยเกิ้ง กรอกแค่ปี 69มา'!AB14+'9.ประจักษ์ศิลปาคม'!AB14+'10.สร้างคอม กรอกแค่ปี 69มา'!AB14+'11.ทุ่งฝน ใส่12เดือนมา'!AB14+'12.นายูง กรอกแค่ปี 69มา'!AB14+'13.หนองวัวซอ'!AB14+'14.พิบูลย์รักษ์'!AB14+'15.หนองหาน'!AB14+'16.กุมภวาปี กรอกแค่ปี 69มา'!AB14+'17.กู่แก้ว'!AB14+'18.บ้านดุง กรอกแค่ปี 69มา'!AB14+'19.หนองแสง กรอกแค่ปี 69มา'!AB14+'20.บ้านผือ '!AB14+'21.โนนสะอาด'!AB14</f>
        <v>304946.87</v>
      </c>
      <c r="AC14" s="110">
        <f>+'1.อุดรธานี'!AC14+'2.เพ็ญ'!AC14+'3.ศรีธาตุ'!AC14+'4.กุดจับ'!AC14+'5.น้ำโสม กรอกมา 12 เดือน'!AC14+'6.วังสามหมอ กรอกแค่ปี 69มา'!AC14+'7.ไชยวาน'!AC14+'8.ห้วยเกิ้ง กรอกแค่ปี 69มา'!AC14+'9.ประจักษ์ศิลปาคม'!AC14+'10.สร้างคอม กรอกแค่ปี 69มา'!AC14+'11.ทุ่งฝน ใส่12เดือนมา'!AC14+'12.นายูง กรอกแค่ปี 69มา'!AC14+'13.หนองวัวซอ'!AC14+'14.พิบูลย์รักษ์'!AC14+'15.หนองหาน'!AC14+'16.กุมภวาปี กรอกแค่ปี 69มา'!AC14+'17.กู่แก้ว'!AC14+'18.บ้านดุง กรอกแค่ปี 69มา'!AC14+'19.หนองแสง กรอกแค่ปี 69มา'!AC14+'20.บ้านผือ '!AC14+'21.โนนสะอาด'!AC14</f>
        <v>0</v>
      </c>
      <c r="AD14" s="110">
        <f t="shared" si="0"/>
        <v>78428099.299999997</v>
      </c>
      <c r="AE14" s="111">
        <f t="shared" si="1"/>
        <v>6.5147443183603411</v>
      </c>
      <c r="AF14" s="110">
        <f t="shared" si="2"/>
        <v>1125427270.418318</v>
      </c>
      <c r="AG14" s="111">
        <f t="shared" si="3"/>
        <v>4144.1503704144834</v>
      </c>
    </row>
    <row r="15" spans="1:33" ht="24" customHeight="1">
      <c r="B15" s="109"/>
      <c r="C15" s="109"/>
      <c r="D15" s="109" t="s">
        <v>13</v>
      </c>
      <c r="E15" s="110">
        <f>+'1.อุดรธานี'!E15+'2.เพ็ญ'!E15+'3.ศรีธาตุ'!E15+'4.กุดจับ'!E15+'5.น้ำโสม กรอกมา 12 เดือน'!E15+'6.วังสามหมอ กรอกแค่ปี 69มา'!E15+'7.ไชยวาน'!E15+'8.ห้วยเกิ้ง กรอกแค่ปี 69มา'!E15+'9.ประจักษ์ศิลปาคม'!E15+'10.สร้างคอม กรอกแค่ปี 69มา'!E15+'11.ทุ่งฝน ใส่12เดือนมา'!E15+'12.นายูง กรอกแค่ปี 69มา'!E15+'13.หนองวัวซอ'!E15+'14.พิบูลย์รักษ์'!E15+'15.หนองหาน'!E15+'16.กุมภวาปี กรอกแค่ปี 69มา'!E15+'17.กู่แก้ว'!E15+'18.บ้านดุง กรอกแค่ปี 69มา'!E15+'19.หนองแสง กรอกแค่ปี 69มา'!E15+'20.บ้านผือ '!E15+'21.โนนสะอาด'!E15</f>
        <v>25044809.500000004</v>
      </c>
      <c r="F15" s="110" t="e">
        <f>+'1.อุดรธานี'!F15+'2.เพ็ญ'!F15+'3.ศรีธาตุ'!F15+'4.กุดจับ'!F15+'5.น้ำโสม กรอกมา 12 เดือน'!F15+'6.วังสามหมอ กรอกแค่ปี 69มา'!F15+'7.ไชยวาน'!F15+'8.ห้วยเกิ้ง กรอกแค่ปี 69มา'!F15+'9.ประจักษ์ศิลปาคม'!F15+'10.สร้างคอม กรอกแค่ปี 69มา'!F15+'11.ทุ่งฝน ใส่12เดือนมา'!F15+'12.นายูง กรอกแค่ปี 69มา'!F15+'13.หนองวัวซอ'!F15+'14.พิบูลย์รักษ์'!F15+'15.หนองหาน'!F15+'16.กุมภวาปี กรอกแค่ปี 69มา'!F15+'17.กู่แก้ว'!F15+'18.บ้านดุง กรอกแค่ปี 69มา'!F15+'19.หนองแสง กรอกแค่ปี 69มา'!F15+'20.บ้านผือ '!F15+'21.โนนสะอาด'!F15</f>
        <v>#VALUE!</v>
      </c>
      <c r="G15" s="110" t="e">
        <f>+'1.อุดรธานี'!G15+'2.เพ็ญ'!G15+'3.ศรีธาตุ'!G15+'4.กุดจับ'!G15+'5.น้ำโสม กรอกมา 12 เดือน'!G15+'6.วังสามหมอ กรอกแค่ปี 69มา'!G15+'7.ไชยวาน'!G15+'8.ห้วยเกิ้ง กรอกแค่ปี 69มา'!G15+'9.ประจักษ์ศิลปาคม'!G15+'10.สร้างคอม กรอกแค่ปี 69มา'!G15+'11.ทุ่งฝน ใส่12เดือนมา'!G15+'12.นายูง กรอกแค่ปี 69มา'!G15+'13.หนองวัวซอ'!G15+'14.พิบูลย์รักษ์'!G15+'15.หนองหาน'!G15+'16.กุมภวาปี กรอกแค่ปี 69มา'!G15+'17.กู่แก้ว'!G15+'18.บ้านดุง กรอกแค่ปี 69มา'!G15+'19.หนองแสง กรอกแค่ปี 69มา'!G15+'20.บ้านผือ '!G15+'21.โนนสะอาด'!G15</f>
        <v>#VALUE!</v>
      </c>
      <c r="H15" s="110" t="e">
        <f>+'1.อุดรธานี'!H15+'2.เพ็ญ'!H15+'3.ศรีธาตุ'!H15+'4.กุดจับ'!H15+'5.น้ำโสม กรอกมา 12 เดือน'!H15+'6.วังสามหมอ กรอกแค่ปี 69มา'!H15+'7.ไชยวาน'!H15+'8.ห้วยเกิ้ง กรอกแค่ปี 69มา'!H15+'9.ประจักษ์ศิลปาคม'!H15+'10.สร้างคอม กรอกแค่ปี 69มา'!H15+'11.ทุ่งฝน ใส่12เดือนมา'!H15+'12.นายูง กรอกแค่ปี 69มา'!H15+'13.หนองวัวซอ'!H15+'14.พิบูลย์รักษ์'!H15+'15.หนองหาน'!H15+'16.กุมภวาปี กรอกแค่ปี 69มา'!H15+'17.กู่แก้ว'!H15+'18.บ้านดุง กรอกแค่ปี 69มา'!H15+'19.หนองแสง กรอกแค่ปี 69มา'!H15+'20.บ้านผือ '!H15+'21.โนนสะอาด'!H15</f>
        <v>#VALUE!</v>
      </c>
      <c r="I15" s="110">
        <f>+'1.อุดรธานี'!I15+'2.เพ็ญ'!I15+'3.ศรีธาตุ'!I15+'4.กุดจับ'!I15+'5.น้ำโสม กรอกมา 12 เดือน'!I15+'6.วังสามหมอ กรอกแค่ปี 69มา'!I15+'7.ไชยวาน'!I15+'8.ห้วยเกิ้ง กรอกแค่ปี 69มา'!I15+'9.ประจักษ์ศิลปาคม'!I15+'10.สร้างคอม กรอกแค่ปี 69มา'!I15+'11.ทุ่งฝน ใส่12เดือนมา'!I15+'12.นายูง กรอกแค่ปี 69มา'!I15+'13.หนองวัวซอ'!I15+'14.พิบูลย์รักษ์'!I15+'15.หนองหาน'!I15+'16.กุมภวาปี กรอกแค่ปี 69มา'!I15+'17.กู่แก้ว'!I15+'18.บ้านดุง กรอกแค่ปี 69มา'!I15+'19.หนองแสง กรอกแค่ปี 69มา'!I15+'20.บ้านผือ '!I15+'21.โนนสะอาด'!I15</f>
        <v>0</v>
      </c>
      <c r="J15" s="110" t="e">
        <f>+'1.อุดรธานี'!J15+'2.เพ็ญ'!J15+'3.ศรีธาตุ'!J15+'4.กุดจับ'!J15+'5.น้ำโสม กรอกมา 12 เดือน'!J15+'6.วังสามหมอ กรอกแค่ปี 69มา'!J15+'7.ไชยวาน'!J15+'8.ห้วยเกิ้ง กรอกแค่ปี 69มา'!J15+'9.ประจักษ์ศิลปาคม'!J15+'10.สร้างคอม กรอกแค่ปี 69มา'!J15+'11.ทุ่งฝน ใส่12เดือนมา'!J15+'12.นายูง กรอกแค่ปี 69มา'!J15+'13.หนองวัวซอ'!J15+'14.พิบูลย์รักษ์'!J15+'15.หนองหาน'!J15+'16.กุมภวาปี กรอกแค่ปี 69มา'!J15+'17.กู่แก้ว'!J15+'18.บ้านดุง กรอกแค่ปี 69มา'!J15+'19.หนองแสง กรอกแค่ปี 69มา'!J15+'20.บ้านผือ '!J15+'21.โนนสะอาด'!J15</f>
        <v>#VALUE!</v>
      </c>
      <c r="K15" s="110">
        <f>+'1.อุดรธานี'!K15+'2.เพ็ญ'!K15+'3.ศรีธาตุ'!K15+'4.กุดจับ'!K15+'5.น้ำโสม กรอกมา 12 เดือน'!K15+'6.วังสามหมอ กรอกแค่ปี 69มา'!K15+'7.ไชยวาน'!K15+'8.ห้วยเกิ้ง กรอกแค่ปี 69มา'!K15+'9.ประจักษ์ศิลปาคม'!K15+'10.สร้างคอม กรอกแค่ปี 69มา'!K15+'11.ทุ่งฝน ใส่12เดือนมา'!K15+'12.นายูง กรอกแค่ปี 69มา'!K15+'13.หนองวัวซอ'!K15+'14.พิบูลย์รักษ์'!K15+'15.หนองหาน'!K15+'16.กุมภวาปี กรอกแค่ปี 69มา'!K15+'17.กู่แก้ว'!K15+'18.บ้านดุง กรอกแค่ปี 69มา'!K15+'19.หนองแสง กรอกแค่ปี 69มา'!K15+'20.บ้านผือ '!K15+'21.โนนสะอาด'!K15</f>
        <v>0</v>
      </c>
      <c r="L15" s="110">
        <f>+'1.อุดรธานี'!L15+'2.เพ็ญ'!L15+'3.ศรีธาตุ'!L15+'4.กุดจับ'!L15+'5.น้ำโสม กรอกมา 12 เดือน'!L15+'6.วังสามหมอ กรอกแค่ปี 69มา'!L15+'7.ไชยวาน'!L15+'8.ห้วยเกิ้ง กรอกแค่ปี 69มา'!L15+'9.ประจักษ์ศิลปาคม'!L15+'10.สร้างคอม กรอกแค่ปี 69มา'!L15+'11.ทุ่งฝน ใส่12เดือนมา'!L15+'12.นายูง กรอกแค่ปี 69มา'!L15+'13.หนองวัวซอ'!L15+'14.พิบูลย์รักษ์'!L15+'15.หนองหาน'!L15+'16.กุมภวาปี กรอกแค่ปี 69มา'!L15+'17.กู่แก้ว'!L15+'18.บ้านดุง กรอกแค่ปี 69มา'!L15+'19.หนองแสง กรอกแค่ปี 69มา'!L15+'20.บ้านผือ '!L15+'21.โนนสะอาด'!L15</f>
        <v>17791</v>
      </c>
      <c r="M15" s="110">
        <f>+'1.อุดรธานี'!M15+'2.เพ็ญ'!M15+'3.ศรีธาตุ'!M15+'4.กุดจับ'!M15+'5.น้ำโสม กรอกมา 12 เดือน'!M15+'6.วังสามหมอ กรอกแค่ปี 69มา'!M15+'7.ไชยวาน'!M15+'8.ห้วยเกิ้ง กรอกแค่ปี 69มา'!M15+'9.ประจักษ์ศิลปาคม'!M15+'10.สร้างคอม กรอกแค่ปี 69มา'!M15+'11.ทุ่งฝน ใส่12เดือนมา'!M15+'12.นายูง กรอกแค่ปี 69มา'!M15+'13.หนองวัวซอ'!M15+'14.พิบูลย์รักษ์'!M15+'15.หนองหาน'!M15+'16.กุมภวาปี กรอกแค่ปี 69มา'!M15+'17.กู่แก้ว'!M15+'18.บ้านดุง กรอกแค่ปี 69มา'!M15+'19.หนองแสง กรอกแค่ปี 69มา'!M15+'20.บ้านผือ '!M15+'21.โนนสะอาด'!M15</f>
        <v>0</v>
      </c>
      <c r="N15" s="110" t="e">
        <f>+'1.อุดรธานี'!N15+'2.เพ็ญ'!N15+'3.ศรีธาตุ'!N15+'4.กุดจับ'!N15+'5.น้ำโสม กรอกมา 12 เดือน'!N15+'6.วังสามหมอ กรอกแค่ปี 69มา'!N15+'7.ไชยวาน'!N15+'8.ห้วยเกิ้ง กรอกแค่ปี 69มา'!N15+'9.ประจักษ์ศิลปาคม'!N15+'10.สร้างคอม กรอกแค่ปี 69มา'!N15+'11.ทุ่งฝน ใส่12เดือนมา'!N15+'12.นายูง กรอกแค่ปี 69มา'!N15+'13.หนองวัวซอ'!N15+'14.พิบูลย์รักษ์'!N15+'15.หนองหาน'!N15+'16.กุมภวาปี กรอกแค่ปี 69มา'!N15+'17.กู่แก้ว'!N15+'18.บ้านดุง กรอกแค่ปี 69มา'!N15+'19.หนองแสง กรอกแค่ปี 69มา'!N15+'20.บ้านผือ '!N15+'21.โนนสะอาด'!N15</f>
        <v>#VALUE!</v>
      </c>
      <c r="O15" s="110">
        <f>+'1.อุดรธานี'!O15+'2.เพ็ญ'!O15+'3.ศรีธาตุ'!O15+'4.กุดจับ'!O15+'5.น้ำโสม กรอกมา 12 เดือน'!O15+'6.วังสามหมอ กรอกแค่ปี 69มา'!O15+'7.ไชยวาน'!O15+'8.ห้วยเกิ้ง กรอกแค่ปี 69มา'!O15+'9.ประจักษ์ศิลปาคม'!O15+'10.สร้างคอม กรอกแค่ปี 69มา'!O15+'11.ทุ่งฝน ใส่12เดือนมา'!O15+'12.นายูง กรอกแค่ปี 69มา'!O15+'13.หนองวัวซอ'!O15+'14.พิบูลย์รักษ์'!O15+'15.หนองหาน'!O15+'16.กุมภวาปี กรอกแค่ปี 69มา'!O15+'17.กู่แก้ว'!O15+'18.บ้านดุง กรอกแค่ปี 69มา'!O15+'19.หนองแสง กรอกแค่ปี 69มา'!O15+'20.บ้านผือ '!O15+'21.โนนสะอาด'!O15</f>
        <v>0</v>
      </c>
      <c r="P15" s="110" t="e">
        <f>+'1.อุดรธานี'!P15+'2.เพ็ญ'!P15+'3.ศรีธาตุ'!P15+'4.กุดจับ'!P15+'5.น้ำโสม กรอกมา 12 เดือน'!P15+'6.วังสามหมอ กรอกแค่ปี 69มา'!P15+'7.ไชยวาน'!P15+'8.ห้วยเกิ้ง กรอกแค่ปี 69มา'!P15+'9.ประจักษ์ศิลปาคม'!P15+'10.สร้างคอม กรอกแค่ปี 69มา'!P15+'11.ทุ่งฝน ใส่12เดือนมา'!P15+'12.นายูง กรอกแค่ปี 69มา'!P15+'13.หนองวัวซอ'!P15+'14.พิบูลย์รักษ์'!P15+'15.หนองหาน'!P15+'16.กุมภวาปี กรอกแค่ปี 69มา'!P15+'17.กู่แก้ว'!P15+'18.บ้านดุง กรอกแค่ปี 69มา'!P15+'19.หนองแสง กรอกแค่ปี 69มา'!P15+'20.บ้านผือ '!P15+'21.โนนสะอาด'!P15</f>
        <v>#VALUE!</v>
      </c>
      <c r="Q15" s="110">
        <f>+'1.อุดรธานี'!Q15+'2.เพ็ญ'!Q15+'3.ศรีธาตุ'!Q15+'4.กุดจับ'!Q15+'5.น้ำโสม กรอกมา 12 เดือน'!Q15+'6.วังสามหมอ กรอกแค่ปี 69มา'!Q15+'7.ไชยวาน'!Q15+'8.ห้วยเกิ้ง กรอกแค่ปี 69มา'!Q15+'9.ประจักษ์ศิลปาคม'!Q15+'10.สร้างคอม กรอกแค่ปี 69มา'!Q15+'11.ทุ่งฝน ใส่12เดือนมา'!Q15+'12.นายูง กรอกแค่ปี 69มา'!Q15+'13.หนองวัวซอ'!Q15+'14.พิบูลย์รักษ์'!Q15+'15.หนองหาน'!Q15+'16.กุมภวาปี กรอกแค่ปี 69มา'!Q15+'17.กู่แก้ว'!Q15+'18.บ้านดุง กรอกแค่ปี 69มา'!Q15+'19.หนองแสง กรอกแค่ปี 69มา'!Q15+'20.บ้านผือ '!Q15+'21.โนนสะอาด'!Q15</f>
        <v>0</v>
      </c>
      <c r="R15" s="110" t="e">
        <f>+'1.อุดรธานี'!R15+'2.เพ็ญ'!R15+'3.ศรีธาตุ'!R15+'4.กุดจับ'!R15+'5.น้ำโสม กรอกมา 12 เดือน'!R15+'6.วังสามหมอ กรอกแค่ปี 69มา'!R15+'7.ไชยวาน'!R15+'8.ห้วยเกิ้ง กรอกแค่ปี 69มา'!R15+'9.ประจักษ์ศิลปาคม'!R15+'10.สร้างคอม กรอกแค่ปี 69มา'!R15+'11.ทุ่งฝน ใส่12เดือนมา'!R15+'12.นายูง กรอกแค่ปี 69มา'!R15+'13.หนองวัวซอ'!R15+'14.พิบูลย์รักษ์'!R15+'15.หนองหาน'!R15+'16.กุมภวาปี กรอกแค่ปี 69มา'!R15+'17.กู่แก้ว'!R15+'18.บ้านดุง กรอกแค่ปี 69มา'!R15+'19.หนองแสง กรอกแค่ปี 69มา'!R15+'20.บ้านผือ '!R15+'21.โนนสะอาด'!R15</f>
        <v>#VALUE!</v>
      </c>
      <c r="S15" s="110">
        <f>+'1.อุดรธานี'!S15+'2.เพ็ญ'!S15+'3.ศรีธาตุ'!S15+'4.กุดจับ'!S15+'5.น้ำโสม กรอกมา 12 เดือน'!S15+'6.วังสามหมอ กรอกแค่ปี 69มา'!S15+'7.ไชยวาน'!S15+'8.ห้วยเกิ้ง กรอกแค่ปี 69มา'!S15+'9.ประจักษ์ศิลปาคม'!S15+'10.สร้างคอม กรอกแค่ปี 69มา'!S15+'11.ทุ่งฝน ใส่12เดือนมา'!S15+'12.นายูง กรอกแค่ปี 69มา'!S15+'13.หนองวัวซอ'!S15+'14.พิบูลย์รักษ์'!S15+'15.หนองหาน'!S15+'16.กุมภวาปี กรอกแค่ปี 69มา'!S15+'17.กู่แก้ว'!S15+'18.บ้านดุง กรอกแค่ปี 69มา'!S15+'19.หนองแสง กรอกแค่ปี 69มา'!S15+'20.บ้านผือ '!S15+'21.โนนสะอาด'!S15</f>
        <v>0</v>
      </c>
      <c r="T15" s="110">
        <f>+'1.อุดรธานี'!T15+'2.เพ็ญ'!T15+'3.ศรีธาตุ'!T15+'4.กุดจับ'!T15+'5.น้ำโสม กรอกมา 12 เดือน'!T15+'6.วังสามหมอ กรอกแค่ปี 69มา'!T15+'7.ไชยวาน'!T15+'8.ห้วยเกิ้ง กรอกแค่ปี 69มา'!T15+'9.ประจักษ์ศิลปาคม'!T15+'10.สร้างคอม กรอกแค่ปี 69มา'!T15+'11.ทุ่งฝน ใส่12เดือนมา'!T15+'12.นายูง กรอกแค่ปี 69มา'!T15+'13.หนองวัวซอ'!T15+'14.พิบูลย์รักษ์'!T15+'15.หนองหาน'!T15+'16.กุมภวาปี กรอกแค่ปี 69มา'!T15+'17.กู่แก้ว'!T15+'18.บ้านดุง กรอกแค่ปี 69มา'!T15+'19.หนองแสง กรอกแค่ปี 69มา'!T15+'20.บ้านผือ '!T15+'21.โนนสะอาด'!T15</f>
        <v>100</v>
      </c>
      <c r="U15" s="110">
        <f>+'1.อุดรธานี'!U15+'2.เพ็ญ'!U15+'3.ศรีธาตุ'!U15+'4.กุดจับ'!U15+'5.น้ำโสม กรอกมา 12 เดือน'!U15+'6.วังสามหมอ กรอกแค่ปี 69มา'!U15+'7.ไชยวาน'!U15+'8.ห้วยเกิ้ง กรอกแค่ปี 69มา'!U15+'9.ประจักษ์ศิลปาคม'!U15+'10.สร้างคอม กรอกแค่ปี 69มา'!U15+'11.ทุ่งฝน ใส่12เดือนมา'!U15+'12.นายูง กรอกแค่ปี 69มา'!U15+'13.หนองวัวซอ'!U15+'14.พิบูลย์รักษ์'!U15+'15.หนองหาน'!U15+'16.กุมภวาปี กรอกแค่ปี 69มา'!U15+'17.กู่แก้ว'!U15+'18.บ้านดุง กรอกแค่ปี 69มา'!U15+'19.หนองแสง กรอกแค่ปี 69มา'!U15+'20.บ้านผือ '!U15+'21.โนนสะอาด'!U15</f>
        <v>0</v>
      </c>
      <c r="V15" s="110">
        <f>+'1.อุดรธานี'!V15+'2.เพ็ญ'!V15+'3.ศรีธาตุ'!V15+'4.กุดจับ'!V15+'5.น้ำโสม กรอกมา 12 เดือน'!V15+'6.วังสามหมอ กรอกแค่ปี 69มา'!V15+'7.ไชยวาน'!V15+'8.ห้วยเกิ้ง กรอกแค่ปี 69มา'!V15+'9.ประจักษ์ศิลปาคม'!V15+'10.สร้างคอม กรอกแค่ปี 69มา'!V15+'11.ทุ่งฝน ใส่12เดือนมา'!V15+'12.นายูง กรอกแค่ปี 69มา'!V15+'13.หนองวัวซอ'!V15+'14.พิบูลย์รักษ์'!V15+'15.หนองหาน'!V15+'16.กุมภวาปี กรอกแค่ปี 69มา'!V15+'17.กู่แก้ว'!V15+'18.บ้านดุง กรอกแค่ปี 69มา'!V15+'19.หนองแสง กรอกแค่ปี 69มา'!V15+'20.บ้านผือ '!V15+'21.โนนสะอาด'!V15</f>
        <v>9343</v>
      </c>
      <c r="W15" s="110">
        <f>+'1.อุดรธานี'!W15+'2.เพ็ญ'!W15+'3.ศรีธาตุ'!W15+'4.กุดจับ'!W15+'5.น้ำโสม กรอกมา 12 เดือน'!W15+'6.วังสามหมอ กรอกแค่ปี 69มา'!W15+'7.ไชยวาน'!W15+'8.ห้วยเกิ้ง กรอกแค่ปี 69มา'!W15+'9.ประจักษ์ศิลปาคม'!W15+'10.สร้างคอม กรอกแค่ปี 69มา'!W15+'11.ทุ่งฝน ใส่12เดือนมา'!W15+'12.นายูง กรอกแค่ปี 69มา'!W15+'13.หนองวัวซอ'!W15+'14.พิบูลย์รักษ์'!W15+'15.หนองหาน'!W15+'16.กุมภวาปี กรอกแค่ปี 69มา'!W15+'17.กู่แก้ว'!W15+'18.บ้านดุง กรอกแค่ปี 69มา'!W15+'19.หนองแสง กรอกแค่ปี 69มา'!W15+'20.บ้านผือ '!W15+'21.โนนสะอาด'!W15</f>
        <v>0</v>
      </c>
      <c r="X15" s="110">
        <f>+'1.อุดรธานี'!X15+'2.เพ็ญ'!X15+'3.ศรีธาตุ'!X15+'4.กุดจับ'!X15+'5.น้ำโสม กรอกมา 12 เดือน'!X15+'6.วังสามหมอ กรอกแค่ปี 69มา'!X15+'7.ไชยวาน'!X15+'8.ห้วยเกิ้ง กรอกแค่ปี 69มา'!X15+'9.ประจักษ์ศิลปาคม'!X15+'10.สร้างคอม กรอกแค่ปี 69มา'!X15+'11.ทุ่งฝน ใส่12เดือนมา'!X15+'12.นายูง กรอกแค่ปี 69มา'!X15+'13.หนองวัวซอ'!X15+'14.พิบูลย์รักษ์'!X15+'15.หนองหาน'!X15+'16.กุมภวาปี กรอกแค่ปี 69มา'!X15+'17.กู่แก้ว'!X15+'18.บ้านดุง กรอกแค่ปี 69มา'!X15+'19.หนองแสง กรอกแค่ปี 69มา'!X15+'20.บ้านผือ '!X15+'21.โนนสะอาด'!X15</f>
        <v>3482</v>
      </c>
      <c r="Y15" s="110">
        <f>+'1.อุดรธานี'!Y15+'2.เพ็ญ'!Y15+'3.ศรีธาตุ'!Y15+'4.กุดจับ'!Y15+'5.น้ำโสม กรอกมา 12 เดือน'!Y15+'6.วังสามหมอ กรอกแค่ปี 69มา'!Y15+'7.ไชยวาน'!Y15+'8.ห้วยเกิ้ง กรอกแค่ปี 69มา'!Y15+'9.ประจักษ์ศิลปาคม'!Y15+'10.สร้างคอม กรอกแค่ปี 69มา'!Y15+'11.ทุ่งฝน ใส่12เดือนมา'!Y15+'12.นายูง กรอกแค่ปี 69มา'!Y15+'13.หนองวัวซอ'!Y15+'14.พิบูลย์รักษ์'!Y15+'15.หนองหาน'!Y15+'16.กุมภวาปี กรอกแค่ปี 69มา'!Y15+'17.กู่แก้ว'!Y15+'18.บ้านดุง กรอกแค่ปี 69มา'!Y15+'19.หนองแสง กรอกแค่ปี 69มา'!Y15+'20.บ้านผือ '!Y15+'21.โนนสะอาด'!Y15</f>
        <v>0</v>
      </c>
      <c r="Z15" s="110" t="e">
        <f>+'1.อุดรธานี'!Z15+'2.เพ็ญ'!Z15+'3.ศรีธาตุ'!Z15+'4.กุดจับ'!Z15+'5.น้ำโสม กรอกมา 12 เดือน'!Z15+'6.วังสามหมอ กรอกแค่ปี 69มา'!Z15+'7.ไชยวาน'!Z15+'8.ห้วยเกิ้ง กรอกแค่ปี 69มา'!Z15+'9.ประจักษ์ศิลปาคม'!Z15+'10.สร้างคอม กรอกแค่ปี 69มา'!Z15+'11.ทุ่งฝน ใส่12เดือนมา'!Z15+'12.นายูง กรอกแค่ปี 69มา'!Z15+'13.หนองวัวซอ'!Z15+'14.พิบูลย์รักษ์'!Z15+'15.หนองหาน'!Z15+'16.กุมภวาปี กรอกแค่ปี 69มา'!Z15+'17.กู่แก้ว'!Z15+'18.บ้านดุง กรอกแค่ปี 69มา'!Z15+'19.หนองแสง กรอกแค่ปี 69มา'!Z15+'20.บ้านผือ '!Z15+'21.โนนสะอาด'!Z15</f>
        <v>#VALUE!</v>
      </c>
      <c r="AA15" s="110">
        <f>+'1.อุดรธานี'!AA15+'2.เพ็ญ'!AA15+'3.ศรีธาตุ'!AA15+'4.กุดจับ'!AA15+'5.น้ำโสม กรอกมา 12 เดือน'!AA15+'6.วังสามหมอ กรอกแค่ปี 69มา'!AA15+'7.ไชยวาน'!AA15+'8.ห้วยเกิ้ง กรอกแค่ปี 69มา'!AA15+'9.ประจักษ์ศิลปาคม'!AA15+'10.สร้างคอม กรอกแค่ปี 69มา'!AA15+'11.ทุ่งฝน ใส่12เดือนมา'!AA15+'12.นายูง กรอกแค่ปี 69มา'!AA15+'13.หนองวัวซอ'!AA15+'14.พิบูลย์รักษ์'!AA15+'15.หนองหาน'!AA15+'16.กุมภวาปี กรอกแค่ปี 69มา'!AA15+'17.กู่แก้ว'!AA15+'18.บ้านดุง กรอกแค่ปี 69มา'!AA15+'19.หนองแสง กรอกแค่ปี 69มา'!AA15+'20.บ้านผือ '!AA15+'21.โนนสะอาด'!AA15</f>
        <v>0</v>
      </c>
      <c r="AB15" s="110" t="e">
        <f>+'1.อุดรธานี'!AB15+'2.เพ็ญ'!AB15+'3.ศรีธาตุ'!AB15+'4.กุดจับ'!AB15+'5.น้ำโสม กรอกมา 12 เดือน'!AB15+'6.วังสามหมอ กรอกแค่ปี 69มา'!AB15+'7.ไชยวาน'!AB15+'8.ห้วยเกิ้ง กรอกแค่ปี 69มา'!AB15+'9.ประจักษ์ศิลปาคม'!AB15+'10.สร้างคอม กรอกแค่ปี 69มา'!AB15+'11.ทุ่งฝน ใส่12เดือนมา'!AB15+'12.นายูง กรอกแค่ปี 69มา'!AB15+'13.หนองวัวซอ'!AB15+'14.พิบูลย์รักษ์'!AB15+'15.หนองหาน'!AB15+'16.กุมภวาปี กรอกแค่ปี 69มา'!AB15+'17.กู่แก้ว'!AB15+'18.บ้านดุง กรอกแค่ปี 69มา'!AB15+'19.หนองแสง กรอกแค่ปี 69มา'!AB15+'20.บ้านผือ '!AB15+'21.โนนสะอาด'!AB15</f>
        <v>#VALUE!</v>
      </c>
      <c r="AC15" s="110">
        <f>+'1.อุดรธานี'!AC15+'2.เพ็ญ'!AC15+'3.ศรีธาตุ'!AC15+'4.กุดจับ'!AC15+'5.น้ำโสม กรอกมา 12 เดือน'!AC15+'6.วังสามหมอ กรอกแค่ปี 69มา'!AC15+'7.ไชยวาน'!AC15+'8.ห้วยเกิ้ง กรอกแค่ปี 69มา'!AC15+'9.ประจักษ์ศิลปาคม'!AC15+'10.สร้างคอม กรอกแค่ปี 69มา'!AC15+'11.ทุ่งฝน ใส่12เดือนมา'!AC15+'12.นายูง กรอกแค่ปี 69มา'!AC15+'13.หนองวัวซอ'!AC15+'14.พิบูลย์รักษ์'!AC15+'15.หนองหาน'!AC15+'16.กุมภวาปี กรอกแค่ปี 69มา'!AC15+'17.กู่แก้ว'!AC15+'18.บ้านดุง กรอกแค่ปี 69มา'!AC15+'19.หนองแสง กรอกแค่ปี 69มา'!AC15+'20.บ้านผือ '!AC15+'21.โนนสะอาด'!AC15</f>
        <v>0</v>
      </c>
      <c r="AD15" s="110" t="e">
        <f t="shared" si="0"/>
        <v>#VALUE!</v>
      </c>
      <c r="AE15" s="111" t="e">
        <f t="shared" si="1"/>
        <v>#VALUE!</v>
      </c>
      <c r="AF15" s="110" t="e">
        <f t="shared" si="2"/>
        <v>#VALUE!</v>
      </c>
      <c r="AG15" s="111" t="e">
        <f t="shared" si="3"/>
        <v>#VALUE!</v>
      </c>
    </row>
    <row r="16" spans="1:33" ht="24" customHeight="1">
      <c r="B16" s="109"/>
      <c r="C16" s="109"/>
      <c r="D16" s="109" t="s">
        <v>15</v>
      </c>
      <c r="E16" s="110">
        <f>+'1.อุดรธานี'!E16+'2.เพ็ญ'!E16+'3.ศรีธาตุ'!E16+'4.กุดจับ'!E16+'5.น้ำโสม กรอกมา 12 เดือน'!E16+'6.วังสามหมอ กรอกแค่ปี 69มา'!E16+'7.ไชยวาน'!E16+'8.ห้วยเกิ้ง กรอกแค่ปี 69มา'!E16+'9.ประจักษ์ศิลปาคม'!E16+'10.สร้างคอม กรอกแค่ปี 69มา'!E16+'11.ทุ่งฝน ใส่12เดือนมา'!E16+'12.นายูง กรอกแค่ปี 69มา'!E16+'13.หนองวัวซอ'!E16+'14.พิบูลย์รักษ์'!E16+'15.หนองหาน'!E16+'16.กุมภวาปี กรอกแค่ปี 69มา'!E16+'17.กู่แก้ว'!E16+'18.บ้านดุง กรอกแค่ปี 69มา'!E16+'19.หนองแสง กรอกแค่ปี 69มา'!E16+'20.บ้านผือ '!E16+'21.โนนสะอาด'!E16</f>
        <v>191111294.38346365</v>
      </c>
      <c r="F16" s="110">
        <f>+'1.อุดรธานี'!F16+'2.เพ็ญ'!F16+'3.ศรีธาตุ'!F16+'4.กุดจับ'!F16+'5.น้ำโสม กรอกมา 12 เดือน'!F16+'6.วังสามหมอ กรอกแค่ปี 69มา'!F16+'7.ไชยวาน'!F16+'8.ห้วยเกิ้ง กรอกแค่ปี 69มา'!F16+'9.ประจักษ์ศิลปาคม'!F16+'10.สร้างคอม กรอกแค่ปี 69มา'!F16+'11.ทุ่งฝน ใส่12เดือนมา'!F16+'12.นายูง กรอกแค่ปี 69มา'!F16+'13.หนองวัวซอ'!F16+'14.พิบูลย์รักษ์'!F16+'15.หนองหาน'!F16+'16.กุมภวาปี กรอกแค่ปี 69มา'!F16+'17.กู่แก้ว'!F16+'18.บ้านดุง กรอกแค่ปี 69มา'!F16+'19.หนองแสง กรอกแค่ปี 69มา'!F16+'20.บ้านผือ '!F16+'21.โนนสะอาด'!F16</f>
        <v>5871351.7799999993</v>
      </c>
      <c r="G16" s="110">
        <f>+'1.อุดรธานี'!G16+'2.เพ็ญ'!G16+'3.ศรีธาตุ'!G16+'4.กุดจับ'!G16+'5.น้ำโสม กรอกมา 12 เดือน'!G16+'6.วังสามหมอ กรอกแค่ปี 69มา'!G16+'7.ไชยวาน'!G16+'8.ห้วยเกิ้ง กรอกแค่ปี 69มา'!G16+'9.ประจักษ์ศิลปาคม'!G16+'10.สร้างคอม กรอกแค่ปี 69มา'!G16+'11.ทุ่งฝน ใส่12เดือนมา'!G16+'12.นายูง กรอกแค่ปี 69มา'!G16+'13.หนองวัวซอ'!G16+'14.พิบูลย์รักษ์'!G16+'15.หนองหาน'!G16+'16.กุมภวาปี กรอกแค่ปี 69มา'!G16+'17.กู่แก้ว'!G16+'18.บ้านดุง กรอกแค่ปี 69มา'!G16+'19.หนองแสง กรอกแค่ปี 69มา'!G16+'20.บ้านผือ '!G16+'21.โนนสะอาด'!G16</f>
        <v>1102575.9100000001</v>
      </c>
      <c r="H16" s="110">
        <f>+'1.อุดรธานี'!H16+'2.เพ็ญ'!H16+'3.ศรีธาตุ'!H16+'4.กุดจับ'!H16+'5.น้ำโสม กรอกมา 12 เดือน'!H16+'6.วังสามหมอ กรอกแค่ปี 69มา'!H16+'7.ไชยวาน'!H16+'8.ห้วยเกิ้ง กรอกแค่ปี 69มา'!H16+'9.ประจักษ์ศิลปาคม'!H16+'10.สร้างคอม กรอกแค่ปี 69มา'!H16+'11.ทุ่งฝน ใส่12เดือนมา'!H16+'12.นายูง กรอกแค่ปี 69มา'!H16+'13.หนองวัวซอ'!H16+'14.พิบูลย์รักษ์'!H16+'15.หนองหาน'!H16+'16.กุมภวาปี กรอกแค่ปี 69มา'!H16+'17.กู่แก้ว'!H16+'18.บ้านดุง กรอกแค่ปี 69มา'!H16+'19.หนองแสง กรอกแค่ปี 69มา'!H16+'20.บ้านผือ '!H16+'21.โนนสะอาด'!H16</f>
        <v>845877.1100000001</v>
      </c>
      <c r="I16" s="110">
        <f>+'1.อุดรธานี'!I16+'2.เพ็ญ'!I16+'3.ศรีธาตุ'!I16+'4.กุดจับ'!I16+'5.น้ำโสม กรอกมา 12 เดือน'!I16+'6.วังสามหมอ กรอกแค่ปี 69มา'!I16+'7.ไชยวาน'!I16+'8.ห้วยเกิ้ง กรอกแค่ปี 69มา'!I16+'9.ประจักษ์ศิลปาคม'!I16+'10.สร้างคอม กรอกแค่ปี 69มา'!I16+'11.ทุ่งฝน ใส่12เดือนมา'!I16+'12.นายูง กรอกแค่ปี 69มา'!I16+'13.หนองวัวซอ'!I16+'14.พิบูลย์รักษ์'!I16+'15.หนองหาน'!I16+'16.กุมภวาปี กรอกแค่ปี 69มา'!I16+'17.กู่แก้ว'!I16+'18.บ้านดุง กรอกแค่ปี 69มา'!I16+'19.หนองแสง กรอกแค่ปี 69มา'!I16+'20.บ้านผือ '!I16+'21.โนนสะอาด'!I16</f>
        <v>0</v>
      </c>
      <c r="J16" s="110">
        <f>+'1.อุดรธานี'!J16+'2.เพ็ญ'!J16+'3.ศรีธาตุ'!J16+'4.กุดจับ'!J16+'5.น้ำโสม กรอกมา 12 เดือน'!J16+'6.วังสามหมอ กรอกแค่ปี 69มา'!J16+'7.ไชยวาน'!J16+'8.ห้วยเกิ้ง กรอกแค่ปี 69มา'!J16+'9.ประจักษ์ศิลปาคม'!J16+'10.สร้างคอม กรอกแค่ปี 69มา'!J16+'11.ทุ่งฝน ใส่12เดือนมา'!J16+'12.นายูง กรอกแค่ปี 69มา'!J16+'13.หนองวัวซอ'!J16+'14.พิบูลย์รักษ์'!J16+'15.หนองหาน'!J16+'16.กุมภวาปี กรอกแค่ปี 69มา'!J16+'17.กู่แก้ว'!J16+'18.บ้านดุง กรอกแค่ปี 69มา'!J16+'19.หนองแสง กรอกแค่ปี 69มา'!J16+'20.บ้านผือ '!J16+'21.โนนสะอาด'!J16</f>
        <v>152930.26999999999</v>
      </c>
      <c r="K16" s="110">
        <f>+'1.อุดรธานี'!K16+'2.เพ็ญ'!K16+'3.ศรีธาตุ'!K16+'4.กุดจับ'!K16+'5.น้ำโสม กรอกมา 12 เดือน'!K16+'6.วังสามหมอ กรอกแค่ปี 69มา'!K16+'7.ไชยวาน'!K16+'8.ห้วยเกิ้ง กรอกแค่ปี 69มา'!K16+'9.ประจักษ์ศิลปาคม'!K16+'10.สร้างคอม กรอกแค่ปี 69มา'!K16+'11.ทุ่งฝน ใส่12เดือนมา'!K16+'12.นายูง กรอกแค่ปี 69มา'!K16+'13.หนองวัวซอ'!K16+'14.พิบูลย์รักษ์'!K16+'15.หนองหาน'!K16+'16.กุมภวาปี กรอกแค่ปี 69มา'!K16+'17.กู่แก้ว'!K16+'18.บ้านดุง กรอกแค่ปี 69มา'!K16+'19.หนองแสง กรอกแค่ปี 69มา'!K16+'20.บ้านผือ '!K16+'21.โนนสะอาด'!K16</f>
        <v>0</v>
      </c>
      <c r="L16" s="110">
        <f>+'1.อุดรธานี'!L16+'2.เพ็ญ'!L16+'3.ศรีธาตุ'!L16+'4.กุดจับ'!L16+'5.น้ำโสม กรอกมา 12 เดือน'!L16+'6.วังสามหมอ กรอกแค่ปี 69มา'!L16+'7.ไชยวาน'!L16+'8.ห้วยเกิ้ง กรอกแค่ปี 69มา'!L16+'9.ประจักษ์ศิลปาคม'!L16+'10.สร้างคอม กรอกแค่ปี 69มา'!L16+'11.ทุ่งฝน ใส่12เดือนมา'!L16+'12.นายูง กรอกแค่ปี 69มา'!L16+'13.หนองวัวซอ'!L16+'14.พิบูลย์รักษ์'!L16+'15.หนองหาน'!L16+'16.กุมภวาปี กรอกแค่ปี 69มา'!L16+'17.กู่แก้ว'!L16+'18.บ้านดุง กรอกแค่ปี 69มา'!L16+'19.หนองแสง กรอกแค่ปี 69มา'!L16+'20.บ้านผือ '!L16+'21.โนนสะอาด'!L16</f>
        <v>234600.75</v>
      </c>
      <c r="M16" s="110">
        <f>+'1.อุดรธานี'!M16+'2.เพ็ญ'!M16+'3.ศรีธาตุ'!M16+'4.กุดจับ'!M16+'5.น้ำโสม กรอกมา 12 เดือน'!M16+'6.วังสามหมอ กรอกแค่ปี 69มา'!M16+'7.ไชยวาน'!M16+'8.ห้วยเกิ้ง กรอกแค่ปี 69มา'!M16+'9.ประจักษ์ศิลปาคม'!M16+'10.สร้างคอม กรอกแค่ปี 69มา'!M16+'11.ทุ่งฝน ใส่12เดือนมา'!M16+'12.นายูง กรอกแค่ปี 69มา'!M16+'13.หนองวัวซอ'!M16+'14.พิบูลย์รักษ์'!M16+'15.หนองหาน'!M16+'16.กุมภวาปี กรอกแค่ปี 69มา'!M16+'17.กู่แก้ว'!M16+'18.บ้านดุง กรอกแค่ปี 69มา'!M16+'19.หนองแสง กรอกแค่ปี 69มา'!M16+'20.บ้านผือ '!M16+'21.โนนสะอาด'!M16</f>
        <v>0</v>
      </c>
      <c r="N16" s="110" t="e">
        <f>+'1.อุดรธานี'!N16+'2.เพ็ญ'!N16+'3.ศรีธาตุ'!N16+'4.กุดจับ'!N16+'5.น้ำโสม กรอกมา 12 เดือน'!N16+'6.วังสามหมอ กรอกแค่ปี 69มา'!N16+'7.ไชยวาน'!N16+'8.ห้วยเกิ้ง กรอกแค่ปี 69มา'!N16+'9.ประจักษ์ศิลปาคม'!N16+'10.สร้างคอม กรอกแค่ปี 69มา'!N16+'11.ทุ่งฝน ใส่12เดือนมา'!N16+'12.นายูง กรอกแค่ปี 69มา'!N16+'13.หนองวัวซอ'!N16+'14.พิบูลย์รักษ์'!N16+'15.หนองหาน'!N16+'16.กุมภวาปี กรอกแค่ปี 69มา'!N16+'17.กู่แก้ว'!N16+'18.บ้านดุง กรอกแค่ปี 69มา'!N16+'19.หนองแสง กรอกแค่ปี 69มา'!N16+'20.บ้านผือ '!N16+'21.โนนสะอาด'!N16</f>
        <v>#VALUE!</v>
      </c>
      <c r="O16" s="110">
        <f>+'1.อุดรธานี'!O16+'2.เพ็ญ'!O16+'3.ศรีธาตุ'!O16+'4.กุดจับ'!O16+'5.น้ำโสม กรอกมา 12 เดือน'!O16+'6.วังสามหมอ กรอกแค่ปี 69มา'!O16+'7.ไชยวาน'!O16+'8.ห้วยเกิ้ง กรอกแค่ปี 69มา'!O16+'9.ประจักษ์ศิลปาคม'!O16+'10.สร้างคอม กรอกแค่ปี 69มา'!O16+'11.ทุ่งฝน ใส่12เดือนมา'!O16+'12.นายูง กรอกแค่ปี 69มา'!O16+'13.หนองวัวซอ'!O16+'14.พิบูลย์รักษ์'!O16+'15.หนองหาน'!O16+'16.กุมภวาปี กรอกแค่ปี 69มา'!O16+'17.กู่แก้ว'!O16+'18.บ้านดุง กรอกแค่ปี 69มา'!O16+'19.หนองแสง กรอกแค่ปี 69มา'!O16+'20.บ้านผือ '!O16+'21.โนนสะอาด'!O16</f>
        <v>0</v>
      </c>
      <c r="P16" s="110">
        <f>+'1.อุดรธานี'!P16+'2.เพ็ญ'!P16+'3.ศรีธาตุ'!P16+'4.กุดจับ'!P16+'5.น้ำโสม กรอกมา 12 เดือน'!P16+'6.วังสามหมอ กรอกแค่ปี 69มา'!P16+'7.ไชยวาน'!P16+'8.ห้วยเกิ้ง กรอกแค่ปี 69มา'!P16+'9.ประจักษ์ศิลปาคม'!P16+'10.สร้างคอม กรอกแค่ปี 69มา'!P16+'11.ทุ่งฝน ใส่12เดือนมา'!P16+'12.นายูง กรอกแค่ปี 69มา'!P16+'13.หนองวัวซอ'!P16+'14.พิบูลย์รักษ์'!P16+'15.หนองหาน'!P16+'16.กุมภวาปี กรอกแค่ปี 69มา'!P16+'17.กู่แก้ว'!P16+'18.บ้านดุง กรอกแค่ปี 69มา'!P16+'19.หนองแสง กรอกแค่ปี 69มา'!P16+'20.บ้านผือ '!P16+'21.โนนสะอาด'!P16</f>
        <v>128875.11</v>
      </c>
      <c r="Q16" s="110">
        <f>+'1.อุดรธานี'!Q16+'2.เพ็ญ'!Q16+'3.ศรีธาตุ'!Q16+'4.กุดจับ'!Q16+'5.น้ำโสม กรอกมา 12 เดือน'!Q16+'6.วังสามหมอ กรอกแค่ปี 69มา'!Q16+'7.ไชยวาน'!Q16+'8.ห้วยเกิ้ง กรอกแค่ปี 69มา'!Q16+'9.ประจักษ์ศิลปาคม'!Q16+'10.สร้างคอม กรอกแค่ปี 69มา'!Q16+'11.ทุ่งฝน ใส่12เดือนมา'!Q16+'12.นายูง กรอกแค่ปี 69มา'!Q16+'13.หนองวัวซอ'!Q16+'14.พิบูลย์รักษ์'!Q16+'15.หนองหาน'!Q16+'16.กุมภวาปี กรอกแค่ปี 69มา'!Q16+'17.กู่แก้ว'!Q16+'18.บ้านดุง กรอกแค่ปี 69มา'!Q16+'19.หนองแสง กรอกแค่ปี 69มา'!Q16+'20.บ้านผือ '!Q16+'21.โนนสะอาด'!Q16</f>
        <v>0</v>
      </c>
      <c r="R16" s="110">
        <f>+'1.อุดรธานี'!R16+'2.เพ็ญ'!R16+'3.ศรีธาตุ'!R16+'4.กุดจับ'!R16+'5.น้ำโสม กรอกมา 12 เดือน'!R16+'6.วังสามหมอ กรอกแค่ปี 69มา'!R16+'7.ไชยวาน'!R16+'8.ห้วยเกิ้ง กรอกแค่ปี 69มา'!R16+'9.ประจักษ์ศิลปาคม'!R16+'10.สร้างคอม กรอกแค่ปี 69มา'!R16+'11.ทุ่งฝน ใส่12เดือนมา'!R16+'12.นายูง กรอกแค่ปี 69มา'!R16+'13.หนองวัวซอ'!R16+'14.พิบูลย์รักษ์'!R16+'15.หนองหาน'!R16+'16.กุมภวาปี กรอกแค่ปี 69มา'!R16+'17.กู่แก้ว'!R16+'18.บ้านดุง กรอกแค่ปี 69มา'!R16+'19.หนองแสง กรอกแค่ปี 69มา'!R16+'20.บ้านผือ '!R16+'21.โนนสะอาด'!R16</f>
        <v>86683</v>
      </c>
      <c r="S16" s="110">
        <f>+'1.อุดรธานี'!S16+'2.เพ็ญ'!S16+'3.ศรีธาตุ'!S16+'4.กุดจับ'!S16+'5.น้ำโสม กรอกมา 12 เดือน'!S16+'6.วังสามหมอ กรอกแค่ปี 69มา'!S16+'7.ไชยวาน'!S16+'8.ห้วยเกิ้ง กรอกแค่ปี 69มา'!S16+'9.ประจักษ์ศิลปาคม'!S16+'10.สร้างคอม กรอกแค่ปี 69มา'!S16+'11.ทุ่งฝน ใส่12เดือนมา'!S16+'12.นายูง กรอกแค่ปี 69มา'!S16+'13.หนองวัวซอ'!S16+'14.พิบูลย์รักษ์'!S16+'15.หนองหาน'!S16+'16.กุมภวาปี กรอกแค่ปี 69มา'!S16+'17.กู่แก้ว'!S16+'18.บ้านดุง กรอกแค่ปี 69มา'!S16+'19.หนองแสง กรอกแค่ปี 69มา'!S16+'20.บ้านผือ '!S16+'21.โนนสะอาด'!S16</f>
        <v>0</v>
      </c>
      <c r="T16" s="110" t="e">
        <f>+'1.อุดรธานี'!T16+'2.เพ็ญ'!T16+'3.ศรีธาตุ'!T16+'4.กุดจับ'!T16+'5.น้ำโสม กรอกมา 12 เดือน'!T16+'6.วังสามหมอ กรอกแค่ปี 69มา'!T16+'7.ไชยวาน'!T16+'8.ห้วยเกิ้ง กรอกแค่ปี 69มา'!T16+'9.ประจักษ์ศิลปาคม'!T16+'10.สร้างคอม กรอกแค่ปี 69มา'!T16+'11.ทุ่งฝน ใส่12เดือนมา'!T16+'12.นายูง กรอกแค่ปี 69มา'!T16+'13.หนองวัวซอ'!T16+'14.พิบูลย์รักษ์'!T16+'15.หนองหาน'!T16+'16.กุมภวาปี กรอกแค่ปี 69มา'!T16+'17.กู่แก้ว'!T16+'18.บ้านดุง กรอกแค่ปี 69มา'!T16+'19.หนองแสง กรอกแค่ปี 69มา'!T16+'20.บ้านผือ '!T16+'21.โนนสะอาด'!T16</f>
        <v>#VALUE!</v>
      </c>
      <c r="U16" s="110">
        <f>+'1.อุดรธานี'!U16+'2.เพ็ญ'!U16+'3.ศรีธาตุ'!U16+'4.กุดจับ'!U16+'5.น้ำโสม กรอกมา 12 เดือน'!U16+'6.วังสามหมอ กรอกแค่ปี 69มา'!U16+'7.ไชยวาน'!U16+'8.ห้วยเกิ้ง กรอกแค่ปี 69มา'!U16+'9.ประจักษ์ศิลปาคม'!U16+'10.สร้างคอม กรอกแค่ปี 69มา'!U16+'11.ทุ่งฝน ใส่12เดือนมา'!U16+'12.นายูง กรอกแค่ปี 69มา'!U16+'13.หนองวัวซอ'!U16+'14.พิบูลย์รักษ์'!U16+'15.หนองหาน'!U16+'16.กุมภวาปี กรอกแค่ปี 69มา'!U16+'17.กู่แก้ว'!U16+'18.บ้านดุง กรอกแค่ปี 69มา'!U16+'19.หนองแสง กรอกแค่ปี 69มา'!U16+'20.บ้านผือ '!U16+'21.โนนสะอาด'!U16</f>
        <v>0</v>
      </c>
      <c r="V16" s="110">
        <f>+'1.อุดรธานี'!V16+'2.เพ็ญ'!V16+'3.ศรีธาตุ'!V16+'4.กุดจับ'!V16+'5.น้ำโสม กรอกมา 12 เดือน'!V16+'6.วังสามหมอ กรอกแค่ปี 69มา'!V16+'7.ไชยวาน'!V16+'8.ห้วยเกิ้ง กรอกแค่ปี 69มา'!V16+'9.ประจักษ์ศิลปาคม'!V16+'10.สร้างคอม กรอกแค่ปี 69มา'!V16+'11.ทุ่งฝน ใส่12เดือนมา'!V16+'12.นายูง กรอกแค่ปี 69มา'!V16+'13.หนองวัวซอ'!V16+'14.พิบูลย์รักษ์'!V16+'15.หนองหาน'!V16+'16.กุมภวาปี กรอกแค่ปี 69มา'!V16+'17.กู่แก้ว'!V16+'18.บ้านดุง กรอกแค่ปี 69มา'!V16+'19.หนองแสง กรอกแค่ปี 69มา'!V16+'20.บ้านผือ '!V16+'21.โนนสะอาด'!V16</f>
        <v>149771.26</v>
      </c>
      <c r="W16" s="110">
        <f>+'1.อุดรธานี'!W16+'2.เพ็ญ'!W16+'3.ศรีธาตุ'!W16+'4.กุดจับ'!W16+'5.น้ำโสม กรอกมา 12 เดือน'!W16+'6.วังสามหมอ กรอกแค่ปี 69มา'!W16+'7.ไชยวาน'!W16+'8.ห้วยเกิ้ง กรอกแค่ปี 69มา'!W16+'9.ประจักษ์ศิลปาคม'!W16+'10.สร้างคอม กรอกแค่ปี 69มา'!W16+'11.ทุ่งฝน ใส่12เดือนมา'!W16+'12.นายูง กรอกแค่ปี 69มา'!W16+'13.หนองวัวซอ'!W16+'14.พิบูลย์รักษ์'!W16+'15.หนองหาน'!W16+'16.กุมภวาปี กรอกแค่ปี 69มา'!W16+'17.กู่แก้ว'!W16+'18.บ้านดุง กรอกแค่ปี 69มา'!W16+'19.หนองแสง กรอกแค่ปี 69มา'!W16+'20.บ้านผือ '!W16+'21.โนนสะอาด'!W16</f>
        <v>0</v>
      </c>
      <c r="X16" s="110">
        <f>+'1.อุดรธานี'!X16+'2.เพ็ญ'!X16+'3.ศรีธาตุ'!X16+'4.กุดจับ'!X16+'5.น้ำโสม กรอกมา 12 เดือน'!X16+'6.วังสามหมอ กรอกแค่ปี 69มา'!X16+'7.ไชยวาน'!X16+'8.ห้วยเกิ้ง กรอกแค่ปี 69มา'!X16+'9.ประจักษ์ศิลปาคม'!X16+'10.สร้างคอม กรอกแค่ปี 69มา'!X16+'11.ทุ่งฝน ใส่12เดือนมา'!X16+'12.นายูง กรอกแค่ปี 69มา'!X16+'13.หนองวัวซอ'!X16+'14.พิบูลย์รักษ์'!X16+'15.หนองหาน'!X16+'16.กุมภวาปี กรอกแค่ปี 69มา'!X16+'17.กู่แก้ว'!X16+'18.บ้านดุง กรอกแค่ปี 69มา'!X16+'19.หนองแสง กรอกแค่ปี 69มา'!X16+'20.บ้านผือ '!X16+'21.โนนสะอาด'!X16</f>
        <v>210656.29</v>
      </c>
      <c r="Y16" s="110">
        <f>+'1.อุดรธานี'!Y16+'2.เพ็ญ'!Y16+'3.ศรีธาตุ'!Y16+'4.กุดจับ'!Y16+'5.น้ำโสม กรอกมา 12 เดือน'!Y16+'6.วังสามหมอ กรอกแค่ปี 69มา'!Y16+'7.ไชยวาน'!Y16+'8.ห้วยเกิ้ง กรอกแค่ปี 69มา'!Y16+'9.ประจักษ์ศิลปาคม'!Y16+'10.สร้างคอม กรอกแค่ปี 69มา'!Y16+'11.ทุ่งฝน ใส่12เดือนมา'!Y16+'12.นายูง กรอกแค่ปี 69มา'!Y16+'13.หนองวัวซอ'!Y16+'14.พิบูลย์รักษ์'!Y16+'15.หนองหาน'!Y16+'16.กุมภวาปี กรอกแค่ปี 69มา'!Y16+'17.กู่แก้ว'!Y16+'18.บ้านดุง กรอกแค่ปี 69มา'!Y16+'19.หนองแสง กรอกแค่ปี 69มา'!Y16+'20.บ้านผือ '!Y16+'21.โนนสะอาด'!Y16</f>
        <v>0</v>
      </c>
      <c r="Z16" s="110" t="e">
        <f>+'1.อุดรธานี'!Z16+'2.เพ็ญ'!Z16+'3.ศรีธาตุ'!Z16+'4.กุดจับ'!Z16+'5.น้ำโสม กรอกมา 12 เดือน'!Z16+'6.วังสามหมอ กรอกแค่ปี 69มา'!Z16+'7.ไชยวาน'!Z16+'8.ห้วยเกิ้ง กรอกแค่ปี 69มา'!Z16+'9.ประจักษ์ศิลปาคม'!Z16+'10.สร้างคอม กรอกแค่ปี 69มา'!Z16+'11.ทุ่งฝน ใส่12เดือนมา'!Z16+'12.นายูง กรอกแค่ปี 69มา'!Z16+'13.หนองวัวซอ'!Z16+'14.พิบูลย์รักษ์'!Z16+'15.หนองหาน'!Z16+'16.กุมภวาปี กรอกแค่ปี 69มา'!Z16+'17.กู่แก้ว'!Z16+'18.บ้านดุง กรอกแค่ปี 69มา'!Z16+'19.หนองแสง กรอกแค่ปี 69มา'!Z16+'20.บ้านผือ '!Z16+'21.โนนสะอาด'!Z16</f>
        <v>#VALUE!</v>
      </c>
      <c r="AA16" s="110">
        <f>+'1.อุดรธานี'!AA16+'2.เพ็ญ'!AA16+'3.ศรีธาตุ'!AA16+'4.กุดจับ'!AA16+'5.น้ำโสม กรอกมา 12 เดือน'!AA16+'6.วังสามหมอ กรอกแค่ปี 69มา'!AA16+'7.ไชยวาน'!AA16+'8.ห้วยเกิ้ง กรอกแค่ปี 69มา'!AA16+'9.ประจักษ์ศิลปาคม'!AA16+'10.สร้างคอม กรอกแค่ปี 69มา'!AA16+'11.ทุ่งฝน ใส่12เดือนมา'!AA16+'12.นายูง กรอกแค่ปี 69มา'!AA16+'13.หนองวัวซอ'!AA16+'14.พิบูลย์รักษ์'!AA16+'15.หนองหาน'!AA16+'16.กุมภวาปี กรอกแค่ปี 69มา'!AA16+'17.กู่แก้ว'!AA16+'18.บ้านดุง กรอกแค่ปี 69มา'!AA16+'19.หนองแสง กรอกแค่ปี 69มา'!AA16+'20.บ้านผือ '!AA16+'21.โนนสะอาด'!AA16</f>
        <v>0</v>
      </c>
      <c r="AB16" s="110" t="e">
        <f>+'1.อุดรธานี'!AB16+'2.เพ็ญ'!AB16+'3.ศรีธาตุ'!AB16+'4.กุดจับ'!AB16+'5.น้ำโสม กรอกมา 12 เดือน'!AB16+'6.วังสามหมอ กรอกแค่ปี 69มา'!AB16+'7.ไชยวาน'!AB16+'8.ห้วยเกิ้ง กรอกแค่ปี 69มา'!AB16+'9.ประจักษ์ศิลปาคม'!AB16+'10.สร้างคอม กรอกแค่ปี 69มา'!AB16+'11.ทุ่งฝน ใส่12เดือนมา'!AB16+'12.นายูง กรอกแค่ปี 69มา'!AB16+'13.หนองวัวซอ'!AB16+'14.พิบูลย์รักษ์'!AB16+'15.หนองหาน'!AB16+'16.กุมภวาปี กรอกแค่ปี 69มา'!AB16+'17.กู่แก้ว'!AB16+'18.บ้านดุง กรอกแค่ปี 69มา'!AB16+'19.หนองแสง กรอกแค่ปี 69มา'!AB16+'20.บ้านผือ '!AB16+'21.โนนสะอาด'!AB16</f>
        <v>#VALUE!</v>
      </c>
      <c r="AC16" s="110">
        <f>+'1.อุดรธานี'!AC16+'2.เพ็ญ'!AC16+'3.ศรีธาตุ'!AC16+'4.กุดจับ'!AC16+'5.น้ำโสม กรอกมา 12 เดือน'!AC16+'6.วังสามหมอ กรอกแค่ปี 69มา'!AC16+'7.ไชยวาน'!AC16+'8.ห้วยเกิ้ง กรอกแค่ปี 69มา'!AC16+'9.ประจักษ์ศิลปาคม'!AC16+'10.สร้างคอม กรอกแค่ปี 69มา'!AC16+'11.ทุ่งฝน ใส่12เดือนมา'!AC16+'12.นายูง กรอกแค่ปี 69มา'!AC16+'13.หนองวัวซอ'!AC16+'14.พิบูลย์รักษ์'!AC16+'15.หนองหาน'!AC16+'16.กุมภวาปี กรอกแค่ปี 69มา'!AC16+'17.กู่แก้ว'!AC16+'18.บ้านดุง กรอกแค่ปี 69มา'!AC16+'19.หนองแสง กรอกแค่ปี 69มา'!AC16+'20.บ้านผือ '!AC16+'21.โนนสะอาด'!AC16</f>
        <v>0</v>
      </c>
      <c r="AD16" s="110" t="e">
        <f t="shared" si="0"/>
        <v>#VALUE!</v>
      </c>
      <c r="AE16" s="111" t="e">
        <f t="shared" si="1"/>
        <v>#VALUE!</v>
      </c>
      <c r="AF16" s="110" t="e">
        <f t="shared" si="2"/>
        <v>#VALUE!</v>
      </c>
      <c r="AG16" s="111" t="e">
        <f t="shared" si="3"/>
        <v>#VALUE!</v>
      </c>
    </row>
    <row r="17" spans="2:33" ht="24" customHeight="1">
      <c r="B17" s="109"/>
      <c r="C17" s="109"/>
      <c r="D17" s="109" t="s">
        <v>17</v>
      </c>
      <c r="E17" s="110">
        <f>+'1.อุดรธานี'!E17+'2.เพ็ญ'!E17+'3.ศรีธาตุ'!E17+'4.กุดจับ'!E17+'5.น้ำโสม กรอกมา 12 เดือน'!E17+'6.วังสามหมอ กรอกแค่ปี 69มา'!E17+'7.ไชยวาน'!E17+'8.ห้วยเกิ้ง กรอกแค่ปี 69มา'!E17+'9.ประจักษ์ศิลปาคม'!E17+'10.สร้างคอม กรอกแค่ปี 69มา'!E17+'11.ทุ่งฝน ใส่12เดือนมา'!E17+'12.นายูง กรอกแค่ปี 69มา'!E17+'13.หนองวัวซอ'!E17+'14.พิบูลย์รักษ์'!E17+'15.หนองหาน'!E17+'16.กุมภวาปี กรอกแค่ปี 69มา'!E17+'17.กู่แก้ว'!E17+'18.บ้านดุง กรอกแค่ปี 69มา'!E17+'19.หนองแสง กรอกแค่ปี 69มา'!E17+'20.บ้านผือ '!E17+'21.โนนสะอาด'!E17</f>
        <v>474611689.15006721</v>
      </c>
      <c r="F17" s="110">
        <f>+'1.อุดรธานี'!F17+'2.เพ็ญ'!F17+'3.ศรีธาตุ'!F17+'4.กุดจับ'!F17+'5.น้ำโสม กรอกมา 12 เดือน'!F17+'6.วังสามหมอ กรอกแค่ปี 69มา'!F17+'7.ไชยวาน'!F17+'8.ห้วยเกิ้ง กรอกแค่ปี 69มา'!F17+'9.ประจักษ์ศิลปาคม'!F17+'10.สร้างคอม กรอกแค่ปี 69มา'!F17+'11.ทุ่งฝน ใส่12เดือนมา'!F17+'12.นายูง กรอกแค่ปี 69มา'!F17+'13.หนองวัวซอ'!F17+'14.พิบูลย์รักษ์'!F17+'15.หนองหาน'!F17+'16.กุมภวาปี กรอกแค่ปี 69มา'!F17+'17.กู่แก้ว'!F17+'18.บ้านดุง กรอกแค่ปี 69มา'!F17+'19.หนองแสง กรอกแค่ปี 69มา'!F17+'20.บ้านผือ '!F17+'21.โนนสะอาด'!F17</f>
        <v>12812534.199999999</v>
      </c>
      <c r="G17" s="110">
        <f>+'1.อุดรธานี'!G17+'2.เพ็ญ'!G17+'3.ศรีธาตุ'!G17+'4.กุดจับ'!G17+'5.น้ำโสม กรอกมา 12 เดือน'!G17+'6.วังสามหมอ กรอกแค่ปี 69มา'!G17+'7.ไชยวาน'!G17+'8.ห้วยเกิ้ง กรอกแค่ปี 69มา'!G17+'9.ประจักษ์ศิลปาคม'!G17+'10.สร้างคอม กรอกแค่ปี 69มา'!G17+'11.ทุ่งฝน ใส่12เดือนมา'!G17+'12.นายูง กรอกแค่ปี 69มา'!G17+'13.หนองวัวซอ'!G17+'14.พิบูลย์รักษ์'!G17+'15.หนองหาน'!G17+'16.กุมภวาปี กรอกแค่ปี 69มา'!G17+'17.กู่แก้ว'!G17+'18.บ้านดุง กรอกแค่ปี 69มา'!G17+'19.หนองแสง กรอกแค่ปี 69มา'!G17+'20.บ้านผือ '!G17+'21.โนนสะอาด'!G17</f>
        <v>6999769.8499999996</v>
      </c>
      <c r="H17" s="110">
        <f>+'1.อุดรธานี'!H17+'2.เพ็ญ'!H17+'3.ศรีธาตุ'!H17+'4.กุดจับ'!H17+'5.น้ำโสม กรอกมา 12 เดือน'!H17+'6.วังสามหมอ กรอกแค่ปี 69มา'!H17+'7.ไชยวาน'!H17+'8.ห้วยเกิ้ง กรอกแค่ปี 69มา'!H17+'9.ประจักษ์ศิลปาคม'!H17+'10.สร้างคอม กรอกแค่ปี 69มา'!H17+'11.ทุ่งฝน ใส่12เดือนมา'!H17+'12.นายูง กรอกแค่ปี 69มา'!H17+'13.หนองวัวซอ'!H17+'14.พิบูลย์รักษ์'!H17+'15.หนองหาน'!H17+'16.กุมภวาปี กรอกแค่ปี 69มา'!H17+'17.กู่แก้ว'!H17+'18.บ้านดุง กรอกแค่ปี 69มา'!H17+'19.หนองแสง กรอกแค่ปี 69มา'!H17+'20.บ้านผือ '!H17+'21.โนนสะอาด'!H17</f>
        <v>460843</v>
      </c>
      <c r="I17" s="110">
        <f>+'1.อุดรธานี'!I17+'2.เพ็ญ'!I17+'3.ศรีธาตุ'!I17+'4.กุดจับ'!I17+'5.น้ำโสม กรอกมา 12 เดือน'!I17+'6.วังสามหมอ กรอกแค่ปี 69มา'!I17+'7.ไชยวาน'!I17+'8.ห้วยเกิ้ง กรอกแค่ปี 69มา'!I17+'9.ประจักษ์ศิลปาคม'!I17+'10.สร้างคอม กรอกแค่ปี 69มา'!I17+'11.ทุ่งฝน ใส่12เดือนมา'!I17+'12.นายูง กรอกแค่ปี 69มา'!I17+'13.หนองวัวซอ'!I17+'14.พิบูลย์รักษ์'!I17+'15.หนองหาน'!I17+'16.กุมภวาปี กรอกแค่ปี 69มา'!I17+'17.กู่แก้ว'!I17+'18.บ้านดุง กรอกแค่ปี 69มา'!I17+'19.หนองแสง กรอกแค่ปี 69มา'!I17+'20.บ้านผือ '!I17+'21.โนนสะอาด'!I17</f>
        <v>0</v>
      </c>
      <c r="J17" s="110">
        <f>+'1.อุดรธานี'!J17+'2.เพ็ญ'!J17+'3.ศรีธาตุ'!J17+'4.กุดจับ'!J17+'5.น้ำโสม กรอกมา 12 เดือน'!J17+'6.วังสามหมอ กรอกแค่ปี 69มา'!J17+'7.ไชยวาน'!J17+'8.ห้วยเกิ้ง กรอกแค่ปี 69มา'!J17+'9.ประจักษ์ศิลปาคม'!J17+'10.สร้างคอม กรอกแค่ปี 69มา'!J17+'11.ทุ่งฝน ใส่12เดือนมา'!J17+'12.นายูง กรอกแค่ปี 69มา'!J17+'13.หนองวัวซอ'!J17+'14.พิบูลย์รักษ์'!J17+'15.หนองหาน'!J17+'16.กุมภวาปี กรอกแค่ปี 69มา'!J17+'17.กู่แก้ว'!J17+'18.บ้านดุง กรอกแค่ปี 69มา'!J17+'19.หนองแสง กรอกแค่ปี 69มา'!J17+'20.บ้านผือ '!J17+'21.โนนสะอาด'!J17</f>
        <v>381135.95</v>
      </c>
      <c r="K17" s="110">
        <f>+'1.อุดรธานี'!K17+'2.เพ็ญ'!K17+'3.ศรีธาตุ'!K17+'4.กุดจับ'!K17+'5.น้ำโสม กรอกมา 12 เดือน'!K17+'6.วังสามหมอ กรอกแค่ปี 69มา'!K17+'7.ไชยวาน'!K17+'8.ห้วยเกิ้ง กรอกแค่ปี 69มา'!K17+'9.ประจักษ์ศิลปาคม'!K17+'10.สร้างคอม กรอกแค่ปี 69มา'!K17+'11.ทุ่งฝน ใส่12เดือนมา'!K17+'12.นายูง กรอกแค่ปี 69มา'!K17+'13.หนองวัวซอ'!K17+'14.พิบูลย์รักษ์'!K17+'15.หนองหาน'!K17+'16.กุมภวาปี กรอกแค่ปี 69มา'!K17+'17.กู่แก้ว'!K17+'18.บ้านดุง กรอกแค่ปี 69มา'!K17+'19.หนองแสง กรอกแค่ปี 69มา'!K17+'20.บ้านผือ '!K17+'21.โนนสะอาด'!K17</f>
        <v>0</v>
      </c>
      <c r="L17" s="110">
        <f>+'1.อุดรธานี'!L17+'2.เพ็ญ'!L17+'3.ศรีธาตุ'!L17+'4.กุดจับ'!L17+'5.น้ำโสม กรอกมา 12 เดือน'!L17+'6.วังสามหมอ กรอกแค่ปี 69มา'!L17+'7.ไชยวาน'!L17+'8.ห้วยเกิ้ง กรอกแค่ปี 69มา'!L17+'9.ประจักษ์ศิลปาคม'!L17+'10.สร้างคอม กรอกแค่ปี 69มา'!L17+'11.ทุ่งฝน ใส่12เดือนมา'!L17+'12.นายูง กรอกแค่ปี 69มา'!L17+'13.หนองวัวซอ'!L17+'14.พิบูลย์รักษ์'!L17+'15.หนองหาน'!L17+'16.กุมภวาปี กรอกแค่ปี 69มา'!L17+'17.กู่แก้ว'!L17+'18.บ้านดุง กรอกแค่ปี 69มา'!L17+'19.หนองแสง กรอกแค่ปี 69มา'!L17+'20.บ้านผือ '!L17+'21.โนนสะอาด'!L17</f>
        <v>326133.59999999998</v>
      </c>
      <c r="M17" s="110">
        <f>+'1.อุดรธานี'!M17+'2.เพ็ญ'!M17+'3.ศรีธาตุ'!M17+'4.กุดจับ'!M17+'5.น้ำโสม กรอกมา 12 เดือน'!M17+'6.วังสามหมอ กรอกแค่ปี 69มา'!M17+'7.ไชยวาน'!M17+'8.ห้วยเกิ้ง กรอกแค่ปี 69มา'!M17+'9.ประจักษ์ศิลปาคม'!M17+'10.สร้างคอม กรอกแค่ปี 69มา'!M17+'11.ทุ่งฝน ใส่12เดือนมา'!M17+'12.นายูง กรอกแค่ปี 69มา'!M17+'13.หนองวัวซอ'!M17+'14.พิบูลย์รักษ์'!M17+'15.หนองหาน'!M17+'16.กุมภวาปี กรอกแค่ปี 69มา'!M17+'17.กู่แก้ว'!M17+'18.บ้านดุง กรอกแค่ปี 69มา'!M17+'19.หนองแสง กรอกแค่ปี 69มา'!M17+'20.บ้านผือ '!M17+'21.โนนสะอาด'!M17</f>
        <v>0</v>
      </c>
      <c r="N17" s="110">
        <f>+'1.อุดรธานี'!N17+'2.เพ็ญ'!N17+'3.ศรีธาตุ'!N17+'4.กุดจับ'!N17+'5.น้ำโสม กรอกมา 12 เดือน'!N17+'6.วังสามหมอ กรอกแค่ปี 69มา'!N17+'7.ไชยวาน'!N17+'8.ห้วยเกิ้ง กรอกแค่ปี 69มา'!N17+'9.ประจักษ์ศิลปาคม'!N17+'10.สร้างคอม กรอกแค่ปี 69มา'!N17+'11.ทุ่งฝน ใส่12เดือนมา'!N17+'12.นายูง กรอกแค่ปี 69มา'!N17+'13.หนองวัวซอ'!N17+'14.พิบูลย์รักษ์'!N17+'15.หนองหาน'!N17+'16.กุมภวาปี กรอกแค่ปี 69มา'!N17+'17.กู่แก้ว'!N17+'18.บ้านดุง กรอกแค่ปี 69มา'!N17+'19.หนองแสง กรอกแค่ปี 69มา'!N17+'20.บ้านผือ '!N17+'21.โนนสะอาด'!N17</f>
        <v>275397.75</v>
      </c>
      <c r="O17" s="110">
        <f>+'1.อุดรธานี'!O17+'2.เพ็ญ'!O17+'3.ศรีธาตุ'!O17+'4.กุดจับ'!O17+'5.น้ำโสม กรอกมา 12 เดือน'!O17+'6.วังสามหมอ กรอกแค่ปี 69มา'!O17+'7.ไชยวาน'!O17+'8.ห้วยเกิ้ง กรอกแค่ปี 69มา'!O17+'9.ประจักษ์ศิลปาคม'!O17+'10.สร้างคอม กรอกแค่ปี 69มา'!O17+'11.ทุ่งฝน ใส่12เดือนมา'!O17+'12.นายูง กรอกแค่ปี 69มา'!O17+'13.หนองวัวซอ'!O17+'14.พิบูลย์รักษ์'!O17+'15.หนองหาน'!O17+'16.กุมภวาปี กรอกแค่ปี 69มา'!O17+'17.กู่แก้ว'!O17+'18.บ้านดุง กรอกแค่ปี 69มา'!O17+'19.หนองแสง กรอกแค่ปี 69มา'!O17+'20.บ้านผือ '!O17+'21.โนนสะอาด'!O17</f>
        <v>0</v>
      </c>
      <c r="P17" s="110">
        <f>+'1.อุดรธานี'!P17+'2.เพ็ญ'!P17+'3.ศรีธาตุ'!P17+'4.กุดจับ'!P17+'5.น้ำโสม กรอกมา 12 เดือน'!P17+'6.วังสามหมอ กรอกแค่ปี 69มา'!P17+'7.ไชยวาน'!P17+'8.ห้วยเกิ้ง กรอกแค่ปี 69มา'!P17+'9.ประจักษ์ศิลปาคม'!P17+'10.สร้างคอม กรอกแค่ปี 69มา'!P17+'11.ทุ่งฝน ใส่12เดือนมา'!P17+'12.นายูง กรอกแค่ปี 69มา'!P17+'13.หนองวัวซอ'!P17+'14.พิบูลย์รักษ์'!P17+'15.หนองหาน'!P17+'16.กุมภวาปี กรอกแค่ปี 69มา'!P17+'17.กู่แก้ว'!P17+'18.บ้านดุง กรอกแค่ปี 69มา'!P17+'19.หนองแสง กรอกแค่ปี 69มา'!P17+'20.บ้านผือ '!P17+'21.โนนสะอาด'!P17</f>
        <v>415767.51</v>
      </c>
      <c r="Q17" s="110">
        <f>+'1.อุดรธานี'!Q17+'2.เพ็ญ'!Q17+'3.ศรีธาตุ'!Q17+'4.กุดจับ'!Q17+'5.น้ำโสม กรอกมา 12 เดือน'!Q17+'6.วังสามหมอ กรอกแค่ปี 69มา'!Q17+'7.ไชยวาน'!Q17+'8.ห้วยเกิ้ง กรอกแค่ปี 69มา'!Q17+'9.ประจักษ์ศิลปาคม'!Q17+'10.สร้างคอม กรอกแค่ปี 69มา'!Q17+'11.ทุ่งฝน ใส่12เดือนมา'!Q17+'12.นายูง กรอกแค่ปี 69มา'!Q17+'13.หนองวัวซอ'!Q17+'14.พิบูลย์รักษ์'!Q17+'15.หนองหาน'!Q17+'16.กุมภวาปี กรอกแค่ปี 69มา'!Q17+'17.กู่แก้ว'!Q17+'18.บ้านดุง กรอกแค่ปี 69มา'!Q17+'19.หนองแสง กรอกแค่ปี 69มา'!Q17+'20.บ้านผือ '!Q17+'21.โนนสะอาด'!Q17</f>
        <v>0</v>
      </c>
      <c r="R17" s="110">
        <f>+'1.อุดรธานี'!R17+'2.เพ็ญ'!R17+'3.ศรีธาตุ'!R17+'4.กุดจับ'!R17+'5.น้ำโสม กรอกมา 12 เดือน'!R17+'6.วังสามหมอ กรอกแค่ปี 69มา'!R17+'7.ไชยวาน'!R17+'8.ห้วยเกิ้ง กรอกแค่ปี 69มา'!R17+'9.ประจักษ์ศิลปาคม'!R17+'10.สร้างคอม กรอกแค่ปี 69มา'!R17+'11.ทุ่งฝน ใส่12เดือนมา'!R17+'12.นายูง กรอกแค่ปี 69มา'!R17+'13.หนองวัวซอ'!R17+'14.พิบูลย์รักษ์'!R17+'15.หนองหาน'!R17+'16.กุมภวาปี กรอกแค่ปี 69มา'!R17+'17.กู่แก้ว'!R17+'18.บ้านดุง กรอกแค่ปี 69มา'!R17+'19.หนองแสง กรอกแค่ปี 69มา'!R17+'20.บ้านผือ '!R17+'21.โนนสะอาด'!R17</f>
        <v>743713.39</v>
      </c>
      <c r="S17" s="110">
        <f>+'1.อุดรธานี'!S17+'2.เพ็ญ'!S17+'3.ศรีธาตุ'!S17+'4.กุดจับ'!S17+'5.น้ำโสม กรอกมา 12 เดือน'!S17+'6.วังสามหมอ กรอกแค่ปี 69มา'!S17+'7.ไชยวาน'!S17+'8.ห้วยเกิ้ง กรอกแค่ปี 69มา'!S17+'9.ประจักษ์ศิลปาคม'!S17+'10.สร้างคอม กรอกแค่ปี 69มา'!S17+'11.ทุ่งฝน ใส่12เดือนมา'!S17+'12.นายูง กรอกแค่ปี 69มา'!S17+'13.หนองวัวซอ'!S17+'14.พิบูลย์รักษ์'!S17+'15.หนองหาน'!S17+'16.กุมภวาปี กรอกแค่ปี 69มา'!S17+'17.กู่แก้ว'!S17+'18.บ้านดุง กรอกแค่ปี 69มา'!S17+'19.หนองแสง กรอกแค่ปี 69มา'!S17+'20.บ้านผือ '!S17+'21.โนนสะอาด'!S17</f>
        <v>0</v>
      </c>
      <c r="T17" s="110">
        <f>+'1.อุดรธานี'!T17+'2.เพ็ญ'!T17+'3.ศรีธาตุ'!T17+'4.กุดจับ'!T17+'5.น้ำโสม กรอกมา 12 เดือน'!T17+'6.วังสามหมอ กรอกแค่ปี 69มา'!T17+'7.ไชยวาน'!T17+'8.ห้วยเกิ้ง กรอกแค่ปี 69มา'!T17+'9.ประจักษ์ศิลปาคม'!T17+'10.สร้างคอม กรอกแค่ปี 69มา'!T17+'11.ทุ่งฝน ใส่12เดือนมา'!T17+'12.นายูง กรอกแค่ปี 69มา'!T17+'13.หนองวัวซอ'!T17+'14.พิบูลย์รักษ์'!T17+'15.หนองหาน'!T17+'16.กุมภวาปี กรอกแค่ปี 69มา'!T17+'17.กู่แก้ว'!T17+'18.บ้านดุง กรอกแค่ปี 69มา'!T17+'19.หนองแสง กรอกแค่ปี 69มา'!T17+'20.บ้านผือ '!T17+'21.โนนสะอาด'!T17</f>
        <v>275319.98</v>
      </c>
      <c r="U17" s="110">
        <f>+'1.อุดรธานี'!U17+'2.เพ็ญ'!U17+'3.ศรีธาตุ'!U17+'4.กุดจับ'!U17+'5.น้ำโสม กรอกมา 12 เดือน'!U17+'6.วังสามหมอ กรอกแค่ปี 69มา'!U17+'7.ไชยวาน'!U17+'8.ห้วยเกิ้ง กรอกแค่ปี 69มา'!U17+'9.ประจักษ์ศิลปาคม'!U17+'10.สร้างคอม กรอกแค่ปี 69มา'!U17+'11.ทุ่งฝน ใส่12เดือนมา'!U17+'12.นายูง กรอกแค่ปี 69มา'!U17+'13.หนองวัวซอ'!U17+'14.พิบูลย์รักษ์'!U17+'15.หนองหาน'!U17+'16.กุมภวาปี กรอกแค่ปี 69มา'!U17+'17.กู่แก้ว'!U17+'18.บ้านดุง กรอกแค่ปี 69มา'!U17+'19.หนองแสง กรอกแค่ปี 69มา'!U17+'20.บ้านผือ '!U17+'21.โนนสะอาด'!U17</f>
        <v>0</v>
      </c>
      <c r="V17" s="110">
        <f>+'1.อุดรธานี'!V17+'2.เพ็ญ'!V17+'3.ศรีธาตุ'!V17+'4.กุดจับ'!V17+'5.น้ำโสม กรอกมา 12 เดือน'!V17+'6.วังสามหมอ กรอกแค่ปี 69มา'!V17+'7.ไชยวาน'!V17+'8.ห้วยเกิ้ง กรอกแค่ปี 69มา'!V17+'9.ประจักษ์ศิลปาคม'!V17+'10.สร้างคอม กรอกแค่ปี 69มา'!V17+'11.ทุ่งฝน ใส่12เดือนมา'!V17+'12.นายูง กรอกแค่ปี 69มา'!V17+'13.หนองวัวซอ'!V17+'14.พิบูลย์รักษ์'!V17+'15.หนองหาน'!V17+'16.กุมภวาปี กรอกแค่ปี 69มา'!V17+'17.กู่แก้ว'!V17+'18.บ้านดุง กรอกแค่ปี 69มา'!V17+'19.หนองแสง กรอกแค่ปี 69มา'!V17+'20.บ้านผือ '!V17+'21.โนนสะอาด'!V17</f>
        <v>357188.41</v>
      </c>
      <c r="W17" s="110">
        <f>+'1.อุดรธานี'!W17+'2.เพ็ญ'!W17+'3.ศรีธาตุ'!W17+'4.กุดจับ'!W17+'5.น้ำโสม กรอกมา 12 เดือน'!W17+'6.วังสามหมอ กรอกแค่ปี 69มา'!W17+'7.ไชยวาน'!W17+'8.ห้วยเกิ้ง กรอกแค่ปี 69มา'!W17+'9.ประจักษ์ศิลปาคม'!W17+'10.สร้างคอม กรอกแค่ปี 69มา'!W17+'11.ทุ่งฝน ใส่12เดือนมา'!W17+'12.นายูง กรอกแค่ปี 69มา'!W17+'13.หนองวัวซอ'!W17+'14.พิบูลย์รักษ์'!W17+'15.หนองหาน'!W17+'16.กุมภวาปี กรอกแค่ปี 69มา'!W17+'17.กู่แก้ว'!W17+'18.บ้านดุง กรอกแค่ปี 69มา'!W17+'19.หนองแสง กรอกแค่ปี 69มา'!W17+'20.บ้านผือ '!W17+'21.โนนสะอาด'!W17</f>
        <v>0</v>
      </c>
      <c r="X17" s="110">
        <f>+'1.อุดรธานี'!X17+'2.เพ็ญ'!X17+'3.ศรีธาตุ'!X17+'4.กุดจับ'!X17+'5.น้ำโสม กรอกมา 12 เดือน'!X17+'6.วังสามหมอ กรอกแค่ปี 69มา'!X17+'7.ไชยวาน'!X17+'8.ห้วยเกิ้ง กรอกแค่ปี 69มา'!X17+'9.ประจักษ์ศิลปาคม'!X17+'10.สร้างคอม กรอกแค่ปี 69มา'!X17+'11.ทุ่งฝน ใส่12เดือนมา'!X17+'12.นายูง กรอกแค่ปี 69มา'!X17+'13.หนองวัวซอ'!X17+'14.พิบูลย์รักษ์'!X17+'15.หนองหาน'!X17+'16.กุมภวาปี กรอกแค่ปี 69มา'!X17+'17.กู่แก้ว'!X17+'18.บ้านดุง กรอกแค่ปี 69มา'!X17+'19.หนองแสง กรอกแค่ปี 69มา'!X17+'20.บ้านผือ '!X17+'21.โนนสะอาด'!X17</f>
        <v>293921.46999999997</v>
      </c>
      <c r="Y17" s="110">
        <f>+'1.อุดรธานี'!Y17+'2.เพ็ญ'!Y17+'3.ศรีธาตุ'!Y17+'4.กุดจับ'!Y17+'5.น้ำโสม กรอกมา 12 เดือน'!Y17+'6.วังสามหมอ กรอกแค่ปี 69มา'!Y17+'7.ไชยวาน'!Y17+'8.ห้วยเกิ้ง กรอกแค่ปี 69มา'!Y17+'9.ประจักษ์ศิลปาคม'!Y17+'10.สร้างคอม กรอกแค่ปี 69มา'!Y17+'11.ทุ่งฝน ใส่12เดือนมา'!Y17+'12.นายูง กรอกแค่ปี 69มา'!Y17+'13.หนองวัวซอ'!Y17+'14.พิบูลย์รักษ์'!Y17+'15.หนองหาน'!Y17+'16.กุมภวาปี กรอกแค่ปี 69มา'!Y17+'17.กู่แก้ว'!Y17+'18.บ้านดุง กรอกแค่ปี 69มา'!Y17+'19.หนองแสง กรอกแค่ปี 69มา'!Y17+'20.บ้านผือ '!Y17+'21.โนนสะอาด'!Y17</f>
        <v>0</v>
      </c>
      <c r="Z17" s="110">
        <f>+'1.อุดรธานี'!Z17+'2.เพ็ญ'!Z17+'3.ศรีธาตุ'!Z17+'4.กุดจับ'!Z17+'5.น้ำโสม กรอกมา 12 เดือน'!Z17+'6.วังสามหมอ กรอกแค่ปี 69มา'!Z17+'7.ไชยวาน'!Z17+'8.ห้วยเกิ้ง กรอกแค่ปี 69มา'!Z17+'9.ประจักษ์ศิลปาคม'!Z17+'10.สร้างคอม กรอกแค่ปี 69มา'!Z17+'11.ทุ่งฝน ใส่12เดือนมา'!Z17+'12.นายูง กรอกแค่ปี 69มา'!Z17+'13.หนองวัวซอ'!Z17+'14.พิบูลย์รักษ์'!Z17+'15.หนองหาน'!Z17+'16.กุมภวาปี กรอกแค่ปี 69มา'!Z17+'17.กู่แก้ว'!Z17+'18.บ้านดุง กรอกแค่ปี 69มา'!Z17+'19.หนองแสง กรอกแค่ปี 69มา'!Z17+'20.บ้านผือ '!Z17+'21.โนนสะอาด'!Z17</f>
        <v>223550.29</v>
      </c>
      <c r="AA17" s="110">
        <f>+'1.อุดรธานี'!AA17+'2.เพ็ญ'!AA17+'3.ศรีธาตุ'!AA17+'4.กุดจับ'!AA17+'5.น้ำโสม กรอกมา 12 เดือน'!AA17+'6.วังสามหมอ กรอกแค่ปี 69มา'!AA17+'7.ไชยวาน'!AA17+'8.ห้วยเกิ้ง กรอกแค่ปี 69มา'!AA17+'9.ประจักษ์ศิลปาคม'!AA17+'10.สร้างคอม กรอกแค่ปี 69มา'!AA17+'11.ทุ่งฝน ใส่12เดือนมา'!AA17+'12.นายูง กรอกแค่ปี 69มา'!AA17+'13.หนองวัวซอ'!AA17+'14.พิบูลย์รักษ์'!AA17+'15.หนองหาน'!AA17+'16.กุมภวาปี กรอกแค่ปี 69มา'!AA17+'17.กู่แก้ว'!AA17+'18.บ้านดุง กรอกแค่ปี 69มา'!AA17+'19.หนองแสง กรอกแค่ปี 69มา'!AA17+'20.บ้านผือ '!AA17+'21.โนนสะอาด'!AA17</f>
        <v>0</v>
      </c>
      <c r="AB17" s="110">
        <f>+'1.อุดรธานี'!AB17+'2.เพ็ญ'!AB17+'3.ศรีธาตุ'!AB17+'4.กุดจับ'!AB17+'5.น้ำโสม กรอกมา 12 เดือน'!AB17+'6.วังสามหมอ กรอกแค่ปี 69มา'!AB17+'7.ไชยวาน'!AB17+'8.ห้วยเกิ้ง กรอกแค่ปี 69มา'!AB17+'9.ประจักษ์ศิลปาคม'!AB17+'10.สร้างคอม กรอกแค่ปี 69มา'!AB17+'11.ทุ่งฝน ใส่12เดือนมา'!AB17+'12.นายูง กรอกแค่ปี 69มา'!AB17+'13.หนองวัวซอ'!AB17+'14.พิบูลย์รักษ์'!AB17+'15.หนองหาน'!AB17+'16.กุมภวาปี กรอกแค่ปี 69มา'!AB17+'17.กู่แก้ว'!AB17+'18.บ้านดุง กรอกแค่ปี 69มา'!AB17+'19.หนองแสง กรอกแค่ปี 69มา'!AB17+'20.บ้านผือ '!AB17+'21.โนนสะอาด'!AB17</f>
        <v>153277.51999999999</v>
      </c>
      <c r="AC17" s="110">
        <f>+'1.อุดรธานี'!AC17+'2.เพ็ญ'!AC17+'3.ศรีธาตุ'!AC17+'4.กุดจับ'!AC17+'5.น้ำโสม กรอกมา 12 เดือน'!AC17+'6.วังสามหมอ กรอกแค่ปี 69มา'!AC17+'7.ไชยวาน'!AC17+'8.ห้วยเกิ้ง กรอกแค่ปี 69มา'!AC17+'9.ประจักษ์ศิลปาคม'!AC17+'10.สร้างคอม กรอกแค่ปี 69มา'!AC17+'11.ทุ่งฝน ใส่12เดือนมา'!AC17+'12.นายูง กรอกแค่ปี 69มา'!AC17+'13.หนองวัวซอ'!AC17+'14.พิบูลย์รักษ์'!AC17+'15.หนองหาน'!AC17+'16.กุมภวาปี กรอกแค่ปี 69มา'!AC17+'17.กู่แก้ว'!AC17+'18.บ้านดุง กรอกแค่ปี 69มา'!AC17+'19.หนองแสง กรอกแค่ปี 69มา'!AC17+'20.บ้านผือ '!AC17+'21.โนนสะอาด'!AC17</f>
        <v>0</v>
      </c>
      <c r="AD17" s="110">
        <f t="shared" si="0"/>
        <v>23718552.919999998</v>
      </c>
      <c r="AE17" s="111">
        <f t="shared" si="1"/>
        <v>4.997464972359845</v>
      </c>
      <c r="AF17" s="110">
        <f t="shared" si="2"/>
        <v>450893136.23006719</v>
      </c>
      <c r="AG17" s="111">
        <f t="shared" si="3"/>
        <v>6441.542306281216</v>
      </c>
    </row>
    <row r="18" spans="2:33" ht="24" customHeight="1">
      <c r="B18" s="109"/>
      <c r="C18" s="109"/>
      <c r="D18" s="109" t="s">
        <v>19</v>
      </c>
      <c r="E18" s="110">
        <f>+'1.อุดรธานี'!E18+'2.เพ็ญ'!E18+'3.ศรีธาตุ'!E18+'4.กุดจับ'!E18+'5.น้ำโสม กรอกมา 12 เดือน'!E18+'6.วังสามหมอ กรอกแค่ปี 69มา'!E18+'7.ไชยวาน'!E18+'8.ห้วยเกิ้ง กรอกแค่ปี 69มา'!E18+'9.ประจักษ์ศิลปาคม'!E18+'10.สร้างคอม กรอกแค่ปี 69มา'!E18+'11.ทุ่งฝน ใส่12เดือนมา'!E18+'12.นายูง กรอกแค่ปี 69มา'!E18+'13.หนองวัวซอ'!E18+'14.พิบูลย์รักษ์'!E18+'15.หนองหาน'!E18+'16.กุมภวาปี กรอกแค่ปี 69มา'!E18+'17.กู่แก้ว'!E18+'18.บ้านดุง กรอกแค่ปี 69มา'!E18+'19.หนองแสง กรอกแค่ปี 69มา'!E18+'20.บ้านผือ '!E18+'21.โนนสะอาด'!E18</f>
        <v>1562034.2799999998</v>
      </c>
      <c r="F18" s="110">
        <f>+'1.อุดรธานี'!F18+'2.เพ็ญ'!F18+'3.ศรีธาตุ'!F18+'4.กุดจับ'!F18+'5.น้ำโสม กรอกมา 12 เดือน'!F18+'6.วังสามหมอ กรอกแค่ปี 69มา'!F18+'7.ไชยวาน'!F18+'8.ห้วยเกิ้ง กรอกแค่ปี 69มา'!F18+'9.ประจักษ์ศิลปาคม'!F18+'10.สร้างคอม กรอกแค่ปี 69มา'!F18+'11.ทุ่งฝน ใส่12เดือนมา'!F18+'12.นายูง กรอกแค่ปี 69มา'!F18+'13.หนองวัวซอ'!F18+'14.พิบูลย์รักษ์'!F18+'15.หนองหาน'!F18+'16.กุมภวาปี กรอกแค่ปี 69มา'!F18+'17.กู่แก้ว'!F18+'18.บ้านดุง กรอกแค่ปี 69มา'!F18+'19.หนองแสง กรอกแค่ปี 69มา'!F18+'20.บ้านผือ '!F18+'21.โนนสะอาด'!F18</f>
        <v>58084.14</v>
      </c>
      <c r="G18" s="110" t="e">
        <f>+'1.อุดรธานี'!G18+'2.เพ็ญ'!G18+'3.ศรีธาตุ'!G18+'4.กุดจับ'!G18+'5.น้ำโสม กรอกมา 12 เดือน'!G18+'6.วังสามหมอ กรอกแค่ปี 69มา'!G18+'7.ไชยวาน'!G18+'8.ห้วยเกิ้ง กรอกแค่ปี 69มา'!G18+'9.ประจักษ์ศิลปาคม'!G18+'10.สร้างคอม กรอกแค่ปี 69มา'!G18+'11.ทุ่งฝน ใส่12เดือนมา'!G18+'12.นายูง กรอกแค่ปี 69มา'!G18+'13.หนองวัวซอ'!G18+'14.พิบูลย์รักษ์'!G18+'15.หนองหาน'!G18+'16.กุมภวาปี กรอกแค่ปี 69มา'!G18+'17.กู่แก้ว'!G18+'18.บ้านดุง กรอกแค่ปี 69มา'!G18+'19.หนองแสง กรอกแค่ปี 69มา'!G18+'20.บ้านผือ '!G18+'21.โนนสะอาด'!G18</f>
        <v>#VALUE!</v>
      </c>
      <c r="H18" s="110">
        <f>+'1.อุดรธานี'!H18+'2.เพ็ญ'!H18+'3.ศรีธาตุ'!H18+'4.กุดจับ'!H18+'5.น้ำโสม กรอกมา 12 เดือน'!H18+'6.วังสามหมอ กรอกแค่ปี 69มา'!H18+'7.ไชยวาน'!H18+'8.ห้วยเกิ้ง กรอกแค่ปี 69มา'!H18+'9.ประจักษ์ศิลปาคม'!H18+'10.สร้างคอม กรอกแค่ปี 69มา'!H18+'11.ทุ่งฝน ใส่12เดือนมา'!H18+'12.นายูง กรอกแค่ปี 69มา'!H18+'13.หนองวัวซอ'!H18+'14.พิบูลย์รักษ์'!H18+'15.หนองหาน'!H18+'16.กุมภวาปี กรอกแค่ปี 69มา'!H18+'17.กู่แก้ว'!H18+'18.บ้านดุง กรอกแค่ปี 69มา'!H18+'19.หนองแสง กรอกแค่ปี 69มา'!H18+'20.บ้านผือ '!H18+'21.โนนสะอาด'!H18</f>
        <v>4543</v>
      </c>
      <c r="I18" s="110">
        <f>+'1.อุดรธานี'!I18+'2.เพ็ญ'!I18+'3.ศรีธาตุ'!I18+'4.กุดจับ'!I18+'5.น้ำโสม กรอกมา 12 เดือน'!I18+'6.วังสามหมอ กรอกแค่ปี 69มา'!I18+'7.ไชยวาน'!I18+'8.ห้วยเกิ้ง กรอกแค่ปี 69มา'!I18+'9.ประจักษ์ศิลปาคม'!I18+'10.สร้างคอม กรอกแค่ปี 69มา'!I18+'11.ทุ่งฝน ใส่12เดือนมา'!I18+'12.นายูง กรอกแค่ปี 69มา'!I18+'13.หนองวัวซอ'!I18+'14.พิบูลย์รักษ์'!I18+'15.หนองหาน'!I18+'16.กุมภวาปี กรอกแค่ปี 69มา'!I18+'17.กู่แก้ว'!I18+'18.บ้านดุง กรอกแค่ปี 69มา'!I18+'19.หนองแสง กรอกแค่ปี 69มา'!I18+'20.บ้านผือ '!I18+'21.โนนสะอาด'!I18</f>
        <v>0</v>
      </c>
      <c r="J18" s="110">
        <f>+'1.อุดรธานี'!J18+'2.เพ็ญ'!J18+'3.ศรีธาตุ'!J18+'4.กุดจับ'!J18+'5.น้ำโสม กรอกมา 12 เดือน'!J18+'6.วังสามหมอ กรอกแค่ปี 69มา'!J18+'7.ไชยวาน'!J18+'8.ห้วยเกิ้ง กรอกแค่ปี 69มา'!J18+'9.ประจักษ์ศิลปาคม'!J18+'10.สร้างคอม กรอกแค่ปี 69มา'!J18+'11.ทุ่งฝน ใส่12เดือนมา'!J18+'12.นายูง กรอกแค่ปี 69มา'!J18+'13.หนองวัวซอ'!J18+'14.พิบูลย์รักษ์'!J18+'15.หนองหาน'!J18+'16.กุมภวาปี กรอกแค่ปี 69มา'!J18+'17.กู่แก้ว'!J18+'18.บ้านดุง กรอกแค่ปี 69มา'!J18+'19.หนองแสง กรอกแค่ปี 69มา'!J18+'20.บ้านผือ '!J18+'21.โนนสะอาด'!J18</f>
        <v>3383</v>
      </c>
      <c r="K18" s="110">
        <f>+'1.อุดรธานี'!K18+'2.เพ็ญ'!K18+'3.ศรีธาตุ'!K18+'4.กุดจับ'!K18+'5.น้ำโสม กรอกมา 12 เดือน'!K18+'6.วังสามหมอ กรอกแค่ปี 69มา'!K18+'7.ไชยวาน'!K18+'8.ห้วยเกิ้ง กรอกแค่ปี 69มา'!K18+'9.ประจักษ์ศิลปาคม'!K18+'10.สร้างคอม กรอกแค่ปี 69มา'!K18+'11.ทุ่งฝน ใส่12เดือนมา'!K18+'12.นายูง กรอกแค่ปี 69มา'!K18+'13.หนองวัวซอ'!K18+'14.พิบูลย์รักษ์'!K18+'15.หนองหาน'!K18+'16.กุมภวาปี กรอกแค่ปี 69มา'!K18+'17.กู่แก้ว'!K18+'18.บ้านดุง กรอกแค่ปี 69มา'!K18+'19.หนองแสง กรอกแค่ปี 69มา'!K18+'20.บ้านผือ '!K18+'21.โนนสะอาด'!K18</f>
        <v>0</v>
      </c>
      <c r="L18" s="110">
        <f>+'1.อุดรธานี'!L18+'2.เพ็ญ'!L18+'3.ศรีธาตุ'!L18+'4.กุดจับ'!L18+'5.น้ำโสม กรอกมา 12 เดือน'!L18+'6.วังสามหมอ กรอกแค่ปี 69มา'!L18+'7.ไชยวาน'!L18+'8.ห้วยเกิ้ง กรอกแค่ปี 69มา'!L18+'9.ประจักษ์ศิลปาคม'!L18+'10.สร้างคอม กรอกแค่ปี 69มา'!L18+'11.ทุ่งฝน ใส่12เดือนมา'!L18+'12.นายูง กรอกแค่ปี 69มา'!L18+'13.หนองวัวซอ'!L18+'14.พิบูลย์รักษ์'!L18+'15.หนองหาน'!L18+'16.กุมภวาปี กรอกแค่ปี 69มา'!L18+'17.กู่แก้ว'!L18+'18.บ้านดุง กรอกแค่ปี 69มา'!L18+'19.หนองแสง กรอกแค่ปี 69มา'!L18+'20.บ้านผือ '!L18+'21.โนนสะอาด'!L18</f>
        <v>14925</v>
      </c>
      <c r="M18" s="110">
        <f>+'1.อุดรธานี'!M18+'2.เพ็ญ'!M18+'3.ศรีธาตุ'!M18+'4.กุดจับ'!M18+'5.น้ำโสม กรอกมา 12 เดือน'!M18+'6.วังสามหมอ กรอกแค่ปี 69มา'!M18+'7.ไชยวาน'!M18+'8.ห้วยเกิ้ง กรอกแค่ปี 69มา'!M18+'9.ประจักษ์ศิลปาคม'!M18+'10.สร้างคอม กรอกแค่ปี 69มา'!M18+'11.ทุ่งฝน ใส่12เดือนมา'!M18+'12.นายูง กรอกแค่ปี 69มา'!M18+'13.หนองวัวซอ'!M18+'14.พิบูลย์รักษ์'!M18+'15.หนองหาน'!M18+'16.กุมภวาปี กรอกแค่ปี 69มา'!M18+'17.กู่แก้ว'!M18+'18.บ้านดุง กรอกแค่ปี 69มา'!M18+'19.หนองแสง กรอกแค่ปี 69มา'!M18+'20.บ้านผือ '!M18+'21.โนนสะอาด'!M18</f>
        <v>0</v>
      </c>
      <c r="N18" s="110">
        <f>+'1.อุดรธานี'!N18+'2.เพ็ญ'!N18+'3.ศรีธาตุ'!N18+'4.กุดจับ'!N18+'5.น้ำโสม กรอกมา 12 เดือน'!N18+'6.วังสามหมอ กรอกแค่ปี 69มา'!N18+'7.ไชยวาน'!N18+'8.ห้วยเกิ้ง กรอกแค่ปี 69มา'!N18+'9.ประจักษ์ศิลปาคม'!N18+'10.สร้างคอม กรอกแค่ปี 69มา'!N18+'11.ทุ่งฝน ใส่12เดือนมา'!N18+'12.นายูง กรอกแค่ปี 69มา'!N18+'13.หนองวัวซอ'!N18+'14.พิบูลย์รักษ์'!N18+'15.หนองหาน'!N18+'16.กุมภวาปี กรอกแค่ปี 69มา'!N18+'17.กู่แก้ว'!N18+'18.บ้านดุง กรอกแค่ปี 69มา'!N18+'19.หนองแสง กรอกแค่ปี 69มา'!N18+'20.บ้านผือ '!N18+'21.โนนสะอาด'!N18</f>
        <v>2310</v>
      </c>
      <c r="O18" s="110">
        <f>+'1.อุดรธานี'!O18+'2.เพ็ญ'!O18+'3.ศรีธาตุ'!O18+'4.กุดจับ'!O18+'5.น้ำโสม กรอกมา 12 เดือน'!O18+'6.วังสามหมอ กรอกแค่ปี 69มา'!O18+'7.ไชยวาน'!O18+'8.ห้วยเกิ้ง กรอกแค่ปี 69มา'!O18+'9.ประจักษ์ศิลปาคม'!O18+'10.สร้างคอม กรอกแค่ปี 69มา'!O18+'11.ทุ่งฝน ใส่12เดือนมา'!O18+'12.นายูง กรอกแค่ปี 69มา'!O18+'13.หนองวัวซอ'!O18+'14.พิบูลย์รักษ์'!O18+'15.หนองหาน'!O18+'16.กุมภวาปี กรอกแค่ปี 69มา'!O18+'17.กู่แก้ว'!O18+'18.บ้านดุง กรอกแค่ปี 69มา'!O18+'19.หนองแสง กรอกแค่ปี 69มา'!O18+'20.บ้านผือ '!O18+'21.โนนสะอาด'!O18</f>
        <v>0</v>
      </c>
      <c r="P18" s="110">
        <f>+'1.อุดรธานี'!P18+'2.เพ็ญ'!P18+'3.ศรีธาตุ'!P18+'4.กุดจับ'!P18+'5.น้ำโสม กรอกมา 12 เดือน'!P18+'6.วังสามหมอ กรอกแค่ปี 69มา'!P18+'7.ไชยวาน'!P18+'8.ห้วยเกิ้ง กรอกแค่ปี 69มา'!P18+'9.ประจักษ์ศิลปาคม'!P18+'10.สร้างคอม กรอกแค่ปี 69มา'!P18+'11.ทุ่งฝน ใส่12เดือนมา'!P18+'12.นายูง กรอกแค่ปี 69มา'!P18+'13.หนองวัวซอ'!P18+'14.พิบูลย์รักษ์'!P18+'15.หนองหาน'!P18+'16.กุมภวาปี กรอกแค่ปี 69มา'!P18+'17.กู่แก้ว'!P18+'18.บ้านดุง กรอกแค่ปี 69มา'!P18+'19.หนองแสง กรอกแค่ปี 69มา'!P18+'20.บ้านผือ '!P18+'21.โนนสะอาด'!P18</f>
        <v>3442</v>
      </c>
      <c r="Q18" s="110">
        <f>+'1.อุดรธานี'!Q18+'2.เพ็ญ'!Q18+'3.ศรีธาตุ'!Q18+'4.กุดจับ'!Q18+'5.น้ำโสม กรอกมา 12 เดือน'!Q18+'6.วังสามหมอ กรอกแค่ปี 69มา'!Q18+'7.ไชยวาน'!Q18+'8.ห้วยเกิ้ง กรอกแค่ปี 69มา'!Q18+'9.ประจักษ์ศิลปาคม'!Q18+'10.สร้างคอม กรอกแค่ปี 69มา'!Q18+'11.ทุ่งฝน ใส่12เดือนมา'!Q18+'12.นายูง กรอกแค่ปี 69มา'!Q18+'13.หนองวัวซอ'!Q18+'14.พิบูลย์รักษ์'!Q18+'15.หนองหาน'!Q18+'16.กุมภวาปี กรอกแค่ปี 69มา'!Q18+'17.กู่แก้ว'!Q18+'18.บ้านดุง กรอกแค่ปี 69มา'!Q18+'19.หนองแสง กรอกแค่ปี 69มา'!Q18+'20.บ้านผือ '!Q18+'21.โนนสะอาด'!Q18</f>
        <v>0</v>
      </c>
      <c r="R18" s="110">
        <f>+'1.อุดรธานี'!R18+'2.เพ็ญ'!R18+'3.ศรีธาตุ'!R18+'4.กุดจับ'!R18+'5.น้ำโสม กรอกมา 12 เดือน'!R18+'6.วังสามหมอ กรอกแค่ปี 69มา'!R18+'7.ไชยวาน'!R18+'8.ห้วยเกิ้ง กรอกแค่ปี 69มา'!R18+'9.ประจักษ์ศิลปาคม'!R18+'10.สร้างคอม กรอกแค่ปี 69มา'!R18+'11.ทุ่งฝน ใส่12เดือนมา'!R18+'12.นายูง กรอกแค่ปี 69มา'!R18+'13.หนองวัวซอ'!R18+'14.พิบูลย์รักษ์'!R18+'15.หนองหาน'!R18+'16.กุมภวาปี กรอกแค่ปี 69มา'!R18+'17.กู่แก้ว'!R18+'18.บ้านดุง กรอกแค่ปี 69มา'!R18+'19.หนองแสง กรอกแค่ปี 69มา'!R18+'20.บ้านผือ '!R18+'21.โนนสะอาด'!R18</f>
        <v>833</v>
      </c>
      <c r="S18" s="110">
        <f>+'1.อุดรธานี'!S18+'2.เพ็ญ'!S18+'3.ศรีธาตุ'!S18+'4.กุดจับ'!S18+'5.น้ำโสม กรอกมา 12 เดือน'!S18+'6.วังสามหมอ กรอกแค่ปี 69มา'!S18+'7.ไชยวาน'!S18+'8.ห้วยเกิ้ง กรอกแค่ปี 69มา'!S18+'9.ประจักษ์ศิลปาคม'!S18+'10.สร้างคอม กรอกแค่ปี 69มา'!S18+'11.ทุ่งฝน ใส่12เดือนมา'!S18+'12.นายูง กรอกแค่ปี 69มา'!S18+'13.หนองวัวซอ'!S18+'14.พิบูลย์รักษ์'!S18+'15.หนองหาน'!S18+'16.กุมภวาปี กรอกแค่ปี 69มา'!S18+'17.กู่แก้ว'!S18+'18.บ้านดุง กรอกแค่ปี 69มา'!S18+'19.หนองแสง กรอกแค่ปี 69มา'!S18+'20.บ้านผือ '!S18+'21.โนนสะอาด'!S18</f>
        <v>0</v>
      </c>
      <c r="T18" s="110">
        <f>+'1.อุดรธานี'!T18+'2.เพ็ญ'!T18+'3.ศรีธาตุ'!T18+'4.กุดจับ'!T18+'5.น้ำโสม กรอกมา 12 เดือน'!T18+'6.วังสามหมอ กรอกแค่ปี 69มา'!T18+'7.ไชยวาน'!T18+'8.ห้วยเกิ้ง กรอกแค่ปี 69มา'!T18+'9.ประจักษ์ศิลปาคม'!T18+'10.สร้างคอม กรอกแค่ปี 69มา'!T18+'11.ทุ่งฝน ใส่12เดือนมา'!T18+'12.นายูง กรอกแค่ปี 69มา'!T18+'13.หนองวัวซอ'!T18+'14.พิบูลย์รักษ์'!T18+'15.หนองหาน'!T18+'16.กุมภวาปี กรอกแค่ปี 69มา'!T18+'17.กู่แก้ว'!T18+'18.บ้านดุง กรอกแค่ปี 69มา'!T18+'19.หนองแสง กรอกแค่ปี 69มา'!T18+'20.บ้านผือ '!T18+'21.โนนสะอาด'!T18</f>
        <v>584</v>
      </c>
      <c r="U18" s="110">
        <f>+'1.อุดรธานี'!U18+'2.เพ็ญ'!U18+'3.ศรีธาตุ'!U18+'4.กุดจับ'!U18+'5.น้ำโสม กรอกมา 12 เดือน'!U18+'6.วังสามหมอ กรอกแค่ปี 69มา'!U18+'7.ไชยวาน'!U18+'8.ห้วยเกิ้ง กรอกแค่ปี 69มา'!U18+'9.ประจักษ์ศิลปาคม'!U18+'10.สร้างคอม กรอกแค่ปี 69มา'!U18+'11.ทุ่งฝน ใส่12เดือนมา'!U18+'12.นายูง กรอกแค่ปี 69มา'!U18+'13.หนองวัวซอ'!U18+'14.พิบูลย์รักษ์'!U18+'15.หนองหาน'!U18+'16.กุมภวาปี กรอกแค่ปี 69มา'!U18+'17.กู่แก้ว'!U18+'18.บ้านดุง กรอกแค่ปี 69มา'!U18+'19.หนองแสง กรอกแค่ปี 69มา'!U18+'20.บ้านผือ '!U18+'21.โนนสะอาด'!U18</f>
        <v>0</v>
      </c>
      <c r="V18" s="110">
        <f>+'1.อุดรธานี'!V18+'2.เพ็ญ'!V18+'3.ศรีธาตุ'!V18+'4.กุดจับ'!V18+'5.น้ำโสม กรอกมา 12 เดือน'!V18+'6.วังสามหมอ กรอกแค่ปี 69มา'!V18+'7.ไชยวาน'!V18+'8.ห้วยเกิ้ง กรอกแค่ปี 69มา'!V18+'9.ประจักษ์ศิลปาคม'!V18+'10.สร้างคอม กรอกแค่ปี 69มา'!V18+'11.ทุ่งฝน ใส่12เดือนมา'!V18+'12.นายูง กรอกแค่ปี 69มา'!V18+'13.หนองวัวซอ'!V18+'14.พิบูลย์รักษ์'!V18+'15.หนองหาน'!V18+'16.กุมภวาปี กรอกแค่ปี 69มา'!V18+'17.กู่แก้ว'!V18+'18.บ้านดุง กรอกแค่ปี 69มา'!V18+'19.หนองแสง กรอกแค่ปี 69มา'!V18+'20.บ้านผือ '!V18+'21.โนนสะอาด'!V18</f>
        <v>4366</v>
      </c>
      <c r="W18" s="110">
        <f>+'1.อุดรธานี'!W18+'2.เพ็ญ'!W18+'3.ศรีธาตุ'!W18+'4.กุดจับ'!W18+'5.น้ำโสม กรอกมา 12 เดือน'!W18+'6.วังสามหมอ กรอกแค่ปี 69มา'!W18+'7.ไชยวาน'!W18+'8.ห้วยเกิ้ง กรอกแค่ปี 69มา'!W18+'9.ประจักษ์ศิลปาคม'!W18+'10.สร้างคอม กรอกแค่ปี 69มา'!W18+'11.ทุ่งฝน ใส่12เดือนมา'!W18+'12.นายูง กรอกแค่ปี 69มา'!W18+'13.หนองวัวซอ'!W18+'14.พิบูลย์รักษ์'!W18+'15.หนองหาน'!W18+'16.กุมภวาปี กรอกแค่ปี 69มา'!W18+'17.กู่แก้ว'!W18+'18.บ้านดุง กรอกแค่ปี 69มา'!W18+'19.หนองแสง กรอกแค่ปี 69มา'!W18+'20.บ้านผือ '!W18+'21.โนนสะอาด'!W18</f>
        <v>0</v>
      </c>
      <c r="X18" s="110">
        <f>+'1.อุดรธานี'!X18+'2.เพ็ญ'!X18+'3.ศรีธาตุ'!X18+'4.กุดจับ'!X18+'5.น้ำโสม กรอกมา 12 เดือน'!X18+'6.วังสามหมอ กรอกแค่ปี 69มา'!X18+'7.ไชยวาน'!X18+'8.ห้วยเกิ้ง กรอกแค่ปี 69มา'!X18+'9.ประจักษ์ศิลปาคม'!X18+'10.สร้างคอม กรอกแค่ปี 69มา'!X18+'11.ทุ่งฝน ใส่12เดือนมา'!X18+'12.นายูง กรอกแค่ปี 69มา'!X18+'13.หนองวัวซอ'!X18+'14.พิบูลย์รักษ์'!X18+'15.หนองหาน'!X18+'16.กุมภวาปี กรอกแค่ปี 69มา'!X18+'17.กู่แก้ว'!X18+'18.บ้านดุง กรอกแค่ปี 69มา'!X18+'19.หนองแสง กรอกแค่ปี 69มา'!X18+'20.บ้านผือ '!X18+'21.โนนสะอาด'!X18</f>
        <v>1053</v>
      </c>
      <c r="Y18" s="110">
        <f>+'1.อุดรธานี'!Y18+'2.เพ็ญ'!Y18+'3.ศรีธาตุ'!Y18+'4.กุดจับ'!Y18+'5.น้ำโสม กรอกมา 12 เดือน'!Y18+'6.วังสามหมอ กรอกแค่ปี 69มา'!Y18+'7.ไชยวาน'!Y18+'8.ห้วยเกิ้ง กรอกแค่ปี 69มา'!Y18+'9.ประจักษ์ศิลปาคม'!Y18+'10.สร้างคอม กรอกแค่ปี 69มา'!Y18+'11.ทุ่งฝน ใส่12เดือนมา'!Y18+'12.นายูง กรอกแค่ปี 69มา'!Y18+'13.หนองวัวซอ'!Y18+'14.พิบูลย์รักษ์'!Y18+'15.หนองหาน'!Y18+'16.กุมภวาปี กรอกแค่ปี 69มา'!Y18+'17.กู่แก้ว'!Y18+'18.บ้านดุง กรอกแค่ปี 69มา'!Y18+'19.หนองแสง กรอกแค่ปี 69มา'!Y18+'20.บ้านผือ '!Y18+'21.โนนสะอาด'!Y18</f>
        <v>0</v>
      </c>
      <c r="Z18" s="110">
        <f>+'1.อุดรธานี'!Z18+'2.เพ็ญ'!Z18+'3.ศรีธาตุ'!Z18+'4.กุดจับ'!Z18+'5.น้ำโสม กรอกมา 12 เดือน'!Z18+'6.วังสามหมอ กรอกแค่ปี 69มา'!Z18+'7.ไชยวาน'!Z18+'8.ห้วยเกิ้ง กรอกแค่ปี 69มา'!Z18+'9.ประจักษ์ศิลปาคม'!Z18+'10.สร้างคอม กรอกแค่ปี 69มา'!Z18+'11.ทุ่งฝน ใส่12เดือนมา'!Z18+'12.นายูง กรอกแค่ปี 69มา'!Z18+'13.หนองวัวซอ'!Z18+'14.พิบูลย์รักษ์'!Z18+'15.หนองหาน'!Z18+'16.กุมภวาปี กรอกแค่ปี 69มา'!Z18+'17.กู่แก้ว'!Z18+'18.บ้านดุง กรอกแค่ปี 69มา'!Z18+'19.หนองแสง กรอกแค่ปี 69มา'!Z18+'20.บ้านผือ '!Z18+'21.โนนสะอาด'!Z18</f>
        <v>5760</v>
      </c>
      <c r="AA18" s="110">
        <f>+'1.อุดรธานี'!AA18+'2.เพ็ญ'!AA18+'3.ศรีธาตุ'!AA18+'4.กุดจับ'!AA18+'5.น้ำโสม กรอกมา 12 เดือน'!AA18+'6.วังสามหมอ กรอกแค่ปี 69มา'!AA18+'7.ไชยวาน'!AA18+'8.ห้วยเกิ้ง กรอกแค่ปี 69มา'!AA18+'9.ประจักษ์ศิลปาคม'!AA18+'10.สร้างคอม กรอกแค่ปี 69มา'!AA18+'11.ทุ่งฝน ใส่12เดือนมา'!AA18+'12.นายูง กรอกแค่ปี 69มา'!AA18+'13.หนองวัวซอ'!AA18+'14.พิบูลย์รักษ์'!AA18+'15.หนองหาน'!AA18+'16.กุมภวาปี กรอกแค่ปี 69มา'!AA18+'17.กู่แก้ว'!AA18+'18.บ้านดุง กรอกแค่ปี 69มา'!AA18+'19.หนองแสง กรอกแค่ปี 69มา'!AA18+'20.บ้านผือ '!AA18+'21.โนนสะอาด'!AA18</f>
        <v>0</v>
      </c>
      <c r="AB18" s="110" t="e">
        <f>+'1.อุดรธานี'!AB18+'2.เพ็ญ'!AB18+'3.ศรีธาตุ'!AB18+'4.กุดจับ'!AB18+'5.น้ำโสม กรอกมา 12 เดือน'!AB18+'6.วังสามหมอ กรอกแค่ปี 69มา'!AB18+'7.ไชยวาน'!AB18+'8.ห้วยเกิ้ง กรอกแค่ปี 69มา'!AB18+'9.ประจักษ์ศิลปาคม'!AB18+'10.สร้างคอม กรอกแค่ปี 69มา'!AB18+'11.ทุ่งฝน ใส่12เดือนมา'!AB18+'12.นายูง กรอกแค่ปี 69มา'!AB18+'13.หนองวัวซอ'!AB18+'14.พิบูลย์รักษ์'!AB18+'15.หนองหาน'!AB18+'16.กุมภวาปี กรอกแค่ปี 69มา'!AB18+'17.กู่แก้ว'!AB18+'18.บ้านดุง กรอกแค่ปี 69มา'!AB18+'19.หนองแสง กรอกแค่ปี 69มา'!AB18+'20.บ้านผือ '!AB18+'21.โนนสะอาด'!AB18</f>
        <v>#VALUE!</v>
      </c>
      <c r="AC18" s="110">
        <f>+'1.อุดรธานี'!AC18+'2.เพ็ญ'!AC18+'3.ศรีธาตุ'!AC18+'4.กุดจับ'!AC18+'5.น้ำโสม กรอกมา 12 เดือน'!AC18+'6.วังสามหมอ กรอกแค่ปี 69มา'!AC18+'7.ไชยวาน'!AC18+'8.ห้วยเกิ้ง กรอกแค่ปี 69มา'!AC18+'9.ประจักษ์ศิลปาคม'!AC18+'10.สร้างคอม กรอกแค่ปี 69มา'!AC18+'11.ทุ่งฝน ใส่12เดือนมา'!AC18+'12.นายูง กรอกแค่ปี 69มา'!AC18+'13.หนองวัวซอ'!AC18+'14.พิบูลย์รักษ์'!AC18+'15.หนองหาน'!AC18+'16.กุมภวาปี กรอกแค่ปี 69มา'!AC18+'17.กู่แก้ว'!AC18+'18.บ้านดุง กรอกแค่ปี 69มา'!AC18+'19.หนองแสง กรอกแค่ปี 69มา'!AC18+'20.บ้านผือ '!AC18+'21.โนนสะอาด'!AC18</f>
        <v>0</v>
      </c>
      <c r="AD18" s="110" t="e">
        <f t="shared" si="0"/>
        <v>#VALUE!</v>
      </c>
      <c r="AE18" s="111" t="e">
        <f t="shared" si="1"/>
        <v>#VALUE!</v>
      </c>
      <c r="AF18" s="110" t="e">
        <f t="shared" si="2"/>
        <v>#VALUE!</v>
      </c>
      <c r="AG18" s="111" t="e">
        <f t="shared" si="3"/>
        <v>#VALUE!</v>
      </c>
    </row>
    <row r="19" spans="2:33" ht="24" customHeight="1">
      <c r="B19" s="109"/>
      <c r="C19" s="109"/>
      <c r="D19" s="109" t="s">
        <v>21</v>
      </c>
      <c r="E19" s="110">
        <f>+'1.อุดรธานี'!E19+'2.เพ็ญ'!E19+'3.ศรีธาตุ'!E19+'4.กุดจับ'!E19+'5.น้ำโสม กรอกมา 12 เดือน'!E19+'6.วังสามหมอ กรอกแค่ปี 69มา'!E19+'7.ไชยวาน'!E19+'8.ห้วยเกิ้ง กรอกแค่ปี 69มา'!E19+'9.ประจักษ์ศิลปาคม'!E19+'10.สร้างคอม กรอกแค่ปี 69มา'!E19+'11.ทุ่งฝน ใส่12เดือนมา'!E19+'12.นายูง กรอกแค่ปี 69มา'!E19+'13.หนองวัวซอ'!E19+'14.พิบูลย์รักษ์'!E19+'15.หนองหาน'!E19+'16.กุมภวาปี กรอกแค่ปี 69มา'!E19+'17.กู่แก้ว'!E19+'18.บ้านดุง กรอกแค่ปี 69มา'!E19+'19.หนองแสง กรอกแค่ปี 69มา'!E19+'20.บ้านผือ '!E19+'21.โนนสะอาด'!E19</f>
        <v>680663374.75370014</v>
      </c>
      <c r="F19" s="110">
        <f>+'1.อุดรธานี'!F19+'2.เพ็ญ'!F19+'3.ศรีธาตุ'!F19+'4.กุดจับ'!F19+'5.น้ำโสม กรอกมา 12 เดือน'!F19+'6.วังสามหมอ กรอกแค่ปี 69มา'!F19+'7.ไชยวาน'!F19+'8.ห้วยเกิ้ง กรอกแค่ปี 69มา'!F19+'9.ประจักษ์ศิลปาคม'!F19+'10.สร้างคอม กรอกแค่ปี 69มา'!F19+'11.ทุ่งฝน ใส่12เดือนมา'!F19+'12.นายูง กรอกแค่ปี 69มา'!F19+'13.หนองวัวซอ'!F19+'14.พิบูลย์รักษ์'!F19+'15.หนองหาน'!F19+'16.กุมภวาปี กรอกแค่ปี 69มา'!F19+'17.กู่แก้ว'!F19+'18.บ้านดุง กรอกแค่ปี 69มา'!F19+'19.หนองแสง กรอกแค่ปี 69มา'!F19+'20.บ้านผือ '!F19+'21.โนนสะอาด'!F19</f>
        <v>31491960.98</v>
      </c>
      <c r="G19" s="110">
        <f>+'1.อุดรธานี'!G19+'2.เพ็ญ'!G19+'3.ศรีธาตุ'!G19+'4.กุดจับ'!G19+'5.น้ำโสม กรอกมา 12 เดือน'!G19+'6.วังสามหมอ กรอกแค่ปี 69มา'!G19+'7.ไชยวาน'!G19+'8.ห้วยเกิ้ง กรอกแค่ปี 69มา'!G19+'9.ประจักษ์ศิลปาคม'!G19+'10.สร้างคอม กรอกแค่ปี 69มา'!G19+'11.ทุ่งฝน ใส่12เดือนมา'!G19+'12.นายูง กรอกแค่ปี 69มา'!G19+'13.หนองวัวซอ'!G19+'14.พิบูลย์รักษ์'!G19+'15.หนองหาน'!G19+'16.กุมภวาปี กรอกแค่ปี 69มา'!G19+'17.กู่แก้ว'!G19+'18.บ้านดุง กรอกแค่ปี 69มา'!G19+'19.หนองแสง กรอกแค่ปี 69มา'!G19+'20.บ้านผือ '!G19+'21.โนนสะอาด'!G19</f>
        <v>8682502.0299999993</v>
      </c>
      <c r="H19" s="110">
        <f>+'1.อุดรธานี'!H19+'2.เพ็ญ'!H19+'3.ศรีธาตุ'!H19+'4.กุดจับ'!H19+'5.น้ำโสม กรอกมา 12 เดือน'!H19+'6.วังสามหมอ กรอกแค่ปี 69มา'!H19+'7.ไชยวาน'!H19+'8.ห้วยเกิ้ง กรอกแค่ปี 69มา'!H19+'9.ประจักษ์ศิลปาคม'!H19+'10.สร้างคอม กรอกแค่ปี 69มา'!H19+'11.ทุ่งฝน ใส่12เดือนมา'!H19+'12.นายูง กรอกแค่ปี 69มา'!H19+'13.หนองวัวซอ'!H19+'14.พิบูลย์รักษ์'!H19+'15.หนองหาน'!H19+'16.กุมภวาปี กรอกแค่ปี 69มา'!H19+'17.กู่แก้ว'!H19+'18.บ้านดุง กรอกแค่ปี 69มา'!H19+'19.หนองแสง กรอกแค่ปี 69มา'!H19+'20.บ้านผือ '!H19+'21.โนนสะอาด'!H19</f>
        <v>14975035.720000001</v>
      </c>
      <c r="I19" s="110">
        <f>+'1.อุดรธานี'!I19+'2.เพ็ญ'!I19+'3.ศรีธาตุ'!I19+'4.กุดจับ'!I19+'5.น้ำโสม กรอกมา 12 เดือน'!I19+'6.วังสามหมอ กรอกแค่ปี 69มา'!I19+'7.ไชยวาน'!I19+'8.ห้วยเกิ้ง กรอกแค่ปี 69มา'!I19+'9.ประจักษ์ศิลปาคม'!I19+'10.สร้างคอม กรอกแค่ปี 69มา'!I19+'11.ทุ่งฝน ใส่12เดือนมา'!I19+'12.นายูง กรอกแค่ปี 69มา'!I19+'13.หนองวัวซอ'!I19+'14.พิบูลย์รักษ์'!I19+'15.หนองหาน'!I19+'16.กุมภวาปี กรอกแค่ปี 69มา'!I19+'17.กู่แก้ว'!I19+'18.บ้านดุง กรอกแค่ปี 69มา'!I19+'19.หนองแสง กรอกแค่ปี 69มา'!I19+'20.บ้านผือ '!I19+'21.โนนสะอาด'!I19</f>
        <v>0</v>
      </c>
      <c r="J19" s="110">
        <f>+'1.อุดรธานี'!J19+'2.เพ็ญ'!J19+'3.ศรีธาตุ'!J19+'4.กุดจับ'!J19+'5.น้ำโสม กรอกมา 12 เดือน'!J19+'6.วังสามหมอ กรอกแค่ปี 69มา'!J19+'7.ไชยวาน'!J19+'8.ห้วยเกิ้ง กรอกแค่ปี 69มา'!J19+'9.ประจักษ์ศิลปาคม'!J19+'10.สร้างคอม กรอกแค่ปี 69มา'!J19+'11.ทุ่งฝน ใส่12เดือนมา'!J19+'12.นายูง กรอกแค่ปี 69มา'!J19+'13.หนองวัวซอ'!J19+'14.พิบูลย์รักษ์'!J19+'15.หนองหาน'!J19+'16.กุมภวาปี กรอกแค่ปี 69มา'!J19+'17.กู่แก้ว'!J19+'18.บ้านดุง กรอกแค่ปี 69มา'!J19+'19.หนองแสง กรอกแค่ปี 69มา'!J19+'20.บ้านผือ '!J19+'21.โนนสะอาด'!J19</f>
        <v>23460824.02</v>
      </c>
      <c r="K19" s="110">
        <f>+'1.อุดรธานี'!K19+'2.เพ็ญ'!K19+'3.ศรีธาตุ'!K19+'4.กุดจับ'!K19+'5.น้ำโสม กรอกมา 12 เดือน'!K19+'6.วังสามหมอ กรอกแค่ปี 69มา'!K19+'7.ไชยวาน'!K19+'8.ห้วยเกิ้ง กรอกแค่ปี 69มา'!K19+'9.ประจักษ์ศิลปาคม'!K19+'10.สร้างคอม กรอกแค่ปี 69มา'!K19+'11.ทุ่งฝน ใส่12เดือนมา'!K19+'12.นายูง กรอกแค่ปี 69มา'!K19+'13.หนองวัวซอ'!K19+'14.พิบูลย์รักษ์'!K19+'15.หนองหาน'!K19+'16.กุมภวาปี กรอกแค่ปี 69มา'!K19+'17.กู่แก้ว'!K19+'18.บ้านดุง กรอกแค่ปี 69มา'!K19+'19.หนองแสง กรอกแค่ปี 69มา'!K19+'20.บ้านผือ '!K19+'21.โนนสะอาด'!K19</f>
        <v>0</v>
      </c>
      <c r="L19" s="110">
        <f>+'1.อุดรธานี'!L19+'2.เพ็ญ'!L19+'3.ศรีธาตุ'!L19+'4.กุดจับ'!L19+'5.น้ำโสม กรอกมา 12 เดือน'!L19+'6.วังสามหมอ กรอกแค่ปี 69มา'!L19+'7.ไชยวาน'!L19+'8.ห้วยเกิ้ง กรอกแค่ปี 69มา'!L19+'9.ประจักษ์ศิลปาคม'!L19+'10.สร้างคอม กรอกแค่ปี 69มา'!L19+'11.ทุ่งฝน ใส่12เดือนมา'!L19+'12.นายูง กรอกแค่ปี 69มา'!L19+'13.หนองวัวซอ'!L19+'14.พิบูลย์รักษ์'!L19+'15.หนองหาน'!L19+'16.กุมภวาปี กรอกแค่ปี 69มา'!L19+'17.กู่แก้ว'!L19+'18.บ้านดุง กรอกแค่ปี 69มา'!L19+'19.หนองแสง กรอกแค่ปี 69มา'!L19+'20.บ้านผือ '!L19+'21.โนนสะอาด'!L19</f>
        <v>3865585.95</v>
      </c>
      <c r="M19" s="110">
        <f>+'1.อุดรธานี'!M19+'2.เพ็ญ'!M19+'3.ศรีธาตุ'!M19+'4.กุดจับ'!M19+'5.น้ำโสม กรอกมา 12 เดือน'!M19+'6.วังสามหมอ กรอกแค่ปี 69มา'!M19+'7.ไชยวาน'!M19+'8.ห้วยเกิ้ง กรอกแค่ปี 69มา'!M19+'9.ประจักษ์ศิลปาคม'!M19+'10.สร้างคอม กรอกแค่ปี 69มา'!M19+'11.ทุ่งฝน ใส่12เดือนมา'!M19+'12.นายูง กรอกแค่ปี 69มา'!M19+'13.หนองวัวซอ'!M19+'14.พิบูลย์รักษ์'!M19+'15.หนองหาน'!M19+'16.กุมภวาปี กรอกแค่ปี 69มา'!M19+'17.กู่แก้ว'!M19+'18.บ้านดุง กรอกแค่ปี 69มา'!M19+'19.หนองแสง กรอกแค่ปี 69มา'!M19+'20.บ้านผือ '!M19+'21.โนนสะอาด'!M19</f>
        <v>0</v>
      </c>
      <c r="N19" s="110">
        <f>+'1.อุดรธานี'!N19+'2.เพ็ญ'!N19+'3.ศรีธาตุ'!N19+'4.กุดจับ'!N19+'5.น้ำโสม กรอกมา 12 เดือน'!N19+'6.วังสามหมอ กรอกแค่ปี 69มา'!N19+'7.ไชยวาน'!N19+'8.ห้วยเกิ้ง กรอกแค่ปี 69มา'!N19+'9.ประจักษ์ศิลปาคม'!N19+'10.สร้างคอม กรอกแค่ปี 69มา'!N19+'11.ทุ่งฝน ใส่12เดือนมา'!N19+'12.นายูง กรอกแค่ปี 69มา'!N19+'13.หนองวัวซอ'!N19+'14.พิบูลย์รักษ์'!N19+'15.หนองหาน'!N19+'16.กุมภวาปี กรอกแค่ปี 69มา'!N19+'17.กู่แก้ว'!N19+'18.บ้านดุง กรอกแค่ปี 69มา'!N19+'19.หนองแสง กรอกแค่ปี 69มา'!N19+'20.บ้านผือ '!N19+'21.โนนสะอาด'!N19</f>
        <v>12457337.77</v>
      </c>
      <c r="O19" s="110">
        <f>+'1.อุดรธานี'!O19+'2.เพ็ญ'!O19+'3.ศรีธาตุ'!O19+'4.กุดจับ'!O19+'5.น้ำโสม กรอกมา 12 เดือน'!O19+'6.วังสามหมอ กรอกแค่ปี 69มา'!O19+'7.ไชยวาน'!O19+'8.ห้วยเกิ้ง กรอกแค่ปี 69มา'!O19+'9.ประจักษ์ศิลปาคม'!O19+'10.สร้างคอม กรอกแค่ปี 69มา'!O19+'11.ทุ่งฝน ใส่12เดือนมา'!O19+'12.นายูง กรอกแค่ปี 69มา'!O19+'13.หนองวัวซอ'!O19+'14.พิบูลย์รักษ์'!O19+'15.หนองหาน'!O19+'16.กุมภวาปี กรอกแค่ปี 69มา'!O19+'17.กู่แก้ว'!O19+'18.บ้านดุง กรอกแค่ปี 69มา'!O19+'19.หนองแสง กรอกแค่ปี 69มา'!O19+'20.บ้านผือ '!O19+'21.โนนสะอาด'!O19</f>
        <v>0</v>
      </c>
      <c r="P19" s="110">
        <f>+'1.อุดรธานี'!P19+'2.เพ็ญ'!P19+'3.ศรีธาตุ'!P19+'4.กุดจับ'!P19+'5.น้ำโสม กรอกมา 12 เดือน'!P19+'6.วังสามหมอ กรอกแค่ปี 69มา'!P19+'7.ไชยวาน'!P19+'8.ห้วยเกิ้ง กรอกแค่ปี 69มา'!P19+'9.ประจักษ์ศิลปาคม'!P19+'10.สร้างคอม กรอกแค่ปี 69มา'!P19+'11.ทุ่งฝน ใส่12เดือนมา'!P19+'12.นายูง กรอกแค่ปี 69มา'!P19+'13.หนองวัวซอ'!P19+'14.พิบูลย์รักษ์'!P19+'15.หนองหาน'!P19+'16.กุมภวาปี กรอกแค่ปี 69มา'!P19+'17.กู่แก้ว'!P19+'18.บ้านดุง กรอกแค่ปี 69มา'!P19+'19.หนองแสง กรอกแค่ปี 69มา'!P19+'20.บ้านผือ '!P19+'21.โนนสะอาด'!P19</f>
        <v>4704968.49</v>
      </c>
      <c r="Q19" s="110">
        <f>+'1.อุดรธานี'!Q19+'2.เพ็ญ'!Q19+'3.ศรีธาตุ'!Q19+'4.กุดจับ'!Q19+'5.น้ำโสม กรอกมา 12 เดือน'!Q19+'6.วังสามหมอ กรอกแค่ปี 69มา'!Q19+'7.ไชยวาน'!Q19+'8.ห้วยเกิ้ง กรอกแค่ปี 69มา'!Q19+'9.ประจักษ์ศิลปาคม'!Q19+'10.สร้างคอม กรอกแค่ปี 69มา'!Q19+'11.ทุ่งฝน ใส่12เดือนมา'!Q19+'12.นายูง กรอกแค่ปี 69มา'!Q19+'13.หนองวัวซอ'!Q19+'14.พิบูลย์รักษ์'!Q19+'15.หนองหาน'!Q19+'16.กุมภวาปี กรอกแค่ปี 69มา'!Q19+'17.กู่แก้ว'!Q19+'18.บ้านดุง กรอกแค่ปี 69มา'!Q19+'19.หนองแสง กรอกแค่ปี 69มา'!Q19+'20.บ้านผือ '!Q19+'21.โนนสะอาด'!Q19</f>
        <v>0</v>
      </c>
      <c r="R19" s="110">
        <f>+'1.อุดรธานี'!R19+'2.เพ็ญ'!R19+'3.ศรีธาตุ'!R19+'4.กุดจับ'!R19+'5.น้ำโสม กรอกมา 12 เดือน'!R19+'6.วังสามหมอ กรอกแค่ปี 69มา'!R19+'7.ไชยวาน'!R19+'8.ห้วยเกิ้ง กรอกแค่ปี 69มา'!R19+'9.ประจักษ์ศิลปาคม'!R19+'10.สร้างคอม กรอกแค่ปี 69มา'!R19+'11.ทุ่งฝน ใส่12เดือนมา'!R19+'12.นายูง กรอกแค่ปี 69มา'!R19+'13.หนองวัวซอ'!R19+'14.พิบูลย์รักษ์'!R19+'15.หนองหาน'!R19+'16.กุมภวาปี กรอกแค่ปี 69มา'!R19+'17.กู่แก้ว'!R19+'18.บ้านดุง กรอกแค่ปี 69มา'!R19+'19.หนองแสง กรอกแค่ปี 69มา'!R19+'20.บ้านผือ '!R19+'21.โนนสะอาด'!R19</f>
        <v>5413633.5899999999</v>
      </c>
      <c r="S19" s="110">
        <f>+'1.อุดรธานี'!S19+'2.เพ็ญ'!S19+'3.ศรีธาตุ'!S19+'4.กุดจับ'!S19+'5.น้ำโสม กรอกมา 12 เดือน'!S19+'6.วังสามหมอ กรอกแค่ปี 69มา'!S19+'7.ไชยวาน'!S19+'8.ห้วยเกิ้ง กรอกแค่ปี 69มา'!S19+'9.ประจักษ์ศิลปาคม'!S19+'10.สร้างคอม กรอกแค่ปี 69มา'!S19+'11.ทุ่งฝน ใส่12เดือนมา'!S19+'12.นายูง กรอกแค่ปี 69มา'!S19+'13.หนองวัวซอ'!S19+'14.พิบูลย์รักษ์'!S19+'15.หนองหาน'!S19+'16.กุมภวาปี กรอกแค่ปี 69มา'!S19+'17.กู่แก้ว'!S19+'18.บ้านดุง กรอกแค่ปี 69มา'!S19+'19.หนองแสง กรอกแค่ปี 69มา'!S19+'20.บ้านผือ '!S19+'21.โนนสะอาด'!S19</f>
        <v>0</v>
      </c>
      <c r="T19" s="110">
        <f>+'1.อุดรธานี'!T19+'2.เพ็ญ'!T19+'3.ศรีธาตุ'!T19+'4.กุดจับ'!T19+'5.น้ำโสม กรอกมา 12 เดือน'!T19+'6.วังสามหมอ กรอกแค่ปี 69มา'!T19+'7.ไชยวาน'!T19+'8.ห้วยเกิ้ง กรอกแค่ปี 69มา'!T19+'9.ประจักษ์ศิลปาคม'!T19+'10.สร้างคอม กรอกแค่ปี 69มา'!T19+'11.ทุ่งฝน ใส่12เดือนมา'!T19+'12.นายูง กรอกแค่ปี 69มา'!T19+'13.หนองวัวซอ'!T19+'14.พิบูลย์รักษ์'!T19+'15.หนองหาน'!T19+'16.กุมภวาปี กรอกแค่ปี 69มา'!T19+'17.กู่แก้ว'!T19+'18.บ้านดุง กรอกแค่ปี 69มา'!T19+'19.หนองแสง กรอกแค่ปี 69มา'!T19+'20.บ้านผือ '!T19+'21.โนนสะอาด'!T19</f>
        <v>3089118.86</v>
      </c>
      <c r="U19" s="110">
        <f>+'1.อุดรธานี'!U19+'2.เพ็ญ'!U19+'3.ศรีธาตุ'!U19+'4.กุดจับ'!U19+'5.น้ำโสม กรอกมา 12 เดือน'!U19+'6.วังสามหมอ กรอกแค่ปี 69มา'!U19+'7.ไชยวาน'!U19+'8.ห้วยเกิ้ง กรอกแค่ปี 69มา'!U19+'9.ประจักษ์ศิลปาคม'!U19+'10.สร้างคอม กรอกแค่ปี 69มา'!U19+'11.ทุ่งฝน ใส่12เดือนมา'!U19+'12.นายูง กรอกแค่ปี 69มา'!U19+'13.หนองวัวซอ'!U19+'14.พิบูลย์รักษ์'!U19+'15.หนองหาน'!U19+'16.กุมภวาปี กรอกแค่ปี 69มา'!U19+'17.กู่แก้ว'!U19+'18.บ้านดุง กรอกแค่ปี 69มา'!U19+'19.หนองแสง กรอกแค่ปี 69มา'!U19+'20.บ้านผือ '!U19+'21.โนนสะอาด'!U19</f>
        <v>0</v>
      </c>
      <c r="V19" s="110">
        <f>+'1.อุดรธานี'!V19+'2.เพ็ญ'!V19+'3.ศรีธาตุ'!V19+'4.กุดจับ'!V19+'5.น้ำโสม กรอกมา 12 เดือน'!V19+'6.วังสามหมอ กรอกแค่ปี 69มา'!V19+'7.ไชยวาน'!V19+'8.ห้วยเกิ้ง กรอกแค่ปี 69มา'!V19+'9.ประจักษ์ศิลปาคม'!V19+'10.สร้างคอม กรอกแค่ปี 69มา'!V19+'11.ทุ่งฝน ใส่12เดือนมา'!V19+'12.นายูง กรอกแค่ปี 69มา'!V19+'13.หนองวัวซอ'!V19+'14.พิบูลย์รักษ์'!V19+'15.หนองหาน'!V19+'16.กุมภวาปี กรอกแค่ปี 69มา'!V19+'17.กู่แก้ว'!V19+'18.บ้านดุง กรอกแค่ปี 69มา'!V19+'19.หนองแสง กรอกแค่ปี 69มา'!V19+'20.บ้านผือ '!V19+'21.โนนสะอาด'!V19</f>
        <v>8350959.1299999999</v>
      </c>
      <c r="W19" s="110">
        <f>+'1.อุดรธานี'!W19+'2.เพ็ญ'!W19+'3.ศรีธาตุ'!W19+'4.กุดจับ'!W19+'5.น้ำโสม กรอกมา 12 เดือน'!W19+'6.วังสามหมอ กรอกแค่ปี 69มา'!W19+'7.ไชยวาน'!W19+'8.ห้วยเกิ้ง กรอกแค่ปี 69มา'!W19+'9.ประจักษ์ศิลปาคม'!W19+'10.สร้างคอม กรอกแค่ปี 69มา'!W19+'11.ทุ่งฝน ใส่12เดือนมา'!W19+'12.นายูง กรอกแค่ปี 69มา'!W19+'13.หนองวัวซอ'!W19+'14.พิบูลย์รักษ์'!W19+'15.หนองหาน'!W19+'16.กุมภวาปี กรอกแค่ปี 69มา'!W19+'17.กู่แก้ว'!W19+'18.บ้านดุง กรอกแค่ปี 69มา'!W19+'19.หนองแสง กรอกแค่ปี 69มา'!W19+'20.บ้านผือ '!W19+'21.โนนสะอาด'!W19</f>
        <v>0</v>
      </c>
      <c r="X19" s="110">
        <f>+'1.อุดรธานี'!X19+'2.เพ็ญ'!X19+'3.ศรีธาตุ'!X19+'4.กุดจับ'!X19+'5.น้ำโสม กรอกมา 12 เดือน'!X19+'6.วังสามหมอ กรอกแค่ปี 69มา'!X19+'7.ไชยวาน'!X19+'8.ห้วยเกิ้ง กรอกแค่ปี 69มา'!X19+'9.ประจักษ์ศิลปาคม'!X19+'10.สร้างคอม กรอกแค่ปี 69มา'!X19+'11.ทุ่งฝน ใส่12เดือนมา'!X19+'12.นายูง กรอกแค่ปี 69มา'!X19+'13.หนองวัวซอ'!X19+'14.พิบูลย์รักษ์'!X19+'15.หนองหาน'!X19+'16.กุมภวาปี กรอกแค่ปี 69มา'!X19+'17.กู่แก้ว'!X19+'18.บ้านดุง กรอกแค่ปี 69มา'!X19+'19.หนองแสง กรอกแค่ปี 69มา'!X19+'20.บ้านผือ '!X19+'21.โนนสะอาด'!X19</f>
        <v>1693587.88</v>
      </c>
      <c r="Y19" s="110">
        <f>+'1.อุดรธานี'!Y19+'2.เพ็ญ'!Y19+'3.ศรีธาตุ'!Y19+'4.กุดจับ'!Y19+'5.น้ำโสม กรอกมา 12 เดือน'!Y19+'6.วังสามหมอ กรอกแค่ปี 69มา'!Y19+'7.ไชยวาน'!Y19+'8.ห้วยเกิ้ง กรอกแค่ปี 69มา'!Y19+'9.ประจักษ์ศิลปาคม'!Y19+'10.สร้างคอม กรอกแค่ปี 69มา'!Y19+'11.ทุ่งฝน ใส่12เดือนมา'!Y19+'12.นายูง กรอกแค่ปี 69มา'!Y19+'13.หนองวัวซอ'!Y19+'14.พิบูลย์รักษ์'!Y19+'15.หนองหาน'!Y19+'16.กุมภวาปี กรอกแค่ปี 69มา'!Y19+'17.กู่แก้ว'!Y19+'18.บ้านดุง กรอกแค่ปี 69มา'!Y19+'19.หนองแสง กรอกแค่ปี 69มา'!Y19+'20.บ้านผือ '!Y19+'21.โนนสะอาด'!Y19</f>
        <v>0</v>
      </c>
      <c r="Z19" s="110">
        <f>+'1.อุดรธานี'!Z19+'2.เพ็ญ'!Z19+'3.ศรีธาตุ'!Z19+'4.กุดจับ'!Z19+'5.น้ำโสม กรอกมา 12 เดือน'!Z19+'6.วังสามหมอ กรอกแค่ปี 69มา'!Z19+'7.ไชยวาน'!Z19+'8.ห้วยเกิ้ง กรอกแค่ปี 69มา'!Z19+'9.ประจักษ์ศิลปาคม'!Z19+'10.สร้างคอม กรอกแค่ปี 69มา'!Z19+'11.ทุ่งฝน ใส่12เดือนมา'!Z19+'12.นายูง กรอกแค่ปี 69มา'!Z19+'13.หนองวัวซอ'!Z19+'14.พิบูลย์รักษ์'!Z19+'15.หนองหาน'!Z19+'16.กุมภวาปี กรอกแค่ปี 69มา'!Z19+'17.กู่แก้ว'!Z19+'18.บ้านดุง กรอกแค่ปี 69มา'!Z19+'19.หนองแสง กรอกแค่ปี 69มา'!Z19+'20.บ้านผือ '!Z19+'21.โนนสะอาด'!Z19</f>
        <v>3812013.08</v>
      </c>
      <c r="AA19" s="110">
        <f>+'1.อุดรธานี'!AA19+'2.เพ็ญ'!AA19+'3.ศรีธาตุ'!AA19+'4.กุดจับ'!AA19+'5.น้ำโสม กรอกมา 12 เดือน'!AA19+'6.วังสามหมอ กรอกแค่ปี 69มา'!AA19+'7.ไชยวาน'!AA19+'8.ห้วยเกิ้ง กรอกแค่ปี 69มา'!AA19+'9.ประจักษ์ศิลปาคม'!AA19+'10.สร้างคอม กรอกแค่ปี 69มา'!AA19+'11.ทุ่งฝน ใส่12เดือนมา'!AA19+'12.นายูง กรอกแค่ปี 69มา'!AA19+'13.หนองวัวซอ'!AA19+'14.พิบูลย์รักษ์'!AA19+'15.หนองหาน'!AA19+'16.กุมภวาปี กรอกแค่ปี 69มา'!AA19+'17.กู่แก้ว'!AA19+'18.บ้านดุง กรอกแค่ปี 69มา'!AA19+'19.หนองแสง กรอกแค่ปี 69มา'!AA19+'20.บ้านผือ '!AA19+'21.โนนสะอาด'!AA19</f>
        <v>0</v>
      </c>
      <c r="AB19" s="110">
        <f>+'1.อุดรธานี'!AB19+'2.เพ็ญ'!AB19+'3.ศรีธาตุ'!AB19+'4.กุดจับ'!AB19+'5.น้ำโสม กรอกมา 12 เดือน'!AB19+'6.วังสามหมอ กรอกแค่ปี 69มา'!AB19+'7.ไชยวาน'!AB19+'8.ห้วยเกิ้ง กรอกแค่ปี 69มา'!AB19+'9.ประจักษ์ศิลปาคม'!AB19+'10.สร้างคอม กรอกแค่ปี 69มา'!AB19+'11.ทุ่งฝน ใส่12เดือนมา'!AB19+'12.นายูง กรอกแค่ปี 69มา'!AB19+'13.หนองวัวซอ'!AB19+'14.พิบูลย์รักษ์'!AB19+'15.หนองหาน'!AB19+'16.กุมภวาปี กรอกแค่ปี 69มา'!AB19+'17.กู่แก้ว'!AB19+'18.บ้านดุง กรอกแค่ปี 69มา'!AB19+'19.หนองแสง กรอกแค่ปี 69มา'!AB19+'20.บ้านผือ '!AB19+'21.โนนสะอาด'!AB19</f>
        <v>1120408.81</v>
      </c>
      <c r="AC19" s="110">
        <f>+'1.อุดรธานี'!AC19+'2.เพ็ญ'!AC19+'3.ศรีธาตุ'!AC19+'4.กุดจับ'!AC19+'5.น้ำโสม กรอกมา 12 เดือน'!AC19+'6.วังสามหมอ กรอกแค่ปี 69มา'!AC19+'7.ไชยวาน'!AC19+'8.ห้วยเกิ้ง กรอกแค่ปี 69มา'!AC19+'9.ประจักษ์ศิลปาคม'!AC19+'10.สร้างคอม กรอกแค่ปี 69มา'!AC19+'11.ทุ่งฝน ใส่12เดือนมา'!AC19+'12.นายูง กรอกแค่ปี 69มา'!AC19+'13.หนองวัวซอ'!AC19+'14.พิบูลย์รักษ์'!AC19+'15.หนองหาน'!AC19+'16.กุมภวาปี กรอกแค่ปี 69มา'!AC19+'17.กู่แก้ว'!AC19+'18.บ้านดุง กรอกแค่ปี 69มา'!AC19+'19.หนองแสง กรอกแค่ปี 69มา'!AC19+'20.บ้านผือ '!AC19+'21.โนนสะอาด'!AC19</f>
        <v>0</v>
      </c>
      <c r="AD19" s="110">
        <f t="shared" si="0"/>
        <v>123117936.30999999</v>
      </c>
      <c r="AE19" s="111">
        <f t="shared" si="1"/>
        <v>18.08793316586933</v>
      </c>
      <c r="AF19" s="110">
        <f t="shared" si="2"/>
        <v>557545438.44370019</v>
      </c>
      <c r="AG19" s="111">
        <f t="shared" si="3"/>
        <v>6421.4835368567165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f>+'1.อุดรธานี'!E21+'2.เพ็ญ'!E21+'3.ศรีธาตุ'!E21+'4.กุดจับ'!E21+'5.น้ำโสม กรอกมา 12 เดือน'!E21+'6.วังสามหมอ กรอกแค่ปี 69มา'!E21+'7.ไชยวาน'!E21+'8.ห้วยเกิ้ง กรอกแค่ปี 69มา'!E21+'9.ประจักษ์ศิลปาคม'!E21+'10.สร้างคอม กรอกแค่ปี 69มา'!E21+'11.ทุ่งฝน ใส่12เดือนมา'!E21+'12.นายูง กรอกแค่ปี 69มา'!E21+'13.หนองวัวซอ'!E21+'14.พิบูลย์รักษ์'!E21+'15.หนองหาน'!E21+'16.กุมภวาปี กรอกแค่ปี 69มา'!E21+'17.กู่แก้ว'!E21+'18.บ้านดุง กรอกแค่ปี 69มา'!E21+'19.หนองแสง กรอกแค่ปี 69มา'!E21+'20.บ้านผือ '!E21+'21.โนนสะอาด'!E21</f>
        <v>3059750</v>
      </c>
      <c r="F21" s="110" t="e">
        <f>+'1.อุดรธานี'!F21+'2.เพ็ญ'!F21+'3.ศรีธาตุ'!F21+'4.กุดจับ'!F21+'5.น้ำโสม กรอกมา 12 เดือน'!F21+'6.วังสามหมอ กรอกแค่ปี 69มา'!F21+'7.ไชยวาน'!F21+'8.ห้วยเกิ้ง กรอกแค่ปี 69มา'!F21+'9.ประจักษ์ศิลปาคม'!F21+'10.สร้างคอม กรอกแค่ปี 69มา'!F21+'11.ทุ่งฝน ใส่12เดือนมา'!F21+'12.นายูง กรอกแค่ปี 69มา'!F21+'13.หนองวัวซอ'!F21+'14.พิบูลย์รักษ์'!F21+'15.หนองหาน'!F21+'16.กุมภวาปี กรอกแค่ปี 69มา'!F21+'17.กู่แก้ว'!F21+'18.บ้านดุง กรอกแค่ปี 69มา'!F21+'19.หนองแสง กรอกแค่ปี 69มา'!F21+'20.บ้านผือ '!F21+'21.โนนสะอาด'!F21</f>
        <v>#VALUE!</v>
      </c>
      <c r="G21" s="110">
        <f>+'1.อุดรธานี'!G21+'2.เพ็ญ'!G21+'3.ศรีธาตุ'!G21+'4.กุดจับ'!G21+'5.น้ำโสม กรอกมา 12 เดือน'!G21+'6.วังสามหมอ กรอกแค่ปี 69มา'!G21+'7.ไชยวาน'!G21+'8.ห้วยเกิ้ง กรอกแค่ปี 69มา'!G21+'9.ประจักษ์ศิลปาคม'!G21+'10.สร้างคอม กรอกแค่ปี 69มา'!G21+'11.ทุ่งฝน ใส่12เดือนมา'!G21+'12.นายูง กรอกแค่ปี 69มา'!G21+'13.หนองวัวซอ'!G21+'14.พิบูลย์รักษ์'!G21+'15.หนองหาน'!G21+'16.กุมภวาปี กรอกแค่ปี 69มา'!G21+'17.กู่แก้ว'!G21+'18.บ้านดุง กรอกแค่ปี 69มา'!G21+'19.หนองแสง กรอกแค่ปี 69มา'!G21+'20.บ้านผือ '!G21+'21.โนนสะอาด'!G21</f>
        <v>0</v>
      </c>
      <c r="H21" s="110" t="e">
        <f>+'1.อุดรธานี'!H21+'2.เพ็ญ'!H21+'3.ศรีธาตุ'!H21+'4.กุดจับ'!H21+'5.น้ำโสม กรอกมา 12 เดือน'!H21+'6.วังสามหมอ กรอกแค่ปี 69มา'!H21+'7.ไชยวาน'!H21+'8.ห้วยเกิ้ง กรอกแค่ปี 69มา'!H21+'9.ประจักษ์ศิลปาคม'!H21+'10.สร้างคอม กรอกแค่ปี 69มา'!H21+'11.ทุ่งฝน ใส่12เดือนมา'!H21+'12.นายูง กรอกแค่ปี 69มา'!H21+'13.หนองวัวซอ'!H21+'14.พิบูลย์รักษ์'!H21+'15.หนองหาน'!H21+'16.กุมภวาปี กรอกแค่ปี 69มา'!H21+'17.กู่แก้ว'!H21+'18.บ้านดุง กรอกแค่ปี 69มา'!H21+'19.หนองแสง กรอกแค่ปี 69มา'!H21+'20.บ้านผือ '!H21+'21.โนนสะอาด'!H21</f>
        <v>#VALUE!</v>
      </c>
      <c r="I21" s="110">
        <f>+'1.อุดรธานี'!I21+'2.เพ็ญ'!I21+'3.ศรีธาตุ'!I21+'4.กุดจับ'!I21+'5.น้ำโสม กรอกมา 12 เดือน'!I21+'6.วังสามหมอ กรอกแค่ปี 69มา'!I21+'7.ไชยวาน'!I21+'8.ห้วยเกิ้ง กรอกแค่ปี 69มา'!I21+'9.ประจักษ์ศิลปาคม'!I21+'10.สร้างคอม กรอกแค่ปี 69มา'!I21+'11.ทุ่งฝน ใส่12เดือนมา'!I21+'12.นายูง กรอกแค่ปี 69มา'!I21+'13.หนองวัวซอ'!I21+'14.พิบูลย์รักษ์'!I21+'15.หนองหาน'!I21+'16.กุมภวาปี กรอกแค่ปี 69มา'!I21+'17.กู่แก้ว'!I21+'18.บ้านดุง กรอกแค่ปี 69มา'!I21+'19.หนองแสง กรอกแค่ปี 69มา'!I21+'20.บ้านผือ '!I21+'21.โนนสะอาด'!I21</f>
        <v>0</v>
      </c>
      <c r="J21" s="110" t="e">
        <f>+'1.อุดรธานี'!J21+'2.เพ็ญ'!J21+'3.ศรีธาตุ'!J21+'4.กุดจับ'!J21+'5.น้ำโสม กรอกมา 12 เดือน'!J21+'6.วังสามหมอ กรอกแค่ปี 69มา'!J21+'7.ไชยวาน'!J21+'8.ห้วยเกิ้ง กรอกแค่ปี 69มา'!J21+'9.ประจักษ์ศิลปาคม'!J21+'10.สร้างคอม กรอกแค่ปี 69มา'!J21+'11.ทุ่งฝน ใส่12เดือนมา'!J21+'12.นายูง กรอกแค่ปี 69มา'!J21+'13.หนองวัวซอ'!J21+'14.พิบูลย์รักษ์'!J21+'15.หนองหาน'!J21+'16.กุมภวาปี กรอกแค่ปี 69มา'!J21+'17.กู่แก้ว'!J21+'18.บ้านดุง กรอกแค่ปี 69มา'!J21+'19.หนองแสง กรอกแค่ปี 69มา'!J21+'20.บ้านผือ '!J21+'21.โนนสะอาด'!J21</f>
        <v>#VALUE!</v>
      </c>
      <c r="K21" s="110">
        <f>+'1.อุดรธานี'!K21+'2.เพ็ญ'!K21+'3.ศรีธาตุ'!K21+'4.กุดจับ'!K21+'5.น้ำโสม กรอกมา 12 เดือน'!K21+'6.วังสามหมอ กรอกแค่ปี 69มา'!K21+'7.ไชยวาน'!K21+'8.ห้วยเกิ้ง กรอกแค่ปี 69มา'!K21+'9.ประจักษ์ศิลปาคม'!K21+'10.สร้างคอม กรอกแค่ปี 69มา'!K21+'11.ทุ่งฝน ใส่12เดือนมา'!K21+'12.นายูง กรอกแค่ปี 69มา'!K21+'13.หนองวัวซอ'!K21+'14.พิบูลย์รักษ์'!K21+'15.หนองหาน'!K21+'16.กุมภวาปี กรอกแค่ปี 69มา'!K21+'17.กู่แก้ว'!K21+'18.บ้านดุง กรอกแค่ปี 69มา'!K21+'19.หนองแสง กรอกแค่ปี 69มา'!K21+'20.บ้านผือ '!K21+'21.โนนสะอาด'!K21</f>
        <v>0</v>
      </c>
      <c r="L21" s="110" t="e">
        <f>+'1.อุดรธานี'!L21+'2.เพ็ญ'!L21+'3.ศรีธาตุ'!L21+'4.กุดจับ'!L21+'5.น้ำโสม กรอกมา 12 เดือน'!L21+'6.วังสามหมอ กรอกแค่ปี 69มา'!L21+'7.ไชยวาน'!L21+'8.ห้วยเกิ้ง กรอกแค่ปี 69มา'!L21+'9.ประจักษ์ศิลปาคม'!L21+'10.สร้างคอม กรอกแค่ปี 69มา'!L21+'11.ทุ่งฝน ใส่12เดือนมา'!L21+'12.นายูง กรอกแค่ปี 69มา'!L21+'13.หนองวัวซอ'!L21+'14.พิบูลย์รักษ์'!L21+'15.หนองหาน'!L21+'16.กุมภวาปี กรอกแค่ปี 69มา'!L21+'17.กู่แก้ว'!L21+'18.บ้านดุง กรอกแค่ปี 69มา'!L21+'19.หนองแสง กรอกแค่ปี 69มา'!L21+'20.บ้านผือ '!L21+'21.โนนสะอาด'!L21</f>
        <v>#VALUE!</v>
      </c>
      <c r="M21" s="110">
        <f>+'1.อุดรธานี'!M21+'2.เพ็ญ'!M21+'3.ศรีธาตุ'!M21+'4.กุดจับ'!M21+'5.น้ำโสม กรอกมา 12 เดือน'!M21+'6.วังสามหมอ กรอกแค่ปี 69มา'!M21+'7.ไชยวาน'!M21+'8.ห้วยเกิ้ง กรอกแค่ปี 69มา'!M21+'9.ประจักษ์ศิลปาคม'!M21+'10.สร้างคอม กรอกแค่ปี 69มา'!M21+'11.ทุ่งฝน ใส่12เดือนมา'!M21+'12.นายูง กรอกแค่ปี 69มา'!M21+'13.หนองวัวซอ'!M21+'14.พิบูลย์รักษ์'!M21+'15.หนองหาน'!M21+'16.กุมภวาปี กรอกแค่ปี 69มา'!M21+'17.กู่แก้ว'!M21+'18.บ้านดุง กรอกแค่ปี 69มา'!M21+'19.หนองแสง กรอกแค่ปี 69มา'!M21+'20.บ้านผือ '!M21+'21.โนนสะอาด'!M21</f>
        <v>0</v>
      </c>
      <c r="N21" s="110" t="e">
        <f>+'1.อุดรธานี'!N21+'2.เพ็ญ'!N21+'3.ศรีธาตุ'!N21+'4.กุดจับ'!N21+'5.น้ำโสม กรอกมา 12 เดือน'!N21+'6.วังสามหมอ กรอกแค่ปี 69มา'!N21+'7.ไชยวาน'!N21+'8.ห้วยเกิ้ง กรอกแค่ปี 69มา'!N21+'9.ประจักษ์ศิลปาคม'!N21+'10.สร้างคอม กรอกแค่ปี 69มา'!N21+'11.ทุ่งฝน ใส่12เดือนมา'!N21+'12.นายูง กรอกแค่ปี 69มา'!N21+'13.หนองวัวซอ'!N21+'14.พิบูลย์รักษ์'!N21+'15.หนองหาน'!N21+'16.กุมภวาปี กรอกแค่ปี 69มา'!N21+'17.กู่แก้ว'!N21+'18.บ้านดุง กรอกแค่ปี 69มา'!N21+'19.หนองแสง กรอกแค่ปี 69มา'!N21+'20.บ้านผือ '!N21+'21.โนนสะอาด'!N21</f>
        <v>#VALUE!</v>
      </c>
      <c r="O21" s="110">
        <f>+'1.อุดรธานี'!O21+'2.เพ็ญ'!O21+'3.ศรีธาตุ'!O21+'4.กุดจับ'!O21+'5.น้ำโสม กรอกมา 12 เดือน'!O21+'6.วังสามหมอ กรอกแค่ปี 69มา'!O21+'7.ไชยวาน'!O21+'8.ห้วยเกิ้ง กรอกแค่ปี 69มา'!O21+'9.ประจักษ์ศิลปาคม'!O21+'10.สร้างคอม กรอกแค่ปี 69มา'!O21+'11.ทุ่งฝน ใส่12เดือนมา'!O21+'12.นายูง กรอกแค่ปี 69มา'!O21+'13.หนองวัวซอ'!O21+'14.พิบูลย์รักษ์'!O21+'15.หนองหาน'!O21+'16.กุมภวาปี กรอกแค่ปี 69มา'!O21+'17.กู่แก้ว'!O21+'18.บ้านดุง กรอกแค่ปี 69มา'!O21+'19.หนองแสง กรอกแค่ปี 69มา'!O21+'20.บ้านผือ '!O21+'21.โนนสะอาด'!O21</f>
        <v>0</v>
      </c>
      <c r="P21" s="110" t="e">
        <f>+'1.อุดรธานี'!P21+'2.เพ็ญ'!P21+'3.ศรีธาตุ'!P21+'4.กุดจับ'!P21+'5.น้ำโสม กรอกมา 12 เดือน'!P21+'6.วังสามหมอ กรอกแค่ปี 69มา'!P21+'7.ไชยวาน'!P21+'8.ห้วยเกิ้ง กรอกแค่ปี 69มา'!P21+'9.ประจักษ์ศิลปาคม'!P21+'10.สร้างคอม กรอกแค่ปี 69มา'!P21+'11.ทุ่งฝน ใส่12เดือนมา'!P21+'12.นายูง กรอกแค่ปี 69มา'!P21+'13.หนองวัวซอ'!P21+'14.พิบูลย์รักษ์'!P21+'15.หนองหาน'!P21+'16.กุมภวาปี กรอกแค่ปี 69มา'!P21+'17.กู่แก้ว'!P21+'18.บ้านดุง กรอกแค่ปี 69มา'!P21+'19.หนองแสง กรอกแค่ปี 69มา'!P21+'20.บ้านผือ '!P21+'21.โนนสะอาด'!P21</f>
        <v>#VALUE!</v>
      </c>
      <c r="Q21" s="110">
        <f>+'1.อุดรธานี'!Q21+'2.เพ็ญ'!Q21+'3.ศรีธาตุ'!Q21+'4.กุดจับ'!Q21+'5.น้ำโสม กรอกมา 12 เดือน'!Q21+'6.วังสามหมอ กรอกแค่ปี 69มา'!Q21+'7.ไชยวาน'!Q21+'8.ห้วยเกิ้ง กรอกแค่ปี 69มา'!Q21+'9.ประจักษ์ศิลปาคม'!Q21+'10.สร้างคอม กรอกแค่ปี 69มา'!Q21+'11.ทุ่งฝน ใส่12เดือนมา'!Q21+'12.นายูง กรอกแค่ปี 69มา'!Q21+'13.หนองวัวซอ'!Q21+'14.พิบูลย์รักษ์'!Q21+'15.หนองหาน'!Q21+'16.กุมภวาปี กรอกแค่ปี 69มา'!Q21+'17.กู่แก้ว'!Q21+'18.บ้านดุง กรอกแค่ปี 69มา'!Q21+'19.หนองแสง กรอกแค่ปี 69มา'!Q21+'20.บ้านผือ '!Q21+'21.โนนสะอาด'!Q21</f>
        <v>0</v>
      </c>
      <c r="R21" s="110" t="e">
        <f>+'1.อุดรธานี'!R21+'2.เพ็ญ'!R21+'3.ศรีธาตุ'!R21+'4.กุดจับ'!R21+'5.น้ำโสม กรอกมา 12 เดือน'!R21+'6.วังสามหมอ กรอกแค่ปี 69มา'!R21+'7.ไชยวาน'!R21+'8.ห้วยเกิ้ง กรอกแค่ปี 69มา'!R21+'9.ประจักษ์ศิลปาคม'!R21+'10.สร้างคอม กรอกแค่ปี 69มา'!R21+'11.ทุ่งฝน ใส่12เดือนมา'!R21+'12.นายูง กรอกแค่ปี 69มา'!R21+'13.หนองวัวซอ'!R21+'14.พิบูลย์รักษ์'!R21+'15.หนองหาน'!R21+'16.กุมภวาปี กรอกแค่ปี 69มา'!R21+'17.กู่แก้ว'!R21+'18.บ้านดุง กรอกแค่ปี 69มา'!R21+'19.หนองแสง กรอกแค่ปี 69มา'!R21+'20.บ้านผือ '!R21+'21.โนนสะอาด'!R21</f>
        <v>#VALUE!</v>
      </c>
      <c r="S21" s="110">
        <f>+'1.อุดรธานี'!S21+'2.เพ็ญ'!S21+'3.ศรีธาตุ'!S21+'4.กุดจับ'!S21+'5.น้ำโสม กรอกมา 12 เดือน'!S21+'6.วังสามหมอ กรอกแค่ปี 69มา'!S21+'7.ไชยวาน'!S21+'8.ห้วยเกิ้ง กรอกแค่ปี 69มา'!S21+'9.ประจักษ์ศิลปาคม'!S21+'10.สร้างคอม กรอกแค่ปี 69มา'!S21+'11.ทุ่งฝน ใส่12เดือนมา'!S21+'12.นายูง กรอกแค่ปี 69มา'!S21+'13.หนองวัวซอ'!S21+'14.พิบูลย์รักษ์'!S21+'15.หนองหาน'!S21+'16.กุมภวาปี กรอกแค่ปี 69มา'!S21+'17.กู่แก้ว'!S21+'18.บ้านดุง กรอกแค่ปี 69มา'!S21+'19.หนองแสง กรอกแค่ปี 69มา'!S21+'20.บ้านผือ '!S21+'21.โนนสะอาด'!S21</f>
        <v>0</v>
      </c>
      <c r="T21" s="110" t="e">
        <f>+'1.อุดรธานี'!T21+'2.เพ็ญ'!T21+'3.ศรีธาตุ'!T21+'4.กุดจับ'!T21+'5.น้ำโสม กรอกมา 12 เดือน'!T21+'6.วังสามหมอ กรอกแค่ปี 69มา'!T21+'7.ไชยวาน'!T21+'8.ห้วยเกิ้ง กรอกแค่ปี 69มา'!T21+'9.ประจักษ์ศิลปาคม'!T21+'10.สร้างคอม กรอกแค่ปี 69มา'!T21+'11.ทุ่งฝน ใส่12เดือนมา'!T21+'12.นายูง กรอกแค่ปี 69มา'!T21+'13.หนองวัวซอ'!T21+'14.พิบูลย์รักษ์'!T21+'15.หนองหาน'!T21+'16.กุมภวาปี กรอกแค่ปี 69มา'!T21+'17.กู่แก้ว'!T21+'18.บ้านดุง กรอกแค่ปี 69มา'!T21+'19.หนองแสง กรอกแค่ปี 69มา'!T21+'20.บ้านผือ '!T21+'21.โนนสะอาด'!T21</f>
        <v>#VALUE!</v>
      </c>
      <c r="U21" s="110">
        <f>+'1.อุดรธานี'!U21+'2.เพ็ญ'!U21+'3.ศรีธาตุ'!U21+'4.กุดจับ'!U21+'5.น้ำโสม กรอกมา 12 เดือน'!U21+'6.วังสามหมอ กรอกแค่ปี 69มา'!U21+'7.ไชยวาน'!U21+'8.ห้วยเกิ้ง กรอกแค่ปี 69มา'!U21+'9.ประจักษ์ศิลปาคม'!U21+'10.สร้างคอม กรอกแค่ปี 69มา'!U21+'11.ทุ่งฝน ใส่12เดือนมา'!U21+'12.นายูง กรอกแค่ปี 69มา'!U21+'13.หนองวัวซอ'!U21+'14.พิบูลย์รักษ์'!U21+'15.หนองหาน'!U21+'16.กุมภวาปี กรอกแค่ปี 69มา'!U21+'17.กู่แก้ว'!U21+'18.บ้านดุง กรอกแค่ปี 69มา'!U21+'19.หนองแสง กรอกแค่ปี 69มา'!U21+'20.บ้านผือ '!U21+'21.โนนสะอาด'!U21</f>
        <v>0</v>
      </c>
      <c r="V21" s="110" t="e">
        <f>+'1.อุดรธานี'!V21+'2.เพ็ญ'!V21+'3.ศรีธาตุ'!V21+'4.กุดจับ'!V21+'5.น้ำโสม กรอกมา 12 เดือน'!V21+'6.วังสามหมอ กรอกแค่ปี 69มา'!V21+'7.ไชยวาน'!V21+'8.ห้วยเกิ้ง กรอกแค่ปี 69มา'!V21+'9.ประจักษ์ศิลปาคม'!V21+'10.สร้างคอม กรอกแค่ปี 69มา'!V21+'11.ทุ่งฝน ใส่12เดือนมา'!V21+'12.นายูง กรอกแค่ปี 69มา'!V21+'13.หนองวัวซอ'!V21+'14.พิบูลย์รักษ์'!V21+'15.หนองหาน'!V21+'16.กุมภวาปี กรอกแค่ปี 69มา'!V21+'17.กู่แก้ว'!V21+'18.บ้านดุง กรอกแค่ปี 69มา'!V21+'19.หนองแสง กรอกแค่ปี 69มา'!V21+'20.บ้านผือ '!V21+'21.โนนสะอาด'!V21</f>
        <v>#VALUE!</v>
      </c>
      <c r="W21" s="110">
        <f>+'1.อุดรธานี'!W21+'2.เพ็ญ'!W21+'3.ศรีธาตุ'!W21+'4.กุดจับ'!W21+'5.น้ำโสม กรอกมา 12 เดือน'!W21+'6.วังสามหมอ กรอกแค่ปี 69มา'!W21+'7.ไชยวาน'!W21+'8.ห้วยเกิ้ง กรอกแค่ปี 69มา'!W21+'9.ประจักษ์ศิลปาคม'!W21+'10.สร้างคอม กรอกแค่ปี 69มา'!W21+'11.ทุ่งฝน ใส่12เดือนมา'!W21+'12.นายูง กรอกแค่ปี 69มา'!W21+'13.หนองวัวซอ'!W21+'14.พิบูลย์รักษ์'!W21+'15.หนองหาน'!W21+'16.กุมภวาปี กรอกแค่ปี 69มา'!W21+'17.กู่แก้ว'!W21+'18.บ้านดุง กรอกแค่ปี 69มา'!W21+'19.หนองแสง กรอกแค่ปี 69มา'!W21+'20.บ้านผือ '!W21+'21.โนนสะอาด'!W21</f>
        <v>0</v>
      </c>
      <c r="X21" s="110" t="e">
        <f>+'1.อุดรธานี'!X21+'2.เพ็ญ'!X21+'3.ศรีธาตุ'!X21+'4.กุดจับ'!X21+'5.น้ำโสม กรอกมา 12 เดือน'!X21+'6.วังสามหมอ กรอกแค่ปี 69มา'!X21+'7.ไชยวาน'!X21+'8.ห้วยเกิ้ง กรอกแค่ปี 69มา'!X21+'9.ประจักษ์ศิลปาคม'!X21+'10.สร้างคอม กรอกแค่ปี 69มา'!X21+'11.ทุ่งฝน ใส่12เดือนมา'!X21+'12.นายูง กรอกแค่ปี 69มา'!X21+'13.หนองวัวซอ'!X21+'14.พิบูลย์รักษ์'!X21+'15.หนองหาน'!X21+'16.กุมภวาปี กรอกแค่ปี 69มา'!X21+'17.กู่แก้ว'!X21+'18.บ้านดุง กรอกแค่ปี 69มา'!X21+'19.หนองแสง กรอกแค่ปี 69มา'!X21+'20.บ้านผือ '!X21+'21.โนนสะอาด'!X21</f>
        <v>#VALUE!</v>
      </c>
      <c r="Y21" s="110">
        <f>+'1.อุดรธานี'!Y21+'2.เพ็ญ'!Y21+'3.ศรีธาตุ'!Y21+'4.กุดจับ'!Y21+'5.น้ำโสม กรอกมา 12 เดือน'!Y21+'6.วังสามหมอ กรอกแค่ปี 69มา'!Y21+'7.ไชยวาน'!Y21+'8.ห้วยเกิ้ง กรอกแค่ปี 69มา'!Y21+'9.ประจักษ์ศิลปาคม'!Y21+'10.สร้างคอม กรอกแค่ปี 69มา'!Y21+'11.ทุ่งฝน ใส่12เดือนมา'!Y21+'12.นายูง กรอกแค่ปี 69มา'!Y21+'13.หนองวัวซอ'!Y21+'14.พิบูลย์รักษ์'!Y21+'15.หนองหาน'!Y21+'16.กุมภวาปี กรอกแค่ปี 69มา'!Y21+'17.กู่แก้ว'!Y21+'18.บ้านดุง กรอกแค่ปี 69มา'!Y21+'19.หนองแสง กรอกแค่ปี 69มา'!Y21+'20.บ้านผือ '!Y21+'21.โนนสะอาด'!Y21</f>
        <v>0</v>
      </c>
      <c r="Z21" s="110" t="e">
        <f>+'1.อุดรธานี'!Z21+'2.เพ็ญ'!Z21+'3.ศรีธาตุ'!Z21+'4.กุดจับ'!Z21+'5.น้ำโสม กรอกมา 12 เดือน'!Z21+'6.วังสามหมอ กรอกแค่ปี 69มา'!Z21+'7.ไชยวาน'!Z21+'8.ห้วยเกิ้ง กรอกแค่ปี 69มา'!Z21+'9.ประจักษ์ศิลปาคม'!Z21+'10.สร้างคอม กรอกแค่ปี 69มา'!Z21+'11.ทุ่งฝน ใส่12เดือนมา'!Z21+'12.นายูง กรอกแค่ปี 69มา'!Z21+'13.หนองวัวซอ'!Z21+'14.พิบูลย์รักษ์'!Z21+'15.หนองหาน'!Z21+'16.กุมภวาปี กรอกแค่ปี 69มา'!Z21+'17.กู่แก้ว'!Z21+'18.บ้านดุง กรอกแค่ปี 69มา'!Z21+'19.หนองแสง กรอกแค่ปี 69มา'!Z21+'20.บ้านผือ '!Z21+'21.โนนสะอาด'!Z21</f>
        <v>#VALUE!</v>
      </c>
      <c r="AA21" s="110">
        <f>+'1.อุดรธานี'!AA21+'2.เพ็ญ'!AA21+'3.ศรีธาตุ'!AA21+'4.กุดจับ'!AA21+'5.น้ำโสม กรอกมา 12 เดือน'!AA21+'6.วังสามหมอ กรอกแค่ปี 69มา'!AA21+'7.ไชยวาน'!AA21+'8.ห้วยเกิ้ง กรอกแค่ปี 69มา'!AA21+'9.ประจักษ์ศิลปาคม'!AA21+'10.สร้างคอม กรอกแค่ปี 69มา'!AA21+'11.ทุ่งฝน ใส่12เดือนมา'!AA21+'12.นายูง กรอกแค่ปี 69มา'!AA21+'13.หนองวัวซอ'!AA21+'14.พิบูลย์รักษ์'!AA21+'15.หนองหาน'!AA21+'16.กุมภวาปี กรอกแค่ปี 69มา'!AA21+'17.กู่แก้ว'!AA21+'18.บ้านดุง กรอกแค่ปี 69มา'!AA21+'19.หนองแสง กรอกแค่ปี 69มา'!AA21+'20.บ้านผือ '!AA21+'21.โนนสะอาด'!AA21</f>
        <v>0</v>
      </c>
      <c r="AB21" s="110" t="e">
        <f>+'1.อุดรธานี'!AB21+'2.เพ็ญ'!AB21+'3.ศรีธาตุ'!AB21+'4.กุดจับ'!AB21+'5.น้ำโสม กรอกมา 12 เดือน'!AB21+'6.วังสามหมอ กรอกแค่ปี 69มา'!AB21+'7.ไชยวาน'!AB21+'8.ห้วยเกิ้ง กรอกแค่ปี 69มา'!AB21+'9.ประจักษ์ศิลปาคม'!AB21+'10.สร้างคอม กรอกแค่ปี 69มา'!AB21+'11.ทุ่งฝน ใส่12เดือนมา'!AB21+'12.นายูง กรอกแค่ปี 69มา'!AB21+'13.หนองวัวซอ'!AB21+'14.พิบูลย์รักษ์'!AB21+'15.หนองหาน'!AB21+'16.กุมภวาปี กรอกแค่ปี 69มา'!AB21+'17.กู่แก้ว'!AB21+'18.บ้านดุง กรอกแค่ปี 69มา'!AB21+'19.หนองแสง กรอกแค่ปี 69มา'!AB21+'20.บ้านผือ '!AB21+'21.โนนสะอาด'!AB21</f>
        <v>#VALUE!</v>
      </c>
      <c r="AC21" s="110">
        <f>+'1.อุดรธานี'!AC21+'2.เพ็ญ'!AC21+'3.ศรีธาตุ'!AC21+'4.กุดจับ'!AC21+'5.น้ำโสม กรอกมา 12 เดือน'!AC21+'6.วังสามหมอ กรอกแค่ปี 69มา'!AC21+'7.ไชยวาน'!AC21+'8.ห้วยเกิ้ง กรอกแค่ปี 69มา'!AC21+'9.ประจักษ์ศิลปาคม'!AC21+'10.สร้างคอม กรอกแค่ปี 69มา'!AC21+'11.ทุ่งฝน ใส่12เดือนมา'!AC21+'12.นายูง กรอกแค่ปี 69มา'!AC21+'13.หนองวัวซอ'!AC21+'14.พิบูลย์รักษ์'!AC21+'15.หนองหาน'!AC21+'16.กุมภวาปี กรอกแค่ปี 69มา'!AC21+'17.กู่แก้ว'!AC21+'18.บ้านดุง กรอกแค่ปี 69มา'!AC21+'19.หนองแสง กรอกแค่ปี 69มา'!AC21+'20.บ้านผือ '!AC21+'21.โนนสะอาด'!AC21</f>
        <v>0</v>
      </c>
      <c r="AD21" s="110" t="e">
        <f t="shared" ref="AD21:AD26" si="4">SUM(F21:AC21)</f>
        <v>#VALUE!</v>
      </c>
      <c r="AE21" s="111" t="e">
        <f t="shared" ref="AE21:AE27" si="5">+AD21*100/E21</f>
        <v>#VALUE!</v>
      </c>
      <c r="AF21" s="110" t="e">
        <f t="shared" ref="AF21:AF26" si="6">+E21-AD21</f>
        <v>#VALUE!</v>
      </c>
      <c r="AG21" s="111" t="e">
        <f t="shared" ref="AG21:AG27" si="7">+AF21*100/E21</f>
        <v>#VALUE!</v>
      </c>
    </row>
    <row r="22" spans="2:33" ht="24" customHeight="1">
      <c r="B22" s="109"/>
      <c r="C22" s="109"/>
      <c r="D22" s="109" t="s">
        <v>26</v>
      </c>
      <c r="E22" s="110">
        <f>+'1.อุดรธานี'!E22+'2.เพ็ญ'!E22+'3.ศรีธาตุ'!E22+'4.กุดจับ'!E22+'5.น้ำโสม กรอกมา 12 เดือน'!E22+'6.วังสามหมอ กรอกแค่ปี 69มา'!E22+'7.ไชยวาน'!E22+'8.ห้วยเกิ้ง กรอกแค่ปี 69มา'!E22+'9.ประจักษ์ศิลปาคม'!E22+'10.สร้างคอม กรอกแค่ปี 69มา'!E22+'11.ทุ่งฝน ใส่12เดือนมา'!E22+'12.นายูง กรอกแค่ปี 69มา'!E22+'13.หนองวัวซอ'!E22+'14.พิบูลย์รักษ์'!E22+'15.หนองหาน'!E22+'16.กุมภวาปี กรอกแค่ปี 69มา'!E22+'17.กู่แก้ว'!E22+'18.บ้านดุง กรอกแค่ปี 69มา'!E22+'19.หนองแสง กรอกแค่ปี 69มา'!E22+'20.บ้านผือ '!E22+'21.โนนสะอาด'!E22</f>
        <v>59199198.751599997</v>
      </c>
      <c r="F22" s="110" t="e">
        <f>+'1.อุดรธานี'!F22+'2.เพ็ญ'!F22+'3.ศรีธาตุ'!F22+'4.กุดจับ'!F22+'5.น้ำโสม กรอกมา 12 เดือน'!F22+'6.วังสามหมอ กรอกแค่ปี 69มา'!F22+'7.ไชยวาน'!F22+'8.ห้วยเกิ้ง กรอกแค่ปี 69มา'!F22+'9.ประจักษ์ศิลปาคม'!F22+'10.สร้างคอม กรอกแค่ปี 69มา'!F22+'11.ทุ่งฝน ใส่12เดือนมา'!F22+'12.นายูง กรอกแค่ปี 69มา'!F22+'13.หนองวัวซอ'!F22+'14.พิบูลย์รักษ์'!F22+'15.หนองหาน'!F22+'16.กุมภวาปี กรอกแค่ปี 69มา'!F22+'17.กู่แก้ว'!F22+'18.บ้านดุง กรอกแค่ปี 69มา'!F22+'19.หนองแสง กรอกแค่ปี 69มา'!F22+'20.บ้านผือ '!F22+'21.โนนสะอาด'!F22</f>
        <v>#VALUE!</v>
      </c>
      <c r="G22" s="110">
        <f>+'1.อุดรธานี'!G22+'2.เพ็ญ'!G22+'3.ศรีธาตุ'!G22+'4.กุดจับ'!G22+'5.น้ำโสม กรอกมา 12 เดือน'!G22+'6.วังสามหมอ กรอกแค่ปี 69มา'!G22+'7.ไชยวาน'!G22+'8.ห้วยเกิ้ง กรอกแค่ปี 69มา'!G22+'9.ประจักษ์ศิลปาคม'!G22+'10.สร้างคอม กรอกแค่ปี 69มา'!G22+'11.ทุ่งฝน ใส่12เดือนมา'!G22+'12.นายูง กรอกแค่ปี 69มา'!G22+'13.หนองวัวซอ'!G22+'14.พิบูลย์รักษ์'!G22+'15.หนองหาน'!G22+'16.กุมภวาปี กรอกแค่ปี 69มา'!G22+'17.กู่แก้ว'!G22+'18.บ้านดุง กรอกแค่ปี 69มา'!G22+'19.หนองแสง กรอกแค่ปี 69มา'!G22+'20.บ้านผือ '!G22+'21.โนนสะอาด'!G22</f>
        <v>0</v>
      </c>
      <c r="H22" s="110" t="e">
        <f>+'1.อุดรธานี'!H22+'2.เพ็ญ'!H22+'3.ศรีธาตุ'!H22+'4.กุดจับ'!H22+'5.น้ำโสม กรอกมา 12 เดือน'!H22+'6.วังสามหมอ กรอกแค่ปี 69มา'!H22+'7.ไชยวาน'!H22+'8.ห้วยเกิ้ง กรอกแค่ปี 69มา'!H22+'9.ประจักษ์ศิลปาคม'!H22+'10.สร้างคอม กรอกแค่ปี 69มา'!H22+'11.ทุ่งฝน ใส่12เดือนมา'!H22+'12.นายูง กรอกแค่ปี 69มา'!H22+'13.หนองวัวซอ'!H22+'14.พิบูลย์รักษ์'!H22+'15.หนองหาน'!H22+'16.กุมภวาปี กรอกแค่ปี 69มา'!H22+'17.กู่แก้ว'!H22+'18.บ้านดุง กรอกแค่ปี 69มา'!H22+'19.หนองแสง กรอกแค่ปี 69มา'!H22+'20.บ้านผือ '!H22+'21.โนนสะอาด'!H22</f>
        <v>#VALUE!</v>
      </c>
      <c r="I22" s="110">
        <f>+'1.อุดรธานี'!I22+'2.เพ็ญ'!I22+'3.ศรีธาตุ'!I22+'4.กุดจับ'!I22+'5.น้ำโสม กรอกมา 12 เดือน'!I22+'6.วังสามหมอ กรอกแค่ปี 69มา'!I22+'7.ไชยวาน'!I22+'8.ห้วยเกิ้ง กรอกแค่ปี 69มา'!I22+'9.ประจักษ์ศิลปาคม'!I22+'10.สร้างคอม กรอกแค่ปี 69มา'!I22+'11.ทุ่งฝน ใส่12เดือนมา'!I22+'12.นายูง กรอกแค่ปี 69มา'!I22+'13.หนองวัวซอ'!I22+'14.พิบูลย์รักษ์'!I22+'15.หนองหาน'!I22+'16.กุมภวาปี กรอกแค่ปี 69มา'!I22+'17.กู่แก้ว'!I22+'18.บ้านดุง กรอกแค่ปี 69มา'!I22+'19.หนองแสง กรอกแค่ปี 69มา'!I22+'20.บ้านผือ '!I22+'21.โนนสะอาด'!I22</f>
        <v>0</v>
      </c>
      <c r="J22" s="110" t="e">
        <f>+'1.อุดรธานี'!J22+'2.เพ็ญ'!J22+'3.ศรีธาตุ'!J22+'4.กุดจับ'!J22+'5.น้ำโสม กรอกมา 12 เดือน'!J22+'6.วังสามหมอ กรอกแค่ปี 69มา'!J22+'7.ไชยวาน'!J22+'8.ห้วยเกิ้ง กรอกแค่ปี 69มา'!J22+'9.ประจักษ์ศิลปาคม'!J22+'10.สร้างคอม กรอกแค่ปี 69มา'!J22+'11.ทุ่งฝน ใส่12เดือนมา'!J22+'12.นายูง กรอกแค่ปี 69มา'!J22+'13.หนองวัวซอ'!J22+'14.พิบูลย์รักษ์'!J22+'15.หนองหาน'!J22+'16.กุมภวาปี กรอกแค่ปี 69มา'!J22+'17.กู่แก้ว'!J22+'18.บ้านดุง กรอกแค่ปี 69มา'!J22+'19.หนองแสง กรอกแค่ปี 69มา'!J22+'20.บ้านผือ '!J22+'21.โนนสะอาด'!J22</f>
        <v>#VALUE!</v>
      </c>
      <c r="K22" s="110">
        <f>+'1.อุดรธานี'!K22+'2.เพ็ญ'!K22+'3.ศรีธาตุ'!K22+'4.กุดจับ'!K22+'5.น้ำโสม กรอกมา 12 เดือน'!K22+'6.วังสามหมอ กรอกแค่ปี 69มา'!K22+'7.ไชยวาน'!K22+'8.ห้วยเกิ้ง กรอกแค่ปี 69มา'!K22+'9.ประจักษ์ศิลปาคม'!K22+'10.สร้างคอม กรอกแค่ปี 69มา'!K22+'11.ทุ่งฝน ใส่12เดือนมา'!K22+'12.นายูง กรอกแค่ปี 69มา'!K22+'13.หนองวัวซอ'!K22+'14.พิบูลย์รักษ์'!K22+'15.หนองหาน'!K22+'16.กุมภวาปี กรอกแค่ปี 69มา'!K22+'17.กู่แก้ว'!K22+'18.บ้านดุง กรอกแค่ปี 69มา'!K22+'19.หนองแสง กรอกแค่ปี 69มา'!K22+'20.บ้านผือ '!K22+'21.โนนสะอาด'!K22</f>
        <v>0</v>
      </c>
      <c r="L22" s="110" t="e">
        <f>+'1.อุดรธานี'!L22+'2.เพ็ญ'!L22+'3.ศรีธาตุ'!L22+'4.กุดจับ'!L22+'5.น้ำโสม กรอกมา 12 เดือน'!L22+'6.วังสามหมอ กรอกแค่ปี 69มา'!L22+'7.ไชยวาน'!L22+'8.ห้วยเกิ้ง กรอกแค่ปี 69มา'!L22+'9.ประจักษ์ศิลปาคม'!L22+'10.สร้างคอม กรอกแค่ปี 69มา'!L22+'11.ทุ่งฝน ใส่12เดือนมา'!L22+'12.นายูง กรอกแค่ปี 69มา'!L22+'13.หนองวัวซอ'!L22+'14.พิบูลย์รักษ์'!L22+'15.หนองหาน'!L22+'16.กุมภวาปี กรอกแค่ปี 69มา'!L22+'17.กู่แก้ว'!L22+'18.บ้านดุง กรอกแค่ปี 69มา'!L22+'19.หนองแสง กรอกแค่ปี 69มา'!L22+'20.บ้านผือ '!L22+'21.โนนสะอาด'!L22</f>
        <v>#VALUE!</v>
      </c>
      <c r="M22" s="110">
        <f>+'1.อุดรธานี'!M22+'2.เพ็ญ'!M22+'3.ศรีธาตุ'!M22+'4.กุดจับ'!M22+'5.น้ำโสม กรอกมา 12 เดือน'!M22+'6.วังสามหมอ กรอกแค่ปี 69มา'!M22+'7.ไชยวาน'!M22+'8.ห้วยเกิ้ง กรอกแค่ปี 69มา'!M22+'9.ประจักษ์ศิลปาคม'!M22+'10.สร้างคอม กรอกแค่ปี 69มา'!M22+'11.ทุ่งฝน ใส่12เดือนมา'!M22+'12.นายูง กรอกแค่ปี 69มา'!M22+'13.หนองวัวซอ'!M22+'14.พิบูลย์รักษ์'!M22+'15.หนองหาน'!M22+'16.กุมภวาปี กรอกแค่ปี 69มา'!M22+'17.กู่แก้ว'!M22+'18.บ้านดุง กรอกแค่ปี 69มา'!M22+'19.หนองแสง กรอกแค่ปี 69มา'!M22+'20.บ้านผือ '!M22+'21.โนนสะอาด'!M22</f>
        <v>0</v>
      </c>
      <c r="N22" s="110">
        <f>+'1.อุดรธานี'!N22+'2.เพ็ญ'!N22+'3.ศรีธาตุ'!N22+'4.กุดจับ'!N22+'5.น้ำโสม กรอกมา 12 เดือน'!N22+'6.วังสามหมอ กรอกแค่ปี 69มา'!N22+'7.ไชยวาน'!N22+'8.ห้วยเกิ้ง กรอกแค่ปี 69มา'!N22+'9.ประจักษ์ศิลปาคม'!N22+'10.สร้างคอม กรอกแค่ปี 69มา'!N22+'11.ทุ่งฝน ใส่12เดือนมา'!N22+'12.นายูง กรอกแค่ปี 69มา'!N22+'13.หนองวัวซอ'!N22+'14.พิบูลย์รักษ์'!N22+'15.หนองหาน'!N22+'16.กุมภวาปี กรอกแค่ปี 69มา'!N22+'17.กู่แก้ว'!N22+'18.บ้านดุง กรอกแค่ปี 69มา'!N22+'19.หนองแสง กรอกแค่ปี 69มา'!N22+'20.บ้านผือ '!N22+'21.โนนสะอาด'!N22</f>
        <v>2911388</v>
      </c>
      <c r="O22" s="110">
        <f>+'1.อุดรธานี'!O22+'2.เพ็ญ'!O22+'3.ศรีธาตุ'!O22+'4.กุดจับ'!O22+'5.น้ำโสม กรอกมา 12 เดือน'!O22+'6.วังสามหมอ กรอกแค่ปี 69มา'!O22+'7.ไชยวาน'!O22+'8.ห้วยเกิ้ง กรอกแค่ปี 69มา'!O22+'9.ประจักษ์ศิลปาคม'!O22+'10.สร้างคอม กรอกแค่ปี 69มา'!O22+'11.ทุ่งฝน ใส่12เดือนมา'!O22+'12.นายูง กรอกแค่ปี 69มา'!O22+'13.หนองวัวซอ'!O22+'14.พิบูลย์รักษ์'!O22+'15.หนองหาน'!O22+'16.กุมภวาปี กรอกแค่ปี 69มา'!O22+'17.กู่แก้ว'!O22+'18.บ้านดุง กรอกแค่ปี 69มา'!O22+'19.หนองแสง กรอกแค่ปี 69มา'!O22+'20.บ้านผือ '!O22+'21.โนนสะอาด'!O22</f>
        <v>0</v>
      </c>
      <c r="P22" s="110" t="e">
        <f>+'1.อุดรธานี'!P22+'2.เพ็ญ'!P22+'3.ศรีธาตุ'!P22+'4.กุดจับ'!P22+'5.น้ำโสม กรอกมา 12 เดือน'!P22+'6.วังสามหมอ กรอกแค่ปี 69มา'!P22+'7.ไชยวาน'!P22+'8.ห้วยเกิ้ง กรอกแค่ปี 69มา'!P22+'9.ประจักษ์ศิลปาคม'!P22+'10.สร้างคอม กรอกแค่ปี 69มา'!P22+'11.ทุ่งฝน ใส่12เดือนมา'!P22+'12.นายูง กรอกแค่ปี 69มา'!P22+'13.หนองวัวซอ'!P22+'14.พิบูลย์รักษ์'!P22+'15.หนองหาน'!P22+'16.กุมภวาปี กรอกแค่ปี 69มา'!P22+'17.กู่แก้ว'!P22+'18.บ้านดุง กรอกแค่ปี 69มา'!P22+'19.หนองแสง กรอกแค่ปี 69มา'!P22+'20.บ้านผือ '!P22+'21.โนนสะอาด'!P22</f>
        <v>#VALUE!</v>
      </c>
      <c r="Q22" s="110">
        <f>+'1.อุดรธานี'!Q22+'2.เพ็ญ'!Q22+'3.ศรีธาตุ'!Q22+'4.กุดจับ'!Q22+'5.น้ำโสม กรอกมา 12 เดือน'!Q22+'6.วังสามหมอ กรอกแค่ปี 69มา'!Q22+'7.ไชยวาน'!Q22+'8.ห้วยเกิ้ง กรอกแค่ปี 69มา'!Q22+'9.ประจักษ์ศิลปาคม'!Q22+'10.สร้างคอม กรอกแค่ปี 69มา'!Q22+'11.ทุ่งฝน ใส่12เดือนมา'!Q22+'12.นายูง กรอกแค่ปี 69มา'!Q22+'13.หนองวัวซอ'!Q22+'14.พิบูลย์รักษ์'!Q22+'15.หนองหาน'!Q22+'16.กุมภวาปี กรอกแค่ปี 69มา'!Q22+'17.กู่แก้ว'!Q22+'18.บ้านดุง กรอกแค่ปี 69มา'!Q22+'19.หนองแสง กรอกแค่ปี 69มา'!Q22+'20.บ้านผือ '!Q22+'21.โนนสะอาด'!Q22</f>
        <v>0</v>
      </c>
      <c r="R22" s="110" t="e">
        <f>+'1.อุดรธานี'!R22+'2.เพ็ญ'!R22+'3.ศรีธาตุ'!R22+'4.กุดจับ'!R22+'5.น้ำโสม กรอกมา 12 เดือน'!R22+'6.วังสามหมอ กรอกแค่ปี 69มา'!R22+'7.ไชยวาน'!R22+'8.ห้วยเกิ้ง กรอกแค่ปี 69มา'!R22+'9.ประจักษ์ศิลปาคม'!R22+'10.สร้างคอม กรอกแค่ปี 69มา'!R22+'11.ทุ่งฝน ใส่12เดือนมา'!R22+'12.นายูง กรอกแค่ปี 69มา'!R22+'13.หนองวัวซอ'!R22+'14.พิบูลย์รักษ์'!R22+'15.หนองหาน'!R22+'16.กุมภวาปี กรอกแค่ปี 69มา'!R22+'17.กู่แก้ว'!R22+'18.บ้านดุง กรอกแค่ปี 69มา'!R22+'19.หนองแสง กรอกแค่ปี 69มา'!R22+'20.บ้านผือ '!R22+'21.โนนสะอาด'!R22</f>
        <v>#VALUE!</v>
      </c>
      <c r="S22" s="110">
        <f>+'1.อุดรธานี'!S22+'2.เพ็ญ'!S22+'3.ศรีธาตุ'!S22+'4.กุดจับ'!S22+'5.น้ำโสม กรอกมา 12 เดือน'!S22+'6.วังสามหมอ กรอกแค่ปี 69มา'!S22+'7.ไชยวาน'!S22+'8.ห้วยเกิ้ง กรอกแค่ปี 69มา'!S22+'9.ประจักษ์ศิลปาคม'!S22+'10.สร้างคอม กรอกแค่ปี 69มา'!S22+'11.ทุ่งฝน ใส่12เดือนมา'!S22+'12.นายูง กรอกแค่ปี 69มา'!S22+'13.หนองวัวซอ'!S22+'14.พิบูลย์รักษ์'!S22+'15.หนองหาน'!S22+'16.กุมภวาปี กรอกแค่ปี 69มา'!S22+'17.กู่แก้ว'!S22+'18.บ้านดุง กรอกแค่ปี 69มา'!S22+'19.หนองแสง กรอกแค่ปี 69มา'!S22+'20.บ้านผือ '!S22+'21.โนนสะอาด'!S22</f>
        <v>0</v>
      </c>
      <c r="T22" s="110" t="e">
        <f>+'1.อุดรธานี'!T22+'2.เพ็ญ'!T22+'3.ศรีธาตุ'!T22+'4.กุดจับ'!T22+'5.น้ำโสม กรอกมา 12 เดือน'!T22+'6.วังสามหมอ กรอกแค่ปี 69มา'!T22+'7.ไชยวาน'!T22+'8.ห้วยเกิ้ง กรอกแค่ปี 69มา'!T22+'9.ประจักษ์ศิลปาคม'!T22+'10.สร้างคอม กรอกแค่ปี 69มา'!T22+'11.ทุ่งฝน ใส่12เดือนมา'!T22+'12.นายูง กรอกแค่ปี 69มา'!T22+'13.หนองวัวซอ'!T22+'14.พิบูลย์รักษ์'!T22+'15.หนองหาน'!T22+'16.กุมภวาปี กรอกแค่ปี 69มา'!T22+'17.กู่แก้ว'!T22+'18.บ้านดุง กรอกแค่ปี 69มา'!T22+'19.หนองแสง กรอกแค่ปี 69มา'!T22+'20.บ้านผือ '!T22+'21.โนนสะอาด'!T22</f>
        <v>#VALUE!</v>
      </c>
      <c r="U22" s="110">
        <f>+'1.อุดรธานี'!U22+'2.เพ็ญ'!U22+'3.ศรีธาตุ'!U22+'4.กุดจับ'!U22+'5.น้ำโสม กรอกมา 12 เดือน'!U22+'6.วังสามหมอ กรอกแค่ปี 69มา'!U22+'7.ไชยวาน'!U22+'8.ห้วยเกิ้ง กรอกแค่ปี 69มา'!U22+'9.ประจักษ์ศิลปาคม'!U22+'10.สร้างคอม กรอกแค่ปี 69มา'!U22+'11.ทุ่งฝน ใส่12เดือนมา'!U22+'12.นายูง กรอกแค่ปี 69มา'!U22+'13.หนองวัวซอ'!U22+'14.พิบูลย์รักษ์'!U22+'15.หนองหาน'!U22+'16.กุมภวาปี กรอกแค่ปี 69มา'!U22+'17.กู่แก้ว'!U22+'18.บ้านดุง กรอกแค่ปี 69มา'!U22+'19.หนองแสง กรอกแค่ปี 69มา'!U22+'20.บ้านผือ '!U22+'21.โนนสะอาด'!U22</f>
        <v>0</v>
      </c>
      <c r="V22" s="110" t="e">
        <f>+'1.อุดรธานี'!V22+'2.เพ็ญ'!V22+'3.ศรีธาตุ'!V22+'4.กุดจับ'!V22+'5.น้ำโสม กรอกมา 12 เดือน'!V22+'6.วังสามหมอ กรอกแค่ปี 69มา'!V22+'7.ไชยวาน'!V22+'8.ห้วยเกิ้ง กรอกแค่ปี 69มา'!V22+'9.ประจักษ์ศิลปาคม'!V22+'10.สร้างคอม กรอกแค่ปี 69มา'!V22+'11.ทุ่งฝน ใส่12เดือนมา'!V22+'12.นายูง กรอกแค่ปี 69มา'!V22+'13.หนองวัวซอ'!V22+'14.พิบูลย์รักษ์'!V22+'15.หนองหาน'!V22+'16.กุมภวาปี กรอกแค่ปี 69มา'!V22+'17.กู่แก้ว'!V22+'18.บ้านดุง กรอกแค่ปี 69มา'!V22+'19.หนองแสง กรอกแค่ปี 69มา'!V22+'20.บ้านผือ '!V22+'21.โนนสะอาด'!V22</f>
        <v>#VALUE!</v>
      </c>
      <c r="W22" s="110">
        <f>+'1.อุดรธานี'!W22+'2.เพ็ญ'!W22+'3.ศรีธาตุ'!W22+'4.กุดจับ'!W22+'5.น้ำโสม กรอกมา 12 เดือน'!W22+'6.วังสามหมอ กรอกแค่ปี 69มา'!W22+'7.ไชยวาน'!W22+'8.ห้วยเกิ้ง กรอกแค่ปี 69มา'!W22+'9.ประจักษ์ศิลปาคม'!W22+'10.สร้างคอม กรอกแค่ปี 69มา'!W22+'11.ทุ่งฝน ใส่12เดือนมา'!W22+'12.นายูง กรอกแค่ปี 69มา'!W22+'13.หนองวัวซอ'!W22+'14.พิบูลย์รักษ์'!W22+'15.หนองหาน'!W22+'16.กุมภวาปี กรอกแค่ปี 69มา'!W22+'17.กู่แก้ว'!W22+'18.บ้านดุง กรอกแค่ปี 69มา'!W22+'19.หนองแสง กรอกแค่ปี 69มา'!W22+'20.บ้านผือ '!W22+'21.โนนสะอาด'!W22</f>
        <v>0</v>
      </c>
      <c r="X22" s="110" t="e">
        <f>+'1.อุดรธานี'!X22+'2.เพ็ญ'!X22+'3.ศรีธาตุ'!X22+'4.กุดจับ'!X22+'5.น้ำโสม กรอกมา 12 เดือน'!X22+'6.วังสามหมอ กรอกแค่ปี 69มา'!X22+'7.ไชยวาน'!X22+'8.ห้วยเกิ้ง กรอกแค่ปี 69มา'!X22+'9.ประจักษ์ศิลปาคม'!X22+'10.สร้างคอม กรอกแค่ปี 69มา'!X22+'11.ทุ่งฝน ใส่12เดือนมา'!X22+'12.นายูง กรอกแค่ปี 69มา'!X22+'13.หนองวัวซอ'!X22+'14.พิบูลย์รักษ์'!X22+'15.หนองหาน'!X22+'16.กุมภวาปี กรอกแค่ปี 69มา'!X22+'17.กู่แก้ว'!X22+'18.บ้านดุง กรอกแค่ปี 69มา'!X22+'19.หนองแสง กรอกแค่ปี 69มา'!X22+'20.บ้านผือ '!X22+'21.โนนสะอาด'!X22</f>
        <v>#VALUE!</v>
      </c>
      <c r="Y22" s="110">
        <f>+'1.อุดรธานี'!Y22+'2.เพ็ญ'!Y22+'3.ศรีธาตุ'!Y22+'4.กุดจับ'!Y22+'5.น้ำโสม กรอกมา 12 เดือน'!Y22+'6.วังสามหมอ กรอกแค่ปี 69มา'!Y22+'7.ไชยวาน'!Y22+'8.ห้วยเกิ้ง กรอกแค่ปี 69มา'!Y22+'9.ประจักษ์ศิลปาคม'!Y22+'10.สร้างคอม กรอกแค่ปี 69มา'!Y22+'11.ทุ่งฝน ใส่12เดือนมา'!Y22+'12.นายูง กรอกแค่ปี 69มา'!Y22+'13.หนองวัวซอ'!Y22+'14.พิบูลย์รักษ์'!Y22+'15.หนองหาน'!Y22+'16.กุมภวาปี กรอกแค่ปี 69มา'!Y22+'17.กู่แก้ว'!Y22+'18.บ้านดุง กรอกแค่ปี 69มา'!Y22+'19.หนองแสง กรอกแค่ปี 69มา'!Y22+'20.บ้านผือ '!Y22+'21.โนนสะอาด'!Y22</f>
        <v>0</v>
      </c>
      <c r="Z22" s="110" t="e">
        <f>+'1.อุดรธานี'!Z22+'2.เพ็ญ'!Z22+'3.ศรีธาตุ'!Z22+'4.กุดจับ'!Z22+'5.น้ำโสม กรอกมา 12 เดือน'!Z22+'6.วังสามหมอ กรอกแค่ปี 69มา'!Z22+'7.ไชยวาน'!Z22+'8.ห้วยเกิ้ง กรอกแค่ปี 69มา'!Z22+'9.ประจักษ์ศิลปาคม'!Z22+'10.สร้างคอม กรอกแค่ปี 69มา'!Z22+'11.ทุ่งฝน ใส่12เดือนมา'!Z22+'12.นายูง กรอกแค่ปี 69มา'!Z22+'13.หนองวัวซอ'!Z22+'14.พิบูลย์รักษ์'!Z22+'15.หนองหาน'!Z22+'16.กุมภวาปี กรอกแค่ปี 69มา'!Z22+'17.กู่แก้ว'!Z22+'18.บ้านดุง กรอกแค่ปี 69มา'!Z22+'19.หนองแสง กรอกแค่ปี 69มา'!Z22+'20.บ้านผือ '!Z22+'21.โนนสะอาด'!Z22</f>
        <v>#VALUE!</v>
      </c>
      <c r="AA22" s="110">
        <f>+'1.อุดรธานี'!AA22+'2.เพ็ญ'!AA22+'3.ศรีธาตุ'!AA22+'4.กุดจับ'!AA22+'5.น้ำโสม กรอกมา 12 เดือน'!AA22+'6.วังสามหมอ กรอกแค่ปี 69มา'!AA22+'7.ไชยวาน'!AA22+'8.ห้วยเกิ้ง กรอกแค่ปี 69มา'!AA22+'9.ประจักษ์ศิลปาคม'!AA22+'10.สร้างคอม กรอกแค่ปี 69มา'!AA22+'11.ทุ่งฝน ใส่12เดือนมา'!AA22+'12.นายูง กรอกแค่ปี 69มา'!AA22+'13.หนองวัวซอ'!AA22+'14.พิบูลย์รักษ์'!AA22+'15.หนองหาน'!AA22+'16.กุมภวาปี กรอกแค่ปี 69มา'!AA22+'17.กู่แก้ว'!AA22+'18.บ้านดุง กรอกแค่ปี 69มา'!AA22+'19.หนองแสง กรอกแค่ปี 69มา'!AA22+'20.บ้านผือ '!AA22+'21.โนนสะอาด'!AA22</f>
        <v>0</v>
      </c>
      <c r="AB22" s="110" t="e">
        <f>+'1.อุดรธานี'!AB22+'2.เพ็ญ'!AB22+'3.ศรีธาตุ'!AB22+'4.กุดจับ'!AB22+'5.น้ำโสม กรอกมา 12 เดือน'!AB22+'6.วังสามหมอ กรอกแค่ปี 69มา'!AB22+'7.ไชยวาน'!AB22+'8.ห้วยเกิ้ง กรอกแค่ปี 69มา'!AB22+'9.ประจักษ์ศิลปาคม'!AB22+'10.สร้างคอม กรอกแค่ปี 69มา'!AB22+'11.ทุ่งฝน ใส่12เดือนมา'!AB22+'12.นายูง กรอกแค่ปี 69มา'!AB22+'13.หนองวัวซอ'!AB22+'14.พิบูลย์รักษ์'!AB22+'15.หนองหาน'!AB22+'16.กุมภวาปี กรอกแค่ปี 69มา'!AB22+'17.กู่แก้ว'!AB22+'18.บ้านดุง กรอกแค่ปี 69มา'!AB22+'19.หนองแสง กรอกแค่ปี 69มา'!AB22+'20.บ้านผือ '!AB22+'21.โนนสะอาด'!AB22</f>
        <v>#VALUE!</v>
      </c>
      <c r="AC22" s="110">
        <f>+'1.อุดรธานี'!AC22+'2.เพ็ญ'!AC22+'3.ศรีธาตุ'!AC22+'4.กุดจับ'!AC22+'5.น้ำโสม กรอกมา 12 เดือน'!AC22+'6.วังสามหมอ กรอกแค่ปี 69มา'!AC22+'7.ไชยวาน'!AC22+'8.ห้วยเกิ้ง กรอกแค่ปี 69มา'!AC22+'9.ประจักษ์ศิลปาคม'!AC22+'10.สร้างคอม กรอกแค่ปี 69มา'!AC22+'11.ทุ่งฝน ใส่12เดือนมา'!AC22+'12.นายูง กรอกแค่ปี 69มา'!AC22+'13.หนองวัวซอ'!AC22+'14.พิบูลย์รักษ์'!AC22+'15.หนองหาน'!AC22+'16.กุมภวาปี กรอกแค่ปี 69มา'!AC22+'17.กู่แก้ว'!AC22+'18.บ้านดุง กรอกแค่ปี 69มา'!AC22+'19.หนองแสง กรอกแค่ปี 69มา'!AC22+'20.บ้านผือ '!AC22+'21.โนนสะอาด'!AC22</f>
        <v>0</v>
      </c>
      <c r="AD22" s="110" t="e">
        <f t="shared" si="4"/>
        <v>#VALUE!</v>
      </c>
      <c r="AE22" s="111" t="e">
        <f t="shared" si="5"/>
        <v>#VALUE!</v>
      </c>
      <c r="AF22" s="110" t="e">
        <f t="shared" si="6"/>
        <v>#VALUE!</v>
      </c>
      <c r="AG22" s="111" t="e">
        <f t="shared" si="7"/>
        <v>#VALUE!</v>
      </c>
    </row>
    <row r="23" spans="2:33" ht="24" customHeight="1">
      <c r="B23" s="109"/>
      <c r="C23" s="109"/>
      <c r="D23" s="109" t="s">
        <v>28</v>
      </c>
      <c r="E23" s="110">
        <f>+'1.อุดรธานี'!E23+'2.เพ็ญ'!E23+'3.ศรีธาตุ'!E23+'4.กุดจับ'!E23+'5.น้ำโสม กรอกมา 12 เดือน'!E23+'6.วังสามหมอ กรอกแค่ปี 69มา'!E23+'7.ไชยวาน'!E23+'8.ห้วยเกิ้ง กรอกแค่ปี 69มา'!E23+'9.ประจักษ์ศิลปาคม'!E23+'10.สร้างคอม กรอกแค่ปี 69มา'!E23+'11.ทุ่งฝน ใส่12เดือนมา'!E23+'12.นายูง กรอกแค่ปี 69มา'!E23+'13.หนองวัวซอ'!E23+'14.พิบูลย์รักษ์'!E23+'15.หนองหาน'!E23+'16.กุมภวาปี กรอกแค่ปี 69มา'!E23+'17.กู่แก้ว'!E23+'18.บ้านดุง กรอกแค่ปี 69มา'!E23+'19.หนองแสง กรอกแค่ปี 69มา'!E23+'20.บ้านผือ '!E23+'21.โนนสะอาด'!E23</f>
        <v>65841763.296999998</v>
      </c>
      <c r="F23" s="110" t="e">
        <f>+'1.อุดรธานี'!F23+'2.เพ็ญ'!F23+'3.ศรีธาตุ'!F23+'4.กุดจับ'!F23+'5.น้ำโสม กรอกมา 12 เดือน'!F23+'6.วังสามหมอ กรอกแค่ปี 69มา'!F23+'7.ไชยวาน'!F23+'8.ห้วยเกิ้ง กรอกแค่ปี 69มา'!F23+'9.ประจักษ์ศิลปาคม'!F23+'10.สร้างคอม กรอกแค่ปี 69มา'!F23+'11.ทุ่งฝน ใส่12เดือนมา'!F23+'12.นายูง กรอกแค่ปี 69มา'!F23+'13.หนองวัวซอ'!F23+'14.พิบูลย์รักษ์'!F23+'15.หนองหาน'!F23+'16.กุมภวาปี กรอกแค่ปี 69มา'!F23+'17.กู่แก้ว'!F23+'18.บ้านดุง กรอกแค่ปี 69มา'!F23+'19.หนองแสง กรอกแค่ปี 69มา'!F23+'20.บ้านผือ '!F23+'21.โนนสะอาด'!F23</f>
        <v>#VALUE!</v>
      </c>
      <c r="G23" s="110">
        <f>+'1.อุดรธานี'!G23+'2.เพ็ญ'!G23+'3.ศรีธาตุ'!G23+'4.กุดจับ'!G23+'5.น้ำโสม กรอกมา 12 เดือน'!G23+'6.วังสามหมอ กรอกแค่ปี 69มา'!G23+'7.ไชยวาน'!G23+'8.ห้วยเกิ้ง กรอกแค่ปี 69มา'!G23+'9.ประจักษ์ศิลปาคม'!G23+'10.สร้างคอม กรอกแค่ปี 69มา'!G23+'11.ทุ่งฝน ใส่12เดือนมา'!G23+'12.นายูง กรอกแค่ปี 69มา'!G23+'13.หนองวัวซอ'!G23+'14.พิบูลย์รักษ์'!G23+'15.หนองหาน'!G23+'16.กุมภวาปี กรอกแค่ปี 69มา'!G23+'17.กู่แก้ว'!G23+'18.บ้านดุง กรอกแค่ปี 69มา'!G23+'19.หนองแสง กรอกแค่ปี 69มา'!G23+'20.บ้านผือ '!G23+'21.โนนสะอาด'!G23</f>
        <v>304310.15000000002</v>
      </c>
      <c r="H23" s="110">
        <f>+'1.อุดรธานี'!H23+'2.เพ็ญ'!H23+'3.ศรีธาตุ'!H23+'4.กุดจับ'!H23+'5.น้ำโสม กรอกมา 12 เดือน'!H23+'6.วังสามหมอ กรอกแค่ปี 69มา'!H23+'7.ไชยวาน'!H23+'8.ห้วยเกิ้ง กรอกแค่ปี 69มา'!H23+'9.ประจักษ์ศิลปาคม'!H23+'10.สร้างคอม กรอกแค่ปี 69มา'!H23+'11.ทุ่งฝน ใส่12เดือนมา'!H23+'12.นายูง กรอกแค่ปี 69มา'!H23+'13.หนองวัวซอ'!H23+'14.พิบูลย์รักษ์'!H23+'15.หนองหาน'!H23+'16.กุมภวาปี กรอกแค่ปี 69มา'!H23+'17.กู่แก้ว'!H23+'18.บ้านดุง กรอกแค่ปี 69มา'!H23+'19.หนองแสง กรอกแค่ปี 69มา'!H23+'20.บ้านผือ '!H23+'21.โนนสะอาด'!H23</f>
        <v>3006</v>
      </c>
      <c r="I23" s="110">
        <f>+'1.อุดรธานี'!I23+'2.เพ็ญ'!I23+'3.ศรีธาตุ'!I23+'4.กุดจับ'!I23+'5.น้ำโสม กรอกมา 12 เดือน'!I23+'6.วังสามหมอ กรอกแค่ปี 69มา'!I23+'7.ไชยวาน'!I23+'8.ห้วยเกิ้ง กรอกแค่ปี 69มา'!I23+'9.ประจักษ์ศิลปาคม'!I23+'10.สร้างคอม กรอกแค่ปี 69มา'!I23+'11.ทุ่งฝน ใส่12เดือนมา'!I23+'12.นายูง กรอกแค่ปี 69มา'!I23+'13.หนองวัวซอ'!I23+'14.พิบูลย์รักษ์'!I23+'15.หนองหาน'!I23+'16.กุมภวาปี กรอกแค่ปี 69มา'!I23+'17.กู่แก้ว'!I23+'18.บ้านดุง กรอกแค่ปี 69มา'!I23+'19.หนองแสง กรอกแค่ปี 69มา'!I23+'20.บ้านผือ '!I23+'21.โนนสะอาด'!I23</f>
        <v>0</v>
      </c>
      <c r="J23" s="110">
        <f>+'1.อุดรธานี'!J23+'2.เพ็ญ'!J23+'3.ศรีธาตุ'!J23+'4.กุดจับ'!J23+'5.น้ำโสม กรอกมา 12 เดือน'!J23+'6.วังสามหมอ กรอกแค่ปี 69มา'!J23+'7.ไชยวาน'!J23+'8.ห้วยเกิ้ง กรอกแค่ปี 69มา'!J23+'9.ประจักษ์ศิลปาคม'!J23+'10.สร้างคอม กรอกแค่ปี 69มา'!J23+'11.ทุ่งฝน ใส่12เดือนมา'!J23+'12.นายูง กรอกแค่ปี 69มา'!J23+'13.หนองวัวซอ'!J23+'14.พิบูลย์รักษ์'!J23+'15.หนองหาน'!J23+'16.กุมภวาปี กรอกแค่ปี 69มา'!J23+'17.กู่แก้ว'!J23+'18.บ้านดุง กรอกแค่ปี 69มา'!J23+'19.หนองแสง กรอกแค่ปี 69มา'!J23+'20.บ้านผือ '!J23+'21.โนนสะอาด'!J23</f>
        <v>23050.2</v>
      </c>
      <c r="K23" s="110">
        <f>+'1.อุดรธานี'!K23+'2.เพ็ญ'!K23+'3.ศรีธาตุ'!K23+'4.กุดจับ'!K23+'5.น้ำโสม กรอกมา 12 เดือน'!K23+'6.วังสามหมอ กรอกแค่ปี 69มา'!K23+'7.ไชยวาน'!K23+'8.ห้วยเกิ้ง กรอกแค่ปี 69มา'!K23+'9.ประจักษ์ศิลปาคม'!K23+'10.สร้างคอม กรอกแค่ปี 69มา'!K23+'11.ทุ่งฝน ใส่12เดือนมา'!K23+'12.นายูง กรอกแค่ปี 69มา'!K23+'13.หนองวัวซอ'!K23+'14.พิบูลย์รักษ์'!K23+'15.หนองหาน'!K23+'16.กุมภวาปี กรอกแค่ปี 69มา'!K23+'17.กู่แก้ว'!K23+'18.บ้านดุง กรอกแค่ปี 69มา'!K23+'19.หนองแสง กรอกแค่ปี 69มา'!K23+'20.บ้านผือ '!K23+'21.โนนสะอาด'!K23</f>
        <v>0</v>
      </c>
      <c r="L23" s="110">
        <f>+'1.อุดรธานี'!L23+'2.เพ็ญ'!L23+'3.ศรีธาตุ'!L23+'4.กุดจับ'!L23+'5.น้ำโสม กรอกมา 12 เดือน'!L23+'6.วังสามหมอ กรอกแค่ปี 69มา'!L23+'7.ไชยวาน'!L23+'8.ห้วยเกิ้ง กรอกแค่ปี 69มา'!L23+'9.ประจักษ์ศิลปาคม'!L23+'10.สร้างคอม กรอกแค่ปี 69มา'!L23+'11.ทุ่งฝน ใส่12เดือนมา'!L23+'12.นายูง กรอกแค่ปี 69มา'!L23+'13.หนองวัวซอ'!L23+'14.พิบูลย์รักษ์'!L23+'15.หนองหาน'!L23+'16.กุมภวาปี กรอกแค่ปี 69มา'!L23+'17.กู่แก้ว'!L23+'18.บ้านดุง กรอกแค่ปี 69มา'!L23+'19.หนองแสง กรอกแค่ปี 69มา'!L23+'20.บ้านผือ '!L23+'21.โนนสะอาด'!L23</f>
        <v>37205.15</v>
      </c>
      <c r="M23" s="110">
        <f>+'1.อุดรธานี'!M23+'2.เพ็ญ'!M23+'3.ศรีธาตุ'!M23+'4.กุดจับ'!M23+'5.น้ำโสม กรอกมา 12 เดือน'!M23+'6.วังสามหมอ กรอกแค่ปี 69มา'!M23+'7.ไชยวาน'!M23+'8.ห้วยเกิ้ง กรอกแค่ปี 69มา'!M23+'9.ประจักษ์ศิลปาคม'!M23+'10.สร้างคอม กรอกแค่ปี 69มา'!M23+'11.ทุ่งฝน ใส่12เดือนมา'!M23+'12.นายูง กรอกแค่ปี 69มา'!M23+'13.หนองวัวซอ'!M23+'14.พิบูลย์รักษ์'!M23+'15.หนองหาน'!M23+'16.กุมภวาปี กรอกแค่ปี 69มา'!M23+'17.กู่แก้ว'!M23+'18.บ้านดุง กรอกแค่ปี 69มา'!M23+'19.หนองแสง กรอกแค่ปี 69มา'!M23+'20.บ้านผือ '!M23+'21.โนนสะอาด'!M23</f>
        <v>0</v>
      </c>
      <c r="N23" s="110" t="e">
        <f>+'1.อุดรธานี'!N23+'2.เพ็ญ'!N23+'3.ศรีธาตุ'!N23+'4.กุดจับ'!N23+'5.น้ำโสม กรอกมา 12 เดือน'!N23+'6.วังสามหมอ กรอกแค่ปี 69มา'!N23+'7.ไชยวาน'!N23+'8.ห้วยเกิ้ง กรอกแค่ปี 69มา'!N23+'9.ประจักษ์ศิลปาคม'!N23+'10.สร้างคอม กรอกแค่ปี 69มา'!N23+'11.ทุ่งฝน ใส่12เดือนมา'!N23+'12.นายูง กรอกแค่ปี 69มา'!N23+'13.หนองวัวซอ'!N23+'14.พิบูลย์รักษ์'!N23+'15.หนองหาน'!N23+'16.กุมภวาปี กรอกแค่ปี 69มา'!N23+'17.กู่แก้ว'!N23+'18.บ้านดุง กรอกแค่ปี 69มา'!N23+'19.หนองแสง กรอกแค่ปี 69มา'!N23+'20.บ้านผือ '!N23+'21.โนนสะอาด'!N23</f>
        <v>#VALUE!</v>
      </c>
      <c r="O23" s="110">
        <f>+'1.อุดรธานี'!O23+'2.เพ็ญ'!O23+'3.ศรีธาตุ'!O23+'4.กุดจับ'!O23+'5.น้ำโสม กรอกมา 12 เดือน'!O23+'6.วังสามหมอ กรอกแค่ปี 69มา'!O23+'7.ไชยวาน'!O23+'8.ห้วยเกิ้ง กรอกแค่ปี 69มา'!O23+'9.ประจักษ์ศิลปาคม'!O23+'10.สร้างคอม กรอกแค่ปี 69มา'!O23+'11.ทุ่งฝน ใส่12เดือนมา'!O23+'12.นายูง กรอกแค่ปี 69มา'!O23+'13.หนองวัวซอ'!O23+'14.พิบูลย์รักษ์'!O23+'15.หนองหาน'!O23+'16.กุมภวาปี กรอกแค่ปี 69มา'!O23+'17.กู่แก้ว'!O23+'18.บ้านดุง กรอกแค่ปี 69มา'!O23+'19.หนองแสง กรอกแค่ปี 69มา'!O23+'20.บ้านผือ '!O23+'21.โนนสะอาด'!O23</f>
        <v>0</v>
      </c>
      <c r="P23" s="110">
        <f>+'1.อุดรธานี'!P23+'2.เพ็ญ'!P23+'3.ศรีธาตุ'!P23+'4.กุดจับ'!P23+'5.น้ำโสม กรอกมา 12 เดือน'!P23+'6.วังสามหมอ กรอกแค่ปี 69มา'!P23+'7.ไชยวาน'!P23+'8.ห้วยเกิ้ง กรอกแค่ปี 69มา'!P23+'9.ประจักษ์ศิลปาคม'!P23+'10.สร้างคอม กรอกแค่ปี 69มา'!P23+'11.ทุ่งฝน ใส่12เดือนมา'!P23+'12.นายูง กรอกแค่ปี 69มา'!P23+'13.หนองวัวซอ'!P23+'14.พิบูลย์รักษ์'!P23+'15.หนองหาน'!P23+'16.กุมภวาปี กรอกแค่ปี 69มา'!P23+'17.กู่แก้ว'!P23+'18.บ้านดุง กรอกแค่ปี 69มา'!P23+'19.หนองแสง กรอกแค่ปี 69มา'!P23+'20.บ้านผือ '!P23+'21.โนนสะอาด'!P23</f>
        <v>11461</v>
      </c>
      <c r="Q23" s="110">
        <f>+'1.อุดรธานี'!Q23+'2.เพ็ญ'!Q23+'3.ศรีธาตุ'!Q23+'4.กุดจับ'!Q23+'5.น้ำโสม กรอกมา 12 เดือน'!Q23+'6.วังสามหมอ กรอกแค่ปี 69มา'!Q23+'7.ไชยวาน'!Q23+'8.ห้วยเกิ้ง กรอกแค่ปี 69มา'!Q23+'9.ประจักษ์ศิลปาคม'!Q23+'10.สร้างคอม กรอกแค่ปี 69มา'!Q23+'11.ทุ่งฝน ใส่12เดือนมา'!Q23+'12.นายูง กรอกแค่ปี 69มา'!Q23+'13.หนองวัวซอ'!Q23+'14.พิบูลย์รักษ์'!Q23+'15.หนองหาน'!Q23+'16.กุมภวาปี กรอกแค่ปี 69มา'!Q23+'17.กู่แก้ว'!Q23+'18.บ้านดุง กรอกแค่ปี 69มา'!Q23+'19.หนองแสง กรอกแค่ปี 69มา'!Q23+'20.บ้านผือ '!Q23+'21.โนนสะอาด'!Q23</f>
        <v>0</v>
      </c>
      <c r="R23" s="110">
        <f>+'1.อุดรธานี'!R23+'2.เพ็ญ'!R23+'3.ศรีธาตุ'!R23+'4.กุดจับ'!R23+'5.น้ำโสม กรอกมา 12 เดือน'!R23+'6.วังสามหมอ กรอกแค่ปี 69มา'!R23+'7.ไชยวาน'!R23+'8.ห้วยเกิ้ง กรอกแค่ปี 69มา'!R23+'9.ประจักษ์ศิลปาคม'!R23+'10.สร้างคอม กรอกแค่ปี 69มา'!R23+'11.ทุ่งฝน ใส่12เดือนมา'!R23+'12.นายูง กรอกแค่ปี 69มา'!R23+'13.หนองวัวซอ'!R23+'14.พิบูลย์รักษ์'!R23+'15.หนองหาน'!R23+'16.กุมภวาปี กรอกแค่ปี 69มา'!R23+'17.กู่แก้ว'!R23+'18.บ้านดุง กรอกแค่ปี 69มา'!R23+'19.หนองแสง กรอกแค่ปี 69มา'!R23+'20.บ้านผือ '!R23+'21.โนนสะอาด'!R23</f>
        <v>4100.8999999999996</v>
      </c>
      <c r="S23" s="110">
        <f>+'1.อุดรธานี'!S23+'2.เพ็ญ'!S23+'3.ศรีธาตุ'!S23+'4.กุดจับ'!S23+'5.น้ำโสม กรอกมา 12 เดือน'!S23+'6.วังสามหมอ กรอกแค่ปี 69มา'!S23+'7.ไชยวาน'!S23+'8.ห้วยเกิ้ง กรอกแค่ปี 69มา'!S23+'9.ประจักษ์ศิลปาคม'!S23+'10.สร้างคอม กรอกแค่ปี 69มา'!S23+'11.ทุ่งฝน ใส่12เดือนมา'!S23+'12.นายูง กรอกแค่ปี 69มา'!S23+'13.หนองวัวซอ'!S23+'14.พิบูลย์รักษ์'!S23+'15.หนองหาน'!S23+'16.กุมภวาปี กรอกแค่ปี 69มา'!S23+'17.กู่แก้ว'!S23+'18.บ้านดุง กรอกแค่ปี 69มา'!S23+'19.หนองแสง กรอกแค่ปี 69มา'!S23+'20.บ้านผือ '!S23+'21.โนนสะอาด'!S23</f>
        <v>0</v>
      </c>
      <c r="T23" s="110" t="e">
        <f>+'1.อุดรธานี'!T23+'2.เพ็ญ'!T23+'3.ศรีธาตุ'!T23+'4.กุดจับ'!T23+'5.น้ำโสม กรอกมา 12 เดือน'!T23+'6.วังสามหมอ กรอกแค่ปี 69มา'!T23+'7.ไชยวาน'!T23+'8.ห้วยเกิ้ง กรอกแค่ปี 69มา'!T23+'9.ประจักษ์ศิลปาคม'!T23+'10.สร้างคอม กรอกแค่ปี 69มา'!T23+'11.ทุ่งฝน ใส่12เดือนมา'!T23+'12.นายูง กรอกแค่ปี 69มา'!T23+'13.หนองวัวซอ'!T23+'14.พิบูลย์รักษ์'!T23+'15.หนองหาน'!T23+'16.กุมภวาปี กรอกแค่ปี 69มา'!T23+'17.กู่แก้ว'!T23+'18.บ้านดุง กรอกแค่ปี 69มา'!T23+'19.หนองแสง กรอกแค่ปี 69มา'!T23+'20.บ้านผือ '!T23+'21.โนนสะอาด'!T23</f>
        <v>#VALUE!</v>
      </c>
      <c r="U23" s="110">
        <f>+'1.อุดรธานี'!U23+'2.เพ็ญ'!U23+'3.ศรีธาตุ'!U23+'4.กุดจับ'!U23+'5.น้ำโสม กรอกมา 12 เดือน'!U23+'6.วังสามหมอ กรอกแค่ปี 69มา'!U23+'7.ไชยวาน'!U23+'8.ห้วยเกิ้ง กรอกแค่ปี 69มา'!U23+'9.ประจักษ์ศิลปาคม'!U23+'10.สร้างคอม กรอกแค่ปี 69มา'!U23+'11.ทุ่งฝน ใส่12เดือนมา'!U23+'12.นายูง กรอกแค่ปี 69มา'!U23+'13.หนองวัวซอ'!U23+'14.พิบูลย์รักษ์'!U23+'15.หนองหาน'!U23+'16.กุมภวาปี กรอกแค่ปี 69มา'!U23+'17.กู่แก้ว'!U23+'18.บ้านดุง กรอกแค่ปี 69มา'!U23+'19.หนองแสง กรอกแค่ปี 69มา'!U23+'20.บ้านผือ '!U23+'21.โนนสะอาด'!U23</f>
        <v>0</v>
      </c>
      <c r="V23" s="110">
        <f>+'1.อุดรธานี'!V23+'2.เพ็ญ'!V23+'3.ศรีธาตุ'!V23+'4.กุดจับ'!V23+'5.น้ำโสม กรอกมา 12 เดือน'!V23+'6.วังสามหมอ กรอกแค่ปี 69มา'!V23+'7.ไชยวาน'!V23+'8.ห้วยเกิ้ง กรอกแค่ปี 69มา'!V23+'9.ประจักษ์ศิลปาคม'!V23+'10.สร้างคอม กรอกแค่ปี 69มา'!V23+'11.ทุ่งฝน ใส่12เดือนมา'!V23+'12.นายูง กรอกแค่ปี 69มา'!V23+'13.หนองวัวซอ'!V23+'14.พิบูลย์รักษ์'!V23+'15.หนองหาน'!V23+'16.กุมภวาปี กรอกแค่ปี 69มา'!V23+'17.กู่แก้ว'!V23+'18.บ้านดุง กรอกแค่ปี 69มา'!V23+'19.หนองแสง กรอกแค่ปี 69มา'!V23+'20.บ้านผือ '!V23+'21.โนนสะอาด'!V23</f>
        <v>138471.98000000001</v>
      </c>
      <c r="W23" s="110">
        <f>+'1.อุดรธานี'!W23+'2.เพ็ญ'!W23+'3.ศรีธาตุ'!W23+'4.กุดจับ'!W23+'5.น้ำโสม กรอกมา 12 เดือน'!W23+'6.วังสามหมอ กรอกแค่ปี 69มา'!W23+'7.ไชยวาน'!W23+'8.ห้วยเกิ้ง กรอกแค่ปี 69มา'!W23+'9.ประจักษ์ศิลปาคม'!W23+'10.สร้างคอม กรอกแค่ปี 69มา'!W23+'11.ทุ่งฝน ใส่12เดือนมา'!W23+'12.นายูง กรอกแค่ปี 69มา'!W23+'13.หนองวัวซอ'!W23+'14.พิบูลย์รักษ์'!W23+'15.หนองหาน'!W23+'16.กุมภวาปี กรอกแค่ปี 69มา'!W23+'17.กู่แก้ว'!W23+'18.บ้านดุง กรอกแค่ปี 69มา'!W23+'19.หนองแสง กรอกแค่ปี 69มา'!W23+'20.บ้านผือ '!W23+'21.โนนสะอาด'!W23</f>
        <v>0</v>
      </c>
      <c r="X23" s="110">
        <f>+'1.อุดรธานี'!X23+'2.เพ็ญ'!X23+'3.ศรีธาตุ'!X23+'4.กุดจับ'!X23+'5.น้ำโสม กรอกมา 12 เดือน'!X23+'6.วังสามหมอ กรอกแค่ปี 69มา'!X23+'7.ไชยวาน'!X23+'8.ห้วยเกิ้ง กรอกแค่ปี 69มา'!X23+'9.ประจักษ์ศิลปาคม'!X23+'10.สร้างคอม กรอกแค่ปี 69มา'!X23+'11.ทุ่งฝน ใส่12เดือนมา'!X23+'12.นายูง กรอกแค่ปี 69มา'!X23+'13.หนองวัวซอ'!X23+'14.พิบูลย์รักษ์'!X23+'15.หนองหาน'!X23+'16.กุมภวาปี กรอกแค่ปี 69มา'!X23+'17.กู่แก้ว'!X23+'18.บ้านดุง กรอกแค่ปี 69มา'!X23+'19.หนองแสง กรอกแค่ปี 69มา'!X23+'20.บ้านผือ '!X23+'21.โนนสะอาด'!X23</f>
        <v>12871.85</v>
      </c>
      <c r="Y23" s="110">
        <f>+'1.อุดรธานี'!Y23+'2.เพ็ญ'!Y23+'3.ศรีธาตุ'!Y23+'4.กุดจับ'!Y23+'5.น้ำโสม กรอกมา 12 เดือน'!Y23+'6.วังสามหมอ กรอกแค่ปี 69มา'!Y23+'7.ไชยวาน'!Y23+'8.ห้วยเกิ้ง กรอกแค่ปี 69มา'!Y23+'9.ประจักษ์ศิลปาคม'!Y23+'10.สร้างคอม กรอกแค่ปี 69มา'!Y23+'11.ทุ่งฝน ใส่12เดือนมา'!Y23+'12.นายูง กรอกแค่ปี 69มา'!Y23+'13.หนองวัวซอ'!Y23+'14.พิบูลย์รักษ์'!Y23+'15.หนองหาน'!Y23+'16.กุมภวาปี กรอกแค่ปี 69มา'!Y23+'17.กู่แก้ว'!Y23+'18.บ้านดุง กรอกแค่ปี 69มา'!Y23+'19.หนองแสง กรอกแค่ปี 69มา'!Y23+'20.บ้านผือ '!Y23+'21.โนนสะอาด'!Y23</f>
        <v>0</v>
      </c>
      <c r="Z23" s="110">
        <f>+'1.อุดรธานี'!Z23+'2.เพ็ญ'!Z23+'3.ศรีธาตุ'!Z23+'4.กุดจับ'!Z23+'5.น้ำโสม กรอกมา 12 เดือน'!Z23+'6.วังสามหมอ กรอกแค่ปี 69มา'!Z23+'7.ไชยวาน'!Z23+'8.ห้วยเกิ้ง กรอกแค่ปี 69มา'!Z23+'9.ประจักษ์ศิลปาคม'!Z23+'10.สร้างคอม กรอกแค่ปี 69มา'!Z23+'11.ทุ่งฝน ใส่12เดือนมา'!Z23+'12.นายูง กรอกแค่ปี 69มา'!Z23+'13.หนองวัวซอ'!Z23+'14.พิบูลย์รักษ์'!Z23+'15.หนองหาน'!Z23+'16.กุมภวาปี กรอกแค่ปี 69มา'!Z23+'17.กู่แก้ว'!Z23+'18.บ้านดุง กรอกแค่ปี 69มา'!Z23+'19.หนองแสง กรอกแค่ปี 69มา'!Z23+'20.บ้านผือ '!Z23+'21.โนนสะอาด'!Z23</f>
        <v>119219.91</v>
      </c>
      <c r="AA23" s="110">
        <f>+'1.อุดรธานี'!AA23+'2.เพ็ญ'!AA23+'3.ศรีธาตุ'!AA23+'4.กุดจับ'!AA23+'5.น้ำโสม กรอกมา 12 เดือน'!AA23+'6.วังสามหมอ กรอกแค่ปี 69มา'!AA23+'7.ไชยวาน'!AA23+'8.ห้วยเกิ้ง กรอกแค่ปี 69มา'!AA23+'9.ประจักษ์ศิลปาคม'!AA23+'10.สร้างคอม กรอกแค่ปี 69มา'!AA23+'11.ทุ่งฝน ใส่12เดือนมา'!AA23+'12.นายูง กรอกแค่ปี 69มา'!AA23+'13.หนองวัวซอ'!AA23+'14.พิบูลย์รักษ์'!AA23+'15.หนองหาน'!AA23+'16.กุมภวาปี กรอกแค่ปี 69มา'!AA23+'17.กู่แก้ว'!AA23+'18.บ้านดุง กรอกแค่ปี 69มา'!AA23+'19.หนองแสง กรอกแค่ปี 69มา'!AA23+'20.บ้านผือ '!AA23+'21.โนนสะอาด'!AA23</f>
        <v>0</v>
      </c>
      <c r="AB23" s="110">
        <f>+'1.อุดรธานี'!AB23+'2.เพ็ญ'!AB23+'3.ศรีธาตุ'!AB23+'4.กุดจับ'!AB23+'5.น้ำโสม กรอกมา 12 เดือน'!AB23+'6.วังสามหมอ กรอกแค่ปี 69มา'!AB23+'7.ไชยวาน'!AB23+'8.ห้วยเกิ้ง กรอกแค่ปี 69มา'!AB23+'9.ประจักษ์ศิลปาคม'!AB23+'10.สร้างคอม กรอกแค่ปี 69มา'!AB23+'11.ทุ่งฝน ใส่12เดือนมา'!AB23+'12.นายูง กรอกแค่ปี 69มา'!AB23+'13.หนองวัวซอ'!AB23+'14.พิบูลย์รักษ์'!AB23+'15.หนองหาน'!AB23+'16.กุมภวาปี กรอกแค่ปี 69มา'!AB23+'17.กู่แก้ว'!AB23+'18.บ้านดุง กรอกแค่ปี 69มา'!AB23+'19.หนองแสง กรอกแค่ปี 69มา'!AB23+'20.บ้านผือ '!AB23+'21.โนนสะอาด'!AB23</f>
        <v>73497.989999999991</v>
      </c>
      <c r="AC23" s="110">
        <f>+'1.อุดรธานี'!AC23+'2.เพ็ญ'!AC23+'3.ศรีธาตุ'!AC23+'4.กุดจับ'!AC23+'5.น้ำโสม กรอกมา 12 เดือน'!AC23+'6.วังสามหมอ กรอกแค่ปี 69มา'!AC23+'7.ไชยวาน'!AC23+'8.ห้วยเกิ้ง กรอกแค่ปี 69มา'!AC23+'9.ประจักษ์ศิลปาคม'!AC23+'10.สร้างคอม กรอกแค่ปี 69มา'!AC23+'11.ทุ่งฝน ใส่12เดือนมา'!AC23+'12.นายูง กรอกแค่ปี 69มา'!AC23+'13.หนองวัวซอ'!AC23+'14.พิบูลย์รักษ์'!AC23+'15.หนองหาน'!AC23+'16.กุมภวาปี กรอกแค่ปี 69มา'!AC23+'17.กู่แก้ว'!AC23+'18.บ้านดุง กรอกแค่ปี 69มา'!AC23+'19.หนองแสง กรอกแค่ปี 69มา'!AC23+'20.บ้านผือ '!AC23+'21.โนนสะอาด'!AC23</f>
        <v>0</v>
      </c>
      <c r="AD23" s="110" t="e">
        <f t="shared" si="4"/>
        <v>#VALUE!</v>
      </c>
      <c r="AE23" s="111" t="e">
        <f t="shared" si="5"/>
        <v>#VALUE!</v>
      </c>
      <c r="AF23" s="110" t="e">
        <f t="shared" si="6"/>
        <v>#VALUE!</v>
      </c>
      <c r="AG23" s="111" t="e">
        <f t="shared" si="7"/>
        <v>#VALUE!</v>
      </c>
    </row>
    <row r="24" spans="2:33" ht="24" customHeight="1">
      <c r="B24" s="109"/>
      <c r="C24" s="109"/>
      <c r="D24" s="109" t="s">
        <v>30</v>
      </c>
      <c r="E24" s="110">
        <f>+'1.อุดรธานี'!E24+'2.เพ็ญ'!E24+'3.ศรีธาตุ'!E24+'4.กุดจับ'!E24+'5.น้ำโสม กรอกมา 12 เดือน'!E24+'6.วังสามหมอ กรอกแค่ปี 69มา'!E24+'7.ไชยวาน'!E24+'8.ห้วยเกิ้ง กรอกแค่ปี 69มา'!E24+'9.ประจักษ์ศิลปาคม'!E24+'10.สร้างคอม กรอกแค่ปี 69มา'!E24+'11.ทุ่งฝน ใส่12เดือนมา'!E24+'12.นายูง กรอกแค่ปี 69มา'!E24+'13.หนองวัวซอ'!E24+'14.พิบูลย์รักษ์'!E24+'15.หนองหาน'!E24+'16.กุมภวาปี กรอกแค่ปี 69มา'!E24+'17.กู่แก้ว'!E24+'18.บ้านดุง กรอกแค่ปี 69มา'!E24+'19.หนองแสง กรอกแค่ปี 69มา'!E24+'20.บ้านผือ '!E24+'21.โนนสะอาด'!E24</f>
        <v>10245212.011890909</v>
      </c>
      <c r="F24" s="110" t="e">
        <f>+'1.อุดรธานี'!F24+'2.เพ็ญ'!F24+'3.ศรีธาตุ'!F24+'4.กุดจับ'!F24+'5.น้ำโสม กรอกมา 12 เดือน'!F24+'6.วังสามหมอ กรอกแค่ปี 69มา'!F24+'7.ไชยวาน'!F24+'8.ห้วยเกิ้ง กรอกแค่ปี 69มา'!F24+'9.ประจักษ์ศิลปาคม'!F24+'10.สร้างคอม กรอกแค่ปี 69มา'!F24+'11.ทุ่งฝน ใส่12เดือนมา'!F24+'12.นายูง กรอกแค่ปี 69มา'!F24+'13.หนองวัวซอ'!F24+'14.พิบูลย์รักษ์'!F24+'15.หนองหาน'!F24+'16.กุมภวาปี กรอกแค่ปี 69มา'!F24+'17.กู่แก้ว'!F24+'18.บ้านดุง กรอกแค่ปี 69มา'!F24+'19.หนองแสง กรอกแค่ปี 69มา'!F24+'20.บ้านผือ '!F24+'21.โนนสะอาด'!F24</f>
        <v>#VALUE!</v>
      </c>
      <c r="G24" s="110">
        <f>+'1.อุดรธานี'!G24+'2.เพ็ญ'!G24+'3.ศรีธาตุ'!G24+'4.กุดจับ'!G24+'5.น้ำโสม กรอกมา 12 เดือน'!G24+'6.วังสามหมอ กรอกแค่ปี 69มา'!G24+'7.ไชยวาน'!G24+'8.ห้วยเกิ้ง กรอกแค่ปี 69มา'!G24+'9.ประจักษ์ศิลปาคม'!G24+'10.สร้างคอม กรอกแค่ปี 69มา'!G24+'11.ทุ่งฝน ใส่12เดือนมา'!G24+'12.นายูง กรอกแค่ปี 69มา'!G24+'13.หนองวัวซอ'!G24+'14.พิบูลย์รักษ์'!G24+'15.หนองหาน'!G24+'16.กุมภวาปี กรอกแค่ปี 69มา'!G24+'17.กู่แก้ว'!G24+'18.บ้านดุง กรอกแค่ปี 69มา'!G24+'19.หนองแสง กรอกแค่ปี 69มา'!G24+'20.บ้านผือ '!G24+'21.โนนสะอาด'!G24</f>
        <v>0</v>
      </c>
      <c r="H24" s="110" t="e">
        <f>+'1.อุดรธานี'!H24+'2.เพ็ญ'!H24+'3.ศรีธาตุ'!H24+'4.กุดจับ'!H24+'5.น้ำโสม กรอกมา 12 เดือน'!H24+'6.วังสามหมอ กรอกแค่ปี 69มา'!H24+'7.ไชยวาน'!H24+'8.ห้วยเกิ้ง กรอกแค่ปี 69มา'!H24+'9.ประจักษ์ศิลปาคม'!H24+'10.สร้างคอม กรอกแค่ปี 69มา'!H24+'11.ทุ่งฝน ใส่12เดือนมา'!H24+'12.นายูง กรอกแค่ปี 69มา'!H24+'13.หนองวัวซอ'!H24+'14.พิบูลย์รักษ์'!H24+'15.หนองหาน'!H24+'16.กุมภวาปี กรอกแค่ปี 69มา'!H24+'17.กู่แก้ว'!H24+'18.บ้านดุง กรอกแค่ปี 69มา'!H24+'19.หนองแสง กรอกแค่ปี 69มา'!H24+'20.บ้านผือ '!H24+'21.โนนสะอาด'!H24</f>
        <v>#VALUE!</v>
      </c>
      <c r="I24" s="110">
        <f>+'1.อุดรธานี'!I24+'2.เพ็ญ'!I24+'3.ศรีธาตุ'!I24+'4.กุดจับ'!I24+'5.น้ำโสม กรอกมา 12 เดือน'!I24+'6.วังสามหมอ กรอกแค่ปี 69มา'!I24+'7.ไชยวาน'!I24+'8.ห้วยเกิ้ง กรอกแค่ปี 69มา'!I24+'9.ประจักษ์ศิลปาคม'!I24+'10.สร้างคอม กรอกแค่ปี 69มา'!I24+'11.ทุ่งฝน ใส่12เดือนมา'!I24+'12.นายูง กรอกแค่ปี 69มา'!I24+'13.หนองวัวซอ'!I24+'14.พิบูลย์รักษ์'!I24+'15.หนองหาน'!I24+'16.กุมภวาปี กรอกแค่ปี 69มา'!I24+'17.กู่แก้ว'!I24+'18.บ้านดุง กรอกแค่ปี 69มา'!I24+'19.หนองแสง กรอกแค่ปี 69มา'!I24+'20.บ้านผือ '!I24+'21.โนนสะอาด'!I24</f>
        <v>0</v>
      </c>
      <c r="J24" s="110">
        <f>+'1.อุดรธานี'!J24+'2.เพ็ญ'!J24+'3.ศรีธาตุ'!J24+'4.กุดจับ'!J24+'5.น้ำโสม กรอกมา 12 เดือน'!J24+'6.วังสามหมอ กรอกแค่ปี 69มา'!J24+'7.ไชยวาน'!J24+'8.ห้วยเกิ้ง กรอกแค่ปี 69มา'!J24+'9.ประจักษ์ศิลปาคม'!J24+'10.สร้างคอม กรอกแค่ปี 69มา'!J24+'11.ทุ่งฝน ใส่12เดือนมา'!J24+'12.นายูง กรอกแค่ปี 69มา'!J24+'13.หนองวัวซอ'!J24+'14.พิบูลย์รักษ์'!J24+'15.หนองหาน'!J24+'16.กุมภวาปี กรอกแค่ปี 69มา'!J24+'17.กู่แก้ว'!J24+'18.บ้านดุง กรอกแค่ปี 69มา'!J24+'19.หนองแสง กรอกแค่ปี 69มา'!J24+'20.บ้านผือ '!J24+'21.โนนสะอาด'!J24</f>
        <v>17121.5</v>
      </c>
      <c r="K24" s="110">
        <f>+'1.อุดรธานี'!K24+'2.เพ็ญ'!K24+'3.ศรีธาตุ'!K24+'4.กุดจับ'!K24+'5.น้ำโสม กรอกมา 12 เดือน'!K24+'6.วังสามหมอ กรอกแค่ปี 69มา'!K24+'7.ไชยวาน'!K24+'8.ห้วยเกิ้ง กรอกแค่ปี 69มา'!K24+'9.ประจักษ์ศิลปาคม'!K24+'10.สร้างคอม กรอกแค่ปี 69มา'!K24+'11.ทุ่งฝน ใส่12เดือนมา'!K24+'12.นายูง กรอกแค่ปี 69มา'!K24+'13.หนองวัวซอ'!K24+'14.พิบูลย์รักษ์'!K24+'15.หนองหาน'!K24+'16.กุมภวาปี กรอกแค่ปี 69มา'!K24+'17.กู่แก้ว'!K24+'18.บ้านดุง กรอกแค่ปี 69มา'!K24+'19.หนองแสง กรอกแค่ปี 69มา'!K24+'20.บ้านผือ '!K24+'21.โนนสะอาด'!K24</f>
        <v>0</v>
      </c>
      <c r="L24" s="110" t="e">
        <f>+'1.อุดรธานี'!L24+'2.เพ็ญ'!L24+'3.ศรีธาตุ'!L24+'4.กุดจับ'!L24+'5.น้ำโสม กรอกมา 12 เดือน'!L24+'6.วังสามหมอ กรอกแค่ปี 69มา'!L24+'7.ไชยวาน'!L24+'8.ห้วยเกิ้ง กรอกแค่ปี 69มา'!L24+'9.ประจักษ์ศิลปาคม'!L24+'10.สร้างคอม กรอกแค่ปี 69มา'!L24+'11.ทุ่งฝน ใส่12เดือนมา'!L24+'12.นายูง กรอกแค่ปี 69มา'!L24+'13.หนองวัวซอ'!L24+'14.พิบูลย์รักษ์'!L24+'15.หนองหาน'!L24+'16.กุมภวาปี กรอกแค่ปี 69มา'!L24+'17.กู่แก้ว'!L24+'18.บ้านดุง กรอกแค่ปี 69มา'!L24+'19.หนองแสง กรอกแค่ปี 69มา'!L24+'20.บ้านผือ '!L24+'21.โนนสะอาด'!L24</f>
        <v>#VALUE!</v>
      </c>
      <c r="M24" s="110">
        <f>+'1.อุดรธานี'!M24+'2.เพ็ญ'!M24+'3.ศรีธาตุ'!M24+'4.กุดจับ'!M24+'5.น้ำโสม กรอกมา 12 เดือน'!M24+'6.วังสามหมอ กรอกแค่ปี 69มา'!M24+'7.ไชยวาน'!M24+'8.ห้วยเกิ้ง กรอกแค่ปี 69มา'!M24+'9.ประจักษ์ศิลปาคม'!M24+'10.สร้างคอม กรอกแค่ปี 69มา'!M24+'11.ทุ่งฝน ใส่12เดือนมา'!M24+'12.นายูง กรอกแค่ปี 69มา'!M24+'13.หนองวัวซอ'!M24+'14.พิบูลย์รักษ์'!M24+'15.หนองหาน'!M24+'16.กุมภวาปี กรอกแค่ปี 69มา'!M24+'17.กู่แก้ว'!M24+'18.บ้านดุง กรอกแค่ปี 69มา'!M24+'19.หนองแสง กรอกแค่ปี 69มา'!M24+'20.บ้านผือ '!M24+'21.โนนสะอาด'!M24</f>
        <v>0</v>
      </c>
      <c r="N24" s="110" t="e">
        <f>+'1.อุดรธานี'!N24+'2.เพ็ญ'!N24+'3.ศรีธาตุ'!N24+'4.กุดจับ'!N24+'5.น้ำโสม กรอกมา 12 เดือน'!N24+'6.วังสามหมอ กรอกแค่ปี 69มา'!N24+'7.ไชยวาน'!N24+'8.ห้วยเกิ้ง กรอกแค่ปี 69มา'!N24+'9.ประจักษ์ศิลปาคม'!N24+'10.สร้างคอม กรอกแค่ปี 69มา'!N24+'11.ทุ่งฝน ใส่12เดือนมา'!N24+'12.นายูง กรอกแค่ปี 69มา'!N24+'13.หนองวัวซอ'!N24+'14.พิบูลย์รักษ์'!N24+'15.หนองหาน'!N24+'16.กุมภวาปี กรอกแค่ปี 69มา'!N24+'17.กู่แก้ว'!N24+'18.บ้านดุง กรอกแค่ปี 69มา'!N24+'19.หนองแสง กรอกแค่ปี 69มา'!N24+'20.บ้านผือ '!N24+'21.โนนสะอาด'!N24</f>
        <v>#VALUE!</v>
      </c>
      <c r="O24" s="110">
        <f>+'1.อุดรธานี'!O24+'2.เพ็ญ'!O24+'3.ศรีธาตุ'!O24+'4.กุดจับ'!O24+'5.น้ำโสม กรอกมา 12 เดือน'!O24+'6.วังสามหมอ กรอกแค่ปี 69มา'!O24+'7.ไชยวาน'!O24+'8.ห้วยเกิ้ง กรอกแค่ปี 69มา'!O24+'9.ประจักษ์ศิลปาคม'!O24+'10.สร้างคอม กรอกแค่ปี 69มา'!O24+'11.ทุ่งฝน ใส่12เดือนมา'!O24+'12.นายูง กรอกแค่ปี 69มา'!O24+'13.หนองวัวซอ'!O24+'14.พิบูลย์รักษ์'!O24+'15.หนองหาน'!O24+'16.กุมภวาปี กรอกแค่ปี 69มา'!O24+'17.กู่แก้ว'!O24+'18.บ้านดุง กรอกแค่ปี 69มา'!O24+'19.หนองแสง กรอกแค่ปี 69มา'!O24+'20.บ้านผือ '!O24+'21.โนนสะอาด'!O24</f>
        <v>0</v>
      </c>
      <c r="P24" s="110">
        <f>+'1.อุดรธานี'!P24+'2.เพ็ญ'!P24+'3.ศรีธาตุ'!P24+'4.กุดจับ'!P24+'5.น้ำโสม กรอกมา 12 เดือน'!P24+'6.วังสามหมอ กรอกแค่ปี 69มา'!P24+'7.ไชยวาน'!P24+'8.ห้วยเกิ้ง กรอกแค่ปี 69มา'!P24+'9.ประจักษ์ศิลปาคม'!P24+'10.สร้างคอม กรอกแค่ปี 69มา'!P24+'11.ทุ่งฝน ใส่12เดือนมา'!P24+'12.นายูง กรอกแค่ปี 69มา'!P24+'13.หนองวัวซอ'!P24+'14.พิบูลย์รักษ์'!P24+'15.หนองหาน'!P24+'16.กุมภวาปี กรอกแค่ปี 69มา'!P24+'17.กู่แก้ว'!P24+'18.บ้านดุง กรอกแค่ปี 69มา'!P24+'19.หนองแสง กรอกแค่ปี 69มา'!P24+'20.บ้านผือ '!P24+'21.โนนสะอาด'!P24</f>
        <v>192160.78</v>
      </c>
      <c r="Q24" s="110">
        <f>+'1.อุดรธานี'!Q24+'2.เพ็ญ'!Q24+'3.ศรีธาตุ'!Q24+'4.กุดจับ'!Q24+'5.น้ำโสม กรอกมา 12 เดือน'!Q24+'6.วังสามหมอ กรอกแค่ปี 69มา'!Q24+'7.ไชยวาน'!Q24+'8.ห้วยเกิ้ง กรอกแค่ปี 69มา'!Q24+'9.ประจักษ์ศิลปาคม'!Q24+'10.สร้างคอม กรอกแค่ปี 69มา'!Q24+'11.ทุ่งฝน ใส่12เดือนมา'!Q24+'12.นายูง กรอกแค่ปี 69มา'!Q24+'13.หนองวัวซอ'!Q24+'14.พิบูลย์รักษ์'!Q24+'15.หนองหาน'!Q24+'16.กุมภวาปี กรอกแค่ปี 69มา'!Q24+'17.กู่แก้ว'!Q24+'18.บ้านดุง กรอกแค่ปี 69มา'!Q24+'19.หนองแสง กรอกแค่ปี 69มา'!Q24+'20.บ้านผือ '!Q24+'21.โนนสะอาด'!Q24</f>
        <v>0</v>
      </c>
      <c r="R24" s="110" t="e">
        <f>+'1.อุดรธานี'!R24+'2.เพ็ญ'!R24+'3.ศรีธาตุ'!R24+'4.กุดจับ'!R24+'5.น้ำโสม กรอกมา 12 เดือน'!R24+'6.วังสามหมอ กรอกแค่ปี 69มา'!R24+'7.ไชยวาน'!R24+'8.ห้วยเกิ้ง กรอกแค่ปี 69มา'!R24+'9.ประจักษ์ศิลปาคม'!R24+'10.สร้างคอม กรอกแค่ปี 69มา'!R24+'11.ทุ่งฝน ใส่12เดือนมา'!R24+'12.นายูง กรอกแค่ปี 69มา'!R24+'13.หนองวัวซอ'!R24+'14.พิบูลย์รักษ์'!R24+'15.หนองหาน'!R24+'16.กุมภวาปี กรอกแค่ปี 69มา'!R24+'17.กู่แก้ว'!R24+'18.บ้านดุง กรอกแค่ปี 69มา'!R24+'19.หนองแสง กรอกแค่ปี 69มา'!R24+'20.บ้านผือ '!R24+'21.โนนสะอาด'!R24</f>
        <v>#VALUE!</v>
      </c>
      <c r="S24" s="110">
        <f>+'1.อุดรธานี'!S24+'2.เพ็ญ'!S24+'3.ศรีธาตุ'!S24+'4.กุดจับ'!S24+'5.น้ำโสม กรอกมา 12 เดือน'!S24+'6.วังสามหมอ กรอกแค่ปี 69มา'!S24+'7.ไชยวาน'!S24+'8.ห้วยเกิ้ง กรอกแค่ปี 69มา'!S24+'9.ประจักษ์ศิลปาคม'!S24+'10.สร้างคอม กรอกแค่ปี 69มา'!S24+'11.ทุ่งฝน ใส่12เดือนมา'!S24+'12.นายูง กรอกแค่ปี 69มา'!S24+'13.หนองวัวซอ'!S24+'14.พิบูลย์รักษ์'!S24+'15.หนองหาน'!S24+'16.กุมภวาปี กรอกแค่ปี 69มา'!S24+'17.กู่แก้ว'!S24+'18.บ้านดุง กรอกแค่ปี 69มา'!S24+'19.หนองแสง กรอกแค่ปี 69มา'!S24+'20.บ้านผือ '!S24+'21.โนนสะอาด'!S24</f>
        <v>0</v>
      </c>
      <c r="T24" s="110" t="e">
        <f>+'1.อุดรธานี'!T24+'2.เพ็ญ'!T24+'3.ศรีธาตุ'!T24+'4.กุดจับ'!T24+'5.น้ำโสม กรอกมา 12 เดือน'!T24+'6.วังสามหมอ กรอกแค่ปี 69มา'!T24+'7.ไชยวาน'!T24+'8.ห้วยเกิ้ง กรอกแค่ปี 69มา'!T24+'9.ประจักษ์ศิลปาคม'!T24+'10.สร้างคอม กรอกแค่ปี 69มา'!T24+'11.ทุ่งฝน ใส่12เดือนมา'!T24+'12.นายูง กรอกแค่ปี 69มา'!T24+'13.หนองวัวซอ'!T24+'14.พิบูลย์รักษ์'!T24+'15.หนองหาน'!T24+'16.กุมภวาปี กรอกแค่ปี 69มา'!T24+'17.กู่แก้ว'!T24+'18.บ้านดุง กรอกแค่ปี 69มา'!T24+'19.หนองแสง กรอกแค่ปี 69มา'!T24+'20.บ้านผือ '!T24+'21.โนนสะอาด'!T24</f>
        <v>#VALUE!</v>
      </c>
      <c r="U24" s="110">
        <f>+'1.อุดรธานี'!U24+'2.เพ็ญ'!U24+'3.ศรีธาตุ'!U24+'4.กุดจับ'!U24+'5.น้ำโสม กรอกมา 12 เดือน'!U24+'6.วังสามหมอ กรอกแค่ปี 69มา'!U24+'7.ไชยวาน'!U24+'8.ห้วยเกิ้ง กรอกแค่ปี 69มา'!U24+'9.ประจักษ์ศิลปาคม'!U24+'10.สร้างคอม กรอกแค่ปี 69มา'!U24+'11.ทุ่งฝน ใส่12เดือนมา'!U24+'12.นายูง กรอกแค่ปี 69มา'!U24+'13.หนองวัวซอ'!U24+'14.พิบูลย์รักษ์'!U24+'15.หนองหาน'!U24+'16.กุมภวาปี กรอกแค่ปี 69มา'!U24+'17.กู่แก้ว'!U24+'18.บ้านดุง กรอกแค่ปี 69มา'!U24+'19.หนองแสง กรอกแค่ปี 69มา'!U24+'20.บ้านผือ '!U24+'21.โนนสะอาด'!U24</f>
        <v>0</v>
      </c>
      <c r="V24" s="110">
        <f>+'1.อุดรธานี'!V24+'2.เพ็ญ'!V24+'3.ศรีธาตุ'!V24+'4.กุดจับ'!V24+'5.น้ำโสม กรอกมา 12 เดือน'!V24+'6.วังสามหมอ กรอกแค่ปี 69มา'!V24+'7.ไชยวาน'!V24+'8.ห้วยเกิ้ง กรอกแค่ปี 69มา'!V24+'9.ประจักษ์ศิลปาคม'!V24+'10.สร้างคอม กรอกแค่ปี 69มา'!V24+'11.ทุ่งฝน ใส่12เดือนมา'!V24+'12.นายูง กรอกแค่ปี 69มา'!V24+'13.หนองวัวซอ'!V24+'14.พิบูลย์รักษ์'!V24+'15.หนองหาน'!V24+'16.กุมภวาปี กรอกแค่ปี 69มา'!V24+'17.กู่แก้ว'!V24+'18.บ้านดุง กรอกแค่ปี 69มา'!V24+'19.หนองแสง กรอกแค่ปี 69มา'!V24+'20.บ้านผือ '!V24+'21.โนนสะอาด'!V24</f>
        <v>17939.61</v>
      </c>
      <c r="W24" s="110">
        <f>+'1.อุดรธานี'!W24+'2.เพ็ญ'!W24+'3.ศรีธาตุ'!W24+'4.กุดจับ'!W24+'5.น้ำโสม กรอกมา 12 เดือน'!W24+'6.วังสามหมอ กรอกแค่ปี 69มา'!W24+'7.ไชยวาน'!W24+'8.ห้วยเกิ้ง กรอกแค่ปี 69มา'!W24+'9.ประจักษ์ศิลปาคม'!W24+'10.สร้างคอม กรอกแค่ปี 69มา'!W24+'11.ทุ่งฝน ใส่12เดือนมา'!W24+'12.นายูง กรอกแค่ปี 69มา'!W24+'13.หนองวัวซอ'!W24+'14.พิบูลย์รักษ์'!W24+'15.หนองหาน'!W24+'16.กุมภวาปี กรอกแค่ปี 69มา'!W24+'17.กู่แก้ว'!W24+'18.บ้านดุง กรอกแค่ปี 69มา'!W24+'19.หนองแสง กรอกแค่ปี 69มา'!W24+'20.บ้านผือ '!W24+'21.โนนสะอาด'!W24</f>
        <v>0</v>
      </c>
      <c r="X24" s="110" t="e">
        <f>+'1.อุดรธานี'!X24+'2.เพ็ญ'!X24+'3.ศรีธาตุ'!X24+'4.กุดจับ'!X24+'5.น้ำโสม กรอกมา 12 เดือน'!X24+'6.วังสามหมอ กรอกแค่ปี 69มา'!X24+'7.ไชยวาน'!X24+'8.ห้วยเกิ้ง กรอกแค่ปี 69มา'!X24+'9.ประจักษ์ศิลปาคม'!X24+'10.สร้างคอม กรอกแค่ปี 69มา'!X24+'11.ทุ่งฝน ใส่12เดือนมา'!X24+'12.นายูง กรอกแค่ปี 69มา'!X24+'13.หนองวัวซอ'!X24+'14.พิบูลย์รักษ์'!X24+'15.หนองหาน'!X24+'16.กุมภวาปี กรอกแค่ปี 69มา'!X24+'17.กู่แก้ว'!X24+'18.บ้านดุง กรอกแค่ปี 69มา'!X24+'19.หนองแสง กรอกแค่ปี 69มา'!X24+'20.บ้านผือ '!X24+'21.โนนสะอาด'!X24</f>
        <v>#VALUE!</v>
      </c>
      <c r="Y24" s="110">
        <f>+'1.อุดรธานี'!Y24+'2.เพ็ญ'!Y24+'3.ศรีธาตุ'!Y24+'4.กุดจับ'!Y24+'5.น้ำโสม กรอกมา 12 เดือน'!Y24+'6.วังสามหมอ กรอกแค่ปี 69มา'!Y24+'7.ไชยวาน'!Y24+'8.ห้วยเกิ้ง กรอกแค่ปี 69มา'!Y24+'9.ประจักษ์ศิลปาคม'!Y24+'10.สร้างคอม กรอกแค่ปี 69มา'!Y24+'11.ทุ่งฝน ใส่12เดือนมา'!Y24+'12.นายูง กรอกแค่ปี 69มา'!Y24+'13.หนองวัวซอ'!Y24+'14.พิบูลย์รักษ์'!Y24+'15.หนองหาน'!Y24+'16.กุมภวาปี กรอกแค่ปี 69มา'!Y24+'17.กู่แก้ว'!Y24+'18.บ้านดุง กรอกแค่ปี 69มา'!Y24+'19.หนองแสง กรอกแค่ปี 69มา'!Y24+'20.บ้านผือ '!Y24+'21.โนนสะอาด'!Y24</f>
        <v>0</v>
      </c>
      <c r="Z24" s="110" t="e">
        <f>+'1.อุดรธานี'!Z24+'2.เพ็ญ'!Z24+'3.ศรีธาตุ'!Z24+'4.กุดจับ'!Z24+'5.น้ำโสม กรอกมา 12 เดือน'!Z24+'6.วังสามหมอ กรอกแค่ปี 69มา'!Z24+'7.ไชยวาน'!Z24+'8.ห้วยเกิ้ง กรอกแค่ปี 69มา'!Z24+'9.ประจักษ์ศิลปาคม'!Z24+'10.สร้างคอม กรอกแค่ปี 69มา'!Z24+'11.ทุ่งฝน ใส่12เดือนมา'!Z24+'12.นายูง กรอกแค่ปี 69มา'!Z24+'13.หนองวัวซอ'!Z24+'14.พิบูลย์รักษ์'!Z24+'15.หนองหาน'!Z24+'16.กุมภวาปี กรอกแค่ปี 69มา'!Z24+'17.กู่แก้ว'!Z24+'18.บ้านดุง กรอกแค่ปี 69มา'!Z24+'19.หนองแสง กรอกแค่ปี 69มา'!Z24+'20.บ้านผือ '!Z24+'21.โนนสะอาด'!Z24</f>
        <v>#VALUE!</v>
      </c>
      <c r="AA24" s="110">
        <f>+'1.อุดรธานี'!AA24+'2.เพ็ญ'!AA24+'3.ศรีธาตุ'!AA24+'4.กุดจับ'!AA24+'5.น้ำโสม กรอกมา 12 เดือน'!AA24+'6.วังสามหมอ กรอกแค่ปี 69มา'!AA24+'7.ไชยวาน'!AA24+'8.ห้วยเกิ้ง กรอกแค่ปี 69มา'!AA24+'9.ประจักษ์ศิลปาคม'!AA24+'10.สร้างคอม กรอกแค่ปี 69มา'!AA24+'11.ทุ่งฝน ใส่12เดือนมา'!AA24+'12.นายูง กรอกแค่ปี 69มา'!AA24+'13.หนองวัวซอ'!AA24+'14.พิบูลย์รักษ์'!AA24+'15.หนองหาน'!AA24+'16.กุมภวาปี กรอกแค่ปี 69มา'!AA24+'17.กู่แก้ว'!AA24+'18.บ้านดุง กรอกแค่ปี 69มา'!AA24+'19.หนองแสง กรอกแค่ปี 69มา'!AA24+'20.บ้านผือ '!AA24+'21.โนนสะอาด'!AA24</f>
        <v>0</v>
      </c>
      <c r="AB24" s="110">
        <f>+'1.อุดรธานี'!AB24+'2.เพ็ญ'!AB24+'3.ศรีธาตุ'!AB24+'4.กุดจับ'!AB24+'5.น้ำโสม กรอกมา 12 เดือน'!AB24+'6.วังสามหมอ กรอกแค่ปี 69มา'!AB24+'7.ไชยวาน'!AB24+'8.ห้วยเกิ้ง กรอกแค่ปี 69มา'!AB24+'9.ประจักษ์ศิลปาคม'!AB24+'10.สร้างคอม กรอกแค่ปี 69มา'!AB24+'11.ทุ่งฝน ใส่12เดือนมา'!AB24+'12.นายูง กรอกแค่ปี 69มา'!AB24+'13.หนองวัวซอ'!AB24+'14.พิบูลย์รักษ์'!AB24+'15.หนองหาน'!AB24+'16.กุมภวาปี กรอกแค่ปี 69มา'!AB24+'17.กู่แก้ว'!AB24+'18.บ้านดุง กรอกแค่ปี 69มา'!AB24+'19.หนองแสง กรอกแค่ปี 69มา'!AB24+'20.บ้านผือ '!AB24+'21.โนนสะอาด'!AB24</f>
        <v>158128.13</v>
      </c>
      <c r="AC24" s="110">
        <f>+'1.อุดรธานี'!AC24+'2.เพ็ญ'!AC24+'3.ศรีธาตุ'!AC24+'4.กุดจับ'!AC24+'5.น้ำโสม กรอกมา 12 เดือน'!AC24+'6.วังสามหมอ กรอกแค่ปี 69มา'!AC24+'7.ไชยวาน'!AC24+'8.ห้วยเกิ้ง กรอกแค่ปี 69มา'!AC24+'9.ประจักษ์ศิลปาคม'!AC24+'10.สร้างคอม กรอกแค่ปี 69มา'!AC24+'11.ทุ่งฝน ใส่12เดือนมา'!AC24+'12.นายูง กรอกแค่ปี 69มา'!AC24+'13.หนองวัวซอ'!AC24+'14.พิบูลย์รักษ์'!AC24+'15.หนองหาน'!AC24+'16.กุมภวาปี กรอกแค่ปี 69มา'!AC24+'17.กู่แก้ว'!AC24+'18.บ้านดุง กรอกแค่ปี 69มา'!AC24+'19.หนองแสง กรอกแค่ปี 69มา'!AC24+'20.บ้านผือ '!AC24+'21.โนนสะอาด'!AC24</f>
        <v>0</v>
      </c>
      <c r="AD24" s="110" t="e">
        <f t="shared" si="4"/>
        <v>#VALUE!</v>
      </c>
      <c r="AE24" s="111" t="e">
        <f t="shared" si="5"/>
        <v>#VALUE!</v>
      </c>
      <c r="AF24" s="110" t="e">
        <f t="shared" si="6"/>
        <v>#VALUE!</v>
      </c>
      <c r="AG24" s="111" t="e">
        <f t="shared" si="7"/>
        <v>#VALUE!</v>
      </c>
    </row>
    <row r="25" spans="2:33" ht="24" customHeight="1">
      <c r="B25" s="109"/>
      <c r="C25" s="109"/>
      <c r="D25" s="109" t="s">
        <v>120</v>
      </c>
      <c r="E25" s="110">
        <f>+'1.อุดรธานี'!E25+'2.เพ็ญ'!E25+'3.ศรีธาตุ'!E25+'4.กุดจับ'!E25+'5.น้ำโสม กรอกมา 12 เดือน'!E25+'6.วังสามหมอ กรอกแค่ปี 69มา'!E25+'7.ไชยวาน'!E25+'8.ห้วยเกิ้ง กรอกแค่ปี 69มา'!E25+'9.ประจักษ์ศิลปาคม'!E25+'10.สร้างคอม กรอกแค่ปี 69มา'!E25+'11.ทุ่งฝน ใส่12เดือนมา'!E25+'12.นายูง กรอกแค่ปี 69มา'!E25+'13.หนองวัวซอ'!E25+'14.พิบูลย์รักษ์'!E25+'15.หนองหาน'!E25+'16.กุมภวาปี กรอกแค่ปี 69มา'!E25+'17.กู่แก้ว'!E25+'18.บ้านดุง กรอกแค่ปี 69มา'!E25+'19.หนองแสง กรอกแค่ปี 69มา'!E25+'20.บ้านผือ '!E25+'21.โนนสะอาด'!E25</f>
        <v>93438192.502000004</v>
      </c>
      <c r="F25" s="110" t="e">
        <f>+'1.อุดรธานี'!F25+'2.เพ็ญ'!F25+'3.ศรีธาตุ'!F25+'4.กุดจับ'!F25+'5.น้ำโสม กรอกมา 12 เดือน'!F25+'6.วังสามหมอ กรอกแค่ปี 69มา'!F25+'7.ไชยวาน'!F25+'8.ห้วยเกิ้ง กรอกแค่ปี 69มา'!F25+'9.ประจักษ์ศิลปาคม'!F25+'10.สร้างคอม กรอกแค่ปี 69มา'!F25+'11.ทุ่งฝน ใส่12เดือนมา'!F25+'12.นายูง กรอกแค่ปี 69มา'!F25+'13.หนองวัวซอ'!F25+'14.พิบูลย์รักษ์'!F25+'15.หนองหาน'!F25+'16.กุมภวาปี กรอกแค่ปี 69มา'!F25+'17.กู่แก้ว'!F25+'18.บ้านดุง กรอกแค่ปี 69มา'!F25+'19.หนองแสง กรอกแค่ปี 69มา'!F25+'20.บ้านผือ '!F25+'21.โนนสะอาด'!F25</f>
        <v>#VALUE!</v>
      </c>
      <c r="G25" s="110">
        <f>+'1.อุดรธานี'!G25+'2.เพ็ญ'!G25+'3.ศรีธาตุ'!G25+'4.กุดจับ'!G25+'5.น้ำโสม กรอกมา 12 เดือน'!G25+'6.วังสามหมอ กรอกแค่ปี 69มา'!G25+'7.ไชยวาน'!G25+'8.ห้วยเกิ้ง กรอกแค่ปี 69มา'!G25+'9.ประจักษ์ศิลปาคม'!G25+'10.สร้างคอม กรอกแค่ปี 69มา'!G25+'11.ทุ่งฝน ใส่12เดือนมา'!G25+'12.นายูง กรอกแค่ปี 69มา'!G25+'13.หนองวัวซอ'!G25+'14.พิบูลย์รักษ์'!G25+'15.หนองหาน'!G25+'16.กุมภวาปี กรอกแค่ปี 69มา'!G25+'17.กู่แก้ว'!G25+'18.บ้านดุง กรอกแค่ปี 69มา'!G25+'19.หนองแสง กรอกแค่ปี 69มา'!G25+'20.บ้านผือ '!G25+'21.โนนสะอาด'!G25</f>
        <v>3393064.8000000003</v>
      </c>
      <c r="H25" s="110" t="e">
        <f>+'1.อุดรธานี'!H25+'2.เพ็ญ'!H25+'3.ศรีธาตุ'!H25+'4.กุดจับ'!H25+'5.น้ำโสม กรอกมา 12 เดือน'!H25+'6.วังสามหมอ กรอกแค่ปี 69มา'!H25+'7.ไชยวาน'!H25+'8.ห้วยเกิ้ง กรอกแค่ปี 69มา'!H25+'9.ประจักษ์ศิลปาคม'!H25+'10.สร้างคอม กรอกแค่ปี 69มา'!H25+'11.ทุ่งฝน ใส่12เดือนมา'!H25+'12.นายูง กรอกแค่ปี 69มา'!H25+'13.หนองวัวซอ'!H25+'14.พิบูลย์รักษ์'!H25+'15.หนองหาน'!H25+'16.กุมภวาปี กรอกแค่ปี 69มา'!H25+'17.กู่แก้ว'!H25+'18.บ้านดุง กรอกแค่ปี 69มา'!H25+'19.หนองแสง กรอกแค่ปี 69มา'!H25+'20.บ้านผือ '!H25+'21.โนนสะอาด'!H25</f>
        <v>#VALUE!</v>
      </c>
      <c r="I25" s="110">
        <f>+'1.อุดรธานี'!I25+'2.เพ็ญ'!I25+'3.ศรีธาตุ'!I25+'4.กุดจับ'!I25+'5.น้ำโสม กรอกมา 12 เดือน'!I25+'6.วังสามหมอ กรอกแค่ปี 69มา'!I25+'7.ไชยวาน'!I25+'8.ห้วยเกิ้ง กรอกแค่ปี 69มา'!I25+'9.ประจักษ์ศิลปาคม'!I25+'10.สร้างคอม กรอกแค่ปี 69มา'!I25+'11.ทุ่งฝน ใส่12เดือนมา'!I25+'12.นายูง กรอกแค่ปี 69มา'!I25+'13.หนองวัวซอ'!I25+'14.พิบูลย์รักษ์'!I25+'15.หนองหาน'!I25+'16.กุมภวาปี กรอกแค่ปี 69มา'!I25+'17.กู่แก้ว'!I25+'18.บ้านดุง กรอกแค่ปี 69มา'!I25+'19.หนองแสง กรอกแค่ปี 69มา'!I25+'20.บ้านผือ '!I25+'21.โนนสะอาด'!I25</f>
        <v>0</v>
      </c>
      <c r="J25" s="110" t="e">
        <f>+'1.อุดรธานี'!J25+'2.เพ็ญ'!J25+'3.ศรีธาตุ'!J25+'4.กุดจับ'!J25+'5.น้ำโสม กรอกมา 12 เดือน'!J25+'6.วังสามหมอ กรอกแค่ปี 69มา'!J25+'7.ไชยวาน'!J25+'8.ห้วยเกิ้ง กรอกแค่ปี 69มา'!J25+'9.ประจักษ์ศิลปาคม'!J25+'10.สร้างคอม กรอกแค่ปี 69มา'!J25+'11.ทุ่งฝน ใส่12เดือนมา'!J25+'12.นายูง กรอกแค่ปี 69มา'!J25+'13.หนองวัวซอ'!J25+'14.พิบูลย์รักษ์'!J25+'15.หนองหาน'!J25+'16.กุมภวาปี กรอกแค่ปี 69มา'!J25+'17.กู่แก้ว'!J25+'18.บ้านดุง กรอกแค่ปี 69มา'!J25+'19.หนองแสง กรอกแค่ปี 69มา'!J25+'20.บ้านผือ '!J25+'21.โนนสะอาด'!J25</f>
        <v>#VALUE!</v>
      </c>
      <c r="K25" s="110">
        <f>+'1.อุดรธานี'!K25+'2.เพ็ญ'!K25+'3.ศรีธาตุ'!K25+'4.กุดจับ'!K25+'5.น้ำโสม กรอกมา 12 เดือน'!K25+'6.วังสามหมอ กรอกแค่ปี 69มา'!K25+'7.ไชยวาน'!K25+'8.ห้วยเกิ้ง กรอกแค่ปี 69มา'!K25+'9.ประจักษ์ศิลปาคม'!K25+'10.สร้างคอม กรอกแค่ปี 69มา'!K25+'11.ทุ่งฝน ใส่12เดือนมา'!K25+'12.นายูง กรอกแค่ปี 69มา'!K25+'13.หนองวัวซอ'!K25+'14.พิบูลย์รักษ์'!K25+'15.หนองหาน'!K25+'16.กุมภวาปี กรอกแค่ปี 69มา'!K25+'17.กู่แก้ว'!K25+'18.บ้านดุง กรอกแค่ปี 69มา'!K25+'19.หนองแสง กรอกแค่ปี 69มา'!K25+'20.บ้านผือ '!K25+'21.โนนสะอาด'!K25</f>
        <v>0</v>
      </c>
      <c r="L25" s="110" t="e">
        <f>+'1.อุดรธานี'!L25+'2.เพ็ญ'!L25+'3.ศรีธาตุ'!L25+'4.กุดจับ'!L25+'5.น้ำโสม กรอกมา 12 เดือน'!L25+'6.วังสามหมอ กรอกแค่ปี 69มา'!L25+'7.ไชยวาน'!L25+'8.ห้วยเกิ้ง กรอกแค่ปี 69มา'!L25+'9.ประจักษ์ศิลปาคม'!L25+'10.สร้างคอม กรอกแค่ปี 69มา'!L25+'11.ทุ่งฝน ใส่12เดือนมา'!L25+'12.นายูง กรอกแค่ปี 69มา'!L25+'13.หนองวัวซอ'!L25+'14.พิบูลย์รักษ์'!L25+'15.หนองหาน'!L25+'16.กุมภวาปี กรอกแค่ปี 69มา'!L25+'17.กู่แก้ว'!L25+'18.บ้านดุง กรอกแค่ปี 69มา'!L25+'19.หนองแสง กรอกแค่ปี 69มา'!L25+'20.บ้านผือ '!L25+'21.โนนสะอาด'!L25</f>
        <v>#VALUE!</v>
      </c>
      <c r="M25" s="110">
        <f>+'1.อุดรธานี'!M25+'2.เพ็ญ'!M25+'3.ศรีธาตุ'!M25+'4.กุดจับ'!M25+'5.น้ำโสม กรอกมา 12 เดือน'!M25+'6.วังสามหมอ กรอกแค่ปี 69มา'!M25+'7.ไชยวาน'!M25+'8.ห้วยเกิ้ง กรอกแค่ปี 69มา'!M25+'9.ประจักษ์ศิลปาคม'!M25+'10.สร้างคอม กรอกแค่ปี 69มา'!M25+'11.ทุ่งฝน ใส่12เดือนมา'!M25+'12.นายูง กรอกแค่ปี 69มา'!M25+'13.หนองวัวซอ'!M25+'14.พิบูลย์รักษ์'!M25+'15.หนองหาน'!M25+'16.กุมภวาปี กรอกแค่ปี 69มา'!M25+'17.กู่แก้ว'!M25+'18.บ้านดุง กรอกแค่ปี 69มา'!M25+'19.หนองแสง กรอกแค่ปี 69มา'!M25+'20.บ้านผือ '!M25+'21.โนนสะอาด'!M25</f>
        <v>0</v>
      </c>
      <c r="N25" s="110" t="e">
        <f>+'1.อุดรธานี'!N25+'2.เพ็ญ'!N25+'3.ศรีธาตุ'!N25+'4.กุดจับ'!N25+'5.น้ำโสม กรอกมา 12 เดือน'!N25+'6.วังสามหมอ กรอกแค่ปี 69มา'!N25+'7.ไชยวาน'!N25+'8.ห้วยเกิ้ง กรอกแค่ปี 69มา'!N25+'9.ประจักษ์ศิลปาคม'!N25+'10.สร้างคอม กรอกแค่ปี 69มา'!N25+'11.ทุ่งฝน ใส่12เดือนมา'!N25+'12.นายูง กรอกแค่ปี 69มา'!N25+'13.หนองวัวซอ'!N25+'14.พิบูลย์รักษ์'!N25+'15.หนองหาน'!N25+'16.กุมภวาปี กรอกแค่ปี 69มา'!N25+'17.กู่แก้ว'!N25+'18.บ้านดุง กรอกแค่ปี 69มา'!N25+'19.หนองแสง กรอกแค่ปี 69มา'!N25+'20.บ้านผือ '!N25+'21.โนนสะอาด'!N25</f>
        <v>#VALUE!</v>
      </c>
      <c r="O25" s="110">
        <f>+'1.อุดรธานี'!O25+'2.เพ็ญ'!O25+'3.ศรีธาตุ'!O25+'4.กุดจับ'!O25+'5.น้ำโสม กรอกมา 12 เดือน'!O25+'6.วังสามหมอ กรอกแค่ปี 69มา'!O25+'7.ไชยวาน'!O25+'8.ห้วยเกิ้ง กรอกแค่ปี 69มา'!O25+'9.ประจักษ์ศิลปาคม'!O25+'10.สร้างคอม กรอกแค่ปี 69มา'!O25+'11.ทุ่งฝน ใส่12เดือนมา'!O25+'12.นายูง กรอกแค่ปี 69มา'!O25+'13.หนองวัวซอ'!O25+'14.พิบูลย์รักษ์'!O25+'15.หนองหาน'!O25+'16.กุมภวาปี กรอกแค่ปี 69มา'!O25+'17.กู่แก้ว'!O25+'18.บ้านดุง กรอกแค่ปี 69มา'!O25+'19.หนองแสง กรอกแค่ปี 69มา'!O25+'20.บ้านผือ '!O25+'21.โนนสะอาด'!O25</f>
        <v>0</v>
      </c>
      <c r="P25" s="110" t="e">
        <f>+'1.อุดรธานี'!P25+'2.เพ็ญ'!P25+'3.ศรีธาตุ'!P25+'4.กุดจับ'!P25+'5.น้ำโสม กรอกมา 12 เดือน'!P25+'6.วังสามหมอ กรอกแค่ปี 69มา'!P25+'7.ไชยวาน'!P25+'8.ห้วยเกิ้ง กรอกแค่ปี 69มา'!P25+'9.ประจักษ์ศิลปาคม'!P25+'10.สร้างคอม กรอกแค่ปี 69มา'!P25+'11.ทุ่งฝน ใส่12เดือนมา'!P25+'12.นายูง กรอกแค่ปี 69มา'!P25+'13.หนองวัวซอ'!P25+'14.พิบูลย์รักษ์'!P25+'15.หนองหาน'!P25+'16.กุมภวาปี กรอกแค่ปี 69มา'!P25+'17.กู่แก้ว'!P25+'18.บ้านดุง กรอกแค่ปี 69มา'!P25+'19.หนองแสง กรอกแค่ปี 69มา'!P25+'20.บ้านผือ '!P25+'21.โนนสะอาด'!P25</f>
        <v>#VALUE!</v>
      </c>
      <c r="Q25" s="110">
        <f>+'1.อุดรธานี'!Q25+'2.เพ็ญ'!Q25+'3.ศรีธาตุ'!Q25+'4.กุดจับ'!Q25+'5.น้ำโสม กรอกมา 12 เดือน'!Q25+'6.วังสามหมอ กรอกแค่ปี 69มา'!Q25+'7.ไชยวาน'!Q25+'8.ห้วยเกิ้ง กรอกแค่ปี 69มา'!Q25+'9.ประจักษ์ศิลปาคม'!Q25+'10.สร้างคอม กรอกแค่ปี 69มา'!Q25+'11.ทุ่งฝน ใส่12เดือนมา'!Q25+'12.นายูง กรอกแค่ปี 69มา'!Q25+'13.หนองวัวซอ'!Q25+'14.พิบูลย์รักษ์'!Q25+'15.หนองหาน'!Q25+'16.กุมภวาปี กรอกแค่ปี 69มา'!Q25+'17.กู่แก้ว'!Q25+'18.บ้านดุง กรอกแค่ปี 69มา'!Q25+'19.หนองแสง กรอกแค่ปี 69มา'!Q25+'20.บ้านผือ '!Q25+'21.โนนสะอาด'!Q25</f>
        <v>0</v>
      </c>
      <c r="R25" s="110" t="e">
        <f>+'1.อุดรธานี'!R25+'2.เพ็ญ'!R25+'3.ศรีธาตุ'!R25+'4.กุดจับ'!R25+'5.น้ำโสม กรอกมา 12 เดือน'!R25+'6.วังสามหมอ กรอกแค่ปี 69มา'!R25+'7.ไชยวาน'!R25+'8.ห้วยเกิ้ง กรอกแค่ปี 69มา'!R25+'9.ประจักษ์ศิลปาคม'!R25+'10.สร้างคอม กรอกแค่ปี 69มา'!R25+'11.ทุ่งฝน ใส่12เดือนมา'!R25+'12.นายูง กรอกแค่ปี 69มา'!R25+'13.หนองวัวซอ'!R25+'14.พิบูลย์รักษ์'!R25+'15.หนองหาน'!R25+'16.กุมภวาปี กรอกแค่ปี 69มา'!R25+'17.กู่แก้ว'!R25+'18.บ้านดุง กรอกแค่ปี 69มา'!R25+'19.หนองแสง กรอกแค่ปี 69มา'!R25+'20.บ้านผือ '!R25+'21.โนนสะอาด'!R25</f>
        <v>#VALUE!</v>
      </c>
      <c r="S25" s="110">
        <f>+'1.อุดรธานี'!S25+'2.เพ็ญ'!S25+'3.ศรีธาตุ'!S25+'4.กุดจับ'!S25+'5.น้ำโสม กรอกมา 12 เดือน'!S25+'6.วังสามหมอ กรอกแค่ปี 69มา'!S25+'7.ไชยวาน'!S25+'8.ห้วยเกิ้ง กรอกแค่ปี 69มา'!S25+'9.ประจักษ์ศิลปาคม'!S25+'10.สร้างคอม กรอกแค่ปี 69มา'!S25+'11.ทุ่งฝน ใส่12เดือนมา'!S25+'12.นายูง กรอกแค่ปี 69มา'!S25+'13.หนองวัวซอ'!S25+'14.พิบูลย์รักษ์'!S25+'15.หนองหาน'!S25+'16.กุมภวาปี กรอกแค่ปี 69มา'!S25+'17.กู่แก้ว'!S25+'18.บ้านดุง กรอกแค่ปี 69มา'!S25+'19.หนองแสง กรอกแค่ปี 69มา'!S25+'20.บ้านผือ '!S25+'21.โนนสะอาด'!S25</f>
        <v>0</v>
      </c>
      <c r="T25" s="110" t="e">
        <f>+'1.อุดรธานี'!T25+'2.เพ็ญ'!T25+'3.ศรีธาตุ'!T25+'4.กุดจับ'!T25+'5.น้ำโสม กรอกมา 12 เดือน'!T25+'6.วังสามหมอ กรอกแค่ปี 69มา'!T25+'7.ไชยวาน'!T25+'8.ห้วยเกิ้ง กรอกแค่ปี 69มา'!T25+'9.ประจักษ์ศิลปาคม'!T25+'10.สร้างคอม กรอกแค่ปี 69มา'!T25+'11.ทุ่งฝน ใส่12เดือนมา'!T25+'12.นายูง กรอกแค่ปี 69มา'!T25+'13.หนองวัวซอ'!T25+'14.พิบูลย์รักษ์'!T25+'15.หนองหาน'!T25+'16.กุมภวาปี กรอกแค่ปี 69มา'!T25+'17.กู่แก้ว'!T25+'18.บ้านดุง กรอกแค่ปี 69มา'!T25+'19.หนองแสง กรอกแค่ปี 69มา'!T25+'20.บ้านผือ '!T25+'21.โนนสะอาด'!T25</f>
        <v>#VALUE!</v>
      </c>
      <c r="U25" s="110">
        <f>+'1.อุดรธานี'!U25+'2.เพ็ญ'!U25+'3.ศรีธาตุ'!U25+'4.กุดจับ'!U25+'5.น้ำโสม กรอกมา 12 เดือน'!U25+'6.วังสามหมอ กรอกแค่ปี 69มา'!U25+'7.ไชยวาน'!U25+'8.ห้วยเกิ้ง กรอกแค่ปี 69มา'!U25+'9.ประจักษ์ศิลปาคม'!U25+'10.สร้างคอม กรอกแค่ปี 69มา'!U25+'11.ทุ่งฝน ใส่12เดือนมา'!U25+'12.นายูง กรอกแค่ปี 69มา'!U25+'13.หนองวัวซอ'!U25+'14.พิบูลย์รักษ์'!U25+'15.หนองหาน'!U25+'16.กุมภวาปี กรอกแค่ปี 69มา'!U25+'17.กู่แก้ว'!U25+'18.บ้านดุง กรอกแค่ปี 69มา'!U25+'19.หนองแสง กรอกแค่ปี 69มา'!U25+'20.บ้านผือ '!U25+'21.โนนสะอาด'!U25</f>
        <v>0</v>
      </c>
      <c r="V25" s="110" t="e">
        <f>+'1.อุดรธานี'!V25+'2.เพ็ญ'!V25+'3.ศรีธาตุ'!V25+'4.กุดจับ'!V25+'5.น้ำโสม กรอกมา 12 เดือน'!V25+'6.วังสามหมอ กรอกแค่ปี 69มา'!V25+'7.ไชยวาน'!V25+'8.ห้วยเกิ้ง กรอกแค่ปี 69มา'!V25+'9.ประจักษ์ศิลปาคม'!V25+'10.สร้างคอม กรอกแค่ปี 69มา'!V25+'11.ทุ่งฝน ใส่12เดือนมา'!V25+'12.นายูง กรอกแค่ปี 69มา'!V25+'13.หนองวัวซอ'!V25+'14.พิบูลย์รักษ์'!V25+'15.หนองหาน'!V25+'16.กุมภวาปี กรอกแค่ปี 69มา'!V25+'17.กู่แก้ว'!V25+'18.บ้านดุง กรอกแค่ปี 69มา'!V25+'19.หนองแสง กรอกแค่ปี 69มา'!V25+'20.บ้านผือ '!V25+'21.โนนสะอาด'!V25</f>
        <v>#VALUE!</v>
      </c>
      <c r="W25" s="110">
        <f>+'1.อุดรธานี'!W25+'2.เพ็ญ'!W25+'3.ศรีธาตุ'!W25+'4.กุดจับ'!W25+'5.น้ำโสม กรอกมา 12 เดือน'!W25+'6.วังสามหมอ กรอกแค่ปี 69มา'!W25+'7.ไชยวาน'!W25+'8.ห้วยเกิ้ง กรอกแค่ปี 69มา'!W25+'9.ประจักษ์ศิลปาคม'!W25+'10.สร้างคอม กรอกแค่ปี 69มา'!W25+'11.ทุ่งฝน ใส่12เดือนมา'!W25+'12.นายูง กรอกแค่ปี 69มา'!W25+'13.หนองวัวซอ'!W25+'14.พิบูลย์รักษ์'!W25+'15.หนองหาน'!W25+'16.กุมภวาปี กรอกแค่ปี 69มา'!W25+'17.กู่แก้ว'!W25+'18.บ้านดุง กรอกแค่ปี 69มา'!W25+'19.หนองแสง กรอกแค่ปี 69มา'!W25+'20.บ้านผือ '!W25+'21.โนนสะอาด'!W25</f>
        <v>0</v>
      </c>
      <c r="X25" s="110" t="e">
        <f>+'1.อุดรธานี'!X25+'2.เพ็ญ'!X25+'3.ศรีธาตุ'!X25+'4.กุดจับ'!X25+'5.น้ำโสม กรอกมา 12 เดือน'!X25+'6.วังสามหมอ กรอกแค่ปี 69มา'!X25+'7.ไชยวาน'!X25+'8.ห้วยเกิ้ง กรอกแค่ปี 69มา'!X25+'9.ประจักษ์ศิลปาคม'!X25+'10.สร้างคอม กรอกแค่ปี 69มา'!X25+'11.ทุ่งฝน ใส่12เดือนมา'!X25+'12.นายูง กรอกแค่ปี 69มา'!X25+'13.หนองวัวซอ'!X25+'14.พิบูลย์รักษ์'!X25+'15.หนองหาน'!X25+'16.กุมภวาปี กรอกแค่ปี 69มา'!X25+'17.กู่แก้ว'!X25+'18.บ้านดุง กรอกแค่ปี 69มา'!X25+'19.หนองแสง กรอกแค่ปี 69มา'!X25+'20.บ้านผือ '!X25+'21.โนนสะอาด'!X25</f>
        <v>#VALUE!</v>
      </c>
      <c r="Y25" s="110">
        <f>+'1.อุดรธานี'!Y25+'2.เพ็ญ'!Y25+'3.ศรีธาตุ'!Y25+'4.กุดจับ'!Y25+'5.น้ำโสม กรอกมา 12 เดือน'!Y25+'6.วังสามหมอ กรอกแค่ปี 69มา'!Y25+'7.ไชยวาน'!Y25+'8.ห้วยเกิ้ง กรอกแค่ปี 69มา'!Y25+'9.ประจักษ์ศิลปาคม'!Y25+'10.สร้างคอม กรอกแค่ปี 69มา'!Y25+'11.ทุ่งฝน ใส่12เดือนมา'!Y25+'12.นายูง กรอกแค่ปี 69มา'!Y25+'13.หนองวัวซอ'!Y25+'14.พิบูลย์รักษ์'!Y25+'15.หนองหาน'!Y25+'16.กุมภวาปี กรอกแค่ปี 69มา'!Y25+'17.กู่แก้ว'!Y25+'18.บ้านดุง กรอกแค่ปี 69มา'!Y25+'19.หนองแสง กรอกแค่ปี 69มา'!Y25+'20.บ้านผือ '!Y25+'21.โนนสะอาด'!Y25</f>
        <v>0</v>
      </c>
      <c r="Z25" s="110" t="e">
        <f>+'1.อุดรธานี'!Z25+'2.เพ็ญ'!Z25+'3.ศรีธาตุ'!Z25+'4.กุดจับ'!Z25+'5.น้ำโสม กรอกมา 12 เดือน'!Z25+'6.วังสามหมอ กรอกแค่ปี 69มา'!Z25+'7.ไชยวาน'!Z25+'8.ห้วยเกิ้ง กรอกแค่ปี 69มา'!Z25+'9.ประจักษ์ศิลปาคม'!Z25+'10.สร้างคอม กรอกแค่ปี 69มา'!Z25+'11.ทุ่งฝน ใส่12เดือนมา'!Z25+'12.นายูง กรอกแค่ปี 69มา'!Z25+'13.หนองวัวซอ'!Z25+'14.พิบูลย์รักษ์'!Z25+'15.หนองหาน'!Z25+'16.กุมภวาปี กรอกแค่ปี 69มา'!Z25+'17.กู่แก้ว'!Z25+'18.บ้านดุง กรอกแค่ปี 69มา'!Z25+'19.หนองแสง กรอกแค่ปี 69มา'!Z25+'20.บ้านผือ '!Z25+'21.โนนสะอาด'!Z25</f>
        <v>#VALUE!</v>
      </c>
      <c r="AA25" s="110">
        <f>+'1.อุดรธานี'!AA25+'2.เพ็ญ'!AA25+'3.ศรีธาตุ'!AA25+'4.กุดจับ'!AA25+'5.น้ำโสม กรอกมา 12 เดือน'!AA25+'6.วังสามหมอ กรอกแค่ปี 69มา'!AA25+'7.ไชยวาน'!AA25+'8.ห้วยเกิ้ง กรอกแค่ปี 69มา'!AA25+'9.ประจักษ์ศิลปาคม'!AA25+'10.สร้างคอม กรอกแค่ปี 69มา'!AA25+'11.ทุ่งฝน ใส่12เดือนมา'!AA25+'12.นายูง กรอกแค่ปี 69มา'!AA25+'13.หนองวัวซอ'!AA25+'14.พิบูลย์รักษ์'!AA25+'15.หนองหาน'!AA25+'16.กุมภวาปี กรอกแค่ปี 69มา'!AA25+'17.กู่แก้ว'!AA25+'18.บ้านดุง กรอกแค่ปี 69มา'!AA25+'19.หนองแสง กรอกแค่ปี 69มา'!AA25+'20.บ้านผือ '!AA25+'21.โนนสะอาด'!AA25</f>
        <v>0</v>
      </c>
      <c r="AB25" s="110" t="e">
        <f>+'1.อุดรธานี'!AB25+'2.เพ็ญ'!AB25+'3.ศรีธาตุ'!AB25+'4.กุดจับ'!AB25+'5.น้ำโสม กรอกมา 12 เดือน'!AB25+'6.วังสามหมอ กรอกแค่ปี 69มา'!AB25+'7.ไชยวาน'!AB25+'8.ห้วยเกิ้ง กรอกแค่ปี 69มา'!AB25+'9.ประจักษ์ศิลปาคม'!AB25+'10.สร้างคอม กรอกแค่ปี 69มา'!AB25+'11.ทุ่งฝน ใส่12เดือนมา'!AB25+'12.นายูง กรอกแค่ปี 69มา'!AB25+'13.หนองวัวซอ'!AB25+'14.พิบูลย์รักษ์'!AB25+'15.หนองหาน'!AB25+'16.กุมภวาปี กรอกแค่ปี 69มา'!AB25+'17.กู่แก้ว'!AB25+'18.บ้านดุง กรอกแค่ปี 69มา'!AB25+'19.หนองแสง กรอกแค่ปี 69มา'!AB25+'20.บ้านผือ '!AB25+'21.โนนสะอาด'!AB25</f>
        <v>#VALUE!</v>
      </c>
      <c r="AC25" s="110">
        <f>+'1.อุดรธานี'!AC25+'2.เพ็ญ'!AC25+'3.ศรีธาตุ'!AC25+'4.กุดจับ'!AC25+'5.น้ำโสม กรอกมา 12 เดือน'!AC25+'6.วังสามหมอ กรอกแค่ปี 69มา'!AC25+'7.ไชยวาน'!AC25+'8.ห้วยเกิ้ง กรอกแค่ปี 69มา'!AC25+'9.ประจักษ์ศิลปาคม'!AC25+'10.สร้างคอม กรอกแค่ปี 69มา'!AC25+'11.ทุ่งฝน ใส่12เดือนมา'!AC25+'12.นายูง กรอกแค่ปี 69มา'!AC25+'13.หนองวัวซอ'!AC25+'14.พิบูลย์รักษ์'!AC25+'15.หนองหาน'!AC25+'16.กุมภวาปี กรอกแค่ปี 69มา'!AC25+'17.กู่แก้ว'!AC25+'18.บ้านดุง กรอกแค่ปี 69มา'!AC25+'19.หนองแสง กรอกแค่ปี 69มา'!AC25+'20.บ้านผือ '!AC25+'21.โนนสะอาด'!AC25</f>
        <v>0</v>
      </c>
      <c r="AD25" s="110" t="e">
        <f t="shared" si="4"/>
        <v>#VALUE!</v>
      </c>
      <c r="AE25" s="111" t="e">
        <f t="shared" si="5"/>
        <v>#VALUE!</v>
      </c>
      <c r="AF25" s="110" t="e">
        <f t="shared" si="6"/>
        <v>#VALUE!</v>
      </c>
      <c r="AG25" s="111" t="e">
        <f t="shared" si="7"/>
        <v>#VALUE!</v>
      </c>
    </row>
    <row r="26" spans="2:33" ht="24" customHeight="1">
      <c r="B26" s="109"/>
      <c r="C26" s="109"/>
      <c r="D26" s="109" t="s">
        <v>121</v>
      </c>
      <c r="E26" s="110">
        <f>+'1.อุดรธานี'!E26+'2.เพ็ญ'!E26+'3.ศรีธาตุ'!E26+'4.กุดจับ'!E26+'5.น้ำโสม กรอกมา 12 เดือน'!E26+'6.วังสามหมอ กรอกแค่ปี 69มา'!E26+'7.ไชยวาน'!E26+'8.ห้วยเกิ้ง กรอกแค่ปี 69มา'!E26+'9.ประจักษ์ศิลปาคม'!E26+'10.สร้างคอม กรอกแค่ปี 69มา'!E26+'11.ทุ่งฝน ใส่12เดือนมา'!E26+'12.นายูง กรอกแค่ปี 69มา'!E26+'13.หนองวัวซอ'!E26+'14.พิบูลย์รักษ์'!E26+'15.หนองหาน'!E26+'16.กุมภวาปี กรอกแค่ปี 69มา'!E26+'17.กู่แก้ว'!E26+'18.บ้านดุง กรอกแค่ปี 69มา'!E26+'19.หนองแสง กรอกแค่ปี 69มา'!E26+'20.บ้านผือ '!E26+'21.โนนสะอาด'!E26</f>
        <v>0</v>
      </c>
      <c r="F26" s="110" t="e">
        <f>+'1.อุดรธานี'!F26+'2.เพ็ญ'!F26+'3.ศรีธาตุ'!F26+'4.กุดจับ'!F26+'5.น้ำโสม กรอกมา 12 เดือน'!F26+'6.วังสามหมอ กรอกแค่ปี 69มา'!F26+'7.ไชยวาน'!F26+'8.ห้วยเกิ้ง กรอกแค่ปี 69มา'!F26+'9.ประจักษ์ศิลปาคม'!F26+'10.สร้างคอม กรอกแค่ปี 69มา'!F26+'11.ทุ่งฝน ใส่12เดือนมา'!F26+'12.นายูง กรอกแค่ปี 69มา'!F26+'13.หนองวัวซอ'!F26+'14.พิบูลย์รักษ์'!F26+'15.หนองหาน'!F26+'16.กุมภวาปี กรอกแค่ปี 69มา'!F26+'17.กู่แก้ว'!F26+'18.บ้านดุง กรอกแค่ปี 69มา'!F26+'19.หนองแสง กรอกแค่ปี 69มา'!F26+'20.บ้านผือ '!F26+'21.โนนสะอาด'!F26</f>
        <v>#VALUE!</v>
      </c>
      <c r="G26" s="110">
        <f>+'1.อุดรธานี'!G26+'2.เพ็ญ'!G26+'3.ศรีธาตุ'!G26+'4.กุดจับ'!G26+'5.น้ำโสม กรอกมา 12 เดือน'!G26+'6.วังสามหมอ กรอกแค่ปี 69มา'!G26+'7.ไชยวาน'!G26+'8.ห้วยเกิ้ง กรอกแค่ปี 69มา'!G26+'9.ประจักษ์ศิลปาคม'!G26+'10.สร้างคอม กรอกแค่ปี 69มา'!G26+'11.ทุ่งฝน ใส่12เดือนมา'!G26+'12.นายูง กรอกแค่ปี 69มา'!G26+'13.หนองวัวซอ'!G26+'14.พิบูลย์รักษ์'!G26+'15.หนองหาน'!G26+'16.กุมภวาปี กรอกแค่ปี 69มา'!G26+'17.กู่แก้ว'!G26+'18.บ้านดุง กรอกแค่ปี 69มา'!G26+'19.หนองแสง กรอกแค่ปี 69มา'!G26+'20.บ้านผือ '!G26+'21.โนนสะอาด'!G26</f>
        <v>0</v>
      </c>
      <c r="H26" s="110" t="e">
        <f>+'1.อุดรธานี'!H26+'2.เพ็ญ'!H26+'3.ศรีธาตุ'!H26+'4.กุดจับ'!H26+'5.น้ำโสม กรอกมา 12 เดือน'!H26+'6.วังสามหมอ กรอกแค่ปี 69มา'!H26+'7.ไชยวาน'!H26+'8.ห้วยเกิ้ง กรอกแค่ปี 69มา'!H26+'9.ประจักษ์ศิลปาคม'!H26+'10.สร้างคอม กรอกแค่ปี 69มา'!H26+'11.ทุ่งฝน ใส่12เดือนมา'!H26+'12.นายูง กรอกแค่ปี 69มา'!H26+'13.หนองวัวซอ'!H26+'14.พิบูลย์รักษ์'!H26+'15.หนองหาน'!H26+'16.กุมภวาปี กรอกแค่ปี 69มา'!H26+'17.กู่แก้ว'!H26+'18.บ้านดุง กรอกแค่ปี 69มา'!H26+'19.หนองแสง กรอกแค่ปี 69มา'!H26+'20.บ้านผือ '!H26+'21.โนนสะอาด'!H26</f>
        <v>#VALUE!</v>
      </c>
      <c r="I26" s="110">
        <f>+'1.อุดรธานี'!I26+'2.เพ็ญ'!I26+'3.ศรีธาตุ'!I26+'4.กุดจับ'!I26+'5.น้ำโสม กรอกมา 12 เดือน'!I26+'6.วังสามหมอ กรอกแค่ปี 69มา'!I26+'7.ไชยวาน'!I26+'8.ห้วยเกิ้ง กรอกแค่ปี 69มา'!I26+'9.ประจักษ์ศิลปาคม'!I26+'10.สร้างคอม กรอกแค่ปี 69มา'!I26+'11.ทุ่งฝน ใส่12เดือนมา'!I26+'12.นายูง กรอกแค่ปี 69มา'!I26+'13.หนองวัวซอ'!I26+'14.พิบูลย์รักษ์'!I26+'15.หนองหาน'!I26+'16.กุมภวาปี กรอกแค่ปี 69มา'!I26+'17.กู่แก้ว'!I26+'18.บ้านดุง กรอกแค่ปี 69มา'!I26+'19.หนองแสง กรอกแค่ปี 69มา'!I26+'20.บ้านผือ '!I26+'21.โนนสะอาด'!I26</f>
        <v>0</v>
      </c>
      <c r="J26" s="110" t="e">
        <f>+'1.อุดรธานี'!J26+'2.เพ็ญ'!J26+'3.ศรีธาตุ'!J26+'4.กุดจับ'!J26+'5.น้ำโสม กรอกมา 12 เดือน'!J26+'6.วังสามหมอ กรอกแค่ปี 69มา'!J26+'7.ไชยวาน'!J26+'8.ห้วยเกิ้ง กรอกแค่ปี 69มา'!J26+'9.ประจักษ์ศิลปาคม'!J26+'10.สร้างคอม กรอกแค่ปี 69มา'!J26+'11.ทุ่งฝน ใส่12เดือนมา'!J26+'12.นายูง กรอกแค่ปี 69มา'!J26+'13.หนองวัวซอ'!J26+'14.พิบูลย์รักษ์'!J26+'15.หนองหาน'!J26+'16.กุมภวาปี กรอกแค่ปี 69มา'!J26+'17.กู่แก้ว'!J26+'18.บ้านดุง กรอกแค่ปี 69มา'!J26+'19.หนองแสง กรอกแค่ปี 69มา'!J26+'20.บ้านผือ '!J26+'21.โนนสะอาด'!J26</f>
        <v>#VALUE!</v>
      </c>
      <c r="K26" s="110">
        <f>+'1.อุดรธานี'!K26+'2.เพ็ญ'!K26+'3.ศรีธาตุ'!K26+'4.กุดจับ'!K26+'5.น้ำโสม กรอกมา 12 เดือน'!K26+'6.วังสามหมอ กรอกแค่ปี 69มา'!K26+'7.ไชยวาน'!K26+'8.ห้วยเกิ้ง กรอกแค่ปี 69มา'!K26+'9.ประจักษ์ศิลปาคม'!K26+'10.สร้างคอม กรอกแค่ปี 69มา'!K26+'11.ทุ่งฝน ใส่12เดือนมา'!K26+'12.นายูง กรอกแค่ปี 69มา'!K26+'13.หนองวัวซอ'!K26+'14.พิบูลย์รักษ์'!K26+'15.หนองหาน'!K26+'16.กุมภวาปี กรอกแค่ปี 69มา'!K26+'17.กู่แก้ว'!K26+'18.บ้านดุง กรอกแค่ปี 69มา'!K26+'19.หนองแสง กรอกแค่ปี 69มา'!K26+'20.บ้านผือ '!K26+'21.โนนสะอาด'!K26</f>
        <v>0</v>
      </c>
      <c r="L26" s="110" t="e">
        <f>+'1.อุดรธานี'!L26+'2.เพ็ญ'!L26+'3.ศรีธาตุ'!L26+'4.กุดจับ'!L26+'5.น้ำโสม กรอกมา 12 เดือน'!L26+'6.วังสามหมอ กรอกแค่ปี 69มา'!L26+'7.ไชยวาน'!L26+'8.ห้วยเกิ้ง กรอกแค่ปี 69มา'!L26+'9.ประจักษ์ศิลปาคม'!L26+'10.สร้างคอม กรอกแค่ปี 69มา'!L26+'11.ทุ่งฝน ใส่12เดือนมา'!L26+'12.นายูง กรอกแค่ปี 69มา'!L26+'13.หนองวัวซอ'!L26+'14.พิบูลย์รักษ์'!L26+'15.หนองหาน'!L26+'16.กุมภวาปี กรอกแค่ปี 69มา'!L26+'17.กู่แก้ว'!L26+'18.บ้านดุง กรอกแค่ปี 69มา'!L26+'19.หนองแสง กรอกแค่ปี 69มา'!L26+'20.บ้านผือ '!L26+'21.โนนสะอาด'!L26</f>
        <v>#VALUE!</v>
      </c>
      <c r="M26" s="110">
        <f>+'1.อุดรธานี'!M26+'2.เพ็ญ'!M26+'3.ศรีธาตุ'!M26+'4.กุดจับ'!M26+'5.น้ำโสม กรอกมา 12 เดือน'!M26+'6.วังสามหมอ กรอกแค่ปี 69มา'!M26+'7.ไชยวาน'!M26+'8.ห้วยเกิ้ง กรอกแค่ปี 69มา'!M26+'9.ประจักษ์ศิลปาคม'!M26+'10.สร้างคอม กรอกแค่ปี 69มา'!M26+'11.ทุ่งฝน ใส่12เดือนมา'!M26+'12.นายูง กรอกแค่ปี 69มา'!M26+'13.หนองวัวซอ'!M26+'14.พิบูลย์รักษ์'!M26+'15.หนองหาน'!M26+'16.กุมภวาปี กรอกแค่ปี 69มา'!M26+'17.กู่แก้ว'!M26+'18.บ้านดุง กรอกแค่ปี 69มา'!M26+'19.หนองแสง กรอกแค่ปี 69มา'!M26+'20.บ้านผือ '!M26+'21.โนนสะอาด'!M26</f>
        <v>0</v>
      </c>
      <c r="N26" s="110" t="e">
        <f>+'1.อุดรธานี'!N26+'2.เพ็ญ'!N26+'3.ศรีธาตุ'!N26+'4.กุดจับ'!N26+'5.น้ำโสม กรอกมา 12 เดือน'!N26+'6.วังสามหมอ กรอกแค่ปี 69มา'!N26+'7.ไชยวาน'!N26+'8.ห้วยเกิ้ง กรอกแค่ปี 69มา'!N26+'9.ประจักษ์ศิลปาคม'!N26+'10.สร้างคอม กรอกแค่ปี 69มา'!N26+'11.ทุ่งฝน ใส่12เดือนมา'!N26+'12.นายูง กรอกแค่ปี 69มา'!N26+'13.หนองวัวซอ'!N26+'14.พิบูลย์รักษ์'!N26+'15.หนองหาน'!N26+'16.กุมภวาปี กรอกแค่ปี 69มา'!N26+'17.กู่แก้ว'!N26+'18.บ้านดุง กรอกแค่ปี 69มา'!N26+'19.หนองแสง กรอกแค่ปี 69มา'!N26+'20.บ้านผือ '!N26+'21.โนนสะอาด'!N26</f>
        <v>#VALUE!</v>
      </c>
      <c r="O26" s="110">
        <f>+'1.อุดรธานี'!O26+'2.เพ็ญ'!O26+'3.ศรีธาตุ'!O26+'4.กุดจับ'!O26+'5.น้ำโสม กรอกมา 12 เดือน'!O26+'6.วังสามหมอ กรอกแค่ปี 69มา'!O26+'7.ไชยวาน'!O26+'8.ห้วยเกิ้ง กรอกแค่ปี 69มา'!O26+'9.ประจักษ์ศิลปาคม'!O26+'10.สร้างคอม กรอกแค่ปี 69มา'!O26+'11.ทุ่งฝน ใส่12เดือนมา'!O26+'12.นายูง กรอกแค่ปี 69มา'!O26+'13.หนองวัวซอ'!O26+'14.พิบูลย์รักษ์'!O26+'15.หนองหาน'!O26+'16.กุมภวาปี กรอกแค่ปี 69มา'!O26+'17.กู่แก้ว'!O26+'18.บ้านดุง กรอกแค่ปี 69มา'!O26+'19.หนองแสง กรอกแค่ปี 69มา'!O26+'20.บ้านผือ '!O26+'21.โนนสะอาด'!O26</f>
        <v>0</v>
      </c>
      <c r="P26" s="110" t="e">
        <f>+'1.อุดรธานี'!P26+'2.เพ็ญ'!P26+'3.ศรีธาตุ'!P26+'4.กุดจับ'!P26+'5.น้ำโสม กรอกมา 12 เดือน'!P26+'6.วังสามหมอ กรอกแค่ปี 69มา'!P26+'7.ไชยวาน'!P26+'8.ห้วยเกิ้ง กรอกแค่ปี 69มา'!P26+'9.ประจักษ์ศิลปาคม'!P26+'10.สร้างคอม กรอกแค่ปี 69มา'!P26+'11.ทุ่งฝน ใส่12เดือนมา'!P26+'12.นายูง กรอกแค่ปี 69มา'!P26+'13.หนองวัวซอ'!P26+'14.พิบูลย์รักษ์'!P26+'15.หนองหาน'!P26+'16.กุมภวาปี กรอกแค่ปี 69มา'!P26+'17.กู่แก้ว'!P26+'18.บ้านดุง กรอกแค่ปี 69มา'!P26+'19.หนองแสง กรอกแค่ปี 69มา'!P26+'20.บ้านผือ '!P26+'21.โนนสะอาด'!P26</f>
        <v>#VALUE!</v>
      </c>
      <c r="Q26" s="110">
        <f>+'1.อุดรธานี'!Q26+'2.เพ็ญ'!Q26+'3.ศรีธาตุ'!Q26+'4.กุดจับ'!Q26+'5.น้ำโสม กรอกมา 12 เดือน'!Q26+'6.วังสามหมอ กรอกแค่ปี 69มา'!Q26+'7.ไชยวาน'!Q26+'8.ห้วยเกิ้ง กรอกแค่ปี 69มา'!Q26+'9.ประจักษ์ศิลปาคม'!Q26+'10.สร้างคอม กรอกแค่ปี 69มา'!Q26+'11.ทุ่งฝน ใส่12เดือนมา'!Q26+'12.นายูง กรอกแค่ปี 69มา'!Q26+'13.หนองวัวซอ'!Q26+'14.พิบูลย์รักษ์'!Q26+'15.หนองหาน'!Q26+'16.กุมภวาปี กรอกแค่ปี 69มา'!Q26+'17.กู่แก้ว'!Q26+'18.บ้านดุง กรอกแค่ปี 69มา'!Q26+'19.หนองแสง กรอกแค่ปี 69มา'!Q26+'20.บ้านผือ '!Q26+'21.โนนสะอาด'!Q26</f>
        <v>0</v>
      </c>
      <c r="R26" s="110" t="e">
        <f>+'1.อุดรธานี'!R26+'2.เพ็ญ'!R26+'3.ศรีธาตุ'!R26+'4.กุดจับ'!R26+'5.น้ำโสม กรอกมา 12 เดือน'!R26+'6.วังสามหมอ กรอกแค่ปี 69มา'!R26+'7.ไชยวาน'!R26+'8.ห้วยเกิ้ง กรอกแค่ปี 69มา'!R26+'9.ประจักษ์ศิลปาคม'!R26+'10.สร้างคอม กรอกแค่ปี 69มา'!R26+'11.ทุ่งฝน ใส่12เดือนมา'!R26+'12.นายูง กรอกแค่ปี 69มา'!R26+'13.หนองวัวซอ'!R26+'14.พิบูลย์รักษ์'!R26+'15.หนองหาน'!R26+'16.กุมภวาปี กรอกแค่ปี 69มา'!R26+'17.กู่แก้ว'!R26+'18.บ้านดุง กรอกแค่ปี 69มา'!R26+'19.หนองแสง กรอกแค่ปี 69มา'!R26+'20.บ้านผือ '!R26+'21.โนนสะอาด'!R26</f>
        <v>#VALUE!</v>
      </c>
      <c r="S26" s="110">
        <f>+'1.อุดรธานี'!S26+'2.เพ็ญ'!S26+'3.ศรีธาตุ'!S26+'4.กุดจับ'!S26+'5.น้ำโสม กรอกมา 12 เดือน'!S26+'6.วังสามหมอ กรอกแค่ปี 69มา'!S26+'7.ไชยวาน'!S26+'8.ห้วยเกิ้ง กรอกแค่ปี 69มา'!S26+'9.ประจักษ์ศิลปาคม'!S26+'10.สร้างคอม กรอกแค่ปี 69มา'!S26+'11.ทุ่งฝน ใส่12เดือนมา'!S26+'12.นายูง กรอกแค่ปี 69มา'!S26+'13.หนองวัวซอ'!S26+'14.พิบูลย์รักษ์'!S26+'15.หนองหาน'!S26+'16.กุมภวาปี กรอกแค่ปี 69มา'!S26+'17.กู่แก้ว'!S26+'18.บ้านดุง กรอกแค่ปี 69มา'!S26+'19.หนองแสง กรอกแค่ปี 69มา'!S26+'20.บ้านผือ '!S26+'21.โนนสะอาด'!S26</f>
        <v>0</v>
      </c>
      <c r="T26" s="110" t="e">
        <f>+'1.อุดรธานี'!T26+'2.เพ็ญ'!T26+'3.ศรีธาตุ'!T26+'4.กุดจับ'!T26+'5.น้ำโสม กรอกมา 12 เดือน'!T26+'6.วังสามหมอ กรอกแค่ปี 69มา'!T26+'7.ไชยวาน'!T26+'8.ห้วยเกิ้ง กรอกแค่ปี 69มา'!T26+'9.ประจักษ์ศิลปาคม'!T26+'10.สร้างคอม กรอกแค่ปี 69มา'!T26+'11.ทุ่งฝน ใส่12เดือนมา'!T26+'12.นายูง กรอกแค่ปี 69มา'!T26+'13.หนองวัวซอ'!T26+'14.พิบูลย์รักษ์'!T26+'15.หนองหาน'!T26+'16.กุมภวาปี กรอกแค่ปี 69มา'!T26+'17.กู่แก้ว'!T26+'18.บ้านดุง กรอกแค่ปี 69มา'!T26+'19.หนองแสง กรอกแค่ปี 69มา'!T26+'20.บ้านผือ '!T26+'21.โนนสะอาด'!T26</f>
        <v>#VALUE!</v>
      </c>
      <c r="U26" s="110">
        <f>+'1.อุดรธานี'!U26+'2.เพ็ญ'!U26+'3.ศรีธาตุ'!U26+'4.กุดจับ'!U26+'5.น้ำโสม กรอกมา 12 เดือน'!U26+'6.วังสามหมอ กรอกแค่ปี 69มา'!U26+'7.ไชยวาน'!U26+'8.ห้วยเกิ้ง กรอกแค่ปี 69มา'!U26+'9.ประจักษ์ศิลปาคม'!U26+'10.สร้างคอม กรอกแค่ปี 69มา'!U26+'11.ทุ่งฝน ใส่12เดือนมา'!U26+'12.นายูง กรอกแค่ปี 69มา'!U26+'13.หนองวัวซอ'!U26+'14.พิบูลย์รักษ์'!U26+'15.หนองหาน'!U26+'16.กุมภวาปี กรอกแค่ปี 69มา'!U26+'17.กู่แก้ว'!U26+'18.บ้านดุง กรอกแค่ปี 69มา'!U26+'19.หนองแสง กรอกแค่ปี 69มา'!U26+'20.บ้านผือ '!U26+'21.โนนสะอาด'!U26</f>
        <v>0</v>
      </c>
      <c r="V26" s="110" t="e">
        <f>+'1.อุดรธานี'!V26+'2.เพ็ญ'!V26+'3.ศรีธาตุ'!V26+'4.กุดจับ'!V26+'5.น้ำโสม กรอกมา 12 เดือน'!V26+'6.วังสามหมอ กรอกแค่ปี 69มา'!V26+'7.ไชยวาน'!V26+'8.ห้วยเกิ้ง กรอกแค่ปี 69มา'!V26+'9.ประจักษ์ศิลปาคม'!V26+'10.สร้างคอม กรอกแค่ปี 69มา'!V26+'11.ทุ่งฝน ใส่12เดือนมา'!V26+'12.นายูง กรอกแค่ปี 69มา'!V26+'13.หนองวัวซอ'!V26+'14.พิบูลย์รักษ์'!V26+'15.หนองหาน'!V26+'16.กุมภวาปี กรอกแค่ปี 69มา'!V26+'17.กู่แก้ว'!V26+'18.บ้านดุง กรอกแค่ปี 69มา'!V26+'19.หนองแสง กรอกแค่ปี 69มา'!V26+'20.บ้านผือ '!V26+'21.โนนสะอาด'!V26</f>
        <v>#VALUE!</v>
      </c>
      <c r="W26" s="110">
        <f>+'1.อุดรธานี'!W26+'2.เพ็ญ'!W26+'3.ศรีธาตุ'!W26+'4.กุดจับ'!W26+'5.น้ำโสม กรอกมา 12 เดือน'!W26+'6.วังสามหมอ กรอกแค่ปี 69มา'!W26+'7.ไชยวาน'!W26+'8.ห้วยเกิ้ง กรอกแค่ปี 69มา'!W26+'9.ประจักษ์ศิลปาคม'!W26+'10.สร้างคอม กรอกแค่ปี 69มา'!W26+'11.ทุ่งฝน ใส่12เดือนมา'!W26+'12.นายูง กรอกแค่ปี 69มา'!W26+'13.หนองวัวซอ'!W26+'14.พิบูลย์รักษ์'!W26+'15.หนองหาน'!W26+'16.กุมภวาปี กรอกแค่ปี 69มา'!W26+'17.กู่แก้ว'!W26+'18.บ้านดุง กรอกแค่ปี 69มา'!W26+'19.หนองแสง กรอกแค่ปี 69มา'!W26+'20.บ้านผือ '!W26+'21.โนนสะอาด'!W26</f>
        <v>0</v>
      </c>
      <c r="X26" s="110" t="e">
        <f>+'1.อุดรธานี'!X26+'2.เพ็ญ'!X26+'3.ศรีธาตุ'!X26+'4.กุดจับ'!X26+'5.น้ำโสม กรอกมา 12 เดือน'!X26+'6.วังสามหมอ กรอกแค่ปี 69มา'!X26+'7.ไชยวาน'!X26+'8.ห้วยเกิ้ง กรอกแค่ปี 69มา'!X26+'9.ประจักษ์ศิลปาคม'!X26+'10.สร้างคอม กรอกแค่ปี 69มา'!X26+'11.ทุ่งฝน ใส่12เดือนมา'!X26+'12.นายูง กรอกแค่ปี 69มา'!X26+'13.หนองวัวซอ'!X26+'14.พิบูลย์รักษ์'!X26+'15.หนองหาน'!X26+'16.กุมภวาปี กรอกแค่ปี 69มา'!X26+'17.กู่แก้ว'!X26+'18.บ้านดุง กรอกแค่ปี 69มา'!X26+'19.หนองแสง กรอกแค่ปี 69มา'!X26+'20.บ้านผือ '!X26+'21.โนนสะอาด'!X26</f>
        <v>#VALUE!</v>
      </c>
      <c r="Y26" s="110">
        <f>+'1.อุดรธานี'!Y26+'2.เพ็ญ'!Y26+'3.ศรีธาตุ'!Y26+'4.กุดจับ'!Y26+'5.น้ำโสม กรอกมา 12 เดือน'!Y26+'6.วังสามหมอ กรอกแค่ปี 69มา'!Y26+'7.ไชยวาน'!Y26+'8.ห้วยเกิ้ง กรอกแค่ปี 69มา'!Y26+'9.ประจักษ์ศิลปาคม'!Y26+'10.สร้างคอม กรอกแค่ปี 69มา'!Y26+'11.ทุ่งฝน ใส่12เดือนมา'!Y26+'12.นายูง กรอกแค่ปี 69มา'!Y26+'13.หนองวัวซอ'!Y26+'14.พิบูลย์รักษ์'!Y26+'15.หนองหาน'!Y26+'16.กุมภวาปี กรอกแค่ปี 69มา'!Y26+'17.กู่แก้ว'!Y26+'18.บ้านดุง กรอกแค่ปี 69มา'!Y26+'19.หนองแสง กรอกแค่ปี 69มา'!Y26+'20.บ้านผือ '!Y26+'21.โนนสะอาด'!Y26</f>
        <v>0</v>
      </c>
      <c r="Z26" s="110" t="e">
        <f>+'1.อุดรธานี'!Z26+'2.เพ็ญ'!Z26+'3.ศรีธาตุ'!Z26+'4.กุดจับ'!Z26+'5.น้ำโสม กรอกมา 12 เดือน'!Z26+'6.วังสามหมอ กรอกแค่ปี 69มา'!Z26+'7.ไชยวาน'!Z26+'8.ห้วยเกิ้ง กรอกแค่ปี 69มา'!Z26+'9.ประจักษ์ศิลปาคม'!Z26+'10.สร้างคอม กรอกแค่ปี 69มา'!Z26+'11.ทุ่งฝน ใส่12เดือนมา'!Z26+'12.นายูง กรอกแค่ปี 69มา'!Z26+'13.หนองวัวซอ'!Z26+'14.พิบูลย์รักษ์'!Z26+'15.หนองหาน'!Z26+'16.กุมภวาปี กรอกแค่ปี 69มา'!Z26+'17.กู่แก้ว'!Z26+'18.บ้านดุง กรอกแค่ปี 69มา'!Z26+'19.หนองแสง กรอกแค่ปี 69มา'!Z26+'20.บ้านผือ '!Z26+'21.โนนสะอาด'!Z26</f>
        <v>#VALUE!</v>
      </c>
      <c r="AA26" s="110">
        <f>+'1.อุดรธานี'!AA26+'2.เพ็ญ'!AA26+'3.ศรีธาตุ'!AA26+'4.กุดจับ'!AA26+'5.น้ำโสม กรอกมา 12 เดือน'!AA26+'6.วังสามหมอ กรอกแค่ปี 69มา'!AA26+'7.ไชยวาน'!AA26+'8.ห้วยเกิ้ง กรอกแค่ปี 69มา'!AA26+'9.ประจักษ์ศิลปาคม'!AA26+'10.สร้างคอม กรอกแค่ปี 69มา'!AA26+'11.ทุ่งฝน ใส่12เดือนมา'!AA26+'12.นายูง กรอกแค่ปี 69มา'!AA26+'13.หนองวัวซอ'!AA26+'14.พิบูลย์รักษ์'!AA26+'15.หนองหาน'!AA26+'16.กุมภวาปี กรอกแค่ปี 69มา'!AA26+'17.กู่แก้ว'!AA26+'18.บ้านดุง กรอกแค่ปี 69มา'!AA26+'19.หนองแสง กรอกแค่ปี 69มา'!AA26+'20.บ้านผือ '!AA26+'21.โนนสะอาด'!AA26</f>
        <v>0</v>
      </c>
      <c r="AB26" s="110" t="e">
        <f>+'1.อุดรธานี'!AB26+'2.เพ็ญ'!AB26+'3.ศรีธาตุ'!AB26+'4.กุดจับ'!AB26+'5.น้ำโสม กรอกมา 12 เดือน'!AB26+'6.วังสามหมอ กรอกแค่ปี 69มา'!AB26+'7.ไชยวาน'!AB26+'8.ห้วยเกิ้ง กรอกแค่ปี 69มา'!AB26+'9.ประจักษ์ศิลปาคม'!AB26+'10.สร้างคอม กรอกแค่ปี 69มา'!AB26+'11.ทุ่งฝน ใส่12เดือนมา'!AB26+'12.นายูง กรอกแค่ปี 69มา'!AB26+'13.หนองวัวซอ'!AB26+'14.พิบูลย์รักษ์'!AB26+'15.หนองหาน'!AB26+'16.กุมภวาปี กรอกแค่ปี 69มา'!AB26+'17.กู่แก้ว'!AB26+'18.บ้านดุง กรอกแค่ปี 69มา'!AB26+'19.หนองแสง กรอกแค่ปี 69มา'!AB26+'20.บ้านผือ '!AB26+'21.โนนสะอาด'!AB26</f>
        <v>#VALUE!</v>
      </c>
      <c r="AC26" s="110">
        <f>+'1.อุดรธานี'!AC26+'2.เพ็ญ'!AC26+'3.ศรีธาตุ'!AC26+'4.กุดจับ'!AC26+'5.น้ำโสม กรอกมา 12 เดือน'!AC26+'6.วังสามหมอ กรอกแค่ปี 69มา'!AC26+'7.ไชยวาน'!AC26+'8.ห้วยเกิ้ง กรอกแค่ปี 69มา'!AC26+'9.ประจักษ์ศิลปาคม'!AC26+'10.สร้างคอม กรอกแค่ปี 69มา'!AC26+'11.ทุ่งฝน ใส่12เดือนมา'!AC26+'12.นายูง กรอกแค่ปี 69มา'!AC26+'13.หนองวัวซอ'!AC26+'14.พิบูลย์รักษ์'!AC26+'15.หนองหาน'!AC26+'16.กุมภวาปี กรอกแค่ปี 69มา'!AC26+'17.กู่แก้ว'!AC26+'18.บ้านดุง กรอกแค่ปี 69มา'!AC26+'19.หนองแสง กรอกแค่ปี 69มา'!AC26+'20.บ้านผือ '!AC26+'21.โนนสะอาด'!AC26</f>
        <v>0</v>
      </c>
      <c r="AD26" s="110" t="e">
        <f t="shared" si="4"/>
        <v>#VALUE!</v>
      </c>
      <c r="AE26" s="111" t="e">
        <f t="shared" si="5"/>
        <v>#VALUE!</v>
      </c>
      <c r="AF26" s="110" t="e">
        <f t="shared" si="6"/>
        <v>#VALUE!</v>
      </c>
      <c r="AG26" s="111" t="e">
        <f t="shared" si="7"/>
        <v>#VALUE!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6409192360.9154806</v>
      </c>
      <c r="F27" s="115" t="e">
        <f t="shared" si="8"/>
        <v>#VALUE!</v>
      </c>
      <c r="G27" s="115" t="e">
        <f t="shared" si="8"/>
        <v>#VALUE!</v>
      </c>
      <c r="H27" s="115" t="e">
        <f t="shared" si="8"/>
        <v>#VALUE!</v>
      </c>
      <c r="I27" s="115">
        <f t="shared" si="8"/>
        <v>0</v>
      </c>
      <c r="J27" s="115" t="e">
        <f t="shared" si="8"/>
        <v>#VALUE!</v>
      </c>
      <c r="K27" s="115">
        <f t="shared" si="8"/>
        <v>0</v>
      </c>
      <c r="L27" s="115" t="e">
        <f t="shared" si="8"/>
        <v>#VALUE!</v>
      </c>
      <c r="M27" s="115">
        <f t="shared" si="8"/>
        <v>0</v>
      </c>
      <c r="N27" s="115" t="e">
        <f t="shared" si="8"/>
        <v>#VALUE!</v>
      </c>
      <c r="O27" s="115">
        <f t="shared" si="8"/>
        <v>0</v>
      </c>
      <c r="P27" s="115" t="e">
        <f t="shared" si="8"/>
        <v>#VALUE!</v>
      </c>
      <c r="Q27" s="115">
        <f t="shared" si="8"/>
        <v>0</v>
      </c>
      <c r="R27" s="115" t="e">
        <f t="shared" si="8"/>
        <v>#VALUE!</v>
      </c>
      <c r="S27" s="115">
        <f t="shared" si="8"/>
        <v>0</v>
      </c>
      <c r="T27" s="115" t="e">
        <f t="shared" si="8"/>
        <v>#VALUE!</v>
      </c>
      <c r="U27" s="115">
        <f t="shared" si="8"/>
        <v>0</v>
      </c>
      <c r="V27" s="115" t="e">
        <f t="shared" si="8"/>
        <v>#VALUE!</v>
      </c>
      <c r="W27" s="115">
        <f t="shared" si="8"/>
        <v>0</v>
      </c>
      <c r="X27" s="115" t="e">
        <f t="shared" si="8"/>
        <v>#VALUE!</v>
      </c>
      <c r="Y27" s="115">
        <f t="shared" si="8"/>
        <v>0</v>
      </c>
      <c r="Z27" s="115" t="e">
        <f t="shared" si="8"/>
        <v>#VALUE!</v>
      </c>
      <c r="AA27" s="115">
        <f t="shared" si="8"/>
        <v>0</v>
      </c>
      <c r="AB27" s="115" t="e">
        <f t="shared" si="8"/>
        <v>#VALUE!</v>
      </c>
      <c r="AC27" s="115">
        <f t="shared" si="8"/>
        <v>0</v>
      </c>
      <c r="AD27" s="115" t="e">
        <f t="shared" si="8"/>
        <v>#VALUE!</v>
      </c>
      <c r="AE27" s="116" t="e">
        <f t="shared" si="5"/>
        <v>#VALUE!</v>
      </c>
      <c r="AF27" s="115" t="e">
        <f>SUM(AF10:AF26)</f>
        <v>#VALUE!</v>
      </c>
      <c r="AG27" s="116" t="e">
        <f t="shared" si="7"/>
        <v>#VALUE!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f>+'1.อุดรธานี'!E30+'2.เพ็ญ'!E30+'3.ศรีธาตุ'!E30+'4.กุดจับ'!E30+'5.น้ำโสม กรอกมา 12 เดือน'!E30+'6.วังสามหมอ กรอกแค่ปี 69มา'!E30+'7.ไชยวาน'!E30+'8.ห้วยเกิ้ง กรอกแค่ปี 69มา'!E30+'9.ประจักษ์ศิลปาคม'!E30+'10.สร้างคอม กรอกแค่ปี 69มา'!E30+'11.ทุ่งฝน ใส่12เดือนมา'!E30+'12.นายูง กรอกแค่ปี 69มา'!E30+'13.หนองวัวซอ'!E30+'14.พิบูลย์รักษ์'!E30+'15.หนองหาน'!E30+'16.กุมภวาปี กรอกแค่ปี 69มา'!E30+'17.กู่แก้ว'!E30+'18.บ้านดุง กรอกแค่ปี 69มา'!E30+'19.หนองแสง กรอกแค่ปี 69มา'!E30+'20.บ้านผือ '!E30+'21.โนนสะอาด'!E30</f>
        <v>696191396.91999996</v>
      </c>
      <c r="F30" s="110">
        <f>+'1.อุดรธานี'!F30+'2.เพ็ญ'!F30+'3.ศรีธาตุ'!F30+'4.กุดจับ'!F30+'5.น้ำโสม กรอกมา 12 เดือน'!F30+'6.วังสามหมอ กรอกแค่ปี 69มา'!F30+'7.ไชยวาน'!F30+'8.ห้วยเกิ้ง กรอกแค่ปี 69มา'!F30+'9.ประจักษ์ศิลปาคม'!F30+'10.สร้างคอม กรอกแค่ปี 69มา'!F30+'11.ทุ่งฝน ใส่12เดือนมา'!F30+'12.นายูง กรอกแค่ปี 69มา'!F30+'13.หนองวัวซอ'!F30+'14.พิบูลย์รักษ์'!F30+'15.หนองหาน'!F30+'16.กุมภวาปี กรอกแค่ปี 69มา'!F30+'17.กู่แก้ว'!F30+'18.บ้านดุง กรอกแค่ปี 69มา'!F30+'19.หนองแสง กรอกแค่ปี 69มา'!F30+'20.บ้านผือ '!F30+'21.โนนสะอาด'!F30</f>
        <v>41028300.57</v>
      </c>
      <c r="G30" s="110">
        <f>+'1.อุดรธานี'!G30+'2.เพ็ญ'!G30+'3.ศรีธาตุ'!G30+'4.กุดจับ'!G30+'5.น้ำโสม กรอกมา 12 เดือน'!G30+'6.วังสามหมอ กรอกแค่ปี 69มา'!G30+'7.ไชยวาน'!G30+'8.ห้วยเกิ้ง กรอกแค่ปี 69มา'!G30+'9.ประจักษ์ศิลปาคม'!G30+'10.สร้างคอม กรอกแค่ปี 69มา'!G30+'11.ทุ่งฝน ใส่12เดือนมา'!G30+'12.นายูง กรอกแค่ปี 69มา'!G30+'13.หนองวัวซอ'!G30+'14.พิบูลย์รักษ์'!G30+'15.หนองหาน'!G30+'16.กุมภวาปี กรอกแค่ปี 69มา'!G30+'17.กู่แก้ว'!G30+'18.บ้านดุง กรอกแค่ปี 69มา'!G30+'19.หนองแสง กรอกแค่ปี 69มา'!G30+'20.บ้านผือ '!G30+'21.โนนสะอาด'!G30</f>
        <v>21871290.579999998</v>
      </c>
      <c r="H30" s="110">
        <f>+'1.อุดรธานี'!H30+'2.เพ็ญ'!H30+'3.ศรีธาตุ'!H30+'4.กุดจับ'!H30+'5.น้ำโสม กรอกมา 12 เดือน'!H30+'6.วังสามหมอ กรอกแค่ปี 69มา'!H30+'7.ไชยวาน'!H30+'8.ห้วยเกิ้ง กรอกแค่ปี 69มา'!H30+'9.ประจักษ์ศิลปาคม'!H30+'10.สร้างคอม กรอกแค่ปี 69มา'!H30+'11.ทุ่งฝน ใส่12เดือนมา'!H30+'12.นายูง กรอกแค่ปี 69มา'!H30+'13.หนองวัวซอ'!H30+'14.พิบูลย์รักษ์'!H30+'15.หนองหาน'!H30+'16.กุมภวาปี กรอกแค่ปี 69มา'!H30+'17.กู่แก้ว'!H30+'18.บ้านดุง กรอกแค่ปี 69มา'!H30+'19.หนองแสง กรอกแค่ปี 69มา'!H30+'20.บ้านผือ '!H30+'21.โนนสะอาด'!H30</f>
        <v>2136544</v>
      </c>
      <c r="I30" s="110">
        <f>+'1.อุดรธานี'!I30+'2.เพ็ญ'!I30+'3.ศรีธาตุ'!I30+'4.กุดจับ'!I30+'5.น้ำโสม กรอกมา 12 เดือน'!I30+'6.วังสามหมอ กรอกแค่ปี 69มา'!I30+'7.ไชยวาน'!I30+'8.ห้วยเกิ้ง กรอกแค่ปี 69มา'!I30+'9.ประจักษ์ศิลปาคม'!I30+'10.สร้างคอม กรอกแค่ปี 69มา'!I30+'11.ทุ่งฝน ใส่12เดือนมา'!I30+'12.นายูง กรอกแค่ปี 69มา'!I30+'13.หนองวัวซอ'!I30+'14.พิบูลย์รักษ์'!I30+'15.หนองหาน'!I30+'16.กุมภวาปี กรอกแค่ปี 69มา'!I30+'17.กู่แก้ว'!I30+'18.บ้านดุง กรอกแค่ปี 69มา'!I30+'19.หนองแสง กรอกแค่ปี 69มา'!I30+'20.บ้านผือ '!I30+'21.โนนสะอาด'!I30</f>
        <v>0</v>
      </c>
      <c r="J30" s="110">
        <f>+'1.อุดรธานี'!J30+'2.เพ็ญ'!J30+'3.ศรีธาตุ'!J30+'4.กุดจับ'!J30+'5.น้ำโสม กรอกมา 12 เดือน'!J30+'6.วังสามหมอ กรอกแค่ปี 69มา'!J30+'7.ไชยวาน'!J30+'8.ห้วยเกิ้ง กรอกแค่ปี 69มา'!J30+'9.ประจักษ์ศิลปาคม'!J30+'10.สร้างคอม กรอกแค่ปี 69มา'!J30+'11.ทุ่งฝน ใส่12เดือนมา'!J30+'12.นายูง กรอกแค่ปี 69มา'!J30+'13.หนองวัวซอ'!J30+'14.พิบูลย์รักษ์'!J30+'15.หนองหาน'!J30+'16.กุมภวาปี กรอกแค่ปี 69มา'!J30+'17.กู่แก้ว'!J30+'18.บ้านดุง กรอกแค่ปี 69มา'!J30+'19.หนองแสง กรอกแค่ปี 69มา'!J30+'20.บ้านผือ '!J30+'21.โนนสะอาด'!J30</f>
        <v>1287144.8</v>
      </c>
      <c r="K30" s="110">
        <f>+'1.อุดรธานี'!K30+'2.เพ็ญ'!K30+'3.ศรีธาตุ'!K30+'4.กุดจับ'!K30+'5.น้ำโสม กรอกมา 12 เดือน'!K30+'6.วังสามหมอ กรอกแค่ปี 69มา'!K30+'7.ไชยวาน'!K30+'8.ห้วยเกิ้ง กรอกแค่ปี 69มา'!K30+'9.ประจักษ์ศิลปาคม'!K30+'10.สร้างคอม กรอกแค่ปี 69มา'!K30+'11.ทุ่งฝน ใส่12เดือนมา'!K30+'12.นายูง กรอกแค่ปี 69มา'!K30+'13.หนองวัวซอ'!K30+'14.พิบูลย์รักษ์'!K30+'15.หนองหาน'!K30+'16.กุมภวาปี กรอกแค่ปี 69มา'!K30+'17.กู่แก้ว'!K30+'18.บ้านดุง กรอกแค่ปี 69มา'!K30+'19.หนองแสง กรอกแค่ปี 69มา'!K30+'20.บ้านผือ '!K30+'21.โนนสะอาด'!K30</f>
        <v>0</v>
      </c>
      <c r="L30" s="110">
        <f>+'1.อุดรธานี'!L30+'2.เพ็ญ'!L30+'3.ศรีธาตุ'!L30+'4.กุดจับ'!L30+'5.น้ำโสม กรอกมา 12 เดือน'!L30+'6.วังสามหมอ กรอกแค่ปี 69มา'!L30+'7.ไชยวาน'!L30+'8.ห้วยเกิ้ง กรอกแค่ปี 69มา'!L30+'9.ประจักษ์ศิลปาคม'!L30+'10.สร้างคอม กรอกแค่ปี 69มา'!L30+'11.ทุ่งฝน ใส่12เดือนมา'!L30+'12.นายูง กรอกแค่ปี 69มา'!L30+'13.หนองวัวซอ'!L30+'14.พิบูลย์รักษ์'!L30+'15.หนองหาน'!L30+'16.กุมภวาปี กรอกแค่ปี 69มา'!L30+'17.กู่แก้ว'!L30+'18.บ้านดุง กรอกแค่ปี 69มา'!L30+'19.หนองแสง กรอกแค่ปี 69มา'!L30+'20.บ้านผือ '!L30+'21.โนนสะอาด'!L30</f>
        <v>1379986.85</v>
      </c>
      <c r="M30" s="110">
        <f>+'1.อุดรธานี'!M30+'2.เพ็ญ'!M30+'3.ศรีธาตุ'!M30+'4.กุดจับ'!M30+'5.น้ำโสม กรอกมา 12 เดือน'!M30+'6.วังสามหมอ กรอกแค่ปี 69มา'!M30+'7.ไชยวาน'!M30+'8.ห้วยเกิ้ง กรอกแค่ปี 69มา'!M30+'9.ประจักษ์ศิลปาคม'!M30+'10.สร้างคอม กรอกแค่ปี 69มา'!M30+'11.ทุ่งฝน ใส่12เดือนมา'!M30+'12.นายูง กรอกแค่ปี 69มา'!M30+'13.หนองวัวซอ'!M30+'14.พิบูลย์รักษ์'!M30+'15.หนองหาน'!M30+'16.กุมภวาปี กรอกแค่ปี 69มา'!M30+'17.กู่แก้ว'!M30+'18.บ้านดุง กรอกแค่ปี 69มา'!M30+'19.หนองแสง กรอกแค่ปี 69มา'!M30+'20.บ้านผือ '!M30+'21.โนนสะอาด'!M30</f>
        <v>0</v>
      </c>
      <c r="N30" s="110">
        <f>+'1.อุดรธานี'!N30+'2.เพ็ญ'!N30+'3.ศรีธาตุ'!N30+'4.กุดจับ'!N30+'5.น้ำโสม กรอกมา 12 เดือน'!N30+'6.วังสามหมอ กรอกแค่ปี 69มา'!N30+'7.ไชยวาน'!N30+'8.ห้วยเกิ้ง กรอกแค่ปี 69มา'!N30+'9.ประจักษ์ศิลปาคม'!N30+'10.สร้างคอม กรอกแค่ปี 69มา'!N30+'11.ทุ่งฝน ใส่12เดือนมา'!N30+'12.นายูง กรอกแค่ปี 69มา'!N30+'13.หนองวัวซอ'!N30+'14.พิบูลย์รักษ์'!N30+'15.หนองหาน'!N30+'16.กุมภวาปี กรอกแค่ปี 69มา'!N30+'17.กู่แก้ว'!N30+'18.บ้านดุง กรอกแค่ปี 69มา'!N30+'19.หนองแสง กรอกแค่ปี 69มา'!N30+'20.บ้านผือ '!N30+'21.โนนสะอาด'!N30</f>
        <v>1324065</v>
      </c>
      <c r="O30" s="110">
        <f>+'1.อุดรธานี'!O30+'2.เพ็ญ'!O30+'3.ศรีธาตุ'!O30+'4.กุดจับ'!O30+'5.น้ำโสม กรอกมา 12 เดือน'!O30+'6.วังสามหมอ กรอกแค่ปี 69มา'!O30+'7.ไชยวาน'!O30+'8.ห้วยเกิ้ง กรอกแค่ปี 69มา'!O30+'9.ประจักษ์ศิลปาคม'!O30+'10.สร้างคอม กรอกแค่ปี 69มา'!O30+'11.ทุ่งฝน ใส่12เดือนมา'!O30+'12.นายูง กรอกแค่ปี 69มา'!O30+'13.หนองวัวซอ'!O30+'14.พิบูลย์รักษ์'!O30+'15.หนองหาน'!O30+'16.กุมภวาปี กรอกแค่ปี 69มา'!O30+'17.กู่แก้ว'!O30+'18.บ้านดุง กรอกแค่ปี 69มา'!O30+'19.หนองแสง กรอกแค่ปี 69มา'!O30+'20.บ้านผือ '!O30+'21.โนนสะอาด'!O30</f>
        <v>0</v>
      </c>
      <c r="P30" s="110">
        <f>+'1.อุดรธานี'!P30+'2.เพ็ญ'!P30+'3.ศรีธาตุ'!P30+'4.กุดจับ'!P30+'5.น้ำโสม กรอกมา 12 เดือน'!P30+'6.วังสามหมอ กรอกแค่ปี 69มา'!P30+'7.ไชยวาน'!P30+'8.ห้วยเกิ้ง กรอกแค่ปี 69มา'!P30+'9.ประจักษ์ศิลปาคม'!P30+'10.สร้างคอม กรอกแค่ปี 69มา'!P30+'11.ทุ่งฝน ใส่12เดือนมา'!P30+'12.นายูง กรอกแค่ปี 69มา'!P30+'13.หนองวัวซอ'!P30+'14.พิบูลย์รักษ์'!P30+'15.หนองหาน'!P30+'16.กุมภวาปี กรอกแค่ปี 69มา'!P30+'17.กู่แก้ว'!P30+'18.บ้านดุง กรอกแค่ปี 69มา'!P30+'19.หนองแสง กรอกแค่ปี 69มา'!P30+'20.บ้านผือ '!P30+'21.โนนสะอาด'!P30</f>
        <v>1382795</v>
      </c>
      <c r="Q30" s="110">
        <f>+'1.อุดรธานี'!Q30+'2.เพ็ญ'!Q30+'3.ศรีธาตุ'!Q30+'4.กุดจับ'!Q30+'5.น้ำโสม กรอกมา 12 เดือน'!Q30+'6.วังสามหมอ กรอกแค่ปี 69มา'!Q30+'7.ไชยวาน'!Q30+'8.ห้วยเกิ้ง กรอกแค่ปี 69มา'!Q30+'9.ประจักษ์ศิลปาคม'!Q30+'10.สร้างคอม กรอกแค่ปี 69มา'!Q30+'11.ทุ่งฝน ใส่12เดือนมา'!Q30+'12.นายูง กรอกแค่ปี 69มา'!Q30+'13.หนองวัวซอ'!Q30+'14.พิบูลย์รักษ์'!Q30+'15.หนองหาน'!Q30+'16.กุมภวาปี กรอกแค่ปี 69มา'!Q30+'17.กู่แก้ว'!Q30+'18.บ้านดุง กรอกแค่ปี 69มา'!Q30+'19.หนองแสง กรอกแค่ปี 69มา'!Q30+'20.บ้านผือ '!Q30+'21.โนนสะอาด'!Q30</f>
        <v>0</v>
      </c>
      <c r="R30" s="110">
        <f>+'1.อุดรธานี'!R30+'2.เพ็ญ'!R30+'3.ศรีธาตุ'!R30+'4.กุดจับ'!R30+'5.น้ำโสม กรอกมา 12 เดือน'!R30+'6.วังสามหมอ กรอกแค่ปี 69มา'!R30+'7.ไชยวาน'!R30+'8.ห้วยเกิ้ง กรอกแค่ปี 69มา'!R30+'9.ประจักษ์ศิลปาคม'!R30+'10.สร้างคอม กรอกแค่ปี 69มา'!R30+'11.ทุ่งฝน ใส่12เดือนมา'!R30+'12.นายูง กรอกแค่ปี 69มา'!R30+'13.หนองวัวซอ'!R30+'14.พิบูลย์รักษ์'!R30+'15.หนองหาน'!R30+'16.กุมภวาปี กรอกแค่ปี 69มา'!R30+'17.กู่แก้ว'!R30+'18.บ้านดุง กรอกแค่ปี 69มา'!R30+'19.หนองแสง กรอกแค่ปี 69มา'!R30+'20.บ้านผือ '!R30+'21.โนนสะอาด'!R30</f>
        <v>1322784.1000000001</v>
      </c>
      <c r="S30" s="110">
        <f>+'1.อุดรธานี'!S30+'2.เพ็ญ'!S30+'3.ศรีธาตุ'!S30+'4.กุดจับ'!S30+'5.น้ำโสม กรอกมา 12 เดือน'!S30+'6.วังสามหมอ กรอกแค่ปี 69มา'!S30+'7.ไชยวาน'!S30+'8.ห้วยเกิ้ง กรอกแค่ปี 69มา'!S30+'9.ประจักษ์ศิลปาคม'!S30+'10.สร้างคอม กรอกแค่ปี 69มา'!S30+'11.ทุ่งฝน ใส่12เดือนมา'!S30+'12.นายูง กรอกแค่ปี 69มา'!S30+'13.หนองวัวซอ'!S30+'14.พิบูลย์รักษ์'!S30+'15.หนองหาน'!S30+'16.กุมภวาปี กรอกแค่ปี 69มา'!S30+'17.กู่แก้ว'!S30+'18.บ้านดุง กรอกแค่ปี 69มา'!S30+'19.หนองแสง กรอกแค่ปี 69มา'!S30+'20.บ้านผือ '!S30+'21.โนนสะอาด'!S30</f>
        <v>0</v>
      </c>
      <c r="T30" s="110">
        <f>+'1.อุดรธานี'!T30+'2.เพ็ญ'!T30+'3.ศรีธาตุ'!T30+'4.กุดจับ'!T30+'5.น้ำโสม กรอกมา 12 เดือน'!T30+'6.วังสามหมอ กรอกแค่ปี 69มา'!T30+'7.ไชยวาน'!T30+'8.ห้วยเกิ้ง กรอกแค่ปี 69มา'!T30+'9.ประจักษ์ศิลปาคม'!T30+'10.สร้างคอม กรอกแค่ปี 69มา'!T30+'11.ทุ่งฝน ใส่12เดือนมา'!T30+'12.นายูง กรอกแค่ปี 69มา'!T30+'13.หนองวัวซอ'!T30+'14.พิบูลย์รักษ์'!T30+'15.หนองหาน'!T30+'16.กุมภวาปี กรอกแค่ปี 69มา'!T30+'17.กู่แก้ว'!T30+'18.บ้านดุง กรอกแค่ปี 69มา'!T30+'19.หนองแสง กรอกแค่ปี 69มา'!T30+'20.บ้านผือ '!T30+'21.โนนสะอาด'!T30</f>
        <v>1356602</v>
      </c>
      <c r="U30" s="110">
        <f>+'1.อุดรธานี'!U30+'2.เพ็ญ'!U30+'3.ศรีธาตุ'!U30+'4.กุดจับ'!U30+'5.น้ำโสม กรอกมา 12 เดือน'!U30+'6.วังสามหมอ กรอกแค่ปี 69มา'!U30+'7.ไชยวาน'!U30+'8.ห้วยเกิ้ง กรอกแค่ปี 69มา'!U30+'9.ประจักษ์ศิลปาคม'!U30+'10.สร้างคอม กรอกแค่ปี 69มา'!U30+'11.ทุ่งฝน ใส่12เดือนมา'!U30+'12.นายูง กรอกแค่ปี 69มา'!U30+'13.หนองวัวซอ'!U30+'14.พิบูลย์รักษ์'!U30+'15.หนองหาน'!U30+'16.กุมภวาปี กรอกแค่ปี 69มา'!U30+'17.กู่แก้ว'!U30+'18.บ้านดุง กรอกแค่ปี 69มา'!U30+'19.หนองแสง กรอกแค่ปี 69มา'!U30+'20.บ้านผือ '!U30+'21.โนนสะอาด'!U30</f>
        <v>0</v>
      </c>
      <c r="V30" s="110">
        <f>+'1.อุดรธานี'!V30+'2.เพ็ญ'!V30+'3.ศรีธาตุ'!V30+'4.กุดจับ'!V30+'5.น้ำโสม กรอกมา 12 เดือน'!V30+'6.วังสามหมอ กรอกแค่ปี 69มา'!V30+'7.ไชยวาน'!V30+'8.ห้วยเกิ้ง กรอกแค่ปี 69มา'!V30+'9.ประจักษ์ศิลปาคม'!V30+'10.สร้างคอม กรอกแค่ปี 69มา'!V30+'11.ทุ่งฝน ใส่12เดือนมา'!V30+'12.นายูง กรอกแค่ปี 69มา'!V30+'13.หนองวัวซอ'!V30+'14.พิบูลย์รักษ์'!V30+'15.หนองหาน'!V30+'16.กุมภวาปี กรอกแค่ปี 69มา'!V30+'17.กู่แก้ว'!V30+'18.บ้านดุง กรอกแค่ปี 69มา'!V30+'19.หนองแสง กรอกแค่ปี 69มา'!V30+'20.บ้านผือ '!V30+'21.โนนสะอาด'!V30</f>
        <v>1390726</v>
      </c>
      <c r="W30" s="110">
        <f>+'1.อุดรธานี'!W30+'2.เพ็ญ'!W30+'3.ศรีธาตุ'!W30+'4.กุดจับ'!W30+'5.น้ำโสม กรอกมา 12 เดือน'!W30+'6.วังสามหมอ กรอกแค่ปี 69มา'!W30+'7.ไชยวาน'!W30+'8.ห้วยเกิ้ง กรอกแค่ปี 69มา'!W30+'9.ประจักษ์ศิลปาคม'!W30+'10.สร้างคอม กรอกแค่ปี 69มา'!W30+'11.ทุ่งฝน ใส่12เดือนมา'!W30+'12.นายูง กรอกแค่ปี 69มา'!W30+'13.หนองวัวซอ'!W30+'14.พิบูลย์รักษ์'!W30+'15.หนองหาน'!W30+'16.กุมภวาปี กรอกแค่ปี 69มา'!W30+'17.กู่แก้ว'!W30+'18.บ้านดุง กรอกแค่ปี 69มา'!W30+'19.หนองแสง กรอกแค่ปี 69มา'!W30+'20.บ้านผือ '!W30+'21.โนนสะอาด'!W30</f>
        <v>0</v>
      </c>
      <c r="X30" s="110">
        <f>+'1.อุดรธานี'!X30+'2.เพ็ญ'!X30+'3.ศรีธาตุ'!X30+'4.กุดจับ'!X30+'5.น้ำโสม กรอกมา 12 เดือน'!X30+'6.วังสามหมอ กรอกแค่ปี 69มา'!X30+'7.ไชยวาน'!X30+'8.ห้วยเกิ้ง กรอกแค่ปี 69มา'!X30+'9.ประจักษ์ศิลปาคม'!X30+'10.สร้างคอม กรอกแค่ปี 69มา'!X30+'11.ทุ่งฝน ใส่12เดือนมา'!X30+'12.นายูง กรอกแค่ปี 69มา'!X30+'13.หนองวัวซอ'!X30+'14.พิบูลย์รักษ์'!X30+'15.หนองหาน'!X30+'16.กุมภวาปี กรอกแค่ปี 69มา'!X30+'17.กู่แก้ว'!X30+'18.บ้านดุง กรอกแค่ปี 69มา'!X30+'19.หนองแสง กรอกแค่ปี 69มา'!X30+'20.บ้านผือ '!X30+'21.โนนสะอาด'!X30</f>
        <v>1388675.15</v>
      </c>
      <c r="Y30" s="110">
        <f>+'1.อุดรธานี'!Y30+'2.เพ็ญ'!Y30+'3.ศรีธาตุ'!Y30+'4.กุดจับ'!Y30+'5.น้ำโสม กรอกมา 12 เดือน'!Y30+'6.วังสามหมอ กรอกแค่ปี 69มา'!Y30+'7.ไชยวาน'!Y30+'8.ห้วยเกิ้ง กรอกแค่ปี 69มา'!Y30+'9.ประจักษ์ศิลปาคม'!Y30+'10.สร้างคอม กรอกแค่ปี 69มา'!Y30+'11.ทุ่งฝน ใส่12เดือนมา'!Y30+'12.นายูง กรอกแค่ปี 69มา'!Y30+'13.หนองวัวซอ'!Y30+'14.พิบูลย์รักษ์'!Y30+'15.หนองหาน'!Y30+'16.กุมภวาปี กรอกแค่ปี 69มา'!Y30+'17.กู่แก้ว'!Y30+'18.บ้านดุง กรอกแค่ปี 69มา'!Y30+'19.หนองแสง กรอกแค่ปี 69มา'!Y30+'20.บ้านผือ '!Y30+'21.โนนสะอาด'!Y30</f>
        <v>0</v>
      </c>
      <c r="Z30" s="110">
        <f>+'1.อุดรธานี'!Z30+'2.เพ็ญ'!Z30+'3.ศรีธาตุ'!Z30+'4.กุดจับ'!Z30+'5.น้ำโสม กรอกมา 12 เดือน'!Z30+'6.วังสามหมอ กรอกแค่ปี 69มา'!Z30+'7.ไชยวาน'!Z30+'8.ห้วยเกิ้ง กรอกแค่ปี 69มา'!Z30+'9.ประจักษ์ศิลปาคม'!Z30+'10.สร้างคอม กรอกแค่ปี 69มา'!Z30+'11.ทุ่งฝน ใส่12เดือนมา'!Z30+'12.นายูง กรอกแค่ปี 69มา'!Z30+'13.หนองวัวซอ'!Z30+'14.พิบูลย์รักษ์'!Z30+'15.หนองหาน'!Z30+'16.กุมภวาปี กรอกแค่ปี 69มา'!Z30+'17.กู่แก้ว'!Z30+'18.บ้านดุง กรอกแค่ปี 69มา'!Z30+'19.หนองแสง กรอกแค่ปี 69มา'!Z30+'20.บ้านผือ '!Z30+'21.โนนสะอาด'!Z30</f>
        <v>1379560</v>
      </c>
      <c r="AA30" s="110">
        <f>+'1.อุดรธานี'!AA30+'2.เพ็ญ'!AA30+'3.ศรีธาตุ'!AA30+'4.กุดจับ'!AA30+'5.น้ำโสม กรอกมา 12 เดือน'!AA30+'6.วังสามหมอ กรอกแค่ปี 69มา'!AA30+'7.ไชยวาน'!AA30+'8.ห้วยเกิ้ง กรอกแค่ปี 69มา'!AA30+'9.ประจักษ์ศิลปาคม'!AA30+'10.สร้างคอม กรอกแค่ปี 69มา'!AA30+'11.ทุ่งฝน ใส่12เดือนมา'!AA30+'12.นายูง กรอกแค่ปี 69มา'!AA30+'13.หนองวัวซอ'!AA30+'14.พิบูลย์รักษ์'!AA30+'15.หนองหาน'!AA30+'16.กุมภวาปี กรอกแค่ปี 69มา'!AA30+'17.กู่แก้ว'!AA30+'18.บ้านดุง กรอกแค่ปี 69มา'!AA30+'19.หนองแสง กรอกแค่ปี 69มา'!AA30+'20.บ้านผือ '!AA30+'21.โนนสะอาด'!AA30</f>
        <v>0</v>
      </c>
      <c r="AB30" s="110">
        <f>+'1.อุดรธานี'!AB30+'2.เพ็ญ'!AB30+'3.ศรีธาตุ'!AB30+'4.กุดจับ'!AB30+'5.น้ำโสม กรอกมา 12 เดือน'!AB30+'6.วังสามหมอ กรอกแค่ปี 69มา'!AB30+'7.ไชยวาน'!AB30+'8.ห้วยเกิ้ง กรอกแค่ปี 69มา'!AB30+'9.ประจักษ์ศิลปาคม'!AB30+'10.สร้างคอม กรอกแค่ปี 69มา'!AB30+'11.ทุ่งฝน ใส่12เดือนมา'!AB30+'12.นายูง กรอกแค่ปี 69มา'!AB30+'13.หนองวัวซอ'!AB30+'14.พิบูลย์รักษ์'!AB30+'15.หนองหาน'!AB30+'16.กุมภวาปี กรอกแค่ปี 69มา'!AB30+'17.กู่แก้ว'!AB30+'18.บ้านดุง กรอกแค่ปี 69มา'!AB30+'19.หนองแสง กรอกแค่ปี 69มา'!AB30+'20.บ้านผือ '!AB30+'21.โนนสะอาด'!AB30</f>
        <v>1444307</v>
      </c>
      <c r="AC30" s="110">
        <f>+'1.อุดรธานี'!AC30+'2.เพ็ญ'!AC30+'3.ศรีธาตุ'!AC30+'4.กุดจับ'!AC30+'5.น้ำโสม กรอกมา 12 เดือน'!AC30+'6.วังสามหมอ กรอกแค่ปี 69มา'!AC30+'7.ไชยวาน'!AC30+'8.ห้วยเกิ้ง กรอกแค่ปี 69มา'!AC30+'9.ประจักษ์ศิลปาคม'!AC30+'10.สร้างคอม กรอกแค่ปี 69มา'!AC30+'11.ทุ่งฝน ใส่12เดือนมา'!AC30+'12.นายูง กรอกแค่ปี 69มา'!AC30+'13.หนองวัวซอ'!AC30+'14.พิบูลย์รักษ์'!AC30+'15.หนองหาน'!AC30+'16.กุมภวาปี กรอกแค่ปี 69มา'!AC30+'17.กู่แก้ว'!AC30+'18.บ้านดุง กรอกแค่ปี 69มา'!AC30+'19.หนองแสง กรอกแค่ปี 69มา'!AC30+'20.บ้านผือ '!AC30+'21.โนนสะอาด'!AC30</f>
        <v>0</v>
      </c>
      <c r="AD30" s="110">
        <f t="shared" ref="AD30:AD41" si="9">SUM(F30:AC30)</f>
        <v>78692781.049999997</v>
      </c>
      <c r="AE30" s="111">
        <f t="shared" ref="AE30:AE41" si="10">+AD30*100/E30</f>
        <v>11.303325694362561</v>
      </c>
      <c r="AF30" s="110">
        <f t="shared" ref="AF30:AF41" si="11">+E30-AD30</f>
        <v>617498615.87</v>
      </c>
      <c r="AG30" s="111">
        <f t="shared" ref="AG30:AG41" si="12">+AF30*100/E30</f>
        <v>88.696674305637444</v>
      </c>
    </row>
    <row r="31" spans="2:33" ht="24" customHeight="1">
      <c r="B31" s="109"/>
      <c r="C31" s="109"/>
      <c r="D31" s="109" t="s">
        <v>124</v>
      </c>
      <c r="E31" s="110">
        <f>+'1.อุดรธานี'!E31+'2.เพ็ญ'!E31+'3.ศรีธาตุ'!E31+'4.กุดจับ'!E31+'5.น้ำโสม กรอกมา 12 เดือน'!E31+'6.วังสามหมอ กรอกแค่ปี 69มา'!E31+'7.ไชยวาน'!E31+'8.ห้วยเกิ้ง กรอกแค่ปี 69มา'!E31+'9.ประจักษ์ศิลปาคม'!E31+'10.สร้างคอม กรอกแค่ปี 69มา'!E31+'11.ทุ่งฝน ใส่12เดือนมา'!E31+'12.นายูง กรอกแค่ปี 69มา'!E31+'13.หนองวัวซอ'!E31+'14.พิบูลย์รักษ์'!E31+'15.หนองหาน'!E31+'16.กุมภวาปี กรอกแค่ปี 69มา'!E31+'17.กู่แก้ว'!E31+'18.บ้านดุง กรอกแค่ปี 69มา'!E31+'19.หนองแสง กรอกแค่ปี 69มา'!E31+'20.บ้านผือ '!E31+'21.โนนสะอาด'!E31</f>
        <v>23194001</v>
      </c>
      <c r="F31" s="110">
        <f>+'1.อุดรธานี'!F31+'2.เพ็ญ'!F31+'3.ศรีธาตุ'!F31+'4.กุดจับ'!F31+'5.น้ำโสม กรอกมา 12 เดือน'!F31+'6.วังสามหมอ กรอกแค่ปี 69มา'!F31+'7.ไชยวาน'!F31+'8.ห้วยเกิ้ง กรอกแค่ปี 69มา'!F31+'9.ประจักษ์ศิลปาคม'!F31+'10.สร้างคอม กรอกแค่ปี 69มา'!F31+'11.ทุ่งฝน ใส่12เดือนมา'!F31+'12.นายูง กรอกแค่ปี 69มา'!F31+'13.หนองวัวซอ'!F31+'14.พิบูลย์รักษ์'!F31+'15.หนองหาน'!F31+'16.กุมภวาปี กรอกแค่ปี 69มา'!F31+'17.กู่แก้ว'!F31+'18.บ้านดุง กรอกแค่ปี 69มา'!F31+'19.หนองแสง กรอกแค่ปี 69มา'!F31+'20.บ้านผือ '!F31+'21.โนนสะอาด'!F31</f>
        <v>571200</v>
      </c>
      <c r="G31" s="110">
        <f>+'1.อุดรธานี'!G31+'2.เพ็ญ'!G31+'3.ศรีธาตุ'!G31+'4.กุดจับ'!G31+'5.น้ำโสม กรอกมา 12 เดือน'!G31+'6.วังสามหมอ กรอกแค่ปี 69มา'!G31+'7.ไชยวาน'!G31+'8.ห้วยเกิ้ง กรอกแค่ปี 69มา'!G31+'9.ประจักษ์ศิลปาคม'!G31+'10.สร้างคอม กรอกแค่ปี 69มา'!G31+'11.ทุ่งฝน ใส่12เดือนมา'!G31+'12.นายูง กรอกแค่ปี 69มา'!G31+'13.หนองวัวซอ'!G31+'14.พิบูลย์รักษ์'!G31+'15.หนองหาน'!G31+'16.กุมภวาปี กรอกแค่ปี 69มา'!G31+'17.กู่แก้ว'!G31+'18.บ้านดุง กรอกแค่ปี 69มา'!G31+'19.หนองแสง กรอกแค่ปี 69มา'!G31+'20.บ้านผือ '!G31+'21.โนนสะอาด'!G31</f>
        <v>371361.5</v>
      </c>
      <c r="H31" s="110">
        <f>+'1.อุดรธานี'!H31+'2.เพ็ญ'!H31+'3.ศรีธาตุ'!H31+'4.กุดจับ'!H31+'5.น้ำโสม กรอกมา 12 เดือน'!H31+'6.วังสามหมอ กรอกแค่ปี 69มา'!H31+'7.ไชยวาน'!H31+'8.ห้วยเกิ้ง กรอกแค่ปี 69มา'!H31+'9.ประจักษ์ศิลปาคม'!H31+'10.สร้างคอม กรอกแค่ปี 69มา'!H31+'11.ทุ่งฝน ใส่12เดือนมา'!H31+'12.นายูง กรอกแค่ปี 69มา'!H31+'13.หนองวัวซอ'!H31+'14.พิบูลย์รักษ์'!H31+'15.หนองหาน'!H31+'16.กุมภวาปี กรอกแค่ปี 69มา'!H31+'17.กู่แก้ว'!H31+'18.บ้านดุง กรอกแค่ปี 69มา'!H31+'19.หนองแสง กรอกแค่ปี 69มา'!H31+'20.บ้านผือ '!H31+'21.โนนสะอาด'!H31</f>
        <v>177667.5</v>
      </c>
      <c r="I31" s="110">
        <f>+'1.อุดรธานี'!I31+'2.เพ็ญ'!I31+'3.ศรีธาตุ'!I31+'4.กุดจับ'!I31+'5.น้ำโสม กรอกมา 12 เดือน'!I31+'6.วังสามหมอ กรอกแค่ปี 69มา'!I31+'7.ไชยวาน'!I31+'8.ห้วยเกิ้ง กรอกแค่ปี 69มา'!I31+'9.ประจักษ์ศิลปาคม'!I31+'10.สร้างคอม กรอกแค่ปี 69มา'!I31+'11.ทุ่งฝน ใส่12เดือนมา'!I31+'12.นายูง กรอกแค่ปี 69มา'!I31+'13.หนองวัวซอ'!I31+'14.พิบูลย์รักษ์'!I31+'15.หนองหาน'!I31+'16.กุมภวาปี กรอกแค่ปี 69มา'!I31+'17.กู่แก้ว'!I31+'18.บ้านดุง กรอกแค่ปี 69มา'!I31+'19.หนองแสง กรอกแค่ปี 69มา'!I31+'20.บ้านผือ '!I31+'21.โนนสะอาด'!I31</f>
        <v>0</v>
      </c>
      <c r="J31" s="110">
        <f>+'1.อุดรธานี'!J31+'2.เพ็ญ'!J31+'3.ศรีธาตุ'!J31+'4.กุดจับ'!J31+'5.น้ำโสม กรอกมา 12 เดือน'!J31+'6.วังสามหมอ กรอกแค่ปี 69มา'!J31+'7.ไชยวาน'!J31+'8.ห้วยเกิ้ง กรอกแค่ปี 69มา'!J31+'9.ประจักษ์ศิลปาคม'!J31+'10.สร้างคอม กรอกแค่ปี 69มา'!J31+'11.ทุ่งฝน ใส่12เดือนมา'!J31+'12.นายูง กรอกแค่ปี 69มา'!J31+'13.หนองวัวซอ'!J31+'14.พิบูลย์รักษ์'!J31+'15.หนองหาน'!J31+'16.กุมภวาปี กรอกแค่ปี 69มา'!J31+'17.กู่แก้ว'!J31+'18.บ้านดุง กรอกแค่ปี 69มา'!J31+'19.หนองแสง กรอกแค่ปี 69มา'!J31+'20.บ้านผือ '!J31+'21.โนนสะอาด'!J31</f>
        <v>167092.5</v>
      </c>
      <c r="K31" s="110">
        <f>+'1.อุดรธานี'!K31+'2.เพ็ญ'!K31+'3.ศรีธาตุ'!K31+'4.กุดจับ'!K31+'5.น้ำโสม กรอกมา 12 เดือน'!K31+'6.วังสามหมอ กรอกแค่ปี 69มา'!K31+'7.ไชยวาน'!K31+'8.ห้วยเกิ้ง กรอกแค่ปี 69มา'!K31+'9.ประจักษ์ศิลปาคม'!K31+'10.สร้างคอม กรอกแค่ปี 69มา'!K31+'11.ทุ่งฝน ใส่12เดือนมา'!K31+'12.นายูง กรอกแค่ปี 69มา'!K31+'13.หนองวัวซอ'!K31+'14.พิบูลย์รักษ์'!K31+'15.หนองหาน'!K31+'16.กุมภวาปี กรอกแค่ปี 69มา'!K31+'17.กู่แก้ว'!K31+'18.บ้านดุง กรอกแค่ปี 69มา'!K31+'19.หนองแสง กรอกแค่ปี 69มา'!K31+'20.บ้านผือ '!K31+'21.โนนสะอาด'!K31</f>
        <v>0</v>
      </c>
      <c r="L31" s="110">
        <f>+'1.อุดรธานี'!L31+'2.เพ็ญ'!L31+'3.ศรีธาตุ'!L31+'4.กุดจับ'!L31+'5.น้ำโสม กรอกมา 12 เดือน'!L31+'6.วังสามหมอ กรอกแค่ปี 69มา'!L31+'7.ไชยวาน'!L31+'8.ห้วยเกิ้ง กรอกแค่ปี 69มา'!L31+'9.ประจักษ์ศิลปาคม'!L31+'10.สร้างคอม กรอกแค่ปี 69มา'!L31+'11.ทุ่งฝน ใส่12เดือนมา'!L31+'12.นายูง กรอกแค่ปี 69มา'!L31+'13.หนองวัวซอ'!L31+'14.พิบูลย์รักษ์'!L31+'15.หนองหาน'!L31+'16.กุมภวาปี กรอกแค่ปี 69มา'!L31+'17.กู่แก้ว'!L31+'18.บ้านดุง กรอกแค่ปี 69มา'!L31+'19.หนองแสง กรอกแค่ปี 69มา'!L31+'20.บ้านผือ '!L31+'21.โนนสะอาด'!L31</f>
        <v>179342.5</v>
      </c>
      <c r="M31" s="110">
        <f>+'1.อุดรธานี'!M31+'2.เพ็ญ'!M31+'3.ศรีธาตุ'!M31+'4.กุดจับ'!M31+'5.น้ำโสม กรอกมา 12 เดือน'!M31+'6.วังสามหมอ กรอกแค่ปี 69มา'!M31+'7.ไชยวาน'!M31+'8.ห้วยเกิ้ง กรอกแค่ปี 69มา'!M31+'9.ประจักษ์ศิลปาคม'!M31+'10.สร้างคอม กรอกแค่ปี 69มา'!M31+'11.ทุ่งฝน ใส่12เดือนมา'!M31+'12.นายูง กรอกแค่ปี 69มา'!M31+'13.หนองวัวซอ'!M31+'14.พิบูลย์รักษ์'!M31+'15.หนองหาน'!M31+'16.กุมภวาปี กรอกแค่ปี 69มา'!M31+'17.กู่แก้ว'!M31+'18.บ้านดุง กรอกแค่ปี 69มา'!M31+'19.หนองแสง กรอกแค่ปี 69มา'!M31+'20.บ้านผือ '!M31+'21.โนนสะอาด'!M31</f>
        <v>0</v>
      </c>
      <c r="N31" s="110">
        <f>+'1.อุดรธานี'!N31+'2.เพ็ญ'!N31+'3.ศรีธาตุ'!N31+'4.กุดจับ'!N31+'5.น้ำโสม กรอกมา 12 เดือน'!N31+'6.วังสามหมอ กรอกแค่ปี 69มา'!N31+'7.ไชยวาน'!N31+'8.ห้วยเกิ้ง กรอกแค่ปี 69มา'!N31+'9.ประจักษ์ศิลปาคม'!N31+'10.สร้างคอม กรอกแค่ปี 69มา'!N31+'11.ทุ่งฝน ใส่12เดือนมา'!N31+'12.นายูง กรอกแค่ปี 69มา'!N31+'13.หนองวัวซอ'!N31+'14.พิบูลย์รักษ์'!N31+'15.หนองหาน'!N31+'16.กุมภวาปี กรอกแค่ปี 69มา'!N31+'17.กู่แก้ว'!N31+'18.บ้านดุง กรอกแค่ปี 69มา'!N31+'19.หนองแสง กรอกแค่ปี 69มา'!N31+'20.บ้านผือ '!N31+'21.โนนสะอาด'!N31</f>
        <v>176622.5</v>
      </c>
      <c r="O31" s="110">
        <f>+'1.อุดรธานี'!O31+'2.เพ็ญ'!O31+'3.ศรีธาตุ'!O31+'4.กุดจับ'!O31+'5.น้ำโสม กรอกมา 12 เดือน'!O31+'6.วังสามหมอ กรอกแค่ปี 69มา'!O31+'7.ไชยวาน'!O31+'8.ห้วยเกิ้ง กรอกแค่ปี 69มา'!O31+'9.ประจักษ์ศิลปาคม'!O31+'10.สร้างคอม กรอกแค่ปี 69มา'!O31+'11.ทุ่งฝน ใส่12เดือนมา'!O31+'12.นายูง กรอกแค่ปี 69มา'!O31+'13.หนองวัวซอ'!O31+'14.พิบูลย์รักษ์'!O31+'15.หนองหาน'!O31+'16.กุมภวาปี กรอกแค่ปี 69มา'!O31+'17.กู่แก้ว'!O31+'18.บ้านดุง กรอกแค่ปี 69มา'!O31+'19.หนองแสง กรอกแค่ปี 69มา'!O31+'20.บ้านผือ '!O31+'21.โนนสะอาด'!O31</f>
        <v>0</v>
      </c>
      <c r="P31" s="110">
        <f>+'1.อุดรธานี'!P31+'2.เพ็ญ'!P31+'3.ศรีธาตุ'!P31+'4.กุดจับ'!P31+'5.น้ำโสม กรอกมา 12 เดือน'!P31+'6.วังสามหมอ กรอกแค่ปี 69มา'!P31+'7.ไชยวาน'!P31+'8.ห้วยเกิ้ง กรอกแค่ปี 69มา'!P31+'9.ประจักษ์ศิลปาคม'!P31+'10.สร้างคอม กรอกแค่ปี 69มา'!P31+'11.ทุ่งฝน ใส่12เดือนมา'!P31+'12.นายูง กรอกแค่ปี 69มา'!P31+'13.หนองวัวซอ'!P31+'14.พิบูลย์รักษ์'!P31+'15.หนองหาน'!P31+'16.กุมภวาปี กรอกแค่ปี 69มา'!P31+'17.กู่แก้ว'!P31+'18.บ้านดุง กรอกแค่ปี 69มา'!P31+'19.หนองแสง กรอกแค่ปี 69มา'!P31+'20.บ้านผือ '!P31+'21.โนนสะอาด'!P31</f>
        <v>176145</v>
      </c>
      <c r="Q31" s="110">
        <f>+'1.อุดรธานี'!Q31+'2.เพ็ญ'!Q31+'3.ศรีธาตุ'!Q31+'4.กุดจับ'!Q31+'5.น้ำโสม กรอกมา 12 เดือน'!Q31+'6.วังสามหมอ กรอกแค่ปี 69มา'!Q31+'7.ไชยวาน'!Q31+'8.ห้วยเกิ้ง กรอกแค่ปี 69มา'!Q31+'9.ประจักษ์ศิลปาคม'!Q31+'10.สร้างคอม กรอกแค่ปี 69มา'!Q31+'11.ทุ่งฝน ใส่12เดือนมา'!Q31+'12.นายูง กรอกแค่ปี 69มา'!Q31+'13.หนองวัวซอ'!Q31+'14.พิบูลย์รักษ์'!Q31+'15.หนองหาน'!Q31+'16.กุมภวาปี กรอกแค่ปี 69มา'!Q31+'17.กู่แก้ว'!Q31+'18.บ้านดุง กรอกแค่ปี 69มา'!Q31+'19.หนองแสง กรอกแค่ปี 69มา'!Q31+'20.บ้านผือ '!Q31+'21.โนนสะอาด'!Q31</f>
        <v>0</v>
      </c>
      <c r="R31" s="110">
        <f>+'1.อุดรธานี'!R31+'2.เพ็ญ'!R31+'3.ศรีธาตุ'!R31+'4.กุดจับ'!R31+'5.น้ำโสม กรอกมา 12 เดือน'!R31+'6.วังสามหมอ กรอกแค่ปี 69มา'!R31+'7.ไชยวาน'!R31+'8.ห้วยเกิ้ง กรอกแค่ปี 69มา'!R31+'9.ประจักษ์ศิลปาคม'!R31+'10.สร้างคอม กรอกแค่ปี 69มา'!R31+'11.ทุ่งฝน ใส่12เดือนมา'!R31+'12.นายูง กรอกแค่ปี 69มา'!R31+'13.หนองวัวซอ'!R31+'14.พิบูลย์รักษ์'!R31+'15.หนองหาน'!R31+'16.กุมภวาปี กรอกแค่ปี 69มา'!R31+'17.กู่แก้ว'!R31+'18.บ้านดุง กรอกแค่ปี 69มา'!R31+'19.หนองแสง กรอกแค่ปี 69มา'!R31+'20.บ้านผือ '!R31+'21.โนนสะอาด'!R31</f>
        <v>183305</v>
      </c>
      <c r="S31" s="110">
        <f>+'1.อุดรธานี'!S31+'2.เพ็ญ'!S31+'3.ศรีธาตุ'!S31+'4.กุดจับ'!S31+'5.น้ำโสม กรอกมา 12 เดือน'!S31+'6.วังสามหมอ กรอกแค่ปี 69มา'!S31+'7.ไชยวาน'!S31+'8.ห้วยเกิ้ง กรอกแค่ปี 69มา'!S31+'9.ประจักษ์ศิลปาคม'!S31+'10.สร้างคอม กรอกแค่ปี 69มา'!S31+'11.ทุ่งฝน ใส่12เดือนมา'!S31+'12.นายูง กรอกแค่ปี 69มา'!S31+'13.หนองวัวซอ'!S31+'14.พิบูลย์รักษ์'!S31+'15.หนองหาน'!S31+'16.กุมภวาปี กรอกแค่ปี 69มา'!S31+'17.กู่แก้ว'!S31+'18.บ้านดุง กรอกแค่ปี 69มา'!S31+'19.หนองแสง กรอกแค่ปี 69มา'!S31+'20.บ้านผือ '!S31+'21.โนนสะอาด'!S31</f>
        <v>0</v>
      </c>
      <c r="T31" s="110">
        <f>+'1.อุดรธานี'!T31+'2.เพ็ญ'!T31+'3.ศรีธาตุ'!T31+'4.กุดจับ'!T31+'5.น้ำโสม กรอกมา 12 เดือน'!T31+'6.วังสามหมอ กรอกแค่ปี 69มา'!T31+'7.ไชยวาน'!T31+'8.ห้วยเกิ้ง กรอกแค่ปี 69มา'!T31+'9.ประจักษ์ศิลปาคม'!T31+'10.สร้างคอม กรอกแค่ปี 69มา'!T31+'11.ทุ่งฝน ใส่12เดือนมา'!T31+'12.นายูง กรอกแค่ปี 69มา'!T31+'13.หนองวัวซอ'!T31+'14.พิบูลย์รักษ์'!T31+'15.หนองหาน'!T31+'16.กุมภวาปี กรอกแค่ปี 69มา'!T31+'17.กู่แก้ว'!T31+'18.บ้านดุง กรอกแค่ปี 69มา'!T31+'19.หนองแสง กรอกแค่ปี 69มา'!T31+'20.บ้านผือ '!T31+'21.โนนสะอาด'!T31</f>
        <v>202377.5</v>
      </c>
      <c r="U31" s="110">
        <f>+'1.อุดรธานี'!U31+'2.เพ็ญ'!U31+'3.ศรีธาตุ'!U31+'4.กุดจับ'!U31+'5.น้ำโสม กรอกมา 12 เดือน'!U31+'6.วังสามหมอ กรอกแค่ปี 69มา'!U31+'7.ไชยวาน'!U31+'8.ห้วยเกิ้ง กรอกแค่ปี 69มา'!U31+'9.ประจักษ์ศิลปาคม'!U31+'10.สร้างคอม กรอกแค่ปี 69มา'!U31+'11.ทุ่งฝน ใส่12เดือนมา'!U31+'12.นายูง กรอกแค่ปี 69มา'!U31+'13.หนองวัวซอ'!U31+'14.พิบูลย์รักษ์'!U31+'15.หนองหาน'!U31+'16.กุมภวาปี กรอกแค่ปี 69มา'!U31+'17.กู่แก้ว'!U31+'18.บ้านดุง กรอกแค่ปี 69มา'!U31+'19.หนองแสง กรอกแค่ปี 69มา'!U31+'20.บ้านผือ '!U31+'21.โนนสะอาด'!U31</f>
        <v>0</v>
      </c>
      <c r="V31" s="110">
        <f>+'1.อุดรธานี'!V31+'2.เพ็ญ'!V31+'3.ศรีธาตุ'!V31+'4.กุดจับ'!V31+'5.น้ำโสม กรอกมา 12 เดือน'!V31+'6.วังสามหมอ กรอกแค่ปี 69มา'!V31+'7.ไชยวาน'!V31+'8.ห้วยเกิ้ง กรอกแค่ปี 69มา'!V31+'9.ประจักษ์ศิลปาคม'!V31+'10.สร้างคอม กรอกแค่ปี 69มา'!V31+'11.ทุ่งฝน ใส่12เดือนมา'!V31+'12.นายูง กรอกแค่ปี 69มา'!V31+'13.หนองวัวซอ'!V31+'14.พิบูลย์รักษ์'!V31+'15.หนองหาน'!V31+'16.กุมภวาปี กรอกแค่ปี 69มา'!V31+'17.กู่แก้ว'!V31+'18.บ้านดุง กรอกแค่ปี 69มา'!V31+'19.หนองแสง กรอกแค่ปี 69มา'!V31+'20.บ้านผือ '!V31+'21.โนนสะอาด'!V31</f>
        <v>192102.5</v>
      </c>
      <c r="W31" s="110">
        <f>+'1.อุดรธานี'!W31+'2.เพ็ญ'!W31+'3.ศรีธาตุ'!W31+'4.กุดจับ'!W31+'5.น้ำโสม กรอกมา 12 เดือน'!W31+'6.วังสามหมอ กรอกแค่ปี 69มา'!W31+'7.ไชยวาน'!W31+'8.ห้วยเกิ้ง กรอกแค่ปี 69มา'!W31+'9.ประจักษ์ศิลปาคม'!W31+'10.สร้างคอม กรอกแค่ปี 69มา'!W31+'11.ทุ่งฝน ใส่12เดือนมา'!W31+'12.นายูง กรอกแค่ปี 69มา'!W31+'13.หนองวัวซอ'!W31+'14.พิบูลย์รักษ์'!W31+'15.หนองหาน'!W31+'16.กุมภวาปี กรอกแค่ปี 69มา'!W31+'17.กู่แก้ว'!W31+'18.บ้านดุง กรอกแค่ปี 69มา'!W31+'19.หนองแสง กรอกแค่ปี 69มา'!W31+'20.บ้านผือ '!W31+'21.โนนสะอาด'!W31</f>
        <v>0</v>
      </c>
      <c r="X31" s="110">
        <f>+'1.อุดรธานี'!X31+'2.เพ็ญ'!X31+'3.ศรีธาตุ'!X31+'4.กุดจับ'!X31+'5.น้ำโสม กรอกมา 12 เดือน'!X31+'6.วังสามหมอ กรอกแค่ปี 69มา'!X31+'7.ไชยวาน'!X31+'8.ห้วยเกิ้ง กรอกแค่ปี 69มา'!X31+'9.ประจักษ์ศิลปาคม'!X31+'10.สร้างคอม กรอกแค่ปี 69มา'!X31+'11.ทุ่งฝน ใส่12เดือนมา'!X31+'12.นายูง กรอกแค่ปี 69มา'!X31+'13.หนองวัวซอ'!X31+'14.พิบูลย์รักษ์'!X31+'15.หนองหาน'!X31+'16.กุมภวาปี กรอกแค่ปี 69มา'!X31+'17.กู่แก้ว'!X31+'18.บ้านดุง กรอกแค่ปี 69มา'!X31+'19.หนองแสง กรอกแค่ปี 69มา'!X31+'20.บ้านผือ '!X31+'21.โนนสะอาด'!X31</f>
        <v>191640</v>
      </c>
      <c r="Y31" s="110">
        <f>+'1.อุดรธานี'!Y31+'2.เพ็ญ'!Y31+'3.ศรีธาตุ'!Y31+'4.กุดจับ'!Y31+'5.น้ำโสม กรอกมา 12 เดือน'!Y31+'6.วังสามหมอ กรอกแค่ปี 69มา'!Y31+'7.ไชยวาน'!Y31+'8.ห้วยเกิ้ง กรอกแค่ปี 69มา'!Y31+'9.ประจักษ์ศิลปาคม'!Y31+'10.สร้างคอม กรอกแค่ปี 69มา'!Y31+'11.ทุ่งฝน ใส่12เดือนมา'!Y31+'12.นายูง กรอกแค่ปี 69มา'!Y31+'13.หนองวัวซอ'!Y31+'14.พิบูลย์รักษ์'!Y31+'15.หนองหาน'!Y31+'16.กุมภวาปี กรอกแค่ปี 69มา'!Y31+'17.กู่แก้ว'!Y31+'18.บ้านดุง กรอกแค่ปี 69มา'!Y31+'19.หนองแสง กรอกแค่ปี 69มา'!Y31+'20.บ้านผือ '!Y31+'21.โนนสะอาด'!Y31</f>
        <v>0</v>
      </c>
      <c r="Z31" s="110">
        <f>+'1.อุดรธานี'!Z31+'2.เพ็ญ'!Z31+'3.ศรีธาตุ'!Z31+'4.กุดจับ'!Z31+'5.น้ำโสม กรอกมา 12 เดือน'!Z31+'6.วังสามหมอ กรอกแค่ปี 69มา'!Z31+'7.ไชยวาน'!Z31+'8.ห้วยเกิ้ง กรอกแค่ปี 69มา'!Z31+'9.ประจักษ์ศิลปาคม'!Z31+'10.สร้างคอม กรอกแค่ปี 69มา'!Z31+'11.ทุ่งฝน ใส่12เดือนมา'!Z31+'12.นายูง กรอกแค่ปี 69มา'!Z31+'13.หนองวัวซอ'!Z31+'14.พิบูลย์รักษ์'!Z31+'15.หนองหาน'!Z31+'16.กุมภวาปี กรอกแค่ปี 69มา'!Z31+'17.กู่แก้ว'!Z31+'18.บ้านดุง กรอกแค่ปี 69มา'!Z31+'19.หนองแสง กรอกแค่ปี 69มา'!Z31+'20.บ้านผือ '!Z31+'21.โนนสะอาด'!Z31</f>
        <v>182035</v>
      </c>
      <c r="AA31" s="110">
        <f>+'1.อุดรธานี'!AA31+'2.เพ็ญ'!AA31+'3.ศรีธาตุ'!AA31+'4.กุดจับ'!AA31+'5.น้ำโสม กรอกมา 12 เดือน'!AA31+'6.วังสามหมอ กรอกแค่ปี 69มา'!AA31+'7.ไชยวาน'!AA31+'8.ห้วยเกิ้ง กรอกแค่ปี 69มา'!AA31+'9.ประจักษ์ศิลปาคม'!AA31+'10.สร้างคอม กรอกแค่ปี 69มา'!AA31+'11.ทุ่งฝน ใส่12เดือนมา'!AA31+'12.นายูง กรอกแค่ปี 69มา'!AA31+'13.หนองวัวซอ'!AA31+'14.พิบูลย์รักษ์'!AA31+'15.หนองหาน'!AA31+'16.กุมภวาปี กรอกแค่ปี 69มา'!AA31+'17.กู่แก้ว'!AA31+'18.บ้านดุง กรอกแค่ปี 69มา'!AA31+'19.หนองแสง กรอกแค่ปี 69มา'!AA31+'20.บ้านผือ '!AA31+'21.โนนสะอาด'!AA31</f>
        <v>0</v>
      </c>
      <c r="AB31" s="110">
        <f>+'1.อุดรธานี'!AB31+'2.เพ็ญ'!AB31+'3.ศรีธาตุ'!AB31+'4.กุดจับ'!AB31+'5.น้ำโสม กรอกมา 12 เดือน'!AB31+'6.วังสามหมอ กรอกแค่ปี 69มา'!AB31+'7.ไชยวาน'!AB31+'8.ห้วยเกิ้ง กรอกแค่ปี 69มา'!AB31+'9.ประจักษ์ศิลปาคม'!AB31+'10.สร้างคอม กรอกแค่ปี 69มา'!AB31+'11.ทุ่งฝน ใส่12เดือนมา'!AB31+'12.นายูง กรอกแค่ปี 69มา'!AB31+'13.หนองวัวซอ'!AB31+'14.พิบูลย์รักษ์'!AB31+'15.หนองหาน'!AB31+'16.กุมภวาปี กรอกแค่ปี 69มา'!AB31+'17.กู่แก้ว'!AB31+'18.บ้านดุง กรอกแค่ปี 69มา'!AB31+'19.หนองแสง กรอกแค่ปี 69มา'!AB31+'20.บ้านผือ '!AB31+'21.โนนสะอาด'!AB31</f>
        <v>189307.5</v>
      </c>
      <c r="AC31" s="110">
        <f>+'1.อุดรธานี'!AC31+'2.เพ็ญ'!AC31+'3.ศรีธาตุ'!AC31+'4.กุดจับ'!AC31+'5.น้ำโสม กรอกมา 12 เดือน'!AC31+'6.วังสามหมอ กรอกแค่ปี 69มา'!AC31+'7.ไชยวาน'!AC31+'8.ห้วยเกิ้ง กรอกแค่ปี 69มา'!AC31+'9.ประจักษ์ศิลปาคม'!AC31+'10.สร้างคอม กรอกแค่ปี 69มา'!AC31+'11.ทุ่งฝน ใส่12เดือนมา'!AC31+'12.นายูง กรอกแค่ปี 69มา'!AC31+'13.หนองวัวซอ'!AC31+'14.พิบูลย์รักษ์'!AC31+'15.หนองหาน'!AC31+'16.กุมภวาปี กรอกแค่ปี 69มา'!AC31+'17.กู่แก้ว'!AC31+'18.บ้านดุง กรอกแค่ปี 69มา'!AC31+'19.หนองแสง กรอกแค่ปี 69มา'!AC31+'20.บ้านผือ '!AC31+'21.โนนสะอาด'!AC31</f>
        <v>0</v>
      </c>
      <c r="AD31" s="110">
        <f t="shared" si="9"/>
        <v>2960199</v>
      </c>
      <c r="AE31" s="111">
        <f t="shared" si="10"/>
        <v>12.762778616763878</v>
      </c>
      <c r="AF31" s="110">
        <f t="shared" si="11"/>
        <v>20233802</v>
      </c>
      <c r="AG31" s="111">
        <f t="shared" si="12"/>
        <v>87.237221383236118</v>
      </c>
    </row>
    <row r="32" spans="2:33" ht="24" customHeight="1">
      <c r="B32" s="109"/>
      <c r="C32" s="109"/>
      <c r="D32" s="109" t="s">
        <v>40</v>
      </c>
      <c r="E32" s="110">
        <f>+'1.อุดรธานี'!E32+'2.เพ็ญ'!E32+'3.ศรีธาตุ'!E32+'4.กุดจับ'!E32+'5.น้ำโสม กรอกมา 12 เดือน'!E32+'6.วังสามหมอ กรอกแค่ปี 69มา'!E32+'7.ไชยวาน'!E32+'8.ห้วยเกิ้ง กรอกแค่ปี 69มา'!E32+'9.ประจักษ์ศิลปาคม'!E32+'10.สร้างคอม กรอกแค่ปี 69มา'!E32+'11.ทุ่งฝน ใส่12เดือนมา'!E32+'12.นายูง กรอกแค่ปี 69มา'!E32+'13.หนองวัวซอ'!E32+'14.พิบูลย์รักษ์'!E32+'15.หนองหาน'!E32+'16.กุมภวาปี กรอกแค่ปี 69มา'!E32+'17.กู่แก้ว'!E32+'18.บ้านดุง กรอกแค่ปี 69มา'!E32+'19.หนองแสง กรอกแค่ปี 69มา'!E32+'20.บ้านผือ '!E32+'21.โนนสะอาด'!E32</f>
        <v>108950883.5</v>
      </c>
      <c r="F32" s="110">
        <f>+'1.อุดรธานี'!F32+'2.เพ็ญ'!F32+'3.ศรีธาตุ'!F32+'4.กุดจับ'!F32+'5.น้ำโสม กรอกมา 12 เดือน'!F32+'6.วังสามหมอ กรอกแค่ปี 69มา'!F32+'7.ไชยวาน'!F32+'8.ห้วยเกิ้ง กรอกแค่ปี 69มา'!F32+'9.ประจักษ์ศิลปาคม'!F32+'10.สร้างคอม กรอกแค่ปี 69มา'!F32+'11.ทุ่งฝน ใส่12เดือนมา'!F32+'12.นายูง กรอกแค่ปี 69มา'!F32+'13.หนองวัวซอ'!F32+'14.พิบูลย์รักษ์'!F32+'15.หนองหาน'!F32+'16.กุมภวาปี กรอกแค่ปี 69มา'!F32+'17.กู่แก้ว'!F32+'18.บ้านดุง กรอกแค่ปี 69มา'!F32+'19.หนองแสง กรอกแค่ปี 69มา'!F32+'20.บ้านผือ '!F32+'21.โนนสะอาด'!F32</f>
        <v>4967135</v>
      </c>
      <c r="G32" s="110">
        <f>+'1.อุดรธานี'!G32+'2.เพ็ญ'!G32+'3.ศรีธาตุ'!G32+'4.กุดจับ'!G32+'5.น้ำโสม กรอกมา 12 เดือน'!G32+'6.วังสามหมอ กรอกแค่ปี 69มา'!G32+'7.ไชยวาน'!G32+'8.ห้วยเกิ้ง กรอกแค่ปี 69มา'!G32+'9.ประจักษ์ศิลปาคม'!G32+'10.สร้างคอม กรอกแค่ปี 69มา'!G32+'11.ทุ่งฝน ใส่12เดือนมา'!G32+'12.นายูง กรอกแค่ปี 69มา'!G32+'13.หนองวัวซอ'!G32+'14.พิบูลย์รักษ์'!G32+'15.หนองหาน'!G32+'16.กุมภวาปี กรอกแค่ปี 69มา'!G32+'17.กู่แก้ว'!G32+'18.บ้านดุง กรอกแค่ปี 69มา'!G32+'19.หนองแสง กรอกแค่ปี 69มา'!G32+'20.บ้านผือ '!G32+'21.โนนสะอาด'!G32</f>
        <v>2761538</v>
      </c>
      <c r="H32" s="110">
        <f>+'1.อุดรธานี'!H32+'2.เพ็ญ'!H32+'3.ศรีธาตุ'!H32+'4.กุดจับ'!H32+'5.น้ำโสม กรอกมา 12 เดือน'!H32+'6.วังสามหมอ กรอกแค่ปี 69มา'!H32+'7.ไชยวาน'!H32+'8.ห้วยเกิ้ง กรอกแค่ปี 69มา'!H32+'9.ประจักษ์ศิลปาคม'!H32+'10.สร้างคอม กรอกแค่ปี 69มา'!H32+'11.ทุ่งฝน ใส่12เดือนมา'!H32+'12.นายูง กรอกแค่ปี 69มา'!H32+'13.หนองวัวซอ'!H32+'14.พิบูลย์รักษ์'!H32+'15.หนองหาน'!H32+'16.กุมภวาปี กรอกแค่ปี 69มา'!H32+'17.กู่แก้ว'!H32+'18.บ้านดุง กรอกแค่ปี 69มา'!H32+'19.หนองแสง กรอกแค่ปี 69มา'!H32+'20.บ้านผือ '!H32+'21.โนนสะอาด'!H32</f>
        <v>235260</v>
      </c>
      <c r="I32" s="110">
        <f>+'1.อุดรธานี'!I32+'2.เพ็ญ'!I32+'3.ศรีธาตุ'!I32+'4.กุดจับ'!I32+'5.น้ำโสม กรอกมา 12 เดือน'!I32+'6.วังสามหมอ กรอกแค่ปี 69มา'!I32+'7.ไชยวาน'!I32+'8.ห้วยเกิ้ง กรอกแค่ปี 69มา'!I32+'9.ประจักษ์ศิลปาคม'!I32+'10.สร้างคอม กรอกแค่ปี 69มา'!I32+'11.ทุ่งฝน ใส่12เดือนมา'!I32+'12.นายูง กรอกแค่ปี 69มา'!I32+'13.หนองวัวซอ'!I32+'14.พิบูลย์รักษ์'!I32+'15.หนองหาน'!I32+'16.กุมภวาปี กรอกแค่ปี 69มา'!I32+'17.กู่แก้ว'!I32+'18.บ้านดุง กรอกแค่ปี 69มา'!I32+'19.หนองแสง กรอกแค่ปี 69มา'!I32+'20.บ้านผือ '!I32+'21.โนนสะอาด'!I32</f>
        <v>0</v>
      </c>
      <c r="J32" s="110">
        <f>+'1.อุดรธานี'!J32+'2.เพ็ญ'!J32+'3.ศรีธาตุ'!J32+'4.กุดจับ'!J32+'5.น้ำโสม กรอกมา 12 เดือน'!J32+'6.วังสามหมอ กรอกแค่ปี 69มา'!J32+'7.ไชยวาน'!J32+'8.ห้วยเกิ้ง กรอกแค่ปี 69มา'!J32+'9.ประจักษ์ศิลปาคม'!J32+'10.สร้างคอม กรอกแค่ปี 69มา'!J32+'11.ทุ่งฝน ใส่12เดือนมา'!J32+'12.นายูง กรอกแค่ปี 69มา'!J32+'13.หนองวัวซอ'!J32+'14.พิบูลย์รักษ์'!J32+'15.หนองหาน'!J32+'16.กุมภวาปี กรอกแค่ปี 69มา'!J32+'17.กู่แก้ว'!J32+'18.บ้านดุง กรอกแค่ปี 69มา'!J32+'19.หนองแสง กรอกแค่ปี 69มา'!J32+'20.บ้านผือ '!J32+'21.โนนสะอาด'!J32</f>
        <v>217140</v>
      </c>
      <c r="K32" s="110">
        <f>+'1.อุดรธานี'!K32+'2.เพ็ญ'!K32+'3.ศรีธาตุ'!K32+'4.กุดจับ'!K32+'5.น้ำโสม กรอกมา 12 เดือน'!K32+'6.วังสามหมอ กรอกแค่ปี 69มา'!K32+'7.ไชยวาน'!K32+'8.ห้วยเกิ้ง กรอกแค่ปี 69มา'!K32+'9.ประจักษ์ศิลปาคม'!K32+'10.สร้างคอม กรอกแค่ปี 69มา'!K32+'11.ทุ่งฝน ใส่12เดือนมา'!K32+'12.นายูง กรอกแค่ปี 69มา'!K32+'13.หนองวัวซอ'!K32+'14.พิบูลย์รักษ์'!K32+'15.หนองหาน'!K32+'16.กุมภวาปี กรอกแค่ปี 69มา'!K32+'17.กู่แก้ว'!K32+'18.บ้านดุง กรอกแค่ปี 69มา'!K32+'19.หนองแสง กรอกแค่ปี 69มา'!K32+'20.บ้านผือ '!K32+'21.โนนสะอาด'!K32</f>
        <v>0</v>
      </c>
      <c r="L32" s="110">
        <f>+'1.อุดรธานี'!L32+'2.เพ็ญ'!L32+'3.ศรีธาตุ'!L32+'4.กุดจับ'!L32+'5.น้ำโสม กรอกมา 12 เดือน'!L32+'6.วังสามหมอ กรอกแค่ปี 69มา'!L32+'7.ไชยวาน'!L32+'8.ห้วยเกิ้ง กรอกแค่ปี 69มา'!L32+'9.ประจักษ์ศิลปาคม'!L32+'10.สร้างคอม กรอกแค่ปี 69มา'!L32+'11.ทุ่งฝน ใส่12เดือนมา'!L32+'12.นายูง กรอกแค่ปี 69มา'!L32+'13.หนองวัวซอ'!L32+'14.พิบูลย์รักษ์'!L32+'15.หนองหาน'!L32+'16.กุมภวาปี กรอกแค่ปี 69มา'!L32+'17.กู่แก้ว'!L32+'18.บ้านดุง กรอกแค่ปี 69มา'!L32+'19.หนองแสง กรอกแค่ปี 69มา'!L32+'20.บ้านผือ '!L32+'21.โนนสะอาด'!L32</f>
        <v>240690</v>
      </c>
      <c r="M32" s="110">
        <f>+'1.อุดรธานี'!M32+'2.เพ็ญ'!M32+'3.ศรีธาตุ'!M32+'4.กุดจับ'!M32+'5.น้ำโสม กรอกมา 12 เดือน'!M32+'6.วังสามหมอ กรอกแค่ปี 69มา'!M32+'7.ไชยวาน'!M32+'8.ห้วยเกิ้ง กรอกแค่ปี 69มา'!M32+'9.ประจักษ์ศิลปาคม'!M32+'10.สร้างคอม กรอกแค่ปี 69มา'!M32+'11.ทุ่งฝน ใส่12เดือนมา'!M32+'12.นายูง กรอกแค่ปี 69มา'!M32+'13.หนองวัวซอ'!M32+'14.พิบูลย์รักษ์'!M32+'15.หนองหาน'!M32+'16.กุมภวาปี กรอกแค่ปี 69มา'!M32+'17.กู่แก้ว'!M32+'18.บ้านดุง กรอกแค่ปี 69มา'!M32+'19.หนองแสง กรอกแค่ปี 69มา'!M32+'20.บ้านผือ '!M32+'21.โนนสะอาด'!M32</f>
        <v>0</v>
      </c>
      <c r="N32" s="110">
        <f>+'1.อุดรธานี'!N32+'2.เพ็ญ'!N32+'3.ศรีธาตุ'!N32+'4.กุดจับ'!N32+'5.น้ำโสม กรอกมา 12 เดือน'!N32+'6.วังสามหมอ กรอกแค่ปี 69มา'!N32+'7.ไชยวาน'!N32+'8.ห้วยเกิ้ง กรอกแค่ปี 69มา'!N32+'9.ประจักษ์ศิลปาคม'!N32+'10.สร้างคอม กรอกแค่ปี 69มา'!N32+'11.ทุ่งฝน ใส่12เดือนมา'!N32+'12.นายูง กรอกแค่ปี 69มา'!N32+'13.หนองวัวซอ'!N32+'14.พิบูลย์รักษ์'!N32+'15.หนองหาน'!N32+'16.กุมภวาปี กรอกแค่ปี 69มา'!N32+'17.กู่แก้ว'!N32+'18.บ้านดุง กรอกแค่ปี 69มา'!N32+'19.หนองแสง กรอกแค่ปี 69มา'!N32+'20.บ้านผือ '!N32+'21.โนนสะอาด'!N32</f>
        <v>230730</v>
      </c>
      <c r="O32" s="110">
        <f>+'1.อุดรธานี'!O32+'2.เพ็ญ'!O32+'3.ศรีธาตุ'!O32+'4.กุดจับ'!O32+'5.น้ำโสม กรอกมา 12 เดือน'!O32+'6.วังสามหมอ กรอกแค่ปี 69มา'!O32+'7.ไชยวาน'!O32+'8.ห้วยเกิ้ง กรอกแค่ปี 69มา'!O32+'9.ประจักษ์ศิลปาคม'!O32+'10.สร้างคอม กรอกแค่ปี 69มา'!O32+'11.ทุ่งฝน ใส่12เดือนมา'!O32+'12.นายูง กรอกแค่ปี 69มา'!O32+'13.หนองวัวซอ'!O32+'14.พิบูลย์รักษ์'!O32+'15.หนองหาน'!O32+'16.กุมภวาปี กรอกแค่ปี 69มา'!O32+'17.กู่แก้ว'!O32+'18.บ้านดุง กรอกแค่ปี 69มา'!O32+'19.หนองแสง กรอกแค่ปี 69มา'!O32+'20.บ้านผือ '!O32+'21.โนนสะอาด'!O32</f>
        <v>0</v>
      </c>
      <c r="P32" s="110">
        <f>+'1.อุดรธานี'!P32+'2.เพ็ญ'!P32+'3.ศรีธาตุ'!P32+'4.กุดจับ'!P32+'5.น้ำโสม กรอกมา 12 เดือน'!P32+'6.วังสามหมอ กรอกแค่ปี 69มา'!P32+'7.ไชยวาน'!P32+'8.ห้วยเกิ้ง กรอกแค่ปี 69มา'!P32+'9.ประจักษ์ศิลปาคม'!P32+'10.สร้างคอม กรอกแค่ปี 69มา'!P32+'11.ทุ่งฝน ใส่12เดือนมา'!P32+'12.นายูง กรอกแค่ปี 69มา'!P32+'13.หนองวัวซอ'!P32+'14.พิบูลย์รักษ์'!P32+'15.หนองหาน'!P32+'16.กุมภวาปี กรอกแค่ปี 69มา'!P32+'17.กู่แก้ว'!P32+'18.บ้านดุง กรอกแค่ปี 69มา'!P32+'19.หนองแสง กรอกแค่ปี 69มา'!P32+'20.บ้านผือ '!P32+'21.โนนสะอาด'!P32</f>
        <v>204570</v>
      </c>
      <c r="Q32" s="110">
        <f>+'1.อุดรธานี'!Q32+'2.เพ็ญ'!Q32+'3.ศรีธาตุ'!Q32+'4.กุดจับ'!Q32+'5.น้ำโสม กรอกมา 12 เดือน'!Q32+'6.วังสามหมอ กรอกแค่ปี 69มา'!Q32+'7.ไชยวาน'!Q32+'8.ห้วยเกิ้ง กรอกแค่ปี 69มา'!Q32+'9.ประจักษ์ศิลปาคม'!Q32+'10.สร้างคอม กรอกแค่ปี 69มา'!Q32+'11.ทุ่งฝน ใส่12เดือนมา'!Q32+'12.นายูง กรอกแค่ปี 69มา'!Q32+'13.หนองวัวซอ'!Q32+'14.พิบูลย์รักษ์'!Q32+'15.หนองหาน'!Q32+'16.กุมภวาปี กรอกแค่ปี 69มา'!Q32+'17.กู่แก้ว'!Q32+'18.บ้านดุง กรอกแค่ปี 69มา'!Q32+'19.หนองแสง กรอกแค่ปี 69มา'!Q32+'20.บ้านผือ '!Q32+'21.โนนสะอาด'!Q32</f>
        <v>0</v>
      </c>
      <c r="R32" s="110">
        <f>+'1.อุดรธานี'!R32+'2.เพ็ญ'!R32+'3.ศรีธาตุ'!R32+'4.กุดจับ'!R32+'5.น้ำโสม กรอกมา 12 เดือน'!R32+'6.วังสามหมอ กรอกแค่ปี 69มา'!R32+'7.ไชยวาน'!R32+'8.ห้วยเกิ้ง กรอกแค่ปี 69มา'!R32+'9.ประจักษ์ศิลปาคม'!R32+'10.สร้างคอม กรอกแค่ปี 69มา'!R32+'11.ทุ่งฝน ใส่12เดือนมา'!R32+'12.นายูง กรอกแค่ปี 69มา'!R32+'13.หนองวัวซอ'!R32+'14.พิบูลย์รักษ์'!R32+'15.หนองหาน'!R32+'16.กุมภวาปี กรอกแค่ปี 69มา'!R32+'17.กู่แก้ว'!R32+'18.บ้านดุง กรอกแค่ปี 69มา'!R32+'19.หนองแสง กรอกแค่ปี 69มา'!R32+'20.บ้านผือ '!R32+'21.โนนสะอาด'!R32</f>
        <v>189000</v>
      </c>
      <c r="S32" s="110">
        <f>+'1.อุดรธานี'!S32+'2.เพ็ญ'!S32+'3.ศรีธาตุ'!S32+'4.กุดจับ'!S32+'5.น้ำโสม กรอกมา 12 เดือน'!S32+'6.วังสามหมอ กรอกแค่ปี 69มา'!S32+'7.ไชยวาน'!S32+'8.ห้วยเกิ้ง กรอกแค่ปี 69มา'!S32+'9.ประจักษ์ศิลปาคม'!S32+'10.สร้างคอม กรอกแค่ปี 69มา'!S32+'11.ทุ่งฝน ใส่12เดือนมา'!S32+'12.นายูง กรอกแค่ปี 69มา'!S32+'13.หนองวัวซอ'!S32+'14.พิบูลย์รักษ์'!S32+'15.หนองหาน'!S32+'16.กุมภวาปี กรอกแค่ปี 69มา'!S32+'17.กู่แก้ว'!S32+'18.บ้านดุง กรอกแค่ปี 69มา'!S32+'19.หนองแสง กรอกแค่ปี 69มา'!S32+'20.บ้านผือ '!S32+'21.โนนสะอาด'!S32</f>
        <v>0</v>
      </c>
      <c r="T32" s="110">
        <f>+'1.อุดรธานี'!T32+'2.เพ็ญ'!T32+'3.ศรีธาตุ'!T32+'4.กุดจับ'!T32+'5.น้ำโสม กรอกมา 12 เดือน'!T32+'6.วังสามหมอ กรอกแค่ปี 69มา'!T32+'7.ไชยวาน'!T32+'8.ห้วยเกิ้ง กรอกแค่ปี 69มา'!T32+'9.ประจักษ์ศิลปาคม'!T32+'10.สร้างคอม กรอกแค่ปี 69มา'!T32+'11.ทุ่งฝน ใส่12เดือนมา'!T32+'12.นายูง กรอกแค่ปี 69มา'!T32+'13.หนองวัวซอ'!T32+'14.พิบูลย์รักษ์'!T32+'15.หนองหาน'!T32+'16.กุมภวาปี กรอกแค่ปี 69มา'!T32+'17.กู่แก้ว'!T32+'18.บ้านดุง กรอกแค่ปี 69มา'!T32+'19.หนองแสง กรอกแค่ปี 69มา'!T32+'20.บ้านผือ '!T32+'21.โนนสะอาด'!T32</f>
        <v>190440</v>
      </c>
      <c r="U32" s="110">
        <f>+'1.อุดรธานี'!U32+'2.เพ็ญ'!U32+'3.ศรีธาตุ'!U32+'4.กุดจับ'!U32+'5.น้ำโสม กรอกมา 12 เดือน'!U32+'6.วังสามหมอ กรอกแค่ปี 69มา'!U32+'7.ไชยวาน'!U32+'8.ห้วยเกิ้ง กรอกแค่ปี 69มา'!U32+'9.ประจักษ์ศิลปาคม'!U32+'10.สร้างคอม กรอกแค่ปี 69มา'!U32+'11.ทุ่งฝน ใส่12เดือนมา'!U32+'12.นายูง กรอกแค่ปี 69มา'!U32+'13.หนองวัวซอ'!U32+'14.พิบูลย์รักษ์'!U32+'15.หนองหาน'!U32+'16.กุมภวาปี กรอกแค่ปี 69มา'!U32+'17.กู่แก้ว'!U32+'18.บ้านดุง กรอกแค่ปี 69มา'!U32+'19.หนองแสง กรอกแค่ปี 69มา'!U32+'20.บ้านผือ '!U32+'21.โนนสะอาด'!U32</f>
        <v>0</v>
      </c>
      <c r="V32" s="110">
        <f>+'1.อุดรธานี'!V32+'2.เพ็ญ'!V32+'3.ศรีธาตุ'!V32+'4.กุดจับ'!V32+'5.น้ำโสม กรอกมา 12 เดือน'!V32+'6.วังสามหมอ กรอกแค่ปี 69มา'!V32+'7.ไชยวาน'!V32+'8.ห้วยเกิ้ง กรอกแค่ปี 69มา'!V32+'9.ประจักษ์ศิลปาคม'!V32+'10.สร้างคอม กรอกแค่ปี 69มา'!V32+'11.ทุ่งฝน ใส่12เดือนมา'!V32+'12.นายูง กรอกแค่ปี 69มา'!V32+'13.หนองวัวซอ'!V32+'14.พิบูลย์รักษ์'!V32+'15.หนองหาน'!V32+'16.กุมภวาปี กรอกแค่ปี 69มา'!V32+'17.กู่แก้ว'!V32+'18.บ้านดุง กรอกแค่ปี 69มา'!V32+'19.หนองแสง กรอกแค่ปี 69มา'!V32+'20.บ้านผือ '!V32+'21.โนนสะอาด'!V32</f>
        <v>196530</v>
      </c>
      <c r="W32" s="110">
        <f>+'1.อุดรธานี'!W32+'2.เพ็ญ'!W32+'3.ศรีธาตุ'!W32+'4.กุดจับ'!W32+'5.น้ำโสม กรอกมา 12 เดือน'!W32+'6.วังสามหมอ กรอกแค่ปี 69มา'!W32+'7.ไชยวาน'!W32+'8.ห้วยเกิ้ง กรอกแค่ปี 69มา'!W32+'9.ประจักษ์ศิลปาคม'!W32+'10.สร้างคอม กรอกแค่ปี 69มา'!W32+'11.ทุ่งฝน ใส่12เดือนมา'!W32+'12.นายูง กรอกแค่ปี 69มา'!W32+'13.หนองวัวซอ'!W32+'14.พิบูลย์รักษ์'!W32+'15.หนองหาน'!W32+'16.กุมภวาปี กรอกแค่ปี 69มา'!W32+'17.กู่แก้ว'!W32+'18.บ้านดุง กรอกแค่ปี 69มา'!W32+'19.หนองแสง กรอกแค่ปี 69มา'!W32+'20.บ้านผือ '!W32+'21.โนนสะอาด'!W32</f>
        <v>0</v>
      </c>
      <c r="X32" s="110">
        <f>+'1.อุดรธานี'!X32+'2.เพ็ญ'!X32+'3.ศรีธาตุ'!X32+'4.กุดจับ'!X32+'5.น้ำโสม กรอกมา 12 เดือน'!X32+'6.วังสามหมอ กรอกแค่ปี 69มา'!X32+'7.ไชยวาน'!X32+'8.ห้วยเกิ้ง กรอกแค่ปี 69มา'!X32+'9.ประจักษ์ศิลปาคม'!X32+'10.สร้างคอม กรอกแค่ปี 69มา'!X32+'11.ทุ่งฝน ใส่12เดือนมา'!X32+'12.นายูง กรอกแค่ปี 69มา'!X32+'13.หนองวัวซอ'!X32+'14.พิบูลย์รักษ์'!X32+'15.หนองหาน'!X32+'16.กุมภวาปี กรอกแค่ปี 69มา'!X32+'17.กู่แก้ว'!X32+'18.บ้านดุง กรอกแค่ปี 69มา'!X32+'19.หนองแสง กรอกแค่ปี 69มา'!X32+'20.บ้านผือ '!X32+'21.โนนสะอาด'!X32</f>
        <v>210780</v>
      </c>
      <c r="Y32" s="110">
        <f>+'1.อุดรธานี'!Y32+'2.เพ็ญ'!Y32+'3.ศรีธาตุ'!Y32+'4.กุดจับ'!Y32+'5.น้ำโสม กรอกมา 12 เดือน'!Y32+'6.วังสามหมอ กรอกแค่ปี 69มา'!Y32+'7.ไชยวาน'!Y32+'8.ห้วยเกิ้ง กรอกแค่ปี 69มา'!Y32+'9.ประจักษ์ศิลปาคม'!Y32+'10.สร้างคอม กรอกแค่ปี 69มา'!Y32+'11.ทุ่งฝน ใส่12เดือนมา'!Y32+'12.นายูง กรอกแค่ปี 69มา'!Y32+'13.หนองวัวซอ'!Y32+'14.พิบูลย์รักษ์'!Y32+'15.หนองหาน'!Y32+'16.กุมภวาปี กรอกแค่ปี 69มา'!Y32+'17.กู่แก้ว'!Y32+'18.บ้านดุง กรอกแค่ปี 69มา'!Y32+'19.หนองแสง กรอกแค่ปี 69มา'!Y32+'20.บ้านผือ '!Y32+'21.โนนสะอาด'!Y32</f>
        <v>0</v>
      </c>
      <c r="Z32" s="110">
        <f>+'1.อุดรธานี'!Z32+'2.เพ็ญ'!Z32+'3.ศรีธาตุ'!Z32+'4.กุดจับ'!Z32+'5.น้ำโสม กรอกมา 12 เดือน'!Z32+'6.วังสามหมอ กรอกแค่ปี 69มา'!Z32+'7.ไชยวาน'!Z32+'8.ห้วยเกิ้ง กรอกแค่ปี 69มา'!Z32+'9.ประจักษ์ศิลปาคม'!Z32+'10.สร้างคอม กรอกแค่ปี 69มา'!Z32+'11.ทุ่งฝน ใส่12เดือนมา'!Z32+'12.นายูง กรอกแค่ปี 69มา'!Z32+'13.หนองวัวซอ'!Z32+'14.พิบูลย์รักษ์'!Z32+'15.หนองหาน'!Z32+'16.กุมภวาปี กรอกแค่ปี 69มา'!Z32+'17.กู่แก้ว'!Z32+'18.บ้านดุง กรอกแค่ปี 69มา'!Z32+'19.หนองแสง กรอกแค่ปี 69มา'!Z32+'20.บ้านผือ '!Z32+'21.โนนสะอาด'!Z32</f>
        <v>208740</v>
      </c>
      <c r="AA32" s="110">
        <f>+'1.อุดรธานี'!AA32+'2.เพ็ญ'!AA32+'3.ศรีธาตุ'!AA32+'4.กุดจับ'!AA32+'5.น้ำโสม กรอกมา 12 เดือน'!AA32+'6.วังสามหมอ กรอกแค่ปี 69มา'!AA32+'7.ไชยวาน'!AA32+'8.ห้วยเกิ้ง กรอกแค่ปี 69มา'!AA32+'9.ประจักษ์ศิลปาคม'!AA32+'10.สร้างคอม กรอกแค่ปี 69มา'!AA32+'11.ทุ่งฝน ใส่12เดือนมา'!AA32+'12.นายูง กรอกแค่ปี 69มา'!AA32+'13.หนองวัวซอ'!AA32+'14.พิบูลย์รักษ์'!AA32+'15.หนองหาน'!AA32+'16.กุมภวาปี กรอกแค่ปี 69มา'!AA32+'17.กู่แก้ว'!AA32+'18.บ้านดุง กรอกแค่ปี 69มา'!AA32+'19.หนองแสง กรอกแค่ปี 69มา'!AA32+'20.บ้านผือ '!AA32+'21.โนนสะอาด'!AA32</f>
        <v>0</v>
      </c>
      <c r="AB32" s="110">
        <f>+'1.อุดรธานี'!AB32+'2.เพ็ญ'!AB32+'3.ศรีธาตุ'!AB32+'4.กุดจับ'!AB32+'5.น้ำโสม กรอกมา 12 เดือน'!AB32+'6.วังสามหมอ กรอกแค่ปี 69มา'!AB32+'7.ไชยวาน'!AB32+'8.ห้วยเกิ้ง กรอกแค่ปี 69มา'!AB32+'9.ประจักษ์ศิลปาคม'!AB32+'10.สร้างคอม กรอกแค่ปี 69มา'!AB32+'11.ทุ่งฝน ใส่12เดือนมา'!AB32+'12.นายูง กรอกแค่ปี 69มา'!AB32+'13.หนองวัวซอ'!AB32+'14.พิบูลย์รักษ์'!AB32+'15.หนองหาน'!AB32+'16.กุมภวาปี กรอกแค่ปี 69มา'!AB32+'17.กู่แก้ว'!AB32+'18.บ้านดุง กรอกแค่ปี 69มา'!AB32+'19.หนองแสง กรอกแค่ปี 69มา'!AB32+'20.บ้านผือ '!AB32+'21.โนนสะอาด'!AB32</f>
        <v>224010</v>
      </c>
      <c r="AC32" s="110">
        <f>+'1.อุดรธานี'!AC32+'2.เพ็ญ'!AC32+'3.ศรีธาตุ'!AC32+'4.กุดจับ'!AC32+'5.น้ำโสม กรอกมา 12 เดือน'!AC32+'6.วังสามหมอ กรอกแค่ปี 69มา'!AC32+'7.ไชยวาน'!AC32+'8.ห้วยเกิ้ง กรอกแค่ปี 69มา'!AC32+'9.ประจักษ์ศิลปาคม'!AC32+'10.สร้างคอม กรอกแค่ปี 69มา'!AC32+'11.ทุ่งฝน ใส่12เดือนมา'!AC32+'12.นายูง กรอกแค่ปี 69มา'!AC32+'13.หนองวัวซอ'!AC32+'14.พิบูลย์รักษ์'!AC32+'15.หนองหาน'!AC32+'16.กุมภวาปี กรอกแค่ปี 69มา'!AC32+'17.กู่แก้ว'!AC32+'18.บ้านดุง กรอกแค่ปี 69มา'!AC32+'19.หนองแสง กรอกแค่ปี 69มา'!AC32+'20.บ้านผือ '!AC32+'21.โนนสะอาด'!AC32</f>
        <v>0</v>
      </c>
      <c r="AD32" s="110">
        <f t="shared" si="9"/>
        <v>10076563</v>
      </c>
      <c r="AE32" s="111">
        <f t="shared" si="10"/>
        <v>9.2487207779274225</v>
      </c>
      <c r="AF32" s="110">
        <f t="shared" si="11"/>
        <v>98874320.5</v>
      </c>
      <c r="AG32" s="111">
        <f t="shared" si="12"/>
        <v>90.751279222072583</v>
      </c>
    </row>
    <row r="33" spans="2:33" ht="24" customHeight="1">
      <c r="B33" s="109"/>
      <c r="C33" s="109"/>
      <c r="D33" s="109" t="s">
        <v>42</v>
      </c>
      <c r="E33" s="110">
        <f>+'1.อุดรธานี'!E33+'2.เพ็ญ'!E33+'3.ศรีธาตุ'!E33+'4.กุดจับ'!E33+'5.น้ำโสม กรอกมา 12 เดือน'!E33+'6.วังสามหมอ กรอกแค่ปี 69มา'!E33+'7.ไชยวาน'!E33+'8.ห้วยเกิ้ง กรอกแค่ปี 69มา'!E33+'9.ประจักษ์ศิลปาคม'!E33+'10.สร้างคอม กรอกแค่ปี 69มา'!E33+'11.ทุ่งฝน ใส่12เดือนมา'!E33+'12.นายูง กรอกแค่ปี 69มา'!E33+'13.หนองวัวซอ'!E33+'14.พิบูลย์รักษ์'!E33+'15.หนองหาน'!E33+'16.กุมภวาปี กรอกแค่ปี 69มา'!E33+'17.กู่แก้ว'!E33+'18.บ้านดุง กรอกแค่ปี 69มา'!E33+'19.หนองแสง กรอกแค่ปี 69มา'!E33+'20.บ้านผือ '!E33+'21.โนนสะอาด'!E33</f>
        <v>51244250</v>
      </c>
      <c r="F33" s="110">
        <f>+'1.อุดรธานี'!F33+'2.เพ็ญ'!F33+'3.ศรีธาตุ'!F33+'4.กุดจับ'!F33+'5.น้ำโสม กรอกมา 12 เดือน'!F33+'6.วังสามหมอ กรอกแค่ปี 69มา'!F33+'7.ไชยวาน'!F33+'8.ห้วยเกิ้ง กรอกแค่ปี 69มา'!F33+'9.ประจักษ์ศิลปาคม'!F33+'10.สร้างคอม กรอกแค่ปี 69มา'!F33+'11.ทุ่งฝน ใส่12เดือนมา'!F33+'12.นายูง กรอกแค่ปี 69มา'!F33+'13.หนองวัวซอ'!F33+'14.พิบูลย์รักษ์'!F33+'15.หนองหาน'!F33+'16.กุมภวาปี กรอกแค่ปี 69มา'!F33+'17.กู่แก้ว'!F33+'18.บ้านดุง กรอกแค่ปี 69มา'!F33+'19.หนองแสง กรอกแค่ปี 69มา'!F33+'20.บ้านผือ '!F33+'21.โนนสะอาด'!F33</f>
        <v>3740000</v>
      </c>
      <c r="G33" s="110">
        <f>+'1.อุดรธานี'!G33+'2.เพ็ญ'!G33+'3.ศรีธาตุ'!G33+'4.กุดจับ'!G33+'5.น้ำโสม กรอกมา 12 เดือน'!G33+'6.วังสามหมอ กรอกแค่ปี 69มา'!G33+'7.ไชยวาน'!G33+'8.ห้วยเกิ้ง กรอกแค่ปี 69มา'!G33+'9.ประจักษ์ศิลปาคม'!G33+'10.สร้างคอม กรอกแค่ปี 69มา'!G33+'11.ทุ่งฝน ใส่12เดือนมา'!G33+'12.นายูง กรอกแค่ปี 69มา'!G33+'13.หนองวัวซอ'!G33+'14.พิบูลย์รักษ์'!G33+'15.หนองหาน'!G33+'16.กุมภวาปี กรอกแค่ปี 69มา'!G33+'17.กู่แก้ว'!G33+'18.บ้านดุง กรอกแค่ปี 69มา'!G33+'19.หนองแสง กรอกแค่ปี 69มา'!G33+'20.บ้านผือ '!G33+'21.โนนสะอาด'!G33</f>
        <v>1635000</v>
      </c>
      <c r="H33" s="110">
        <f>+'1.อุดรธานี'!H33+'2.เพ็ญ'!H33+'3.ศรีธาตุ'!H33+'4.กุดจับ'!H33+'5.น้ำโสม กรอกมา 12 เดือน'!H33+'6.วังสามหมอ กรอกแค่ปี 69มา'!H33+'7.ไชยวาน'!H33+'8.ห้วยเกิ้ง กรอกแค่ปี 69มา'!H33+'9.ประจักษ์ศิลปาคม'!H33+'10.สร้างคอม กรอกแค่ปี 69มา'!H33+'11.ทุ่งฝน ใส่12เดือนมา'!H33+'12.นายูง กรอกแค่ปี 69มา'!H33+'13.หนองวัวซอ'!H33+'14.พิบูลย์รักษ์'!H33+'15.หนองหาน'!H33+'16.กุมภวาปี กรอกแค่ปี 69มา'!H33+'17.กู่แก้ว'!H33+'18.บ้านดุง กรอกแค่ปี 69มา'!H33+'19.หนองแสง กรอกแค่ปี 69มา'!H33+'20.บ้านผือ '!H33+'21.โนนสะอาด'!H33</f>
        <v>140000</v>
      </c>
      <c r="I33" s="110">
        <f>+'1.อุดรธานี'!I33+'2.เพ็ญ'!I33+'3.ศรีธาตุ'!I33+'4.กุดจับ'!I33+'5.น้ำโสม กรอกมา 12 เดือน'!I33+'6.วังสามหมอ กรอกแค่ปี 69มา'!I33+'7.ไชยวาน'!I33+'8.ห้วยเกิ้ง กรอกแค่ปี 69มา'!I33+'9.ประจักษ์ศิลปาคม'!I33+'10.สร้างคอม กรอกแค่ปี 69มา'!I33+'11.ทุ่งฝน ใส่12เดือนมา'!I33+'12.นายูง กรอกแค่ปี 69มา'!I33+'13.หนองวัวซอ'!I33+'14.พิบูลย์รักษ์'!I33+'15.หนองหาน'!I33+'16.กุมภวาปี กรอกแค่ปี 69มา'!I33+'17.กู่แก้ว'!I33+'18.บ้านดุง กรอกแค่ปี 69มา'!I33+'19.หนองแสง กรอกแค่ปี 69มา'!I33+'20.บ้านผือ '!I33+'21.โนนสะอาด'!I33</f>
        <v>0</v>
      </c>
      <c r="J33" s="110">
        <f>+'1.อุดรธานี'!J33+'2.เพ็ญ'!J33+'3.ศรีธาตุ'!J33+'4.กุดจับ'!J33+'5.น้ำโสม กรอกมา 12 เดือน'!J33+'6.วังสามหมอ กรอกแค่ปี 69มา'!J33+'7.ไชยวาน'!J33+'8.ห้วยเกิ้ง กรอกแค่ปี 69มา'!J33+'9.ประจักษ์ศิลปาคม'!J33+'10.สร้างคอม กรอกแค่ปี 69มา'!J33+'11.ทุ่งฝน ใส่12เดือนมา'!J33+'12.นายูง กรอกแค่ปี 69มา'!J33+'13.หนองวัวซอ'!J33+'14.พิบูลย์รักษ์'!J33+'15.หนองหาน'!J33+'16.กุมภวาปี กรอกแค่ปี 69มา'!J33+'17.กู่แก้ว'!J33+'18.บ้านดุง กรอกแค่ปี 69มา'!J33+'19.หนองแสง กรอกแค่ปี 69มา'!J33+'20.บ้านผือ '!J33+'21.โนนสะอาด'!J33</f>
        <v>140000</v>
      </c>
      <c r="K33" s="110">
        <f>+'1.อุดรธานี'!K33+'2.เพ็ญ'!K33+'3.ศรีธาตุ'!K33+'4.กุดจับ'!K33+'5.น้ำโสม กรอกมา 12 เดือน'!K33+'6.วังสามหมอ กรอกแค่ปี 69มา'!K33+'7.ไชยวาน'!K33+'8.ห้วยเกิ้ง กรอกแค่ปี 69มา'!K33+'9.ประจักษ์ศิลปาคม'!K33+'10.สร้างคอม กรอกแค่ปี 69มา'!K33+'11.ทุ่งฝน ใส่12เดือนมา'!K33+'12.นายูง กรอกแค่ปี 69มา'!K33+'13.หนองวัวซอ'!K33+'14.พิบูลย์รักษ์'!K33+'15.หนองหาน'!K33+'16.กุมภวาปี กรอกแค่ปี 69มา'!K33+'17.กู่แก้ว'!K33+'18.บ้านดุง กรอกแค่ปี 69มา'!K33+'19.หนองแสง กรอกแค่ปี 69มา'!K33+'20.บ้านผือ '!K33+'21.โนนสะอาด'!K33</f>
        <v>0</v>
      </c>
      <c r="L33" s="110">
        <f>+'1.อุดรธานี'!L33+'2.เพ็ญ'!L33+'3.ศรีธาตุ'!L33+'4.กุดจับ'!L33+'5.น้ำโสม กรอกมา 12 เดือน'!L33+'6.วังสามหมอ กรอกแค่ปี 69มา'!L33+'7.ไชยวาน'!L33+'8.ห้วยเกิ้ง กรอกแค่ปี 69มา'!L33+'9.ประจักษ์ศิลปาคม'!L33+'10.สร้างคอม กรอกแค่ปี 69มา'!L33+'11.ทุ่งฝน ใส่12เดือนมา'!L33+'12.นายูง กรอกแค่ปี 69มา'!L33+'13.หนองวัวซอ'!L33+'14.พิบูลย์รักษ์'!L33+'15.หนองหาน'!L33+'16.กุมภวาปี กรอกแค่ปี 69มา'!L33+'17.กู่แก้ว'!L33+'18.บ้านดุง กรอกแค่ปี 69มา'!L33+'19.หนองแสง กรอกแค่ปี 69มา'!L33+'20.บ้านผือ '!L33+'21.โนนสะอาด'!L33</f>
        <v>140000</v>
      </c>
      <c r="M33" s="110">
        <f>+'1.อุดรธานี'!M33+'2.เพ็ญ'!M33+'3.ศรีธาตุ'!M33+'4.กุดจับ'!M33+'5.น้ำโสม กรอกมา 12 เดือน'!M33+'6.วังสามหมอ กรอกแค่ปี 69มา'!M33+'7.ไชยวาน'!M33+'8.ห้วยเกิ้ง กรอกแค่ปี 69มา'!M33+'9.ประจักษ์ศิลปาคม'!M33+'10.สร้างคอม กรอกแค่ปี 69มา'!M33+'11.ทุ่งฝน ใส่12เดือนมา'!M33+'12.นายูง กรอกแค่ปี 69มา'!M33+'13.หนองวัวซอ'!M33+'14.พิบูลย์รักษ์'!M33+'15.หนองหาน'!M33+'16.กุมภวาปี กรอกแค่ปี 69มา'!M33+'17.กู่แก้ว'!M33+'18.บ้านดุง กรอกแค่ปี 69มา'!M33+'19.หนองแสง กรอกแค่ปี 69มา'!M33+'20.บ้านผือ '!M33+'21.โนนสะอาด'!M33</f>
        <v>0</v>
      </c>
      <c r="N33" s="110">
        <f>+'1.อุดรธานี'!N33+'2.เพ็ญ'!N33+'3.ศรีธาตุ'!N33+'4.กุดจับ'!N33+'5.น้ำโสม กรอกมา 12 เดือน'!N33+'6.วังสามหมอ กรอกแค่ปี 69มา'!N33+'7.ไชยวาน'!N33+'8.ห้วยเกิ้ง กรอกแค่ปี 69มา'!N33+'9.ประจักษ์ศิลปาคม'!N33+'10.สร้างคอม กรอกแค่ปี 69มา'!N33+'11.ทุ่งฝน ใส่12เดือนมา'!N33+'12.นายูง กรอกแค่ปี 69มา'!N33+'13.หนองวัวซอ'!N33+'14.พิบูลย์รักษ์'!N33+'15.หนองหาน'!N33+'16.กุมภวาปี กรอกแค่ปี 69มา'!N33+'17.กู่แก้ว'!N33+'18.บ้านดุง กรอกแค่ปี 69มา'!N33+'19.หนองแสง กรอกแค่ปี 69มา'!N33+'20.บ้านผือ '!N33+'21.โนนสะอาด'!N33</f>
        <v>130000</v>
      </c>
      <c r="O33" s="110">
        <f>+'1.อุดรธานี'!O33+'2.เพ็ญ'!O33+'3.ศรีธาตุ'!O33+'4.กุดจับ'!O33+'5.น้ำโสม กรอกมา 12 เดือน'!O33+'6.วังสามหมอ กรอกแค่ปี 69มา'!O33+'7.ไชยวาน'!O33+'8.ห้วยเกิ้ง กรอกแค่ปี 69มา'!O33+'9.ประจักษ์ศิลปาคม'!O33+'10.สร้างคอม กรอกแค่ปี 69มา'!O33+'11.ทุ่งฝน ใส่12เดือนมา'!O33+'12.นายูง กรอกแค่ปี 69มา'!O33+'13.หนองวัวซอ'!O33+'14.พิบูลย์รักษ์'!O33+'15.หนองหาน'!O33+'16.กุมภวาปี กรอกแค่ปี 69มา'!O33+'17.กู่แก้ว'!O33+'18.บ้านดุง กรอกแค่ปี 69มา'!O33+'19.หนองแสง กรอกแค่ปี 69มา'!O33+'20.บ้านผือ '!O33+'21.โนนสะอาด'!O33</f>
        <v>0</v>
      </c>
      <c r="P33" s="110" t="e">
        <f>+'1.อุดรธานี'!P33+'2.เพ็ญ'!P33+'3.ศรีธาตุ'!P33+'4.กุดจับ'!P33+'5.น้ำโสม กรอกมา 12 เดือน'!P33+'6.วังสามหมอ กรอกแค่ปี 69มา'!P33+'7.ไชยวาน'!P33+'8.ห้วยเกิ้ง กรอกแค่ปี 69มา'!P33+'9.ประจักษ์ศิลปาคม'!P33+'10.สร้างคอม กรอกแค่ปี 69มา'!P33+'11.ทุ่งฝน ใส่12เดือนมา'!P33+'12.นายูง กรอกแค่ปี 69มา'!P33+'13.หนองวัวซอ'!P33+'14.พิบูลย์รักษ์'!P33+'15.หนองหาน'!P33+'16.กุมภวาปี กรอกแค่ปี 69มา'!P33+'17.กู่แก้ว'!P33+'18.บ้านดุง กรอกแค่ปี 69มา'!P33+'19.หนองแสง กรอกแค่ปี 69มา'!P33+'20.บ้านผือ '!P33+'21.โนนสะอาด'!P33</f>
        <v>#VALUE!</v>
      </c>
      <c r="Q33" s="110">
        <f>+'1.อุดรธานี'!Q33+'2.เพ็ญ'!Q33+'3.ศรีธาตุ'!Q33+'4.กุดจับ'!Q33+'5.น้ำโสม กรอกมา 12 เดือน'!Q33+'6.วังสามหมอ กรอกแค่ปี 69มา'!Q33+'7.ไชยวาน'!Q33+'8.ห้วยเกิ้ง กรอกแค่ปี 69มา'!Q33+'9.ประจักษ์ศิลปาคม'!Q33+'10.สร้างคอม กรอกแค่ปี 69มา'!Q33+'11.ทุ่งฝน ใส่12เดือนมา'!Q33+'12.นายูง กรอกแค่ปี 69มา'!Q33+'13.หนองวัวซอ'!Q33+'14.พิบูลย์รักษ์'!Q33+'15.หนองหาน'!Q33+'16.กุมภวาปี กรอกแค่ปี 69มา'!Q33+'17.กู่แก้ว'!Q33+'18.บ้านดุง กรอกแค่ปี 69มา'!Q33+'19.หนองแสง กรอกแค่ปี 69มา'!Q33+'20.บ้านผือ '!Q33+'21.โนนสะอาด'!Q33</f>
        <v>0</v>
      </c>
      <c r="R33" s="110">
        <f>+'1.อุดรธานี'!R33+'2.เพ็ญ'!R33+'3.ศรีธาตุ'!R33+'4.กุดจับ'!R33+'5.น้ำโสม กรอกมา 12 เดือน'!R33+'6.วังสามหมอ กรอกแค่ปี 69มา'!R33+'7.ไชยวาน'!R33+'8.ห้วยเกิ้ง กรอกแค่ปี 69มา'!R33+'9.ประจักษ์ศิลปาคม'!R33+'10.สร้างคอม กรอกแค่ปี 69มา'!R33+'11.ทุ่งฝน ใส่12เดือนมา'!R33+'12.นายูง กรอกแค่ปี 69มา'!R33+'13.หนองวัวซอ'!R33+'14.พิบูลย์รักษ์'!R33+'15.หนองหาน'!R33+'16.กุมภวาปี กรอกแค่ปี 69มา'!R33+'17.กู่แก้ว'!R33+'18.บ้านดุง กรอกแค่ปี 69มา'!R33+'19.หนองแสง กรอกแค่ปี 69มา'!R33+'20.บ้านผือ '!R33+'21.โนนสะอาด'!R33</f>
        <v>205000</v>
      </c>
      <c r="S33" s="110">
        <f>+'1.อุดรธานี'!S33+'2.เพ็ญ'!S33+'3.ศรีธาตุ'!S33+'4.กุดจับ'!S33+'5.น้ำโสม กรอกมา 12 เดือน'!S33+'6.วังสามหมอ กรอกแค่ปี 69มา'!S33+'7.ไชยวาน'!S33+'8.ห้วยเกิ้ง กรอกแค่ปี 69มา'!S33+'9.ประจักษ์ศิลปาคม'!S33+'10.สร้างคอม กรอกแค่ปี 69มา'!S33+'11.ทุ่งฝน ใส่12เดือนมา'!S33+'12.นายูง กรอกแค่ปี 69มา'!S33+'13.หนองวัวซอ'!S33+'14.พิบูลย์รักษ์'!S33+'15.หนองหาน'!S33+'16.กุมภวาปี กรอกแค่ปี 69มา'!S33+'17.กู่แก้ว'!S33+'18.บ้านดุง กรอกแค่ปี 69มา'!S33+'19.หนองแสง กรอกแค่ปี 69มา'!S33+'20.บ้านผือ '!S33+'21.โนนสะอาด'!S33</f>
        <v>0</v>
      </c>
      <c r="T33" s="110">
        <f>+'1.อุดรธานี'!T33+'2.เพ็ญ'!T33+'3.ศรีธาตุ'!T33+'4.กุดจับ'!T33+'5.น้ำโสม กรอกมา 12 เดือน'!T33+'6.วังสามหมอ กรอกแค่ปี 69มา'!T33+'7.ไชยวาน'!T33+'8.ห้วยเกิ้ง กรอกแค่ปี 69มา'!T33+'9.ประจักษ์ศิลปาคม'!T33+'10.สร้างคอม กรอกแค่ปี 69มา'!T33+'11.ทุ่งฝน ใส่12เดือนมา'!T33+'12.นายูง กรอกแค่ปี 69มา'!T33+'13.หนองวัวซอ'!T33+'14.พิบูลย์รักษ์'!T33+'15.หนองหาน'!T33+'16.กุมภวาปี กรอกแค่ปี 69มา'!T33+'17.กู่แก้ว'!T33+'18.บ้านดุง กรอกแค่ปี 69มา'!T33+'19.หนองแสง กรอกแค่ปี 69มา'!T33+'20.บ้านผือ '!T33+'21.โนนสะอาด'!T33</f>
        <v>125000</v>
      </c>
      <c r="U33" s="110">
        <f>+'1.อุดรธานี'!U33+'2.เพ็ญ'!U33+'3.ศรีธาตุ'!U33+'4.กุดจับ'!U33+'5.น้ำโสม กรอกมา 12 เดือน'!U33+'6.วังสามหมอ กรอกแค่ปี 69มา'!U33+'7.ไชยวาน'!U33+'8.ห้วยเกิ้ง กรอกแค่ปี 69มา'!U33+'9.ประจักษ์ศิลปาคม'!U33+'10.สร้างคอม กรอกแค่ปี 69มา'!U33+'11.ทุ่งฝน ใส่12เดือนมา'!U33+'12.นายูง กรอกแค่ปี 69มา'!U33+'13.หนองวัวซอ'!U33+'14.พิบูลย์รักษ์'!U33+'15.หนองหาน'!U33+'16.กุมภวาปี กรอกแค่ปี 69มา'!U33+'17.กู่แก้ว'!U33+'18.บ้านดุง กรอกแค่ปี 69มา'!U33+'19.หนองแสง กรอกแค่ปี 69มา'!U33+'20.บ้านผือ '!U33+'21.โนนสะอาด'!U33</f>
        <v>0</v>
      </c>
      <c r="V33" s="110">
        <f>+'1.อุดรธานี'!V33+'2.เพ็ญ'!V33+'3.ศรีธาตุ'!V33+'4.กุดจับ'!V33+'5.น้ำโสม กรอกมา 12 เดือน'!V33+'6.วังสามหมอ กรอกแค่ปี 69มา'!V33+'7.ไชยวาน'!V33+'8.ห้วยเกิ้ง กรอกแค่ปี 69มา'!V33+'9.ประจักษ์ศิลปาคม'!V33+'10.สร้างคอม กรอกแค่ปี 69มา'!V33+'11.ทุ่งฝน ใส่12เดือนมา'!V33+'12.นายูง กรอกแค่ปี 69มา'!V33+'13.หนองวัวซอ'!V33+'14.พิบูลย์รักษ์'!V33+'15.หนองหาน'!V33+'16.กุมภวาปี กรอกแค่ปี 69มา'!V33+'17.กู่แก้ว'!V33+'18.บ้านดุง กรอกแค่ปี 69มา'!V33+'19.หนองแสง กรอกแค่ปี 69มา'!V33+'20.บ้านผือ '!V33+'21.โนนสะอาด'!V33</f>
        <v>130000</v>
      </c>
      <c r="W33" s="110">
        <f>+'1.อุดรธานี'!W33+'2.เพ็ญ'!W33+'3.ศรีธาตุ'!W33+'4.กุดจับ'!W33+'5.น้ำโสม กรอกมา 12 เดือน'!W33+'6.วังสามหมอ กรอกแค่ปี 69มา'!W33+'7.ไชยวาน'!W33+'8.ห้วยเกิ้ง กรอกแค่ปี 69มา'!W33+'9.ประจักษ์ศิลปาคม'!W33+'10.สร้างคอม กรอกแค่ปี 69มา'!W33+'11.ทุ่งฝน ใส่12เดือนมา'!W33+'12.นายูง กรอกแค่ปี 69มา'!W33+'13.หนองวัวซอ'!W33+'14.พิบูลย์รักษ์'!W33+'15.หนองหาน'!W33+'16.กุมภวาปี กรอกแค่ปี 69มา'!W33+'17.กู่แก้ว'!W33+'18.บ้านดุง กรอกแค่ปี 69มา'!W33+'19.หนองแสง กรอกแค่ปี 69มา'!W33+'20.บ้านผือ '!W33+'21.โนนสะอาด'!W33</f>
        <v>0</v>
      </c>
      <c r="X33" s="110">
        <f>+'1.อุดรธานี'!X33+'2.เพ็ญ'!X33+'3.ศรีธาตุ'!X33+'4.กุดจับ'!X33+'5.น้ำโสม กรอกมา 12 เดือน'!X33+'6.วังสามหมอ กรอกแค่ปี 69มา'!X33+'7.ไชยวาน'!X33+'8.ห้วยเกิ้ง กรอกแค่ปี 69มา'!X33+'9.ประจักษ์ศิลปาคม'!X33+'10.สร้างคอม กรอกแค่ปี 69มา'!X33+'11.ทุ่งฝน ใส่12เดือนมา'!X33+'12.นายูง กรอกแค่ปี 69มา'!X33+'13.หนองวัวซอ'!X33+'14.พิบูลย์รักษ์'!X33+'15.หนองหาน'!X33+'16.กุมภวาปี กรอกแค่ปี 69มา'!X33+'17.กู่แก้ว'!X33+'18.บ้านดุง กรอกแค่ปี 69มา'!X33+'19.หนองแสง กรอกแค่ปี 69มา'!X33+'20.บ้านผือ '!X33+'21.โนนสะอาด'!X33</f>
        <v>130000</v>
      </c>
      <c r="Y33" s="110">
        <f>+'1.อุดรธานี'!Y33+'2.เพ็ญ'!Y33+'3.ศรีธาตุ'!Y33+'4.กุดจับ'!Y33+'5.น้ำโสม กรอกมา 12 เดือน'!Y33+'6.วังสามหมอ กรอกแค่ปี 69มา'!Y33+'7.ไชยวาน'!Y33+'8.ห้วยเกิ้ง กรอกแค่ปี 69มา'!Y33+'9.ประจักษ์ศิลปาคม'!Y33+'10.สร้างคอม กรอกแค่ปี 69มา'!Y33+'11.ทุ่งฝน ใส่12เดือนมา'!Y33+'12.นายูง กรอกแค่ปี 69มา'!Y33+'13.หนองวัวซอ'!Y33+'14.พิบูลย์รักษ์'!Y33+'15.หนองหาน'!Y33+'16.กุมภวาปี กรอกแค่ปี 69มา'!Y33+'17.กู่แก้ว'!Y33+'18.บ้านดุง กรอกแค่ปี 69มา'!Y33+'19.หนองแสง กรอกแค่ปี 69มา'!Y33+'20.บ้านผือ '!Y33+'21.โนนสะอาด'!Y33</f>
        <v>0</v>
      </c>
      <c r="Z33" s="110">
        <f>+'1.อุดรธานี'!Z33+'2.เพ็ญ'!Z33+'3.ศรีธาตุ'!Z33+'4.กุดจับ'!Z33+'5.น้ำโสม กรอกมา 12 เดือน'!Z33+'6.วังสามหมอ กรอกแค่ปี 69มา'!Z33+'7.ไชยวาน'!Z33+'8.ห้วยเกิ้ง กรอกแค่ปี 69มา'!Z33+'9.ประจักษ์ศิลปาคม'!Z33+'10.สร้างคอม กรอกแค่ปี 69มา'!Z33+'11.ทุ่งฝน ใส่12เดือนมา'!Z33+'12.นายูง กรอกแค่ปี 69มา'!Z33+'13.หนองวัวซอ'!Z33+'14.พิบูลย์รักษ์'!Z33+'15.หนองหาน'!Z33+'16.กุมภวาปี กรอกแค่ปี 69มา'!Z33+'17.กู่แก้ว'!Z33+'18.บ้านดุง กรอกแค่ปี 69มา'!Z33+'19.หนองแสง กรอกแค่ปี 69มา'!Z33+'20.บ้านผือ '!Z33+'21.โนนสะอาด'!Z33</f>
        <v>130000</v>
      </c>
      <c r="AA33" s="110">
        <f>+'1.อุดรธานี'!AA33+'2.เพ็ญ'!AA33+'3.ศรีธาตุ'!AA33+'4.กุดจับ'!AA33+'5.น้ำโสม กรอกมา 12 เดือน'!AA33+'6.วังสามหมอ กรอกแค่ปี 69มา'!AA33+'7.ไชยวาน'!AA33+'8.ห้วยเกิ้ง กรอกแค่ปี 69มา'!AA33+'9.ประจักษ์ศิลปาคม'!AA33+'10.สร้างคอม กรอกแค่ปี 69มา'!AA33+'11.ทุ่งฝน ใส่12เดือนมา'!AA33+'12.นายูง กรอกแค่ปี 69มา'!AA33+'13.หนองวัวซอ'!AA33+'14.พิบูลย์รักษ์'!AA33+'15.หนองหาน'!AA33+'16.กุมภวาปี กรอกแค่ปี 69มา'!AA33+'17.กู่แก้ว'!AA33+'18.บ้านดุง กรอกแค่ปี 69มา'!AA33+'19.หนองแสง กรอกแค่ปี 69มา'!AA33+'20.บ้านผือ '!AA33+'21.โนนสะอาด'!AA33</f>
        <v>0</v>
      </c>
      <c r="AB33" s="110">
        <f>+'1.อุดรธานี'!AB33+'2.เพ็ญ'!AB33+'3.ศรีธาตุ'!AB33+'4.กุดจับ'!AB33+'5.น้ำโสม กรอกมา 12 เดือน'!AB33+'6.วังสามหมอ กรอกแค่ปี 69มา'!AB33+'7.ไชยวาน'!AB33+'8.ห้วยเกิ้ง กรอกแค่ปี 69มา'!AB33+'9.ประจักษ์ศิลปาคม'!AB33+'10.สร้างคอม กรอกแค่ปี 69มา'!AB33+'11.ทุ่งฝน ใส่12เดือนมา'!AB33+'12.นายูง กรอกแค่ปี 69มา'!AB33+'13.หนองวัวซอ'!AB33+'14.พิบูลย์รักษ์'!AB33+'15.หนองหาน'!AB33+'16.กุมภวาปี กรอกแค่ปี 69มา'!AB33+'17.กู่แก้ว'!AB33+'18.บ้านดุง กรอกแค่ปี 69มา'!AB33+'19.หนองแสง กรอกแค่ปี 69มา'!AB33+'20.บ้านผือ '!AB33+'21.โนนสะอาด'!AB33</f>
        <v>130000</v>
      </c>
      <c r="AC33" s="110">
        <f>+'1.อุดรธานี'!AC33+'2.เพ็ญ'!AC33+'3.ศรีธาตุ'!AC33+'4.กุดจับ'!AC33+'5.น้ำโสม กรอกมา 12 เดือน'!AC33+'6.วังสามหมอ กรอกแค่ปี 69มา'!AC33+'7.ไชยวาน'!AC33+'8.ห้วยเกิ้ง กรอกแค่ปี 69มา'!AC33+'9.ประจักษ์ศิลปาคม'!AC33+'10.สร้างคอม กรอกแค่ปี 69มา'!AC33+'11.ทุ่งฝน ใส่12เดือนมา'!AC33+'12.นายูง กรอกแค่ปี 69มา'!AC33+'13.หนองวัวซอ'!AC33+'14.พิบูลย์รักษ์'!AC33+'15.หนองหาน'!AC33+'16.กุมภวาปี กรอกแค่ปี 69มา'!AC33+'17.กู่แก้ว'!AC33+'18.บ้านดุง กรอกแค่ปี 69มา'!AC33+'19.หนองแสง กรอกแค่ปี 69มา'!AC33+'20.บ้านผือ '!AC33+'21.โนนสะอาด'!AC33</f>
        <v>0</v>
      </c>
      <c r="AD33" s="110" t="e">
        <f t="shared" si="9"/>
        <v>#VALUE!</v>
      </c>
      <c r="AE33" s="111" t="e">
        <f t="shared" si="10"/>
        <v>#VALUE!</v>
      </c>
      <c r="AF33" s="110" t="e">
        <f t="shared" si="11"/>
        <v>#VALUE!</v>
      </c>
      <c r="AG33" s="111" t="e">
        <f t="shared" si="12"/>
        <v>#VALUE!</v>
      </c>
    </row>
    <row r="34" spans="2:33" ht="24" customHeight="1">
      <c r="B34" s="109"/>
      <c r="C34" s="109"/>
      <c r="D34" s="109" t="s">
        <v>44</v>
      </c>
      <c r="E34" s="110">
        <f>+'1.อุดรธานี'!E34+'2.เพ็ญ'!E34+'3.ศรีธาตุ'!E34+'4.กุดจับ'!E34+'5.น้ำโสม กรอกมา 12 เดือน'!E34+'6.วังสามหมอ กรอกแค่ปี 69มา'!E34+'7.ไชยวาน'!E34+'8.ห้วยเกิ้ง กรอกแค่ปี 69มา'!E34+'9.ประจักษ์ศิลปาคม'!E34+'10.สร้างคอม กรอกแค่ปี 69มา'!E34+'11.ทุ่งฝน ใส่12เดือนมา'!E34+'12.นายูง กรอกแค่ปี 69มา'!E34+'13.หนองวัวซอ'!E34+'14.พิบูลย์รักษ์'!E34+'15.หนองหาน'!E34+'16.กุมภวาปี กรอกแค่ปี 69มา'!E34+'17.กู่แก้ว'!E34+'18.บ้านดุง กรอกแค่ปี 69มา'!E34+'19.หนองแสง กรอกแค่ปี 69มา'!E34+'20.บ้านผือ '!E34+'21.โนนสะอาด'!E34</f>
        <v>155817966.44666669</v>
      </c>
      <c r="F34" s="110">
        <f>+'1.อุดรธานี'!F34+'2.เพ็ญ'!F34+'3.ศรีธาตุ'!F34+'4.กุดจับ'!F34+'5.น้ำโสม กรอกมา 12 เดือน'!F34+'6.วังสามหมอ กรอกแค่ปี 69มา'!F34+'7.ไชยวาน'!F34+'8.ห้วยเกิ้ง กรอกแค่ปี 69มา'!F34+'9.ประจักษ์ศิลปาคม'!F34+'10.สร้างคอม กรอกแค่ปี 69มา'!F34+'11.ทุ่งฝน ใส่12เดือนมา'!F34+'12.นายูง กรอกแค่ปี 69มา'!F34+'13.หนองวัวซอ'!F34+'14.พิบูลย์รักษ์'!F34+'15.หนองหาน'!F34+'16.กุมภวาปี กรอกแค่ปี 69มา'!F34+'17.กู่แก้ว'!F34+'18.บ้านดุง กรอกแค่ปี 69มา'!F34+'19.หนองแสง กรอกแค่ปี 69มา'!F34+'20.บ้านผือ '!F34+'21.โนนสะอาด'!F34</f>
        <v>16580547</v>
      </c>
      <c r="G34" s="110">
        <f>+'1.อุดรธานี'!G34+'2.เพ็ญ'!G34+'3.ศรีธาตุ'!G34+'4.กุดจับ'!G34+'5.น้ำโสม กรอกมา 12 เดือน'!G34+'6.วังสามหมอ กรอกแค่ปี 69มา'!G34+'7.ไชยวาน'!G34+'8.ห้วยเกิ้ง กรอกแค่ปี 69มา'!G34+'9.ประจักษ์ศิลปาคม'!G34+'10.สร้างคอม กรอกแค่ปี 69มา'!G34+'11.ทุ่งฝน ใส่12เดือนมา'!G34+'12.นายูง กรอกแค่ปี 69มา'!G34+'13.หนองวัวซอ'!G34+'14.พิบูลย์รักษ์'!G34+'15.หนองหาน'!G34+'16.กุมภวาปี กรอกแค่ปี 69มา'!G34+'17.กู่แก้ว'!G34+'18.บ้านดุง กรอกแค่ปี 69มา'!G34+'19.หนองแสง กรอกแค่ปี 69มา'!G34+'20.บ้านผือ '!G34+'21.โนนสะอาด'!G34</f>
        <v>10715390</v>
      </c>
      <c r="H34" s="110">
        <f>+'1.อุดรธานี'!H34+'2.เพ็ญ'!H34+'3.ศรีธาตุ'!H34+'4.กุดจับ'!H34+'5.น้ำโสม กรอกมา 12 เดือน'!H34+'6.วังสามหมอ กรอกแค่ปี 69มา'!H34+'7.ไชยวาน'!H34+'8.ห้วยเกิ้ง กรอกแค่ปี 69มา'!H34+'9.ประจักษ์ศิลปาคม'!H34+'10.สร้างคอม กรอกแค่ปี 69มา'!H34+'11.ทุ่งฝน ใส่12เดือนมา'!H34+'12.นายูง กรอกแค่ปี 69มา'!H34+'13.หนองวัวซอ'!H34+'14.พิบูลย์รักษ์'!H34+'15.หนองหาน'!H34+'16.กุมภวาปี กรอกแค่ปี 69มา'!H34+'17.กู่แก้ว'!H34+'18.บ้านดุง กรอกแค่ปี 69มา'!H34+'19.หนองแสง กรอกแค่ปี 69มา'!H34+'20.บ้านผือ '!H34+'21.โนนสะอาด'!H34</f>
        <v>1508700</v>
      </c>
      <c r="I34" s="110">
        <f>+'1.อุดรธานี'!I34+'2.เพ็ญ'!I34+'3.ศรีธาตุ'!I34+'4.กุดจับ'!I34+'5.น้ำโสม กรอกมา 12 เดือน'!I34+'6.วังสามหมอ กรอกแค่ปี 69มา'!I34+'7.ไชยวาน'!I34+'8.ห้วยเกิ้ง กรอกแค่ปี 69มา'!I34+'9.ประจักษ์ศิลปาคม'!I34+'10.สร้างคอม กรอกแค่ปี 69มา'!I34+'11.ทุ่งฝน ใส่12เดือนมา'!I34+'12.นายูง กรอกแค่ปี 69มา'!I34+'13.หนองวัวซอ'!I34+'14.พิบูลย์รักษ์'!I34+'15.หนองหาน'!I34+'16.กุมภวาปี กรอกแค่ปี 69มา'!I34+'17.กู่แก้ว'!I34+'18.บ้านดุง กรอกแค่ปี 69มา'!I34+'19.หนองแสง กรอกแค่ปี 69มา'!I34+'20.บ้านผือ '!I34+'21.โนนสะอาด'!I34</f>
        <v>0</v>
      </c>
      <c r="J34" s="110">
        <f>+'1.อุดรธานี'!J34+'2.เพ็ญ'!J34+'3.ศรีธาตุ'!J34+'4.กุดจับ'!J34+'5.น้ำโสม กรอกมา 12 เดือน'!J34+'6.วังสามหมอ กรอกแค่ปี 69มา'!J34+'7.ไชยวาน'!J34+'8.ห้วยเกิ้ง กรอกแค่ปี 69มา'!J34+'9.ประจักษ์ศิลปาคม'!J34+'10.สร้างคอม กรอกแค่ปี 69มา'!J34+'11.ทุ่งฝน ใส่12เดือนมา'!J34+'12.นายูง กรอกแค่ปี 69มา'!J34+'13.หนองวัวซอ'!J34+'14.พิบูลย์รักษ์'!J34+'15.หนองหาน'!J34+'16.กุมภวาปี กรอกแค่ปี 69มา'!J34+'17.กู่แก้ว'!J34+'18.บ้านดุง กรอกแค่ปี 69มา'!J34+'19.หนองแสง กรอกแค่ปี 69มา'!J34+'20.บ้านผือ '!J34+'21.โนนสะอาด'!J34</f>
        <v>1381000</v>
      </c>
      <c r="K34" s="110">
        <f>+'1.อุดรธานี'!K34+'2.เพ็ญ'!K34+'3.ศรีธาตุ'!K34+'4.กุดจับ'!K34+'5.น้ำโสม กรอกมา 12 เดือน'!K34+'6.วังสามหมอ กรอกแค่ปี 69มา'!K34+'7.ไชยวาน'!K34+'8.ห้วยเกิ้ง กรอกแค่ปี 69มา'!K34+'9.ประจักษ์ศิลปาคม'!K34+'10.สร้างคอม กรอกแค่ปี 69มา'!K34+'11.ทุ่งฝน ใส่12เดือนมา'!K34+'12.นายูง กรอกแค่ปี 69มา'!K34+'13.หนองวัวซอ'!K34+'14.พิบูลย์รักษ์'!K34+'15.หนองหาน'!K34+'16.กุมภวาปี กรอกแค่ปี 69มา'!K34+'17.กู่แก้ว'!K34+'18.บ้านดุง กรอกแค่ปี 69มา'!K34+'19.หนองแสง กรอกแค่ปี 69มา'!K34+'20.บ้านผือ '!K34+'21.โนนสะอาด'!K34</f>
        <v>0</v>
      </c>
      <c r="L34" s="110">
        <f>+'1.อุดรธานี'!L34+'2.เพ็ญ'!L34+'3.ศรีธาตุ'!L34+'4.กุดจับ'!L34+'5.น้ำโสม กรอกมา 12 เดือน'!L34+'6.วังสามหมอ กรอกแค่ปี 69มา'!L34+'7.ไชยวาน'!L34+'8.ห้วยเกิ้ง กรอกแค่ปี 69มา'!L34+'9.ประจักษ์ศิลปาคม'!L34+'10.สร้างคอม กรอกแค่ปี 69มา'!L34+'11.ทุ่งฝน ใส่12เดือนมา'!L34+'12.นายูง กรอกแค่ปี 69มา'!L34+'13.หนองวัวซอ'!L34+'14.พิบูลย์รักษ์'!L34+'15.หนองหาน'!L34+'16.กุมภวาปี กรอกแค่ปี 69มา'!L34+'17.กู่แก้ว'!L34+'18.บ้านดุง กรอกแค่ปี 69มา'!L34+'19.หนองแสง กรอกแค่ปี 69มา'!L34+'20.บ้านผือ '!L34+'21.โนนสะอาด'!L34</f>
        <v>1118653</v>
      </c>
      <c r="M34" s="110">
        <f>+'1.อุดรธานี'!M34+'2.เพ็ญ'!M34+'3.ศรีธาตุ'!M34+'4.กุดจับ'!M34+'5.น้ำโสม กรอกมา 12 เดือน'!M34+'6.วังสามหมอ กรอกแค่ปี 69มา'!M34+'7.ไชยวาน'!M34+'8.ห้วยเกิ้ง กรอกแค่ปี 69มา'!M34+'9.ประจักษ์ศิลปาคม'!M34+'10.สร้างคอม กรอกแค่ปี 69มา'!M34+'11.ทุ่งฝน ใส่12เดือนมา'!M34+'12.นายูง กรอกแค่ปี 69มา'!M34+'13.หนองวัวซอ'!M34+'14.พิบูลย์รักษ์'!M34+'15.หนองหาน'!M34+'16.กุมภวาปี กรอกแค่ปี 69มา'!M34+'17.กู่แก้ว'!M34+'18.บ้านดุง กรอกแค่ปี 69มา'!M34+'19.หนองแสง กรอกแค่ปี 69มา'!M34+'20.บ้านผือ '!M34+'21.โนนสะอาด'!M34</f>
        <v>0</v>
      </c>
      <c r="N34" s="110">
        <f>+'1.อุดรธานี'!N34+'2.เพ็ญ'!N34+'3.ศรีธาตุ'!N34+'4.กุดจับ'!N34+'5.น้ำโสม กรอกมา 12 เดือน'!N34+'6.วังสามหมอ กรอกแค่ปี 69มา'!N34+'7.ไชยวาน'!N34+'8.ห้วยเกิ้ง กรอกแค่ปี 69มา'!N34+'9.ประจักษ์ศิลปาคม'!N34+'10.สร้างคอม กรอกแค่ปี 69มา'!N34+'11.ทุ่งฝน ใส่12เดือนมา'!N34+'12.นายูง กรอกแค่ปี 69มา'!N34+'13.หนองวัวซอ'!N34+'14.พิบูลย์รักษ์'!N34+'15.หนองหาน'!N34+'16.กุมภวาปี กรอกแค่ปี 69มา'!N34+'17.กู่แก้ว'!N34+'18.บ้านดุง กรอกแค่ปี 69มา'!N34+'19.หนองแสง กรอกแค่ปี 69มา'!N34+'20.บ้านผือ '!N34+'21.โนนสะอาด'!N34</f>
        <v>1395700</v>
      </c>
      <c r="O34" s="110">
        <f>+'1.อุดรธานี'!O34+'2.เพ็ญ'!O34+'3.ศรีธาตุ'!O34+'4.กุดจับ'!O34+'5.น้ำโสม กรอกมา 12 เดือน'!O34+'6.วังสามหมอ กรอกแค่ปี 69มา'!O34+'7.ไชยวาน'!O34+'8.ห้วยเกิ้ง กรอกแค่ปี 69มา'!O34+'9.ประจักษ์ศิลปาคม'!O34+'10.สร้างคอม กรอกแค่ปี 69มา'!O34+'11.ทุ่งฝน ใส่12เดือนมา'!O34+'12.นายูง กรอกแค่ปี 69มา'!O34+'13.หนองวัวซอ'!O34+'14.พิบูลย์รักษ์'!O34+'15.หนองหาน'!O34+'16.กุมภวาปี กรอกแค่ปี 69มา'!O34+'17.กู่แก้ว'!O34+'18.บ้านดุง กรอกแค่ปี 69มา'!O34+'19.หนองแสง กรอกแค่ปี 69มา'!O34+'20.บ้านผือ '!O34+'21.โนนสะอาด'!O34</f>
        <v>0</v>
      </c>
      <c r="P34" s="110">
        <f>+'1.อุดรธานี'!P34+'2.เพ็ญ'!P34+'3.ศรีธาตุ'!P34+'4.กุดจับ'!P34+'5.น้ำโสม กรอกมา 12 เดือน'!P34+'6.วังสามหมอ กรอกแค่ปี 69มา'!P34+'7.ไชยวาน'!P34+'8.ห้วยเกิ้ง กรอกแค่ปี 69มา'!P34+'9.ประจักษ์ศิลปาคม'!P34+'10.สร้างคอม กรอกแค่ปี 69มา'!P34+'11.ทุ่งฝน ใส่12เดือนมา'!P34+'12.นายูง กรอกแค่ปี 69มา'!P34+'13.หนองวัวซอ'!P34+'14.พิบูลย์รักษ์'!P34+'15.หนองหาน'!P34+'16.กุมภวาปี กรอกแค่ปี 69มา'!P34+'17.กู่แก้ว'!P34+'18.บ้านดุง กรอกแค่ปี 69มา'!P34+'19.หนองแสง กรอกแค่ปี 69มา'!P34+'20.บ้านผือ '!P34+'21.โนนสะอาด'!P34</f>
        <v>1384100</v>
      </c>
      <c r="Q34" s="110">
        <f>+'1.อุดรธานี'!Q34+'2.เพ็ญ'!Q34+'3.ศรีธาตุ'!Q34+'4.กุดจับ'!Q34+'5.น้ำโสม กรอกมา 12 เดือน'!Q34+'6.วังสามหมอ กรอกแค่ปี 69มา'!Q34+'7.ไชยวาน'!Q34+'8.ห้วยเกิ้ง กรอกแค่ปี 69มา'!Q34+'9.ประจักษ์ศิลปาคม'!Q34+'10.สร้างคอม กรอกแค่ปี 69มา'!Q34+'11.ทุ่งฝน ใส่12เดือนมา'!Q34+'12.นายูง กรอกแค่ปี 69มา'!Q34+'13.หนองวัวซอ'!Q34+'14.พิบูลย์รักษ์'!Q34+'15.หนองหาน'!Q34+'16.กุมภวาปี กรอกแค่ปี 69มา'!Q34+'17.กู่แก้ว'!Q34+'18.บ้านดุง กรอกแค่ปี 69มา'!Q34+'19.หนองแสง กรอกแค่ปี 69มา'!Q34+'20.บ้านผือ '!Q34+'21.โนนสะอาด'!Q34</f>
        <v>0</v>
      </c>
      <c r="R34" s="110">
        <f>+'1.อุดรธานี'!R34+'2.เพ็ญ'!R34+'3.ศรีธาตุ'!R34+'4.กุดจับ'!R34+'5.น้ำโสม กรอกมา 12 เดือน'!R34+'6.วังสามหมอ กรอกแค่ปี 69มา'!R34+'7.ไชยวาน'!R34+'8.ห้วยเกิ้ง กรอกแค่ปี 69มา'!R34+'9.ประจักษ์ศิลปาคม'!R34+'10.สร้างคอม กรอกแค่ปี 69มา'!R34+'11.ทุ่งฝน ใส่12เดือนมา'!R34+'12.นายูง กรอกแค่ปี 69มา'!R34+'13.หนองวัวซอ'!R34+'14.พิบูลย์รักษ์'!R34+'15.หนองหาน'!R34+'16.กุมภวาปี กรอกแค่ปี 69มา'!R34+'17.กู่แก้ว'!R34+'18.บ้านดุง กรอกแค่ปี 69มา'!R34+'19.หนองแสง กรอกแค่ปี 69มา'!R34+'20.บ้านผือ '!R34+'21.โนนสะอาด'!R34</f>
        <v>977700</v>
      </c>
      <c r="S34" s="110">
        <f>+'1.อุดรธานี'!S34+'2.เพ็ญ'!S34+'3.ศรีธาตุ'!S34+'4.กุดจับ'!S34+'5.น้ำโสม กรอกมา 12 เดือน'!S34+'6.วังสามหมอ กรอกแค่ปี 69มา'!S34+'7.ไชยวาน'!S34+'8.ห้วยเกิ้ง กรอกแค่ปี 69มา'!S34+'9.ประจักษ์ศิลปาคม'!S34+'10.สร้างคอม กรอกแค่ปี 69มา'!S34+'11.ทุ่งฝน ใส่12เดือนมา'!S34+'12.นายูง กรอกแค่ปี 69มา'!S34+'13.หนองวัวซอ'!S34+'14.พิบูลย์รักษ์'!S34+'15.หนองหาน'!S34+'16.กุมภวาปี กรอกแค่ปี 69มา'!S34+'17.กู่แก้ว'!S34+'18.บ้านดุง กรอกแค่ปี 69มา'!S34+'19.หนองแสง กรอกแค่ปี 69มา'!S34+'20.บ้านผือ '!S34+'21.โนนสะอาด'!S34</f>
        <v>0</v>
      </c>
      <c r="T34" s="110">
        <f>+'1.อุดรธานี'!T34+'2.เพ็ญ'!T34+'3.ศรีธาตุ'!T34+'4.กุดจับ'!T34+'5.น้ำโสม กรอกมา 12 เดือน'!T34+'6.วังสามหมอ กรอกแค่ปี 69มา'!T34+'7.ไชยวาน'!T34+'8.ห้วยเกิ้ง กรอกแค่ปี 69มา'!T34+'9.ประจักษ์ศิลปาคม'!T34+'10.สร้างคอม กรอกแค่ปี 69มา'!T34+'11.ทุ่งฝน ใส่12เดือนมา'!T34+'12.นายูง กรอกแค่ปี 69มา'!T34+'13.หนองวัวซอ'!T34+'14.พิบูลย์รักษ์'!T34+'15.หนองหาน'!T34+'16.กุมภวาปี กรอกแค่ปี 69มา'!T34+'17.กู่แก้ว'!T34+'18.บ้านดุง กรอกแค่ปี 69มา'!T34+'19.หนองแสง กรอกแค่ปี 69มา'!T34+'20.บ้านผือ '!T34+'21.โนนสะอาด'!T34</f>
        <v>983300</v>
      </c>
      <c r="U34" s="110">
        <f>+'1.อุดรธานี'!U34+'2.เพ็ญ'!U34+'3.ศรีธาตุ'!U34+'4.กุดจับ'!U34+'5.น้ำโสม กรอกมา 12 เดือน'!U34+'6.วังสามหมอ กรอกแค่ปี 69มา'!U34+'7.ไชยวาน'!U34+'8.ห้วยเกิ้ง กรอกแค่ปี 69มา'!U34+'9.ประจักษ์ศิลปาคม'!U34+'10.สร้างคอม กรอกแค่ปี 69มา'!U34+'11.ทุ่งฝน ใส่12เดือนมา'!U34+'12.นายูง กรอกแค่ปี 69มา'!U34+'13.หนองวัวซอ'!U34+'14.พิบูลย์รักษ์'!U34+'15.หนองหาน'!U34+'16.กุมภวาปี กรอกแค่ปี 69มา'!U34+'17.กู่แก้ว'!U34+'18.บ้านดุง กรอกแค่ปี 69มา'!U34+'19.หนองแสง กรอกแค่ปี 69มา'!U34+'20.บ้านผือ '!U34+'21.โนนสะอาด'!U34</f>
        <v>0</v>
      </c>
      <c r="V34" s="110">
        <f>+'1.อุดรธานี'!V34+'2.เพ็ญ'!V34+'3.ศรีธาตุ'!V34+'4.กุดจับ'!V34+'5.น้ำโสม กรอกมา 12 เดือน'!V34+'6.วังสามหมอ กรอกแค่ปี 69มา'!V34+'7.ไชยวาน'!V34+'8.ห้วยเกิ้ง กรอกแค่ปี 69มา'!V34+'9.ประจักษ์ศิลปาคม'!V34+'10.สร้างคอม กรอกแค่ปี 69มา'!V34+'11.ทุ่งฝน ใส่12เดือนมา'!V34+'12.นายูง กรอกแค่ปี 69มา'!V34+'13.หนองวัวซอ'!V34+'14.พิบูลย์รักษ์'!V34+'15.หนองหาน'!V34+'16.กุมภวาปี กรอกแค่ปี 69มา'!V34+'17.กู่แก้ว'!V34+'18.บ้านดุง กรอกแค่ปี 69มา'!V34+'19.หนองแสง กรอกแค่ปี 69มา'!V34+'20.บ้านผือ '!V34+'21.โนนสะอาด'!V34</f>
        <v>1403834</v>
      </c>
      <c r="W34" s="110">
        <f>+'1.อุดรธานี'!W34+'2.เพ็ญ'!W34+'3.ศรีธาตุ'!W34+'4.กุดจับ'!W34+'5.น้ำโสม กรอกมา 12 เดือน'!W34+'6.วังสามหมอ กรอกแค่ปี 69มา'!W34+'7.ไชยวาน'!W34+'8.ห้วยเกิ้ง กรอกแค่ปี 69มา'!W34+'9.ประจักษ์ศิลปาคม'!W34+'10.สร้างคอม กรอกแค่ปี 69มา'!W34+'11.ทุ่งฝน ใส่12เดือนมา'!W34+'12.นายูง กรอกแค่ปี 69มา'!W34+'13.หนองวัวซอ'!W34+'14.พิบูลย์รักษ์'!W34+'15.หนองหาน'!W34+'16.กุมภวาปี กรอกแค่ปี 69มา'!W34+'17.กู่แก้ว'!W34+'18.บ้านดุง กรอกแค่ปี 69มา'!W34+'19.หนองแสง กรอกแค่ปี 69มา'!W34+'20.บ้านผือ '!W34+'21.โนนสะอาด'!W34</f>
        <v>0</v>
      </c>
      <c r="X34" s="110">
        <f>+'1.อุดรธานี'!X34+'2.เพ็ญ'!X34+'3.ศรีธาตุ'!X34+'4.กุดจับ'!X34+'5.น้ำโสม กรอกมา 12 เดือน'!X34+'6.วังสามหมอ กรอกแค่ปี 69มา'!X34+'7.ไชยวาน'!X34+'8.ห้วยเกิ้ง กรอกแค่ปี 69มา'!X34+'9.ประจักษ์ศิลปาคม'!X34+'10.สร้างคอม กรอกแค่ปี 69มา'!X34+'11.ทุ่งฝน ใส่12เดือนมา'!X34+'12.นายูง กรอกแค่ปี 69มา'!X34+'13.หนองวัวซอ'!X34+'14.พิบูลย์รักษ์'!X34+'15.หนองหาน'!X34+'16.กุมภวาปี กรอกแค่ปี 69มา'!X34+'17.กู่แก้ว'!X34+'18.บ้านดุง กรอกแค่ปี 69มา'!X34+'19.หนองแสง กรอกแค่ปี 69มา'!X34+'20.บ้านผือ '!X34+'21.โนนสะอาด'!X34</f>
        <v>1041600</v>
      </c>
      <c r="Y34" s="110">
        <f>+'1.อุดรธานี'!Y34+'2.เพ็ญ'!Y34+'3.ศรีธาตุ'!Y34+'4.กุดจับ'!Y34+'5.น้ำโสม กรอกมา 12 เดือน'!Y34+'6.วังสามหมอ กรอกแค่ปี 69มา'!Y34+'7.ไชยวาน'!Y34+'8.ห้วยเกิ้ง กรอกแค่ปี 69มา'!Y34+'9.ประจักษ์ศิลปาคม'!Y34+'10.สร้างคอม กรอกแค่ปี 69มา'!Y34+'11.ทุ่งฝน ใส่12เดือนมา'!Y34+'12.นายูง กรอกแค่ปี 69มา'!Y34+'13.หนองวัวซอ'!Y34+'14.พิบูลย์รักษ์'!Y34+'15.หนองหาน'!Y34+'16.กุมภวาปี กรอกแค่ปี 69มา'!Y34+'17.กู่แก้ว'!Y34+'18.บ้านดุง กรอกแค่ปี 69มา'!Y34+'19.หนองแสง กรอกแค่ปี 69มา'!Y34+'20.บ้านผือ '!Y34+'21.โนนสะอาด'!Y34</f>
        <v>0</v>
      </c>
      <c r="Z34" s="110">
        <f>+'1.อุดรธานี'!Z34+'2.เพ็ญ'!Z34+'3.ศรีธาตุ'!Z34+'4.กุดจับ'!Z34+'5.น้ำโสม กรอกมา 12 เดือน'!Z34+'6.วังสามหมอ กรอกแค่ปี 69มา'!Z34+'7.ไชยวาน'!Z34+'8.ห้วยเกิ้ง กรอกแค่ปี 69มา'!Z34+'9.ประจักษ์ศิลปาคม'!Z34+'10.สร้างคอม กรอกแค่ปี 69มา'!Z34+'11.ทุ่งฝน ใส่12เดือนมา'!Z34+'12.นายูง กรอกแค่ปี 69มา'!Z34+'13.หนองวัวซอ'!Z34+'14.พิบูลย์รักษ์'!Z34+'15.หนองหาน'!Z34+'16.กุมภวาปี กรอกแค่ปี 69มา'!Z34+'17.กู่แก้ว'!Z34+'18.บ้านดุง กรอกแค่ปี 69มา'!Z34+'19.หนองแสง กรอกแค่ปี 69มา'!Z34+'20.บ้านผือ '!Z34+'21.โนนสะอาด'!Z34</f>
        <v>1201429</v>
      </c>
      <c r="AA34" s="110">
        <f>+'1.อุดรธานี'!AA34+'2.เพ็ญ'!AA34+'3.ศรีธาตุ'!AA34+'4.กุดจับ'!AA34+'5.น้ำโสม กรอกมา 12 เดือน'!AA34+'6.วังสามหมอ กรอกแค่ปี 69มา'!AA34+'7.ไชยวาน'!AA34+'8.ห้วยเกิ้ง กรอกแค่ปี 69มา'!AA34+'9.ประจักษ์ศิลปาคม'!AA34+'10.สร้างคอม กรอกแค่ปี 69มา'!AA34+'11.ทุ่งฝน ใส่12เดือนมา'!AA34+'12.นายูง กรอกแค่ปี 69มา'!AA34+'13.หนองวัวซอ'!AA34+'14.พิบูลย์รักษ์'!AA34+'15.หนองหาน'!AA34+'16.กุมภวาปี กรอกแค่ปี 69มา'!AA34+'17.กู่แก้ว'!AA34+'18.บ้านดุง กรอกแค่ปี 69มา'!AA34+'19.หนองแสง กรอกแค่ปี 69มา'!AA34+'20.บ้านผือ '!AA34+'21.โนนสะอาด'!AA34</f>
        <v>0</v>
      </c>
      <c r="AB34" s="110">
        <f>+'1.อุดรธานี'!AB34+'2.เพ็ญ'!AB34+'3.ศรีธาตุ'!AB34+'4.กุดจับ'!AB34+'5.น้ำโสม กรอกมา 12 เดือน'!AB34+'6.วังสามหมอ กรอกแค่ปี 69มา'!AB34+'7.ไชยวาน'!AB34+'8.ห้วยเกิ้ง กรอกแค่ปี 69มา'!AB34+'9.ประจักษ์ศิลปาคม'!AB34+'10.สร้างคอม กรอกแค่ปี 69มา'!AB34+'11.ทุ่งฝน ใส่12เดือนมา'!AB34+'12.นายูง กรอกแค่ปี 69มา'!AB34+'13.หนองวัวซอ'!AB34+'14.พิบูลย์รักษ์'!AB34+'15.หนองหาน'!AB34+'16.กุมภวาปี กรอกแค่ปี 69มา'!AB34+'17.กู่แก้ว'!AB34+'18.บ้านดุง กรอกแค่ปี 69มา'!AB34+'19.หนองแสง กรอกแค่ปี 69มา'!AB34+'20.บ้านผือ '!AB34+'21.โนนสะอาด'!AB34</f>
        <v>1843400</v>
      </c>
      <c r="AC34" s="110">
        <f>+'1.อุดรธานี'!AC34+'2.เพ็ญ'!AC34+'3.ศรีธาตุ'!AC34+'4.กุดจับ'!AC34+'5.น้ำโสม กรอกมา 12 เดือน'!AC34+'6.วังสามหมอ กรอกแค่ปี 69มา'!AC34+'7.ไชยวาน'!AC34+'8.ห้วยเกิ้ง กรอกแค่ปี 69มา'!AC34+'9.ประจักษ์ศิลปาคม'!AC34+'10.สร้างคอม กรอกแค่ปี 69มา'!AC34+'11.ทุ่งฝน ใส่12เดือนมา'!AC34+'12.นายูง กรอกแค่ปี 69มา'!AC34+'13.หนองวัวซอ'!AC34+'14.พิบูลย์รักษ์'!AC34+'15.หนองหาน'!AC34+'16.กุมภวาปี กรอกแค่ปี 69มา'!AC34+'17.กู่แก้ว'!AC34+'18.บ้านดุง กรอกแค่ปี 69มา'!AC34+'19.หนองแสง กรอกแค่ปี 69มา'!AC34+'20.บ้านผือ '!AC34+'21.โนนสะอาด'!AC34</f>
        <v>0</v>
      </c>
      <c r="AD34" s="110">
        <f t="shared" si="9"/>
        <v>41535353</v>
      </c>
      <c r="AE34" s="111">
        <f t="shared" si="10"/>
        <v>26.656331068353857</v>
      </c>
      <c r="AF34" s="110">
        <f t="shared" si="11"/>
        <v>114282613.44666669</v>
      </c>
      <c r="AG34" s="111">
        <f t="shared" si="12"/>
        <v>73.343668931646135</v>
      </c>
    </row>
    <row r="35" spans="2:33" ht="24" customHeight="1">
      <c r="B35" s="109"/>
      <c r="C35" s="109"/>
      <c r="D35" s="109" t="s">
        <v>46</v>
      </c>
      <c r="E35" s="110">
        <f>+'1.อุดรธานี'!E35+'2.เพ็ญ'!E35+'3.ศรีธาตุ'!E35+'4.กุดจับ'!E35+'5.น้ำโสม กรอกมา 12 เดือน'!E35+'6.วังสามหมอ กรอกแค่ปี 69มา'!E35+'7.ไชยวาน'!E35+'8.ห้วยเกิ้ง กรอกแค่ปี 69มา'!E35+'9.ประจักษ์ศิลปาคม'!E35+'10.สร้างคอม กรอกแค่ปี 69มา'!E35+'11.ทุ่งฝน ใส่12เดือนมา'!E35+'12.นายูง กรอกแค่ปี 69มา'!E35+'13.หนองวัวซอ'!E35+'14.พิบูลย์รักษ์'!E35+'15.หนองหาน'!E35+'16.กุมภวาปี กรอกแค่ปี 69มา'!E35+'17.กู่แก้ว'!E35+'18.บ้านดุง กรอกแค่ปี 69มา'!E35+'19.หนองแสง กรอกแค่ปี 69มา'!E35+'20.บ้านผือ '!E35+'21.โนนสะอาด'!E35</f>
        <v>142000000</v>
      </c>
      <c r="F35" s="110" t="e">
        <f>+'1.อุดรธานี'!F35+'2.เพ็ญ'!F35+'3.ศรีธาตุ'!F35+'4.กุดจับ'!F35+'5.น้ำโสม กรอกมา 12 เดือน'!F35+'6.วังสามหมอ กรอกแค่ปี 69มา'!F35+'7.ไชยวาน'!F35+'8.ห้วยเกิ้ง กรอกแค่ปี 69มา'!F35+'9.ประจักษ์ศิลปาคม'!F35+'10.สร้างคอม กรอกแค่ปี 69มา'!F35+'11.ทุ่งฝน ใส่12เดือนมา'!F35+'12.นายูง กรอกแค่ปี 69มา'!F35+'13.หนองวัวซอ'!F35+'14.พิบูลย์รักษ์'!F35+'15.หนองหาน'!F35+'16.กุมภวาปี กรอกแค่ปี 69มา'!F35+'17.กู่แก้ว'!F35+'18.บ้านดุง กรอกแค่ปี 69มา'!F35+'19.หนองแสง กรอกแค่ปี 69มา'!F35+'20.บ้านผือ '!F35+'21.โนนสะอาด'!F35</f>
        <v>#VALUE!</v>
      </c>
      <c r="G35" s="110" t="e">
        <f>+'1.อุดรธานี'!G35+'2.เพ็ญ'!G35+'3.ศรีธาตุ'!G35+'4.กุดจับ'!G35+'5.น้ำโสม กรอกมา 12 เดือน'!G35+'6.วังสามหมอ กรอกแค่ปี 69มา'!G35+'7.ไชยวาน'!G35+'8.ห้วยเกิ้ง กรอกแค่ปี 69มา'!G35+'9.ประจักษ์ศิลปาคม'!G35+'10.สร้างคอม กรอกแค่ปี 69มา'!G35+'11.ทุ่งฝน ใส่12เดือนมา'!G35+'12.นายูง กรอกแค่ปี 69มา'!G35+'13.หนองวัวซอ'!G35+'14.พิบูลย์รักษ์'!G35+'15.หนองหาน'!G35+'16.กุมภวาปี กรอกแค่ปี 69มา'!G35+'17.กู่แก้ว'!G35+'18.บ้านดุง กรอกแค่ปี 69มา'!G35+'19.หนองแสง กรอกแค่ปี 69มา'!G35+'20.บ้านผือ '!G35+'21.โนนสะอาด'!G35</f>
        <v>#VALUE!</v>
      </c>
      <c r="H35" s="110" t="e">
        <f>+'1.อุดรธานี'!H35+'2.เพ็ญ'!H35+'3.ศรีธาตุ'!H35+'4.กุดจับ'!H35+'5.น้ำโสม กรอกมา 12 เดือน'!H35+'6.วังสามหมอ กรอกแค่ปี 69มา'!H35+'7.ไชยวาน'!H35+'8.ห้วยเกิ้ง กรอกแค่ปี 69มา'!H35+'9.ประจักษ์ศิลปาคม'!H35+'10.สร้างคอม กรอกแค่ปี 69มา'!H35+'11.ทุ่งฝน ใส่12เดือนมา'!H35+'12.นายูง กรอกแค่ปี 69มา'!H35+'13.หนองวัวซอ'!H35+'14.พิบูลย์รักษ์'!H35+'15.หนองหาน'!H35+'16.กุมภวาปี กรอกแค่ปี 69มา'!H35+'17.กู่แก้ว'!H35+'18.บ้านดุง กรอกแค่ปี 69มา'!H35+'19.หนองแสง กรอกแค่ปี 69มา'!H35+'20.บ้านผือ '!H35+'21.โนนสะอาด'!H35</f>
        <v>#VALUE!</v>
      </c>
      <c r="I35" s="110">
        <f>+'1.อุดรธานี'!I35+'2.เพ็ญ'!I35+'3.ศรีธาตุ'!I35+'4.กุดจับ'!I35+'5.น้ำโสม กรอกมา 12 เดือน'!I35+'6.วังสามหมอ กรอกแค่ปี 69มา'!I35+'7.ไชยวาน'!I35+'8.ห้วยเกิ้ง กรอกแค่ปี 69มา'!I35+'9.ประจักษ์ศิลปาคม'!I35+'10.สร้างคอม กรอกแค่ปี 69มา'!I35+'11.ทุ่งฝน ใส่12เดือนมา'!I35+'12.นายูง กรอกแค่ปี 69มา'!I35+'13.หนองวัวซอ'!I35+'14.พิบูลย์รักษ์'!I35+'15.หนองหาน'!I35+'16.กุมภวาปี กรอกแค่ปี 69มา'!I35+'17.กู่แก้ว'!I35+'18.บ้านดุง กรอกแค่ปี 69มา'!I35+'19.หนองแสง กรอกแค่ปี 69มา'!I35+'20.บ้านผือ '!I35+'21.โนนสะอาด'!I35</f>
        <v>0</v>
      </c>
      <c r="J35" s="110" t="e">
        <f>+'1.อุดรธานี'!J35+'2.เพ็ญ'!J35+'3.ศรีธาตุ'!J35+'4.กุดจับ'!J35+'5.น้ำโสม กรอกมา 12 เดือน'!J35+'6.วังสามหมอ กรอกแค่ปี 69มา'!J35+'7.ไชยวาน'!J35+'8.ห้วยเกิ้ง กรอกแค่ปี 69มา'!J35+'9.ประจักษ์ศิลปาคม'!J35+'10.สร้างคอม กรอกแค่ปี 69มา'!J35+'11.ทุ่งฝน ใส่12เดือนมา'!J35+'12.นายูง กรอกแค่ปี 69มา'!J35+'13.หนองวัวซอ'!J35+'14.พิบูลย์รักษ์'!J35+'15.หนองหาน'!J35+'16.กุมภวาปี กรอกแค่ปี 69มา'!J35+'17.กู่แก้ว'!J35+'18.บ้านดุง กรอกแค่ปี 69มา'!J35+'19.หนองแสง กรอกแค่ปี 69มา'!J35+'20.บ้านผือ '!J35+'21.โนนสะอาด'!J35</f>
        <v>#VALUE!</v>
      </c>
      <c r="K35" s="110">
        <f>+'1.อุดรธานี'!K35+'2.เพ็ญ'!K35+'3.ศรีธาตุ'!K35+'4.กุดจับ'!K35+'5.น้ำโสม กรอกมา 12 เดือน'!K35+'6.วังสามหมอ กรอกแค่ปี 69มา'!K35+'7.ไชยวาน'!K35+'8.ห้วยเกิ้ง กรอกแค่ปี 69มา'!K35+'9.ประจักษ์ศิลปาคม'!K35+'10.สร้างคอม กรอกแค่ปี 69มา'!K35+'11.ทุ่งฝน ใส่12เดือนมา'!K35+'12.นายูง กรอกแค่ปี 69มา'!K35+'13.หนองวัวซอ'!K35+'14.พิบูลย์รักษ์'!K35+'15.หนองหาน'!K35+'16.กุมภวาปี กรอกแค่ปี 69มา'!K35+'17.กู่แก้ว'!K35+'18.บ้านดุง กรอกแค่ปี 69มา'!K35+'19.หนองแสง กรอกแค่ปี 69มา'!K35+'20.บ้านผือ '!K35+'21.โนนสะอาด'!K35</f>
        <v>0</v>
      </c>
      <c r="L35" s="110" t="e">
        <f>+'1.อุดรธานี'!L35+'2.เพ็ญ'!L35+'3.ศรีธาตุ'!L35+'4.กุดจับ'!L35+'5.น้ำโสม กรอกมา 12 เดือน'!L35+'6.วังสามหมอ กรอกแค่ปี 69มา'!L35+'7.ไชยวาน'!L35+'8.ห้วยเกิ้ง กรอกแค่ปี 69มา'!L35+'9.ประจักษ์ศิลปาคม'!L35+'10.สร้างคอม กรอกแค่ปี 69มา'!L35+'11.ทุ่งฝน ใส่12เดือนมา'!L35+'12.นายูง กรอกแค่ปี 69มา'!L35+'13.หนองวัวซอ'!L35+'14.พิบูลย์รักษ์'!L35+'15.หนองหาน'!L35+'16.กุมภวาปี กรอกแค่ปี 69มา'!L35+'17.กู่แก้ว'!L35+'18.บ้านดุง กรอกแค่ปี 69มา'!L35+'19.หนองแสง กรอกแค่ปี 69มา'!L35+'20.บ้านผือ '!L35+'21.โนนสะอาด'!L35</f>
        <v>#VALUE!</v>
      </c>
      <c r="M35" s="110">
        <f>+'1.อุดรธานี'!M35+'2.เพ็ญ'!M35+'3.ศรีธาตุ'!M35+'4.กุดจับ'!M35+'5.น้ำโสม กรอกมา 12 เดือน'!M35+'6.วังสามหมอ กรอกแค่ปี 69มา'!M35+'7.ไชยวาน'!M35+'8.ห้วยเกิ้ง กรอกแค่ปี 69มา'!M35+'9.ประจักษ์ศิลปาคม'!M35+'10.สร้างคอม กรอกแค่ปี 69มา'!M35+'11.ทุ่งฝน ใส่12เดือนมา'!M35+'12.นายูง กรอกแค่ปี 69มา'!M35+'13.หนองวัวซอ'!M35+'14.พิบูลย์รักษ์'!M35+'15.หนองหาน'!M35+'16.กุมภวาปี กรอกแค่ปี 69มา'!M35+'17.กู่แก้ว'!M35+'18.บ้านดุง กรอกแค่ปี 69มา'!M35+'19.หนองแสง กรอกแค่ปี 69มา'!M35+'20.บ้านผือ '!M35+'21.โนนสะอาด'!M35</f>
        <v>0</v>
      </c>
      <c r="N35" s="110" t="e">
        <f>+'1.อุดรธานี'!N35+'2.เพ็ญ'!N35+'3.ศรีธาตุ'!N35+'4.กุดจับ'!N35+'5.น้ำโสม กรอกมา 12 เดือน'!N35+'6.วังสามหมอ กรอกแค่ปี 69มา'!N35+'7.ไชยวาน'!N35+'8.ห้วยเกิ้ง กรอกแค่ปี 69มา'!N35+'9.ประจักษ์ศิลปาคม'!N35+'10.สร้างคอม กรอกแค่ปี 69มา'!N35+'11.ทุ่งฝน ใส่12เดือนมา'!N35+'12.นายูง กรอกแค่ปี 69มา'!N35+'13.หนองวัวซอ'!N35+'14.พิบูลย์รักษ์'!N35+'15.หนองหาน'!N35+'16.กุมภวาปี กรอกแค่ปี 69มา'!N35+'17.กู่แก้ว'!N35+'18.บ้านดุง กรอกแค่ปี 69มา'!N35+'19.หนองแสง กรอกแค่ปี 69มา'!N35+'20.บ้านผือ '!N35+'21.โนนสะอาด'!N35</f>
        <v>#VALUE!</v>
      </c>
      <c r="O35" s="110">
        <f>+'1.อุดรธานี'!O35+'2.เพ็ญ'!O35+'3.ศรีธาตุ'!O35+'4.กุดจับ'!O35+'5.น้ำโสม กรอกมา 12 เดือน'!O35+'6.วังสามหมอ กรอกแค่ปี 69มา'!O35+'7.ไชยวาน'!O35+'8.ห้วยเกิ้ง กรอกแค่ปี 69มา'!O35+'9.ประจักษ์ศิลปาคม'!O35+'10.สร้างคอม กรอกแค่ปี 69มา'!O35+'11.ทุ่งฝน ใส่12เดือนมา'!O35+'12.นายูง กรอกแค่ปี 69มา'!O35+'13.หนองวัวซอ'!O35+'14.พิบูลย์รักษ์'!O35+'15.หนองหาน'!O35+'16.กุมภวาปี กรอกแค่ปี 69มา'!O35+'17.กู่แก้ว'!O35+'18.บ้านดุง กรอกแค่ปี 69มา'!O35+'19.หนองแสง กรอกแค่ปี 69มา'!O35+'20.บ้านผือ '!O35+'21.โนนสะอาด'!O35</f>
        <v>0</v>
      </c>
      <c r="P35" s="110" t="e">
        <f>+'1.อุดรธานี'!P35+'2.เพ็ญ'!P35+'3.ศรีธาตุ'!P35+'4.กุดจับ'!P35+'5.น้ำโสม กรอกมา 12 เดือน'!P35+'6.วังสามหมอ กรอกแค่ปี 69มา'!P35+'7.ไชยวาน'!P35+'8.ห้วยเกิ้ง กรอกแค่ปี 69มา'!P35+'9.ประจักษ์ศิลปาคม'!P35+'10.สร้างคอม กรอกแค่ปี 69มา'!P35+'11.ทุ่งฝน ใส่12เดือนมา'!P35+'12.นายูง กรอกแค่ปี 69มา'!P35+'13.หนองวัวซอ'!P35+'14.พิบูลย์รักษ์'!P35+'15.หนองหาน'!P35+'16.กุมภวาปี กรอกแค่ปี 69มา'!P35+'17.กู่แก้ว'!P35+'18.บ้านดุง กรอกแค่ปี 69มา'!P35+'19.หนองแสง กรอกแค่ปี 69มา'!P35+'20.บ้านผือ '!P35+'21.โนนสะอาด'!P35</f>
        <v>#VALUE!</v>
      </c>
      <c r="Q35" s="110">
        <f>+'1.อุดรธานี'!Q35+'2.เพ็ญ'!Q35+'3.ศรีธาตุ'!Q35+'4.กุดจับ'!Q35+'5.น้ำโสม กรอกมา 12 เดือน'!Q35+'6.วังสามหมอ กรอกแค่ปี 69มา'!Q35+'7.ไชยวาน'!Q35+'8.ห้วยเกิ้ง กรอกแค่ปี 69มา'!Q35+'9.ประจักษ์ศิลปาคม'!Q35+'10.สร้างคอม กรอกแค่ปี 69มา'!Q35+'11.ทุ่งฝน ใส่12เดือนมา'!Q35+'12.นายูง กรอกแค่ปี 69มา'!Q35+'13.หนองวัวซอ'!Q35+'14.พิบูลย์รักษ์'!Q35+'15.หนองหาน'!Q35+'16.กุมภวาปี กรอกแค่ปี 69มา'!Q35+'17.กู่แก้ว'!Q35+'18.บ้านดุง กรอกแค่ปี 69มา'!Q35+'19.หนองแสง กรอกแค่ปี 69มา'!Q35+'20.บ้านผือ '!Q35+'21.โนนสะอาด'!Q35</f>
        <v>0</v>
      </c>
      <c r="R35" s="110" t="e">
        <f>+'1.อุดรธานี'!R35+'2.เพ็ญ'!R35+'3.ศรีธาตุ'!R35+'4.กุดจับ'!R35+'5.น้ำโสม กรอกมา 12 เดือน'!R35+'6.วังสามหมอ กรอกแค่ปี 69มา'!R35+'7.ไชยวาน'!R35+'8.ห้วยเกิ้ง กรอกแค่ปี 69มา'!R35+'9.ประจักษ์ศิลปาคม'!R35+'10.สร้างคอม กรอกแค่ปี 69มา'!R35+'11.ทุ่งฝน ใส่12เดือนมา'!R35+'12.นายูง กรอกแค่ปี 69มา'!R35+'13.หนองวัวซอ'!R35+'14.พิบูลย์รักษ์'!R35+'15.หนองหาน'!R35+'16.กุมภวาปี กรอกแค่ปี 69มา'!R35+'17.กู่แก้ว'!R35+'18.บ้านดุง กรอกแค่ปี 69มา'!R35+'19.หนองแสง กรอกแค่ปี 69มา'!R35+'20.บ้านผือ '!R35+'21.โนนสะอาด'!R35</f>
        <v>#VALUE!</v>
      </c>
      <c r="S35" s="110">
        <f>+'1.อุดรธานี'!S35+'2.เพ็ญ'!S35+'3.ศรีธาตุ'!S35+'4.กุดจับ'!S35+'5.น้ำโสม กรอกมา 12 เดือน'!S35+'6.วังสามหมอ กรอกแค่ปี 69มา'!S35+'7.ไชยวาน'!S35+'8.ห้วยเกิ้ง กรอกแค่ปี 69มา'!S35+'9.ประจักษ์ศิลปาคม'!S35+'10.สร้างคอม กรอกแค่ปี 69มา'!S35+'11.ทุ่งฝน ใส่12เดือนมา'!S35+'12.นายูง กรอกแค่ปี 69มา'!S35+'13.หนองวัวซอ'!S35+'14.พิบูลย์รักษ์'!S35+'15.หนองหาน'!S35+'16.กุมภวาปี กรอกแค่ปี 69มา'!S35+'17.กู่แก้ว'!S35+'18.บ้านดุง กรอกแค่ปี 69มา'!S35+'19.หนองแสง กรอกแค่ปี 69มา'!S35+'20.บ้านผือ '!S35+'21.โนนสะอาด'!S35</f>
        <v>0</v>
      </c>
      <c r="T35" s="110" t="e">
        <f>+'1.อุดรธานี'!T35+'2.เพ็ญ'!T35+'3.ศรีธาตุ'!T35+'4.กุดจับ'!T35+'5.น้ำโสม กรอกมา 12 เดือน'!T35+'6.วังสามหมอ กรอกแค่ปี 69มา'!T35+'7.ไชยวาน'!T35+'8.ห้วยเกิ้ง กรอกแค่ปี 69มา'!T35+'9.ประจักษ์ศิลปาคม'!T35+'10.สร้างคอม กรอกแค่ปี 69มา'!T35+'11.ทุ่งฝน ใส่12เดือนมา'!T35+'12.นายูง กรอกแค่ปี 69มา'!T35+'13.หนองวัวซอ'!T35+'14.พิบูลย์รักษ์'!T35+'15.หนองหาน'!T35+'16.กุมภวาปี กรอกแค่ปี 69มา'!T35+'17.กู่แก้ว'!T35+'18.บ้านดุง กรอกแค่ปี 69มา'!T35+'19.หนองแสง กรอกแค่ปี 69มา'!T35+'20.บ้านผือ '!T35+'21.โนนสะอาด'!T35</f>
        <v>#VALUE!</v>
      </c>
      <c r="U35" s="110">
        <f>+'1.อุดรธานี'!U35+'2.เพ็ญ'!U35+'3.ศรีธาตุ'!U35+'4.กุดจับ'!U35+'5.น้ำโสม กรอกมา 12 เดือน'!U35+'6.วังสามหมอ กรอกแค่ปี 69มา'!U35+'7.ไชยวาน'!U35+'8.ห้วยเกิ้ง กรอกแค่ปี 69มา'!U35+'9.ประจักษ์ศิลปาคม'!U35+'10.สร้างคอม กรอกแค่ปี 69มา'!U35+'11.ทุ่งฝน ใส่12เดือนมา'!U35+'12.นายูง กรอกแค่ปี 69มา'!U35+'13.หนองวัวซอ'!U35+'14.พิบูลย์รักษ์'!U35+'15.หนองหาน'!U35+'16.กุมภวาปี กรอกแค่ปี 69มา'!U35+'17.กู่แก้ว'!U35+'18.บ้านดุง กรอกแค่ปี 69มา'!U35+'19.หนองแสง กรอกแค่ปี 69มา'!U35+'20.บ้านผือ '!U35+'21.โนนสะอาด'!U35</f>
        <v>0</v>
      </c>
      <c r="V35" s="110" t="e">
        <f>+'1.อุดรธานี'!V35+'2.เพ็ญ'!V35+'3.ศรีธาตุ'!V35+'4.กุดจับ'!V35+'5.น้ำโสม กรอกมา 12 เดือน'!V35+'6.วังสามหมอ กรอกแค่ปี 69มา'!V35+'7.ไชยวาน'!V35+'8.ห้วยเกิ้ง กรอกแค่ปี 69มา'!V35+'9.ประจักษ์ศิลปาคม'!V35+'10.สร้างคอม กรอกแค่ปี 69มา'!V35+'11.ทุ่งฝน ใส่12เดือนมา'!V35+'12.นายูง กรอกแค่ปี 69มา'!V35+'13.หนองวัวซอ'!V35+'14.พิบูลย์รักษ์'!V35+'15.หนองหาน'!V35+'16.กุมภวาปี กรอกแค่ปี 69มา'!V35+'17.กู่แก้ว'!V35+'18.บ้านดุง กรอกแค่ปี 69มา'!V35+'19.หนองแสง กรอกแค่ปี 69มา'!V35+'20.บ้านผือ '!V35+'21.โนนสะอาด'!V35</f>
        <v>#VALUE!</v>
      </c>
      <c r="W35" s="110">
        <f>+'1.อุดรธานี'!W35+'2.เพ็ญ'!W35+'3.ศรีธาตุ'!W35+'4.กุดจับ'!W35+'5.น้ำโสม กรอกมา 12 เดือน'!W35+'6.วังสามหมอ กรอกแค่ปี 69มา'!W35+'7.ไชยวาน'!W35+'8.ห้วยเกิ้ง กรอกแค่ปี 69มา'!W35+'9.ประจักษ์ศิลปาคม'!W35+'10.สร้างคอม กรอกแค่ปี 69มา'!W35+'11.ทุ่งฝน ใส่12เดือนมา'!W35+'12.นายูง กรอกแค่ปี 69มา'!W35+'13.หนองวัวซอ'!W35+'14.พิบูลย์รักษ์'!W35+'15.หนองหาน'!W35+'16.กุมภวาปี กรอกแค่ปี 69มา'!W35+'17.กู่แก้ว'!W35+'18.บ้านดุง กรอกแค่ปี 69มา'!W35+'19.หนองแสง กรอกแค่ปี 69มา'!W35+'20.บ้านผือ '!W35+'21.โนนสะอาด'!W35</f>
        <v>0</v>
      </c>
      <c r="X35" s="110" t="e">
        <f>+'1.อุดรธานี'!X35+'2.เพ็ญ'!X35+'3.ศรีธาตุ'!X35+'4.กุดจับ'!X35+'5.น้ำโสม กรอกมา 12 เดือน'!X35+'6.วังสามหมอ กรอกแค่ปี 69มา'!X35+'7.ไชยวาน'!X35+'8.ห้วยเกิ้ง กรอกแค่ปี 69มา'!X35+'9.ประจักษ์ศิลปาคม'!X35+'10.สร้างคอม กรอกแค่ปี 69มา'!X35+'11.ทุ่งฝน ใส่12เดือนมา'!X35+'12.นายูง กรอกแค่ปี 69มา'!X35+'13.หนองวัวซอ'!X35+'14.พิบูลย์รักษ์'!X35+'15.หนองหาน'!X35+'16.กุมภวาปี กรอกแค่ปี 69มา'!X35+'17.กู่แก้ว'!X35+'18.บ้านดุง กรอกแค่ปี 69มา'!X35+'19.หนองแสง กรอกแค่ปี 69มา'!X35+'20.บ้านผือ '!X35+'21.โนนสะอาด'!X35</f>
        <v>#VALUE!</v>
      </c>
      <c r="Y35" s="110">
        <f>+'1.อุดรธานี'!Y35+'2.เพ็ญ'!Y35+'3.ศรีธาตุ'!Y35+'4.กุดจับ'!Y35+'5.น้ำโสม กรอกมา 12 เดือน'!Y35+'6.วังสามหมอ กรอกแค่ปี 69มา'!Y35+'7.ไชยวาน'!Y35+'8.ห้วยเกิ้ง กรอกแค่ปี 69มา'!Y35+'9.ประจักษ์ศิลปาคม'!Y35+'10.สร้างคอม กรอกแค่ปี 69มา'!Y35+'11.ทุ่งฝน ใส่12เดือนมา'!Y35+'12.นายูง กรอกแค่ปี 69มา'!Y35+'13.หนองวัวซอ'!Y35+'14.พิบูลย์รักษ์'!Y35+'15.หนองหาน'!Y35+'16.กุมภวาปี กรอกแค่ปี 69มา'!Y35+'17.กู่แก้ว'!Y35+'18.บ้านดุง กรอกแค่ปี 69มา'!Y35+'19.หนองแสง กรอกแค่ปี 69มา'!Y35+'20.บ้านผือ '!Y35+'21.โนนสะอาด'!Y35</f>
        <v>0</v>
      </c>
      <c r="Z35" s="110" t="e">
        <f>+'1.อุดรธานี'!Z35+'2.เพ็ญ'!Z35+'3.ศรีธาตุ'!Z35+'4.กุดจับ'!Z35+'5.น้ำโสม กรอกมา 12 เดือน'!Z35+'6.วังสามหมอ กรอกแค่ปี 69มา'!Z35+'7.ไชยวาน'!Z35+'8.ห้วยเกิ้ง กรอกแค่ปี 69มา'!Z35+'9.ประจักษ์ศิลปาคม'!Z35+'10.สร้างคอม กรอกแค่ปี 69มา'!Z35+'11.ทุ่งฝน ใส่12เดือนมา'!Z35+'12.นายูง กรอกแค่ปี 69มา'!Z35+'13.หนองวัวซอ'!Z35+'14.พิบูลย์รักษ์'!Z35+'15.หนองหาน'!Z35+'16.กุมภวาปี กรอกแค่ปี 69มา'!Z35+'17.กู่แก้ว'!Z35+'18.บ้านดุง กรอกแค่ปี 69มา'!Z35+'19.หนองแสง กรอกแค่ปี 69มา'!Z35+'20.บ้านผือ '!Z35+'21.โนนสะอาด'!Z35</f>
        <v>#VALUE!</v>
      </c>
      <c r="AA35" s="110">
        <f>+'1.อุดรธานี'!AA35+'2.เพ็ญ'!AA35+'3.ศรีธาตุ'!AA35+'4.กุดจับ'!AA35+'5.น้ำโสม กรอกมา 12 เดือน'!AA35+'6.วังสามหมอ กรอกแค่ปี 69มา'!AA35+'7.ไชยวาน'!AA35+'8.ห้วยเกิ้ง กรอกแค่ปี 69มา'!AA35+'9.ประจักษ์ศิลปาคม'!AA35+'10.สร้างคอม กรอกแค่ปี 69มา'!AA35+'11.ทุ่งฝน ใส่12เดือนมา'!AA35+'12.นายูง กรอกแค่ปี 69มา'!AA35+'13.หนองวัวซอ'!AA35+'14.พิบูลย์รักษ์'!AA35+'15.หนองหาน'!AA35+'16.กุมภวาปี กรอกแค่ปี 69มา'!AA35+'17.กู่แก้ว'!AA35+'18.บ้านดุง กรอกแค่ปี 69มา'!AA35+'19.หนองแสง กรอกแค่ปี 69มา'!AA35+'20.บ้านผือ '!AA35+'21.โนนสะอาด'!AA35</f>
        <v>0</v>
      </c>
      <c r="AB35" s="110" t="e">
        <f>+'1.อุดรธานี'!AB35+'2.เพ็ญ'!AB35+'3.ศรีธาตุ'!AB35+'4.กุดจับ'!AB35+'5.น้ำโสม กรอกมา 12 เดือน'!AB35+'6.วังสามหมอ กรอกแค่ปี 69มา'!AB35+'7.ไชยวาน'!AB35+'8.ห้วยเกิ้ง กรอกแค่ปี 69มา'!AB35+'9.ประจักษ์ศิลปาคม'!AB35+'10.สร้างคอม กรอกแค่ปี 69มา'!AB35+'11.ทุ่งฝน ใส่12เดือนมา'!AB35+'12.นายูง กรอกแค่ปี 69มา'!AB35+'13.หนองวัวซอ'!AB35+'14.พิบูลย์รักษ์'!AB35+'15.หนองหาน'!AB35+'16.กุมภวาปี กรอกแค่ปี 69มา'!AB35+'17.กู่แก้ว'!AB35+'18.บ้านดุง กรอกแค่ปี 69มา'!AB35+'19.หนองแสง กรอกแค่ปี 69มา'!AB35+'20.บ้านผือ '!AB35+'21.โนนสะอาด'!AB35</f>
        <v>#VALUE!</v>
      </c>
      <c r="AC35" s="110">
        <f>+'1.อุดรธานี'!AC35+'2.เพ็ญ'!AC35+'3.ศรีธาตุ'!AC35+'4.กุดจับ'!AC35+'5.น้ำโสม กรอกมา 12 เดือน'!AC35+'6.วังสามหมอ กรอกแค่ปี 69มา'!AC35+'7.ไชยวาน'!AC35+'8.ห้วยเกิ้ง กรอกแค่ปี 69มา'!AC35+'9.ประจักษ์ศิลปาคม'!AC35+'10.สร้างคอม กรอกแค่ปี 69มา'!AC35+'11.ทุ่งฝน ใส่12เดือนมา'!AC35+'12.นายูง กรอกแค่ปี 69มา'!AC35+'13.หนองวัวซอ'!AC35+'14.พิบูลย์รักษ์'!AC35+'15.หนองหาน'!AC35+'16.กุมภวาปี กรอกแค่ปี 69มา'!AC35+'17.กู่แก้ว'!AC35+'18.บ้านดุง กรอกแค่ปี 69มา'!AC35+'19.หนองแสง กรอกแค่ปี 69มา'!AC35+'20.บ้านผือ '!AC35+'21.โนนสะอาด'!AC35</f>
        <v>0</v>
      </c>
      <c r="AD35" s="110" t="e">
        <f t="shared" si="9"/>
        <v>#VALUE!</v>
      </c>
      <c r="AE35" s="111" t="e">
        <f t="shared" si="10"/>
        <v>#VALUE!</v>
      </c>
      <c r="AF35" s="110" t="e">
        <f t="shared" si="11"/>
        <v>#VALUE!</v>
      </c>
      <c r="AG35" s="111" t="e">
        <f t="shared" si="12"/>
        <v>#VALUE!</v>
      </c>
    </row>
    <row r="36" spans="2:33" ht="24" customHeight="1">
      <c r="B36" s="109"/>
      <c r="C36" s="109"/>
      <c r="D36" s="109" t="s">
        <v>48</v>
      </c>
      <c r="E36" s="110">
        <f>+'1.อุดรธานี'!E36+'2.เพ็ญ'!E36+'3.ศรีธาตุ'!E36+'4.กุดจับ'!E36+'5.น้ำโสม กรอกมา 12 เดือน'!E36+'6.วังสามหมอ กรอกแค่ปี 69มา'!E36+'7.ไชยวาน'!E36+'8.ห้วยเกิ้ง กรอกแค่ปี 69มา'!E36+'9.ประจักษ์ศิลปาคม'!E36+'10.สร้างคอม กรอกแค่ปี 69มา'!E36+'11.ทุ่งฝน ใส่12เดือนมา'!E36+'12.นายูง กรอกแค่ปี 69มา'!E36+'13.หนองวัวซอ'!E36+'14.พิบูลย์รักษ์'!E36+'15.หนองหาน'!E36+'16.กุมภวาปี กรอกแค่ปี 69มา'!E36+'17.กู่แก้ว'!E36+'18.บ้านดุง กรอกแค่ปี 69มา'!E36+'19.หนองแสง กรอกแค่ปี 69มา'!E36+'20.บ้านผือ '!E36+'21.โนนสะอาด'!E36</f>
        <v>9596659.4199999999</v>
      </c>
      <c r="F36" s="110">
        <f>+'1.อุดรธานี'!F36+'2.เพ็ญ'!F36+'3.ศรีธาตุ'!F36+'4.กุดจับ'!F36+'5.น้ำโสม กรอกมา 12 เดือน'!F36+'6.วังสามหมอ กรอกแค่ปี 69มา'!F36+'7.ไชยวาน'!F36+'8.ห้วยเกิ้ง กรอกแค่ปี 69มา'!F36+'9.ประจักษ์ศิลปาคม'!F36+'10.สร้างคอม กรอกแค่ปี 69มา'!F36+'11.ทุ่งฝน ใส่12เดือนมา'!F36+'12.นายูง กรอกแค่ปี 69มา'!F36+'13.หนองวัวซอ'!F36+'14.พิบูลย์รักษ์'!F36+'15.หนองหาน'!F36+'16.กุมภวาปี กรอกแค่ปี 69มา'!F36+'17.กู่แก้ว'!F36+'18.บ้านดุง กรอกแค่ปี 69มา'!F36+'19.หนองแสง กรอกแค่ปี 69มา'!F36+'20.บ้านผือ '!F36+'21.โนนสะอาด'!F36</f>
        <v>587949</v>
      </c>
      <c r="G36" s="110">
        <f>+'1.อุดรธานี'!G36+'2.เพ็ญ'!G36+'3.ศรีธาตุ'!G36+'4.กุดจับ'!G36+'5.น้ำโสม กรอกมา 12 เดือน'!G36+'6.วังสามหมอ กรอกแค่ปี 69มา'!G36+'7.ไชยวาน'!G36+'8.ห้วยเกิ้ง กรอกแค่ปี 69มา'!G36+'9.ประจักษ์ศิลปาคม'!G36+'10.สร้างคอม กรอกแค่ปี 69มา'!G36+'11.ทุ่งฝน ใส่12เดือนมา'!G36+'12.นายูง กรอกแค่ปี 69มา'!G36+'13.หนองวัวซอ'!G36+'14.พิบูลย์รักษ์'!G36+'15.หนองหาน'!G36+'16.กุมภวาปี กรอกแค่ปี 69มา'!G36+'17.กู่แก้ว'!G36+'18.บ้านดุง กรอกแค่ปี 69มา'!G36+'19.หนองแสง กรอกแค่ปี 69มา'!G36+'20.บ้านผือ '!G36+'21.โนนสะอาด'!G36</f>
        <v>300000</v>
      </c>
      <c r="H36" s="110">
        <f>+'1.อุดรธานี'!H36+'2.เพ็ญ'!H36+'3.ศรีธาตุ'!H36+'4.กุดจับ'!H36+'5.น้ำโสม กรอกมา 12 เดือน'!H36+'6.วังสามหมอ กรอกแค่ปี 69มา'!H36+'7.ไชยวาน'!H36+'8.ห้วยเกิ้ง กรอกแค่ปี 69มา'!H36+'9.ประจักษ์ศิลปาคม'!H36+'10.สร้างคอม กรอกแค่ปี 69มา'!H36+'11.ทุ่งฝน ใส่12เดือนมา'!H36+'12.นายูง กรอกแค่ปี 69มา'!H36+'13.หนองวัวซอ'!H36+'14.พิบูลย์รักษ์'!H36+'15.หนองหาน'!H36+'16.กุมภวาปี กรอกแค่ปี 69มา'!H36+'17.กู่แก้ว'!H36+'18.บ้านดุง กรอกแค่ปี 69มา'!H36+'19.หนองแสง กรอกแค่ปี 69มา'!H36+'20.บ้านผือ '!H36+'21.โนนสะอาด'!H36</f>
        <v>32000</v>
      </c>
      <c r="I36" s="110">
        <f>+'1.อุดรธานี'!I36+'2.เพ็ญ'!I36+'3.ศรีธาตุ'!I36+'4.กุดจับ'!I36+'5.น้ำโสม กรอกมา 12 เดือน'!I36+'6.วังสามหมอ กรอกแค่ปี 69มา'!I36+'7.ไชยวาน'!I36+'8.ห้วยเกิ้ง กรอกแค่ปี 69มา'!I36+'9.ประจักษ์ศิลปาคม'!I36+'10.สร้างคอม กรอกแค่ปี 69มา'!I36+'11.ทุ่งฝน ใส่12เดือนมา'!I36+'12.นายูง กรอกแค่ปี 69มา'!I36+'13.หนองวัวซอ'!I36+'14.พิบูลย์รักษ์'!I36+'15.หนองหาน'!I36+'16.กุมภวาปี กรอกแค่ปี 69มา'!I36+'17.กู่แก้ว'!I36+'18.บ้านดุง กรอกแค่ปี 69มา'!I36+'19.หนองแสง กรอกแค่ปี 69มา'!I36+'20.บ้านผือ '!I36+'21.โนนสะอาด'!I36</f>
        <v>0</v>
      </c>
      <c r="J36" s="110">
        <f>+'1.อุดรธานี'!J36+'2.เพ็ญ'!J36+'3.ศรีธาตุ'!J36+'4.กุดจับ'!J36+'5.น้ำโสม กรอกมา 12 เดือน'!J36+'6.วังสามหมอ กรอกแค่ปี 69มา'!J36+'7.ไชยวาน'!J36+'8.ห้วยเกิ้ง กรอกแค่ปี 69มา'!J36+'9.ประจักษ์ศิลปาคม'!J36+'10.สร้างคอม กรอกแค่ปี 69มา'!J36+'11.ทุ่งฝน ใส่12เดือนมา'!J36+'12.นายูง กรอกแค่ปี 69มา'!J36+'13.หนองวัวซอ'!J36+'14.พิบูลย์รักษ์'!J36+'15.หนองหาน'!J36+'16.กุมภวาปี กรอกแค่ปี 69มา'!J36+'17.กู่แก้ว'!J36+'18.บ้านดุง กรอกแค่ปี 69มา'!J36+'19.หนองแสง กรอกแค่ปี 69มา'!J36+'20.บ้านผือ '!J36+'21.โนนสะอาด'!J36</f>
        <v>21500</v>
      </c>
      <c r="K36" s="110">
        <f>+'1.อุดรธานี'!K36+'2.เพ็ญ'!K36+'3.ศรีธาตุ'!K36+'4.กุดจับ'!K36+'5.น้ำโสม กรอกมา 12 เดือน'!K36+'6.วังสามหมอ กรอกแค่ปี 69มา'!K36+'7.ไชยวาน'!K36+'8.ห้วยเกิ้ง กรอกแค่ปี 69มา'!K36+'9.ประจักษ์ศิลปาคม'!K36+'10.สร้างคอม กรอกแค่ปี 69มา'!K36+'11.ทุ่งฝน ใส่12เดือนมา'!K36+'12.นายูง กรอกแค่ปี 69มา'!K36+'13.หนองวัวซอ'!K36+'14.พิบูลย์รักษ์'!K36+'15.หนองหาน'!K36+'16.กุมภวาปี กรอกแค่ปี 69มา'!K36+'17.กู่แก้ว'!K36+'18.บ้านดุง กรอกแค่ปี 69มา'!K36+'19.หนองแสง กรอกแค่ปี 69มา'!K36+'20.บ้านผือ '!K36+'21.โนนสะอาด'!K36</f>
        <v>0</v>
      </c>
      <c r="L36" s="110">
        <f>+'1.อุดรธานี'!L36+'2.เพ็ญ'!L36+'3.ศรีธาตุ'!L36+'4.กุดจับ'!L36+'5.น้ำโสม กรอกมา 12 เดือน'!L36+'6.วังสามหมอ กรอกแค่ปี 69มา'!L36+'7.ไชยวาน'!L36+'8.ห้วยเกิ้ง กรอกแค่ปี 69มา'!L36+'9.ประจักษ์ศิลปาคม'!L36+'10.สร้างคอม กรอกแค่ปี 69มา'!L36+'11.ทุ่งฝน ใส่12เดือนมา'!L36+'12.นายูง กรอกแค่ปี 69มา'!L36+'13.หนองวัวซอ'!L36+'14.พิบูลย์รักษ์'!L36+'15.หนองหาน'!L36+'16.กุมภวาปี กรอกแค่ปี 69มา'!L36+'17.กู่แก้ว'!L36+'18.บ้านดุง กรอกแค่ปี 69มา'!L36+'19.หนองแสง กรอกแค่ปี 69มา'!L36+'20.บ้านผือ '!L36+'21.โนนสะอาด'!L36</f>
        <v>21500</v>
      </c>
      <c r="M36" s="110">
        <f>+'1.อุดรธานี'!M36+'2.เพ็ญ'!M36+'3.ศรีธาตุ'!M36+'4.กุดจับ'!M36+'5.น้ำโสม กรอกมา 12 เดือน'!M36+'6.วังสามหมอ กรอกแค่ปี 69มา'!M36+'7.ไชยวาน'!M36+'8.ห้วยเกิ้ง กรอกแค่ปี 69มา'!M36+'9.ประจักษ์ศิลปาคม'!M36+'10.สร้างคอม กรอกแค่ปี 69มา'!M36+'11.ทุ่งฝน ใส่12เดือนมา'!M36+'12.นายูง กรอกแค่ปี 69มา'!M36+'13.หนองวัวซอ'!M36+'14.พิบูลย์รักษ์'!M36+'15.หนองหาน'!M36+'16.กุมภวาปี กรอกแค่ปี 69มา'!M36+'17.กู่แก้ว'!M36+'18.บ้านดุง กรอกแค่ปี 69มา'!M36+'19.หนองแสง กรอกแค่ปี 69มา'!M36+'20.บ้านผือ '!M36+'21.โนนสะอาด'!M36</f>
        <v>0</v>
      </c>
      <c r="N36" s="110">
        <f>+'1.อุดรธานี'!N36+'2.เพ็ญ'!N36+'3.ศรีธาตุ'!N36+'4.กุดจับ'!N36+'5.น้ำโสม กรอกมา 12 เดือน'!N36+'6.วังสามหมอ กรอกแค่ปี 69มา'!N36+'7.ไชยวาน'!N36+'8.ห้วยเกิ้ง กรอกแค่ปี 69มา'!N36+'9.ประจักษ์ศิลปาคม'!N36+'10.สร้างคอม กรอกแค่ปี 69มา'!N36+'11.ทุ่งฝน ใส่12เดือนมา'!N36+'12.นายูง กรอกแค่ปี 69มา'!N36+'13.หนองวัวซอ'!N36+'14.พิบูลย์รักษ์'!N36+'15.หนองหาน'!N36+'16.กุมภวาปี กรอกแค่ปี 69มา'!N36+'17.กู่แก้ว'!N36+'18.บ้านดุง กรอกแค่ปี 69มา'!N36+'19.หนองแสง กรอกแค่ปี 69มา'!N36+'20.บ้านผือ '!N36+'21.โนนสะอาด'!N36</f>
        <v>22500</v>
      </c>
      <c r="O36" s="110">
        <f>+'1.อุดรธานี'!O36+'2.เพ็ญ'!O36+'3.ศรีธาตุ'!O36+'4.กุดจับ'!O36+'5.น้ำโสม กรอกมา 12 เดือน'!O36+'6.วังสามหมอ กรอกแค่ปี 69มา'!O36+'7.ไชยวาน'!O36+'8.ห้วยเกิ้ง กรอกแค่ปี 69มา'!O36+'9.ประจักษ์ศิลปาคม'!O36+'10.สร้างคอม กรอกแค่ปี 69มา'!O36+'11.ทุ่งฝน ใส่12เดือนมา'!O36+'12.นายูง กรอกแค่ปี 69มา'!O36+'13.หนองวัวซอ'!O36+'14.พิบูลย์รักษ์'!O36+'15.หนองหาน'!O36+'16.กุมภวาปี กรอกแค่ปี 69มา'!O36+'17.กู่แก้ว'!O36+'18.บ้านดุง กรอกแค่ปี 69มา'!O36+'19.หนองแสง กรอกแค่ปี 69มา'!O36+'20.บ้านผือ '!O36+'21.โนนสะอาด'!O36</f>
        <v>0</v>
      </c>
      <c r="P36" s="110">
        <f>+'1.อุดรธานี'!P36+'2.เพ็ญ'!P36+'3.ศรีธาตุ'!P36+'4.กุดจับ'!P36+'5.น้ำโสม กรอกมา 12 เดือน'!P36+'6.วังสามหมอ กรอกแค่ปี 69มา'!P36+'7.ไชยวาน'!P36+'8.ห้วยเกิ้ง กรอกแค่ปี 69มา'!P36+'9.ประจักษ์ศิลปาคม'!P36+'10.สร้างคอม กรอกแค่ปี 69มา'!P36+'11.ทุ่งฝน ใส่12เดือนมา'!P36+'12.นายูง กรอกแค่ปี 69มา'!P36+'13.หนองวัวซอ'!P36+'14.พิบูลย์รักษ์'!P36+'15.หนองหาน'!P36+'16.กุมภวาปี กรอกแค่ปี 69มา'!P36+'17.กู่แก้ว'!P36+'18.บ้านดุง กรอกแค่ปี 69มา'!P36+'19.หนองแสง กรอกแค่ปี 69มา'!P36+'20.บ้านผือ '!P36+'21.โนนสะอาด'!P36</f>
        <v>21500</v>
      </c>
      <c r="Q36" s="110">
        <f>+'1.อุดรธานี'!Q36+'2.เพ็ญ'!Q36+'3.ศรีธาตุ'!Q36+'4.กุดจับ'!Q36+'5.น้ำโสม กรอกมา 12 เดือน'!Q36+'6.วังสามหมอ กรอกแค่ปี 69มา'!Q36+'7.ไชยวาน'!Q36+'8.ห้วยเกิ้ง กรอกแค่ปี 69มา'!Q36+'9.ประจักษ์ศิลปาคม'!Q36+'10.สร้างคอม กรอกแค่ปี 69มา'!Q36+'11.ทุ่งฝน ใส่12เดือนมา'!Q36+'12.นายูง กรอกแค่ปี 69มา'!Q36+'13.หนองวัวซอ'!Q36+'14.พิบูลย์รักษ์'!Q36+'15.หนองหาน'!Q36+'16.กุมภวาปี กรอกแค่ปี 69มา'!Q36+'17.กู่แก้ว'!Q36+'18.บ้านดุง กรอกแค่ปี 69มา'!Q36+'19.หนองแสง กรอกแค่ปี 69มา'!Q36+'20.บ้านผือ '!Q36+'21.โนนสะอาด'!Q36</f>
        <v>0</v>
      </c>
      <c r="R36" s="110">
        <f>+'1.อุดรธานี'!R36+'2.เพ็ญ'!R36+'3.ศรีธาตุ'!R36+'4.กุดจับ'!R36+'5.น้ำโสม กรอกมา 12 เดือน'!R36+'6.วังสามหมอ กรอกแค่ปี 69มา'!R36+'7.ไชยวาน'!R36+'8.ห้วยเกิ้ง กรอกแค่ปี 69มา'!R36+'9.ประจักษ์ศิลปาคม'!R36+'10.สร้างคอม กรอกแค่ปี 69มา'!R36+'11.ทุ่งฝน ใส่12เดือนมา'!R36+'12.นายูง กรอกแค่ปี 69มา'!R36+'13.หนองวัวซอ'!R36+'14.พิบูลย์รักษ์'!R36+'15.หนองหาน'!R36+'16.กุมภวาปี กรอกแค่ปี 69มา'!R36+'17.กู่แก้ว'!R36+'18.บ้านดุง กรอกแค่ปี 69มา'!R36+'19.หนองแสง กรอกแค่ปี 69มา'!R36+'20.บ้านผือ '!R36+'21.โนนสะอาด'!R36</f>
        <v>23000</v>
      </c>
      <c r="S36" s="110">
        <f>+'1.อุดรธานี'!S36+'2.เพ็ญ'!S36+'3.ศรีธาตุ'!S36+'4.กุดจับ'!S36+'5.น้ำโสม กรอกมา 12 เดือน'!S36+'6.วังสามหมอ กรอกแค่ปี 69มา'!S36+'7.ไชยวาน'!S36+'8.ห้วยเกิ้ง กรอกแค่ปี 69มา'!S36+'9.ประจักษ์ศิลปาคม'!S36+'10.สร้างคอม กรอกแค่ปี 69มา'!S36+'11.ทุ่งฝน ใส่12เดือนมา'!S36+'12.นายูง กรอกแค่ปี 69มา'!S36+'13.หนองวัวซอ'!S36+'14.พิบูลย์รักษ์'!S36+'15.หนองหาน'!S36+'16.กุมภวาปี กรอกแค่ปี 69มา'!S36+'17.กู่แก้ว'!S36+'18.บ้านดุง กรอกแค่ปี 69มา'!S36+'19.หนองแสง กรอกแค่ปี 69มา'!S36+'20.บ้านผือ '!S36+'21.โนนสะอาด'!S36</f>
        <v>0</v>
      </c>
      <c r="T36" s="110">
        <f>+'1.อุดรธานี'!T36+'2.เพ็ญ'!T36+'3.ศรีธาตุ'!T36+'4.กุดจับ'!T36+'5.น้ำโสม กรอกมา 12 เดือน'!T36+'6.วังสามหมอ กรอกแค่ปี 69มา'!T36+'7.ไชยวาน'!T36+'8.ห้วยเกิ้ง กรอกแค่ปี 69มา'!T36+'9.ประจักษ์ศิลปาคม'!T36+'10.สร้างคอม กรอกแค่ปี 69มา'!T36+'11.ทุ่งฝน ใส่12เดือนมา'!T36+'12.นายูง กรอกแค่ปี 69มา'!T36+'13.หนองวัวซอ'!T36+'14.พิบูลย์รักษ์'!T36+'15.หนองหาน'!T36+'16.กุมภวาปี กรอกแค่ปี 69มา'!T36+'17.กู่แก้ว'!T36+'18.บ้านดุง กรอกแค่ปี 69มา'!T36+'19.หนองแสง กรอกแค่ปี 69มา'!T36+'20.บ้านผือ '!T36+'21.โนนสะอาด'!T36</f>
        <v>24500</v>
      </c>
      <c r="U36" s="110">
        <f>+'1.อุดรธานี'!U36+'2.เพ็ญ'!U36+'3.ศรีธาตุ'!U36+'4.กุดจับ'!U36+'5.น้ำโสม กรอกมา 12 เดือน'!U36+'6.วังสามหมอ กรอกแค่ปี 69มา'!U36+'7.ไชยวาน'!U36+'8.ห้วยเกิ้ง กรอกแค่ปี 69มา'!U36+'9.ประจักษ์ศิลปาคม'!U36+'10.สร้างคอม กรอกแค่ปี 69มา'!U36+'11.ทุ่งฝน ใส่12เดือนมา'!U36+'12.นายูง กรอกแค่ปี 69มา'!U36+'13.หนองวัวซอ'!U36+'14.พิบูลย์รักษ์'!U36+'15.หนองหาน'!U36+'16.กุมภวาปี กรอกแค่ปี 69มา'!U36+'17.กู่แก้ว'!U36+'18.บ้านดุง กรอกแค่ปี 69มา'!U36+'19.หนองแสง กรอกแค่ปี 69มา'!U36+'20.บ้านผือ '!U36+'21.โนนสะอาด'!U36</f>
        <v>0</v>
      </c>
      <c r="V36" s="110">
        <f>+'1.อุดรธานี'!V36+'2.เพ็ญ'!V36+'3.ศรีธาตุ'!V36+'4.กุดจับ'!V36+'5.น้ำโสม กรอกมา 12 เดือน'!V36+'6.วังสามหมอ กรอกแค่ปี 69มา'!V36+'7.ไชยวาน'!V36+'8.ห้วยเกิ้ง กรอกแค่ปี 69มา'!V36+'9.ประจักษ์ศิลปาคม'!V36+'10.สร้างคอม กรอกแค่ปี 69มา'!V36+'11.ทุ่งฝน ใส่12เดือนมา'!V36+'12.นายูง กรอกแค่ปี 69มา'!V36+'13.หนองวัวซอ'!V36+'14.พิบูลย์รักษ์'!V36+'15.หนองหาน'!V36+'16.กุมภวาปี กรอกแค่ปี 69มา'!V36+'17.กู่แก้ว'!V36+'18.บ้านดุง กรอกแค่ปี 69มา'!V36+'19.หนองแสง กรอกแค่ปี 69มา'!V36+'20.บ้านผือ '!V36+'21.โนนสะอาด'!V36</f>
        <v>24500</v>
      </c>
      <c r="W36" s="110">
        <f>+'1.อุดรธานี'!W36+'2.เพ็ญ'!W36+'3.ศรีธาตุ'!W36+'4.กุดจับ'!W36+'5.น้ำโสม กรอกมา 12 เดือน'!W36+'6.วังสามหมอ กรอกแค่ปี 69มา'!W36+'7.ไชยวาน'!W36+'8.ห้วยเกิ้ง กรอกแค่ปี 69มา'!W36+'9.ประจักษ์ศิลปาคม'!W36+'10.สร้างคอม กรอกแค่ปี 69มา'!W36+'11.ทุ่งฝน ใส่12เดือนมา'!W36+'12.นายูง กรอกแค่ปี 69มา'!W36+'13.หนองวัวซอ'!W36+'14.พิบูลย์รักษ์'!W36+'15.หนองหาน'!W36+'16.กุมภวาปี กรอกแค่ปี 69มา'!W36+'17.กู่แก้ว'!W36+'18.บ้านดุง กรอกแค่ปี 69มา'!W36+'19.หนองแสง กรอกแค่ปี 69มา'!W36+'20.บ้านผือ '!W36+'21.โนนสะอาด'!W36</f>
        <v>0</v>
      </c>
      <c r="X36" s="110">
        <f>+'1.อุดรธานี'!X36+'2.เพ็ญ'!X36+'3.ศรีธาตุ'!X36+'4.กุดจับ'!X36+'5.น้ำโสม กรอกมา 12 เดือน'!X36+'6.วังสามหมอ กรอกแค่ปี 69มา'!X36+'7.ไชยวาน'!X36+'8.ห้วยเกิ้ง กรอกแค่ปี 69มา'!X36+'9.ประจักษ์ศิลปาคม'!X36+'10.สร้างคอม กรอกแค่ปี 69มา'!X36+'11.ทุ่งฝน ใส่12เดือนมา'!X36+'12.นายูง กรอกแค่ปี 69มา'!X36+'13.หนองวัวซอ'!X36+'14.พิบูลย์รักษ์'!X36+'15.หนองหาน'!X36+'16.กุมภวาปี กรอกแค่ปี 69มา'!X36+'17.กู่แก้ว'!X36+'18.บ้านดุง กรอกแค่ปี 69มา'!X36+'19.หนองแสง กรอกแค่ปี 69มา'!X36+'20.บ้านผือ '!X36+'21.โนนสะอาด'!X36</f>
        <v>23000</v>
      </c>
      <c r="Y36" s="110">
        <f>+'1.อุดรธานี'!Y36+'2.เพ็ญ'!Y36+'3.ศรีธาตุ'!Y36+'4.กุดจับ'!Y36+'5.น้ำโสม กรอกมา 12 เดือน'!Y36+'6.วังสามหมอ กรอกแค่ปี 69มา'!Y36+'7.ไชยวาน'!Y36+'8.ห้วยเกิ้ง กรอกแค่ปี 69มา'!Y36+'9.ประจักษ์ศิลปาคม'!Y36+'10.สร้างคอม กรอกแค่ปี 69มา'!Y36+'11.ทุ่งฝน ใส่12เดือนมา'!Y36+'12.นายูง กรอกแค่ปี 69มา'!Y36+'13.หนองวัวซอ'!Y36+'14.พิบูลย์รักษ์'!Y36+'15.หนองหาน'!Y36+'16.กุมภวาปี กรอกแค่ปี 69มา'!Y36+'17.กู่แก้ว'!Y36+'18.บ้านดุง กรอกแค่ปี 69มา'!Y36+'19.หนองแสง กรอกแค่ปี 69มา'!Y36+'20.บ้านผือ '!Y36+'21.โนนสะอาด'!Y36</f>
        <v>0</v>
      </c>
      <c r="Z36" s="110">
        <f>+'1.อุดรธานี'!Z36+'2.เพ็ญ'!Z36+'3.ศรีธาตุ'!Z36+'4.กุดจับ'!Z36+'5.น้ำโสม กรอกมา 12 เดือน'!Z36+'6.วังสามหมอ กรอกแค่ปี 69มา'!Z36+'7.ไชยวาน'!Z36+'8.ห้วยเกิ้ง กรอกแค่ปี 69มา'!Z36+'9.ประจักษ์ศิลปาคม'!Z36+'10.สร้างคอม กรอกแค่ปี 69มา'!Z36+'11.ทุ่งฝน ใส่12เดือนมา'!Z36+'12.นายูง กรอกแค่ปี 69มา'!Z36+'13.หนองวัวซอ'!Z36+'14.พิบูลย์รักษ์'!Z36+'15.หนองหาน'!Z36+'16.กุมภวาปี กรอกแค่ปี 69มา'!Z36+'17.กู่แก้ว'!Z36+'18.บ้านดุง กรอกแค่ปี 69มา'!Z36+'19.หนองแสง กรอกแค่ปี 69มา'!Z36+'20.บ้านผือ '!Z36+'21.โนนสะอาด'!Z36</f>
        <v>24500</v>
      </c>
      <c r="AA36" s="110">
        <f>+'1.อุดรธานี'!AA36+'2.เพ็ญ'!AA36+'3.ศรีธาตุ'!AA36+'4.กุดจับ'!AA36+'5.น้ำโสม กรอกมา 12 เดือน'!AA36+'6.วังสามหมอ กรอกแค่ปี 69มา'!AA36+'7.ไชยวาน'!AA36+'8.ห้วยเกิ้ง กรอกแค่ปี 69มา'!AA36+'9.ประจักษ์ศิลปาคม'!AA36+'10.สร้างคอม กรอกแค่ปี 69มา'!AA36+'11.ทุ่งฝน ใส่12เดือนมา'!AA36+'12.นายูง กรอกแค่ปี 69มา'!AA36+'13.หนองวัวซอ'!AA36+'14.พิบูลย์รักษ์'!AA36+'15.หนองหาน'!AA36+'16.กุมภวาปี กรอกแค่ปี 69มา'!AA36+'17.กู่แก้ว'!AA36+'18.บ้านดุง กรอกแค่ปี 69มา'!AA36+'19.หนองแสง กรอกแค่ปี 69มา'!AA36+'20.บ้านผือ '!AA36+'21.โนนสะอาด'!AA36</f>
        <v>0</v>
      </c>
      <c r="AB36" s="110">
        <f>+'1.อุดรธานี'!AB36+'2.เพ็ญ'!AB36+'3.ศรีธาตุ'!AB36+'4.กุดจับ'!AB36+'5.น้ำโสม กรอกมา 12 เดือน'!AB36+'6.วังสามหมอ กรอกแค่ปี 69มา'!AB36+'7.ไชยวาน'!AB36+'8.ห้วยเกิ้ง กรอกแค่ปี 69มา'!AB36+'9.ประจักษ์ศิลปาคม'!AB36+'10.สร้างคอม กรอกแค่ปี 69มา'!AB36+'11.ทุ่งฝน ใส่12เดือนมา'!AB36+'12.นายูง กรอกแค่ปี 69มา'!AB36+'13.หนองวัวซอ'!AB36+'14.พิบูลย์รักษ์'!AB36+'15.หนองหาน'!AB36+'16.กุมภวาปี กรอกแค่ปี 69มา'!AB36+'17.กู่แก้ว'!AB36+'18.บ้านดุง กรอกแค่ปี 69มา'!AB36+'19.หนองแสง กรอกแค่ปี 69มา'!AB36+'20.บ้านผือ '!AB36+'21.โนนสะอาด'!AB36</f>
        <v>27000</v>
      </c>
      <c r="AC36" s="110">
        <f>+'1.อุดรธานี'!AC36+'2.เพ็ญ'!AC36+'3.ศรีธาตุ'!AC36+'4.กุดจับ'!AC36+'5.น้ำโสม กรอกมา 12 เดือน'!AC36+'6.วังสามหมอ กรอกแค่ปี 69มา'!AC36+'7.ไชยวาน'!AC36+'8.ห้วยเกิ้ง กรอกแค่ปี 69มา'!AC36+'9.ประจักษ์ศิลปาคม'!AC36+'10.สร้างคอม กรอกแค่ปี 69มา'!AC36+'11.ทุ่งฝน ใส่12เดือนมา'!AC36+'12.นายูง กรอกแค่ปี 69มา'!AC36+'13.หนองวัวซอ'!AC36+'14.พิบูลย์รักษ์'!AC36+'15.หนองหาน'!AC36+'16.กุมภวาปี กรอกแค่ปี 69มา'!AC36+'17.กู่แก้ว'!AC36+'18.บ้านดุง กรอกแค่ปี 69มา'!AC36+'19.หนองแสง กรอกแค่ปี 69มา'!AC36+'20.บ้านผือ '!AC36+'21.โนนสะอาด'!AC36</f>
        <v>0</v>
      </c>
      <c r="AD36" s="110">
        <f t="shared" si="9"/>
        <v>1153449</v>
      </c>
      <c r="AE36" s="111">
        <f t="shared" si="10"/>
        <v>12.019276182669824</v>
      </c>
      <c r="AF36" s="110">
        <f t="shared" si="11"/>
        <v>8443210.4199999999</v>
      </c>
      <c r="AG36" s="111">
        <f t="shared" si="12"/>
        <v>87.980723817330173</v>
      </c>
    </row>
    <row r="37" spans="2:33" ht="24" customHeight="1">
      <c r="B37" s="109"/>
      <c r="C37" s="109"/>
      <c r="D37" s="109" t="s">
        <v>50</v>
      </c>
      <c r="E37" s="110">
        <f>+'1.อุดรธานี'!E37+'2.เพ็ญ'!E37+'3.ศรีธาตุ'!E37+'4.กุดจับ'!E37+'5.น้ำโสม กรอกมา 12 เดือน'!E37+'6.วังสามหมอ กรอกแค่ปี 69มา'!E37+'7.ไชยวาน'!E37+'8.ห้วยเกิ้ง กรอกแค่ปี 69มา'!E37+'9.ประจักษ์ศิลปาคม'!E37+'10.สร้างคอม กรอกแค่ปี 69มา'!E37+'11.ทุ่งฝน ใส่12เดือนมา'!E37+'12.นายูง กรอกแค่ปี 69มา'!E37+'13.หนองวัวซอ'!E37+'14.พิบูลย์รักษ์'!E37+'15.หนองหาน'!E37+'16.กุมภวาปี กรอกแค่ปี 69มา'!E37+'17.กู่แก้ว'!E37+'18.บ้านดุง กรอกแค่ปี 69มา'!E37+'19.หนองแสง กรอกแค่ปี 69มา'!E37+'20.บ้านผือ '!E37+'21.โนนสะอาด'!E37</f>
        <v>680000084.38</v>
      </c>
      <c r="F37" s="110">
        <f>+'1.อุดรธานี'!F37+'2.เพ็ญ'!F37+'3.ศรีธาตุ'!F37+'4.กุดจับ'!F37+'5.น้ำโสม กรอกมา 12 เดือน'!F37+'6.วังสามหมอ กรอกแค่ปี 69มา'!F37+'7.ไชยวาน'!F37+'8.ห้วยเกิ้ง กรอกแค่ปี 69มา'!F37+'9.ประจักษ์ศิลปาคม'!F37+'10.สร้างคอม กรอกแค่ปี 69มา'!F37+'11.ทุ่งฝน ใส่12เดือนมา'!F37+'12.นายูง กรอกแค่ปี 69มา'!F37+'13.หนองวัวซอ'!F37+'14.พิบูลย์รักษ์'!F37+'15.หนองหาน'!F37+'16.กุมภวาปี กรอกแค่ปี 69มา'!F37+'17.กู่แก้ว'!F37+'18.บ้านดุง กรอกแค่ปี 69มา'!F37+'19.หนองแสง กรอกแค่ปี 69มา'!F37+'20.บ้านผือ '!F37+'21.โนนสะอาด'!F37</f>
        <v>46042263.950000003</v>
      </c>
      <c r="G37" s="110">
        <f>+'1.อุดรธานี'!G37+'2.เพ็ญ'!G37+'3.ศรีธาตุ'!G37+'4.กุดจับ'!G37+'5.น้ำโสม กรอกมา 12 เดือน'!G37+'6.วังสามหมอ กรอกแค่ปี 69มา'!G37+'7.ไชยวาน'!G37+'8.ห้วยเกิ้ง กรอกแค่ปี 69มา'!G37+'9.ประจักษ์ศิลปาคม'!G37+'10.สร้างคอม กรอกแค่ปี 69มา'!G37+'11.ทุ่งฝน ใส่12เดือนมา'!G37+'12.นายูง กรอกแค่ปี 69มา'!G37+'13.หนองวัวซอ'!G37+'14.พิบูลย์รักษ์'!G37+'15.หนองหาน'!G37+'16.กุมภวาปี กรอกแค่ปี 69มา'!G37+'17.กู่แก้ว'!G37+'18.บ้านดุง กรอกแค่ปี 69มา'!G37+'19.หนองแสง กรอกแค่ปี 69มา'!G37+'20.บ้านผือ '!G37+'21.โนนสะอาด'!G37</f>
        <v>20590480.5</v>
      </c>
      <c r="H37" s="110">
        <f>+'1.อุดรธานี'!H37+'2.เพ็ญ'!H37+'3.ศรีธาตุ'!H37+'4.กุดจับ'!H37+'5.น้ำโสม กรอกมา 12 เดือน'!H37+'6.วังสามหมอ กรอกแค่ปี 69มา'!H37+'7.ไชยวาน'!H37+'8.ห้วยเกิ้ง กรอกแค่ปี 69มา'!H37+'9.ประจักษ์ศิลปาคม'!H37+'10.สร้างคอม กรอกแค่ปี 69มา'!H37+'11.ทุ่งฝน ใส่12เดือนมา'!H37+'12.นายูง กรอกแค่ปี 69มา'!H37+'13.หนองวัวซอ'!H37+'14.พิบูลย์รักษ์'!H37+'15.หนองหาน'!H37+'16.กุมภวาปี กรอกแค่ปี 69มา'!H37+'17.กู่แก้ว'!H37+'18.บ้านดุง กรอกแค่ปี 69มา'!H37+'19.หนองแสง กรอกแค่ปี 69มา'!H37+'20.บ้านผือ '!H37+'21.โนนสะอาด'!H37</f>
        <v>1847453</v>
      </c>
      <c r="I37" s="110">
        <f>+'1.อุดรธานี'!I37+'2.เพ็ญ'!I37+'3.ศรีธาตุ'!I37+'4.กุดจับ'!I37+'5.น้ำโสม กรอกมา 12 เดือน'!I37+'6.วังสามหมอ กรอกแค่ปี 69มา'!I37+'7.ไชยวาน'!I37+'8.ห้วยเกิ้ง กรอกแค่ปี 69มา'!I37+'9.ประจักษ์ศิลปาคม'!I37+'10.สร้างคอม กรอกแค่ปี 69มา'!I37+'11.ทุ่งฝน ใส่12เดือนมา'!I37+'12.นายูง กรอกแค่ปี 69มา'!I37+'13.หนองวัวซอ'!I37+'14.พิบูลย์รักษ์'!I37+'15.หนองหาน'!I37+'16.กุมภวาปี กรอกแค่ปี 69มา'!I37+'17.กู่แก้ว'!I37+'18.บ้านดุง กรอกแค่ปี 69มา'!I37+'19.หนองแสง กรอกแค่ปี 69มา'!I37+'20.บ้านผือ '!I37+'21.โนนสะอาด'!I37</f>
        <v>0</v>
      </c>
      <c r="J37" s="110">
        <f>+'1.อุดรธานี'!J37+'2.เพ็ญ'!J37+'3.ศรีธาตุ'!J37+'4.กุดจับ'!J37+'5.น้ำโสม กรอกมา 12 เดือน'!J37+'6.วังสามหมอ กรอกแค่ปี 69มา'!J37+'7.ไชยวาน'!J37+'8.ห้วยเกิ้ง กรอกแค่ปี 69มา'!J37+'9.ประจักษ์ศิลปาคม'!J37+'10.สร้างคอม กรอกแค่ปี 69มา'!J37+'11.ทุ่งฝน ใส่12เดือนมา'!J37+'12.นายูง กรอกแค่ปี 69มา'!J37+'13.หนองวัวซอ'!J37+'14.พิบูลย์รักษ์'!J37+'15.หนองหาน'!J37+'16.กุมภวาปี กรอกแค่ปี 69มา'!J37+'17.กู่แก้ว'!J37+'18.บ้านดุง กรอกแค่ปี 69มา'!J37+'19.หนองแสง กรอกแค่ปี 69มา'!J37+'20.บ้านผือ '!J37+'21.โนนสะอาด'!J37</f>
        <v>1223225.75</v>
      </c>
      <c r="K37" s="110">
        <f>+'1.อุดรธานี'!K37+'2.เพ็ญ'!K37+'3.ศรีธาตุ'!K37+'4.กุดจับ'!K37+'5.น้ำโสม กรอกมา 12 เดือน'!K37+'6.วังสามหมอ กรอกแค่ปี 69มา'!K37+'7.ไชยวาน'!K37+'8.ห้วยเกิ้ง กรอกแค่ปี 69มา'!K37+'9.ประจักษ์ศิลปาคม'!K37+'10.สร้างคอม กรอกแค่ปี 69มา'!K37+'11.ทุ่งฝน ใส่12เดือนมา'!K37+'12.นายูง กรอกแค่ปี 69มา'!K37+'13.หนองวัวซอ'!K37+'14.พิบูลย์รักษ์'!K37+'15.หนองหาน'!K37+'16.กุมภวาปี กรอกแค่ปี 69มา'!K37+'17.กู่แก้ว'!K37+'18.บ้านดุง กรอกแค่ปี 69มา'!K37+'19.หนองแสง กรอกแค่ปี 69มา'!K37+'20.บ้านผือ '!K37+'21.โนนสะอาด'!K37</f>
        <v>0</v>
      </c>
      <c r="L37" s="110">
        <f>+'1.อุดรธานี'!L37+'2.เพ็ญ'!L37+'3.ศรีธาตุ'!L37+'4.กุดจับ'!L37+'5.น้ำโสม กรอกมา 12 เดือน'!L37+'6.วังสามหมอ กรอกแค่ปี 69มา'!L37+'7.ไชยวาน'!L37+'8.ห้วยเกิ้ง กรอกแค่ปี 69มา'!L37+'9.ประจักษ์ศิลปาคม'!L37+'10.สร้างคอม กรอกแค่ปี 69มา'!L37+'11.ทุ่งฝน ใส่12เดือนมา'!L37+'12.นายูง กรอกแค่ปี 69มา'!L37+'13.หนองวัวซอ'!L37+'14.พิบูลย์รักษ์'!L37+'15.หนองหาน'!L37+'16.กุมภวาปี กรอกแค่ปี 69มา'!L37+'17.กู่แก้ว'!L37+'18.บ้านดุง กรอกแค่ปี 69มา'!L37+'19.หนองแสง กรอกแค่ปี 69มา'!L37+'20.บ้านผือ '!L37+'21.โนนสะอาด'!L37</f>
        <v>1782344</v>
      </c>
      <c r="M37" s="110">
        <f>+'1.อุดรธานี'!M37+'2.เพ็ญ'!M37+'3.ศรีธาตุ'!M37+'4.กุดจับ'!M37+'5.น้ำโสม กรอกมา 12 เดือน'!M37+'6.วังสามหมอ กรอกแค่ปี 69มา'!M37+'7.ไชยวาน'!M37+'8.ห้วยเกิ้ง กรอกแค่ปี 69มา'!M37+'9.ประจักษ์ศิลปาคม'!M37+'10.สร้างคอม กรอกแค่ปี 69มา'!M37+'11.ทุ่งฝน ใส่12เดือนมา'!M37+'12.นายูง กรอกแค่ปี 69มา'!M37+'13.หนองวัวซอ'!M37+'14.พิบูลย์รักษ์'!M37+'15.หนองหาน'!M37+'16.กุมภวาปี กรอกแค่ปี 69มา'!M37+'17.กู่แก้ว'!M37+'18.บ้านดุง กรอกแค่ปี 69มา'!M37+'19.หนองแสง กรอกแค่ปี 69มา'!M37+'20.บ้านผือ '!M37+'21.โนนสะอาด'!M37</f>
        <v>0</v>
      </c>
      <c r="N37" s="110">
        <f>+'1.อุดรธานี'!N37+'2.เพ็ญ'!N37+'3.ศรีธาตุ'!N37+'4.กุดจับ'!N37+'5.น้ำโสม กรอกมา 12 เดือน'!N37+'6.วังสามหมอ กรอกแค่ปี 69มา'!N37+'7.ไชยวาน'!N37+'8.ห้วยเกิ้ง กรอกแค่ปี 69มา'!N37+'9.ประจักษ์ศิลปาคม'!N37+'10.สร้างคอม กรอกแค่ปี 69มา'!N37+'11.ทุ่งฝน ใส่12เดือนมา'!N37+'12.นายูง กรอกแค่ปี 69มา'!N37+'13.หนองวัวซอ'!N37+'14.พิบูลย์รักษ์'!N37+'15.หนองหาน'!N37+'16.กุมภวาปี กรอกแค่ปี 69มา'!N37+'17.กู่แก้ว'!N37+'18.บ้านดุง กรอกแค่ปี 69มา'!N37+'19.หนองแสง กรอกแค่ปี 69มา'!N37+'20.บ้านผือ '!N37+'21.โนนสะอาด'!N37</f>
        <v>1628511.25</v>
      </c>
      <c r="O37" s="110">
        <f>+'1.อุดรธานี'!O37+'2.เพ็ญ'!O37+'3.ศรีธาตุ'!O37+'4.กุดจับ'!O37+'5.น้ำโสม กรอกมา 12 เดือน'!O37+'6.วังสามหมอ กรอกแค่ปี 69มา'!O37+'7.ไชยวาน'!O37+'8.ห้วยเกิ้ง กรอกแค่ปี 69มา'!O37+'9.ประจักษ์ศิลปาคม'!O37+'10.สร้างคอม กรอกแค่ปี 69มา'!O37+'11.ทุ่งฝน ใส่12เดือนมา'!O37+'12.นายูง กรอกแค่ปี 69มา'!O37+'13.หนองวัวซอ'!O37+'14.พิบูลย์รักษ์'!O37+'15.หนองหาน'!O37+'16.กุมภวาปี กรอกแค่ปี 69มา'!O37+'17.กู่แก้ว'!O37+'18.บ้านดุง กรอกแค่ปี 69มา'!O37+'19.หนองแสง กรอกแค่ปี 69มา'!O37+'20.บ้านผือ '!O37+'21.โนนสะอาด'!O37</f>
        <v>0</v>
      </c>
      <c r="P37" s="110">
        <f>+'1.อุดรธานี'!P37+'2.เพ็ญ'!P37+'3.ศรีธาตุ'!P37+'4.กุดจับ'!P37+'5.น้ำโสม กรอกมา 12 เดือน'!P37+'6.วังสามหมอ กรอกแค่ปี 69มา'!P37+'7.ไชยวาน'!P37+'8.ห้วยเกิ้ง กรอกแค่ปี 69มา'!P37+'9.ประจักษ์ศิลปาคม'!P37+'10.สร้างคอม กรอกแค่ปี 69มา'!P37+'11.ทุ่งฝน ใส่12เดือนมา'!P37+'12.นายูง กรอกแค่ปี 69มา'!P37+'13.หนองวัวซอ'!P37+'14.พิบูลย์รักษ์'!P37+'15.หนองหาน'!P37+'16.กุมภวาปี กรอกแค่ปี 69มา'!P37+'17.กู่แก้ว'!P37+'18.บ้านดุง กรอกแค่ปี 69มา'!P37+'19.หนองแสง กรอกแค่ปี 69มา'!P37+'20.บ้านผือ '!P37+'21.โนนสะอาด'!P37</f>
        <v>1160348.75</v>
      </c>
      <c r="Q37" s="110">
        <f>+'1.อุดรธานี'!Q37+'2.เพ็ญ'!Q37+'3.ศรีธาตุ'!Q37+'4.กุดจับ'!Q37+'5.น้ำโสม กรอกมา 12 เดือน'!Q37+'6.วังสามหมอ กรอกแค่ปี 69มา'!Q37+'7.ไชยวาน'!Q37+'8.ห้วยเกิ้ง กรอกแค่ปี 69มา'!Q37+'9.ประจักษ์ศิลปาคม'!Q37+'10.สร้างคอม กรอกแค่ปี 69มา'!Q37+'11.ทุ่งฝน ใส่12เดือนมา'!Q37+'12.นายูง กรอกแค่ปี 69มา'!Q37+'13.หนองวัวซอ'!Q37+'14.พิบูลย์รักษ์'!Q37+'15.หนองหาน'!Q37+'16.กุมภวาปี กรอกแค่ปี 69มา'!Q37+'17.กู่แก้ว'!Q37+'18.บ้านดุง กรอกแค่ปี 69มา'!Q37+'19.หนองแสง กรอกแค่ปี 69มา'!Q37+'20.บ้านผือ '!Q37+'21.โนนสะอาด'!Q37</f>
        <v>0</v>
      </c>
      <c r="R37" s="110">
        <f>+'1.อุดรธานี'!R37+'2.เพ็ญ'!R37+'3.ศรีธาตุ'!R37+'4.กุดจับ'!R37+'5.น้ำโสม กรอกมา 12 เดือน'!R37+'6.วังสามหมอ กรอกแค่ปี 69มา'!R37+'7.ไชยวาน'!R37+'8.ห้วยเกิ้ง กรอกแค่ปี 69มา'!R37+'9.ประจักษ์ศิลปาคม'!R37+'10.สร้างคอม กรอกแค่ปี 69มา'!R37+'11.ทุ่งฝน ใส่12เดือนมา'!R37+'12.นายูง กรอกแค่ปี 69มา'!R37+'13.หนองวัวซอ'!R37+'14.พิบูลย์รักษ์'!R37+'15.หนองหาน'!R37+'16.กุมภวาปี กรอกแค่ปี 69มา'!R37+'17.กู่แก้ว'!R37+'18.บ้านดุง กรอกแค่ปี 69มา'!R37+'19.หนองแสง กรอกแค่ปี 69มา'!R37+'20.บ้านผือ '!R37+'21.โนนสะอาด'!R37</f>
        <v>1401256.25</v>
      </c>
      <c r="S37" s="110">
        <f>+'1.อุดรธานี'!S37+'2.เพ็ญ'!S37+'3.ศรีธาตุ'!S37+'4.กุดจับ'!S37+'5.น้ำโสม กรอกมา 12 เดือน'!S37+'6.วังสามหมอ กรอกแค่ปี 69มา'!S37+'7.ไชยวาน'!S37+'8.ห้วยเกิ้ง กรอกแค่ปี 69มา'!S37+'9.ประจักษ์ศิลปาคม'!S37+'10.สร้างคอม กรอกแค่ปี 69มา'!S37+'11.ทุ่งฝน ใส่12เดือนมา'!S37+'12.นายูง กรอกแค่ปี 69มา'!S37+'13.หนองวัวซอ'!S37+'14.พิบูลย์รักษ์'!S37+'15.หนองหาน'!S37+'16.กุมภวาปี กรอกแค่ปี 69มา'!S37+'17.กู่แก้ว'!S37+'18.บ้านดุง กรอกแค่ปี 69มา'!S37+'19.หนองแสง กรอกแค่ปี 69มา'!S37+'20.บ้านผือ '!S37+'21.โนนสะอาด'!S37</f>
        <v>0</v>
      </c>
      <c r="T37" s="110">
        <f>+'1.อุดรธานี'!T37+'2.เพ็ญ'!T37+'3.ศรีธาตุ'!T37+'4.กุดจับ'!T37+'5.น้ำโสม กรอกมา 12 เดือน'!T37+'6.วังสามหมอ กรอกแค่ปี 69มา'!T37+'7.ไชยวาน'!T37+'8.ห้วยเกิ้ง กรอกแค่ปี 69มา'!T37+'9.ประจักษ์ศิลปาคม'!T37+'10.สร้างคอม กรอกแค่ปี 69มา'!T37+'11.ทุ่งฝน ใส่12เดือนมา'!T37+'12.นายูง กรอกแค่ปี 69มา'!T37+'13.หนองวัวซอ'!T37+'14.พิบูลย์รักษ์'!T37+'15.หนองหาน'!T37+'16.กุมภวาปี กรอกแค่ปี 69มา'!T37+'17.กู่แก้ว'!T37+'18.บ้านดุง กรอกแค่ปี 69มา'!T37+'19.หนองแสง กรอกแค่ปี 69มา'!T37+'20.บ้านผือ '!T37+'21.โนนสะอาด'!T37</f>
        <v>1297235</v>
      </c>
      <c r="U37" s="110">
        <f>+'1.อุดรธานี'!U37+'2.เพ็ญ'!U37+'3.ศรีธาตุ'!U37+'4.กุดจับ'!U37+'5.น้ำโสม กรอกมา 12 เดือน'!U37+'6.วังสามหมอ กรอกแค่ปี 69มา'!U37+'7.ไชยวาน'!U37+'8.ห้วยเกิ้ง กรอกแค่ปี 69มา'!U37+'9.ประจักษ์ศิลปาคม'!U37+'10.สร้างคอม กรอกแค่ปี 69มา'!U37+'11.ทุ่งฝน ใส่12เดือนมา'!U37+'12.นายูง กรอกแค่ปี 69มา'!U37+'13.หนองวัวซอ'!U37+'14.พิบูลย์รักษ์'!U37+'15.หนองหาน'!U37+'16.กุมภวาปี กรอกแค่ปี 69มา'!U37+'17.กู่แก้ว'!U37+'18.บ้านดุง กรอกแค่ปี 69มา'!U37+'19.หนองแสง กรอกแค่ปี 69มา'!U37+'20.บ้านผือ '!U37+'21.โนนสะอาด'!U37</f>
        <v>0</v>
      </c>
      <c r="V37" s="110">
        <f>+'1.อุดรธานี'!V37+'2.เพ็ญ'!V37+'3.ศรีธาตุ'!V37+'4.กุดจับ'!V37+'5.น้ำโสม กรอกมา 12 เดือน'!V37+'6.วังสามหมอ กรอกแค่ปี 69มา'!V37+'7.ไชยวาน'!V37+'8.ห้วยเกิ้ง กรอกแค่ปี 69มา'!V37+'9.ประจักษ์ศิลปาคม'!V37+'10.สร้างคอม กรอกแค่ปี 69มา'!V37+'11.ทุ่งฝน ใส่12เดือนมา'!V37+'12.นายูง กรอกแค่ปี 69มา'!V37+'13.หนองวัวซอ'!V37+'14.พิบูลย์รักษ์'!V37+'15.หนองหาน'!V37+'16.กุมภวาปี กรอกแค่ปี 69มา'!V37+'17.กู่แก้ว'!V37+'18.บ้านดุง กรอกแค่ปี 69มา'!V37+'19.หนองแสง กรอกแค่ปี 69มา'!V37+'20.บ้านผือ '!V37+'21.โนนสะอาด'!V37</f>
        <v>1950328.75</v>
      </c>
      <c r="W37" s="110">
        <f>+'1.อุดรธานี'!W37+'2.เพ็ญ'!W37+'3.ศรีธาตุ'!W37+'4.กุดจับ'!W37+'5.น้ำโสม กรอกมา 12 เดือน'!W37+'6.วังสามหมอ กรอกแค่ปี 69มา'!W37+'7.ไชยวาน'!W37+'8.ห้วยเกิ้ง กรอกแค่ปี 69มา'!W37+'9.ประจักษ์ศิลปาคม'!W37+'10.สร้างคอม กรอกแค่ปี 69มา'!W37+'11.ทุ่งฝน ใส่12เดือนมา'!W37+'12.นายูง กรอกแค่ปี 69มา'!W37+'13.หนองวัวซอ'!W37+'14.พิบูลย์รักษ์'!W37+'15.หนองหาน'!W37+'16.กุมภวาปี กรอกแค่ปี 69มา'!W37+'17.กู่แก้ว'!W37+'18.บ้านดุง กรอกแค่ปี 69มา'!W37+'19.หนองแสง กรอกแค่ปี 69มา'!W37+'20.บ้านผือ '!W37+'21.โนนสะอาด'!W37</f>
        <v>0</v>
      </c>
      <c r="X37" s="110">
        <f>+'1.อุดรธานี'!X37+'2.เพ็ญ'!X37+'3.ศรีธาตุ'!X37+'4.กุดจับ'!X37+'5.น้ำโสม กรอกมา 12 เดือน'!X37+'6.วังสามหมอ กรอกแค่ปี 69มา'!X37+'7.ไชยวาน'!X37+'8.ห้วยเกิ้ง กรอกแค่ปี 69มา'!X37+'9.ประจักษ์ศิลปาคม'!X37+'10.สร้างคอม กรอกแค่ปี 69มา'!X37+'11.ทุ่งฝน ใส่12เดือนมา'!X37+'12.นายูง กรอกแค่ปี 69มา'!X37+'13.หนองวัวซอ'!X37+'14.พิบูลย์รักษ์'!X37+'15.หนองหาน'!X37+'16.กุมภวาปี กรอกแค่ปี 69มา'!X37+'17.กู่แก้ว'!X37+'18.บ้านดุง กรอกแค่ปี 69มา'!X37+'19.หนองแสง กรอกแค่ปี 69มา'!X37+'20.บ้านผือ '!X37+'21.โนนสะอาด'!X37</f>
        <v>1402258.75</v>
      </c>
      <c r="Y37" s="110">
        <f>+'1.อุดรธานี'!Y37+'2.เพ็ญ'!Y37+'3.ศรีธาตุ'!Y37+'4.กุดจับ'!Y37+'5.น้ำโสม กรอกมา 12 เดือน'!Y37+'6.วังสามหมอ กรอกแค่ปี 69มา'!Y37+'7.ไชยวาน'!Y37+'8.ห้วยเกิ้ง กรอกแค่ปี 69มา'!Y37+'9.ประจักษ์ศิลปาคม'!Y37+'10.สร้างคอม กรอกแค่ปี 69มา'!Y37+'11.ทุ่งฝน ใส่12เดือนมา'!Y37+'12.นายูง กรอกแค่ปี 69มา'!Y37+'13.หนองวัวซอ'!Y37+'14.พิบูลย์รักษ์'!Y37+'15.หนองหาน'!Y37+'16.กุมภวาปี กรอกแค่ปี 69มา'!Y37+'17.กู่แก้ว'!Y37+'18.บ้านดุง กรอกแค่ปี 69มา'!Y37+'19.หนองแสง กรอกแค่ปี 69มา'!Y37+'20.บ้านผือ '!Y37+'21.โนนสะอาด'!Y37</f>
        <v>0</v>
      </c>
      <c r="Z37" s="110">
        <f>+'1.อุดรธานี'!Z37+'2.เพ็ญ'!Z37+'3.ศรีธาตุ'!Z37+'4.กุดจับ'!Z37+'5.น้ำโสม กรอกมา 12 เดือน'!Z37+'6.วังสามหมอ กรอกแค่ปี 69มา'!Z37+'7.ไชยวาน'!Z37+'8.ห้วยเกิ้ง กรอกแค่ปี 69มา'!Z37+'9.ประจักษ์ศิลปาคม'!Z37+'10.สร้างคอม กรอกแค่ปี 69มา'!Z37+'11.ทุ่งฝน ใส่12เดือนมา'!Z37+'12.นายูง กรอกแค่ปี 69มา'!Z37+'13.หนองวัวซอ'!Z37+'14.พิบูลย์รักษ์'!Z37+'15.หนองหาน'!Z37+'16.กุมภวาปี กรอกแค่ปี 69มา'!Z37+'17.กู่แก้ว'!Z37+'18.บ้านดุง กรอกแค่ปี 69มา'!Z37+'19.หนองแสง กรอกแค่ปี 69มา'!Z37+'20.บ้านผือ '!Z37+'21.โนนสะอาด'!Z37</f>
        <v>1385892.5</v>
      </c>
      <c r="AA37" s="110">
        <f>+'1.อุดรธานี'!AA37+'2.เพ็ญ'!AA37+'3.ศรีธาตุ'!AA37+'4.กุดจับ'!AA37+'5.น้ำโสม กรอกมา 12 เดือน'!AA37+'6.วังสามหมอ กรอกแค่ปี 69มา'!AA37+'7.ไชยวาน'!AA37+'8.ห้วยเกิ้ง กรอกแค่ปี 69มา'!AA37+'9.ประจักษ์ศิลปาคม'!AA37+'10.สร้างคอม กรอกแค่ปี 69มา'!AA37+'11.ทุ่งฝน ใส่12เดือนมา'!AA37+'12.นายูง กรอกแค่ปี 69มา'!AA37+'13.หนองวัวซอ'!AA37+'14.พิบูลย์รักษ์'!AA37+'15.หนองหาน'!AA37+'16.กุมภวาปี กรอกแค่ปี 69มา'!AA37+'17.กู่แก้ว'!AA37+'18.บ้านดุง กรอกแค่ปี 69มา'!AA37+'19.หนองแสง กรอกแค่ปี 69มา'!AA37+'20.บ้านผือ '!AA37+'21.โนนสะอาด'!AA37</f>
        <v>0</v>
      </c>
      <c r="AB37" s="110">
        <f>+'1.อุดรธานี'!AB37+'2.เพ็ญ'!AB37+'3.ศรีธาตุ'!AB37+'4.กุดจับ'!AB37+'5.น้ำโสม กรอกมา 12 เดือน'!AB37+'6.วังสามหมอ กรอกแค่ปี 69มา'!AB37+'7.ไชยวาน'!AB37+'8.ห้วยเกิ้ง กรอกแค่ปี 69มา'!AB37+'9.ประจักษ์ศิลปาคม'!AB37+'10.สร้างคอม กรอกแค่ปี 69มา'!AB37+'11.ทุ่งฝน ใส่12เดือนมา'!AB37+'12.นายูง กรอกแค่ปี 69มา'!AB37+'13.หนองวัวซอ'!AB37+'14.พิบูลย์รักษ์'!AB37+'15.หนองหาน'!AB37+'16.กุมภวาปี กรอกแค่ปี 69มา'!AB37+'17.กู่แก้ว'!AB37+'18.บ้านดุง กรอกแค่ปี 69มา'!AB37+'19.หนองแสง กรอกแค่ปี 69มา'!AB37+'20.บ้านผือ '!AB37+'21.โนนสะอาด'!AB37</f>
        <v>1575805</v>
      </c>
      <c r="AC37" s="110">
        <f>+'1.อุดรธานี'!AC37+'2.เพ็ญ'!AC37+'3.ศรีธาตุ'!AC37+'4.กุดจับ'!AC37+'5.น้ำโสม กรอกมา 12 เดือน'!AC37+'6.วังสามหมอ กรอกแค่ปี 69มา'!AC37+'7.ไชยวาน'!AC37+'8.ห้วยเกิ้ง กรอกแค่ปี 69มา'!AC37+'9.ประจักษ์ศิลปาคม'!AC37+'10.สร้างคอม กรอกแค่ปี 69มา'!AC37+'11.ทุ่งฝน ใส่12เดือนมา'!AC37+'12.นายูง กรอกแค่ปี 69มา'!AC37+'13.หนองวัวซอ'!AC37+'14.พิบูลย์รักษ์'!AC37+'15.หนองหาน'!AC37+'16.กุมภวาปี กรอกแค่ปี 69มา'!AC37+'17.กู่แก้ว'!AC37+'18.บ้านดุง กรอกแค่ปี 69มา'!AC37+'19.หนองแสง กรอกแค่ปี 69มา'!AC37+'20.บ้านผือ '!AC37+'21.โนนสะอาด'!AC37</f>
        <v>0</v>
      </c>
      <c r="AD37" s="110">
        <f t="shared" si="9"/>
        <v>83287403.450000003</v>
      </c>
      <c r="AE37" s="111">
        <f t="shared" si="10"/>
        <v>12.248146046325642</v>
      </c>
      <c r="AF37" s="110">
        <f t="shared" si="11"/>
        <v>596712680.92999995</v>
      </c>
      <c r="AG37" s="111">
        <f t="shared" si="12"/>
        <v>87.751853953674342</v>
      </c>
    </row>
    <row r="38" spans="2:33" ht="24" customHeight="1">
      <c r="B38" s="109"/>
      <c r="C38" s="109"/>
      <c r="D38" s="109" t="s">
        <v>52</v>
      </c>
      <c r="E38" s="110">
        <f>+'1.อุดรธานี'!E38+'2.เพ็ญ'!E38+'3.ศรีธาตุ'!E38+'4.กุดจับ'!E38+'5.น้ำโสม กรอกมา 12 เดือน'!E38+'6.วังสามหมอ กรอกแค่ปี 69มา'!E38+'7.ไชยวาน'!E38+'8.ห้วยเกิ้ง กรอกแค่ปี 69มา'!E38+'9.ประจักษ์ศิลปาคม'!E38+'10.สร้างคอม กรอกแค่ปี 69มา'!E38+'11.ทุ่งฝน ใส่12เดือนมา'!E38+'12.นายูง กรอกแค่ปี 69มา'!E38+'13.หนองวัวซอ'!E38+'14.พิบูลย์รักษ์'!E38+'15.หนองหาน'!E38+'16.กุมภวาปี กรอกแค่ปี 69มา'!E38+'17.กู่แก้ว'!E38+'18.บ้านดุง กรอกแค่ปี 69มา'!E38+'19.หนองแสง กรอกแค่ปี 69มา'!E38+'20.บ้านผือ '!E38+'21.โนนสะอาด'!E38</f>
        <v>51205000</v>
      </c>
      <c r="F38" s="110" t="e">
        <f>+'1.อุดรธานี'!F38+'2.เพ็ญ'!F38+'3.ศรีธาตุ'!F38+'4.กุดจับ'!F38+'5.น้ำโสม กรอกมา 12 เดือน'!F38+'6.วังสามหมอ กรอกแค่ปี 69มา'!F38+'7.ไชยวาน'!F38+'8.ห้วยเกิ้ง กรอกแค่ปี 69มา'!F38+'9.ประจักษ์ศิลปาคม'!F38+'10.สร้างคอม กรอกแค่ปี 69มา'!F38+'11.ทุ่งฝน ใส่12เดือนมา'!F38+'12.นายูง กรอกแค่ปี 69มา'!F38+'13.หนองวัวซอ'!F38+'14.พิบูลย์รักษ์'!F38+'15.หนองหาน'!F38+'16.กุมภวาปี กรอกแค่ปี 69มา'!F38+'17.กู่แก้ว'!F38+'18.บ้านดุง กรอกแค่ปี 69มา'!F38+'19.หนองแสง กรอกแค่ปี 69มา'!F38+'20.บ้านผือ '!F38+'21.โนนสะอาด'!F38</f>
        <v>#VALUE!</v>
      </c>
      <c r="G38" s="110" t="e">
        <f>+'1.อุดรธานี'!G38+'2.เพ็ญ'!G38+'3.ศรีธาตุ'!G38+'4.กุดจับ'!G38+'5.น้ำโสม กรอกมา 12 เดือน'!G38+'6.วังสามหมอ กรอกแค่ปี 69มา'!G38+'7.ไชยวาน'!G38+'8.ห้วยเกิ้ง กรอกแค่ปี 69มา'!G38+'9.ประจักษ์ศิลปาคม'!G38+'10.สร้างคอม กรอกแค่ปี 69มา'!G38+'11.ทุ่งฝน ใส่12เดือนมา'!G38+'12.นายูง กรอกแค่ปี 69มา'!G38+'13.หนองวัวซอ'!G38+'14.พิบูลย์รักษ์'!G38+'15.หนองหาน'!G38+'16.กุมภวาปี กรอกแค่ปี 69มา'!G38+'17.กู่แก้ว'!G38+'18.บ้านดุง กรอกแค่ปี 69มา'!G38+'19.หนองแสง กรอกแค่ปี 69มา'!G38+'20.บ้านผือ '!G38+'21.โนนสะอาด'!G38</f>
        <v>#VALUE!</v>
      </c>
      <c r="H38" s="110">
        <f>+'1.อุดรธานี'!H38+'2.เพ็ญ'!H38+'3.ศรีธาตุ'!H38+'4.กุดจับ'!H38+'5.น้ำโสม กรอกมา 12 เดือน'!H38+'6.วังสามหมอ กรอกแค่ปี 69มา'!H38+'7.ไชยวาน'!H38+'8.ห้วยเกิ้ง กรอกแค่ปี 69มา'!H38+'9.ประจักษ์ศิลปาคม'!H38+'10.สร้างคอม กรอกแค่ปี 69มา'!H38+'11.ทุ่งฝน ใส่12เดือนมา'!H38+'12.นายูง กรอกแค่ปี 69มา'!H38+'13.หนองวัวซอ'!H38+'14.พิบูลย์รักษ์'!H38+'15.หนองหาน'!H38+'16.กุมภวาปี กรอกแค่ปี 69มา'!H38+'17.กู่แก้ว'!H38+'18.บ้านดุง กรอกแค่ปี 69มา'!H38+'19.หนองแสง กรอกแค่ปี 69มา'!H38+'20.บ้านผือ '!H38+'21.โนนสะอาด'!H38</f>
        <v>1083055.5</v>
      </c>
      <c r="I38" s="110">
        <f>+'1.อุดรธานี'!I38+'2.เพ็ญ'!I38+'3.ศรีธาตุ'!I38+'4.กุดจับ'!I38+'5.น้ำโสม กรอกมา 12 เดือน'!I38+'6.วังสามหมอ กรอกแค่ปี 69มา'!I38+'7.ไชยวาน'!I38+'8.ห้วยเกิ้ง กรอกแค่ปี 69มา'!I38+'9.ประจักษ์ศิลปาคม'!I38+'10.สร้างคอม กรอกแค่ปี 69มา'!I38+'11.ทุ่งฝน ใส่12เดือนมา'!I38+'12.นายูง กรอกแค่ปี 69มา'!I38+'13.หนองวัวซอ'!I38+'14.พิบูลย์รักษ์'!I38+'15.หนองหาน'!I38+'16.กุมภวาปี กรอกแค่ปี 69มา'!I38+'17.กู่แก้ว'!I38+'18.บ้านดุง กรอกแค่ปี 69มา'!I38+'19.หนองแสง กรอกแค่ปี 69มา'!I38+'20.บ้านผือ '!I38+'21.โนนสะอาด'!I38</f>
        <v>0</v>
      </c>
      <c r="J38" s="110">
        <f>+'1.อุดรธานี'!J38+'2.เพ็ญ'!J38+'3.ศรีธาตุ'!J38+'4.กุดจับ'!J38+'5.น้ำโสม กรอกมา 12 เดือน'!J38+'6.วังสามหมอ กรอกแค่ปี 69มา'!J38+'7.ไชยวาน'!J38+'8.ห้วยเกิ้ง กรอกแค่ปี 69มา'!J38+'9.ประจักษ์ศิลปาคม'!J38+'10.สร้างคอม กรอกแค่ปี 69มา'!J38+'11.ทุ่งฝน ใส่12เดือนมา'!J38+'12.นายูง กรอกแค่ปี 69มา'!J38+'13.หนองวัวซอ'!J38+'14.พิบูลย์รักษ์'!J38+'15.หนองหาน'!J38+'16.กุมภวาปี กรอกแค่ปี 69มา'!J38+'17.กู่แก้ว'!J38+'18.บ้านดุง กรอกแค่ปี 69มา'!J38+'19.หนองแสง กรอกแค่ปี 69มา'!J38+'20.บ้านผือ '!J38+'21.โนนสะอาด'!J38</f>
        <v>1151925.75</v>
      </c>
      <c r="K38" s="110">
        <f>+'1.อุดรธานี'!K38+'2.เพ็ญ'!K38+'3.ศรีธาตุ'!K38+'4.กุดจับ'!K38+'5.น้ำโสม กรอกมา 12 เดือน'!K38+'6.วังสามหมอ กรอกแค่ปี 69มา'!K38+'7.ไชยวาน'!K38+'8.ห้วยเกิ้ง กรอกแค่ปี 69มา'!K38+'9.ประจักษ์ศิลปาคม'!K38+'10.สร้างคอม กรอกแค่ปี 69มา'!K38+'11.ทุ่งฝน ใส่12เดือนมา'!K38+'12.นายูง กรอกแค่ปี 69มา'!K38+'13.หนองวัวซอ'!K38+'14.พิบูลย์รักษ์'!K38+'15.หนองหาน'!K38+'16.กุมภวาปี กรอกแค่ปี 69มา'!K38+'17.กู่แก้ว'!K38+'18.บ้านดุง กรอกแค่ปี 69มา'!K38+'19.หนองแสง กรอกแค่ปี 69มา'!K38+'20.บ้านผือ '!K38+'21.โนนสะอาด'!K38</f>
        <v>0</v>
      </c>
      <c r="L38" s="110">
        <f>+'1.อุดรธานี'!L38+'2.เพ็ญ'!L38+'3.ศรีธาตุ'!L38+'4.กุดจับ'!L38+'5.น้ำโสม กรอกมา 12 เดือน'!L38+'6.วังสามหมอ กรอกแค่ปี 69มา'!L38+'7.ไชยวาน'!L38+'8.ห้วยเกิ้ง กรอกแค่ปี 69มา'!L38+'9.ประจักษ์ศิลปาคม'!L38+'10.สร้างคอม กรอกแค่ปี 69มา'!L38+'11.ทุ่งฝน ใส่12เดือนมา'!L38+'12.นายูง กรอกแค่ปี 69มา'!L38+'13.หนองวัวซอ'!L38+'14.พิบูลย์รักษ์'!L38+'15.หนองหาน'!L38+'16.กุมภวาปี กรอกแค่ปี 69มา'!L38+'17.กู่แก้ว'!L38+'18.บ้านดุง กรอกแค่ปี 69มา'!L38+'19.หนองแสง กรอกแค่ปี 69มา'!L38+'20.บ้านผือ '!L38+'21.โนนสะอาด'!L38</f>
        <v>1713844</v>
      </c>
      <c r="M38" s="110">
        <f>+'1.อุดรธานี'!M38+'2.เพ็ญ'!M38+'3.ศรีธาตุ'!M38+'4.กุดจับ'!M38+'5.น้ำโสม กรอกมา 12 เดือน'!M38+'6.วังสามหมอ กรอกแค่ปี 69มา'!M38+'7.ไชยวาน'!M38+'8.ห้วยเกิ้ง กรอกแค่ปี 69มา'!M38+'9.ประจักษ์ศิลปาคม'!M38+'10.สร้างคอม กรอกแค่ปี 69มา'!M38+'11.ทุ่งฝน ใส่12เดือนมา'!M38+'12.นายูง กรอกแค่ปี 69มา'!M38+'13.หนองวัวซอ'!M38+'14.พิบูลย์รักษ์'!M38+'15.หนองหาน'!M38+'16.กุมภวาปี กรอกแค่ปี 69มา'!M38+'17.กู่แก้ว'!M38+'18.บ้านดุง กรอกแค่ปี 69มา'!M38+'19.หนองแสง กรอกแค่ปี 69มา'!M38+'20.บ้านผือ '!M38+'21.โนนสะอาด'!M38</f>
        <v>0</v>
      </c>
      <c r="N38" s="110">
        <f>+'1.อุดรธานี'!N38+'2.เพ็ญ'!N38+'3.ศรีธาตุ'!N38+'4.กุดจับ'!N38+'5.น้ำโสม กรอกมา 12 เดือน'!N38+'6.วังสามหมอ กรอกแค่ปี 69มา'!N38+'7.ไชยวาน'!N38+'8.ห้วยเกิ้ง กรอกแค่ปี 69มา'!N38+'9.ประจักษ์ศิลปาคม'!N38+'10.สร้างคอม กรอกแค่ปี 69มา'!N38+'11.ทุ่งฝน ใส่12เดือนมา'!N38+'12.นายูง กรอกแค่ปี 69มา'!N38+'13.หนองวัวซอ'!N38+'14.พิบูลย์รักษ์'!N38+'15.หนองหาน'!N38+'16.กุมภวาปี กรอกแค่ปี 69มา'!N38+'17.กู่แก้ว'!N38+'18.บ้านดุง กรอกแค่ปี 69มา'!N38+'19.หนองแสง กรอกแค่ปี 69มา'!N38+'20.บ้านผือ '!N38+'21.โนนสะอาด'!N38</f>
        <v>1555111.25</v>
      </c>
      <c r="O38" s="110">
        <f>+'1.อุดรธานี'!O38+'2.เพ็ญ'!O38+'3.ศรีธาตุ'!O38+'4.กุดจับ'!O38+'5.น้ำโสม กรอกมา 12 เดือน'!O38+'6.วังสามหมอ กรอกแค่ปี 69มา'!O38+'7.ไชยวาน'!O38+'8.ห้วยเกิ้ง กรอกแค่ปี 69มา'!O38+'9.ประจักษ์ศิลปาคม'!O38+'10.สร้างคอม กรอกแค่ปี 69มา'!O38+'11.ทุ่งฝน ใส่12เดือนมา'!O38+'12.นายูง กรอกแค่ปี 69มา'!O38+'13.หนองวัวซอ'!O38+'14.พิบูลย์รักษ์'!O38+'15.หนองหาน'!O38+'16.กุมภวาปี กรอกแค่ปี 69มา'!O38+'17.กู่แก้ว'!O38+'18.บ้านดุง กรอกแค่ปี 69มา'!O38+'19.หนองแสง กรอกแค่ปี 69มา'!O38+'20.บ้านผือ '!O38+'21.โนนสะอาด'!O38</f>
        <v>0</v>
      </c>
      <c r="P38" s="110">
        <f>+'1.อุดรธานี'!P38+'2.เพ็ญ'!P38+'3.ศรีธาตุ'!P38+'4.กุดจับ'!P38+'5.น้ำโสม กรอกมา 12 เดือน'!P38+'6.วังสามหมอ กรอกแค่ปี 69มา'!P38+'7.ไชยวาน'!P38+'8.ห้วยเกิ้ง กรอกแค่ปี 69มา'!P38+'9.ประจักษ์ศิลปาคม'!P38+'10.สร้างคอม กรอกแค่ปี 69มา'!P38+'11.ทุ่งฝน ใส่12เดือนมา'!P38+'12.นายูง กรอกแค่ปี 69มา'!P38+'13.หนองวัวซอ'!P38+'14.พิบูลย์รักษ์'!P38+'15.หนองหาน'!P38+'16.กุมภวาปี กรอกแค่ปี 69มา'!P38+'17.กู่แก้ว'!P38+'18.บ้านดุง กรอกแค่ปี 69มา'!P38+'19.หนองแสง กรอกแค่ปี 69มา'!P38+'20.บ้านผือ '!P38+'21.โนนสะอาด'!P38</f>
        <v>1077848.75</v>
      </c>
      <c r="Q38" s="110">
        <f>+'1.อุดรธานี'!Q38+'2.เพ็ญ'!Q38+'3.ศรีธาตุ'!Q38+'4.กุดจับ'!Q38+'5.น้ำโสม กรอกมา 12 เดือน'!Q38+'6.วังสามหมอ กรอกแค่ปี 69มา'!Q38+'7.ไชยวาน'!Q38+'8.ห้วยเกิ้ง กรอกแค่ปี 69มา'!Q38+'9.ประจักษ์ศิลปาคม'!Q38+'10.สร้างคอม กรอกแค่ปี 69มา'!Q38+'11.ทุ่งฝน ใส่12เดือนมา'!Q38+'12.นายูง กรอกแค่ปี 69มา'!Q38+'13.หนองวัวซอ'!Q38+'14.พิบูลย์รักษ์'!Q38+'15.หนองหาน'!Q38+'16.กุมภวาปี กรอกแค่ปี 69มา'!Q38+'17.กู่แก้ว'!Q38+'18.บ้านดุง กรอกแค่ปี 69มา'!Q38+'19.หนองแสง กรอกแค่ปี 69มา'!Q38+'20.บ้านผือ '!Q38+'21.โนนสะอาด'!Q38</f>
        <v>0</v>
      </c>
      <c r="R38" s="110">
        <f>+'1.อุดรธานี'!R38+'2.เพ็ญ'!R38+'3.ศรีธาตุ'!R38+'4.กุดจับ'!R38+'5.น้ำโสม กรอกมา 12 เดือน'!R38+'6.วังสามหมอ กรอกแค่ปี 69มา'!R38+'7.ไชยวาน'!R38+'8.ห้วยเกิ้ง กรอกแค่ปี 69มา'!R38+'9.ประจักษ์ศิลปาคม'!R38+'10.สร้างคอม กรอกแค่ปี 69มา'!R38+'11.ทุ่งฝน ใส่12เดือนมา'!R38+'12.นายูง กรอกแค่ปี 69มา'!R38+'13.หนองวัวซอ'!R38+'14.พิบูลย์รักษ์'!R38+'15.หนองหาน'!R38+'16.กุมภวาปี กรอกแค่ปี 69มา'!R38+'17.กู่แก้ว'!R38+'18.บ้านดุง กรอกแค่ปี 69มา'!R38+'19.หนองแสง กรอกแค่ปี 69มา'!R38+'20.บ้านผือ '!R38+'21.โนนสะอาด'!R38</f>
        <v>1327656.25</v>
      </c>
      <c r="S38" s="110">
        <f>+'1.อุดรธานี'!S38+'2.เพ็ญ'!S38+'3.ศรีธาตุ'!S38+'4.กุดจับ'!S38+'5.น้ำโสม กรอกมา 12 เดือน'!S38+'6.วังสามหมอ กรอกแค่ปี 69มา'!S38+'7.ไชยวาน'!S38+'8.ห้วยเกิ้ง กรอกแค่ปี 69มา'!S38+'9.ประจักษ์ศิลปาคม'!S38+'10.สร้างคอม กรอกแค่ปี 69มา'!S38+'11.ทุ่งฝน ใส่12เดือนมา'!S38+'12.นายูง กรอกแค่ปี 69มา'!S38+'13.หนองวัวซอ'!S38+'14.พิบูลย์รักษ์'!S38+'15.หนองหาน'!S38+'16.กุมภวาปี กรอกแค่ปี 69มา'!S38+'17.กู่แก้ว'!S38+'18.บ้านดุง กรอกแค่ปี 69มา'!S38+'19.หนองแสง กรอกแค่ปี 69มา'!S38+'20.บ้านผือ '!S38+'21.โนนสะอาด'!S38</f>
        <v>0</v>
      </c>
      <c r="T38" s="110">
        <f>+'1.อุดรธานี'!T38+'2.เพ็ญ'!T38+'3.ศรีธาตุ'!T38+'4.กุดจับ'!T38+'5.น้ำโสม กรอกมา 12 เดือน'!T38+'6.วังสามหมอ กรอกแค่ปี 69มา'!T38+'7.ไชยวาน'!T38+'8.ห้วยเกิ้ง กรอกแค่ปี 69มา'!T38+'9.ประจักษ์ศิลปาคม'!T38+'10.สร้างคอม กรอกแค่ปี 69มา'!T38+'11.ทุ่งฝน ใส่12เดือนมา'!T38+'12.นายูง กรอกแค่ปี 69มา'!T38+'13.หนองวัวซอ'!T38+'14.พิบูลย์รักษ์'!T38+'15.หนองหาน'!T38+'16.กุมภวาปี กรอกแค่ปี 69มา'!T38+'17.กู่แก้ว'!T38+'18.บ้านดุง กรอกแค่ปี 69มา'!T38+'19.หนองแสง กรอกแค่ปี 69มา'!T38+'20.บ้านผือ '!T38+'21.โนนสะอาด'!T38</f>
        <v>1213835</v>
      </c>
      <c r="U38" s="110">
        <f>+'1.อุดรธานี'!U38+'2.เพ็ญ'!U38+'3.ศรีธาตุ'!U38+'4.กุดจับ'!U38+'5.น้ำโสม กรอกมา 12 เดือน'!U38+'6.วังสามหมอ กรอกแค่ปี 69มา'!U38+'7.ไชยวาน'!U38+'8.ห้วยเกิ้ง กรอกแค่ปี 69มา'!U38+'9.ประจักษ์ศิลปาคม'!U38+'10.สร้างคอม กรอกแค่ปี 69มา'!U38+'11.ทุ่งฝน ใส่12เดือนมา'!U38+'12.นายูง กรอกแค่ปี 69มา'!U38+'13.หนองวัวซอ'!U38+'14.พิบูลย์รักษ์'!U38+'15.หนองหาน'!U38+'16.กุมภวาปี กรอกแค่ปี 69มา'!U38+'17.กู่แก้ว'!U38+'18.บ้านดุง กรอกแค่ปี 69มา'!U38+'19.หนองแสง กรอกแค่ปี 69มา'!U38+'20.บ้านผือ '!U38+'21.โนนสะอาด'!U38</f>
        <v>0</v>
      </c>
      <c r="V38" s="110">
        <f>+'1.อุดรธานี'!V38+'2.เพ็ญ'!V38+'3.ศรีธาตุ'!V38+'4.กุดจับ'!V38+'5.น้ำโสม กรอกมา 12 เดือน'!V38+'6.วังสามหมอ กรอกแค่ปี 69มา'!V38+'7.ไชยวาน'!V38+'8.ห้วยเกิ้ง กรอกแค่ปี 69มา'!V38+'9.ประจักษ์ศิลปาคม'!V38+'10.สร้างคอม กรอกแค่ปี 69มา'!V38+'11.ทุ่งฝน ใส่12เดือนมา'!V38+'12.นายูง กรอกแค่ปี 69มา'!V38+'13.หนองวัวซอ'!V38+'14.พิบูลย์รักษ์'!V38+'15.หนองหาน'!V38+'16.กุมภวาปี กรอกแค่ปี 69มา'!V38+'17.กู่แก้ว'!V38+'18.บ้านดุง กรอกแค่ปี 69มา'!V38+'19.หนองแสง กรอกแค่ปี 69มา'!V38+'20.บ้านผือ '!V38+'21.โนนสะอาด'!V38</f>
        <v>1872528.75</v>
      </c>
      <c r="W38" s="110">
        <f>+'1.อุดรธานี'!W38+'2.เพ็ญ'!W38+'3.ศรีธาตุ'!W38+'4.กุดจับ'!W38+'5.น้ำโสม กรอกมา 12 เดือน'!W38+'6.วังสามหมอ กรอกแค่ปี 69มา'!W38+'7.ไชยวาน'!W38+'8.ห้วยเกิ้ง กรอกแค่ปี 69มา'!W38+'9.ประจักษ์ศิลปาคม'!W38+'10.สร้างคอม กรอกแค่ปี 69มา'!W38+'11.ทุ่งฝน ใส่12เดือนมา'!W38+'12.นายูง กรอกแค่ปี 69มา'!W38+'13.หนองวัวซอ'!W38+'14.พิบูลย์รักษ์'!W38+'15.หนองหาน'!W38+'16.กุมภวาปี กรอกแค่ปี 69มา'!W38+'17.กู่แก้ว'!W38+'18.บ้านดุง กรอกแค่ปี 69มา'!W38+'19.หนองแสง กรอกแค่ปี 69มา'!W38+'20.บ้านผือ '!W38+'21.โนนสะอาด'!W38</f>
        <v>0</v>
      </c>
      <c r="X38" s="110">
        <f>+'1.อุดรธานี'!X38+'2.เพ็ญ'!X38+'3.ศรีธาตุ'!X38+'4.กุดจับ'!X38+'5.น้ำโสม กรอกมา 12 เดือน'!X38+'6.วังสามหมอ กรอกแค่ปี 69มา'!X38+'7.ไชยวาน'!X38+'8.ห้วยเกิ้ง กรอกแค่ปี 69มา'!X38+'9.ประจักษ์ศิลปาคม'!X38+'10.สร้างคอม กรอกแค่ปี 69มา'!X38+'11.ทุ่งฝน ใส่12เดือนมา'!X38+'12.นายูง กรอกแค่ปี 69มา'!X38+'13.หนองวัวซอ'!X38+'14.พิบูลย์รักษ์'!X38+'15.หนองหาน'!X38+'16.กุมภวาปี กรอกแค่ปี 69มา'!X38+'17.กู่แก้ว'!X38+'18.บ้านดุง กรอกแค่ปี 69มา'!X38+'19.หนองแสง กรอกแค่ปี 69มา'!X38+'20.บ้านผือ '!X38+'21.โนนสะอาด'!X38</f>
        <v>1322858.75</v>
      </c>
      <c r="Y38" s="110">
        <f>+'1.อุดรธานี'!Y38+'2.เพ็ญ'!Y38+'3.ศรีธาตุ'!Y38+'4.กุดจับ'!Y38+'5.น้ำโสม กรอกมา 12 เดือน'!Y38+'6.วังสามหมอ กรอกแค่ปี 69มา'!Y38+'7.ไชยวาน'!Y38+'8.ห้วยเกิ้ง กรอกแค่ปี 69มา'!Y38+'9.ประจักษ์ศิลปาคม'!Y38+'10.สร้างคอม กรอกแค่ปี 69มา'!Y38+'11.ทุ่งฝน ใส่12เดือนมา'!Y38+'12.นายูง กรอกแค่ปี 69มา'!Y38+'13.หนองวัวซอ'!Y38+'14.พิบูลย์รักษ์'!Y38+'15.หนองหาน'!Y38+'16.กุมภวาปี กรอกแค่ปี 69มา'!Y38+'17.กู่แก้ว'!Y38+'18.บ้านดุง กรอกแค่ปี 69มา'!Y38+'19.หนองแสง กรอกแค่ปี 69มา'!Y38+'20.บ้านผือ '!Y38+'21.โนนสะอาด'!Y38</f>
        <v>0</v>
      </c>
      <c r="Z38" s="110">
        <f>+'1.อุดรธานี'!Z38+'2.เพ็ญ'!Z38+'3.ศรีธาตุ'!Z38+'4.กุดจับ'!Z38+'5.น้ำโสม กรอกมา 12 เดือน'!Z38+'6.วังสามหมอ กรอกแค่ปี 69มา'!Z38+'7.ไชยวาน'!Z38+'8.ห้วยเกิ้ง กรอกแค่ปี 69มา'!Z38+'9.ประจักษ์ศิลปาคม'!Z38+'10.สร้างคอม กรอกแค่ปี 69มา'!Z38+'11.ทุ่งฝน ใส่12เดือนมา'!Z38+'12.นายูง กรอกแค่ปี 69มา'!Z38+'13.หนองวัวซอ'!Z38+'14.พิบูลย์รักษ์'!Z38+'15.หนองหาน'!Z38+'16.กุมภวาปี กรอกแค่ปี 69มา'!Z38+'17.กู่แก้ว'!Z38+'18.บ้านดุง กรอกแค่ปี 69มา'!Z38+'19.หนองแสง กรอกแค่ปี 69มา'!Z38+'20.บ้านผือ '!Z38+'21.โนนสะอาด'!Z38</f>
        <v>1311892.5</v>
      </c>
      <c r="AA38" s="110">
        <f>+'1.อุดรธานี'!AA38+'2.เพ็ญ'!AA38+'3.ศรีธาตุ'!AA38+'4.กุดจับ'!AA38+'5.น้ำโสม กรอกมา 12 เดือน'!AA38+'6.วังสามหมอ กรอกแค่ปี 69มา'!AA38+'7.ไชยวาน'!AA38+'8.ห้วยเกิ้ง กรอกแค่ปี 69มา'!AA38+'9.ประจักษ์ศิลปาคม'!AA38+'10.สร้างคอม กรอกแค่ปี 69มา'!AA38+'11.ทุ่งฝน ใส่12เดือนมา'!AA38+'12.นายูง กรอกแค่ปี 69มา'!AA38+'13.หนองวัวซอ'!AA38+'14.พิบูลย์รักษ์'!AA38+'15.หนองหาน'!AA38+'16.กุมภวาปี กรอกแค่ปี 69มา'!AA38+'17.กู่แก้ว'!AA38+'18.บ้านดุง กรอกแค่ปี 69มา'!AA38+'19.หนองแสง กรอกแค่ปี 69มา'!AA38+'20.บ้านผือ '!AA38+'21.โนนสะอาด'!AA38</f>
        <v>0</v>
      </c>
      <c r="AB38" s="110">
        <f>+'1.อุดรธานี'!AB38+'2.เพ็ญ'!AB38+'3.ศรีธาตุ'!AB38+'4.กุดจับ'!AB38+'5.น้ำโสม กรอกมา 12 เดือน'!AB38+'6.วังสามหมอ กรอกแค่ปี 69มา'!AB38+'7.ไชยวาน'!AB38+'8.ห้วยเกิ้ง กรอกแค่ปี 69มา'!AB38+'9.ประจักษ์ศิลปาคม'!AB38+'10.สร้างคอม กรอกแค่ปี 69มา'!AB38+'11.ทุ่งฝน ใส่12เดือนมา'!AB38+'12.นายูง กรอกแค่ปี 69มา'!AB38+'13.หนองวัวซอ'!AB38+'14.พิบูลย์รักษ์'!AB38+'15.หนองหาน'!AB38+'16.กุมภวาปี กรอกแค่ปี 69มา'!AB38+'17.กู่แก้ว'!AB38+'18.บ้านดุง กรอกแค่ปี 69มา'!AB38+'19.หนองแสง กรอกแค่ปี 69มา'!AB38+'20.บ้านผือ '!AB38+'21.โนนสะอาด'!AB38</f>
        <v>1497505</v>
      </c>
      <c r="AC38" s="110">
        <f>+'1.อุดรธานี'!AC38+'2.เพ็ญ'!AC38+'3.ศรีธาตุ'!AC38+'4.กุดจับ'!AC38+'5.น้ำโสม กรอกมา 12 เดือน'!AC38+'6.วังสามหมอ กรอกแค่ปี 69มา'!AC38+'7.ไชยวาน'!AC38+'8.ห้วยเกิ้ง กรอกแค่ปี 69มา'!AC38+'9.ประจักษ์ศิลปาคม'!AC38+'10.สร้างคอม กรอกแค่ปี 69มา'!AC38+'11.ทุ่งฝน ใส่12เดือนมา'!AC38+'12.นายูง กรอกแค่ปี 69มา'!AC38+'13.หนองวัวซอ'!AC38+'14.พิบูลย์รักษ์'!AC38+'15.หนองหาน'!AC38+'16.กุมภวาปี กรอกแค่ปี 69มา'!AC38+'17.กู่แก้ว'!AC38+'18.บ้านดุง กรอกแค่ปี 69มา'!AC38+'19.หนองแสง กรอกแค่ปี 69มา'!AC38+'20.บ้านผือ '!AC38+'21.โนนสะอาด'!AC38</f>
        <v>0</v>
      </c>
      <c r="AD38" s="110" t="e">
        <f t="shared" si="9"/>
        <v>#VALUE!</v>
      </c>
      <c r="AE38" s="111" t="e">
        <f t="shared" si="10"/>
        <v>#VALUE!</v>
      </c>
      <c r="AF38" s="110" t="e">
        <f t="shared" si="11"/>
        <v>#VALUE!</v>
      </c>
      <c r="AG38" s="111" t="e">
        <f t="shared" si="12"/>
        <v>#VALUE!</v>
      </c>
    </row>
    <row r="39" spans="2:33" ht="24" customHeight="1">
      <c r="B39" s="109"/>
      <c r="C39" s="109"/>
      <c r="D39" s="109" t="s">
        <v>125</v>
      </c>
      <c r="E39" s="110">
        <f>+'1.อุดรธานี'!E39+'2.เพ็ญ'!E39+'3.ศรีธาตุ'!E39+'4.กุดจับ'!E39+'5.น้ำโสม กรอกมา 12 เดือน'!E39+'6.วังสามหมอ กรอกแค่ปี 69มา'!E39+'7.ไชยวาน'!E39+'8.ห้วยเกิ้ง กรอกแค่ปี 69มา'!E39+'9.ประจักษ์ศิลปาคม'!E39+'10.สร้างคอม กรอกแค่ปี 69มา'!E39+'11.ทุ่งฝน ใส่12เดือนมา'!E39+'12.นายูง กรอกแค่ปี 69มา'!E39+'13.หนองวัวซอ'!E39+'14.พิบูลย์รักษ์'!E39+'15.หนองหาน'!E39+'16.กุมภวาปี กรอกแค่ปี 69มา'!E39+'17.กู่แก้ว'!E39+'18.บ้านดุง กรอกแค่ปี 69มา'!E39+'19.หนองแสง กรอกแค่ปี 69มา'!E39+'20.บ้านผือ '!E39+'21.โนนสะอาด'!E39</f>
        <v>16512895.474545455</v>
      </c>
      <c r="F39" s="110">
        <f>+'1.อุดรธานี'!F39+'2.เพ็ญ'!F39+'3.ศรีธาตุ'!F39+'4.กุดจับ'!F39+'5.น้ำโสม กรอกมา 12 เดือน'!F39+'6.วังสามหมอ กรอกแค่ปี 69มา'!F39+'7.ไชยวาน'!F39+'8.ห้วยเกิ้ง กรอกแค่ปี 69มา'!F39+'9.ประจักษ์ศิลปาคม'!F39+'10.สร้างคอม กรอกแค่ปี 69มา'!F39+'11.ทุ่งฝน ใส่12เดือนมา'!F39+'12.นายูง กรอกแค่ปี 69มา'!F39+'13.หนองวัวซอ'!F39+'14.พิบูลย์รักษ์'!F39+'15.หนองหาน'!F39+'16.กุมภวาปี กรอกแค่ปี 69มา'!F39+'17.กู่แก้ว'!F39+'18.บ้านดุง กรอกแค่ปี 69มา'!F39+'19.หนองแสง กรอกแค่ปี 69มา'!F39+'20.บ้านผือ '!F39+'21.โนนสะอาด'!F39</f>
        <v>3503661.25</v>
      </c>
      <c r="G39" s="110" t="e">
        <f>+'1.อุดรธานี'!G39+'2.เพ็ญ'!G39+'3.ศรีธาตุ'!G39+'4.กุดจับ'!G39+'5.น้ำโสม กรอกมา 12 เดือน'!G39+'6.วังสามหมอ กรอกแค่ปี 69มา'!G39+'7.ไชยวาน'!G39+'8.ห้วยเกิ้ง กรอกแค่ปี 69มา'!G39+'9.ประจักษ์ศิลปาคม'!G39+'10.สร้างคอม กรอกแค่ปี 69มา'!G39+'11.ทุ่งฝน ใส่12เดือนมา'!G39+'12.นายูง กรอกแค่ปี 69มา'!G39+'13.หนองวัวซอ'!G39+'14.พิบูลย์รักษ์'!G39+'15.หนองหาน'!G39+'16.กุมภวาปี กรอกแค่ปี 69มา'!G39+'17.กู่แก้ว'!G39+'18.บ้านดุง กรอกแค่ปี 69มา'!G39+'19.หนองแสง กรอกแค่ปี 69มา'!G39+'20.บ้านผือ '!G39+'21.โนนสะอาด'!G39</f>
        <v>#VALUE!</v>
      </c>
      <c r="H39" s="110">
        <f>+'1.อุดรธานี'!H39+'2.เพ็ญ'!H39+'3.ศรีธาตุ'!H39+'4.กุดจับ'!H39+'5.น้ำโสม กรอกมา 12 เดือน'!H39+'6.วังสามหมอ กรอกแค่ปี 69มา'!H39+'7.ไชยวาน'!H39+'8.ห้วยเกิ้ง กรอกแค่ปี 69มา'!H39+'9.ประจักษ์ศิลปาคม'!H39+'10.สร้างคอม กรอกแค่ปี 69มา'!H39+'11.ทุ่งฝน ใส่12เดือนมา'!H39+'12.นายูง กรอกแค่ปี 69มา'!H39+'13.หนองวัวซอ'!H39+'14.พิบูลย์รักษ์'!H39+'15.หนองหาน'!H39+'16.กุมภวาปี กรอกแค่ปี 69มา'!H39+'17.กู่แก้ว'!H39+'18.บ้านดุง กรอกแค่ปี 69มา'!H39+'19.หนองแสง กรอกแค่ปี 69มา'!H39+'20.บ้านผือ '!H39+'21.โนนสะอาด'!H39</f>
        <v>44742.5</v>
      </c>
      <c r="I39" s="110">
        <f>+'1.อุดรธานี'!I39+'2.เพ็ญ'!I39+'3.ศรีธาตุ'!I39+'4.กุดจับ'!I39+'5.น้ำโสม กรอกมา 12 เดือน'!I39+'6.วังสามหมอ กรอกแค่ปี 69มา'!I39+'7.ไชยวาน'!I39+'8.ห้วยเกิ้ง กรอกแค่ปี 69มา'!I39+'9.ประจักษ์ศิลปาคม'!I39+'10.สร้างคอม กรอกแค่ปี 69มา'!I39+'11.ทุ่งฝน ใส่12เดือนมา'!I39+'12.นายูง กรอกแค่ปี 69มา'!I39+'13.หนองวัวซอ'!I39+'14.พิบูลย์รักษ์'!I39+'15.หนองหาน'!I39+'16.กุมภวาปี กรอกแค่ปี 69มา'!I39+'17.กู่แก้ว'!I39+'18.บ้านดุง กรอกแค่ปี 69มา'!I39+'19.หนองแสง กรอกแค่ปี 69มา'!I39+'20.บ้านผือ '!I39+'21.โนนสะอาด'!I39</f>
        <v>21902</v>
      </c>
      <c r="J39" s="110">
        <f>+'1.อุดรธานี'!J39+'2.เพ็ญ'!J39+'3.ศรีธาตุ'!J39+'4.กุดจับ'!J39+'5.น้ำโสม กรอกมา 12 เดือน'!J39+'6.วังสามหมอ กรอกแค่ปี 69มา'!J39+'7.ไชยวาน'!J39+'8.ห้วยเกิ้ง กรอกแค่ปี 69มา'!J39+'9.ประจักษ์ศิลปาคม'!J39+'10.สร้างคอม กรอกแค่ปี 69มา'!J39+'11.ทุ่งฝน ใส่12เดือนมา'!J39+'12.นายูง กรอกแค่ปี 69มา'!J39+'13.หนองวัวซอ'!J39+'14.พิบูลย์รักษ์'!J39+'15.หนองหาน'!J39+'16.กุมภวาปี กรอกแค่ปี 69มา'!J39+'17.กู่แก้ว'!J39+'18.บ้านดุง กรอกแค่ปี 69มา'!J39+'19.หนองแสง กรอกแค่ปี 69มา'!J39+'20.บ้านผือ '!J39+'21.โนนสะอาด'!J39</f>
        <v>42285</v>
      </c>
      <c r="K39" s="110">
        <f>+'1.อุดรธานี'!K39+'2.เพ็ญ'!K39+'3.ศรีธาตุ'!K39+'4.กุดจับ'!K39+'5.น้ำโสม กรอกมา 12 เดือน'!K39+'6.วังสามหมอ กรอกแค่ปี 69มา'!K39+'7.ไชยวาน'!K39+'8.ห้วยเกิ้ง กรอกแค่ปี 69มา'!K39+'9.ประจักษ์ศิลปาคม'!K39+'10.สร้างคอม กรอกแค่ปี 69มา'!K39+'11.ทุ่งฝน ใส่12เดือนมา'!K39+'12.นายูง กรอกแค่ปี 69มา'!K39+'13.หนองวัวซอ'!K39+'14.พิบูลย์รักษ์'!K39+'15.หนองหาน'!K39+'16.กุมภวาปี กรอกแค่ปี 69มา'!K39+'17.กู่แก้ว'!K39+'18.บ้านดุง กรอกแค่ปี 69มา'!K39+'19.หนองแสง กรอกแค่ปี 69มา'!K39+'20.บ้านผือ '!K39+'21.โนนสะอาด'!K39</f>
        <v>0</v>
      </c>
      <c r="L39" s="110">
        <f>+'1.อุดรธานี'!L39+'2.เพ็ญ'!L39+'3.ศรีธาตุ'!L39+'4.กุดจับ'!L39+'5.น้ำโสม กรอกมา 12 เดือน'!L39+'6.วังสามหมอ กรอกแค่ปี 69มา'!L39+'7.ไชยวาน'!L39+'8.ห้วยเกิ้ง กรอกแค่ปี 69มา'!L39+'9.ประจักษ์ศิลปาคม'!L39+'10.สร้างคอม กรอกแค่ปี 69มา'!L39+'11.ทุ่งฝน ใส่12เดือนมา'!L39+'12.นายูง กรอกแค่ปี 69มา'!L39+'13.หนองวัวซอ'!L39+'14.พิบูลย์รักษ์'!L39+'15.หนองหาน'!L39+'16.กุมภวาปี กรอกแค่ปี 69มา'!L39+'17.กู่แก้ว'!L39+'18.บ้านดุง กรอกแค่ปี 69มา'!L39+'19.หนองแสง กรอกแค่ปี 69มา'!L39+'20.บ้านผือ '!L39+'21.โนนสะอาด'!L39</f>
        <v>53972.5</v>
      </c>
      <c r="M39" s="110">
        <f>+'1.อุดรธานี'!M39+'2.เพ็ญ'!M39+'3.ศรีธาตุ'!M39+'4.กุดจับ'!M39+'5.น้ำโสม กรอกมา 12 เดือน'!M39+'6.วังสามหมอ กรอกแค่ปี 69มา'!M39+'7.ไชยวาน'!M39+'8.ห้วยเกิ้ง กรอกแค่ปี 69มา'!M39+'9.ประจักษ์ศิลปาคม'!M39+'10.สร้างคอม กรอกแค่ปี 69มา'!M39+'11.ทุ่งฝน ใส่12เดือนมา'!M39+'12.นายูง กรอกแค่ปี 69มา'!M39+'13.หนองวัวซอ'!M39+'14.พิบูลย์รักษ์'!M39+'15.หนองหาน'!M39+'16.กุมภวาปี กรอกแค่ปี 69มา'!M39+'17.กู่แก้ว'!M39+'18.บ้านดุง กรอกแค่ปี 69มา'!M39+'19.หนองแสง กรอกแค่ปี 69มา'!M39+'20.บ้านผือ '!M39+'21.โนนสะอาด'!M39</f>
        <v>0</v>
      </c>
      <c r="N39" s="110">
        <f>+'1.อุดรธานี'!N39+'2.เพ็ญ'!N39+'3.ศรีธาตุ'!N39+'4.กุดจับ'!N39+'5.น้ำโสม กรอกมา 12 เดือน'!N39+'6.วังสามหมอ กรอกแค่ปี 69มา'!N39+'7.ไชยวาน'!N39+'8.ห้วยเกิ้ง กรอกแค่ปี 69มา'!N39+'9.ประจักษ์ศิลปาคม'!N39+'10.สร้างคอม กรอกแค่ปี 69มา'!N39+'11.ทุ่งฝน ใส่12เดือนมา'!N39+'12.นายูง กรอกแค่ปี 69มา'!N39+'13.หนองวัวซอ'!N39+'14.พิบูลย์รักษ์'!N39+'15.หนองหาน'!N39+'16.กุมภวาปี กรอกแค่ปี 69มา'!N39+'17.กู่แก้ว'!N39+'18.บ้านดุง กรอกแค่ปี 69มา'!N39+'19.หนองแสง กรอกแค่ปี 69มา'!N39+'20.บ้านผือ '!N39+'21.โนนสะอาด'!N39</f>
        <v>47752.5</v>
      </c>
      <c r="O39" s="110">
        <f>+'1.อุดรธานี'!O39+'2.เพ็ญ'!O39+'3.ศรีธาตุ'!O39+'4.กุดจับ'!O39+'5.น้ำโสม กรอกมา 12 เดือน'!O39+'6.วังสามหมอ กรอกแค่ปี 69มา'!O39+'7.ไชยวาน'!O39+'8.ห้วยเกิ้ง กรอกแค่ปี 69มา'!O39+'9.ประจักษ์ศิลปาคม'!O39+'10.สร้างคอม กรอกแค่ปี 69มา'!O39+'11.ทุ่งฝน ใส่12เดือนมา'!O39+'12.นายูง กรอกแค่ปี 69มา'!O39+'13.หนองวัวซอ'!O39+'14.พิบูลย์รักษ์'!O39+'15.หนองหาน'!O39+'16.กุมภวาปี กรอกแค่ปี 69มา'!O39+'17.กู่แก้ว'!O39+'18.บ้านดุง กรอกแค่ปี 69มา'!O39+'19.หนองแสง กรอกแค่ปี 69มา'!O39+'20.บ้านผือ '!O39+'21.โนนสะอาด'!O39</f>
        <v>0</v>
      </c>
      <c r="P39" s="110">
        <f>+'1.อุดรธานี'!P39+'2.เพ็ญ'!P39+'3.ศรีธาตุ'!P39+'4.กุดจับ'!P39+'5.น้ำโสม กรอกมา 12 เดือน'!P39+'6.วังสามหมอ กรอกแค่ปี 69มา'!P39+'7.ไชยวาน'!P39+'8.ห้วยเกิ้ง กรอกแค่ปี 69มา'!P39+'9.ประจักษ์ศิลปาคม'!P39+'10.สร้างคอม กรอกแค่ปี 69มา'!P39+'11.ทุ่งฝน ใส่12เดือนมา'!P39+'12.นายูง กรอกแค่ปี 69มา'!P39+'13.หนองวัวซอ'!P39+'14.พิบูลย์รักษ์'!P39+'15.หนองหาน'!P39+'16.กุมภวาปี กรอกแค่ปี 69มา'!P39+'17.กู่แก้ว'!P39+'18.บ้านดุง กรอกแค่ปี 69มา'!P39+'19.หนองแสง กรอกแค่ปี 69มา'!P39+'20.บ้านผือ '!P39+'21.โนนสะอาด'!P39</f>
        <v>47825</v>
      </c>
      <c r="Q39" s="110">
        <f>+'1.อุดรธานี'!Q39+'2.เพ็ญ'!Q39+'3.ศรีธาตุ'!Q39+'4.กุดจับ'!Q39+'5.น้ำโสม กรอกมา 12 เดือน'!Q39+'6.วังสามหมอ กรอกแค่ปี 69มา'!Q39+'7.ไชยวาน'!Q39+'8.ห้วยเกิ้ง กรอกแค่ปี 69มา'!Q39+'9.ประจักษ์ศิลปาคม'!Q39+'10.สร้างคอม กรอกแค่ปี 69มา'!Q39+'11.ทุ่งฝน ใส่12เดือนมา'!Q39+'12.นายูง กรอกแค่ปี 69มา'!Q39+'13.หนองวัวซอ'!Q39+'14.พิบูลย์รักษ์'!Q39+'15.หนองหาน'!Q39+'16.กุมภวาปี กรอกแค่ปี 69มา'!Q39+'17.กู่แก้ว'!Q39+'18.บ้านดุง กรอกแค่ปี 69มา'!Q39+'19.หนองแสง กรอกแค่ปี 69มา'!Q39+'20.บ้านผือ '!Q39+'21.โนนสะอาด'!Q39</f>
        <v>0</v>
      </c>
      <c r="R39" s="110">
        <f>+'1.อุดรธานี'!R39+'2.เพ็ญ'!R39+'3.ศรีธาตุ'!R39+'4.กุดจับ'!R39+'5.น้ำโสม กรอกมา 12 เดือน'!R39+'6.วังสามหมอ กรอกแค่ปี 69มา'!R39+'7.ไชยวาน'!R39+'8.ห้วยเกิ้ง กรอกแค่ปี 69มา'!R39+'9.ประจักษ์ศิลปาคม'!R39+'10.สร้างคอม กรอกแค่ปี 69มา'!R39+'11.ทุ่งฝน ใส่12เดือนมา'!R39+'12.นายูง กรอกแค่ปี 69มา'!R39+'13.หนองวัวซอ'!R39+'14.พิบูลย์รักษ์'!R39+'15.หนองหาน'!R39+'16.กุมภวาปี กรอกแค่ปี 69มา'!R39+'17.กู่แก้ว'!R39+'18.บ้านดุง กรอกแค่ปี 69มา'!R39+'19.หนองแสง กรอกแค่ปี 69มา'!R39+'20.บ้านผือ '!R39+'21.โนนสะอาด'!R39</f>
        <v>53695</v>
      </c>
      <c r="S39" s="110">
        <f>+'1.อุดรธานี'!S39+'2.เพ็ญ'!S39+'3.ศรีธาตุ'!S39+'4.กุดจับ'!S39+'5.น้ำโสม กรอกมา 12 เดือน'!S39+'6.วังสามหมอ กรอกแค่ปี 69มา'!S39+'7.ไชยวาน'!S39+'8.ห้วยเกิ้ง กรอกแค่ปี 69มา'!S39+'9.ประจักษ์ศิลปาคม'!S39+'10.สร้างคอม กรอกแค่ปี 69มา'!S39+'11.ทุ่งฝน ใส่12เดือนมา'!S39+'12.นายูง กรอกแค่ปี 69มา'!S39+'13.หนองวัวซอ'!S39+'14.พิบูลย์รักษ์'!S39+'15.หนองหาน'!S39+'16.กุมภวาปี กรอกแค่ปี 69มา'!S39+'17.กู่แก้ว'!S39+'18.บ้านดุง กรอกแค่ปี 69มา'!S39+'19.หนองแสง กรอกแค่ปี 69มา'!S39+'20.บ้านผือ '!S39+'21.โนนสะอาด'!S39</f>
        <v>0</v>
      </c>
      <c r="T39" s="110">
        <f>+'1.อุดรธานี'!T39+'2.เพ็ญ'!T39+'3.ศรีธาตุ'!T39+'4.กุดจับ'!T39+'5.น้ำโสม กรอกมา 12 เดือน'!T39+'6.วังสามหมอ กรอกแค่ปี 69มา'!T39+'7.ไชยวาน'!T39+'8.ห้วยเกิ้ง กรอกแค่ปี 69มา'!T39+'9.ประจักษ์ศิลปาคม'!T39+'10.สร้างคอม กรอกแค่ปี 69มา'!T39+'11.ทุ่งฝน ใส่12เดือนมา'!T39+'12.นายูง กรอกแค่ปี 69มา'!T39+'13.หนองวัวซอ'!T39+'14.พิบูลย์รักษ์'!T39+'15.หนองหาน'!T39+'16.กุมภวาปี กรอกแค่ปี 69มา'!T39+'17.กู่แก้ว'!T39+'18.บ้านดุง กรอกแค่ปี 69มา'!T39+'19.หนองแสง กรอกแค่ปี 69มา'!T39+'20.บ้านผือ '!T39+'21.โนนสะอาด'!T39</f>
        <v>47652.5</v>
      </c>
      <c r="U39" s="110">
        <f>+'1.อุดรธานี'!U39+'2.เพ็ญ'!U39+'3.ศรีธาตุ'!U39+'4.กุดจับ'!U39+'5.น้ำโสม กรอกมา 12 เดือน'!U39+'6.วังสามหมอ กรอกแค่ปี 69มา'!U39+'7.ไชยวาน'!U39+'8.ห้วยเกิ้ง กรอกแค่ปี 69มา'!U39+'9.ประจักษ์ศิลปาคม'!U39+'10.สร้างคอม กรอกแค่ปี 69มา'!U39+'11.ทุ่งฝน ใส่12เดือนมา'!U39+'12.นายูง กรอกแค่ปี 69มา'!U39+'13.หนองวัวซอ'!U39+'14.พิบูลย์รักษ์'!U39+'15.หนองหาน'!U39+'16.กุมภวาปี กรอกแค่ปี 69มา'!U39+'17.กู่แก้ว'!U39+'18.บ้านดุง กรอกแค่ปี 69มา'!U39+'19.หนองแสง กรอกแค่ปี 69มา'!U39+'20.บ้านผือ '!U39+'21.โนนสะอาด'!U39</f>
        <v>0</v>
      </c>
      <c r="V39" s="110">
        <f>+'1.อุดรธานี'!V39+'2.เพ็ญ'!V39+'3.ศรีธาตุ'!V39+'4.กุดจับ'!V39+'5.น้ำโสม กรอกมา 12 เดือน'!V39+'6.วังสามหมอ กรอกแค่ปี 69มา'!V39+'7.ไชยวาน'!V39+'8.ห้วยเกิ้ง กรอกแค่ปี 69มา'!V39+'9.ประจักษ์ศิลปาคม'!V39+'10.สร้างคอม กรอกแค่ปี 69มา'!V39+'11.ทุ่งฝน ใส่12เดือนมา'!V39+'12.นายูง กรอกแค่ปี 69มา'!V39+'13.หนองวัวซอ'!V39+'14.พิบูลย์รักษ์'!V39+'15.หนองหาน'!V39+'16.กุมภวาปี กรอกแค่ปี 69มา'!V39+'17.กู่แก้ว'!V39+'18.บ้านดุง กรอกแค่ปี 69มา'!V39+'19.หนองแสง กรอกแค่ปี 69มา'!V39+'20.บ้านผือ '!V39+'21.โนนสะอาด'!V39</f>
        <v>47652.5</v>
      </c>
      <c r="W39" s="110">
        <f>+'1.อุดรธานี'!W39+'2.เพ็ญ'!W39+'3.ศรีธาตุ'!W39+'4.กุดจับ'!W39+'5.น้ำโสม กรอกมา 12 เดือน'!W39+'6.วังสามหมอ กรอกแค่ปี 69มา'!W39+'7.ไชยวาน'!W39+'8.ห้วยเกิ้ง กรอกแค่ปี 69มา'!W39+'9.ประจักษ์ศิลปาคม'!W39+'10.สร้างคอม กรอกแค่ปี 69มา'!W39+'11.ทุ่งฝน ใส่12เดือนมา'!W39+'12.นายูง กรอกแค่ปี 69มา'!W39+'13.หนองวัวซอ'!W39+'14.พิบูลย์รักษ์'!W39+'15.หนองหาน'!W39+'16.กุมภวาปี กรอกแค่ปี 69มา'!W39+'17.กู่แก้ว'!W39+'18.บ้านดุง กรอกแค่ปี 69มา'!W39+'19.หนองแสง กรอกแค่ปี 69มา'!W39+'20.บ้านผือ '!W39+'21.โนนสะอาด'!W39</f>
        <v>0</v>
      </c>
      <c r="X39" s="110">
        <f>+'1.อุดรธานี'!X39+'2.เพ็ญ'!X39+'3.ศรีธาตุ'!X39+'4.กุดจับ'!X39+'5.น้ำโสม กรอกมา 12 เดือน'!X39+'6.วังสามหมอ กรอกแค่ปี 69มา'!X39+'7.ไชยวาน'!X39+'8.ห้วยเกิ้ง กรอกแค่ปี 69มา'!X39+'9.ประจักษ์ศิลปาคม'!X39+'10.สร้างคอม กรอกแค่ปี 69มา'!X39+'11.ทุ่งฝน ใส่12เดือนมา'!X39+'12.นายูง กรอกแค่ปี 69มา'!X39+'13.หนองวัวซอ'!X39+'14.พิบูลย์รักษ์'!X39+'15.หนองหาน'!X39+'16.กุมภวาปี กรอกแค่ปี 69มา'!X39+'17.กู่แก้ว'!X39+'18.บ้านดุง กรอกแค่ปี 69มา'!X39+'19.หนองแสง กรอกแค่ปี 69มา'!X39+'20.บ้านผือ '!X39+'21.โนนสะอาด'!X39</f>
        <v>48515</v>
      </c>
      <c r="Y39" s="110">
        <f>+'1.อุดรธานี'!Y39+'2.เพ็ญ'!Y39+'3.ศรีธาตุ'!Y39+'4.กุดจับ'!Y39+'5.น้ำโสม กรอกมา 12 เดือน'!Y39+'6.วังสามหมอ กรอกแค่ปี 69มา'!Y39+'7.ไชยวาน'!Y39+'8.ห้วยเกิ้ง กรอกแค่ปี 69มา'!Y39+'9.ประจักษ์ศิลปาคม'!Y39+'10.สร้างคอม กรอกแค่ปี 69มา'!Y39+'11.ทุ่งฝน ใส่12เดือนมา'!Y39+'12.นายูง กรอกแค่ปี 69มา'!Y39+'13.หนองวัวซอ'!Y39+'14.พิบูลย์รักษ์'!Y39+'15.หนองหาน'!Y39+'16.กุมภวาปี กรอกแค่ปี 69มา'!Y39+'17.กู่แก้ว'!Y39+'18.บ้านดุง กรอกแค่ปี 69มา'!Y39+'19.หนองแสง กรอกแค่ปี 69มา'!Y39+'20.บ้านผือ '!Y39+'21.โนนสะอาด'!Y39</f>
        <v>0</v>
      </c>
      <c r="Z39" s="110">
        <f>+'1.อุดรธานี'!Z39+'2.เพ็ญ'!Z39+'3.ศรีธาตุ'!Z39+'4.กุดจับ'!Z39+'5.น้ำโสม กรอกมา 12 เดือน'!Z39+'6.วังสามหมอ กรอกแค่ปี 69มา'!Z39+'7.ไชยวาน'!Z39+'8.ห้วยเกิ้ง กรอกแค่ปี 69มา'!Z39+'9.ประจักษ์ศิลปาคม'!Z39+'10.สร้างคอม กรอกแค่ปี 69มา'!Z39+'11.ทุ่งฝน ใส่12เดือนมา'!Z39+'12.นายูง กรอกแค่ปี 69มา'!Z39+'13.หนองวัวซอ'!Z39+'14.พิบูลย์รักษ์'!Z39+'15.หนองหาน'!Z39+'16.กุมภวาปี กรอกแค่ปี 69มา'!Z39+'17.กู่แก้ว'!Z39+'18.บ้านดุง กรอกแค่ปี 69มา'!Z39+'19.หนองแสง กรอกแค่ปี 69มา'!Z39+'20.บ้านผือ '!Z39+'21.โนนสะอาด'!Z39</f>
        <v>49232.5</v>
      </c>
      <c r="AA39" s="110">
        <f>+'1.อุดรธานี'!AA39+'2.เพ็ญ'!AA39+'3.ศรีธาตุ'!AA39+'4.กุดจับ'!AA39+'5.น้ำโสม กรอกมา 12 เดือน'!AA39+'6.วังสามหมอ กรอกแค่ปี 69มา'!AA39+'7.ไชยวาน'!AA39+'8.ห้วยเกิ้ง กรอกแค่ปี 69มา'!AA39+'9.ประจักษ์ศิลปาคม'!AA39+'10.สร้างคอม กรอกแค่ปี 69มา'!AA39+'11.ทุ่งฝน ใส่12เดือนมา'!AA39+'12.นายูง กรอกแค่ปี 69มา'!AA39+'13.หนองวัวซอ'!AA39+'14.พิบูลย์รักษ์'!AA39+'15.หนองหาน'!AA39+'16.กุมภวาปี กรอกแค่ปี 69มา'!AA39+'17.กู่แก้ว'!AA39+'18.บ้านดุง กรอกแค่ปี 69มา'!AA39+'19.หนองแสง กรอกแค่ปี 69มา'!AA39+'20.บ้านผือ '!AA39+'21.โนนสะอาด'!AA39</f>
        <v>0</v>
      </c>
      <c r="AB39" s="110">
        <f>+'1.อุดรธานี'!AB39+'2.เพ็ญ'!AB39+'3.ศรีธาตุ'!AB39+'4.กุดจับ'!AB39+'5.น้ำโสม กรอกมา 12 เดือน'!AB39+'6.วังสามหมอ กรอกแค่ปี 69มา'!AB39+'7.ไชยวาน'!AB39+'8.ห้วยเกิ้ง กรอกแค่ปี 69มา'!AB39+'9.ประจักษ์ศิลปาคม'!AB39+'10.สร้างคอม กรอกแค่ปี 69มา'!AB39+'11.ทุ่งฝน ใส่12เดือนมา'!AB39+'12.นายูง กรอกแค่ปี 69มา'!AB39+'13.หนองวัวซอ'!AB39+'14.พิบูลย์รักษ์'!AB39+'15.หนองหาน'!AB39+'16.กุมภวาปี กรอกแค่ปี 69มา'!AB39+'17.กู่แก้ว'!AB39+'18.บ้านดุง กรอกแค่ปี 69มา'!AB39+'19.หนองแสง กรอกแค่ปี 69มา'!AB39+'20.บ้านผือ '!AB39+'21.โนนสะอาด'!AB39</f>
        <v>47010</v>
      </c>
      <c r="AC39" s="110">
        <f>+'1.อุดรธานี'!AC39+'2.เพ็ญ'!AC39+'3.ศรีธาตุ'!AC39+'4.กุดจับ'!AC39+'5.น้ำโสม กรอกมา 12 เดือน'!AC39+'6.วังสามหมอ กรอกแค่ปี 69มา'!AC39+'7.ไชยวาน'!AC39+'8.ห้วยเกิ้ง กรอกแค่ปี 69มา'!AC39+'9.ประจักษ์ศิลปาคม'!AC39+'10.สร้างคอม กรอกแค่ปี 69มา'!AC39+'11.ทุ่งฝน ใส่12เดือนมา'!AC39+'12.นายูง กรอกแค่ปี 69มา'!AC39+'13.หนองวัวซอ'!AC39+'14.พิบูลย์รักษ์'!AC39+'15.หนองหาน'!AC39+'16.กุมภวาปี กรอกแค่ปี 69มา'!AC39+'17.กู่แก้ว'!AC39+'18.บ้านดุง กรอกแค่ปี 69มา'!AC39+'19.หนองแสง กรอกแค่ปี 69มา'!AC39+'20.บ้านผือ '!AC39+'21.โนนสะอาด'!AC39</f>
        <v>0</v>
      </c>
      <c r="AD39" s="110" t="e">
        <f t="shared" si="9"/>
        <v>#VALUE!</v>
      </c>
      <c r="AE39" s="111" t="e">
        <f t="shared" si="10"/>
        <v>#VALUE!</v>
      </c>
      <c r="AF39" s="110" t="e">
        <f t="shared" si="11"/>
        <v>#VALUE!</v>
      </c>
      <c r="AG39" s="111" t="e">
        <f t="shared" si="12"/>
        <v>#VALUE!</v>
      </c>
    </row>
    <row r="40" spans="2:33" ht="24" customHeight="1">
      <c r="B40" s="109"/>
      <c r="C40" s="109"/>
      <c r="D40" s="109" t="s">
        <v>56</v>
      </c>
      <c r="E40" s="110">
        <f>+'1.อุดรธานี'!E40+'2.เพ็ญ'!E40+'3.ศรีธาตุ'!E40+'4.กุดจับ'!E40+'5.น้ำโสม กรอกมา 12 เดือน'!E40+'6.วังสามหมอ กรอกแค่ปี 69มา'!E40+'7.ไชยวาน'!E40+'8.ห้วยเกิ้ง กรอกแค่ปี 69มา'!E40+'9.ประจักษ์ศิลปาคม'!E40+'10.สร้างคอม กรอกแค่ปี 69มา'!E40+'11.ทุ่งฝน ใส่12เดือนมา'!E40+'12.นายูง กรอกแค่ปี 69มา'!E40+'13.หนองวัวซอ'!E40+'14.พิบูลย์รักษ์'!E40+'15.หนองหาน'!E40+'16.กุมภวาปี กรอกแค่ปี 69มา'!E40+'17.กู่แก้ว'!E40+'18.บ้านดุง กรอกแค่ปี 69มา'!E40+'19.หนองแสง กรอกแค่ปี 69มา'!E40+'20.บ้านผือ '!E40+'21.โนนสะอาด'!E40</f>
        <v>38461611.527000003</v>
      </c>
      <c r="F40" s="110">
        <f>+'1.อุดรธานี'!F40+'2.เพ็ญ'!F40+'3.ศรีธาตุ'!F40+'4.กุดจับ'!F40+'5.น้ำโสม กรอกมา 12 เดือน'!F40+'6.วังสามหมอ กรอกแค่ปี 69มา'!F40+'7.ไชยวาน'!F40+'8.ห้วยเกิ้ง กรอกแค่ปี 69มา'!F40+'9.ประจักษ์ศิลปาคม'!F40+'10.สร้างคอม กรอกแค่ปี 69มา'!F40+'11.ทุ่งฝน ใส่12เดือนมา'!F40+'12.นายูง กรอกแค่ปี 69มา'!F40+'13.หนองวัวซอ'!F40+'14.พิบูลย์รักษ์'!F40+'15.หนองหาน'!F40+'16.กุมภวาปี กรอกแค่ปี 69มา'!F40+'17.กู่แก้ว'!F40+'18.บ้านดุง กรอกแค่ปี 69มา'!F40+'19.หนองแสง กรอกแค่ปี 69มา'!F40+'20.บ้านผือ '!F40+'21.โนนสะอาด'!F40</f>
        <v>1650947.1</v>
      </c>
      <c r="G40" s="110">
        <f>+'1.อุดรธานี'!G40+'2.เพ็ญ'!G40+'3.ศรีธาตุ'!G40+'4.กุดจับ'!G40+'5.น้ำโสม กรอกมา 12 เดือน'!G40+'6.วังสามหมอ กรอกแค่ปี 69มา'!G40+'7.ไชยวาน'!G40+'8.ห้วยเกิ้ง กรอกแค่ปี 69มา'!G40+'9.ประจักษ์ศิลปาคม'!G40+'10.สร้างคอม กรอกแค่ปี 69มา'!G40+'11.ทุ่งฝน ใส่12เดือนมา'!G40+'12.นายูง กรอกแค่ปี 69มา'!G40+'13.หนองวัวซอ'!G40+'14.พิบูลย์รักษ์'!G40+'15.หนองหาน'!G40+'16.กุมภวาปี กรอกแค่ปี 69มา'!G40+'17.กู่แก้ว'!G40+'18.บ้านดุง กรอกแค่ปี 69มา'!G40+'19.หนองแสง กรอกแค่ปี 69มา'!G40+'20.บ้านผือ '!G40+'21.โนนสะอาด'!G40</f>
        <v>1059527.45</v>
      </c>
      <c r="H40" s="110">
        <f>+'1.อุดรธานี'!H40+'2.เพ็ญ'!H40+'3.ศรีธาตุ'!H40+'4.กุดจับ'!H40+'5.น้ำโสม กรอกมา 12 เดือน'!H40+'6.วังสามหมอ กรอกแค่ปี 69มา'!H40+'7.ไชยวาน'!H40+'8.ห้วยเกิ้ง กรอกแค่ปี 69มา'!H40+'9.ประจักษ์ศิลปาคม'!H40+'10.สร้างคอม กรอกแค่ปี 69มา'!H40+'11.ทุ่งฝน ใส่12เดือนมา'!H40+'12.นายูง กรอกแค่ปี 69มา'!H40+'13.หนองวัวซอ'!H40+'14.พิบูลย์รักษ์'!H40+'15.หนองหาน'!H40+'16.กุมภวาปี กรอกแค่ปี 69มา'!H40+'17.กู่แก้ว'!H40+'18.บ้านดุง กรอกแค่ปี 69มา'!H40+'19.หนองแสง กรอกแค่ปี 69มา'!H40+'20.บ้านผือ '!H40+'21.โนนสะอาด'!H40</f>
        <v>66974.7</v>
      </c>
      <c r="I40" s="110">
        <f>+'1.อุดรธานี'!I40+'2.เพ็ญ'!I40+'3.ศรีธาตุ'!I40+'4.กุดจับ'!I40+'5.น้ำโสม กรอกมา 12 เดือน'!I40+'6.วังสามหมอ กรอกแค่ปี 69มา'!I40+'7.ไชยวาน'!I40+'8.ห้วยเกิ้ง กรอกแค่ปี 69มา'!I40+'9.ประจักษ์ศิลปาคม'!I40+'10.สร้างคอม กรอกแค่ปี 69มา'!I40+'11.ทุ่งฝน ใส่12เดือนมา'!I40+'12.นายูง กรอกแค่ปี 69มา'!I40+'13.หนองวัวซอ'!I40+'14.พิบูลย์รักษ์'!I40+'15.หนองหาน'!I40+'16.กุมภวาปี กรอกแค่ปี 69มา'!I40+'17.กู่แก้ว'!I40+'18.บ้านดุง กรอกแค่ปี 69มา'!I40+'19.หนองแสง กรอกแค่ปี 69มา'!I40+'20.บ้านผือ '!I40+'21.โนนสะอาด'!I40</f>
        <v>0</v>
      </c>
      <c r="J40" s="110">
        <f>+'1.อุดรธานี'!J40+'2.เพ็ญ'!J40+'3.ศรีธาตุ'!J40+'4.กุดจับ'!J40+'5.น้ำโสม กรอกมา 12 เดือน'!J40+'6.วังสามหมอ กรอกแค่ปี 69มา'!J40+'7.ไชยวาน'!J40+'8.ห้วยเกิ้ง กรอกแค่ปี 69มา'!J40+'9.ประจักษ์ศิลปาคม'!J40+'10.สร้างคอม กรอกแค่ปี 69มา'!J40+'11.ทุ่งฝน ใส่12เดือนมา'!J40+'12.นายูง กรอกแค่ปี 69มา'!J40+'13.หนองวัวซอ'!J40+'14.พิบูลย์รักษ์'!J40+'15.หนองหาน'!J40+'16.กุมภวาปี กรอกแค่ปี 69มา'!J40+'17.กู่แก้ว'!J40+'18.บ้านดุง กรอกแค่ปี 69มา'!J40+'19.หนองแสง กรอกแค่ปี 69มา'!J40+'20.บ้านผือ '!J40+'21.โนนสะอาด'!J40</f>
        <v>64357.24</v>
      </c>
      <c r="K40" s="110">
        <f>+'1.อุดรธานี'!K40+'2.เพ็ญ'!K40+'3.ศรีธาตุ'!K40+'4.กุดจับ'!K40+'5.น้ำโสม กรอกมา 12 เดือน'!K40+'6.วังสามหมอ กรอกแค่ปี 69มา'!K40+'7.ไชยวาน'!K40+'8.ห้วยเกิ้ง กรอกแค่ปี 69มา'!K40+'9.ประจักษ์ศิลปาคม'!K40+'10.สร้างคอม กรอกแค่ปี 69มา'!K40+'11.ทุ่งฝน ใส่12เดือนมา'!K40+'12.นายูง กรอกแค่ปี 69มา'!K40+'13.หนองวัวซอ'!K40+'14.พิบูลย์รักษ์'!K40+'15.หนองหาน'!K40+'16.กุมภวาปี กรอกแค่ปี 69มา'!K40+'17.กู่แก้ว'!K40+'18.บ้านดุง กรอกแค่ปี 69มา'!K40+'19.หนองแสง กรอกแค่ปี 69มา'!K40+'20.บ้านผือ '!K40+'21.โนนสะอาด'!K40</f>
        <v>0</v>
      </c>
      <c r="L40" s="110">
        <f>+'1.อุดรธานี'!L40+'2.เพ็ญ'!L40+'3.ศรีธาตุ'!L40+'4.กุดจับ'!L40+'5.น้ำโสม กรอกมา 12 เดือน'!L40+'6.วังสามหมอ กรอกแค่ปี 69มา'!L40+'7.ไชยวาน'!L40+'8.ห้วยเกิ้ง กรอกแค่ปี 69มา'!L40+'9.ประจักษ์ศิลปาคม'!L40+'10.สร้างคอม กรอกแค่ปี 69มา'!L40+'11.ทุ่งฝน ใส่12เดือนมา'!L40+'12.นายูง กรอกแค่ปี 69มา'!L40+'13.หนองวัวซอ'!L40+'14.พิบูลย์รักษ์'!L40+'15.หนองหาน'!L40+'16.กุมภวาปี กรอกแค่ปี 69มา'!L40+'17.กู่แก้ว'!L40+'18.บ้านดุง กรอกแค่ปี 69มา'!L40+'19.หนองแสง กรอกแค่ปี 69มา'!L40+'20.บ้านผือ '!L40+'21.โนนสะอาด'!L40</f>
        <v>68999.34</v>
      </c>
      <c r="M40" s="110">
        <f>+'1.อุดรธานี'!M40+'2.เพ็ญ'!M40+'3.ศรีธาตุ'!M40+'4.กุดจับ'!M40+'5.น้ำโสม กรอกมา 12 เดือน'!M40+'6.วังสามหมอ กรอกแค่ปี 69มา'!M40+'7.ไชยวาน'!M40+'8.ห้วยเกิ้ง กรอกแค่ปี 69มา'!M40+'9.ประจักษ์ศิลปาคม'!M40+'10.สร้างคอม กรอกแค่ปี 69มา'!M40+'11.ทุ่งฝน ใส่12เดือนมา'!M40+'12.นายูง กรอกแค่ปี 69มา'!M40+'13.หนองวัวซอ'!M40+'14.พิบูลย์รักษ์'!M40+'15.หนองหาน'!M40+'16.กุมภวาปี กรอกแค่ปี 69มา'!M40+'17.กู่แก้ว'!M40+'18.บ้านดุง กรอกแค่ปี 69มา'!M40+'19.หนองแสง กรอกแค่ปี 69มา'!M40+'20.บ้านผือ '!M40+'21.โนนสะอาด'!M40</f>
        <v>0</v>
      </c>
      <c r="N40" s="110">
        <f>+'1.อุดรธานี'!N40+'2.เพ็ญ'!N40+'3.ศรีธาตุ'!N40+'4.กุดจับ'!N40+'5.น้ำโสม กรอกมา 12 เดือน'!N40+'6.วังสามหมอ กรอกแค่ปี 69มา'!N40+'7.ไชยวาน'!N40+'8.ห้วยเกิ้ง กรอกแค่ปี 69มา'!N40+'9.ประจักษ์ศิลปาคม'!N40+'10.สร้างคอม กรอกแค่ปี 69มา'!N40+'11.ทุ่งฝน ใส่12เดือนมา'!N40+'12.นายูง กรอกแค่ปี 69มา'!N40+'13.หนองวัวซอ'!N40+'14.พิบูลย์รักษ์'!N40+'15.หนองหาน'!N40+'16.กุมภวาปี กรอกแค่ปี 69มา'!N40+'17.กู่แก้ว'!N40+'18.บ้านดุง กรอกแค่ปี 69มา'!N40+'19.หนองแสง กรอกแค่ปี 69มา'!N40+'20.บ้านผือ '!N40+'21.โนนสะอาด'!N40</f>
        <v>66203.25</v>
      </c>
      <c r="O40" s="110">
        <f>+'1.อุดรธานี'!O40+'2.เพ็ญ'!O40+'3.ศรีธาตุ'!O40+'4.กุดจับ'!O40+'5.น้ำโสม กรอกมา 12 เดือน'!O40+'6.วังสามหมอ กรอกแค่ปี 69มา'!O40+'7.ไชยวาน'!O40+'8.ห้วยเกิ้ง กรอกแค่ปี 69มา'!O40+'9.ประจักษ์ศิลปาคม'!O40+'10.สร้างคอม กรอกแค่ปี 69มา'!O40+'11.ทุ่งฝน ใส่12เดือนมา'!O40+'12.นายูง กรอกแค่ปี 69มา'!O40+'13.หนองวัวซอ'!O40+'14.พิบูลย์รักษ์'!O40+'15.หนองหาน'!O40+'16.กุมภวาปี กรอกแค่ปี 69มา'!O40+'17.กู่แก้ว'!O40+'18.บ้านดุง กรอกแค่ปี 69มา'!O40+'19.หนองแสง กรอกแค่ปี 69มา'!O40+'20.บ้านผือ '!O40+'21.โนนสะอาด'!O40</f>
        <v>0</v>
      </c>
      <c r="P40" s="110">
        <f>+'1.อุดรธานี'!P40+'2.เพ็ญ'!P40+'3.ศรีธาตุ'!P40+'4.กุดจับ'!P40+'5.น้ำโสม กรอกมา 12 เดือน'!P40+'6.วังสามหมอ กรอกแค่ปี 69มา'!P40+'7.ไชยวาน'!P40+'8.ห้วยเกิ้ง กรอกแค่ปี 69มา'!P40+'9.ประจักษ์ศิลปาคม'!P40+'10.สร้างคอม กรอกแค่ปี 69มา'!P40+'11.ทุ่งฝน ใส่12เดือนมา'!P40+'12.นายูง กรอกแค่ปี 69มา'!P40+'13.หนองวัวซอ'!P40+'14.พิบูลย์รักษ์'!P40+'15.หนองหาน'!P40+'16.กุมภวาปี กรอกแค่ปี 69มา'!P40+'17.กู่แก้ว'!P40+'18.บ้านดุง กรอกแค่ปี 69มา'!P40+'19.หนองแสง กรอกแค่ปี 69มา'!P40+'20.บ้านผือ '!P40+'21.โนนสะอาด'!P40</f>
        <v>69139.75</v>
      </c>
      <c r="Q40" s="110">
        <f>+'1.อุดรธานี'!Q40+'2.เพ็ญ'!Q40+'3.ศรีธาตุ'!Q40+'4.กุดจับ'!Q40+'5.น้ำโสม กรอกมา 12 เดือน'!Q40+'6.วังสามหมอ กรอกแค่ปี 69มา'!Q40+'7.ไชยวาน'!Q40+'8.ห้วยเกิ้ง กรอกแค่ปี 69มา'!Q40+'9.ประจักษ์ศิลปาคม'!Q40+'10.สร้างคอม กรอกแค่ปี 69มา'!Q40+'11.ทุ่งฝน ใส่12เดือนมา'!Q40+'12.นายูง กรอกแค่ปี 69มา'!Q40+'13.หนองวัวซอ'!Q40+'14.พิบูลย์รักษ์'!Q40+'15.หนองหาน'!Q40+'16.กุมภวาปี กรอกแค่ปี 69มา'!Q40+'17.กู่แก้ว'!Q40+'18.บ้านดุง กรอกแค่ปี 69มา'!Q40+'19.หนองแสง กรอกแค่ปี 69มา'!Q40+'20.บ้านผือ '!Q40+'21.โนนสะอาด'!Q40</f>
        <v>0</v>
      </c>
      <c r="R40" s="110">
        <f>+'1.อุดรธานี'!R40+'2.เพ็ญ'!R40+'3.ศรีธาตุ'!R40+'4.กุดจับ'!R40+'5.น้ำโสม กรอกมา 12 เดือน'!R40+'6.วังสามหมอ กรอกแค่ปี 69มา'!R40+'7.ไชยวาน'!R40+'8.ห้วยเกิ้ง กรอกแค่ปี 69มา'!R40+'9.ประจักษ์ศิลปาคม'!R40+'10.สร้างคอม กรอกแค่ปี 69มา'!R40+'11.ทุ่งฝน ใส่12เดือนมา'!R40+'12.นายูง กรอกแค่ปี 69มา'!R40+'13.หนองวัวซอ'!R40+'14.พิบูลย์รักษ์'!R40+'15.หนองหาน'!R40+'16.กุมภวาปี กรอกแค่ปี 69มา'!R40+'17.กู่แก้ว'!R40+'18.บ้านดุง กรอกแค่ปี 69มา'!R40+'19.หนองแสง กรอกแค่ปี 69มา'!R40+'20.บ้านผือ '!R40+'21.โนนสะอาด'!R40</f>
        <v>66139.210000000006</v>
      </c>
      <c r="S40" s="110">
        <f>+'1.อุดรธานี'!S40+'2.เพ็ญ'!S40+'3.ศรีธาตุ'!S40+'4.กุดจับ'!S40+'5.น้ำโสม กรอกมา 12 เดือน'!S40+'6.วังสามหมอ กรอกแค่ปี 69มา'!S40+'7.ไชยวาน'!S40+'8.ห้วยเกิ้ง กรอกแค่ปี 69มา'!S40+'9.ประจักษ์ศิลปาคม'!S40+'10.สร้างคอม กรอกแค่ปี 69มา'!S40+'11.ทุ่งฝน ใส่12เดือนมา'!S40+'12.นายูง กรอกแค่ปี 69มา'!S40+'13.หนองวัวซอ'!S40+'14.พิบูลย์รักษ์'!S40+'15.หนองหาน'!S40+'16.กุมภวาปี กรอกแค่ปี 69มา'!S40+'17.กู่แก้ว'!S40+'18.บ้านดุง กรอกแค่ปี 69มา'!S40+'19.หนองแสง กรอกแค่ปี 69มา'!S40+'20.บ้านผือ '!S40+'21.โนนสะอาด'!S40</f>
        <v>0</v>
      </c>
      <c r="T40" s="110">
        <f>+'1.อุดรธานี'!T40+'2.เพ็ญ'!T40+'3.ศรีธาตุ'!T40+'4.กุดจับ'!T40+'5.น้ำโสม กรอกมา 12 เดือน'!T40+'6.วังสามหมอ กรอกแค่ปี 69มา'!T40+'7.ไชยวาน'!T40+'8.ห้วยเกิ้ง กรอกแค่ปี 69มา'!T40+'9.ประจักษ์ศิลปาคม'!T40+'10.สร้างคอม กรอกแค่ปี 69มา'!T40+'11.ทุ่งฝน ใส่12เดือนมา'!T40+'12.นายูง กรอกแค่ปี 69มา'!T40+'13.หนองวัวซอ'!T40+'14.พิบูลย์รักษ์'!T40+'15.หนองหาน'!T40+'16.กุมภวาปี กรอกแค่ปี 69มา'!T40+'17.กู่แก้ว'!T40+'18.บ้านดุง กรอกแค่ปี 69มา'!T40+'19.หนองแสง กรอกแค่ปี 69มา'!T40+'20.บ้านผือ '!T40+'21.โนนสะอาด'!T40</f>
        <v>67830.100000000006</v>
      </c>
      <c r="U40" s="110">
        <f>+'1.อุดรธานี'!U40+'2.เพ็ญ'!U40+'3.ศรีธาตุ'!U40+'4.กุดจับ'!U40+'5.น้ำโสม กรอกมา 12 เดือน'!U40+'6.วังสามหมอ กรอกแค่ปี 69มา'!U40+'7.ไชยวาน'!U40+'8.ห้วยเกิ้ง กรอกแค่ปี 69มา'!U40+'9.ประจักษ์ศิลปาคม'!U40+'10.สร้างคอม กรอกแค่ปี 69มา'!U40+'11.ทุ่งฝน ใส่12เดือนมา'!U40+'12.นายูง กรอกแค่ปี 69มา'!U40+'13.หนองวัวซอ'!U40+'14.พิบูลย์รักษ์'!U40+'15.หนองหาน'!U40+'16.กุมภวาปี กรอกแค่ปี 69มา'!U40+'17.กู่แก้ว'!U40+'18.บ้านดุง กรอกแค่ปี 69มา'!U40+'19.หนองแสง กรอกแค่ปี 69มา'!U40+'20.บ้านผือ '!U40+'21.โนนสะอาด'!U40</f>
        <v>0</v>
      </c>
      <c r="V40" s="110">
        <f>+'1.อุดรธานี'!V40+'2.เพ็ญ'!V40+'3.ศรีธาตุ'!V40+'4.กุดจับ'!V40+'5.น้ำโสม กรอกมา 12 เดือน'!V40+'6.วังสามหมอ กรอกแค่ปี 69มา'!V40+'7.ไชยวาน'!V40+'8.ห้วยเกิ้ง กรอกแค่ปี 69มา'!V40+'9.ประจักษ์ศิลปาคม'!V40+'10.สร้างคอม กรอกแค่ปี 69มา'!V40+'11.ทุ่งฝน ใส่12เดือนมา'!V40+'12.นายูง กรอกแค่ปี 69มา'!V40+'13.หนองวัวซอ'!V40+'14.พิบูลย์รักษ์'!V40+'15.หนองหาน'!V40+'16.กุมภวาปี กรอกแค่ปี 69มา'!V40+'17.กู่แก้ว'!V40+'18.บ้านดุง กรอกแค่ปี 69มา'!V40+'19.หนองแสง กรอกแค่ปี 69มา'!V40+'20.บ้านผือ '!V40+'21.โนนสะอาด'!V40</f>
        <v>69536.3</v>
      </c>
      <c r="W40" s="110">
        <f>+'1.อุดรธานี'!W40+'2.เพ็ญ'!W40+'3.ศรีธาตุ'!W40+'4.กุดจับ'!W40+'5.น้ำโสม กรอกมา 12 เดือน'!W40+'6.วังสามหมอ กรอกแค่ปี 69มา'!W40+'7.ไชยวาน'!W40+'8.ห้วยเกิ้ง กรอกแค่ปี 69มา'!W40+'9.ประจักษ์ศิลปาคม'!W40+'10.สร้างคอม กรอกแค่ปี 69มา'!W40+'11.ทุ่งฝน ใส่12เดือนมา'!W40+'12.นายูง กรอกแค่ปี 69มา'!W40+'13.หนองวัวซอ'!W40+'14.พิบูลย์รักษ์'!W40+'15.หนองหาน'!W40+'16.กุมภวาปี กรอกแค่ปี 69มา'!W40+'17.กู่แก้ว'!W40+'18.บ้านดุง กรอกแค่ปี 69มา'!W40+'19.หนองแสง กรอกแค่ปี 69มา'!W40+'20.บ้านผือ '!W40+'21.โนนสะอาด'!W40</f>
        <v>0</v>
      </c>
      <c r="X40" s="110">
        <f>+'1.อุดรธานี'!X40+'2.เพ็ญ'!X40+'3.ศรีธาตุ'!X40+'4.กุดจับ'!X40+'5.น้ำโสม กรอกมา 12 เดือน'!X40+'6.วังสามหมอ กรอกแค่ปี 69มา'!X40+'7.ไชยวาน'!X40+'8.ห้วยเกิ้ง กรอกแค่ปี 69มา'!X40+'9.ประจักษ์ศิลปาคม'!X40+'10.สร้างคอม กรอกแค่ปี 69มา'!X40+'11.ทุ่งฝน ใส่12เดือนมา'!X40+'12.นายูง กรอกแค่ปี 69มา'!X40+'13.หนองวัวซอ'!X40+'14.พิบูลย์รักษ์'!X40+'15.หนองหาน'!X40+'16.กุมภวาปี กรอกแค่ปี 69มา'!X40+'17.กู่แก้ว'!X40+'18.บ้านดุง กรอกแค่ปี 69มา'!X40+'19.หนองแสง กรอกแค่ปี 69มา'!X40+'20.บ้านผือ '!X40+'21.โนนสะอาด'!X40</f>
        <v>69433.759999999995</v>
      </c>
      <c r="Y40" s="110">
        <f>+'1.อุดรธานี'!Y40+'2.เพ็ญ'!Y40+'3.ศรีธาตุ'!Y40+'4.กุดจับ'!Y40+'5.น้ำโสม กรอกมา 12 เดือน'!Y40+'6.วังสามหมอ กรอกแค่ปี 69มา'!Y40+'7.ไชยวาน'!Y40+'8.ห้วยเกิ้ง กรอกแค่ปี 69มา'!Y40+'9.ประจักษ์ศิลปาคม'!Y40+'10.สร้างคอม กรอกแค่ปี 69มา'!Y40+'11.ทุ่งฝน ใส่12เดือนมา'!Y40+'12.นายูง กรอกแค่ปี 69มา'!Y40+'13.หนองวัวซอ'!Y40+'14.พิบูลย์รักษ์'!Y40+'15.หนองหาน'!Y40+'16.กุมภวาปี กรอกแค่ปี 69มา'!Y40+'17.กู่แก้ว'!Y40+'18.บ้านดุง กรอกแค่ปี 69มา'!Y40+'19.หนองแสง กรอกแค่ปี 69มา'!Y40+'20.บ้านผือ '!Y40+'21.โนนสะอาด'!Y40</f>
        <v>0</v>
      </c>
      <c r="Z40" s="110">
        <f>+'1.อุดรธานี'!Z40+'2.เพ็ญ'!Z40+'3.ศรีธาตุ'!Z40+'4.กุดจับ'!Z40+'5.น้ำโสม กรอกมา 12 เดือน'!Z40+'6.วังสามหมอ กรอกแค่ปี 69มา'!Z40+'7.ไชยวาน'!Z40+'8.ห้วยเกิ้ง กรอกแค่ปี 69มา'!Z40+'9.ประจักษ์ศิลปาคม'!Z40+'10.สร้างคอม กรอกแค่ปี 69มา'!Z40+'11.ทุ่งฝน ใส่12เดือนมา'!Z40+'12.นายูง กรอกแค่ปี 69มา'!Z40+'13.หนองวัวซอ'!Z40+'14.พิบูลย์รักษ์'!Z40+'15.หนองหาน'!Z40+'16.กุมภวาปี กรอกแค่ปี 69มา'!Z40+'17.กู่แก้ว'!Z40+'18.บ้านดุง กรอกแค่ปี 69มา'!Z40+'19.หนองแสง กรอกแค่ปี 69มา'!Z40+'20.บ้านผือ '!Z40+'21.โนนสะอาด'!Z40</f>
        <v>68978</v>
      </c>
      <c r="AA40" s="110">
        <f>+'1.อุดรธานี'!AA40+'2.เพ็ญ'!AA40+'3.ศรีธาตุ'!AA40+'4.กุดจับ'!AA40+'5.น้ำโสม กรอกมา 12 เดือน'!AA40+'6.วังสามหมอ กรอกแค่ปี 69มา'!AA40+'7.ไชยวาน'!AA40+'8.ห้วยเกิ้ง กรอกแค่ปี 69มา'!AA40+'9.ประจักษ์ศิลปาคม'!AA40+'10.สร้างคอม กรอกแค่ปี 69มา'!AA40+'11.ทุ่งฝน ใส่12เดือนมา'!AA40+'12.นายูง กรอกแค่ปี 69มา'!AA40+'13.หนองวัวซอ'!AA40+'14.พิบูลย์รักษ์'!AA40+'15.หนองหาน'!AA40+'16.กุมภวาปี กรอกแค่ปี 69มา'!AA40+'17.กู่แก้ว'!AA40+'18.บ้านดุง กรอกแค่ปี 69มา'!AA40+'19.หนองแสง กรอกแค่ปี 69มา'!AA40+'20.บ้านผือ '!AA40+'21.โนนสะอาด'!AA40</f>
        <v>0</v>
      </c>
      <c r="AB40" s="110">
        <f>+'1.อุดรธานี'!AB40+'2.เพ็ญ'!AB40+'3.ศรีธาตุ'!AB40+'4.กุดจับ'!AB40+'5.น้ำโสม กรอกมา 12 เดือน'!AB40+'6.วังสามหมอ กรอกแค่ปี 69มา'!AB40+'7.ไชยวาน'!AB40+'8.ห้วยเกิ้ง กรอกแค่ปี 69มา'!AB40+'9.ประจักษ์ศิลปาคม'!AB40+'10.สร้างคอม กรอกแค่ปี 69มา'!AB40+'11.ทุ่งฝน ใส่12เดือนมา'!AB40+'12.นายูง กรอกแค่ปี 69มา'!AB40+'13.หนองวัวซอ'!AB40+'14.พิบูลย์รักษ์'!AB40+'15.หนองหาน'!AB40+'16.กุมภวาปี กรอกแค่ปี 69มา'!AB40+'17.กู่แก้ว'!AB40+'18.บ้านดุง กรอกแค่ปี 69มา'!AB40+'19.หนองแสง กรอกแค่ปี 69มา'!AB40+'20.บ้านผือ '!AB40+'21.โนนสะอาด'!AB40</f>
        <v>72215.350000000006</v>
      </c>
      <c r="AC40" s="110">
        <f>+'1.อุดรธานี'!AC40+'2.เพ็ญ'!AC40+'3.ศรีธาตุ'!AC40+'4.กุดจับ'!AC40+'5.น้ำโสม กรอกมา 12 เดือน'!AC40+'6.วังสามหมอ กรอกแค่ปี 69มา'!AC40+'7.ไชยวาน'!AC40+'8.ห้วยเกิ้ง กรอกแค่ปี 69มา'!AC40+'9.ประจักษ์ศิลปาคม'!AC40+'10.สร้างคอม กรอกแค่ปี 69มา'!AC40+'11.ทุ่งฝน ใส่12เดือนมา'!AC40+'12.นายูง กรอกแค่ปี 69มา'!AC40+'13.หนองวัวซอ'!AC40+'14.พิบูลย์รักษ์'!AC40+'15.หนองหาน'!AC40+'16.กุมภวาปี กรอกแค่ปี 69มา'!AC40+'17.กู่แก้ว'!AC40+'18.บ้านดุง กรอกแค่ปี 69มา'!AC40+'19.หนองแสง กรอกแค่ปี 69มา'!AC40+'20.บ้านผือ '!AC40+'21.โนนสะอาด'!AC40</f>
        <v>0</v>
      </c>
      <c r="AD40" s="110">
        <f t="shared" si="9"/>
        <v>3460281.55</v>
      </c>
      <c r="AE40" s="111">
        <f t="shared" si="10"/>
        <v>8.9967149389226364</v>
      </c>
      <c r="AF40" s="110">
        <f t="shared" si="11"/>
        <v>35001329.977000006</v>
      </c>
      <c r="AG40" s="111">
        <f t="shared" si="12"/>
        <v>91.003285061077378</v>
      </c>
    </row>
    <row r="41" spans="2:33" ht="24" customHeight="1">
      <c r="B41" s="109"/>
      <c r="C41" s="109"/>
      <c r="D41" s="109" t="s">
        <v>126</v>
      </c>
      <c r="E41" s="110">
        <f>+'1.อุดรธานี'!E41+'2.เพ็ญ'!E41+'3.ศรีธาตุ'!E41+'4.กุดจับ'!E41+'5.น้ำโสม กรอกมา 12 เดือน'!E41+'6.วังสามหมอ กรอกแค่ปี 69มา'!E41+'7.ไชยวาน'!E41+'8.ห้วยเกิ้ง กรอกแค่ปี 69มา'!E41+'9.ประจักษ์ศิลปาคม'!E41+'10.สร้างคอม กรอกแค่ปี 69มา'!E41+'11.ทุ่งฝน ใส่12เดือนมา'!E41+'12.นายูง กรอกแค่ปี 69มา'!E41+'13.หนองวัวซอ'!E41+'14.พิบูลย์รักษ์'!E41+'15.หนองหาน'!E41+'16.กุมภวาปี กรอกแค่ปี 69มา'!E41+'17.กู่แก้ว'!E41+'18.บ้านดุง กรอกแค่ปี 69มา'!E41+'19.หนองแสง กรอกแค่ปี 69มา'!E41+'20.บ้านผือ '!E41+'21.โนนสะอาด'!E41</f>
        <v>0</v>
      </c>
      <c r="F41" s="110">
        <f>+'1.อุดรธานี'!F41+'2.เพ็ญ'!F41+'3.ศรีธาตุ'!F41+'4.กุดจับ'!F41+'5.น้ำโสม กรอกมา 12 เดือน'!F41+'6.วังสามหมอ กรอกแค่ปี 69มา'!F41+'7.ไชยวาน'!F41+'8.ห้วยเกิ้ง กรอกแค่ปี 69มา'!F41+'9.ประจักษ์ศิลปาคม'!F41+'10.สร้างคอม กรอกแค่ปี 69มา'!F41+'11.ทุ่งฝน ใส่12เดือนมา'!F41+'12.นายูง กรอกแค่ปี 69มา'!F41+'13.หนองวัวซอ'!F41+'14.พิบูลย์รักษ์'!F41+'15.หนองหาน'!F41+'16.กุมภวาปี กรอกแค่ปี 69มา'!F41+'17.กู่แก้ว'!F41+'18.บ้านดุง กรอกแค่ปี 69มา'!F41+'19.หนองแสง กรอกแค่ปี 69มา'!F41+'20.บ้านผือ '!F41+'21.โนนสะอาด'!F41</f>
        <v>0</v>
      </c>
      <c r="G41" s="110" t="e">
        <f>+'1.อุดรธานี'!G41+'2.เพ็ญ'!G41+'3.ศรีธาตุ'!G41+'4.กุดจับ'!G41+'5.น้ำโสม กรอกมา 12 เดือน'!G41+'6.วังสามหมอ กรอกแค่ปี 69มา'!G41+'7.ไชยวาน'!G41+'8.ห้วยเกิ้ง กรอกแค่ปี 69มา'!G41+'9.ประจักษ์ศิลปาคม'!G41+'10.สร้างคอม กรอกแค่ปี 69มา'!G41+'11.ทุ่งฝน ใส่12เดือนมา'!G41+'12.นายูง กรอกแค่ปี 69มา'!G41+'13.หนองวัวซอ'!G41+'14.พิบูลย์รักษ์'!G41+'15.หนองหาน'!G41+'16.กุมภวาปี กรอกแค่ปี 69มา'!G41+'17.กู่แก้ว'!G41+'18.บ้านดุง กรอกแค่ปี 69มา'!G41+'19.หนองแสง กรอกแค่ปี 69มา'!G41+'20.บ้านผือ '!G41+'21.โนนสะอาด'!G41</f>
        <v>#VALUE!</v>
      </c>
      <c r="H41" s="110">
        <f>+'1.อุดรธานี'!H41+'2.เพ็ญ'!H41+'3.ศรีธาตุ'!H41+'4.กุดจับ'!H41+'5.น้ำโสม กรอกมา 12 เดือน'!H41+'6.วังสามหมอ กรอกแค่ปี 69มา'!H41+'7.ไชยวาน'!H41+'8.ห้วยเกิ้ง กรอกแค่ปี 69มา'!H41+'9.ประจักษ์ศิลปาคม'!H41+'10.สร้างคอม กรอกแค่ปี 69มา'!H41+'11.ทุ่งฝน ใส่12เดือนมา'!H41+'12.นายูง กรอกแค่ปี 69มา'!H41+'13.หนองวัวซอ'!H41+'14.พิบูลย์รักษ์'!H41+'15.หนองหาน'!H41+'16.กุมภวาปี กรอกแค่ปี 69มา'!H41+'17.กู่แก้ว'!H41+'18.บ้านดุง กรอกแค่ปี 69มา'!H41+'19.หนองแสง กรอกแค่ปี 69มา'!H41+'20.บ้านผือ '!H41+'21.โนนสะอาด'!H41</f>
        <v>0</v>
      </c>
      <c r="I41" s="110">
        <f>+'1.อุดรธานี'!I41+'2.เพ็ญ'!I41+'3.ศรีธาตุ'!I41+'4.กุดจับ'!I41+'5.น้ำโสม กรอกมา 12 เดือน'!I41+'6.วังสามหมอ กรอกแค่ปี 69มา'!I41+'7.ไชยวาน'!I41+'8.ห้วยเกิ้ง กรอกแค่ปี 69มา'!I41+'9.ประจักษ์ศิลปาคม'!I41+'10.สร้างคอม กรอกแค่ปี 69มา'!I41+'11.ทุ่งฝน ใส่12เดือนมา'!I41+'12.นายูง กรอกแค่ปี 69มา'!I41+'13.หนองวัวซอ'!I41+'14.พิบูลย์รักษ์'!I41+'15.หนองหาน'!I41+'16.กุมภวาปี กรอกแค่ปี 69มา'!I41+'17.กู่แก้ว'!I41+'18.บ้านดุง กรอกแค่ปี 69มา'!I41+'19.หนองแสง กรอกแค่ปี 69มา'!I41+'20.บ้านผือ '!I41+'21.โนนสะอาด'!I41</f>
        <v>0</v>
      </c>
      <c r="J41" s="110">
        <f>+'1.อุดรธานี'!J41+'2.เพ็ญ'!J41+'3.ศรีธาตุ'!J41+'4.กุดจับ'!J41+'5.น้ำโสม กรอกมา 12 เดือน'!J41+'6.วังสามหมอ กรอกแค่ปี 69มา'!J41+'7.ไชยวาน'!J41+'8.ห้วยเกิ้ง กรอกแค่ปี 69มา'!J41+'9.ประจักษ์ศิลปาคม'!J41+'10.สร้างคอม กรอกแค่ปี 69มา'!J41+'11.ทุ่งฝน ใส่12เดือนมา'!J41+'12.นายูง กรอกแค่ปี 69มา'!J41+'13.หนองวัวซอ'!J41+'14.พิบูลย์รักษ์'!J41+'15.หนองหาน'!J41+'16.กุมภวาปี กรอกแค่ปี 69มา'!J41+'17.กู่แก้ว'!J41+'18.บ้านดุง กรอกแค่ปี 69มา'!J41+'19.หนองแสง กรอกแค่ปี 69มา'!J41+'20.บ้านผือ '!J41+'21.โนนสะอาด'!J41</f>
        <v>0</v>
      </c>
      <c r="K41" s="110">
        <f>+'1.อุดรธานี'!K41+'2.เพ็ญ'!K41+'3.ศรีธาตุ'!K41+'4.กุดจับ'!K41+'5.น้ำโสม กรอกมา 12 เดือน'!K41+'6.วังสามหมอ กรอกแค่ปี 69มา'!K41+'7.ไชยวาน'!K41+'8.ห้วยเกิ้ง กรอกแค่ปี 69มา'!K41+'9.ประจักษ์ศิลปาคม'!K41+'10.สร้างคอม กรอกแค่ปี 69มา'!K41+'11.ทุ่งฝน ใส่12เดือนมา'!K41+'12.นายูง กรอกแค่ปี 69มา'!K41+'13.หนองวัวซอ'!K41+'14.พิบูลย์รักษ์'!K41+'15.หนองหาน'!K41+'16.กุมภวาปี กรอกแค่ปี 69มา'!K41+'17.กู่แก้ว'!K41+'18.บ้านดุง กรอกแค่ปี 69มา'!K41+'19.หนองแสง กรอกแค่ปี 69มา'!K41+'20.บ้านผือ '!K41+'21.โนนสะอาด'!K41</f>
        <v>0</v>
      </c>
      <c r="L41" s="110">
        <f>+'1.อุดรธานี'!L41+'2.เพ็ญ'!L41+'3.ศรีธาตุ'!L41+'4.กุดจับ'!L41+'5.น้ำโสม กรอกมา 12 เดือน'!L41+'6.วังสามหมอ กรอกแค่ปี 69มา'!L41+'7.ไชยวาน'!L41+'8.ห้วยเกิ้ง กรอกแค่ปี 69มา'!L41+'9.ประจักษ์ศิลปาคม'!L41+'10.สร้างคอม กรอกแค่ปี 69มา'!L41+'11.ทุ่งฝน ใส่12เดือนมา'!L41+'12.นายูง กรอกแค่ปี 69มา'!L41+'13.หนองวัวซอ'!L41+'14.พิบูลย์รักษ์'!L41+'15.หนองหาน'!L41+'16.กุมภวาปี กรอกแค่ปี 69มา'!L41+'17.กู่แก้ว'!L41+'18.บ้านดุง กรอกแค่ปี 69มา'!L41+'19.หนองแสง กรอกแค่ปี 69มา'!L41+'20.บ้านผือ '!L41+'21.โนนสะอาด'!L41</f>
        <v>0</v>
      </c>
      <c r="M41" s="110">
        <f>+'1.อุดรธานี'!M41+'2.เพ็ญ'!M41+'3.ศรีธาตุ'!M41+'4.กุดจับ'!M41+'5.น้ำโสม กรอกมา 12 เดือน'!M41+'6.วังสามหมอ กรอกแค่ปี 69มา'!M41+'7.ไชยวาน'!M41+'8.ห้วยเกิ้ง กรอกแค่ปี 69มา'!M41+'9.ประจักษ์ศิลปาคม'!M41+'10.สร้างคอม กรอกแค่ปี 69มา'!M41+'11.ทุ่งฝน ใส่12เดือนมา'!M41+'12.นายูง กรอกแค่ปี 69มา'!M41+'13.หนองวัวซอ'!M41+'14.พิบูลย์รักษ์'!M41+'15.หนองหาน'!M41+'16.กุมภวาปี กรอกแค่ปี 69มา'!M41+'17.กู่แก้ว'!M41+'18.บ้านดุง กรอกแค่ปี 69มา'!M41+'19.หนองแสง กรอกแค่ปี 69มา'!M41+'20.บ้านผือ '!M41+'21.โนนสะอาด'!M41</f>
        <v>0</v>
      </c>
      <c r="N41" s="110">
        <f>+'1.อุดรธานี'!N41+'2.เพ็ญ'!N41+'3.ศรีธาตุ'!N41+'4.กุดจับ'!N41+'5.น้ำโสม กรอกมา 12 เดือน'!N41+'6.วังสามหมอ กรอกแค่ปี 69มา'!N41+'7.ไชยวาน'!N41+'8.ห้วยเกิ้ง กรอกแค่ปี 69มา'!N41+'9.ประจักษ์ศิลปาคม'!N41+'10.สร้างคอม กรอกแค่ปี 69มา'!N41+'11.ทุ่งฝน ใส่12เดือนมา'!N41+'12.นายูง กรอกแค่ปี 69มา'!N41+'13.หนองวัวซอ'!N41+'14.พิบูลย์รักษ์'!N41+'15.หนองหาน'!N41+'16.กุมภวาปี กรอกแค่ปี 69มา'!N41+'17.กู่แก้ว'!N41+'18.บ้านดุง กรอกแค่ปี 69มา'!N41+'19.หนองแสง กรอกแค่ปี 69มา'!N41+'20.บ้านผือ '!N41+'21.โนนสะอาด'!N41</f>
        <v>0</v>
      </c>
      <c r="O41" s="110">
        <f>+'1.อุดรธานี'!O41+'2.เพ็ญ'!O41+'3.ศรีธาตุ'!O41+'4.กุดจับ'!O41+'5.น้ำโสม กรอกมา 12 เดือน'!O41+'6.วังสามหมอ กรอกแค่ปี 69มา'!O41+'7.ไชยวาน'!O41+'8.ห้วยเกิ้ง กรอกแค่ปี 69มา'!O41+'9.ประจักษ์ศิลปาคม'!O41+'10.สร้างคอม กรอกแค่ปี 69มา'!O41+'11.ทุ่งฝน ใส่12เดือนมา'!O41+'12.นายูง กรอกแค่ปี 69มา'!O41+'13.หนองวัวซอ'!O41+'14.พิบูลย์รักษ์'!O41+'15.หนองหาน'!O41+'16.กุมภวาปี กรอกแค่ปี 69มา'!O41+'17.กู่แก้ว'!O41+'18.บ้านดุง กรอกแค่ปี 69มา'!O41+'19.หนองแสง กรอกแค่ปี 69มา'!O41+'20.บ้านผือ '!O41+'21.โนนสะอาด'!O41</f>
        <v>0</v>
      </c>
      <c r="P41" s="110">
        <f>+'1.อุดรธานี'!P41+'2.เพ็ญ'!P41+'3.ศรีธาตุ'!P41+'4.กุดจับ'!P41+'5.น้ำโสม กรอกมา 12 เดือน'!P41+'6.วังสามหมอ กรอกแค่ปี 69มา'!P41+'7.ไชยวาน'!P41+'8.ห้วยเกิ้ง กรอกแค่ปี 69มา'!P41+'9.ประจักษ์ศิลปาคม'!P41+'10.สร้างคอม กรอกแค่ปี 69มา'!P41+'11.ทุ่งฝน ใส่12เดือนมา'!P41+'12.นายูง กรอกแค่ปี 69มา'!P41+'13.หนองวัวซอ'!P41+'14.พิบูลย์รักษ์'!P41+'15.หนองหาน'!P41+'16.กุมภวาปี กรอกแค่ปี 69มา'!P41+'17.กู่แก้ว'!P41+'18.บ้านดุง กรอกแค่ปี 69มา'!P41+'19.หนองแสง กรอกแค่ปี 69มา'!P41+'20.บ้านผือ '!P41+'21.โนนสะอาด'!P41</f>
        <v>0</v>
      </c>
      <c r="Q41" s="110">
        <f>+'1.อุดรธานี'!Q41+'2.เพ็ญ'!Q41+'3.ศรีธาตุ'!Q41+'4.กุดจับ'!Q41+'5.น้ำโสม กรอกมา 12 เดือน'!Q41+'6.วังสามหมอ กรอกแค่ปี 69มา'!Q41+'7.ไชยวาน'!Q41+'8.ห้วยเกิ้ง กรอกแค่ปี 69มา'!Q41+'9.ประจักษ์ศิลปาคม'!Q41+'10.สร้างคอม กรอกแค่ปี 69มา'!Q41+'11.ทุ่งฝน ใส่12เดือนมา'!Q41+'12.นายูง กรอกแค่ปี 69มา'!Q41+'13.หนองวัวซอ'!Q41+'14.พิบูลย์รักษ์'!Q41+'15.หนองหาน'!Q41+'16.กุมภวาปี กรอกแค่ปี 69มา'!Q41+'17.กู่แก้ว'!Q41+'18.บ้านดุง กรอกแค่ปี 69มา'!Q41+'19.หนองแสง กรอกแค่ปี 69มา'!Q41+'20.บ้านผือ '!Q41+'21.โนนสะอาด'!Q41</f>
        <v>0</v>
      </c>
      <c r="R41" s="110">
        <f>+'1.อุดรธานี'!R41+'2.เพ็ญ'!R41+'3.ศรีธาตุ'!R41+'4.กุดจับ'!R41+'5.น้ำโสม กรอกมา 12 เดือน'!R41+'6.วังสามหมอ กรอกแค่ปี 69มา'!R41+'7.ไชยวาน'!R41+'8.ห้วยเกิ้ง กรอกแค่ปี 69มา'!R41+'9.ประจักษ์ศิลปาคม'!R41+'10.สร้างคอม กรอกแค่ปี 69มา'!R41+'11.ทุ่งฝน ใส่12เดือนมา'!R41+'12.นายูง กรอกแค่ปี 69มา'!R41+'13.หนองวัวซอ'!R41+'14.พิบูลย์รักษ์'!R41+'15.หนองหาน'!R41+'16.กุมภวาปี กรอกแค่ปี 69มา'!R41+'17.กู่แก้ว'!R41+'18.บ้านดุง กรอกแค่ปี 69มา'!R41+'19.หนองแสง กรอกแค่ปี 69มา'!R41+'20.บ้านผือ '!R41+'21.โนนสะอาด'!R41</f>
        <v>0</v>
      </c>
      <c r="S41" s="110">
        <f>+'1.อุดรธานี'!S41+'2.เพ็ญ'!S41+'3.ศรีธาตุ'!S41+'4.กุดจับ'!S41+'5.น้ำโสม กรอกมา 12 เดือน'!S41+'6.วังสามหมอ กรอกแค่ปี 69มา'!S41+'7.ไชยวาน'!S41+'8.ห้วยเกิ้ง กรอกแค่ปี 69มา'!S41+'9.ประจักษ์ศิลปาคม'!S41+'10.สร้างคอม กรอกแค่ปี 69มา'!S41+'11.ทุ่งฝน ใส่12เดือนมา'!S41+'12.นายูง กรอกแค่ปี 69มา'!S41+'13.หนองวัวซอ'!S41+'14.พิบูลย์รักษ์'!S41+'15.หนองหาน'!S41+'16.กุมภวาปี กรอกแค่ปี 69มา'!S41+'17.กู่แก้ว'!S41+'18.บ้านดุง กรอกแค่ปี 69มา'!S41+'19.หนองแสง กรอกแค่ปี 69มา'!S41+'20.บ้านผือ '!S41+'21.โนนสะอาด'!S41</f>
        <v>0</v>
      </c>
      <c r="T41" s="110">
        <f>+'1.อุดรธานี'!T41+'2.เพ็ญ'!T41+'3.ศรีธาตุ'!T41+'4.กุดจับ'!T41+'5.น้ำโสม กรอกมา 12 เดือน'!T41+'6.วังสามหมอ กรอกแค่ปี 69มา'!T41+'7.ไชยวาน'!T41+'8.ห้วยเกิ้ง กรอกแค่ปี 69มา'!T41+'9.ประจักษ์ศิลปาคม'!T41+'10.สร้างคอม กรอกแค่ปี 69มา'!T41+'11.ทุ่งฝน ใส่12เดือนมา'!T41+'12.นายูง กรอกแค่ปี 69มา'!T41+'13.หนองวัวซอ'!T41+'14.พิบูลย์รักษ์'!T41+'15.หนองหาน'!T41+'16.กุมภวาปี กรอกแค่ปี 69มา'!T41+'17.กู่แก้ว'!T41+'18.บ้านดุง กรอกแค่ปี 69มา'!T41+'19.หนองแสง กรอกแค่ปี 69มา'!T41+'20.บ้านผือ '!T41+'21.โนนสะอาด'!T41</f>
        <v>0</v>
      </c>
      <c r="U41" s="110">
        <f>+'1.อุดรธานี'!U41+'2.เพ็ญ'!U41+'3.ศรีธาตุ'!U41+'4.กุดจับ'!U41+'5.น้ำโสม กรอกมา 12 เดือน'!U41+'6.วังสามหมอ กรอกแค่ปี 69มา'!U41+'7.ไชยวาน'!U41+'8.ห้วยเกิ้ง กรอกแค่ปี 69มา'!U41+'9.ประจักษ์ศิลปาคม'!U41+'10.สร้างคอม กรอกแค่ปี 69มา'!U41+'11.ทุ่งฝน ใส่12เดือนมา'!U41+'12.นายูง กรอกแค่ปี 69มา'!U41+'13.หนองวัวซอ'!U41+'14.พิบูลย์รักษ์'!U41+'15.หนองหาน'!U41+'16.กุมภวาปี กรอกแค่ปี 69มา'!U41+'17.กู่แก้ว'!U41+'18.บ้านดุง กรอกแค่ปี 69มา'!U41+'19.หนองแสง กรอกแค่ปี 69มา'!U41+'20.บ้านผือ '!U41+'21.โนนสะอาด'!U41</f>
        <v>0</v>
      </c>
      <c r="V41" s="110">
        <f>+'1.อุดรธานี'!V41+'2.เพ็ญ'!V41+'3.ศรีธาตุ'!V41+'4.กุดจับ'!V41+'5.น้ำโสม กรอกมา 12 เดือน'!V41+'6.วังสามหมอ กรอกแค่ปี 69มา'!V41+'7.ไชยวาน'!V41+'8.ห้วยเกิ้ง กรอกแค่ปี 69มา'!V41+'9.ประจักษ์ศิลปาคม'!V41+'10.สร้างคอม กรอกแค่ปี 69มา'!V41+'11.ทุ่งฝน ใส่12เดือนมา'!V41+'12.นายูง กรอกแค่ปี 69มา'!V41+'13.หนองวัวซอ'!V41+'14.พิบูลย์รักษ์'!V41+'15.หนองหาน'!V41+'16.กุมภวาปี กรอกแค่ปี 69มา'!V41+'17.กู่แก้ว'!V41+'18.บ้านดุง กรอกแค่ปี 69มา'!V41+'19.หนองแสง กรอกแค่ปี 69มา'!V41+'20.บ้านผือ '!V41+'21.โนนสะอาด'!V41</f>
        <v>0</v>
      </c>
      <c r="W41" s="110">
        <f>+'1.อุดรธานี'!W41+'2.เพ็ญ'!W41+'3.ศรีธาตุ'!W41+'4.กุดจับ'!W41+'5.น้ำโสม กรอกมา 12 เดือน'!W41+'6.วังสามหมอ กรอกแค่ปี 69มา'!W41+'7.ไชยวาน'!W41+'8.ห้วยเกิ้ง กรอกแค่ปี 69มา'!W41+'9.ประจักษ์ศิลปาคม'!W41+'10.สร้างคอม กรอกแค่ปี 69มา'!W41+'11.ทุ่งฝน ใส่12เดือนมา'!W41+'12.นายูง กรอกแค่ปี 69มา'!W41+'13.หนองวัวซอ'!W41+'14.พิบูลย์รักษ์'!W41+'15.หนองหาน'!W41+'16.กุมภวาปี กรอกแค่ปี 69มา'!W41+'17.กู่แก้ว'!W41+'18.บ้านดุง กรอกแค่ปี 69มา'!W41+'19.หนองแสง กรอกแค่ปี 69มา'!W41+'20.บ้านผือ '!W41+'21.โนนสะอาด'!W41</f>
        <v>0</v>
      </c>
      <c r="X41" s="110">
        <f>+'1.อุดรธานี'!X41+'2.เพ็ญ'!X41+'3.ศรีธาตุ'!X41+'4.กุดจับ'!X41+'5.น้ำโสม กรอกมา 12 เดือน'!X41+'6.วังสามหมอ กรอกแค่ปี 69มา'!X41+'7.ไชยวาน'!X41+'8.ห้วยเกิ้ง กรอกแค่ปี 69มา'!X41+'9.ประจักษ์ศิลปาคม'!X41+'10.สร้างคอม กรอกแค่ปี 69มา'!X41+'11.ทุ่งฝน ใส่12เดือนมา'!X41+'12.นายูง กรอกแค่ปี 69มา'!X41+'13.หนองวัวซอ'!X41+'14.พิบูลย์รักษ์'!X41+'15.หนองหาน'!X41+'16.กุมภวาปี กรอกแค่ปี 69มา'!X41+'17.กู่แก้ว'!X41+'18.บ้านดุง กรอกแค่ปี 69มา'!X41+'19.หนองแสง กรอกแค่ปี 69มา'!X41+'20.บ้านผือ '!X41+'21.โนนสะอาด'!X41</f>
        <v>0</v>
      </c>
      <c r="Y41" s="110">
        <f>+'1.อุดรธานี'!Y41+'2.เพ็ญ'!Y41+'3.ศรีธาตุ'!Y41+'4.กุดจับ'!Y41+'5.น้ำโสม กรอกมา 12 เดือน'!Y41+'6.วังสามหมอ กรอกแค่ปี 69มา'!Y41+'7.ไชยวาน'!Y41+'8.ห้วยเกิ้ง กรอกแค่ปี 69มา'!Y41+'9.ประจักษ์ศิลปาคม'!Y41+'10.สร้างคอม กรอกแค่ปี 69มา'!Y41+'11.ทุ่งฝน ใส่12เดือนมา'!Y41+'12.นายูง กรอกแค่ปี 69มา'!Y41+'13.หนองวัวซอ'!Y41+'14.พิบูลย์รักษ์'!Y41+'15.หนองหาน'!Y41+'16.กุมภวาปี กรอกแค่ปี 69มา'!Y41+'17.กู่แก้ว'!Y41+'18.บ้านดุง กรอกแค่ปี 69มา'!Y41+'19.หนองแสง กรอกแค่ปี 69มา'!Y41+'20.บ้านผือ '!Y41+'21.โนนสะอาด'!Y41</f>
        <v>0</v>
      </c>
      <c r="Z41" s="110">
        <f>+'1.อุดรธานี'!Z41+'2.เพ็ญ'!Z41+'3.ศรีธาตุ'!Z41+'4.กุดจับ'!Z41+'5.น้ำโสม กรอกมา 12 เดือน'!Z41+'6.วังสามหมอ กรอกแค่ปี 69มา'!Z41+'7.ไชยวาน'!Z41+'8.ห้วยเกิ้ง กรอกแค่ปี 69มา'!Z41+'9.ประจักษ์ศิลปาคม'!Z41+'10.สร้างคอม กรอกแค่ปี 69มา'!Z41+'11.ทุ่งฝน ใส่12เดือนมา'!Z41+'12.นายูง กรอกแค่ปี 69มา'!Z41+'13.หนองวัวซอ'!Z41+'14.พิบูลย์รักษ์'!Z41+'15.หนองหาน'!Z41+'16.กุมภวาปี กรอกแค่ปี 69มา'!Z41+'17.กู่แก้ว'!Z41+'18.บ้านดุง กรอกแค่ปี 69มา'!Z41+'19.หนองแสง กรอกแค่ปี 69มา'!Z41+'20.บ้านผือ '!Z41+'21.โนนสะอาด'!Z41</f>
        <v>0</v>
      </c>
      <c r="AA41" s="110">
        <f>+'1.อุดรธานี'!AA41+'2.เพ็ญ'!AA41+'3.ศรีธาตุ'!AA41+'4.กุดจับ'!AA41+'5.น้ำโสม กรอกมา 12 เดือน'!AA41+'6.วังสามหมอ กรอกแค่ปี 69มา'!AA41+'7.ไชยวาน'!AA41+'8.ห้วยเกิ้ง กรอกแค่ปี 69มา'!AA41+'9.ประจักษ์ศิลปาคม'!AA41+'10.สร้างคอม กรอกแค่ปี 69มา'!AA41+'11.ทุ่งฝน ใส่12เดือนมา'!AA41+'12.นายูง กรอกแค่ปี 69มา'!AA41+'13.หนองวัวซอ'!AA41+'14.พิบูลย์รักษ์'!AA41+'15.หนองหาน'!AA41+'16.กุมภวาปี กรอกแค่ปี 69มา'!AA41+'17.กู่แก้ว'!AA41+'18.บ้านดุง กรอกแค่ปี 69มา'!AA41+'19.หนองแสง กรอกแค่ปี 69มา'!AA41+'20.บ้านผือ '!AA41+'21.โนนสะอาด'!AA41</f>
        <v>0</v>
      </c>
      <c r="AB41" s="110">
        <f>+'1.อุดรธานี'!AB41+'2.เพ็ญ'!AB41+'3.ศรีธาตุ'!AB41+'4.กุดจับ'!AB41+'5.น้ำโสม กรอกมา 12 เดือน'!AB41+'6.วังสามหมอ กรอกแค่ปี 69มา'!AB41+'7.ไชยวาน'!AB41+'8.ห้วยเกิ้ง กรอกแค่ปี 69มา'!AB41+'9.ประจักษ์ศิลปาคม'!AB41+'10.สร้างคอม กรอกแค่ปี 69มา'!AB41+'11.ทุ่งฝน ใส่12เดือนมา'!AB41+'12.นายูง กรอกแค่ปี 69มา'!AB41+'13.หนองวัวซอ'!AB41+'14.พิบูลย์รักษ์'!AB41+'15.หนองหาน'!AB41+'16.กุมภวาปี กรอกแค่ปี 69มา'!AB41+'17.กู่แก้ว'!AB41+'18.บ้านดุง กรอกแค่ปี 69มา'!AB41+'19.หนองแสง กรอกแค่ปี 69มา'!AB41+'20.บ้านผือ '!AB41+'21.โนนสะอาด'!AB41</f>
        <v>0</v>
      </c>
      <c r="AC41" s="110">
        <f>+'1.อุดรธานี'!AC41+'2.เพ็ญ'!AC41+'3.ศรีธาตุ'!AC41+'4.กุดจับ'!AC41+'5.น้ำโสม กรอกมา 12 เดือน'!AC41+'6.วังสามหมอ กรอกแค่ปี 69มา'!AC41+'7.ไชยวาน'!AC41+'8.ห้วยเกิ้ง กรอกแค่ปี 69มา'!AC41+'9.ประจักษ์ศิลปาคม'!AC41+'10.สร้างคอม กรอกแค่ปี 69มา'!AC41+'11.ทุ่งฝน ใส่12เดือนมา'!AC41+'12.นายูง กรอกแค่ปี 69มา'!AC41+'13.หนองวัวซอ'!AC41+'14.พิบูลย์รักษ์'!AC41+'15.หนองหาน'!AC41+'16.กุมภวาปี กรอกแค่ปี 69มา'!AC41+'17.กู่แก้ว'!AC41+'18.บ้านดุง กรอกแค่ปี 69มา'!AC41+'19.หนองแสง กรอกแค่ปี 69มา'!AC41+'20.บ้านผือ '!AC41+'21.โนนสะอาด'!AC41</f>
        <v>0</v>
      </c>
      <c r="AD41" s="110" t="e">
        <f t="shared" si="9"/>
        <v>#VALUE!</v>
      </c>
      <c r="AE41" s="111" t="e">
        <f t="shared" si="10"/>
        <v>#VALUE!</v>
      </c>
      <c r="AF41" s="110" t="e">
        <f t="shared" si="11"/>
        <v>#VALUE!</v>
      </c>
      <c r="AG41" s="111" t="e">
        <f t="shared" si="12"/>
        <v>#VALUE!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f>+'1.อุดรธานี'!E43+'2.เพ็ญ'!E43+'3.ศรีธาตุ'!E43+'4.กุดจับ'!E43+'5.น้ำโสม กรอกมา 12 เดือน'!E43+'6.วังสามหมอ กรอกแค่ปี 69มา'!E43+'7.ไชยวาน'!E43+'8.ห้วยเกิ้ง กรอกแค่ปี 69มา'!E43+'9.ประจักษ์ศิลปาคม'!E43+'10.สร้างคอม กรอกแค่ปี 69มา'!E43+'11.ทุ่งฝน ใส่12เดือนมา'!E43+'12.นายูง กรอกแค่ปี 69มา'!E43+'13.หนองวัวซอ'!E43+'14.พิบูลย์รักษ์'!E43+'15.หนองหาน'!E43+'16.กุมภวาปี กรอกแค่ปี 69มา'!E43+'17.กู่แก้ว'!E43+'18.บ้านดุง กรอกแค่ปี 69มา'!E43+'19.หนองแสง กรอกแค่ปี 69มา'!E43+'20.บ้านผือ '!E43+'21.โนนสะอาด'!E43</f>
        <v>1391013048.3920498</v>
      </c>
      <c r="F43" s="110" t="e">
        <f>+'1.อุดรธานี'!F43+'2.เพ็ญ'!F43+'3.ศรีธาตุ'!F43+'4.กุดจับ'!F43+'5.น้ำโสม กรอกมา 12 เดือน'!F43+'6.วังสามหมอ กรอกแค่ปี 69มา'!F43+'7.ไชยวาน'!F43+'8.ห้วยเกิ้ง กรอกแค่ปี 69มา'!F43+'9.ประจักษ์ศิลปาคม'!F43+'10.สร้างคอม กรอกแค่ปี 69มา'!F43+'11.ทุ่งฝน ใส่12เดือนมา'!F43+'12.นายูง กรอกแค่ปี 69มา'!F43+'13.หนองวัวซอ'!F43+'14.พิบูลย์รักษ์'!F43+'15.หนองหาน'!F43+'16.กุมภวาปี กรอกแค่ปี 69มา'!F43+'17.กู่แก้ว'!F43+'18.บ้านดุง กรอกแค่ปี 69มา'!F43+'19.หนองแสง กรอกแค่ปี 69มา'!F43+'20.บ้านผือ '!F43+'21.โนนสะอาด'!F43</f>
        <v>#VALUE!</v>
      </c>
      <c r="G43" s="110" t="e">
        <f>+'1.อุดรธานี'!G43+'2.เพ็ญ'!G43+'3.ศรีธาตุ'!G43+'4.กุดจับ'!G43+'5.น้ำโสม กรอกมา 12 เดือน'!G43+'6.วังสามหมอ กรอกแค่ปี 69มา'!G43+'7.ไชยวาน'!G43+'8.ห้วยเกิ้ง กรอกแค่ปี 69มา'!G43+'9.ประจักษ์ศิลปาคม'!G43+'10.สร้างคอม กรอกแค่ปี 69มา'!G43+'11.ทุ่งฝน ใส่12เดือนมา'!G43+'12.นายูง กรอกแค่ปี 69มา'!G43+'13.หนองวัวซอ'!G43+'14.พิบูลย์รักษ์'!G43+'15.หนองหาน'!G43+'16.กุมภวาปี กรอกแค่ปี 69มา'!G43+'17.กู่แก้ว'!G43+'18.บ้านดุง กรอกแค่ปี 69มา'!G43+'19.หนองแสง กรอกแค่ปี 69มา'!G43+'20.บ้านผือ '!G43+'21.โนนสะอาด'!G43</f>
        <v>#VALUE!</v>
      </c>
      <c r="H43" s="110">
        <f>+'1.อุดรธานี'!H43+'2.เพ็ญ'!H43+'3.ศรีธาตุ'!H43+'4.กุดจับ'!H43+'5.น้ำโสม กรอกมา 12 เดือน'!H43+'6.วังสามหมอ กรอกแค่ปี 69มา'!H43+'7.ไชยวาน'!H43+'8.ห้วยเกิ้ง กรอกแค่ปี 69มา'!H43+'9.ประจักษ์ศิลปาคม'!H43+'10.สร้างคอม กรอกแค่ปี 69มา'!H43+'11.ทุ่งฝน ใส่12เดือนมา'!H43+'12.นายูง กรอกแค่ปี 69มา'!H43+'13.หนองวัวซอ'!H43+'14.พิบูลย์รักษ์'!H43+'15.หนองหาน'!H43+'16.กุมภวาปี กรอกแค่ปี 69มา'!H43+'17.กู่แก้ว'!H43+'18.บ้านดุง กรอกแค่ปี 69มา'!H43+'19.หนองแสง กรอกแค่ปี 69มา'!H43+'20.บ้านผือ '!H43+'21.โนนสะอาด'!H43</f>
        <v>1211394</v>
      </c>
      <c r="I43" s="110">
        <f>+'1.อุดรธานี'!I43+'2.เพ็ญ'!I43+'3.ศรีธาตุ'!I43+'4.กุดจับ'!I43+'5.น้ำโสม กรอกมา 12 เดือน'!I43+'6.วังสามหมอ กรอกแค่ปี 69มา'!I43+'7.ไชยวาน'!I43+'8.ห้วยเกิ้ง กรอกแค่ปี 69มา'!I43+'9.ประจักษ์ศิลปาคม'!I43+'10.สร้างคอม กรอกแค่ปี 69มา'!I43+'11.ทุ่งฝน ใส่12เดือนมา'!I43+'12.นายูง กรอกแค่ปี 69มา'!I43+'13.หนองวัวซอ'!I43+'14.พิบูลย์รักษ์'!I43+'15.หนองหาน'!I43+'16.กุมภวาปี กรอกแค่ปี 69มา'!I43+'17.กู่แก้ว'!I43+'18.บ้านดุง กรอกแค่ปี 69มา'!I43+'19.หนองแสง กรอกแค่ปี 69มา'!I43+'20.บ้านผือ '!I43+'21.โนนสะอาด'!I43</f>
        <v>0</v>
      </c>
      <c r="J43" s="110">
        <f>+'1.อุดรธานี'!J43+'2.เพ็ญ'!J43+'3.ศรีธาตุ'!J43+'4.กุดจับ'!J43+'5.น้ำโสม กรอกมา 12 เดือน'!J43+'6.วังสามหมอ กรอกแค่ปี 69มา'!J43+'7.ไชยวาน'!J43+'8.ห้วยเกิ้ง กรอกแค่ปี 69มา'!J43+'9.ประจักษ์ศิลปาคม'!J43+'10.สร้างคอม กรอกแค่ปี 69มา'!J43+'11.ทุ่งฝน ใส่12เดือนมา'!J43+'12.นายูง กรอกแค่ปี 69มา'!J43+'13.หนองวัวซอ'!J43+'14.พิบูลย์รักษ์'!J43+'15.หนองหาน'!J43+'16.กุมภวาปี กรอกแค่ปี 69มา'!J43+'17.กู่แก้ว'!J43+'18.บ้านดุง กรอกแค่ปี 69มา'!J43+'19.หนองแสง กรอกแค่ปี 69มา'!J43+'20.บ้านผือ '!J43+'21.โนนสะอาด'!J43</f>
        <v>2186522.17</v>
      </c>
      <c r="K43" s="110">
        <f>+'1.อุดรธานี'!K43+'2.เพ็ญ'!K43+'3.ศรีธาตุ'!K43+'4.กุดจับ'!K43+'5.น้ำโสม กรอกมา 12 เดือน'!K43+'6.วังสามหมอ กรอกแค่ปี 69มา'!K43+'7.ไชยวาน'!K43+'8.ห้วยเกิ้ง กรอกแค่ปี 69มา'!K43+'9.ประจักษ์ศิลปาคม'!K43+'10.สร้างคอม กรอกแค่ปี 69มา'!K43+'11.ทุ่งฝน ใส่12เดือนมา'!K43+'12.นายูง กรอกแค่ปี 69มา'!K43+'13.หนองวัวซอ'!K43+'14.พิบูลย์รักษ์'!K43+'15.หนองหาน'!K43+'16.กุมภวาปี กรอกแค่ปี 69มา'!K43+'17.กู่แก้ว'!K43+'18.บ้านดุง กรอกแค่ปี 69มา'!K43+'19.หนองแสง กรอกแค่ปี 69มา'!K43+'20.บ้านผือ '!K43+'21.โนนสะอาด'!K43</f>
        <v>0</v>
      </c>
      <c r="L43" s="110">
        <f>+'1.อุดรธานี'!L43+'2.เพ็ญ'!L43+'3.ศรีธาตุ'!L43+'4.กุดจับ'!L43+'5.น้ำโสม กรอกมา 12 เดือน'!L43+'6.วังสามหมอ กรอกแค่ปี 69มา'!L43+'7.ไชยวาน'!L43+'8.ห้วยเกิ้ง กรอกแค่ปี 69มา'!L43+'9.ประจักษ์ศิลปาคม'!L43+'10.สร้างคอม กรอกแค่ปี 69มา'!L43+'11.ทุ่งฝน ใส่12เดือนมา'!L43+'12.นายูง กรอกแค่ปี 69มา'!L43+'13.หนองวัวซอ'!L43+'14.พิบูลย์รักษ์'!L43+'15.หนองหาน'!L43+'16.กุมภวาปี กรอกแค่ปี 69มา'!L43+'17.กู่แก้ว'!L43+'18.บ้านดุง กรอกแค่ปี 69มา'!L43+'19.หนองแสง กรอกแค่ปี 69มา'!L43+'20.บ้านผือ '!L43+'21.โนนสะอาด'!L43</f>
        <v>3169044.1</v>
      </c>
      <c r="M43" s="110">
        <f>+'1.อุดรธานี'!M43+'2.เพ็ญ'!M43+'3.ศรีธาตุ'!M43+'4.กุดจับ'!M43+'5.น้ำโสม กรอกมา 12 เดือน'!M43+'6.วังสามหมอ กรอกแค่ปี 69มา'!M43+'7.ไชยวาน'!M43+'8.ห้วยเกิ้ง กรอกแค่ปี 69มา'!M43+'9.ประจักษ์ศิลปาคม'!M43+'10.สร้างคอม กรอกแค่ปี 69มา'!M43+'11.ทุ่งฝน ใส่12เดือนมา'!M43+'12.นายูง กรอกแค่ปี 69มา'!M43+'13.หนองวัวซอ'!M43+'14.พิบูลย์รักษ์'!M43+'15.หนองหาน'!M43+'16.กุมภวาปี กรอกแค่ปี 69มา'!M43+'17.กู่แก้ว'!M43+'18.บ้านดุง กรอกแค่ปี 69มา'!M43+'19.หนองแสง กรอกแค่ปี 69มา'!M43+'20.บ้านผือ '!M43+'21.โนนสะอาด'!M43</f>
        <v>0</v>
      </c>
      <c r="N43" s="110">
        <f>+'1.อุดรธานี'!N43+'2.เพ็ญ'!N43+'3.ศรีธาตุ'!N43+'4.กุดจับ'!N43+'5.น้ำโสม กรอกมา 12 เดือน'!N43+'6.วังสามหมอ กรอกแค่ปี 69มา'!N43+'7.ไชยวาน'!N43+'8.ห้วยเกิ้ง กรอกแค่ปี 69มา'!N43+'9.ประจักษ์ศิลปาคม'!N43+'10.สร้างคอม กรอกแค่ปี 69มา'!N43+'11.ทุ่งฝน ใส่12เดือนมา'!N43+'12.นายูง กรอกแค่ปี 69มา'!N43+'13.หนองวัวซอ'!N43+'14.พิบูลย์รักษ์'!N43+'15.หนองหาน'!N43+'16.กุมภวาปี กรอกแค่ปี 69มา'!N43+'17.กู่แก้ว'!N43+'18.บ้านดุง กรอกแค่ปี 69มา'!N43+'19.หนองแสง กรอกแค่ปี 69มา'!N43+'20.บ้านผือ '!N43+'21.โนนสะอาด'!N43</f>
        <v>2922943.19</v>
      </c>
      <c r="O43" s="110">
        <f>+'1.อุดรธานี'!O43+'2.เพ็ญ'!O43+'3.ศรีธาตุ'!O43+'4.กุดจับ'!O43+'5.น้ำโสม กรอกมา 12 เดือน'!O43+'6.วังสามหมอ กรอกแค่ปี 69มา'!O43+'7.ไชยวาน'!O43+'8.ห้วยเกิ้ง กรอกแค่ปี 69มา'!O43+'9.ประจักษ์ศิลปาคม'!O43+'10.สร้างคอม กรอกแค่ปี 69มา'!O43+'11.ทุ่งฝน ใส่12เดือนมา'!O43+'12.นายูง กรอกแค่ปี 69มา'!O43+'13.หนองวัวซอ'!O43+'14.พิบูลย์รักษ์'!O43+'15.หนองหาน'!O43+'16.กุมภวาปี กรอกแค่ปี 69มา'!O43+'17.กู่แก้ว'!O43+'18.บ้านดุง กรอกแค่ปี 69มา'!O43+'19.หนองแสง กรอกแค่ปี 69มา'!O43+'20.บ้านผือ '!O43+'21.โนนสะอาด'!O43</f>
        <v>0</v>
      </c>
      <c r="P43" s="110">
        <f>+'1.อุดรธานี'!P43+'2.เพ็ญ'!P43+'3.ศรีธาตุ'!P43+'4.กุดจับ'!P43+'5.น้ำโสม กรอกมา 12 เดือน'!P43+'6.วังสามหมอ กรอกแค่ปี 69มา'!P43+'7.ไชยวาน'!P43+'8.ห้วยเกิ้ง กรอกแค่ปี 69มา'!P43+'9.ประจักษ์ศิลปาคม'!P43+'10.สร้างคอม กรอกแค่ปี 69มา'!P43+'11.ทุ่งฝน ใส่12เดือนมา'!P43+'12.นายูง กรอกแค่ปี 69มา'!P43+'13.หนองวัวซอ'!P43+'14.พิบูลย์รักษ์'!P43+'15.หนองหาน'!P43+'16.กุมภวาปี กรอกแค่ปี 69มา'!P43+'17.กู่แก้ว'!P43+'18.บ้านดุง กรอกแค่ปี 69มา'!P43+'19.หนองแสง กรอกแค่ปี 69มา'!P43+'20.บ้านผือ '!P43+'21.โนนสะอาด'!P43</f>
        <v>172840.24</v>
      </c>
      <c r="Q43" s="110">
        <f>+'1.อุดรธานี'!Q43+'2.เพ็ญ'!Q43+'3.ศรีธาตุ'!Q43+'4.กุดจับ'!Q43+'5.น้ำโสม กรอกมา 12 เดือน'!Q43+'6.วังสามหมอ กรอกแค่ปี 69มา'!Q43+'7.ไชยวาน'!Q43+'8.ห้วยเกิ้ง กรอกแค่ปี 69มา'!Q43+'9.ประจักษ์ศิลปาคม'!Q43+'10.สร้างคอม กรอกแค่ปี 69มา'!Q43+'11.ทุ่งฝน ใส่12เดือนมา'!Q43+'12.นายูง กรอกแค่ปี 69มา'!Q43+'13.หนองวัวซอ'!Q43+'14.พิบูลย์รักษ์'!Q43+'15.หนองหาน'!Q43+'16.กุมภวาปี กรอกแค่ปี 69มา'!Q43+'17.กู่แก้ว'!Q43+'18.บ้านดุง กรอกแค่ปี 69มา'!Q43+'19.หนองแสง กรอกแค่ปี 69มา'!Q43+'20.บ้านผือ '!Q43+'21.โนนสะอาด'!Q43</f>
        <v>0</v>
      </c>
      <c r="R43" s="110">
        <f>+'1.อุดรธานี'!R43+'2.เพ็ญ'!R43+'3.ศรีธาตุ'!R43+'4.กุดจับ'!R43+'5.น้ำโสม กรอกมา 12 เดือน'!R43+'6.วังสามหมอ กรอกแค่ปี 69มา'!R43+'7.ไชยวาน'!R43+'8.ห้วยเกิ้ง กรอกแค่ปี 69มา'!R43+'9.ประจักษ์ศิลปาคม'!R43+'10.สร้างคอม กรอกแค่ปี 69มา'!R43+'11.ทุ่งฝน ใส่12เดือนมา'!R43+'12.นายูง กรอกแค่ปี 69มา'!R43+'13.หนองวัวซอ'!R43+'14.พิบูลย์รักษ์'!R43+'15.หนองหาน'!R43+'16.กุมภวาปี กรอกแค่ปี 69มา'!R43+'17.กู่แก้ว'!R43+'18.บ้านดุง กรอกแค่ปี 69มา'!R43+'19.หนองแสง กรอกแค่ปี 69มา'!R43+'20.บ้านผือ '!R43+'21.โนนสะอาด'!R43</f>
        <v>69315.14</v>
      </c>
      <c r="S43" s="110">
        <f>+'1.อุดรธานี'!S43+'2.เพ็ญ'!S43+'3.ศรีธาตุ'!S43+'4.กุดจับ'!S43+'5.น้ำโสม กรอกมา 12 เดือน'!S43+'6.วังสามหมอ กรอกแค่ปี 69มา'!S43+'7.ไชยวาน'!S43+'8.ห้วยเกิ้ง กรอกแค่ปี 69มา'!S43+'9.ประจักษ์ศิลปาคม'!S43+'10.สร้างคอม กรอกแค่ปี 69มา'!S43+'11.ทุ่งฝน ใส่12เดือนมา'!S43+'12.นายูง กรอกแค่ปี 69มา'!S43+'13.หนองวัวซอ'!S43+'14.พิบูลย์รักษ์'!S43+'15.หนองหาน'!S43+'16.กุมภวาปี กรอกแค่ปี 69มา'!S43+'17.กู่แก้ว'!S43+'18.บ้านดุง กรอกแค่ปี 69มา'!S43+'19.หนองแสง กรอกแค่ปี 69มา'!S43+'20.บ้านผือ '!S43+'21.โนนสะอาด'!S43</f>
        <v>0</v>
      </c>
      <c r="T43" s="110">
        <f>+'1.อุดรธานี'!T43+'2.เพ็ญ'!T43+'3.ศรีธาตุ'!T43+'4.กุดจับ'!T43+'5.น้ำโสม กรอกมา 12 เดือน'!T43+'6.วังสามหมอ กรอกแค่ปี 69มา'!T43+'7.ไชยวาน'!T43+'8.ห้วยเกิ้ง กรอกแค่ปี 69มา'!T43+'9.ประจักษ์ศิลปาคม'!T43+'10.สร้างคอม กรอกแค่ปี 69มา'!T43+'11.ทุ่งฝน ใส่12เดือนมา'!T43+'12.นายูง กรอกแค่ปี 69มา'!T43+'13.หนองวัวซอ'!T43+'14.พิบูลย์รักษ์'!T43+'15.หนองหาน'!T43+'16.กุมภวาปี กรอกแค่ปี 69มา'!T43+'17.กู่แก้ว'!T43+'18.บ้านดุง กรอกแค่ปี 69มา'!T43+'19.หนองแสง กรอกแค่ปี 69มา'!T43+'20.บ้านผือ '!T43+'21.โนนสะอาด'!T43</f>
        <v>37106.18</v>
      </c>
      <c r="U43" s="110">
        <f>+'1.อุดรธานี'!U43+'2.เพ็ญ'!U43+'3.ศรีธาตุ'!U43+'4.กุดจับ'!U43+'5.น้ำโสม กรอกมา 12 เดือน'!U43+'6.วังสามหมอ กรอกแค่ปี 69มา'!U43+'7.ไชยวาน'!U43+'8.ห้วยเกิ้ง กรอกแค่ปี 69มา'!U43+'9.ประจักษ์ศิลปาคม'!U43+'10.สร้างคอม กรอกแค่ปี 69มา'!U43+'11.ทุ่งฝน ใส่12เดือนมา'!U43+'12.นายูง กรอกแค่ปี 69มา'!U43+'13.หนองวัวซอ'!U43+'14.พิบูลย์รักษ์'!U43+'15.หนองหาน'!U43+'16.กุมภวาปี กรอกแค่ปี 69มา'!U43+'17.กู่แก้ว'!U43+'18.บ้านดุง กรอกแค่ปี 69มา'!U43+'19.หนองแสง กรอกแค่ปี 69มา'!U43+'20.บ้านผือ '!U43+'21.โนนสะอาด'!U43</f>
        <v>0</v>
      </c>
      <c r="V43" s="110">
        <f>+'1.อุดรธานี'!V43+'2.เพ็ญ'!V43+'3.ศรีธาตุ'!V43+'4.กุดจับ'!V43+'5.น้ำโสม กรอกมา 12 เดือน'!V43+'6.วังสามหมอ กรอกแค่ปี 69มา'!V43+'7.ไชยวาน'!V43+'8.ห้วยเกิ้ง กรอกแค่ปี 69มา'!V43+'9.ประจักษ์ศิลปาคม'!V43+'10.สร้างคอม กรอกแค่ปี 69มา'!V43+'11.ทุ่งฝน ใส่12เดือนมา'!V43+'12.นายูง กรอกแค่ปี 69มา'!V43+'13.หนองวัวซอ'!V43+'14.พิบูลย์รักษ์'!V43+'15.หนองหาน'!V43+'16.กุมภวาปี กรอกแค่ปี 69มา'!V43+'17.กู่แก้ว'!V43+'18.บ้านดุง กรอกแค่ปี 69มา'!V43+'19.หนองแสง กรอกแค่ปี 69มา'!V43+'20.บ้านผือ '!V43+'21.โนนสะอาด'!V43</f>
        <v>439119.04</v>
      </c>
      <c r="W43" s="110">
        <f>+'1.อุดรธานี'!W43+'2.เพ็ญ'!W43+'3.ศรีธาตุ'!W43+'4.กุดจับ'!W43+'5.น้ำโสม กรอกมา 12 เดือน'!W43+'6.วังสามหมอ กรอกแค่ปี 69มา'!W43+'7.ไชยวาน'!W43+'8.ห้วยเกิ้ง กรอกแค่ปี 69มา'!W43+'9.ประจักษ์ศิลปาคม'!W43+'10.สร้างคอม กรอกแค่ปี 69มา'!W43+'11.ทุ่งฝน ใส่12เดือนมา'!W43+'12.นายูง กรอกแค่ปี 69มา'!W43+'13.หนองวัวซอ'!W43+'14.พิบูลย์รักษ์'!W43+'15.หนองหาน'!W43+'16.กุมภวาปี กรอกแค่ปี 69มา'!W43+'17.กู่แก้ว'!W43+'18.บ้านดุง กรอกแค่ปี 69มา'!W43+'19.หนองแสง กรอกแค่ปี 69มา'!W43+'20.บ้านผือ '!W43+'21.โนนสะอาด'!W43</f>
        <v>0</v>
      </c>
      <c r="X43" s="110">
        <f>+'1.อุดรธานี'!X43+'2.เพ็ญ'!X43+'3.ศรีธาตุ'!X43+'4.กุดจับ'!X43+'5.น้ำโสม กรอกมา 12 เดือน'!X43+'6.วังสามหมอ กรอกแค่ปี 69มา'!X43+'7.ไชยวาน'!X43+'8.ห้วยเกิ้ง กรอกแค่ปี 69มา'!X43+'9.ประจักษ์ศิลปาคม'!X43+'10.สร้างคอม กรอกแค่ปี 69มา'!X43+'11.ทุ่งฝน ใส่12เดือนมา'!X43+'12.นายูง กรอกแค่ปี 69มา'!X43+'13.หนองวัวซอ'!X43+'14.พิบูลย์รักษ์'!X43+'15.หนองหาน'!X43+'16.กุมภวาปี กรอกแค่ปี 69มา'!X43+'17.กู่แก้ว'!X43+'18.บ้านดุง กรอกแค่ปี 69มา'!X43+'19.หนองแสง กรอกแค่ปี 69มา'!X43+'20.บ้านผือ '!X43+'21.โนนสะอาด'!X43</f>
        <v>282733.12</v>
      </c>
      <c r="Y43" s="110">
        <f>+'1.อุดรธานี'!Y43+'2.เพ็ญ'!Y43+'3.ศรีธาตุ'!Y43+'4.กุดจับ'!Y43+'5.น้ำโสม กรอกมา 12 เดือน'!Y43+'6.วังสามหมอ กรอกแค่ปี 69มา'!Y43+'7.ไชยวาน'!Y43+'8.ห้วยเกิ้ง กรอกแค่ปี 69มา'!Y43+'9.ประจักษ์ศิลปาคม'!Y43+'10.สร้างคอม กรอกแค่ปี 69มา'!Y43+'11.ทุ่งฝน ใส่12เดือนมา'!Y43+'12.นายูง กรอกแค่ปี 69มา'!Y43+'13.หนองวัวซอ'!Y43+'14.พิบูลย์รักษ์'!Y43+'15.หนองหาน'!Y43+'16.กุมภวาปี กรอกแค่ปี 69มา'!Y43+'17.กู่แก้ว'!Y43+'18.บ้านดุง กรอกแค่ปี 69มา'!Y43+'19.หนองแสง กรอกแค่ปี 69มา'!Y43+'20.บ้านผือ '!Y43+'21.โนนสะอาด'!Y43</f>
        <v>0</v>
      </c>
      <c r="Z43" s="110">
        <f>+'1.อุดรธานี'!Z43+'2.เพ็ญ'!Z43+'3.ศรีธาตุ'!Z43+'4.กุดจับ'!Z43+'5.น้ำโสม กรอกมา 12 เดือน'!Z43+'6.วังสามหมอ กรอกแค่ปี 69มา'!Z43+'7.ไชยวาน'!Z43+'8.ห้วยเกิ้ง กรอกแค่ปี 69มา'!Z43+'9.ประจักษ์ศิลปาคม'!Z43+'10.สร้างคอม กรอกแค่ปี 69มา'!Z43+'11.ทุ่งฝน ใส่12เดือนมา'!Z43+'12.นายูง กรอกแค่ปี 69มา'!Z43+'13.หนองวัวซอ'!Z43+'14.พิบูลย์รักษ์'!Z43+'15.หนองหาน'!Z43+'16.กุมภวาปี กรอกแค่ปี 69มา'!Z43+'17.กู่แก้ว'!Z43+'18.บ้านดุง กรอกแค่ปี 69มา'!Z43+'19.หนองแสง กรอกแค่ปี 69มา'!Z43+'20.บ้านผือ '!Z43+'21.โนนสะอาด'!Z43</f>
        <v>37000</v>
      </c>
      <c r="AA43" s="110">
        <f>+'1.อุดรธานี'!AA43+'2.เพ็ญ'!AA43+'3.ศรีธาตุ'!AA43+'4.กุดจับ'!AA43+'5.น้ำโสม กรอกมา 12 เดือน'!AA43+'6.วังสามหมอ กรอกแค่ปี 69มา'!AA43+'7.ไชยวาน'!AA43+'8.ห้วยเกิ้ง กรอกแค่ปี 69มา'!AA43+'9.ประจักษ์ศิลปาคม'!AA43+'10.สร้างคอม กรอกแค่ปี 69มา'!AA43+'11.ทุ่งฝน ใส่12เดือนมา'!AA43+'12.นายูง กรอกแค่ปี 69มา'!AA43+'13.หนองวัวซอ'!AA43+'14.พิบูลย์รักษ์'!AA43+'15.หนองหาน'!AA43+'16.กุมภวาปี กรอกแค่ปี 69มา'!AA43+'17.กู่แก้ว'!AA43+'18.บ้านดุง กรอกแค่ปี 69มา'!AA43+'19.หนองแสง กรอกแค่ปี 69มา'!AA43+'20.บ้านผือ '!AA43+'21.โนนสะอาด'!AA43</f>
        <v>0</v>
      </c>
      <c r="AB43" s="110">
        <f>+'1.อุดรธานี'!AB43+'2.เพ็ญ'!AB43+'3.ศรีธาตุ'!AB43+'4.กุดจับ'!AB43+'5.น้ำโสม กรอกมา 12 เดือน'!AB43+'6.วังสามหมอ กรอกแค่ปี 69มา'!AB43+'7.ไชยวาน'!AB43+'8.ห้วยเกิ้ง กรอกแค่ปี 69มา'!AB43+'9.ประจักษ์ศิลปาคม'!AB43+'10.สร้างคอม กรอกแค่ปี 69มา'!AB43+'11.ทุ่งฝน ใส่12เดือนมา'!AB43+'12.นายูง กรอกแค่ปี 69มา'!AB43+'13.หนองวัวซอ'!AB43+'14.พิบูลย์รักษ์'!AB43+'15.หนองหาน'!AB43+'16.กุมภวาปี กรอกแค่ปี 69มา'!AB43+'17.กู่แก้ว'!AB43+'18.บ้านดุง กรอกแค่ปี 69มา'!AB43+'19.หนองแสง กรอกแค่ปี 69มา'!AB43+'20.บ้านผือ '!AB43+'21.โนนสะอาด'!AB43</f>
        <v>5271031.76</v>
      </c>
      <c r="AC43" s="110">
        <f>+'1.อุดรธานี'!AC43+'2.เพ็ญ'!AC43+'3.ศรีธาตุ'!AC43+'4.กุดจับ'!AC43+'5.น้ำโสม กรอกมา 12 เดือน'!AC43+'6.วังสามหมอ กรอกแค่ปี 69มา'!AC43+'7.ไชยวาน'!AC43+'8.ห้วยเกิ้ง กรอกแค่ปี 69มา'!AC43+'9.ประจักษ์ศิลปาคม'!AC43+'10.สร้างคอม กรอกแค่ปี 69มา'!AC43+'11.ทุ่งฝน ใส่12เดือนมา'!AC43+'12.นายูง กรอกแค่ปี 69มา'!AC43+'13.หนองวัวซอ'!AC43+'14.พิบูลย์รักษ์'!AC43+'15.หนองหาน'!AC43+'16.กุมภวาปี กรอกแค่ปี 69มา'!AC43+'17.กู่แก้ว'!AC43+'18.บ้านดุง กรอกแค่ปี 69มา'!AC43+'19.หนองแสง กรอกแค่ปี 69มา'!AC43+'20.บ้านผือ '!AC43+'21.โนนสะอาด'!AC43</f>
        <v>0</v>
      </c>
      <c r="AD43" s="110" t="e">
        <f>SUM(F43:AC43)</f>
        <v>#VALUE!</v>
      </c>
      <c r="AE43" s="111" t="e">
        <f>+AD43*100/E43</f>
        <v>#VALUE!</v>
      </c>
      <c r="AF43" s="110" t="e">
        <f>+E43-AD43</f>
        <v>#VALUE!</v>
      </c>
      <c r="AG43" s="111" t="e">
        <f>+AF43*100/E43</f>
        <v>#VALUE!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f>+'1.อุดรธานี'!E45+'2.เพ็ญ'!E45+'3.ศรีธาตุ'!E45+'4.กุดจับ'!E45+'5.น้ำโสม กรอกมา 12 เดือน'!E45+'6.วังสามหมอ กรอกแค่ปี 69มา'!E45+'7.ไชยวาน'!E45+'8.ห้วยเกิ้ง กรอกแค่ปี 69มา'!E45+'9.ประจักษ์ศิลปาคม'!E45+'10.สร้างคอม กรอกแค่ปี 69มา'!E45+'11.ทุ่งฝน ใส่12เดือนมา'!E45+'12.นายูง กรอกแค่ปี 69มา'!E45+'13.หนองวัวซอ'!E45+'14.พิบูลย์รักษ์'!E45+'15.หนองหาน'!E45+'16.กุมภวาปี กรอกแค่ปี 69มา'!E45+'17.กู่แก้ว'!E45+'18.บ้านดุง กรอกแค่ปี 69มา'!E45+'19.หนองแสง กรอกแค่ปี 69มา'!E45+'20.บ้านผือ '!E45+'21.โนนสะอาด'!E45</f>
        <v>813111671.74499977</v>
      </c>
      <c r="F45" s="110" t="e">
        <f>+'1.อุดรธานี'!F45+'2.เพ็ญ'!F45+'3.ศรีธาตุ'!F45+'4.กุดจับ'!F45+'5.น้ำโสม กรอกมา 12 เดือน'!F45+'6.วังสามหมอ กรอกแค่ปี 69มา'!F45+'7.ไชยวาน'!F45+'8.ห้วยเกิ้ง กรอกแค่ปี 69มา'!F45+'9.ประจักษ์ศิลปาคม'!F45+'10.สร้างคอม กรอกแค่ปี 69มา'!F45+'11.ทุ่งฝน ใส่12เดือนมา'!F45+'12.นายูง กรอกแค่ปี 69มา'!F45+'13.หนองวัวซอ'!F45+'14.พิบูลย์รักษ์'!F45+'15.หนองหาน'!F45+'16.กุมภวาปี กรอกแค่ปี 69มา'!F45+'17.กู่แก้ว'!F45+'18.บ้านดุง กรอกแค่ปี 69มา'!F45+'19.หนองแสง กรอกแค่ปี 69มา'!F45+'20.บ้านผือ '!F45+'21.โนนสะอาด'!F45</f>
        <v>#VALUE!</v>
      </c>
      <c r="G45" s="110" t="e">
        <f>+'1.อุดรธานี'!G45+'2.เพ็ญ'!G45+'3.ศรีธาตุ'!G45+'4.กุดจับ'!G45+'5.น้ำโสม กรอกมา 12 เดือน'!G45+'6.วังสามหมอ กรอกแค่ปี 69มา'!G45+'7.ไชยวาน'!G45+'8.ห้วยเกิ้ง กรอกแค่ปี 69มา'!G45+'9.ประจักษ์ศิลปาคม'!G45+'10.สร้างคอม กรอกแค่ปี 69มา'!G45+'11.ทุ่งฝน ใส่12เดือนมา'!G45+'12.นายูง กรอกแค่ปี 69มา'!G45+'13.หนองวัวซอ'!G45+'14.พิบูลย์รักษ์'!G45+'15.หนองหาน'!G45+'16.กุมภวาปี กรอกแค่ปี 69มา'!G45+'17.กู่แก้ว'!G45+'18.บ้านดุง กรอกแค่ปี 69มา'!G45+'19.หนองแสง กรอกแค่ปี 69มา'!G45+'20.บ้านผือ '!G45+'21.โนนสะอาด'!G45</f>
        <v>#VALUE!</v>
      </c>
      <c r="H45" s="110">
        <f>+'1.อุดรธานี'!H45+'2.เพ็ญ'!H45+'3.ศรีธาตุ'!H45+'4.กุดจับ'!H45+'5.น้ำโสม กรอกมา 12 เดือน'!H45+'6.วังสามหมอ กรอกแค่ปี 69มา'!H45+'7.ไชยวาน'!H45+'8.ห้วยเกิ้ง กรอกแค่ปี 69มา'!H45+'9.ประจักษ์ศิลปาคม'!H45+'10.สร้างคอม กรอกแค่ปี 69มา'!H45+'11.ทุ่งฝน ใส่12เดือนมา'!H45+'12.นายูง กรอกแค่ปี 69มา'!H45+'13.หนองวัวซอ'!H45+'14.พิบูลย์รักษ์'!H45+'15.หนองหาน'!H45+'16.กุมภวาปี กรอกแค่ปี 69มา'!H45+'17.กู่แก้ว'!H45+'18.บ้านดุง กรอกแค่ปี 69มา'!H45+'19.หนองแสง กรอกแค่ปี 69มา'!H45+'20.บ้านผือ '!H45+'21.โนนสะอาด'!H45</f>
        <v>973758.29</v>
      </c>
      <c r="I45" s="110">
        <f>+'1.อุดรธานี'!I45+'2.เพ็ญ'!I45+'3.ศรีธาตุ'!I45+'4.กุดจับ'!I45+'5.น้ำโสม กรอกมา 12 เดือน'!I45+'6.วังสามหมอ กรอกแค่ปี 69มา'!I45+'7.ไชยวาน'!I45+'8.ห้วยเกิ้ง กรอกแค่ปี 69มา'!I45+'9.ประจักษ์ศิลปาคม'!I45+'10.สร้างคอม กรอกแค่ปี 69มา'!I45+'11.ทุ่งฝน ใส่12เดือนมา'!I45+'12.นายูง กรอกแค่ปี 69มา'!I45+'13.หนองวัวซอ'!I45+'14.พิบูลย์รักษ์'!I45+'15.หนองหาน'!I45+'16.กุมภวาปี กรอกแค่ปี 69มา'!I45+'17.กู่แก้ว'!I45+'18.บ้านดุง กรอกแค่ปี 69มา'!I45+'19.หนองแสง กรอกแค่ปี 69มา'!I45+'20.บ้านผือ '!I45+'21.โนนสะอาด'!I45</f>
        <v>0</v>
      </c>
      <c r="J45" s="110">
        <f>+'1.อุดรธานี'!J45+'2.เพ็ญ'!J45+'3.ศรีธาตุ'!J45+'4.กุดจับ'!J45+'5.น้ำโสม กรอกมา 12 เดือน'!J45+'6.วังสามหมอ กรอกแค่ปี 69มา'!J45+'7.ไชยวาน'!J45+'8.ห้วยเกิ้ง กรอกแค่ปี 69มา'!J45+'9.ประจักษ์ศิลปาคม'!J45+'10.สร้างคอม กรอกแค่ปี 69มา'!J45+'11.ทุ่งฝน ใส่12เดือนมา'!J45+'12.นายูง กรอกแค่ปี 69มา'!J45+'13.หนองวัวซอ'!J45+'14.พิบูลย์รักษ์'!J45+'15.หนองหาน'!J45+'16.กุมภวาปี กรอกแค่ปี 69มา'!J45+'17.กู่แก้ว'!J45+'18.บ้านดุง กรอกแค่ปี 69มา'!J45+'19.หนองแสง กรอกแค่ปี 69มา'!J45+'20.บ้านผือ '!J45+'21.โนนสะอาด'!J45</f>
        <v>1320950</v>
      </c>
      <c r="K45" s="110">
        <f>+'1.อุดรธานี'!K45+'2.เพ็ญ'!K45+'3.ศรีธาตุ'!K45+'4.กุดจับ'!K45+'5.น้ำโสม กรอกมา 12 เดือน'!K45+'6.วังสามหมอ กรอกแค่ปี 69มา'!K45+'7.ไชยวาน'!K45+'8.ห้วยเกิ้ง กรอกแค่ปี 69มา'!K45+'9.ประจักษ์ศิลปาคม'!K45+'10.สร้างคอม กรอกแค่ปี 69มา'!K45+'11.ทุ่งฝน ใส่12เดือนมา'!K45+'12.นายูง กรอกแค่ปี 69มา'!K45+'13.หนองวัวซอ'!K45+'14.พิบูลย์รักษ์'!K45+'15.หนองหาน'!K45+'16.กุมภวาปี กรอกแค่ปี 69มา'!K45+'17.กู่แก้ว'!K45+'18.บ้านดุง กรอกแค่ปี 69มา'!K45+'19.หนองแสง กรอกแค่ปี 69มา'!K45+'20.บ้านผือ '!K45+'21.โนนสะอาด'!K45</f>
        <v>0</v>
      </c>
      <c r="L45" s="110">
        <f>+'1.อุดรธานี'!L45+'2.เพ็ญ'!L45+'3.ศรีธาตุ'!L45+'4.กุดจับ'!L45+'5.น้ำโสม กรอกมา 12 เดือน'!L45+'6.วังสามหมอ กรอกแค่ปี 69มา'!L45+'7.ไชยวาน'!L45+'8.ห้วยเกิ้ง กรอกแค่ปี 69มา'!L45+'9.ประจักษ์ศิลปาคม'!L45+'10.สร้างคอม กรอกแค่ปี 69มา'!L45+'11.ทุ่งฝน ใส่12เดือนมา'!L45+'12.นายูง กรอกแค่ปี 69มา'!L45+'13.หนองวัวซอ'!L45+'14.พิบูลย์รักษ์'!L45+'15.หนองหาน'!L45+'16.กุมภวาปี กรอกแค่ปี 69มา'!L45+'17.กู่แก้ว'!L45+'18.บ้านดุง กรอกแค่ปี 69มา'!L45+'19.หนองแสง กรอกแค่ปี 69มา'!L45+'20.บ้านผือ '!L45+'21.โนนสะอาด'!L45</f>
        <v>406307</v>
      </c>
      <c r="M45" s="110">
        <f>+'1.อุดรธานี'!M45+'2.เพ็ญ'!M45+'3.ศรีธาตุ'!M45+'4.กุดจับ'!M45+'5.น้ำโสม กรอกมา 12 เดือน'!M45+'6.วังสามหมอ กรอกแค่ปี 69มา'!M45+'7.ไชยวาน'!M45+'8.ห้วยเกิ้ง กรอกแค่ปี 69มา'!M45+'9.ประจักษ์ศิลปาคม'!M45+'10.สร้างคอม กรอกแค่ปี 69มา'!M45+'11.ทุ่งฝน ใส่12เดือนมา'!M45+'12.นายูง กรอกแค่ปี 69มา'!M45+'13.หนองวัวซอ'!M45+'14.พิบูลย์รักษ์'!M45+'15.หนองหาน'!M45+'16.กุมภวาปี กรอกแค่ปี 69มา'!M45+'17.กู่แก้ว'!M45+'18.บ้านดุง กรอกแค่ปี 69มา'!M45+'19.หนองแสง กรอกแค่ปี 69มา'!M45+'20.บ้านผือ '!M45+'21.โนนสะอาด'!M45</f>
        <v>0</v>
      </c>
      <c r="N45" s="110">
        <f>+'1.อุดรธานี'!N45+'2.เพ็ญ'!N45+'3.ศรีธาตุ'!N45+'4.กุดจับ'!N45+'5.น้ำโสม กรอกมา 12 เดือน'!N45+'6.วังสามหมอ กรอกแค่ปี 69มา'!N45+'7.ไชยวาน'!N45+'8.ห้วยเกิ้ง กรอกแค่ปี 69มา'!N45+'9.ประจักษ์ศิลปาคม'!N45+'10.สร้างคอม กรอกแค่ปี 69มา'!N45+'11.ทุ่งฝน ใส่12เดือนมา'!N45+'12.นายูง กรอกแค่ปี 69มา'!N45+'13.หนองวัวซอ'!N45+'14.พิบูลย์รักษ์'!N45+'15.หนองหาน'!N45+'16.กุมภวาปี กรอกแค่ปี 69มา'!N45+'17.กู่แก้ว'!N45+'18.บ้านดุง กรอกแค่ปี 69มา'!N45+'19.หนองแสง กรอกแค่ปี 69มา'!N45+'20.บ้านผือ '!N45+'21.โนนสะอาด'!N45</f>
        <v>464078.75</v>
      </c>
      <c r="O45" s="110">
        <f>+'1.อุดรธานี'!O45+'2.เพ็ญ'!O45+'3.ศรีธาตุ'!O45+'4.กุดจับ'!O45+'5.น้ำโสม กรอกมา 12 เดือน'!O45+'6.วังสามหมอ กรอกแค่ปี 69มา'!O45+'7.ไชยวาน'!O45+'8.ห้วยเกิ้ง กรอกแค่ปี 69มา'!O45+'9.ประจักษ์ศิลปาคม'!O45+'10.สร้างคอม กรอกแค่ปี 69มา'!O45+'11.ทุ่งฝน ใส่12เดือนมา'!O45+'12.นายูง กรอกแค่ปี 69มา'!O45+'13.หนองวัวซอ'!O45+'14.พิบูลย์รักษ์'!O45+'15.หนองหาน'!O45+'16.กุมภวาปี กรอกแค่ปี 69มา'!O45+'17.กู่แก้ว'!O45+'18.บ้านดุง กรอกแค่ปี 69มา'!O45+'19.หนองแสง กรอกแค่ปี 69มา'!O45+'20.บ้านผือ '!O45+'21.โนนสะอาด'!O45</f>
        <v>0</v>
      </c>
      <c r="P45" s="110">
        <f>+'1.อุดรธานี'!P45+'2.เพ็ญ'!P45+'3.ศรีธาตุ'!P45+'4.กุดจับ'!P45+'5.น้ำโสม กรอกมา 12 เดือน'!P45+'6.วังสามหมอ กรอกแค่ปี 69มา'!P45+'7.ไชยวาน'!P45+'8.ห้วยเกิ้ง กรอกแค่ปี 69มา'!P45+'9.ประจักษ์ศิลปาคม'!P45+'10.สร้างคอม กรอกแค่ปี 69มา'!P45+'11.ทุ่งฝน ใส่12เดือนมา'!P45+'12.นายูง กรอกแค่ปี 69มา'!P45+'13.หนองวัวซอ'!P45+'14.พิบูลย์รักษ์'!P45+'15.หนองหาน'!P45+'16.กุมภวาปี กรอกแค่ปี 69มา'!P45+'17.กู่แก้ว'!P45+'18.บ้านดุง กรอกแค่ปี 69มา'!P45+'19.หนองแสง กรอกแค่ปี 69มา'!P45+'20.บ้านผือ '!P45+'21.โนนสะอาด'!P45</f>
        <v>1074127.1299999999</v>
      </c>
      <c r="Q45" s="110">
        <f>+'1.อุดรธานี'!Q45+'2.เพ็ญ'!Q45+'3.ศรีธาตุ'!Q45+'4.กุดจับ'!Q45+'5.น้ำโสม กรอกมา 12 เดือน'!Q45+'6.วังสามหมอ กรอกแค่ปี 69มา'!Q45+'7.ไชยวาน'!Q45+'8.ห้วยเกิ้ง กรอกแค่ปี 69มา'!Q45+'9.ประจักษ์ศิลปาคม'!Q45+'10.สร้างคอม กรอกแค่ปี 69มา'!Q45+'11.ทุ่งฝน ใส่12เดือนมา'!Q45+'12.นายูง กรอกแค่ปี 69มา'!Q45+'13.หนองวัวซอ'!Q45+'14.พิบูลย์รักษ์'!Q45+'15.หนองหาน'!Q45+'16.กุมภวาปี กรอกแค่ปี 69มา'!Q45+'17.กู่แก้ว'!Q45+'18.บ้านดุง กรอกแค่ปี 69มา'!Q45+'19.หนองแสง กรอกแค่ปี 69มา'!Q45+'20.บ้านผือ '!Q45+'21.โนนสะอาด'!Q45</f>
        <v>0</v>
      </c>
      <c r="R45" s="110">
        <f>+'1.อุดรธานี'!R45+'2.เพ็ญ'!R45+'3.ศรีธาตุ'!R45+'4.กุดจับ'!R45+'5.น้ำโสม กรอกมา 12 เดือน'!R45+'6.วังสามหมอ กรอกแค่ปี 69มา'!R45+'7.ไชยวาน'!R45+'8.ห้วยเกิ้ง กรอกแค่ปี 69มา'!R45+'9.ประจักษ์ศิลปาคม'!R45+'10.สร้างคอม กรอกแค่ปี 69มา'!R45+'11.ทุ่งฝน ใส่12เดือนมา'!R45+'12.นายูง กรอกแค่ปี 69มา'!R45+'13.หนองวัวซอ'!R45+'14.พิบูลย์รักษ์'!R45+'15.หนองหาน'!R45+'16.กุมภวาปี กรอกแค่ปี 69มา'!R45+'17.กู่แก้ว'!R45+'18.บ้านดุง กรอกแค่ปี 69มา'!R45+'19.หนองแสง กรอกแค่ปี 69มา'!R45+'20.บ้านผือ '!R45+'21.โนนสะอาด'!R45</f>
        <v>458204</v>
      </c>
      <c r="S45" s="110">
        <f>+'1.อุดรธานี'!S45+'2.เพ็ญ'!S45+'3.ศรีธาตุ'!S45+'4.กุดจับ'!S45+'5.น้ำโสม กรอกมา 12 เดือน'!S45+'6.วังสามหมอ กรอกแค่ปี 69มา'!S45+'7.ไชยวาน'!S45+'8.ห้วยเกิ้ง กรอกแค่ปี 69มา'!S45+'9.ประจักษ์ศิลปาคม'!S45+'10.สร้างคอม กรอกแค่ปี 69มา'!S45+'11.ทุ่งฝน ใส่12เดือนมา'!S45+'12.นายูง กรอกแค่ปี 69มา'!S45+'13.หนองวัวซอ'!S45+'14.พิบูลย์รักษ์'!S45+'15.หนองหาน'!S45+'16.กุมภวาปี กรอกแค่ปี 69มา'!S45+'17.กู่แก้ว'!S45+'18.บ้านดุง กรอกแค่ปี 69มา'!S45+'19.หนองแสง กรอกแค่ปี 69มา'!S45+'20.บ้านผือ '!S45+'21.โนนสะอาด'!S45</f>
        <v>0</v>
      </c>
      <c r="T45" s="110">
        <f>+'1.อุดรธานี'!T45+'2.เพ็ญ'!T45+'3.ศรีธาตุ'!T45+'4.กุดจับ'!T45+'5.น้ำโสม กรอกมา 12 เดือน'!T45+'6.วังสามหมอ กรอกแค่ปี 69มา'!T45+'7.ไชยวาน'!T45+'8.ห้วยเกิ้ง กรอกแค่ปี 69มา'!T45+'9.ประจักษ์ศิลปาคม'!T45+'10.สร้างคอม กรอกแค่ปี 69มา'!T45+'11.ทุ่งฝน ใส่12เดือนมา'!T45+'12.นายูง กรอกแค่ปี 69มา'!T45+'13.หนองวัวซอ'!T45+'14.พิบูลย์รักษ์'!T45+'15.หนองหาน'!T45+'16.กุมภวาปี กรอกแค่ปี 69มา'!T45+'17.กู่แก้ว'!T45+'18.บ้านดุง กรอกแค่ปี 69มา'!T45+'19.หนองแสง กรอกแค่ปี 69มา'!T45+'20.บ้านผือ '!T45+'21.โนนสะอาด'!T45</f>
        <v>329644.5</v>
      </c>
      <c r="U45" s="110">
        <f>+'1.อุดรธานี'!U45+'2.เพ็ญ'!U45+'3.ศรีธาตุ'!U45+'4.กุดจับ'!U45+'5.น้ำโสม กรอกมา 12 เดือน'!U45+'6.วังสามหมอ กรอกแค่ปี 69มา'!U45+'7.ไชยวาน'!U45+'8.ห้วยเกิ้ง กรอกแค่ปี 69มา'!U45+'9.ประจักษ์ศิลปาคม'!U45+'10.สร้างคอม กรอกแค่ปี 69มา'!U45+'11.ทุ่งฝน ใส่12เดือนมา'!U45+'12.นายูง กรอกแค่ปี 69มา'!U45+'13.หนองวัวซอ'!U45+'14.พิบูลย์รักษ์'!U45+'15.หนองหาน'!U45+'16.กุมภวาปี กรอกแค่ปี 69มา'!U45+'17.กู่แก้ว'!U45+'18.บ้านดุง กรอกแค่ปี 69มา'!U45+'19.หนองแสง กรอกแค่ปี 69มา'!U45+'20.บ้านผือ '!U45+'21.โนนสะอาด'!U45</f>
        <v>0</v>
      </c>
      <c r="V45" s="110">
        <f>+'1.อุดรธานี'!V45+'2.เพ็ญ'!V45+'3.ศรีธาตุ'!V45+'4.กุดจับ'!V45+'5.น้ำโสม กรอกมา 12 เดือน'!V45+'6.วังสามหมอ กรอกแค่ปี 69มา'!V45+'7.ไชยวาน'!V45+'8.ห้วยเกิ้ง กรอกแค่ปี 69มา'!V45+'9.ประจักษ์ศิลปาคม'!V45+'10.สร้างคอม กรอกแค่ปี 69มา'!V45+'11.ทุ่งฝน ใส่12เดือนมา'!V45+'12.นายูง กรอกแค่ปี 69มา'!V45+'13.หนองวัวซอ'!V45+'14.พิบูลย์รักษ์'!V45+'15.หนองหาน'!V45+'16.กุมภวาปี กรอกแค่ปี 69มา'!V45+'17.กู่แก้ว'!V45+'18.บ้านดุง กรอกแค่ปี 69มา'!V45+'19.หนองแสง กรอกแค่ปี 69มา'!V45+'20.บ้านผือ '!V45+'21.โนนสะอาด'!V45</f>
        <v>21250</v>
      </c>
      <c r="W45" s="110">
        <f>+'1.อุดรธานี'!W45+'2.เพ็ญ'!W45+'3.ศรีธาตุ'!W45+'4.กุดจับ'!W45+'5.น้ำโสม กรอกมา 12 เดือน'!W45+'6.วังสามหมอ กรอกแค่ปี 69มา'!W45+'7.ไชยวาน'!W45+'8.ห้วยเกิ้ง กรอกแค่ปี 69มา'!W45+'9.ประจักษ์ศิลปาคม'!W45+'10.สร้างคอม กรอกแค่ปี 69มา'!W45+'11.ทุ่งฝน ใส่12เดือนมา'!W45+'12.นายูง กรอกแค่ปี 69มา'!W45+'13.หนองวัวซอ'!W45+'14.พิบูลย์รักษ์'!W45+'15.หนองหาน'!W45+'16.กุมภวาปี กรอกแค่ปี 69มา'!W45+'17.กู่แก้ว'!W45+'18.บ้านดุง กรอกแค่ปี 69มา'!W45+'19.หนองแสง กรอกแค่ปี 69มา'!W45+'20.บ้านผือ '!W45+'21.โนนสะอาด'!W45</f>
        <v>0</v>
      </c>
      <c r="X45" s="110">
        <f>+'1.อุดรธานี'!X45+'2.เพ็ญ'!X45+'3.ศรีธาตุ'!X45+'4.กุดจับ'!X45+'5.น้ำโสม กรอกมา 12 เดือน'!X45+'6.วังสามหมอ กรอกแค่ปี 69มา'!X45+'7.ไชยวาน'!X45+'8.ห้วยเกิ้ง กรอกแค่ปี 69มา'!X45+'9.ประจักษ์ศิลปาคม'!X45+'10.สร้างคอม กรอกแค่ปี 69มา'!X45+'11.ทุ่งฝน ใส่12เดือนมา'!X45+'12.นายูง กรอกแค่ปี 69มา'!X45+'13.หนองวัวซอ'!X45+'14.พิบูลย์รักษ์'!X45+'15.หนองหาน'!X45+'16.กุมภวาปี กรอกแค่ปี 69มา'!X45+'17.กู่แก้ว'!X45+'18.บ้านดุง กรอกแค่ปี 69มา'!X45+'19.หนองแสง กรอกแค่ปี 69มา'!X45+'20.บ้านผือ '!X45+'21.โนนสะอาด'!X45</f>
        <v>539043</v>
      </c>
      <c r="Y45" s="110">
        <f>+'1.อุดรธานี'!Y45+'2.เพ็ญ'!Y45+'3.ศรีธาตุ'!Y45+'4.กุดจับ'!Y45+'5.น้ำโสม กรอกมา 12 เดือน'!Y45+'6.วังสามหมอ กรอกแค่ปี 69มา'!Y45+'7.ไชยวาน'!Y45+'8.ห้วยเกิ้ง กรอกแค่ปี 69มา'!Y45+'9.ประจักษ์ศิลปาคม'!Y45+'10.สร้างคอม กรอกแค่ปี 69มา'!Y45+'11.ทุ่งฝน ใส่12เดือนมา'!Y45+'12.นายูง กรอกแค่ปี 69มา'!Y45+'13.หนองวัวซอ'!Y45+'14.พิบูลย์รักษ์'!Y45+'15.หนองหาน'!Y45+'16.กุมภวาปี กรอกแค่ปี 69มา'!Y45+'17.กู่แก้ว'!Y45+'18.บ้านดุง กรอกแค่ปี 69มา'!Y45+'19.หนองแสง กรอกแค่ปี 69มา'!Y45+'20.บ้านผือ '!Y45+'21.โนนสะอาด'!Y45</f>
        <v>0</v>
      </c>
      <c r="Z45" s="110">
        <f>+'1.อุดรธานี'!Z45+'2.เพ็ญ'!Z45+'3.ศรีธาตุ'!Z45+'4.กุดจับ'!Z45+'5.น้ำโสม กรอกมา 12 เดือน'!Z45+'6.วังสามหมอ กรอกแค่ปี 69มา'!Z45+'7.ไชยวาน'!Z45+'8.ห้วยเกิ้ง กรอกแค่ปี 69มา'!Z45+'9.ประจักษ์ศิลปาคม'!Z45+'10.สร้างคอม กรอกแค่ปี 69มา'!Z45+'11.ทุ่งฝน ใส่12เดือนมา'!Z45+'12.นายูง กรอกแค่ปี 69มา'!Z45+'13.หนองวัวซอ'!Z45+'14.พิบูลย์รักษ์'!Z45+'15.หนองหาน'!Z45+'16.กุมภวาปี กรอกแค่ปี 69มา'!Z45+'17.กู่แก้ว'!Z45+'18.บ้านดุง กรอกแค่ปี 69มา'!Z45+'19.หนองแสง กรอกแค่ปี 69มา'!Z45+'20.บ้านผือ '!Z45+'21.โนนสะอาด'!Z45</f>
        <v>996531.7</v>
      </c>
      <c r="AA45" s="110">
        <f>+'1.อุดรธานี'!AA45+'2.เพ็ญ'!AA45+'3.ศรีธาตุ'!AA45+'4.กุดจับ'!AA45+'5.น้ำโสม กรอกมา 12 เดือน'!AA45+'6.วังสามหมอ กรอกแค่ปี 69มา'!AA45+'7.ไชยวาน'!AA45+'8.ห้วยเกิ้ง กรอกแค่ปี 69มา'!AA45+'9.ประจักษ์ศิลปาคม'!AA45+'10.สร้างคอม กรอกแค่ปี 69มา'!AA45+'11.ทุ่งฝน ใส่12เดือนมา'!AA45+'12.นายูง กรอกแค่ปี 69มา'!AA45+'13.หนองวัวซอ'!AA45+'14.พิบูลย์รักษ์'!AA45+'15.หนองหาน'!AA45+'16.กุมภวาปี กรอกแค่ปี 69มา'!AA45+'17.กู่แก้ว'!AA45+'18.บ้านดุง กรอกแค่ปี 69มา'!AA45+'19.หนองแสง กรอกแค่ปี 69มา'!AA45+'20.บ้านผือ '!AA45+'21.โนนสะอาด'!AA45</f>
        <v>0</v>
      </c>
      <c r="AB45" s="110">
        <f>+'1.อุดรธานี'!AB45+'2.เพ็ญ'!AB45+'3.ศรีธาตุ'!AB45+'4.กุดจับ'!AB45+'5.น้ำโสม กรอกมา 12 เดือน'!AB45+'6.วังสามหมอ กรอกแค่ปี 69มา'!AB45+'7.ไชยวาน'!AB45+'8.ห้วยเกิ้ง กรอกแค่ปี 69มา'!AB45+'9.ประจักษ์ศิลปาคม'!AB45+'10.สร้างคอม กรอกแค่ปี 69มา'!AB45+'11.ทุ่งฝน ใส่12เดือนมา'!AB45+'12.นายูง กรอกแค่ปี 69มา'!AB45+'13.หนองวัวซอ'!AB45+'14.พิบูลย์รักษ์'!AB45+'15.หนองหาน'!AB45+'16.กุมภวาปี กรอกแค่ปี 69มา'!AB45+'17.กู่แก้ว'!AB45+'18.บ้านดุง กรอกแค่ปี 69มา'!AB45+'19.หนองแสง กรอกแค่ปี 69มา'!AB45+'20.บ้านผือ '!AB45+'21.โนนสะอาด'!AB45</f>
        <v>2720924.5</v>
      </c>
      <c r="AC45" s="110">
        <f>+'1.อุดรธานี'!AC45+'2.เพ็ญ'!AC45+'3.ศรีธาตุ'!AC45+'4.กุดจับ'!AC45+'5.น้ำโสม กรอกมา 12 เดือน'!AC45+'6.วังสามหมอ กรอกแค่ปี 69มา'!AC45+'7.ไชยวาน'!AC45+'8.ห้วยเกิ้ง กรอกแค่ปี 69มา'!AC45+'9.ประจักษ์ศิลปาคม'!AC45+'10.สร้างคอม กรอกแค่ปี 69มา'!AC45+'11.ทุ่งฝน ใส่12เดือนมา'!AC45+'12.นายูง กรอกแค่ปี 69มา'!AC45+'13.หนองวัวซอ'!AC45+'14.พิบูลย์รักษ์'!AC45+'15.หนองหาน'!AC45+'16.กุมภวาปี กรอกแค่ปี 69มา'!AC45+'17.กู่แก้ว'!AC45+'18.บ้านดุง กรอกแค่ปี 69มา'!AC45+'19.หนองแสง กรอกแค่ปี 69มา'!AC45+'20.บ้านผือ '!AC45+'21.โนนสะอาด'!AC45</f>
        <v>0</v>
      </c>
      <c r="AD45" s="110" t="e">
        <f t="shared" ref="AD45:AD53" si="13">SUM(F45:AC45)</f>
        <v>#VALUE!</v>
      </c>
      <c r="AE45" s="111" t="e">
        <f t="shared" ref="AE45:AE53" si="14">+AD45*100/E45</f>
        <v>#VALUE!</v>
      </c>
      <c r="AF45" s="110" t="e">
        <f t="shared" ref="AF45:AF53" si="15">+E45-AD45</f>
        <v>#VALUE!</v>
      </c>
      <c r="AG45" s="111" t="e">
        <f t="shared" ref="AG45:AG53" si="16">+AF45*100/E45</f>
        <v>#VALUE!</v>
      </c>
    </row>
    <row r="46" spans="2:33" ht="24" customHeight="1">
      <c r="B46" s="109"/>
      <c r="C46" s="109"/>
      <c r="D46" s="109" t="s">
        <v>131</v>
      </c>
      <c r="E46" s="110">
        <f>+'1.อุดรธานี'!E46+'2.เพ็ญ'!E46+'3.ศรีธาตุ'!E46+'4.กุดจับ'!E46+'5.น้ำโสม กรอกมา 12 เดือน'!E46+'6.วังสามหมอ กรอกแค่ปี 69มา'!E46+'7.ไชยวาน'!E46+'8.ห้วยเกิ้ง กรอกแค่ปี 69มา'!E46+'9.ประจักษ์ศิลปาคม'!E46+'10.สร้างคอม กรอกแค่ปี 69มา'!E46+'11.ทุ่งฝน ใส่12เดือนมา'!E46+'12.นายูง กรอกแค่ปี 69มา'!E46+'13.หนองวัวซอ'!E46+'14.พิบูลย์รักษ์'!E46+'15.หนองหาน'!E46+'16.กุมภวาปี กรอกแค่ปี 69มา'!E46+'17.กู่แก้ว'!E46+'18.บ้านดุง กรอกแค่ปี 69มา'!E46+'19.หนองแสง กรอกแค่ปี 69มา'!E46+'20.บ้านผือ '!E46+'21.โนนสะอาด'!E46</f>
        <v>165761191.965</v>
      </c>
      <c r="F46" s="110" t="e">
        <f>+'1.อุดรธานี'!F46+'2.เพ็ญ'!F46+'3.ศรีธาตุ'!F46+'4.กุดจับ'!F46+'5.น้ำโสม กรอกมา 12 เดือน'!F46+'6.วังสามหมอ กรอกแค่ปี 69มา'!F46+'7.ไชยวาน'!F46+'8.ห้วยเกิ้ง กรอกแค่ปี 69มา'!F46+'9.ประจักษ์ศิลปาคม'!F46+'10.สร้างคอม กรอกแค่ปี 69มา'!F46+'11.ทุ่งฝน ใส่12เดือนมา'!F46+'12.นายูง กรอกแค่ปี 69มา'!F46+'13.หนองวัวซอ'!F46+'14.พิบูลย์รักษ์'!F46+'15.หนองหาน'!F46+'16.กุมภวาปี กรอกแค่ปี 69มา'!F46+'17.กู่แก้ว'!F46+'18.บ้านดุง กรอกแค่ปี 69มา'!F46+'19.หนองแสง กรอกแค่ปี 69มา'!F46+'20.บ้านผือ '!F46+'21.โนนสะอาด'!F46</f>
        <v>#VALUE!</v>
      </c>
      <c r="G46" s="110" t="e">
        <f>+'1.อุดรธานี'!G46+'2.เพ็ญ'!G46+'3.ศรีธาตุ'!G46+'4.กุดจับ'!G46+'5.น้ำโสม กรอกมา 12 เดือน'!G46+'6.วังสามหมอ กรอกแค่ปี 69มา'!G46+'7.ไชยวาน'!G46+'8.ห้วยเกิ้ง กรอกแค่ปี 69มา'!G46+'9.ประจักษ์ศิลปาคม'!G46+'10.สร้างคอม กรอกแค่ปี 69มา'!G46+'11.ทุ่งฝน ใส่12เดือนมา'!G46+'12.นายูง กรอกแค่ปี 69มา'!G46+'13.หนองวัวซอ'!G46+'14.พิบูลย์รักษ์'!G46+'15.หนองหาน'!G46+'16.กุมภวาปี กรอกแค่ปี 69มา'!G46+'17.กู่แก้ว'!G46+'18.บ้านดุง กรอกแค่ปี 69มา'!G46+'19.หนองแสง กรอกแค่ปี 69มา'!G46+'20.บ้านผือ '!G46+'21.โนนสะอาด'!G46</f>
        <v>#VALUE!</v>
      </c>
      <c r="H46" s="110">
        <f>+'1.อุดรธานี'!H46+'2.เพ็ญ'!H46+'3.ศรีธาตุ'!H46+'4.กุดจับ'!H46+'5.น้ำโสม กรอกมา 12 เดือน'!H46+'6.วังสามหมอ กรอกแค่ปี 69มา'!H46+'7.ไชยวาน'!H46+'8.ห้วยเกิ้ง กรอกแค่ปี 69มา'!H46+'9.ประจักษ์ศิลปาคม'!H46+'10.สร้างคอม กรอกแค่ปี 69มา'!H46+'11.ทุ่งฝน ใส่12เดือนมา'!H46+'12.นายูง กรอกแค่ปี 69มา'!H46+'13.หนองวัวซอ'!H46+'14.พิบูลย์รักษ์'!H46+'15.หนองหาน'!H46+'16.กุมภวาปี กรอกแค่ปี 69มา'!H46+'17.กู่แก้ว'!H46+'18.บ้านดุง กรอกแค่ปี 69มา'!H46+'19.หนองแสง กรอกแค่ปี 69มา'!H46+'20.บ้านผือ '!H46+'21.โนนสะอาด'!H46</f>
        <v>472462</v>
      </c>
      <c r="I46" s="110">
        <f>+'1.อุดรธานี'!I46+'2.เพ็ญ'!I46+'3.ศรีธาตุ'!I46+'4.กุดจับ'!I46+'5.น้ำโสม กรอกมา 12 เดือน'!I46+'6.วังสามหมอ กรอกแค่ปี 69มา'!I46+'7.ไชยวาน'!I46+'8.ห้วยเกิ้ง กรอกแค่ปี 69มา'!I46+'9.ประจักษ์ศิลปาคม'!I46+'10.สร้างคอม กรอกแค่ปี 69มา'!I46+'11.ทุ่งฝน ใส่12เดือนมา'!I46+'12.นายูง กรอกแค่ปี 69มา'!I46+'13.หนองวัวซอ'!I46+'14.พิบูลย์รักษ์'!I46+'15.หนองหาน'!I46+'16.กุมภวาปี กรอกแค่ปี 69มา'!I46+'17.กู่แก้ว'!I46+'18.บ้านดุง กรอกแค่ปี 69มา'!I46+'19.หนองแสง กรอกแค่ปี 69มา'!I46+'20.บ้านผือ '!I46+'21.โนนสะอาด'!I46</f>
        <v>0</v>
      </c>
      <c r="J46" s="110">
        <f>+'1.อุดรธานี'!J46+'2.เพ็ญ'!J46+'3.ศรีธาตุ'!J46+'4.กุดจับ'!J46+'5.น้ำโสม กรอกมา 12 เดือน'!J46+'6.วังสามหมอ กรอกแค่ปี 69มา'!J46+'7.ไชยวาน'!J46+'8.ห้วยเกิ้ง กรอกแค่ปี 69มา'!J46+'9.ประจักษ์ศิลปาคม'!J46+'10.สร้างคอม กรอกแค่ปี 69มา'!J46+'11.ทุ่งฝน ใส่12เดือนมา'!J46+'12.นายูง กรอกแค่ปี 69มา'!J46+'13.หนองวัวซอ'!J46+'14.พิบูลย์รักษ์'!J46+'15.หนองหาน'!J46+'16.กุมภวาปี กรอกแค่ปี 69มา'!J46+'17.กู่แก้ว'!J46+'18.บ้านดุง กรอกแค่ปี 69มา'!J46+'19.หนองแสง กรอกแค่ปี 69มา'!J46+'20.บ้านผือ '!J46+'21.โนนสะอาด'!J46</f>
        <v>2040188</v>
      </c>
      <c r="K46" s="110">
        <f>+'1.อุดรธานี'!K46+'2.เพ็ญ'!K46+'3.ศรีธาตุ'!K46+'4.กุดจับ'!K46+'5.น้ำโสม กรอกมา 12 เดือน'!K46+'6.วังสามหมอ กรอกแค่ปี 69มา'!K46+'7.ไชยวาน'!K46+'8.ห้วยเกิ้ง กรอกแค่ปี 69มา'!K46+'9.ประจักษ์ศิลปาคม'!K46+'10.สร้างคอม กรอกแค่ปี 69มา'!K46+'11.ทุ่งฝน ใส่12เดือนมา'!K46+'12.นายูง กรอกแค่ปี 69มา'!K46+'13.หนองวัวซอ'!K46+'14.พิบูลย์รักษ์'!K46+'15.หนองหาน'!K46+'16.กุมภวาปี กรอกแค่ปี 69มา'!K46+'17.กู่แก้ว'!K46+'18.บ้านดุง กรอกแค่ปี 69มา'!K46+'19.หนองแสง กรอกแค่ปี 69มา'!K46+'20.บ้านผือ '!K46+'21.โนนสะอาด'!K46</f>
        <v>0</v>
      </c>
      <c r="L46" s="110">
        <f>+'1.อุดรธานี'!L46+'2.เพ็ญ'!L46+'3.ศรีธาตุ'!L46+'4.กุดจับ'!L46+'5.น้ำโสม กรอกมา 12 เดือน'!L46+'6.วังสามหมอ กรอกแค่ปี 69มา'!L46+'7.ไชยวาน'!L46+'8.ห้วยเกิ้ง กรอกแค่ปี 69มา'!L46+'9.ประจักษ์ศิลปาคม'!L46+'10.สร้างคอม กรอกแค่ปี 69มา'!L46+'11.ทุ่งฝน ใส่12เดือนมา'!L46+'12.นายูง กรอกแค่ปี 69มา'!L46+'13.หนองวัวซอ'!L46+'14.พิบูลย์รักษ์'!L46+'15.หนองหาน'!L46+'16.กุมภวาปี กรอกแค่ปี 69มา'!L46+'17.กู่แก้ว'!L46+'18.บ้านดุง กรอกแค่ปี 69มา'!L46+'19.หนองแสง กรอกแค่ปี 69มา'!L46+'20.บ้านผือ '!L46+'21.โนนสะอาด'!L46</f>
        <v>1969730</v>
      </c>
      <c r="M46" s="110">
        <f>+'1.อุดรธานี'!M46+'2.เพ็ญ'!M46+'3.ศรีธาตุ'!M46+'4.กุดจับ'!M46+'5.น้ำโสม กรอกมา 12 เดือน'!M46+'6.วังสามหมอ กรอกแค่ปี 69มา'!M46+'7.ไชยวาน'!M46+'8.ห้วยเกิ้ง กรอกแค่ปี 69มา'!M46+'9.ประจักษ์ศิลปาคม'!M46+'10.สร้างคอม กรอกแค่ปี 69มา'!M46+'11.ทุ่งฝน ใส่12เดือนมา'!M46+'12.นายูง กรอกแค่ปี 69มา'!M46+'13.หนองวัวซอ'!M46+'14.พิบูลย์รักษ์'!M46+'15.หนองหาน'!M46+'16.กุมภวาปี กรอกแค่ปี 69มา'!M46+'17.กู่แก้ว'!M46+'18.บ้านดุง กรอกแค่ปี 69มา'!M46+'19.หนองแสง กรอกแค่ปี 69มา'!M46+'20.บ้านผือ '!M46+'21.โนนสะอาด'!M46</f>
        <v>0</v>
      </c>
      <c r="N46" s="110">
        <f>+'1.อุดรธานี'!N46+'2.เพ็ญ'!N46+'3.ศรีธาตุ'!N46+'4.กุดจับ'!N46+'5.น้ำโสม กรอกมา 12 เดือน'!N46+'6.วังสามหมอ กรอกแค่ปี 69มา'!N46+'7.ไชยวาน'!N46+'8.ห้วยเกิ้ง กรอกแค่ปี 69มา'!N46+'9.ประจักษ์ศิลปาคม'!N46+'10.สร้างคอม กรอกแค่ปี 69มา'!N46+'11.ทุ่งฝน ใส่12เดือนมา'!N46+'12.นายูง กรอกแค่ปี 69มา'!N46+'13.หนองวัวซอ'!N46+'14.พิบูลย์รักษ์'!N46+'15.หนองหาน'!N46+'16.กุมภวาปี กรอกแค่ปี 69มา'!N46+'17.กู่แก้ว'!N46+'18.บ้านดุง กรอกแค่ปี 69มา'!N46+'19.หนองแสง กรอกแค่ปี 69มา'!N46+'20.บ้านผือ '!N46+'21.โนนสะอาด'!N46</f>
        <v>1549265</v>
      </c>
      <c r="O46" s="110">
        <f>+'1.อุดรธานี'!O46+'2.เพ็ญ'!O46+'3.ศรีธาตุ'!O46+'4.กุดจับ'!O46+'5.น้ำโสม กรอกมา 12 เดือน'!O46+'6.วังสามหมอ กรอกแค่ปี 69มา'!O46+'7.ไชยวาน'!O46+'8.ห้วยเกิ้ง กรอกแค่ปี 69มา'!O46+'9.ประจักษ์ศิลปาคม'!O46+'10.สร้างคอม กรอกแค่ปี 69มา'!O46+'11.ทุ่งฝน ใส่12เดือนมา'!O46+'12.นายูง กรอกแค่ปี 69มา'!O46+'13.หนองวัวซอ'!O46+'14.พิบูลย์รักษ์'!O46+'15.หนองหาน'!O46+'16.กุมภวาปี กรอกแค่ปี 69มา'!O46+'17.กู่แก้ว'!O46+'18.บ้านดุง กรอกแค่ปี 69มา'!O46+'19.หนองแสง กรอกแค่ปี 69มา'!O46+'20.บ้านผือ '!O46+'21.โนนสะอาด'!O46</f>
        <v>0</v>
      </c>
      <c r="P46" s="110">
        <f>+'1.อุดรธานี'!P46+'2.เพ็ญ'!P46+'3.ศรีธาตุ'!P46+'4.กุดจับ'!P46+'5.น้ำโสม กรอกมา 12 เดือน'!P46+'6.วังสามหมอ กรอกแค่ปี 69มา'!P46+'7.ไชยวาน'!P46+'8.ห้วยเกิ้ง กรอกแค่ปี 69มา'!P46+'9.ประจักษ์ศิลปาคม'!P46+'10.สร้างคอม กรอกแค่ปี 69มา'!P46+'11.ทุ่งฝน ใส่12เดือนมา'!P46+'12.นายูง กรอกแค่ปี 69มา'!P46+'13.หนองวัวซอ'!P46+'14.พิบูลย์รักษ์'!P46+'15.หนองหาน'!P46+'16.กุมภวาปี กรอกแค่ปี 69มา'!P46+'17.กู่แก้ว'!P46+'18.บ้านดุง กรอกแค่ปี 69มา'!P46+'19.หนองแสง กรอกแค่ปี 69มา'!P46+'20.บ้านผือ '!P46+'21.โนนสะอาด'!P46</f>
        <v>2430</v>
      </c>
      <c r="Q46" s="110">
        <f>+'1.อุดรธานี'!Q46+'2.เพ็ญ'!Q46+'3.ศรีธาตุ'!Q46+'4.กุดจับ'!Q46+'5.น้ำโสม กรอกมา 12 เดือน'!Q46+'6.วังสามหมอ กรอกแค่ปี 69มา'!Q46+'7.ไชยวาน'!Q46+'8.ห้วยเกิ้ง กรอกแค่ปี 69มา'!Q46+'9.ประจักษ์ศิลปาคม'!Q46+'10.สร้างคอม กรอกแค่ปี 69มา'!Q46+'11.ทุ่งฝน ใส่12เดือนมา'!Q46+'12.นายูง กรอกแค่ปี 69มา'!Q46+'13.หนองวัวซอ'!Q46+'14.พิบูลย์รักษ์'!Q46+'15.หนองหาน'!Q46+'16.กุมภวาปี กรอกแค่ปี 69มา'!Q46+'17.กู่แก้ว'!Q46+'18.บ้านดุง กรอกแค่ปี 69มา'!Q46+'19.หนองแสง กรอกแค่ปี 69มา'!Q46+'20.บ้านผือ '!Q46+'21.โนนสะอาด'!Q46</f>
        <v>0</v>
      </c>
      <c r="R46" s="110">
        <f>+'1.อุดรธานี'!R46+'2.เพ็ญ'!R46+'3.ศรีธาตุ'!R46+'4.กุดจับ'!R46+'5.น้ำโสม กรอกมา 12 เดือน'!R46+'6.วังสามหมอ กรอกแค่ปี 69มา'!R46+'7.ไชยวาน'!R46+'8.ห้วยเกิ้ง กรอกแค่ปี 69มา'!R46+'9.ประจักษ์ศิลปาคม'!R46+'10.สร้างคอม กรอกแค่ปี 69มา'!R46+'11.ทุ่งฝน ใส่12เดือนมา'!R46+'12.นายูง กรอกแค่ปี 69มา'!R46+'13.หนองวัวซอ'!R46+'14.พิบูลย์รักษ์'!R46+'15.หนองหาน'!R46+'16.กุมภวาปี กรอกแค่ปี 69มา'!R46+'17.กู่แก้ว'!R46+'18.บ้านดุง กรอกแค่ปี 69มา'!R46+'19.หนองแสง กรอกแค่ปี 69มา'!R46+'20.บ้านผือ '!R46+'21.โนนสะอาด'!R46</f>
        <v>1320865.5</v>
      </c>
      <c r="S46" s="110">
        <f>+'1.อุดรธานี'!S46+'2.เพ็ญ'!S46+'3.ศรีธาตุ'!S46+'4.กุดจับ'!S46+'5.น้ำโสม กรอกมา 12 เดือน'!S46+'6.วังสามหมอ กรอกแค่ปี 69มา'!S46+'7.ไชยวาน'!S46+'8.ห้วยเกิ้ง กรอกแค่ปี 69มา'!S46+'9.ประจักษ์ศิลปาคม'!S46+'10.สร้างคอม กรอกแค่ปี 69มา'!S46+'11.ทุ่งฝน ใส่12เดือนมา'!S46+'12.นายูง กรอกแค่ปี 69มา'!S46+'13.หนองวัวซอ'!S46+'14.พิบูลย์รักษ์'!S46+'15.หนองหาน'!S46+'16.กุมภวาปี กรอกแค่ปี 69มา'!S46+'17.กู่แก้ว'!S46+'18.บ้านดุง กรอกแค่ปี 69มา'!S46+'19.หนองแสง กรอกแค่ปี 69มา'!S46+'20.บ้านผือ '!S46+'21.โนนสะอาด'!S46</f>
        <v>0</v>
      </c>
      <c r="T46" s="110">
        <f>+'1.อุดรธานี'!T46+'2.เพ็ญ'!T46+'3.ศรีธาตุ'!T46+'4.กุดจับ'!T46+'5.น้ำโสม กรอกมา 12 เดือน'!T46+'6.วังสามหมอ กรอกแค่ปี 69มา'!T46+'7.ไชยวาน'!T46+'8.ห้วยเกิ้ง กรอกแค่ปี 69มา'!T46+'9.ประจักษ์ศิลปาคม'!T46+'10.สร้างคอม กรอกแค่ปี 69มา'!T46+'11.ทุ่งฝน ใส่12เดือนมา'!T46+'12.นายูง กรอกแค่ปี 69มา'!T46+'13.หนองวัวซอ'!T46+'14.พิบูลย์รักษ์'!T46+'15.หนองหาน'!T46+'16.กุมภวาปี กรอกแค่ปี 69มา'!T46+'17.กู่แก้ว'!T46+'18.บ้านดุง กรอกแค่ปี 69มา'!T46+'19.หนองแสง กรอกแค่ปี 69มา'!T46+'20.บ้านผือ '!T46+'21.โนนสะอาด'!T46</f>
        <v>768450</v>
      </c>
      <c r="U46" s="110">
        <f>+'1.อุดรธานี'!U46+'2.เพ็ญ'!U46+'3.ศรีธาตุ'!U46+'4.กุดจับ'!U46+'5.น้ำโสม กรอกมา 12 เดือน'!U46+'6.วังสามหมอ กรอกแค่ปี 69มา'!U46+'7.ไชยวาน'!U46+'8.ห้วยเกิ้ง กรอกแค่ปี 69มา'!U46+'9.ประจักษ์ศิลปาคม'!U46+'10.สร้างคอม กรอกแค่ปี 69มา'!U46+'11.ทุ่งฝน ใส่12เดือนมา'!U46+'12.นายูง กรอกแค่ปี 69มา'!U46+'13.หนองวัวซอ'!U46+'14.พิบูลย์รักษ์'!U46+'15.หนองหาน'!U46+'16.กุมภวาปี กรอกแค่ปี 69มา'!U46+'17.กู่แก้ว'!U46+'18.บ้านดุง กรอกแค่ปี 69มา'!U46+'19.หนองแสง กรอกแค่ปี 69มา'!U46+'20.บ้านผือ '!U46+'21.โนนสะอาด'!U46</f>
        <v>0</v>
      </c>
      <c r="V46" s="110">
        <f>+'1.อุดรธานี'!V46+'2.เพ็ญ'!V46+'3.ศรีธาตุ'!V46+'4.กุดจับ'!V46+'5.น้ำโสม กรอกมา 12 เดือน'!V46+'6.วังสามหมอ กรอกแค่ปี 69มา'!V46+'7.ไชยวาน'!V46+'8.ห้วยเกิ้ง กรอกแค่ปี 69มา'!V46+'9.ประจักษ์ศิลปาคม'!V46+'10.สร้างคอม กรอกแค่ปี 69มา'!V46+'11.ทุ่งฝน ใส่12เดือนมา'!V46+'12.นายูง กรอกแค่ปี 69มา'!V46+'13.หนองวัวซอ'!V46+'14.พิบูลย์รักษ์'!V46+'15.หนองหาน'!V46+'16.กุมภวาปี กรอกแค่ปี 69มา'!V46+'17.กู่แก้ว'!V46+'18.บ้านดุง กรอกแค่ปี 69มา'!V46+'19.หนองแสง กรอกแค่ปี 69มา'!V46+'20.บ้านผือ '!V46+'21.โนนสะอาด'!V46</f>
        <v>234000</v>
      </c>
      <c r="W46" s="110">
        <f>+'1.อุดรธานี'!W46+'2.เพ็ญ'!W46+'3.ศรีธาตุ'!W46+'4.กุดจับ'!W46+'5.น้ำโสม กรอกมา 12 เดือน'!W46+'6.วังสามหมอ กรอกแค่ปี 69มา'!W46+'7.ไชยวาน'!W46+'8.ห้วยเกิ้ง กรอกแค่ปี 69มา'!W46+'9.ประจักษ์ศิลปาคม'!W46+'10.สร้างคอม กรอกแค่ปี 69มา'!W46+'11.ทุ่งฝน ใส่12เดือนมา'!W46+'12.นายูง กรอกแค่ปี 69มา'!W46+'13.หนองวัวซอ'!W46+'14.พิบูลย์รักษ์'!W46+'15.หนองหาน'!W46+'16.กุมภวาปี กรอกแค่ปี 69มา'!W46+'17.กู่แก้ว'!W46+'18.บ้านดุง กรอกแค่ปี 69มา'!W46+'19.หนองแสง กรอกแค่ปี 69มา'!W46+'20.บ้านผือ '!W46+'21.โนนสะอาด'!W46</f>
        <v>0</v>
      </c>
      <c r="X46" s="110">
        <f>+'1.อุดรธานี'!X46+'2.เพ็ญ'!X46+'3.ศรีธาตุ'!X46+'4.กุดจับ'!X46+'5.น้ำโสม กรอกมา 12 เดือน'!X46+'6.วังสามหมอ กรอกแค่ปี 69มา'!X46+'7.ไชยวาน'!X46+'8.ห้วยเกิ้ง กรอกแค่ปี 69มา'!X46+'9.ประจักษ์ศิลปาคม'!X46+'10.สร้างคอม กรอกแค่ปี 69มา'!X46+'11.ทุ่งฝน ใส่12เดือนมา'!X46+'12.นายูง กรอกแค่ปี 69มา'!X46+'13.หนองวัวซอ'!X46+'14.พิบูลย์รักษ์'!X46+'15.หนองหาน'!X46+'16.กุมภวาปี กรอกแค่ปี 69มา'!X46+'17.กู่แก้ว'!X46+'18.บ้านดุง กรอกแค่ปี 69มา'!X46+'19.หนองแสง กรอกแค่ปี 69มา'!X46+'20.บ้านผือ '!X46+'21.โนนสะอาด'!X46</f>
        <v>962544</v>
      </c>
      <c r="Y46" s="110">
        <f>+'1.อุดรธานี'!Y46+'2.เพ็ญ'!Y46+'3.ศรีธาตุ'!Y46+'4.กุดจับ'!Y46+'5.น้ำโสม กรอกมา 12 เดือน'!Y46+'6.วังสามหมอ กรอกแค่ปี 69มา'!Y46+'7.ไชยวาน'!Y46+'8.ห้วยเกิ้ง กรอกแค่ปี 69มา'!Y46+'9.ประจักษ์ศิลปาคม'!Y46+'10.สร้างคอม กรอกแค่ปี 69มา'!Y46+'11.ทุ่งฝน ใส่12เดือนมา'!Y46+'12.นายูง กรอกแค่ปี 69มา'!Y46+'13.หนองวัวซอ'!Y46+'14.พิบูลย์รักษ์'!Y46+'15.หนองหาน'!Y46+'16.กุมภวาปี กรอกแค่ปี 69มา'!Y46+'17.กู่แก้ว'!Y46+'18.บ้านดุง กรอกแค่ปี 69มา'!Y46+'19.หนองแสง กรอกแค่ปี 69มา'!Y46+'20.บ้านผือ '!Y46+'21.โนนสะอาด'!Y46</f>
        <v>0</v>
      </c>
      <c r="Z46" s="110">
        <f>+'1.อุดรธานี'!Z46+'2.เพ็ญ'!Z46+'3.ศรีธาตุ'!Z46+'4.กุดจับ'!Z46+'5.น้ำโสม กรอกมา 12 เดือน'!Z46+'6.วังสามหมอ กรอกแค่ปี 69มา'!Z46+'7.ไชยวาน'!Z46+'8.ห้วยเกิ้ง กรอกแค่ปี 69มา'!Z46+'9.ประจักษ์ศิลปาคม'!Z46+'10.สร้างคอม กรอกแค่ปี 69มา'!Z46+'11.ทุ่งฝน ใส่12เดือนมา'!Z46+'12.นายูง กรอกแค่ปี 69มา'!Z46+'13.หนองวัวซอ'!Z46+'14.พิบูลย์รักษ์'!Z46+'15.หนองหาน'!Z46+'16.กุมภวาปี กรอกแค่ปี 69มา'!Z46+'17.กู่แก้ว'!Z46+'18.บ้านดุง กรอกแค่ปี 69มา'!Z46+'19.หนองแสง กรอกแค่ปี 69มา'!Z46+'20.บ้านผือ '!Z46+'21.โนนสะอาด'!Z46</f>
        <v>305850</v>
      </c>
      <c r="AA46" s="110">
        <f>+'1.อุดรธานี'!AA46+'2.เพ็ญ'!AA46+'3.ศรีธาตุ'!AA46+'4.กุดจับ'!AA46+'5.น้ำโสม กรอกมา 12 เดือน'!AA46+'6.วังสามหมอ กรอกแค่ปี 69มา'!AA46+'7.ไชยวาน'!AA46+'8.ห้วยเกิ้ง กรอกแค่ปี 69มา'!AA46+'9.ประจักษ์ศิลปาคม'!AA46+'10.สร้างคอม กรอกแค่ปี 69มา'!AA46+'11.ทุ่งฝน ใส่12เดือนมา'!AA46+'12.นายูง กรอกแค่ปี 69มา'!AA46+'13.หนองวัวซอ'!AA46+'14.พิบูลย์รักษ์'!AA46+'15.หนองหาน'!AA46+'16.กุมภวาปี กรอกแค่ปี 69มา'!AA46+'17.กู่แก้ว'!AA46+'18.บ้านดุง กรอกแค่ปี 69มา'!AA46+'19.หนองแสง กรอกแค่ปี 69มา'!AA46+'20.บ้านผือ '!AA46+'21.โนนสะอาด'!AA46</f>
        <v>0</v>
      </c>
      <c r="AB46" s="110">
        <f>+'1.อุดรธานี'!AB46+'2.เพ็ญ'!AB46+'3.ศรีธาตุ'!AB46+'4.กุดจับ'!AB46+'5.น้ำโสม กรอกมา 12 เดือน'!AB46+'6.วังสามหมอ กรอกแค่ปี 69มา'!AB46+'7.ไชยวาน'!AB46+'8.ห้วยเกิ้ง กรอกแค่ปี 69มา'!AB46+'9.ประจักษ์ศิลปาคม'!AB46+'10.สร้างคอม กรอกแค่ปี 69มา'!AB46+'11.ทุ่งฝน ใส่12เดือนมา'!AB46+'12.นายูง กรอกแค่ปี 69มา'!AB46+'13.หนองวัวซอ'!AB46+'14.พิบูลย์รักษ์'!AB46+'15.หนองหาน'!AB46+'16.กุมภวาปี กรอกแค่ปี 69มา'!AB46+'17.กู่แก้ว'!AB46+'18.บ้านดุง กรอกแค่ปี 69มา'!AB46+'19.หนองแสง กรอกแค่ปี 69มา'!AB46+'20.บ้านผือ '!AB46+'21.โนนสะอาด'!AB46</f>
        <v>1221230</v>
      </c>
      <c r="AC46" s="110">
        <f>+'1.อุดรธานี'!AC46+'2.เพ็ญ'!AC46+'3.ศรีธาตุ'!AC46+'4.กุดจับ'!AC46+'5.น้ำโสม กรอกมา 12 เดือน'!AC46+'6.วังสามหมอ กรอกแค่ปี 69มา'!AC46+'7.ไชยวาน'!AC46+'8.ห้วยเกิ้ง กรอกแค่ปี 69มา'!AC46+'9.ประจักษ์ศิลปาคม'!AC46+'10.สร้างคอม กรอกแค่ปี 69มา'!AC46+'11.ทุ่งฝน ใส่12เดือนมา'!AC46+'12.นายูง กรอกแค่ปี 69มา'!AC46+'13.หนองวัวซอ'!AC46+'14.พิบูลย์รักษ์'!AC46+'15.หนองหาน'!AC46+'16.กุมภวาปี กรอกแค่ปี 69มา'!AC46+'17.กู่แก้ว'!AC46+'18.บ้านดุง กรอกแค่ปี 69มา'!AC46+'19.หนองแสง กรอกแค่ปี 69มา'!AC46+'20.บ้านผือ '!AC46+'21.โนนสะอาด'!AC46</f>
        <v>0</v>
      </c>
      <c r="AD46" s="110" t="e">
        <f t="shared" si="13"/>
        <v>#VALUE!</v>
      </c>
      <c r="AE46" s="111" t="e">
        <f t="shared" si="14"/>
        <v>#VALUE!</v>
      </c>
      <c r="AF46" s="110" t="e">
        <f t="shared" si="15"/>
        <v>#VALUE!</v>
      </c>
      <c r="AG46" s="111" t="e">
        <f t="shared" si="16"/>
        <v>#VALUE!</v>
      </c>
    </row>
    <row r="47" spans="2:33" ht="24" customHeight="1">
      <c r="B47" s="109"/>
      <c r="C47" s="109"/>
      <c r="D47" s="109" t="s">
        <v>132</v>
      </c>
      <c r="E47" s="110">
        <f>+'1.อุดรธานี'!E47+'2.เพ็ญ'!E47+'3.ศรีธาตุ'!E47+'4.กุดจับ'!E47+'5.น้ำโสม กรอกมา 12 เดือน'!E47+'6.วังสามหมอ กรอกแค่ปี 69มา'!E47+'7.ไชยวาน'!E47+'8.ห้วยเกิ้ง กรอกแค่ปี 69มา'!E47+'9.ประจักษ์ศิลปาคม'!E47+'10.สร้างคอม กรอกแค่ปี 69มา'!E47+'11.ทุ่งฝน ใส่12เดือนมา'!E47+'12.นายูง กรอกแค่ปี 69มา'!E47+'13.หนองวัวซอ'!E47+'14.พิบูลย์รักษ์'!E47+'15.หนองหาน'!E47+'16.กุมภวาปี กรอกแค่ปี 69มา'!E47+'17.กู่แก้ว'!E47+'18.บ้านดุง กรอกแค่ปี 69มา'!E47+'19.หนองแสง กรอกแค่ปี 69มา'!E47+'20.บ้านผือ '!E47+'21.โนนสะอาด'!E47</f>
        <v>21687796.600000001</v>
      </c>
      <c r="F47" s="110" t="e">
        <f>+'1.อุดรธานี'!F47+'2.เพ็ญ'!F47+'3.ศรีธาตุ'!F47+'4.กุดจับ'!F47+'5.น้ำโสม กรอกมา 12 เดือน'!F47+'6.วังสามหมอ กรอกแค่ปี 69มา'!F47+'7.ไชยวาน'!F47+'8.ห้วยเกิ้ง กรอกแค่ปี 69มา'!F47+'9.ประจักษ์ศิลปาคม'!F47+'10.สร้างคอม กรอกแค่ปี 69มา'!F47+'11.ทุ่งฝน ใส่12เดือนมา'!F47+'12.นายูง กรอกแค่ปี 69มา'!F47+'13.หนองวัวซอ'!F47+'14.พิบูลย์รักษ์'!F47+'15.หนองหาน'!F47+'16.กุมภวาปี กรอกแค่ปี 69มา'!F47+'17.กู่แก้ว'!F47+'18.บ้านดุง กรอกแค่ปี 69มา'!F47+'19.หนองแสง กรอกแค่ปี 69มา'!F47+'20.บ้านผือ '!F47+'21.โนนสะอาด'!F47</f>
        <v>#VALUE!</v>
      </c>
      <c r="G47" s="110" t="e">
        <f>+'1.อุดรธานี'!G47+'2.เพ็ญ'!G47+'3.ศรีธาตุ'!G47+'4.กุดจับ'!G47+'5.น้ำโสม กรอกมา 12 เดือน'!G47+'6.วังสามหมอ กรอกแค่ปี 69มา'!G47+'7.ไชยวาน'!G47+'8.ห้วยเกิ้ง กรอกแค่ปี 69มา'!G47+'9.ประจักษ์ศิลปาคม'!G47+'10.สร้างคอม กรอกแค่ปี 69มา'!G47+'11.ทุ่งฝน ใส่12เดือนมา'!G47+'12.นายูง กรอกแค่ปี 69มา'!G47+'13.หนองวัวซอ'!G47+'14.พิบูลย์รักษ์'!G47+'15.หนองหาน'!G47+'16.กุมภวาปี กรอกแค่ปี 69มา'!G47+'17.กู่แก้ว'!G47+'18.บ้านดุง กรอกแค่ปี 69มา'!G47+'19.หนองแสง กรอกแค่ปี 69มา'!G47+'20.บ้านผือ '!G47+'21.โนนสะอาด'!G47</f>
        <v>#VALUE!</v>
      </c>
      <c r="H47" s="110" t="e">
        <f>+'1.อุดรธานี'!H47+'2.เพ็ญ'!H47+'3.ศรีธาตุ'!H47+'4.กุดจับ'!H47+'5.น้ำโสม กรอกมา 12 เดือน'!H47+'6.วังสามหมอ กรอกแค่ปี 69มา'!H47+'7.ไชยวาน'!H47+'8.ห้วยเกิ้ง กรอกแค่ปี 69มา'!H47+'9.ประจักษ์ศิลปาคม'!H47+'10.สร้างคอม กรอกแค่ปี 69มา'!H47+'11.ทุ่งฝน ใส่12เดือนมา'!H47+'12.นายูง กรอกแค่ปี 69มา'!H47+'13.หนองวัวซอ'!H47+'14.พิบูลย์รักษ์'!H47+'15.หนองหาน'!H47+'16.กุมภวาปี กรอกแค่ปี 69มา'!H47+'17.กู่แก้ว'!H47+'18.บ้านดุง กรอกแค่ปี 69มา'!H47+'19.หนองแสง กรอกแค่ปี 69มา'!H47+'20.บ้านผือ '!H47+'21.โนนสะอาด'!H47</f>
        <v>#VALUE!</v>
      </c>
      <c r="I47" s="110">
        <f>+'1.อุดรธานี'!I47+'2.เพ็ญ'!I47+'3.ศรีธาตุ'!I47+'4.กุดจับ'!I47+'5.น้ำโสม กรอกมา 12 เดือน'!I47+'6.วังสามหมอ กรอกแค่ปี 69มา'!I47+'7.ไชยวาน'!I47+'8.ห้วยเกิ้ง กรอกแค่ปี 69มา'!I47+'9.ประจักษ์ศิลปาคม'!I47+'10.สร้างคอม กรอกแค่ปี 69มา'!I47+'11.ทุ่งฝน ใส่12เดือนมา'!I47+'12.นายูง กรอกแค่ปี 69มา'!I47+'13.หนองวัวซอ'!I47+'14.พิบูลย์รักษ์'!I47+'15.หนองหาน'!I47+'16.กุมภวาปี กรอกแค่ปี 69มา'!I47+'17.กู่แก้ว'!I47+'18.บ้านดุง กรอกแค่ปี 69มา'!I47+'19.หนองแสง กรอกแค่ปี 69มา'!I47+'20.บ้านผือ '!I47+'21.โนนสะอาด'!I47</f>
        <v>0</v>
      </c>
      <c r="J47" s="110" t="e">
        <f>+'1.อุดรธานี'!J47+'2.เพ็ญ'!J47+'3.ศรีธาตุ'!J47+'4.กุดจับ'!J47+'5.น้ำโสม กรอกมา 12 เดือน'!J47+'6.วังสามหมอ กรอกแค่ปี 69มา'!J47+'7.ไชยวาน'!J47+'8.ห้วยเกิ้ง กรอกแค่ปี 69มา'!J47+'9.ประจักษ์ศิลปาคม'!J47+'10.สร้างคอม กรอกแค่ปี 69มา'!J47+'11.ทุ่งฝน ใส่12เดือนมา'!J47+'12.นายูง กรอกแค่ปี 69มา'!J47+'13.หนองวัวซอ'!J47+'14.พิบูลย์รักษ์'!J47+'15.หนองหาน'!J47+'16.กุมภวาปี กรอกแค่ปี 69มา'!J47+'17.กู่แก้ว'!J47+'18.บ้านดุง กรอกแค่ปี 69มา'!J47+'19.หนองแสง กรอกแค่ปี 69มา'!J47+'20.บ้านผือ '!J47+'21.โนนสะอาด'!J47</f>
        <v>#VALUE!</v>
      </c>
      <c r="K47" s="110">
        <f>+'1.อุดรธานี'!K47+'2.เพ็ญ'!K47+'3.ศรีธาตุ'!K47+'4.กุดจับ'!K47+'5.น้ำโสม กรอกมา 12 เดือน'!K47+'6.วังสามหมอ กรอกแค่ปี 69มา'!K47+'7.ไชยวาน'!K47+'8.ห้วยเกิ้ง กรอกแค่ปี 69มา'!K47+'9.ประจักษ์ศิลปาคม'!K47+'10.สร้างคอม กรอกแค่ปี 69มา'!K47+'11.ทุ่งฝน ใส่12เดือนมา'!K47+'12.นายูง กรอกแค่ปี 69มา'!K47+'13.หนองวัวซอ'!K47+'14.พิบูลย์รักษ์'!K47+'15.หนองหาน'!K47+'16.กุมภวาปี กรอกแค่ปี 69มา'!K47+'17.กู่แก้ว'!K47+'18.บ้านดุง กรอกแค่ปี 69มา'!K47+'19.หนองแสง กรอกแค่ปี 69มา'!K47+'20.บ้านผือ '!K47+'21.โนนสะอาด'!K47</f>
        <v>0</v>
      </c>
      <c r="L47" s="110" t="e">
        <f>+'1.อุดรธานี'!L47+'2.เพ็ญ'!L47+'3.ศรีธาตุ'!L47+'4.กุดจับ'!L47+'5.น้ำโสม กรอกมา 12 เดือน'!L47+'6.วังสามหมอ กรอกแค่ปี 69มา'!L47+'7.ไชยวาน'!L47+'8.ห้วยเกิ้ง กรอกแค่ปี 69มา'!L47+'9.ประจักษ์ศิลปาคม'!L47+'10.สร้างคอม กรอกแค่ปี 69มา'!L47+'11.ทุ่งฝน ใส่12เดือนมา'!L47+'12.นายูง กรอกแค่ปี 69มา'!L47+'13.หนองวัวซอ'!L47+'14.พิบูลย์รักษ์'!L47+'15.หนองหาน'!L47+'16.กุมภวาปี กรอกแค่ปี 69มา'!L47+'17.กู่แก้ว'!L47+'18.บ้านดุง กรอกแค่ปี 69มา'!L47+'19.หนองแสง กรอกแค่ปี 69มา'!L47+'20.บ้านผือ '!L47+'21.โนนสะอาด'!L47</f>
        <v>#VALUE!</v>
      </c>
      <c r="M47" s="110">
        <f>+'1.อุดรธานี'!M47+'2.เพ็ญ'!M47+'3.ศรีธาตุ'!M47+'4.กุดจับ'!M47+'5.น้ำโสม กรอกมา 12 เดือน'!M47+'6.วังสามหมอ กรอกแค่ปี 69มา'!M47+'7.ไชยวาน'!M47+'8.ห้วยเกิ้ง กรอกแค่ปี 69มา'!M47+'9.ประจักษ์ศิลปาคม'!M47+'10.สร้างคอม กรอกแค่ปี 69มา'!M47+'11.ทุ่งฝน ใส่12เดือนมา'!M47+'12.นายูง กรอกแค่ปี 69มา'!M47+'13.หนองวัวซอ'!M47+'14.พิบูลย์รักษ์'!M47+'15.หนองหาน'!M47+'16.กุมภวาปี กรอกแค่ปี 69มา'!M47+'17.กู่แก้ว'!M47+'18.บ้านดุง กรอกแค่ปี 69มา'!M47+'19.หนองแสง กรอกแค่ปี 69มา'!M47+'20.บ้านผือ '!M47+'21.โนนสะอาด'!M47</f>
        <v>0</v>
      </c>
      <c r="N47" s="110" t="e">
        <f>+'1.อุดรธานี'!N47+'2.เพ็ญ'!N47+'3.ศรีธาตุ'!N47+'4.กุดจับ'!N47+'5.น้ำโสม กรอกมา 12 เดือน'!N47+'6.วังสามหมอ กรอกแค่ปี 69มา'!N47+'7.ไชยวาน'!N47+'8.ห้วยเกิ้ง กรอกแค่ปี 69มา'!N47+'9.ประจักษ์ศิลปาคม'!N47+'10.สร้างคอม กรอกแค่ปี 69มา'!N47+'11.ทุ่งฝน ใส่12เดือนมา'!N47+'12.นายูง กรอกแค่ปี 69มา'!N47+'13.หนองวัวซอ'!N47+'14.พิบูลย์รักษ์'!N47+'15.หนองหาน'!N47+'16.กุมภวาปี กรอกแค่ปี 69มา'!N47+'17.กู่แก้ว'!N47+'18.บ้านดุง กรอกแค่ปี 69มา'!N47+'19.หนองแสง กรอกแค่ปี 69มา'!N47+'20.บ้านผือ '!N47+'21.โนนสะอาด'!N47</f>
        <v>#VALUE!</v>
      </c>
      <c r="O47" s="110">
        <f>+'1.อุดรธานี'!O47+'2.เพ็ญ'!O47+'3.ศรีธาตุ'!O47+'4.กุดจับ'!O47+'5.น้ำโสม กรอกมา 12 เดือน'!O47+'6.วังสามหมอ กรอกแค่ปี 69มา'!O47+'7.ไชยวาน'!O47+'8.ห้วยเกิ้ง กรอกแค่ปี 69มา'!O47+'9.ประจักษ์ศิลปาคม'!O47+'10.สร้างคอม กรอกแค่ปี 69มา'!O47+'11.ทุ่งฝน ใส่12เดือนมา'!O47+'12.นายูง กรอกแค่ปี 69มา'!O47+'13.หนองวัวซอ'!O47+'14.พิบูลย์รักษ์'!O47+'15.หนองหาน'!O47+'16.กุมภวาปี กรอกแค่ปี 69มา'!O47+'17.กู่แก้ว'!O47+'18.บ้านดุง กรอกแค่ปี 69มา'!O47+'19.หนองแสง กรอกแค่ปี 69มา'!O47+'20.บ้านผือ '!O47+'21.โนนสะอาด'!O47</f>
        <v>0</v>
      </c>
      <c r="P47" s="110" t="e">
        <f>+'1.อุดรธานี'!P47+'2.เพ็ญ'!P47+'3.ศรีธาตุ'!P47+'4.กุดจับ'!P47+'5.น้ำโสม กรอกมา 12 เดือน'!P47+'6.วังสามหมอ กรอกแค่ปี 69มา'!P47+'7.ไชยวาน'!P47+'8.ห้วยเกิ้ง กรอกแค่ปี 69มา'!P47+'9.ประจักษ์ศิลปาคม'!P47+'10.สร้างคอม กรอกแค่ปี 69มา'!P47+'11.ทุ่งฝน ใส่12เดือนมา'!P47+'12.นายูง กรอกแค่ปี 69มา'!P47+'13.หนองวัวซอ'!P47+'14.พิบูลย์รักษ์'!P47+'15.หนองหาน'!P47+'16.กุมภวาปี กรอกแค่ปี 69มา'!P47+'17.กู่แก้ว'!P47+'18.บ้านดุง กรอกแค่ปี 69มา'!P47+'19.หนองแสง กรอกแค่ปี 69มา'!P47+'20.บ้านผือ '!P47+'21.โนนสะอาด'!P47</f>
        <v>#VALUE!</v>
      </c>
      <c r="Q47" s="110">
        <f>+'1.อุดรธานี'!Q47+'2.เพ็ญ'!Q47+'3.ศรีธาตุ'!Q47+'4.กุดจับ'!Q47+'5.น้ำโสม กรอกมา 12 เดือน'!Q47+'6.วังสามหมอ กรอกแค่ปี 69มา'!Q47+'7.ไชยวาน'!Q47+'8.ห้วยเกิ้ง กรอกแค่ปี 69มา'!Q47+'9.ประจักษ์ศิลปาคม'!Q47+'10.สร้างคอม กรอกแค่ปี 69มา'!Q47+'11.ทุ่งฝน ใส่12เดือนมา'!Q47+'12.นายูง กรอกแค่ปี 69มา'!Q47+'13.หนองวัวซอ'!Q47+'14.พิบูลย์รักษ์'!Q47+'15.หนองหาน'!Q47+'16.กุมภวาปี กรอกแค่ปี 69มา'!Q47+'17.กู่แก้ว'!Q47+'18.บ้านดุง กรอกแค่ปี 69มา'!Q47+'19.หนองแสง กรอกแค่ปี 69มา'!Q47+'20.บ้านผือ '!Q47+'21.โนนสะอาด'!Q47</f>
        <v>0</v>
      </c>
      <c r="R47" s="110" t="e">
        <f>+'1.อุดรธานี'!R47+'2.เพ็ญ'!R47+'3.ศรีธาตุ'!R47+'4.กุดจับ'!R47+'5.น้ำโสม กรอกมา 12 เดือน'!R47+'6.วังสามหมอ กรอกแค่ปี 69มา'!R47+'7.ไชยวาน'!R47+'8.ห้วยเกิ้ง กรอกแค่ปี 69มา'!R47+'9.ประจักษ์ศิลปาคม'!R47+'10.สร้างคอม กรอกแค่ปี 69มา'!R47+'11.ทุ่งฝน ใส่12เดือนมา'!R47+'12.นายูง กรอกแค่ปี 69มา'!R47+'13.หนองวัวซอ'!R47+'14.พิบูลย์รักษ์'!R47+'15.หนองหาน'!R47+'16.กุมภวาปี กรอกแค่ปี 69มา'!R47+'17.กู่แก้ว'!R47+'18.บ้านดุง กรอกแค่ปี 69มา'!R47+'19.หนองแสง กรอกแค่ปี 69มา'!R47+'20.บ้านผือ '!R47+'21.โนนสะอาด'!R47</f>
        <v>#VALUE!</v>
      </c>
      <c r="S47" s="110">
        <f>+'1.อุดรธานี'!S47+'2.เพ็ญ'!S47+'3.ศรีธาตุ'!S47+'4.กุดจับ'!S47+'5.น้ำโสม กรอกมา 12 เดือน'!S47+'6.วังสามหมอ กรอกแค่ปี 69มา'!S47+'7.ไชยวาน'!S47+'8.ห้วยเกิ้ง กรอกแค่ปี 69มา'!S47+'9.ประจักษ์ศิลปาคม'!S47+'10.สร้างคอม กรอกแค่ปี 69มา'!S47+'11.ทุ่งฝน ใส่12เดือนมา'!S47+'12.นายูง กรอกแค่ปี 69มา'!S47+'13.หนองวัวซอ'!S47+'14.พิบูลย์รักษ์'!S47+'15.หนองหาน'!S47+'16.กุมภวาปี กรอกแค่ปี 69มา'!S47+'17.กู่แก้ว'!S47+'18.บ้านดุง กรอกแค่ปี 69มา'!S47+'19.หนองแสง กรอกแค่ปี 69มา'!S47+'20.บ้านผือ '!S47+'21.โนนสะอาด'!S47</f>
        <v>0</v>
      </c>
      <c r="T47" s="110" t="e">
        <f>+'1.อุดรธานี'!T47+'2.เพ็ญ'!T47+'3.ศรีธาตุ'!T47+'4.กุดจับ'!T47+'5.น้ำโสม กรอกมา 12 เดือน'!T47+'6.วังสามหมอ กรอกแค่ปี 69มา'!T47+'7.ไชยวาน'!T47+'8.ห้วยเกิ้ง กรอกแค่ปี 69มา'!T47+'9.ประจักษ์ศิลปาคม'!T47+'10.สร้างคอม กรอกแค่ปี 69มา'!T47+'11.ทุ่งฝน ใส่12เดือนมา'!T47+'12.นายูง กรอกแค่ปี 69มา'!T47+'13.หนองวัวซอ'!T47+'14.พิบูลย์รักษ์'!T47+'15.หนองหาน'!T47+'16.กุมภวาปี กรอกแค่ปี 69มา'!T47+'17.กู่แก้ว'!T47+'18.บ้านดุง กรอกแค่ปี 69มา'!T47+'19.หนองแสง กรอกแค่ปี 69มา'!T47+'20.บ้านผือ '!T47+'21.โนนสะอาด'!T47</f>
        <v>#VALUE!</v>
      </c>
      <c r="U47" s="110">
        <f>+'1.อุดรธานี'!U47+'2.เพ็ญ'!U47+'3.ศรีธาตุ'!U47+'4.กุดจับ'!U47+'5.น้ำโสม กรอกมา 12 เดือน'!U47+'6.วังสามหมอ กรอกแค่ปี 69มา'!U47+'7.ไชยวาน'!U47+'8.ห้วยเกิ้ง กรอกแค่ปี 69มา'!U47+'9.ประจักษ์ศิลปาคม'!U47+'10.สร้างคอม กรอกแค่ปี 69มา'!U47+'11.ทุ่งฝน ใส่12เดือนมา'!U47+'12.นายูง กรอกแค่ปี 69มา'!U47+'13.หนองวัวซอ'!U47+'14.พิบูลย์รักษ์'!U47+'15.หนองหาน'!U47+'16.กุมภวาปี กรอกแค่ปี 69มา'!U47+'17.กู่แก้ว'!U47+'18.บ้านดุง กรอกแค่ปี 69มา'!U47+'19.หนองแสง กรอกแค่ปี 69มา'!U47+'20.บ้านผือ '!U47+'21.โนนสะอาด'!U47</f>
        <v>0</v>
      </c>
      <c r="V47" s="110" t="e">
        <f>+'1.อุดรธานี'!V47+'2.เพ็ญ'!V47+'3.ศรีธาตุ'!V47+'4.กุดจับ'!V47+'5.น้ำโสม กรอกมา 12 เดือน'!V47+'6.วังสามหมอ กรอกแค่ปี 69มา'!V47+'7.ไชยวาน'!V47+'8.ห้วยเกิ้ง กรอกแค่ปี 69มา'!V47+'9.ประจักษ์ศิลปาคม'!V47+'10.สร้างคอม กรอกแค่ปี 69มา'!V47+'11.ทุ่งฝน ใส่12เดือนมา'!V47+'12.นายูง กรอกแค่ปี 69มา'!V47+'13.หนองวัวซอ'!V47+'14.พิบูลย์รักษ์'!V47+'15.หนองหาน'!V47+'16.กุมภวาปี กรอกแค่ปี 69มา'!V47+'17.กู่แก้ว'!V47+'18.บ้านดุง กรอกแค่ปี 69มา'!V47+'19.หนองแสง กรอกแค่ปี 69มา'!V47+'20.บ้านผือ '!V47+'21.โนนสะอาด'!V47</f>
        <v>#VALUE!</v>
      </c>
      <c r="W47" s="110">
        <f>+'1.อุดรธานี'!W47+'2.เพ็ญ'!W47+'3.ศรีธาตุ'!W47+'4.กุดจับ'!W47+'5.น้ำโสม กรอกมา 12 เดือน'!W47+'6.วังสามหมอ กรอกแค่ปี 69มา'!W47+'7.ไชยวาน'!W47+'8.ห้วยเกิ้ง กรอกแค่ปี 69มา'!W47+'9.ประจักษ์ศิลปาคม'!W47+'10.สร้างคอม กรอกแค่ปี 69มา'!W47+'11.ทุ่งฝน ใส่12เดือนมา'!W47+'12.นายูง กรอกแค่ปี 69มา'!W47+'13.หนองวัวซอ'!W47+'14.พิบูลย์รักษ์'!W47+'15.หนองหาน'!W47+'16.กุมภวาปี กรอกแค่ปี 69มา'!W47+'17.กู่แก้ว'!W47+'18.บ้านดุง กรอกแค่ปี 69มา'!W47+'19.หนองแสง กรอกแค่ปี 69มา'!W47+'20.บ้านผือ '!W47+'21.โนนสะอาด'!W47</f>
        <v>0</v>
      </c>
      <c r="X47" s="110" t="e">
        <f>+'1.อุดรธานี'!X47+'2.เพ็ญ'!X47+'3.ศรีธาตุ'!X47+'4.กุดจับ'!X47+'5.น้ำโสม กรอกมา 12 เดือน'!X47+'6.วังสามหมอ กรอกแค่ปี 69มา'!X47+'7.ไชยวาน'!X47+'8.ห้วยเกิ้ง กรอกแค่ปี 69มา'!X47+'9.ประจักษ์ศิลปาคม'!X47+'10.สร้างคอม กรอกแค่ปี 69มา'!X47+'11.ทุ่งฝน ใส่12เดือนมา'!X47+'12.นายูง กรอกแค่ปี 69มา'!X47+'13.หนองวัวซอ'!X47+'14.พิบูลย์รักษ์'!X47+'15.หนองหาน'!X47+'16.กุมภวาปี กรอกแค่ปี 69มา'!X47+'17.กู่แก้ว'!X47+'18.บ้านดุง กรอกแค่ปี 69มา'!X47+'19.หนองแสง กรอกแค่ปี 69มา'!X47+'20.บ้านผือ '!X47+'21.โนนสะอาด'!X47</f>
        <v>#VALUE!</v>
      </c>
      <c r="Y47" s="110">
        <f>+'1.อุดรธานี'!Y47+'2.เพ็ญ'!Y47+'3.ศรีธาตุ'!Y47+'4.กุดจับ'!Y47+'5.น้ำโสม กรอกมา 12 เดือน'!Y47+'6.วังสามหมอ กรอกแค่ปี 69มา'!Y47+'7.ไชยวาน'!Y47+'8.ห้วยเกิ้ง กรอกแค่ปี 69มา'!Y47+'9.ประจักษ์ศิลปาคม'!Y47+'10.สร้างคอม กรอกแค่ปี 69มา'!Y47+'11.ทุ่งฝน ใส่12เดือนมา'!Y47+'12.นายูง กรอกแค่ปี 69มา'!Y47+'13.หนองวัวซอ'!Y47+'14.พิบูลย์รักษ์'!Y47+'15.หนองหาน'!Y47+'16.กุมภวาปี กรอกแค่ปี 69มา'!Y47+'17.กู่แก้ว'!Y47+'18.บ้านดุง กรอกแค่ปี 69มา'!Y47+'19.หนองแสง กรอกแค่ปี 69มา'!Y47+'20.บ้านผือ '!Y47+'21.โนนสะอาด'!Y47</f>
        <v>0</v>
      </c>
      <c r="Z47" s="110">
        <f>+'1.อุดรธานี'!Z47+'2.เพ็ญ'!Z47+'3.ศรีธาตุ'!Z47+'4.กุดจับ'!Z47+'5.น้ำโสม กรอกมา 12 เดือน'!Z47+'6.วังสามหมอ กรอกแค่ปี 69มา'!Z47+'7.ไชยวาน'!Z47+'8.ห้วยเกิ้ง กรอกแค่ปี 69มา'!Z47+'9.ประจักษ์ศิลปาคม'!Z47+'10.สร้างคอม กรอกแค่ปี 69มา'!Z47+'11.ทุ่งฝน ใส่12เดือนมา'!Z47+'12.นายูง กรอกแค่ปี 69มา'!Z47+'13.หนองวัวซอ'!Z47+'14.พิบูลย์รักษ์'!Z47+'15.หนองหาน'!Z47+'16.กุมภวาปี กรอกแค่ปี 69มา'!Z47+'17.กู่แก้ว'!Z47+'18.บ้านดุง กรอกแค่ปี 69มา'!Z47+'19.หนองแสง กรอกแค่ปี 69มา'!Z47+'20.บ้านผือ '!Z47+'21.โนนสะอาด'!Z47</f>
        <v>134892</v>
      </c>
      <c r="AA47" s="110">
        <f>+'1.อุดรธานี'!AA47+'2.เพ็ญ'!AA47+'3.ศรีธาตุ'!AA47+'4.กุดจับ'!AA47+'5.น้ำโสม กรอกมา 12 เดือน'!AA47+'6.วังสามหมอ กรอกแค่ปี 69มา'!AA47+'7.ไชยวาน'!AA47+'8.ห้วยเกิ้ง กรอกแค่ปี 69มา'!AA47+'9.ประจักษ์ศิลปาคม'!AA47+'10.สร้างคอม กรอกแค่ปี 69มา'!AA47+'11.ทุ่งฝน ใส่12เดือนมา'!AA47+'12.นายูง กรอกแค่ปี 69มา'!AA47+'13.หนองวัวซอ'!AA47+'14.พิบูลย์รักษ์'!AA47+'15.หนองหาน'!AA47+'16.กุมภวาปี กรอกแค่ปี 69มา'!AA47+'17.กู่แก้ว'!AA47+'18.บ้านดุง กรอกแค่ปี 69มา'!AA47+'19.หนองแสง กรอกแค่ปี 69มา'!AA47+'20.บ้านผือ '!AA47+'21.โนนสะอาด'!AA47</f>
        <v>0</v>
      </c>
      <c r="AB47" s="110">
        <f>+'1.อุดรธานี'!AB47+'2.เพ็ญ'!AB47+'3.ศรีธาตุ'!AB47+'4.กุดจับ'!AB47+'5.น้ำโสม กรอกมา 12 เดือน'!AB47+'6.วังสามหมอ กรอกแค่ปี 69มา'!AB47+'7.ไชยวาน'!AB47+'8.ห้วยเกิ้ง กรอกแค่ปี 69มา'!AB47+'9.ประจักษ์ศิลปาคม'!AB47+'10.สร้างคอม กรอกแค่ปี 69มา'!AB47+'11.ทุ่งฝน ใส่12เดือนมา'!AB47+'12.นายูง กรอกแค่ปี 69มา'!AB47+'13.หนองวัวซอ'!AB47+'14.พิบูลย์รักษ์'!AB47+'15.หนองหาน'!AB47+'16.กุมภวาปี กรอกแค่ปี 69มา'!AB47+'17.กู่แก้ว'!AB47+'18.บ้านดุง กรอกแค่ปี 69มา'!AB47+'19.หนองแสง กรอกแค่ปี 69มา'!AB47+'20.บ้านผือ '!AB47+'21.โนนสะอาด'!AB47</f>
        <v>134892</v>
      </c>
      <c r="AC47" s="110">
        <f>+'1.อุดรธานี'!AC47+'2.เพ็ญ'!AC47+'3.ศรีธาตุ'!AC47+'4.กุดจับ'!AC47+'5.น้ำโสม กรอกมา 12 เดือน'!AC47+'6.วังสามหมอ กรอกแค่ปี 69มา'!AC47+'7.ไชยวาน'!AC47+'8.ห้วยเกิ้ง กรอกแค่ปี 69มา'!AC47+'9.ประจักษ์ศิลปาคม'!AC47+'10.สร้างคอม กรอกแค่ปี 69มา'!AC47+'11.ทุ่งฝน ใส่12เดือนมา'!AC47+'12.นายูง กรอกแค่ปี 69มา'!AC47+'13.หนองวัวซอ'!AC47+'14.พิบูลย์รักษ์'!AC47+'15.หนองหาน'!AC47+'16.กุมภวาปี กรอกแค่ปี 69มา'!AC47+'17.กู่แก้ว'!AC47+'18.บ้านดุง กรอกแค่ปี 69มา'!AC47+'19.หนองแสง กรอกแค่ปี 69มา'!AC47+'20.บ้านผือ '!AC47+'21.โนนสะอาด'!AC47</f>
        <v>0</v>
      </c>
      <c r="AD47" s="110" t="e">
        <f t="shared" si="13"/>
        <v>#VALUE!</v>
      </c>
      <c r="AE47" s="111" t="e">
        <f t="shared" si="14"/>
        <v>#VALUE!</v>
      </c>
      <c r="AF47" s="110" t="e">
        <f t="shared" si="15"/>
        <v>#VALUE!</v>
      </c>
      <c r="AG47" s="111" t="e">
        <f t="shared" si="16"/>
        <v>#VALUE!</v>
      </c>
    </row>
    <row r="48" spans="2:33" ht="24" customHeight="1">
      <c r="B48" s="109"/>
      <c r="C48" s="109"/>
      <c r="D48" s="109" t="s">
        <v>133</v>
      </c>
      <c r="E48" s="110">
        <f>+'1.อุดรธานี'!E48+'2.เพ็ญ'!E48+'3.ศรีธาตุ'!E48+'4.กุดจับ'!E48+'5.น้ำโสม กรอกมา 12 เดือน'!E48+'6.วังสามหมอ กรอกแค่ปี 69มา'!E48+'7.ไชยวาน'!E48+'8.ห้วยเกิ้ง กรอกแค่ปี 69มา'!E48+'9.ประจักษ์ศิลปาคม'!E48+'10.สร้างคอม กรอกแค่ปี 69มา'!E48+'11.ทุ่งฝน ใส่12เดือนมา'!E48+'12.นายูง กรอกแค่ปี 69มา'!E48+'13.หนองวัวซอ'!E48+'14.พิบูลย์รักษ์'!E48+'15.หนองหาน'!E48+'16.กุมภวาปี กรอกแค่ปี 69มา'!E48+'17.กู่แก้ว'!E48+'18.บ้านดุง กรอกแค่ปี 69มา'!E48+'19.หนองแสง กรอกแค่ปี 69มา'!E48+'20.บ้านผือ '!E48+'21.โนนสะอาด'!E48</f>
        <v>18591810.978399999</v>
      </c>
      <c r="F48" s="110" t="e">
        <f>+'1.อุดรธานี'!F48+'2.เพ็ญ'!F48+'3.ศรีธาตุ'!F48+'4.กุดจับ'!F48+'5.น้ำโสม กรอกมา 12 เดือน'!F48+'6.วังสามหมอ กรอกแค่ปี 69มา'!F48+'7.ไชยวาน'!F48+'8.ห้วยเกิ้ง กรอกแค่ปี 69มา'!F48+'9.ประจักษ์ศิลปาคม'!F48+'10.สร้างคอม กรอกแค่ปี 69มา'!F48+'11.ทุ่งฝน ใส่12เดือนมา'!F48+'12.นายูง กรอกแค่ปี 69มา'!F48+'13.หนองวัวซอ'!F48+'14.พิบูลย์รักษ์'!F48+'15.หนองหาน'!F48+'16.กุมภวาปี กรอกแค่ปี 69มา'!F48+'17.กู่แก้ว'!F48+'18.บ้านดุง กรอกแค่ปี 69มา'!F48+'19.หนองแสง กรอกแค่ปี 69มา'!F48+'20.บ้านผือ '!F48+'21.โนนสะอาด'!F48</f>
        <v>#VALUE!</v>
      </c>
      <c r="G48" s="110" t="e">
        <f>+'1.อุดรธานี'!G48+'2.เพ็ญ'!G48+'3.ศรีธาตุ'!G48+'4.กุดจับ'!G48+'5.น้ำโสม กรอกมา 12 เดือน'!G48+'6.วังสามหมอ กรอกแค่ปี 69มา'!G48+'7.ไชยวาน'!G48+'8.ห้วยเกิ้ง กรอกแค่ปี 69มา'!G48+'9.ประจักษ์ศิลปาคม'!G48+'10.สร้างคอม กรอกแค่ปี 69มา'!G48+'11.ทุ่งฝน ใส่12เดือนมา'!G48+'12.นายูง กรอกแค่ปี 69มา'!G48+'13.หนองวัวซอ'!G48+'14.พิบูลย์รักษ์'!G48+'15.หนองหาน'!G48+'16.กุมภวาปี กรอกแค่ปี 69มา'!G48+'17.กู่แก้ว'!G48+'18.บ้านดุง กรอกแค่ปี 69มา'!G48+'19.หนองแสง กรอกแค่ปี 69มา'!G48+'20.บ้านผือ '!G48+'21.โนนสะอาด'!G48</f>
        <v>#VALUE!</v>
      </c>
      <c r="H48" s="110">
        <f>+'1.อุดรธานี'!H48+'2.เพ็ญ'!H48+'3.ศรีธาตุ'!H48+'4.กุดจับ'!H48+'5.น้ำโสม กรอกมา 12 เดือน'!H48+'6.วังสามหมอ กรอกแค่ปี 69มา'!H48+'7.ไชยวาน'!H48+'8.ห้วยเกิ้ง กรอกแค่ปี 69มา'!H48+'9.ประจักษ์ศิลปาคม'!H48+'10.สร้างคอม กรอกแค่ปี 69มา'!H48+'11.ทุ่งฝน ใส่12เดือนมา'!H48+'12.นายูง กรอกแค่ปี 69มา'!H48+'13.หนองวัวซอ'!H48+'14.พิบูลย์รักษ์'!H48+'15.หนองหาน'!H48+'16.กุมภวาปี กรอกแค่ปี 69มา'!H48+'17.กู่แก้ว'!H48+'18.บ้านดุง กรอกแค่ปี 69มา'!H48+'19.หนองแสง กรอกแค่ปี 69มา'!H48+'20.บ้านผือ '!H48+'21.โนนสะอาด'!H48</f>
        <v>94500</v>
      </c>
      <c r="I48" s="110">
        <f>+'1.อุดรธานี'!I48+'2.เพ็ญ'!I48+'3.ศรีธาตุ'!I48+'4.กุดจับ'!I48+'5.น้ำโสม กรอกมา 12 เดือน'!I48+'6.วังสามหมอ กรอกแค่ปี 69มา'!I48+'7.ไชยวาน'!I48+'8.ห้วยเกิ้ง กรอกแค่ปี 69มา'!I48+'9.ประจักษ์ศิลปาคม'!I48+'10.สร้างคอม กรอกแค่ปี 69มา'!I48+'11.ทุ่งฝน ใส่12เดือนมา'!I48+'12.นายูง กรอกแค่ปี 69มา'!I48+'13.หนองวัวซอ'!I48+'14.พิบูลย์รักษ์'!I48+'15.หนองหาน'!I48+'16.กุมภวาปี กรอกแค่ปี 69มา'!I48+'17.กู่แก้ว'!I48+'18.บ้านดุง กรอกแค่ปี 69มา'!I48+'19.หนองแสง กรอกแค่ปี 69มา'!I48+'20.บ้านผือ '!I48+'21.โนนสะอาด'!I48</f>
        <v>0</v>
      </c>
      <c r="J48" s="110">
        <f>+'1.อุดรธานี'!J48+'2.เพ็ญ'!J48+'3.ศรีธาตุ'!J48+'4.กุดจับ'!J48+'5.น้ำโสม กรอกมา 12 เดือน'!J48+'6.วังสามหมอ กรอกแค่ปี 69มา'!J48+'7.ไชยวาน'!J48+'8.ห้วยเกิ้ง กรอกแค่ปี 69มา'!J48+'9.ประจักษ์ศิลปาคม'!J48+'10.สร้างคอม กรอกแค่ปี 69มา'!J48+'11.ทุ่งฝน ใส่12เดือนมา'!J48+'12.นายูง กรอกแค่ปี 69มา'!J48+'13.หนองวัวซอ'!J48+'14.พิบูลย์รักษ์'!J48+'15.หนองหาน'!J48+'16.กุมภวาปี กรอกแค่ปี 69มา'!J48+'17.กู่แก้ว'!J48+'18.บ้านดุง กรอกแค่ปี 69มา'!J48+'19.หนองแสง กรอกแค่ปี 69มา'!J48+'20.บ้านผือ '!J48+'21.โนนสะอาด'!J48</f>
        <v>81515.399999999994</v>
      </c>
      <c r="K48" s="110">
        <f>+'1.อุดรธานี'!K48+'2.เพ็ญ'!K48+'3.ศรีธาตุ'!K48+'4.กุดจับ'!K48+'5.น้ำโสม กรอกมา 12 เดือน'!K48+'6.วังสามหมอ กรอกแค่ปี 69มา'!K48+'7.ไชยวาน'!K48+'8.ห้วยเกิ้ง กรอกแค่ปี 69มา'!K48+'9.ประจักษ์ศิลปาคม'!K48+'10.สร้างคอม กรอกแค่ปี 69มา'!K48+'11.ทุ่งฝน ใส่12เดือนมา'!K48+'12.นายูง กรอกแค่ปี 69มา'!K48+'13.หนองวัวซอ'!K48+'14.พิบูลย์รักษ์'!K48+'15.หนองหาน'!K48+'16.กุมภวาปี กรอกแค่ปี 69มา'!K48+'17.กู่แก้ว'!K48+'18.บ้านดุง กรอกแค่ปี 69มา'!K48+'19.หนองแสง กรอกแค่ปี 69มา'!K48+'20.บ้านผือ '!K48+'21.โนนสะอาด'!K48</f>
        <v>0</v>
      </c>
      <c r="L48" s="110">
        <f>+'1.อุดรธานี'!L48+'2.เพ็ญ'!L48+'3.ศรีธาตุ'!L48+'4.กุดจับ'!L48+'5.น้ำโสม กรอกมา 12 เดือน'!L48+'6.วังสามหมอ กรอกแค่ปี 69มา'!L48+'7.ไชยวาน'!L48+'8.ห้วยเกิ้ง กรอกแค่ปี 69มา'!L48+'9.ประจักษ์ศิลปาคม'!L48+'10.สร้างคอม กรอกแค่ปี 69มา'!L48+'11.ทุ่งฝน ใส่12เดือนมา'!L48+'12.นายูง กรอกแค่ปี 69มา'!L48+'13.หนองวัวซอ'!L48+'14.พิบูลย์รักษ์'!L48+'15.หนองหาน'!L48+'16.กุมภวาปี กรอกแค่ปี 69มา'!L48+'17.กู่แก้ว'!L48+'18.บ้านดุง กรอกแค่ปี 69มา'!L48+'19.หนองแสง กรอกแค่ปี 69มา'!L48+'20.บ้านผือ '!L48+'21.โนนสะอาด'!L48</f>
        <v>76515</v>
      </c>
      <c r="M48" s="110">
        <f>+'1.อุดรธานี'!M48+'2.เพ็ญ'!M48+'3.ศรีธาตุ'!M48+'4.กุดจับ'!M48+'5.น้ำโสม กรอกมา 12 เดือน'!M48+'6.วังสามหมอ กรอกแค่ปี 69มา'!M48+'7.ไชยวาน'!M48+'8.ห้วยเกิ้ง กรอกแค่ปี 69มา'!M48+'9.ประจักษ์ศิลปาคม'!M48+'10.สร้างคอม กรอกแค่ปี 69มา'!M48+'11.ทุ่งฝน ใส่12เดือนมา'!M48+'12.นายูง กรอกแค่ปี 69มา'!M48+'13.หนองวัวซอ'!M48+'14.พิบูลย์รักษ์'!M48+'15.หนองหาน'!M48+'16.กุมภวาปี กรอกแค่ปี 69มา'!M48+'17.กู่แก้ว'!M48+'18.บ้านดุง กรอกแค่ปี 69มา'!M48+'19.หนองแสง กรอกแค่ปี 69มา'!M48+'20.บ้านผือ '!M48+'21.โนนสะอาด'!M48</f>
        <v>0</v>
      </c>
      <c r="N48" s="110">
        <f>+'1.อุดรธานี'!N48+'2.เพ็ญ'!N48+'3.ศรีธาตุ'!N48+'4.กุดจับ'!N48+'5.น้ำโสม กรอกมา 12 เดือน'!N48+'6.วังสามหมอ กรอกแค่ปี 69มา'!N48+'7.ไชยวาน'!N48+'8.ห้วยเกิ้ง กรอกแค่ปี 69มา'!N48+'9.ประจักษ์ศิลปาคม'!N48+'10.สร้างคอม กรอกแค่ปี 69มา'!N48+'11.ทุ่งฝน ใส่12เดือนมา'!N48+'12.นายูง กรอกแค่ปี 69มา'!N48+'13.หนองวัวซอ'!N48+'14.พิบูลย์รักษ์'!N48+'15.หนองหาน'!N48+'16.กุมภวาปี กรอกแค่ปี 69มา'!N48+'17.กู่แก้ว'!N48+'18.บ้านดุง กรอกแค่ปี 69มา'!N48+'19.หนองแสง กรอกแค่ปี 69มา'!N48+'20.บ้านผือ '!N48+'21.โนนสะอาด'!N48</f>
        <v>12128</v>
      </c>
      <c r="O48" s="110">
        <f>+'1.อุดรธานี'!O48+'2.เพ็ญ'!O48+'3.ศรีธาตุ'!O48+'4.กุดจับ'!O48+'5.น้ำโสม กรอกมา 12 เดือน'!O48+'6.วังสามหมอ กรอกแค่ปี 69มา'!O48+'7.ไชยวาน'!O48+'8.ห้วยเกิ้ง กรอกแค่ปี 69มา'!O48+'9.ประจักษ์ศิลปาคม'!O48+'10.สร้างคอม กรอกแค่ปี 69มา'!O48+'11.ทุ่งฝน ใส่12เดือนมา'!O48+'12.นายูง กรอกแค่ปี 69มา'!O48+'13.หนองวัวซอ'!O48+'14.พิบูลย์รักษ์'!O48+'15.หนองหาน'!O48+'16.กุมภวาปี กรอกแค่ปี 69มา'!O48+'17.กู่แก้ว'!O48+'18.บ้านดุง กรอกแค่ปี 69มา'!O48+'19.หนองแสง กรอกแค่ปี 69มา'!O48+'20.บ้านผือ '!O48+'21.โนนสะอาด'!O48</f>
        <v>0</v>
      </c>
      <c r="P48" s="110">
        <f>+'1.อุดรธานี'!P48+'2.เพ็ญ'!P48+'3.ศรีธาตุ'!P48+'4.กุดจับ'!P48+'5.น้ำโสม กรอกมา 12 เดือน'!P48+'6.วังสามหมอ กรอกแค่ปี 69มา'!P48+'7.ไชยวาน'!P48+'8.ห้วยเกิ้ง กรอกแค่ปี 69มา'!P48+'9.ประจักษ์ศิลปาคม'!P48+'10.สร้างคอม กรอกแค่ปี 69มา'!P48+'11.ทุ่งฝน ใส่12เดือนมา'!P48+'12.นายูง กรอกแค่ปี 69มา'!P48+'13.หนองวัวซอ'!P48+'14.พิบูลย์รักษ์'!P48+'15.หนองหาน'!P48+'16.กุมภวาปี กรอกแค่ปี 69มา'!P48+'17.กู่แก้ว'!P48+'18.บ้านดุง กรอกแค่ปี 69มา'!P48+'19.หนองแสง กรอกแค่ปี 69มา'!P48+'20.บ้านผือ '!P48+'21.โนนสะอาด'!P48</f>
        <v>71101.600000000006</v>
      </c>
      <c r="Q48" s="110">
        <f>+'1.อุดรธานี'!Q48+'2.เพ็ญ'!Q48+'3.ศรีธาตุ'!Q48+'4.กุดจับ'!Q48+'5.น้ำโสม กรอกมา 12 เดือน'!Q48+'6.วังสามหมอ กรอกแค่ปี 69มา'!Q48+'7.ไชยวาน'!Q48+'8.ห้วยเกิ้ง กรอกแค่ปี 69มา'!Q48+'9.ประจักษ์ศิลปาคม'!Q48+'10.สร้างคอม กรอกแค่ปี 69มา'!Q48+'11.ทุ่งฝน ใส่12เดือนมา'!Q48+'12.นายูง กรอกแค่ปี 69มา'!Q48+'13.หนองวัวซอ'!Q48+'14.พิบูลย์รักษ์'!Q48+'15.หนองหาน'!Q48+'16.กุมภวาปี กรอกแค่ปี 69มา'!Q48+'17.กู่แก้ว'!Q48+'18.บ้านดุง กรอกแค่ปี 69มา'!Q48+'19.หนองแสง กรอกแค่ปี 69มา'!Q48+'20.บ้านผือ '!Q48+'21.โนนสะอาด'!Q48</f>
        <v>0</v>
      </c>
      <c r="R48" s="110">
        <f>+'1.อุดรธานี'!R48+'2.เพ็ญ'!R48+'3.ศรีธาตุ'!R48+'4.กุดจับ'!R48+'5.น้ำโสม กรอกมา 12 เดือน'!R48+'6.วังสามหมอ กรอกแค่ปี 69มา'!R48+'7.ไชยวาน'!R48+'8.ห้วยเกิ้ง กรอกแค่ปี 69มา'!R48+'9.ประจักษ์ศิลปาคม'!R48+'10.สร้างคอม กรอกแค่ปี 69มา'!R48+'11.ทุ่งฝน ใส่12เดือนมา'!R48+'12.นายูง กรอกแค่ปี 69มา'!R48+'13.หนองวัวซอ'!R48+'14.พิบูลย์รักษ์'!R48+'15.หนองหาน'!R48+'16.กุมภวาปี กรอกแค่ปี 69มา'!R48+'17.กู่แก้ว'!R48+'18.บ้านดุง กรอกแค่ปี 69มา'!R48+'19.หนองแสง กรอกแค่ปี 69มา'!R48+'20.บ้านผือ '!R48+'21.โนนสะอาด'!R48</f>
        <v>551750.1</v>
      </c>
      <c r="S48" s="110">
        <f>+'1.อุดรธานี'!S48+'2.เพ็ญ'!S48+'3.ศรีธาตุ'!S48+'4.กุดจับ'!S48+'5.น้ำโสม กรอกมา 12 เดือน'!S48+'6.วังสามหมอ กรอกแค่ปี 69มา'!S48+'7.ไชยวาน'!S48+'8.ห้วยเกิ้ง กรอกแค่ปี 69มา'!S48+'9.ประจักษ์ศิลปาคม'!S48+'10.สร้างคอม กรอกแค่ปี 69มา'!S48+'11.ทุ่งฝน ใส่12เดือนมา'!S48+'12.นายูง กรอกแค่ปี 69มา'!S48+'13.หนองวัวซอ'!S48+'14.พิบูลย์รักษ์'!S48+'15.หนองหาน'!S48+'16.กุมภวาปี กรอกแค่ปี 69มา'!S48+'17.กู่แก้ว'!S48+'18.บ้านดุง กรอกแค่ปี 69มา'!S48+'19.หนองแสง กรอกแค่ปี 69มา'!S48+'20.บ้านผือ '!S48+'21.โนนสะอาด'!S48</f>
        <v>0</v>
      </c>
      <c r="T48" s="110">
        <f>+'1.อุดรธานี'!T48+'2.เพ็ญ'!T48+'3.ศรีธาตุ'!T48+'4.กุดจับ'!T48+'5.น้ำโสม กรอกมา 12 เดือน'!T48+'6.วังสามหมอ กรอกแค่ปี 69มา'!T48+'7.ไชยวาน'!T48+'8.ห้วยเกิ้ง กรอกแค่ปี 69มา'!T48+'9.ประจักษ์ศิลปาคม'!T48+'10.สร้างคอม กรอกแค่ปี 69มา'!T48+'11.ทุ่งฝน ใส่12เดือนมา'!T48+'12.นายูง กรอกแค่ปี 69มา'!T48+'13.หนองวัวซอ'!T48+'14.พิบูลย์รักษ์'!T48+'15.หนองหาน'!T48+'16.กุมภวาปี กรอกแค่ปี 69มา'!T48+'17.กู่แก้ว'!T48+'18.บ้านดุง กรอกแค่ปี 69มา'!T48+'19.หนองแสง กรอกแค่ปี 69มา'!T48+'20.บ้านผือ '!T48+'21.โนนสะอาด'!T48</f>
        <v>83868</v>
      </c>
      <c r="U48" s="110">
        <f>+'1.อุดรธานี'!U48+'2.เพ็ญ'!U48+'3.ศรีธาตุ'!U48+'4.กุดจับ'!U48+'5.น้ำโสม กรอกมา 12 เดือน'!U48+'6.วังสามหมอ กรอกแค่ปี 69มา'!U48+'7.ไชยวาน'!U48+'8.ห้วยเกิ้ง กรอกแค่ปี 69มา'!U48+'9.ประจักษ์ศิลปาคม'!U48+'10.สร้างคอม กรอกแค่ปี 69มา'!U48+'11.ทุ่งฝน ใส่12เดือนมา'!U48+'12.นายูง กรอกแค่ปี 69มา'!U48+'13.หนองวัวซอ'!U48+'14.พิบูลย์รักษ์'!U48+'15.หนองหาน'!U48+'16.กุมภวาปี กรอกแค่ปี 69มา'!U48+'17.กู่แก้ว'!U48+'18.บ้านดุง กรอกแค่ปี 69มา'!U48+'19.หนองแสง กรอกแค่ปี 69มา'!U48+'20.บ้านผือ '!U48+'21.โนนสะอาด'!U48</f>
        <v>0</v>
      </c>
      <c r="V48" s="110" t="e">
        <f>+'1.อุดรธานี'!V48+'2.เพ็ญ'!V48+'3.ศรีธาตุ'!V48+'4.กุดจับ'!V48+'5.น้ำโสม กรอกมา 12 เดือน'!V48+'6.วังสามหมอ กรอกแค่ปี 69มา'!V48+'7.ไชยวาน'!V48+'8.ห้วยเกิ้ง กรอกแค่ปี 69มา'!V48+'9.ประจักษ์ศิลปาคม'!V48+'10.สร้างคอม กรอกแค่ปี 69มา'!V48+'11.ทุ่งฝน ใส่12เดือนมา'!V48+'12.นายูง กรอกแค่ปี 69มา'!V48+'13.หนองวัวซอ'!V48+'14.พิบูลย์รักษ์'!V48+'15.หนองหาน'!V48+'16.กุมภวาปี กรอกแค่ปี 69มา'!V48+'17.กู่แก้ว'!V48+'18.บ้านดุง กรอกแค่ปี 69มา'!V48+'19.หนองแสง กรอกแค่ปี 69มา'!V48+'20.บ้านผือ '!V48+'21.โนนสะอาด'!V48</f>
        <v>#VALUE!</v>
      </c>
      <c r="W48" s="110">
        <f>+'1.อุดรธานี'!W48+'2.เพ็ญ'!W48+'3.ศรีธาตุ'!W48+'4.กุดจับ'!W48+'5.น้ำโสม กรอกมา 12 เดือน'!W48+'6.วังสามหมอ กรอกแค่ปี 69มา'!W48+'7.ไชยวาน'!W48+'8.ห้วยเกิ้ง กรอกแค่ปี 69มา'!W48+'9.ประจักษ์ศิลปาคม'!W48+'10.สร้างคอม กรอกแค่ปี 69มา'!W48+'11.ทุ่งฝน ใส่12เดือนมา'!W48+'12.นายูง กรอกแค่ปี 69มา'!W48+'13.หนองวัวซอ'!W48+'14.พิบูลย์รักษ์'!W48+'15.หนองหาน'!W48+'16.กุมภวาปี กรอกแค่ปี 69มา'!W48+'17.กู่แก้ว'!W48+'18.บ้านดุง กรอกแค่ปี 69มา'!W48+'19.หนองแสง กรอกแค่ปี 69มา'!W48+'20.บ้านผือ '!W48+'21.โนนสะอาด'!W48</f>
        <v>0</v>
      </c>
      <c r="X48" s="110" t="e">
        <f>+'1.อุดรธานี'!X48+'2.เพ็ญ'!X48+'3.ศรีธาตุ'!X48+'4.กุดจับ'!X48+'5.น้ำโสม กรอกมา 12 เดือน'!X48+'6.วังสามหมอ กรอกแค่ปี 69มา'!X48+'7.ไชยวาน'!X48+'8.ห้วยเกิ้ง กรอกแค่ปี 69มา'!X48+'9.ประจักษ์ศิลปาคม'!X48+'10.สร้างคอม กรอกแค่ปี 69มา'!X48+'11.ทุ่งฝน ใส่12เดือนมา'!X48+'12.นายูง กรอกแค่ปี 69มา'!X48+'13.หนองวัวซอ'!X48+'14.พิบูลย์รักษ์'!X48+'15.หนองหาน'!X48+'16.กุมภวาปี กรอกแค่ปี 69มา'!X48+'17.กู่แก้ว'!X48+'18.บ้านดุง กรอกแค่ปี 69มา'!X48+'19.หนองแสง กรอกแค่ปี 69มา'!X48+'20.บ้านผือ '!X48+'21.โนนสะอาด'!X48</f>
        <v>#VALUE!</v>
      </c>
      <c r="Y48" s="110">
        <f>+'1.อุดรธานี'!Y48+'2.เพ็ญ'!Y48+'3.ศรีธาตุ'!Y48+'4.กุดจับ'!Y48+'5.น้ำโสม กรอกมา 12 เดือน'!Y48+'6.วังสามหมอ กรอกแค่ปี 69มา'!Y48+'7.ไชยวาน'!Y48+'8.ห้วยเกิ้ง กรอกแค่ปี 69มา'!Y48+'9.ประจักษ์ศิลปาคม'!Y48+'10.สร้างคอม กรอกแค่ปี 69มา'!Y48+'11.ทุ่งฝน ใส่12เดือนมา'!Y48+'12.นายูง กรอกแค่ปี 69มา'!Y48+'13.หนองวัวซอ'!Y48+'14.พิบูลย์รักษ์'!Y48+'15.หนองหาน'!Y48+'16.กุมภวาปี กรอกแค่ปี 69มา'!Y48+'17.กู่แก้ว'!Y48+'18.บ้านดุง กรอกแค่ปี 69มา'!Y48+'19.หนองแสง กรอกแค่ปี 69มา'!Y48+'20.บ้านผือ '!Y48+'21.โนนสะอาด'!Y48</f>
        <v>0</v>
      </c>
      <c r="Z48" s="110">
        <f>+'1.อุดรธานี'!Z48+'2.เพ็ญ'!Z48+'3.ศรีธาตุ'!Z48+'4.กุดจับ'!Z48+'5.น้ำโสม กรอกมา 12 เดือน'!Z48+'6.วังสามหมอ กรอกแค่ปี 69มา'!Z48+'7.ไชยวาน'!Z48+'8.ห้วยเกิ้ง กรอกแค่ปี 69มา'!Z48+'9.ประจักษ์ศิลปาคม'!Z48+'10.สร้างคอม กรอกแค่ปี 69มา'!Z48+'11.ทุ่งฝน ใส่12เดือนมา'!Z48+'12.นายูง กรอกแค่ปี 69มา'!Z48+'13.หนองวัวซอ'!Z48+'14.พิบูลย์รักษ์'!Z48+'15.หนองหาน'!Z48+'16.กุมภวาปี กรอกแค่ปี 69มา'!Z48+'17.กู่แก้ว'!Z48+'18.บ้านดุง กรอกแค่ปี 69มา'!Z48+'19.หนองแสง กรอกแค่ปี 69มา'!Z48+'20.บ้านผือ '!Z48+'21.โนนสะอาด'!Z48</f>
        <v>89451</v>
      </c>
      <c r="AA48" s="110">
        <f>+'1.อุดรธานี'!AA48+'2.เพ็ญ'!AA48+'3.ศรีธาตุ'!AA48+'4.กุดจับ'!AA48+'5.น้ำโสม กรอกมา 12 เดือน'!AA48+'6.วังสามหมอ กรอกแค่ปี 69มา'!AA48+'7.ไชยวาน'!AA48+'8.ห้วยเกิ้ง กรอกแค่ปี 69มา'!AA48+'9.ประจักษ์ศิลปาคม'!AA48+'10.สร้างคอม กรอกแค่ปี 69มา'!AA48+'11.ทุ่งฝน ใส่12เดือนมา'!AA48+'12.นายูง กรอกแค่ปี 69มา'!AA48+'13.หนองวัวซอ'!AA48+'14.พิบูลย์รักษ์'!AA48+'15.หนองหาน'!AA48+'16.กุมภวาปี กรอกแค่ปี 69มา'!AA48+'17.กู่แก้ว'!AA48+'18.บ้านดุง กรอกแค่ปี 69มา'!AA48+'19.หนองแสง กรอกแค่ปี 69มา'!AA48+'20.บ้านผือ '!AA48+'21.โนนสะอาด'!AA48</f>
        <v>0</v>
      </c>
      <c r="AB48" s="110">
        <f>+'1.อุดรธานี'!AB48+'2.เพ็ญ'!AB48+'3.ศรีธาตุ'!AB48+'4.กุดจับ'!AB48+'5.น้ำโสม กรอกมา 12 เดือน'!AB48+'6.วังสามหมอ กรอกแค่ปี 69มา'!AB48+'7.ไชยวาน'!AB48+'8.ห้วยเกิ้ง กรอกแค่ปี 69มา'!AB48+'9.ประจักษ์ศิลปาคม'!AB48+'10.สร้างคอม กรอกแค่ปี 69มา'!AB48+'11.ทุ่งฝน ใส่12เดือนมา'!AB48+'12.นายูง กรอกแค่ปี 69มา'!AB48+'13.หนองวัวซอ'!AB48+'14.พิบูลย์รักษ์'!AB48+'15.หนองหาน'!AB48+'16.กุมภวาปี กรอกแค่ปี 69มา'!AB48+'17.กู่แก้ว'!AB48+'18.บ้านดุง กรอกแค่ปี 69มา'!AB48+'19.หนองแสง กรอกแค่ปี 69มา'!AB48+'20.บ้านผือ '!AB48+'21.โนนสะอาด'!AB48</f>
        <v>32427.5</v>
      </c>
      <c r="AC48" s="110">
        <f>+'1.อุดรธานี'!AC48+'2.เพ็ญ'!AC48+'3.ศรีธาตุ'!AC48+'4.กุดจับ'!AC48+'5.น้ำโสม กรอกมา 12 เดือน'!AC48+'6.วังสามหมอ กรอกแค่ปี 69มา'!AC48+'7.ไชยวาน'!AC48+'8.ห้วยเกิ้ง กรอกแค่ปี 69มา'!AC48+'9.ประจักษ์ศิลปาคม'!AC48+'10.สร้างคอม กรอกแค่ปี 69มา'!AC48+'11.ทุ่งฝน ใส่12เดือนมา'!AC48+'12.นายูง กรอกแค่ปี 69มา'!AC48+'13.หนองวัวซอ'!AC48+'14.พิบูลย์รักษ์'!AC48+'15.หนองหาน'!AC48+'16.กุมภวาปี กรอกแค่ปี 69มา'!AC48+'17.กู่แก้ว'!AC48+'18.บ้านดุง กรอกแค่ปี 69มา'!AC48+'19.หนองแสง กรอกแค่ปี 69มา'!AC48+'20.บ้านผือ '!AC48+'21.โนนสะอาด'!AC48</f>
        <v>0</v>
      </c>
      <c r="AD48" s="110" t="e">
        <f t="shared" si="13"/>
        <v>#VALUE!</v>
      </c>
      <c r="AE48" s="111" t="e">
        <f t="shared" si="14"/>
        <v>#VALUE!</v>
      </c>
      <c r="AF48" s="110" t="e">
        <f t="shared" si="15"/>
        <v>#VALUE!</v>
      </c>
      <c r="AG48" s="111" t="e">
        <f t="shared" si="16"/>
        <v>#VALUE!</v>
      </c>
    </row>
    <row r="49" spans="2:33" ht="24" customHeight="1">
      <c r="B49" s="109"/>
      <c r="C49" s="109"/>
      <c r="D49" s="109" t="s">
        <v>134</v>
      </c>
      <c r="E49" s="110">
        <f>+'1.อุดรธานี'!E49+'2.เพ็ญ'!E49+'3.ศรีธาตุ'!E49+'4.กุดจับ'!E49+'5.น้ำโสม กรอกมา 12 เดือน'!E49+'6.วังสามหมอ กรอกแค่ปี 69มา'!E49+'7.ไชยวาน'!E49+'8.ห้วยเกิ้ง กรอกแค่ปี 69มา'!E49+'9.ประจักษ์ศิลปาคม'!E49+'10.สร้างคอม กรอกแค่ปี 69มา'!E49+'11.ทุ่งฝน ใส่12เดือนมา'!E49+'12.นายูง กรอกแค่ปี 69มา'!E49+'13.หนองวัวซอ'!E49+'14.พิบูลย์รักษ์'!E49+'15.หนองหาน'!E49+'16.กุมภวาปี กรอกแค่ปี 69มา'!E49+'17.กู่แก้ว'!E49+'18.บ้านดุง กรอกแค่ปี 69มา'!E49+'19.หนองแสง กรอกแค่ปี 69มา'!E49+'20.บ้านผือ '!E49+'21.โนนสะอาด'!E49</f>
        <v>56909</v>
      </c>
      <c r="F49" s="110" t="e">
        <f>+'1.อุดรธานี'!F49+'2.เพ็ญ'!F49+'3.ศรีธาตุ'!F49+'4.กุดจับ'!F49+'5.น้ำโสม กรอกมา 12 เดือน'!F49+'6.วังสามหมอ กรอกแค่ปี 69มา'!F49+'7.ไชยวาน'!F49+'8.ห้วยเกิ้ง กรอกแค่ปี 69มา'!F49+'9.ประจักษ์ศิลปาคม'!F49+'10.สร้างคอม กรอกแค่ปี 69มา'!F49+'11.ทุ่งฝน ใส่12เดือนมา'!F49+'12.นายูง กรอกแค่ปี 69มา'!F49+'13.หนองวัวซอ'!F49+'14.พิบูลย์รักษ์'!F49+'15.หนองหาน'!F49+'16.กุมภวาปี กรอกแค่ปี 69มา'!F49+'17.กู่แก้ว'!F49+'18.บ้านดุง กรอกแค่ปี 69มา'!F49+'19.หนองแสง กรอกแค่ปี 69มา'!F49+'20.บ้านผือ '!F49+'21.โนนสะอาด'!F49</f>
        <v>#VALUE!</v>
      </c>
      <c r="G49" s="110" t="e">
        <f>+'1.อุดรธานี'!G49+'2.เพ็ญ'!G49+'3.ศรีธาตุ'!G49+'4.กุดจับ'!G49+'5.น้ำโสม กรอกมา 12 เดือน'!G49+'6.วังสามหมอ กรอกแค่ปี 69มา'!G49+'7.ไชยวาน'!G49+'8.ห้วยเกิ้ง กรอกแค่ปี 69มา'!G49+'9.ประจักษ์ศิลปาคม'!G49+'10.สร้างคอม กรอกแค่ปี 69มา'!G49+'11.ทุ่งฝน ใส่12เดือนมา'!G49+'12.นายูง กรอกแค่ปี 69มา'!G49+'13.หนองวัวซอ'!G49+'14.พิบูลย์รักษ์'!G49+'15.หนองหาน'!G49+'16.กุมภวาปี กรอกแค่ปี 69มา'!G49+'17.กู่แก้ว'!G49+'18.บ้านดุง กรอกแค่ปี 69มา'!G49+'19.หนองแสง กรอกแค่ปี 69มา'!G49+'20.บ้านผือ '!G49+'21.โนนสะอาด'!G49</f>
        <v>#VALUE!</v>
      </c>
      <c r="H49" s="110" t="e">
        <f>+'1.อุดรธานี'!H49+'2.เพ็ญ'!H49+'3.ศรีธาตุ'!H49+'4.กุดจับ'!H49+'5.น้ำโสม กรอกมา 12 เดือน'!H49+'6.วังสามหมอ กรอกแค่ปี 69มา'!H49+'7.ไชยวาน'!H49+'8.ห้วยเกิ้ง กรอกแค่ปี 69มา'!H49+'9.ประจักษ์ศิลปาคม'!H49+'10.สร้างคอม กรอกแค่ปี 69มา'!H49+'11.ทุ่งฝน ใส่12เดือนมา'!H49+'12.นายูง กรอกแค่ปี 69มา'!H49+'13.หนองวัวซอ'!H49+'14.พิบูลย์รักษ์'!H49+'15.หนองหาน'!H49+'16.กุมภวาปี กรอกแค่ปี 69มา'!H49+'17.กู่แก้ว'!H49+'18.บ้านดุง กรอกแค่ปี 69มา'!H49+'19.หนองแสง กรอกแค่ปี 69มา'!H49+'20.บ้านผือ '!H49+'21.โนนสะอาด'!H49</f>
        <v>#VALUE!</v>
      </c>
      <c r="I49" s="110">
        <f>+'1.อุดรธานี'!I49+'2.เพ็ญ'!I49+'3.ศรีธาตุ'!I49+'4.กุดจับ'!I49+'5.น้ำโสม กรอกมา 12 เดือน'!I49+'6.วังสามหมอ กรอกแค่ปี 69มา'!I49+'7.ไชยวาน'!I49+'8.ห้วยเกิ้ง กรอกแค่ปี 69มา'!I49+'9.ประจักษ์ศิลปาคม'!I49+'10.สร้างคอม กรอกแค่ปี 69มา'!I49+'11.ทุ่งฝน ใส่12เดือนมา'!I49+'12.นายูง กรอกแค่ปี 69มา'!I49+'13.หนองวัวซอ'!I49+'14.พิบูลย์รักษ์'!I49+'15.หนองหาน'!I49+'16.กุมภวาปี กรอกแค่ปี 69มา'!I49+'17.กู่แก้ว'!I49+'18.บ้านดุง กรอกแค่ปี 69มา'!I49+'19.หนองแสง กรอกแค่ปี 69มา'!I49+'20.บ้านผือ '!I49+'21.โนนสะอาด'!I49</f>
        <v>0</v>
      </c>
      <c r="J49" s="110" t="e">
        <f>+'1.อุดรธานี'!J49+'2.เพ็ญ'!J49+'3.ศรีธาตุ'!J49+'4.กุดจับ'!J49+'5.น้ำโสม กรอกมา 12 เดือน'!J49+'6.วังสามหมอ กรอกแค่ปี 69มา'!J49+'7.ไชยวาน'!J49+'8.ห้วยเกิ้ง กรอกแค่ปี 69มา'!J49+'9.ประจักษ์ศิลปาคม'!J49+'10.สร้างคอม กรอกแค่ปี 69มา'!J49+'11.ทุ่งฝน ใส่12เดือนมา'!J49+'12.นายูง กรอกแค่ปี 69มา'!J49+'13.หนองวัวซอ'!J49+'14.พิบูลย์รักษ์'!J49+'15.หนองหาน'!J49+'16.กุมภวาปี กรอกแค่ปี 69มา'!J49+'17.กู่แก้ว'!J49+'18.บ้านดุง กรอกแค่ปี 69มา'!J49+'19.หนองแสง กรอกแค่ปี 69มา'!J49+'20.บ้านผือ '!J49+'21.โนนสะอาด'!J49</f>
        <v>#VALUE!</v>
      </c>
      <c r="K49" s="110">
        <f>+'1.อุดรธานี'!K49+'2.เพ็ญ'!K49+'3.ศรีธาตุ'!K49+'4.กุดจับ'!K49+'5.น้ำโสม กรอกมา 12 เดือน'!K49+'6.วังสามหมอ กรอกแค่ปี 69มา'!K49+'7.ไชยวาน'!K49+'8.ห้วยเกิ้ง กรอกแค่ปี 69มา'!K49+'9.ประจักษ์ศิลปาคม'!K49+'10.สร้างคอม กรอกแค่ปี 69มา'!K49+'11.ทุ่งฝน ใส่12เดือนมา'!K49+'12.นายูง กรอกแค่ปี 69มา'!K49+'13.หนองวัวซอ'!K49+'14.พิบูลย์รักษ์'!K49+'15.หนองหาน'!K49+'16.กุมภวาปี กรอกแค่ปี 69มา'!K49+'17.กู่แก้ว'!K49+'18.บ้านดุง กรอกแค่ปี 69มา'!K49+'19.หนองแสง กรอกแค่ปี 69มา'!K49+'20.บ้านผือ '!K49+'21.โนนสะอาด'!K49</f>
        <v>0</v>
      </c>
      <c r="L49" s="110">
        <f>+'1.อุดรธานี'!L49+'2.เพ็ญ'!L49+'3.ศรีธาตุ'!L49+'4.กุดจับ'!L49+'5.น้ำโสม กรอกมา 12 เดือน'!L49+'6.วังสามหมอ กรอกแค่ปี 69มา'!L49+'7.ไชยวาน'!L49+'8.ห้วยเกิ้ง กรอกแค่ปี 69มา'!L49+'9.ประจักษ์ศิลปาคม'!L49+'10.สร้างคอม กรอกแค่ปี 69มา'!L49+'11.ทุ่งฝน ใส่12เดือนมา'!L49+'12.นายูง กรอกแค่ปี 69มา'!L49+'13.หนองวัวซอ'!L49+'14.พิบูลย์รักษ์'!L49+'15.หนองหาน'!L49+'16.กุมภวาปี กรอกแค่ปี 69มา'!L49+'17.กู่แก้ว'!L49+'18.บ้านดุง กรอกแค่ปี 69มา'!L49+'19.หนองแสง กรอกแค่ปี 69มา'!L49+'20.บ้านผือ '!L49+'21.โนนสะอาด'!L49</f>
        <v>34470</v>
      </c>
      <c r="M49" s="110">
        <f>+'1.อุดรธานี'!M49+'2.เพ็ญ'!M49+'3.ศรีธาตุ'!M49+'4.กุดจับ'!M49+'5.น้ำโสม กรอกมา 12 เดือน'!M49+'6.วังสามหมอ กรอกแค่ปี 69มา'!M49+'7.ไชยวาน'!M49+'8.ห้วยเกิ้ง กรอกแค่ปี 69มา'!M49+'9.ประจักษ์ศิลปาคม'!M49+'10.สร้างคอม กรอกแค่ปี 69มา'!M49+'11.ทุ่งฝน ใส่12เดือนมา'!M49+'12.นายูง กรอกแค่ปี 69มา'!M49+'13.หนองวัวซอ'!M49+'14.พิบูลย์รักษ์'!M49+'15.หนองหาน'!M49+'16.กุมภวาปี กรอกแค่ปี 69มา'!M49+'17.กู่แก้ว'!M49+'18.บ้านดุง กรอกแค่ปี 69มา'!M49+'19.หนองแสง กรอกแค่ปี 69มา'!M49+'20.บ้านผือ '!M49+'21.โนนสะอาด'!M49</f>
        <v>0</v>
      </c>
      <c r="N49" s="110" t="e">
        <f>+'1.อุดรธานี'!N49+'2.เพ็ญ'!N49+'3.ศรีธาตุ'!N49+'4.กุดจับ'!N49+'5.น้ำโสม กรอกมา 12 เดือน'!N49+'6.วังสามหมอ กรอกแค่ปี 69มา'!N49+'7.ไชยวาน'!N49+'8.ห้วยเกิ้ง กรอกแค่ปี 69มา'!N49+'9.ประจักษ์ศิลปาคม'!N49+'10.สร้างคอม กรอกแค่ปี 69มา'!N49+'11.ทุ่งฝน ใส่12เดือนมา'!N49+'12.นายูง กรอกแค่ปี 69มา'!N49+'13.หนองวัวซอ'!N49+'14.พิบูลย์รักษ์'!N49+'15.หนองหาน'!N49+'16.กุมภวาปี กรอกแค่ปี 69มา'!N49+'17.กู่แก้ว'!N49+'18.บ้านดุง กรอกแค่ปี 69มา'!N49+'19.หนองแสง กรอกแค่ปี 69มา'!N49+'20.บ้านผือ '!N49+'21.โนนสะอาด'!N49</f>
        <v>#VALUE!</v>
      </c>
      <c r="O49" s="110">
        <f>+'1.อุดรธานี'!O49+'2.เพ็ญ'!O49+'3.ศรีธาตุ'!O49+'4.กุดจับ'!O49+'5.น้ำโสม กรอกมา 12 เดือน'!O49+'6.วังสามหมอ กรอกแค่ปี 69มา'!O49+'7.ไชยวาน'!O49+'8.ห้วยเกิ้ง กรอกแค่ปี 69มา'!O49+'9.ประจักษ์ศิลปาคม'!O49+'10.สร้างคอม กรอกแค่ปี 69มา'!O49+'11.ทุ่งฝน ใส่12เดือนมา'!O49+'12.นายูง กรอกแค่ปี 69มา'!O49+'13.หนองวัวซอ'!O49+'14.พิบูลย์รักษ์'!O49+'15.หนองหาน'!O49+'16.กุมภวาปี กรอกแค่ปี 69มา'!O49+'17.กู่แก้ว'!O49+'18.บ้านดุง กรอกแค่ปี 69มา'!O49+'19.หนองแสง กรอกแค่ปี 69มา'!O49+'20.บ้านผือ '!O49+'21.โนนสะอาด'!O49</f>
        <v>0</v>
      </c>
      <c r="P49" s="110">
        <f>+'1.อุดรธานี'!P49+'2.เพ็ญ'!P49+'3.ศรีธาตุ'!P49+'4.กุดจับ'!P49+'5.น้ำโสม กรอกมา 12 เดือน'!P49+'6.วังสามหมอ กรอกแค่ปี 69มา'!P49+'7.ไชยวาน'!P49+'8.ห้วยเกิ้ง กรอกแค่ปี 69มา'!P49+'9.ประจักษ์ศิลปาคม'!P49+'10.สร้างคอม กรอกแค่ปี 69มา'!P49+'11.ทุ่งฝน ใส่12เดือนมา'!P49+'12.นายูง กรอกแค่ปี 69มา'!P49+'13.หนองวัวซอ'!P49+'14.พิบูลย์รักษ์'!P49+'15.หนองหาน'!P49+'16.กุมภวาปี กรอกแค่ปี 69มา'!P49+'17.กู่แก้ว'!P49+'18.บ้านดุง กรอกแค่ปี 69มา'!P49+'19.หนองแสง กรอกแค่ปี 69มา'!P49+'20.บ้านผือ '!P49+'21.โนนสะอาด'!P49</f>
        <v>1765</v>
      </c>
      <c r="Q49" s="110">
        <f>+'1.อุดรธานี'!Q49+'2.เพ็ญ'!Q49+'3.ศรีธาตุ'!Q49+'4.กุดจับ'!Q49+'5.น้ำโสม กรอกมา 12 เดือน'!Q49+'6.วังสามหมอ กรอกแค่ปี 69มา'!Q49+'7.ไชยวาน'!Q49+'8.ห้วยเกิ้ง กรอกแค่ปี 69มา'!Q49+'9.ประจักษ์ศิลปาคม'!Q49+'10.สร้างคอม กรอกแค่ปี 69มา'!Q49+'11.ทุ่งฝน ใส่12เดือนมา'!Q49+'12.นายูง กรอกแค่ปี 69มา'!Q49+'13.หนองวัวซอ'!Q49+'14.พิบูลย์รักษ์'!Q49+'15.หนองหาน'!Q49+'16.กุมภวาปี กรอกแค่ปี 69มา'!Q49+'17.กู่แก้ว'!Q49+'18.บ้านดุง กรอกแค่ปี 69มา'!Q49+'19.หนองแสง กรอกแค่ปี 69มา'!Q49+'20.บ้านผือ '!Q49+'21.โนนสะอาด'!Q49</f>
        <v>0</v>
      </c>
      <c r="R49" s="110">
        <f>+'1.อุดรธานี'!R49+'2.เพ็ญ'!R49+'3.ศรีธาตุ'!R49+'4.กุดจับ'!R49+'5.น้ำโสม กรอกมา 12 เดือน'!R49+'6.วังสามหมอ กรอกแค่ปี 69มา'!R49+'7.ไชยวาน'!R49+'8.ห้วยเกิ้ง กรอกแค่ปี 69มา'!R49+'9.ประจักษ์ศิลปาคม'!R49+'10.สร้างคอม กรอกแค่ปี 69มา'!R49+'11.ทุ่งฝน ใส่12เดือนมา'!R49+'12.นายูง กรอกแค่ปี 69มา'!R49+'13.หนองวัวซอ'!R49+'14.พิบูลย์รักษ์'!R49+'15.หนองหาน'!R49+'16.กุมภวาปี กรอกแค่ปี 69มา'!R49+'17.กู่แก้ว'!R49+'18.บ้านดุง กรอกแค่ปี 69มา'!R49+'19.หนองแสง กรอกแค่ปี 69มา'!R49+'20.บ้านผือ '!R49+'21.โนนสะอาด'!R49</f>
        <v>27820</v>
      </c>
      <c r="S49" s="110">
        <f>+'1.อุดรธานี'!S49+'2.เพ็ญ'!S49+'3.ศรีธาตุ'!S49+'4.กุดจับ'!S49+'5.น้ำโสม กรอกมา 12 เดือน'!S49+'6.วังสามหมอ กรอกแค่ปี 69มา'!S49+'7.ไชยวาน'!S49+'8.ห้วยเกิ้ง กรอกแค่ปี 69มา'!S49+'9.ประจักษ์ศิลปาคม'!S49+'10.สร้างคอม กรอกแค่ปี 69มา'!S49+'11.ทุ่งฝน ใส่12เดือนมา'!S49+'12.นายูง กรอกแค่ปี 69มา'!S49+'13.หนองวัวซอ'!S49+'14.พิบูลย์รักษ์'!S49+'15.หนองหาน'!S49+'16.กุมภวาปี กรอกแค่ปี 69มา'!S49+'17.กู่แก้ว'!S49+'18.บ้านดุง กรอกแค่ปี 69มา'!S49+'19.หนองแสง กรอกแค่ปี 69มา'!S49+'20.บ้านผือ '!S49+'21.โนนสะอาด'!S49</f>
        <v>0</v>
      </c>
      <c r="T49" s="110">
        <f>+'1.อุดรธานี'!T49+'2.เพ็ญ'!T49+'3.ศรีธาตุ'!T49+'4.กุดจับ'!T49+'5.น้ำโสม กรอกมา 12 เดือน'!T49+'6.วังสามหมอ กรอกแค่ปี 69มา'!T49+'7.ไชยวาน'!T49+'8.ห้วยเกิ้ง กรอกแค่ปี 69มา'!T49+'9.ประจักษ์ศิลปาคม'!T49+'10.สร้างคอม กรอกแค่ปี 69มา'!T49+'11.ทุ่งฝน ใส่12เดือนมา'!T49+'12.นายูง กรอกแค่ปี 69มา'!T49+'13.หนองวัวซอ'!T49+'14.พิบูลย์รักษ์'!T49+'15.หนองหาน'!T49+'16.กุมภวาปี กรอกแค่ปี 69มา'!T49+'17.กู่แก้ว'!T49+'18.บ้านดุง กรอกแค่ปี 69มา'!T49+'19.หนองแสง กรอกแค่ปี 69มา'!T49+'20.บ้านผือ '!T49+'21.โนนสะอาด'!T49</f>
        <v>22330</v>
      </c>
      <c r="U49" s="110">
        <f>+'1.อุดรธานี'!U49+'2.เพ็ญ'!U49+'3.ศรีธาตุ'!U49+'4.กุดจับ'!U49+'5.น้ำโสม กรอกมา 12 เดือน'!U49+'6.วังสามหมอ กรอกแค่ปี 69มา'!U49+'7.ไชยวาน'!U49+'8.ห้วยเกิ้ง กรอกแค่ปี 69มา'!U49+'9.ประจักษ์ศิลปาคม'!U49+'10.สร้างคอม กรอกแค่ปี 69มา'!U49+'11.ทุ่งฝน ใส่12เดือนมา'!U49+'12.นายูง กรอกแค่ปี 69มา'!U49+'13.หนองวัวซอ'!U49+'14.พิบูลย์รักษ์'!U49+'15.หนองหาน'!U49+'16.กุมภวาปี กรอกแค่ปี 69มา'!U49+'17.กู่แก้ว'!U49+'18.บ้านดุง กรอกแค่ปี 69มา'!U49+'19.หนองแสง กรอกแค่ปี 69มา'!U49+'20.บ้านผือ '!U49+'21.โนนสะอาด'!U49</f>
        <v>0</v>
      </c>
      <c r="V49" s="110">
        <f>+'1.อุดรธานี'!V49+'2.เพ็ญ'!V49+'3.ศรีธาตุ'!V49+'4.กุดจับ'!V49+'5.น้ำโสม กรอกมา 12 เดือน'!V49+'6.วังสามหมอ กรอกแค่ปี 69มา'!V49+'7.ไชยวาน'!V49+'8.ห้วยเกิ้ง กรอกแค่ปี 69มา'!V49+'9.ประจักษ์ศิลปาคม'!V49+'10.สร้างคอม กรอกแค่ปี 69มา'!V49+'11.ทุ่งฝน ใส่12เดือนมา'!V49+'12.นายูง กรอกแค่ปี 69มา'!V49+'13.หนองวัวซอ'!V49+'14.พิบูลย์รักษ์'!V49+'15.หนองหาน'!V49+'16.กุมภวาปี กรอกแค่ปี 69มา'!V49+'17.กู่แก้ว'!V49+'18.บ้านดุง กรอกแค่ปี 69มา'!V49+'19.หนองแสง กรอกแค่ปี 69มา'!V49+'20.บ้านผือ '!V49+'21.โนนสะอาด'!V49</f>
        <v>3800</v>
      </c>
      <c r="W49" s="110">
        <f>+'1.อุดรธานี'!W49+'2.เพ็ญ'!W49+'3.ศรีธาตุ'!W49+'4.กุดจับ'!W49+'5.น้ำโสม กรอกมา 12 เดือน'!W49+'6.วังสามหมอ กรอกแค่ปี 69มา'!W49+'7.ไชยวาน'!W49+'8.ห้วยเกิ้ง กรอกแค่ปี 69มา'!W49+'9.ประจักษ์ศิลปาคม'!W49+'10.สร้างคอม กรอกแค่ปี 69มา'!W49+'11.ทุ่งฝน ใส่12เดือนมา'!W49+'12.นายูง กรอกแค่ปี 69มา'!W49+'13.หนองวัวซอ'!W49+'14.พิบูลย์รักษ์'!W49+'15.หนองหาน'!W49+'16.กุมภวาปี กรอกแค่ปี 69มา'!W49+'17.กู่แก้ว'!W49+'18.บ้านดุง กรอกแค่ปี 69มา'!W49+'19.หนองแสง กรอกแค่ปี 69มา'!W49+'20.บ้านผือ '!W49+'21.โนนสะอาด'!W49</f>
        <v>0</v>
      </c>
      <c r="X49" s="110" t="e">
        <f>+'1.อุดรธานี'!X49+'2.เพ็ญ'!X49+'3.ศรีธาตุ'!X49+'4.กุดจับ'!X49+'5.น้ำโสม กรอกมา 12 เดือน'!X49+'6.วังสามหมอ กรอกแค่ปี 69มา'!X49+'7.ไชยวาน'!X49+'8.ห้วยเกิ้ง กรอกแค่ปี 69มา'!X49+'9.ประจักษ์ศิลปาคม'!X49+'10.สร้างคอม กรอกแค่ปี 69มา'!X49+'11.ทุ่งฝน ใส่12เดือนมา'!X49+'12.นายูง กรอกแค่ปี 69มา'!X49+'13.หนองวัวซอ'!X49+'14.พิบูลย์รักษ์'!X49+'15.หนองหาน'!X49+'16.กุมภวาปี กรอกแค่ปี 69มา'!X49+'17.กู่แก้ว'!X49+'18.บ้านดุง กรอกแค่ปี 69มา'!X49+'19.หนองแสง กรอกแค่ปี 69มา'!X49+'20.บ้านผือ '!X49+'21.โนนสะอาด'!X49</f>
        <v>#VALUE!</v>
      </c>
      <c r="Y49" s="110">
        <f>+'1.อุดรธานี'!Y49+'2.เพ็ญ'!Y49+'3.ศรีธาตุ'!Y49+'4.กุดจับ'!Y49+'5.น้ำโสม กรอกมา 12 เดือน'!Y49+'6.วังสามหมอ กรอกแค่ปี 69มา'!Y49+'7.ไชยวาน'!Y49+'8.ห้วยเกิ้ง กรอกแค่ปี 69มา'!Y49+'9.ประจักษ์ศิลปาคม'!Y49+'10.สร้างคอม กรอกแค่ปี 69มา'!Y49+'11.ทุ่งฝน ใส่12เดือนมา'!Y49+'12.นายูง กรอกแค่ปี 69มา'!Y49+'13.หนองวัวซอ'!Y49+'14.พิบูลย์รักษ์'!Y49+'15.หนองหาน'!Y49+'16.กุมภวาปี กรอกแค่ปี 69มา'!Y49+'17.กู่แก้ว'!Y49+'18.บ้านดุง กรอกแค่ปี 69มา'!Y49+'19.หนองแสง กรอกแค่ปี 69มา'!Y49+'20.บ้านผือ '!Y49+'21.โนนสะอาด'!Y49</f>
        <v>0</v>
      </c>
      <c r="Z49" s="110">
        <f>+'1.อุดรธานี'!Z49+'2.เพ็ญ'!Z49+'3.ศรีธาตุ'!Z49+'4.กุดจับ'!Z49+'5.น้ำโสม กรอกมา 12 เดือน'!Z49+'6.วังสามหมอ กรอกแค่ปี 69มา'!Z49+'7.ไชยวาน'!Z49+'8.ห้วยเกิ้ง กรอกแค่ปี 69มา'!Z49+'9.ประจักษ์ศิลปาคม'!Z49+'10.สร้างคอม กรอกแค่ปี 69มา'!Z49+'11.ทุ่งฝน ใส่12เดือนมา'!Z49+'12.นายูง กรอกแค่ปี 69มา'!Z49+'13.หนองวัวซอ'!Z49+'14.พิบูลย์รักษ์'!Z49+'15.หนองหาน'!Z49+'16.กุมภวาปี กรอกแค่ปี 69มา'!Z49+'17.กู่แก้ว'!Z49+'18.บ้านดุง กรอกแค่ปี 69มา'!Z49+'19.หนองแสง กรอกแค่ปี 69มา'!Z49+'20.บ้านผือ '!Z49+'21.โนนสะอาด'!Z49</f>
        <v>13910</v>
      </c>
      <c r="AA49" s="110">
        <f>+'1.อุดรธานี'!AA49+'2.เพ็ญ'!AA49+'3.ศรีธาตุ'!AA49+'4.กุดจับ'!AA49+'5.น้ำโสม กรอกมา 12 เดือน'!AA49+'6.วังสามหมอ กรอกแค่ปี 69มา'!AA49+'7.ไชยวาน'!AA49+'8.ห้วยเกิ้ง กรอกแค่ปี 69มา'!AA49+'9.ประจักษ์ศิลปาคม'!AA49+'10.สร้างคอม กรอกแค่ปี 69มา'!AA49+'11.ทุ่งฝน ใส่12เดือนมา'!AA49+'12.นายูง กรอกแค่ปี 69มา'!AA49+'13.หนองวัวซอ'!AA49+'14.พิบูลย์รักษ์'!AA49+'15.หนองหาน'!AA49+'16.กุมภวาปี กรอกแค่ปี 69มา'!AA49+'17.กู่แก้ว'!AA49+'18.บ้านดุง กรอกแค่ปี 69มา'!AA49+'19.หนองแสง กรอกแค่ปี 69มา'!AA49+'20.บ้านผือ '!AA49+'21.โนนสะอาด'!AA49</f>
        <v>0</v>
      </c>
      <c r="AB49" s="110" t="e">
        <f>+'1.อุดรธานี'!AB49+'2.เพ็ญ'!AB49+'3.ศรีธาตุ'!AB49+'4.กุดจับ'!AB49+'5.น้ำโสม กรอกมา 12 เดือน'!AB49+'6.วังสามหมอ กรอกแค่ปี 69มา'!AB49+'7.ไชยวาน'!AB49+'8.ห้วยเกิ้ง กรอกแค่ปี 69มา'!AB49+'9.ประจักษ์ศิลปาคม'!AB49+'10.สร้างคอม กรอกแค่ปี 69มา'!AB49+'11.ทุ่งฝน ใส่12เดือนมา'!AB49+'12.นายูง กรอกแค่ปี 69มา'!AB49+'13.หนองวัวซอ'!AB49+'14.พิบูลย์รักษ์'!AB49+'15.หนองหาน'!AB49+'16.กุมภวาปี กรอกแค่ปี 69มา'!AB49+'17.กู่แก้ว'!AB49+'18.บ้านดุง กรอกแค่ปี 69มา'!AB49+'19.หนองแสง กรอกแค่ปี 69มา'!AB49+'20.บ้านผือ '!AB49+'21.โนนสะอาด'!AB49</f>
        <v>#VALUE!</v>
      </c>
      <c r="AC49" s="110">
        <f>+'1.อุดรธานี'!AC49+'2.เพ็ญ'!AC49+'3.ศรีธาตุ'!AC49+'4.กุดจับ'!AC49+'5.น้ำโสม กรอกมา 12 เดือน'!AC49+'6.วังสามหมอ กรอกแค่ปี 69มา'!AC49+'7.ไชยวาน'!AC49+'8.ห้วยเกิ้ง กรอกแค่ปี 69มา'!AC49+'9.ประจักษ์ศิลปาคม'!AC49+'10.สร้างคอม กรอกแค่ปี 69มา'!AC49+'11.ทุ่งฝน ใส่12เดือนมา'!AC49+'12.นายูง กรอกแค่ปี 69มา'!AC49+'13.หนองวัวซอ'!AC49+'14.พิบูลย์รักษ์'!AC49+'15.หนองหาน'!AC49+'16.กุมภวาปี กรอกแค่ปี 69มา'!AC49+'17.กู่แก้ว'!AC49+'18.บ้านดุง กรอกแค่ปี 69มา'!AC49+'19.หนองแสง กรอกแค่ปี 69มา'!AC49+'20.บ้านผือ '!AC49+'21.โนนสะอาด'!AC49</f>
        <v>0</v>
      </c>
      <c r="AD49" s="110" t="e">
        <f t="shared" si="13"/>
        <v>#VALUE!</v>
      </c>
      <c r="AE49" s="111" t="e">
        <f t="shared" si="14"/>
        <v>#VALUE!</v>
      </c>
      <c r="AF49" s="110" t="e">
        <f t="shared" si="15"/>
        <v>#VALUE!</v>
      </c>
      <c r="AG49" s="111" t="e">
        <f t="shared" si="16"/>
        <v>#VALUE!</v>
      </c>
    </row>
    <row r="50" spans="2:33" ht="24" customHeight="1">
      <c r="B50" s="109"/>
      <c r="C50" s="109"/>
      <c r="D50" s="109" t="s">
        <v>63</v>
      </c>
      <c r="E50" s="110">
        <f>+'1.อุดรธานี'!E50+'2.เพ็ญ'!E50+'3.ศรีธาตุ'!E50+'4.กุดจับ'!E50+'5.น้ำโสม กรอกมา 12 เดือน'!E50+'6.วังสามหมอ กรอกแค่ปี 69มา'!E50+'7.ไชยวาน'!E50+'8.ห้วยเกิ้ง กรอกแค่ปี 69มา'!E50+'9.ประจักษ์ศิลปาคม'!E50+'10.สร้างคอม กรอกแค่ปี 69มา'!E50+'11.ทุ่งฝน ใส่12เดือนมา'!E50+'12.นายูง กรอกแค่ปี 69มา'!E50+'13.หนองวัวซอ'!E50+'14.พิบูลย์รักษ์'!E50+'15.หนองหาน'!E50+'16.กุมภวาปี กรอกแค่ปี 69มา'!E50+'17.กู่แก้ว'!E50+'18.บ้านดุง กรอกแค่ปี 69มา'!E50+'19.หนองแสง กรอกแค่ปี 69มา'!E50+'20.บ้านผือ '!E50+'21.โนนสะอาด'!E50</f>
        <v>243847523.73059997</v>
      </c>
      <c r="F50" s="110">
        <f>+'1.อุดรธานี'!F50+'2.เพ็ญ'!F50+'3.ศรีธาตุ'!F50+'4.กุดจับ'!F50+'5.น้ำโสม กรอกมา 12 เดือน'!F50+'6.วังสามหมอ กรอกแค่ปี 69มา'!F50+'7.ไชยวาน'!F50+'8.ห้วยเกิ้ง กรอกแค่ปี 69มา'!F50+'9.ประจักษ์ศิลปาคม'!F50+'10.สร้างคอม กรอกแค่ปี 69มา'!F50+'11.ทุ่งฝน ใส่12เดือนมา'!F50+'12.นายูง กรอกแค่ปี 69มา'!F50+'13.หนองวัวซอ'!F50+'14.พิบูลย์รักษ์'!F50+'15.หนองหาน'!F50+'16.กุมภวาปี กรอกแค่ปี 69มา'!F50+'17.กู่แก้ว'!F50+'18.บ้านดุง กรอกแค่ปี 69มา'!F50+'19.หนองแสง กรอกแค่ปี 69มา'!F50+'20.บ้านผือ '!F50+'21.โนนสะอาด'!F50</f>
        <v>18010610.93</v>
      </c>
      <c r="G50" s="110">
        <f>+'1.อุดรธานี'!G50+'2.เพ็ญ'!G50+'3.ศรีธาตุ'!G50+'4.กุดจับ'!G50+'5.น้ำโสม กรอกมา 12 เดือน'!G50+'6.วังสามหมอ กรอกแค่ปี 69มา'!G50+'7.ไชยวาน'!G50+'8.ห้วยเกิ้ง กรอกแค่ปี 69มา'!G50+'9.ประจักษ์ศิลปาคม'!G50+'10.สร้างคอม กรอกแค่ปี 69มา'!G50+'11.ทุ่งฝน ใส่12เดือนมา'!G50+'12.นายูง กรอกแค่ปี 69มา'!G50+'13.หนองวัวซอ'!G50+'14.พิบูลย์รักษ์'!G50+'15.หนองหาน'!G50+'16.กุมภวาปี กรอกแค่ปี 69มา'!G50+'17.กู่แก้ว'!G50+'18.บ้านดุง กรอกแค่ปี 69มา'!G50+'19.หนองแสง กรอกแค่ปี 69มา'!G50+'20.บ้านผือ '!G50+'21.โนนสะอาด'!G50</f>
        <v>7641209.3500000015</v>
      </c>
      <c r="H50" s="110">
        <f>+'1.อุดรธานี'!H50+'2.เพ็ญ'!H50+'3.ศรีธาตุ'!H50+'4.กุดจับ'!H50+'5.น้ำโสม กรอกมา 12 เดือน'!H50+'6.วังสามหมอ กรอกแค่ปี 69มา'!H50+'7.ไชยวาน'!H50+'8.ห้วยเกิ้ง กรอกแค่ปี 69มา'!H50+'9.ประจักษ์ศิลปาคม'!H50+'10.สร้างคอม กรอกแค่ปี 69มา'!H50+'11.ทุ่งฝน ใส่12เดือนมา'!H50+'12.นายูง กรอกแค่ปี 69มา'!H50+'13.หนองวัวซอ'!H50+'14.พิบูลย์รักษ์'!H50+'15.หนองหาน'!H50+'16.กุมภวาปี กรอกแค่ปี 69มา'!H50+'17.กู่แก้ว'!H50+'18.บ้านดุง กรอกแค่ปี 69มา'!H50+'19.หนองแสง กรอกแค่ปี 69มา'!H50+'20.บ้านผือ '!H50+'21.โนนสะอาด'!H50</f>
        <v>1121806.01</v>
      </c>
      <c r="I50" s="110">
        <f>+'1.อุดรธานี'!I50+'2.เพ็ญ'!I50+'3.ศรีธาตุ'!I50+'4.กุดจับ'!I50+'5.น้ำโสม กรอกมา 12 เดือน'!I50+'6.วังสามหมอ กรอกแค่ปี 69มา'!I50+'7.ไชยวาน'!I50+'8.ห้วยเกิ้ง กรอกแค่ปี 69มา'!I50+'9.ประจักษ์ศิลปาคม'!I50+'10.สร้างคอม กรอกแค่ปี 69มา'!I50+'11.ทุ่งฝน ใส่12เดือนมา'!I50+'12.นายูง กรอกแค่ปี 69มา'!I50+'13.หนองวัวซอ'!I50+'14.พิบูลย์รักษ์'!I50+'15.หนองหาน'!I50+'16.กุมภวาปี กรอกแค่ปี 69มา'!I50+'17.กู่แก้ว'!I50+'18.บ้านดุง กรอกแค่ปี 69มา'!I50+'19.หนองแสง กรอกแค่ปี 69มา'!I50+'20.บ้านผือ '!I50+'21.โนนสะอาด'!I50</f>
        <v>0</v>
      </c>
      <c r="J50" s="110">
        <f>+'1.อุดรธานี'!J50+'2.เพ็ญ'!J50+'3.ศรีธาตุ'!J50+'4.กุดจับ'!J50+'5.น้ำโสม กรอกมา 12 เดือน'!J50+'6.วังสามหมอ กรอกแค่ปี 69มา'!J50+'7.ไชยวาน'!J50+'8.ห้วยเกิ้ง กรอกแค่ปี 69มา'!J50+'9.ประจักษ์ศิลปาคม'!J50+'10.สร้างคอม กรอกแค่ปี 69มา'!J50+'11.ทุ่งฝน ใส่12เดือนมา'!J50+'12.นายูง กรอกแค่ปี 69มา'!J50+'13.หนองวัวซอ'!J50+'14.พิบูลย์รักษ์'!J50+'15.หนองหาน'!J50+'16.กุมภวาปี กรอกแค่ปี 69มา'!J50+'17.กู่แก้ว'!J50+'18.บ้านดุง กรอกแค่ปี 69มา'!J50+'19.หนองแสง กรอกแค่ปี 69มา'!J50+'20.บ้านผือ '!J50+'21.โนนสะอาด'!J50</f>
        <v>690704.2</v>
      </c>
      <c r="K50" s="110">
        <f>+'1.อุดรธานี'!K50+'2.เพ็ญ'!K50+'3.ศรีธาตุ'!K50+'4.กุดจับ'!K50+'5.น้ำโสม กรอกมา 12 เดือน'!K50+'6.วังสามหมอ กรอกแค่ปี 69มา'!K50+'7.ไชยวาน'!K50+'8.ห้วยเกิ้ง กรอกแค่ปี 69มา'!K50+'9.ประจักษ์ศิลปาคม'!K50+'10.สร้างคอม กรอกแค่ปี 69มา'!K50+'11.ทุ่งฝน ใส่12เดือนมา'!K50+'12.นายูง กรอกแค่ปี 69มา'!K50+'13.หนองวัวซอ'!K50+'14.พิบูลย์รักษ์'!K50+'15.หนองหาน'!K50+'16.กุมภวาปี กรอกแค่ปี 69มา'!K50+'17.กู่แก้ว'!K50+'18.บ้านดุง กรอกแค่ปี 69มา'!K50+'19.หนองแสง กรอกแค่ปี 69มา'!K50+'20.บ้านผือ '!K50+'21.โนนสะอาด'!K50</f>
        <v>0</v>
      </c>
      <c r="L50" s="110">
        <f>+'1.อุดรธานี'!L50+'2.เพ็ญ'!L50+'3.ศรีธาตุ'!L50+'4.กุดจับ'!L50+'5.น้ำโสม กรอกมา 12 เดือน'!L50+'6.วังสามหมอ กรอกแค่ปี 69มา'!L50+'7.ไชยวาน'!L50+'8.ห้วยเกิ้ง กรอกแค่ปี 69มา'!L50+'9.ประจักษ์ศิลปาคม'!L50+'10.สร้างคอม กรอกแค่ปี 69มา'!L50+'11.ทุ่งฝน ใส่12เดือนมา'!L50+'12.นายูง กรอกแค่ปี 69มา'!L50+'13.หนองวัวซอ'!L50+'14.พิบูลย์รักษ์'!L50+'15.หนองหาน'!L50+'16.กุมภวาปี กรอกแค่ปี 69มา'!L50+'17.กู่แก้ว'!L50+'18.บ้านดุง กรอกแค่ปี 69มา'!L50+'19.หนองแสง กรอกแค่ปี 69มา'!L50+'20.บ้านผือ '!L50+'21.โนนสะอาด'!L50</f>
        <v>1210487.5</v>
      </c>
      <c r="M50" s="110">
        <f>+'1.อุดรธานี'!M50+'2.เพ็ญ'!M50+'3.ศรีธาตุ'!M50+'4.กุดจับ'!M50+'5.น้ำโสม กรอกมา 12 เดือน'!M50+'6.วังสามหมอ กรอกแค่ปี 69มา'!M50+'7.ไชยวาน'!M50+'8.ห้วยเกิ้ง กรอกแค่ปี 69มา'!M50+'9.ประจักษ์ศิลปาคม'!M50+'10.สร้างคอม กรอกแค่ปี 69มา'!M50+'11.ทุ่งฝน ใส่12เดือนมา'!M50+'12.นายูง กรอกแค่ปี 69มา'!M50+'13.หนองวัวซอ'!M50+'14.พิบูลย์รักษ์'!M50+'15.หนองหาน'!M50+'16.กุมภวาปี กรอกแค่ปี 69มา'!M50+'17.กู่แก้ว'!M50+'18.บ้านดุง กรอกแค่ปี 69มา'!M50+'19.หนองแสง กรอกแค่ปี 69มา'!M50+'20.บ้านผือ '!M50+'21.โนนสะอาด'!M50</f>
        <v>0</v>
      </c>
      <c r="N50" s="110">
        <f>+'1.อุดรธานี'!N50+'2.เพ็ญ'!N50+'3.ศรีธาตุ'!N50+'4.กุดจับ'!N50+'5.น้ำโสม กรอกมา 12 เดือน'!N50+'6.วังสามหมอ กรอกแค่ปี 69มา'!N50+'7.ไชยวาน'!N50+'8.ห้วยเกิ้ง กรอกแค่ปี 69มา'!N50+'9.ประจักษ์ศิลปาคม'!N50+'10.สร้างคอม กรอกแค่ปี 69มา'!N50+'11.ทุ่งฝน ใส่12เดือนมา'!N50+'12.นายูง กรอกแค่ปี 69มา'!N50+'13.หนองวัวซอ'!N50+'14.พิบูลย์รักษ์'!N50+'15.หนองหาน'!N50+'16.กุมภวาปี กรอกแค่ปี 69มา'!N50+'17.กู่แก้ว'!N50+'18.บ้านดุง กรอกแค่ปี 69มา'!N50+'19.หนองแสง กรอกแค่ปี 69มา'!N50+'20.บ้านผือ '!N50+'21.โนนสะอาด'!N50</f>
        <v>649437.44999999995</v>
      </c>
      <c r="O50" s="110">
        <f>+'1.อุดรธานี'!O50+'2.เพ็ญ'!O50+'3.ศรีธาตุ'!O50+'4.กุดจับ'!O50+'5.น้ำโสม กรอกมา 12 เดือน'!O50+'6.วังสามหมอ กรอกแค่ปี 69มา'!O50+'7.ไชยวาน'!O50+'8.ห้วยเกิ้ง กรอกแค่ปี 69มา'!O50+'9.ประจักษ์ศิลปาคม'!O50+'10.สร้างคอม กรอกแค่ปี 69มา'!O50+'11.ทุ่งฝน ใส่12เดือนมา'!O50+'12.นายูง กรอกแค่ปี 69มา'!O50+'13.หนองวัวซอ'!O50+'14.พิบูลย์รักษ์'!O50+'15.หนองหาน'!O50+'16.กุมภวาปี กรอกแค่ปี 69มา'!O50+'17.กู่แก้ว'!O50+'18.บ้านดุง กรอกแค่ปี 69มา'!O50+'19.หนองแสง กรอกแค่ปี 69มา'!O50+'20.บ้านผือ '!O50+'21.โนนสะอาด'!O50</f>
        <v>0</v>
      </c>
      <c r="P50" s="110">
        <f>+'1.อุดรธานี'!P50+'2.เพ็ญ'!P50+'3.ศรีธาตุ'!P50+'4.กุดจับ'!P50+'5.น้ำโสม กรอกมา 12 เดือน'!P50+'6.วังสามหมอ กรอกแค่ปี 69มา'!P50+'7.ไชยวาน'!P50+'8.ห้วยเกิ้ง กรอกแค่ปี 69มา'!P50+'9.ประจักษ์ศิลปาคม'!P50+'10.สร้างคอม กรอกแค่ปี 69มา'!P50+'11.ทุ่งฝน ใส่12เดือนมา'!P50+'12.นายูง กรอกแค่ปี 69มา'!P50+'13.หนองวัวซอ'!P50+'14.พิบูลย์รักษ์'!P50+'15.หนองหาน'!P50+'16.กุมภวาปี กรอกแค่ปี 69มา'!P50+'17.กู่แก้ว'!P50+'18.บ้านดุง กรอกแค่ปี 69มา'!P50+'19.หนองแสง กรอกแค่ปี 69มา'!P50+'20.บ้านผือ '!P50+'21.โนนสะอาด'!P50</f>
        <v>585469.80000000005</v>
      </c>
      <c r="Q50" s="110">
        <f>+'1.อุดรธานี'!Q50+'2.เพ็ญ'!Q50+'3.ศรีธาตุ'!Q50+'4.กุดจับ'!Q50+'5.น้ำโสม กรอกมา 12 เดือน'!Q50+'6.วังสามหมอ กรอกแค่ปี 69มา'!Q50+'7.ไชยวาน'!Q50+'8.ห้วยเกิ้ง กรอกแค่ปี 69มา'!Q50+'9.ประจักษ์ศิลปาคม'!Q50+'10.สร้างคอม กรอกแค่ปี 69มา'!Q50+'11.ทุ่งฝน ใส่12เดือนมา'!Q50+'12.นายูง กรอกแค่ปี 69มา'!Q50+'13.หนองวัวซอ'!Q50+'14.พิบูลย์รักษ์'!Q50+'15.หนองหาน'!Q50+'16.กุมภวาปี กรอกแค่ปี 69มา'!Q50+'17.กู่แก้ว'!Q50+'18.บ้านดุง กรอกแค่ปี 69มา'!Q50+'19.หนองแสง กรอกแค่ปี 69มา'!Q50+'20.บ้านผือ '!Q50+'21.โนนสะอาด'!Q50</f>
        <v>0</v>
      </c>
      <c r="R50" s="110">
        <f>+'1.อุดรธานี'!R50+'2.เพ็ญ'!R50+'3.ศรีธาตุ'!R50+'4.กุดจับ'!R50+'5.น้ำโสม กรอกมา 12 เดือน'!R50+'6.วังสามหมอ กรอกแค่ปี 69มา'!R50+'7.ไชยวาน'!R50+'8.ห้วยเกิ้ง กรอกแค่ปี 69มา'!R50+'9.ประจักษ์ศิลปาคม'!R50+'10.สร้างคอม กรอกแค่ปี 69มา'!R50+'11.ทุ่งฝน ใส่12เดือนมา'!R50+'12.นายูง กรอกแค่ปี 69มา'!R50+'13.หนองวัวซอ'!R50+'14.พิบูลย์รักษ์'!R50+'15.หนองหาน'!R50+'16.กุมภวาปี กรอกแค่ปี 69มา'!R50+'17.กู่แก้ว'!R50+'18.บ้านดุง กรอกแค่ปี 69มา'!R50+'19.หนองแสง กรอกแค่ปี 69มา'!R50+'20.บ้านผือ '!R50+'21.โนนสะอาด'!R50</f>
        <v>140470.79999999999</v>
      </c>
      <c r="S50" s="110">
        <f>+'1.อุดรธานี'!S50+'2.เพ็ญ'!S50+'3.ศรีธาตุ'!S50+'4.กุดจับ'!S50+'5.น้ำโสม กรอกมา 12 เดือน'!S50+'6.วังสามหมอ กรอกแค่ปี 69มา'!S50+'7.ไชยวาน'!S50+'8.ห้วยเกิ้ง กรอกแค่ปี 69มา'!S50+'9.ประจักษ์ศิลปาคม'!S50+'10.สร้างคอม กรอกแค่ปี 69มา'!S50+'11.ทุ่งฝน ใส่12เดือนมา'!S50+'12.นายูง กรอกแค่ปี 69มา'!S50+'13.หนองวัวซอ'!S50+'14.พิบูลย์รักษ์'!S50+'15.หนองหาน'!S50+'16.กุมภวาปี กรอกแค่ปี 69มา'!S50+'17.กู่แก้ว'!S50+'18.บ้านดุง กรอกแค่ปี 69มา'!S50+'19.หนองแสง กรอกแค่ปี 69มา'!S50+'20.บ้านผือ '!S50+'21.โนนสะอาด'!S50</f>
        <v>0</v>
      </c>
      <c r="T50" s="110">
        <f>+'1.อุดรธานี'!T50+'2.เพ็ญ'!T50+'3.ศรีธาตุ'!T50+'4.กุดจับ'!T50+'5.น้ำโสม กรอกมา 12 เดือน'!T50+'6.วังสามหมอ กรอกแค่ปี 69มา'!T50+'7.ไชยวาน'!T50+'8.ห้วยเกิ้ง กรอกแค่ปี 69มา'!T50+'9.ประจักษ์ศิลปาคม'!T50+'10.สร้างคอม กรอกแค่ปี 69มา'!T50+'11.ทุ่งฝน ใส่12เดือนมา'!T50+'12.นายูง กรอกแค่ปี 69มา'!T50+'13.หนองวัวซอ'!T50+'14.พิบูลย์รักษ์'!T50+'15.หนองหาน'!T50+'16.กุมภวาปี กรอกแค่ปี 69มา'!T50+'17.กู่แก้ว'!T50+'18.บ้านดุง กรอกแค่ปี 69มา'!T50+'19.หนองแสง กรอกแค่ปี 69มา'!T50+'20.บ้านผือ '!T50+'21.โนนสะอาด'!T50</f>
        <v>1119520.6499999999</v>
      </c>
      <c r="U50" s="110">
        <f>+'1.อุดรธานี'!U50+'2.เพ็ญ'!U50+'3.ศรีธาตุ'!U50+'4.กุดจับ'!U50+'5.น้ำโสม กรอกมา 12 เดือน'!U50+'6.วังสามหมอ กรอกแค่ปี 69มา'!U50+'7.ไชยวาน'!U50+'8.ห้วยเกิ้ง กรอกแค่ปี 69มา'!U50+'9.ประจักษ์ศิลปาคม'!U50+'10.สร้างคอม กรอกแค่ปี 69มา'!U50+'11.ทุ่งฝน ใส่12เดือนมา'!U50+'12.นายูง กรอกแค่ปี 69มา'!U50+'13.หนองวัวซอ'!U50+'14.พิบูลย์รักษ์'!U50+'15.หนองหาน'!U50+'16.กุมภวาปี กรอกแค่ปี 69มา'!U50+'17.กู่แก้ว'!U50+'18.บ้านดุง กรอกแค่ปี 69มา'!U50+'19.หนองแสง กรอกแค่ปี 69มา'!U50+'20.บ้านผือ '!U50+'21.โนนสะอาด'!U50</f>
        <v>0</v>
      </c>
      <c r="V50" s="110">
        <f>+'1.อุดรธานี'!V50+'2.เพ็ญ'!V50+'3.ศรีธาตุ'!V50+'4.กุดจับ'!V50+'5.น้ำโสม กรอกมา 12 เดือน'!V50+'6.วังสามหมอ กรอกแค่ปี 69มา'!V50+'7.ไชยวาน'!V50+'8.ห้วยเกิ้ง กรอกแค่ปี 69มา'!V50+'9.ประจักษ์ศิลปาคม'!V50+'10.สร้างคอม กรอกแค่ปี 69มา'!V50+'11.ทุ่งฝน ใส่12เดือนมา'!V50+'12.นายูง กรอกแค่ปี 69มา'!V50+'13.หนองวัวซอ'!V50+'14.พิบูลย์รักษ์'!V50+'15.หนองหาน'!V50+'16.กุมภวาปี กรอกแค่ปี 69มา'!V50+'17.กู่แก้ว'!V50+'18.บ้านดุง กรอกแค่ปี 69มา'!V50+'19.หนองแสง กรอกแค่ปี 69มา'!V50+'20.บ้านผือ '!V50+'21.โนนสะอาด'!V50</f>
        <v>506257.1</v>
      </c>
      <c r="W50" s="110">
        <f>+'1.อุดรธานี'!W50+'2.เพ็ญ'!W50+'3.ศรีธาตุ'!W50+'4.กุดจับ'!W50+'5.น้ำโสม กรอกมา 12 เดือน'!W50+'6.วังสามหมอ กรอกแค่ปี 69มา'!W50+'7.ไชยวาน'!W50+'8.ห้วยเกิ้ง กรอกแค่ปี 69มา'!W50+'9.ประจักษ์ศิลปาคม'!W50+'10.สร้างคอม กรอกแค่ปี 69มา'!W50+'11.ทุ่งฝน ใส่12เดือนมา'!W50+'12.นายูง กรอกแค่ปี 69มา'!W50+'13.หนองวัวซอ'!W50+'14.พิบูลย์รักษ์'!W50+'15.หนองหาน'!W50+'16.กุมภวาปี กรอกแค่ปี 69มา'!W50+'17.กู่แก้ว'!W50+'18.บ้านดุง กรอกแค่ปี 69มา'!W50+'19.หนองแสง กรอกแค่ปี 69มา'!W50+'20.บ้านผือ '!W50+'21.โนนสะอาด'!W50</f>
        <v>0</v>
      </c>
      <c r="X50" s="110">
        <f>+'1.อุดรธานี'!X50+'2.เพ็ญ'!X50+'3.ศรีธาตุ'!X50+'4.กุดจับ'!X50+'5.น้ำโสม กรอกมา 12 เดือน'!X50+'6.วังสามหมอ กรอกแค่ปี 69มา'!X50+'7.ไชยวาน'!X50+'8.ห้วยเกิ้ง กรอกแค่ปี 69มา'!X50+'9.ประจักษ์ศิลปาคม'!X50+'10.สร้างคอม กรอกแค่ปี 69มา'!X50+'11.ทุ่งฝน ใส่12เดือนมา'!X50+'12.นายูง กรอกแค่ปี 69มา'!X50+'13.หนองวัวซอ'!X50+'14.พิบูลย์รักษ์'!X50+'15.หนองหาน'!X50+'16.กุมภวาปี กรอกแค่ปี 69มา'!X50+'17.กู่แก้ว'!X50+'18.บ้านดุง กรอกแค่ปี 69มา'!X50+'19.หนองแสง กรอกแค่ปี 69มา'!X50+'20.บ้านผือ '!X50+'21.โนนสะอาด'!X50</f>
        <v>613688.73</v>
      </c>
      <c r="Y50" s="110">
        <f>+'1.อุดรธานี'!Y50+'2.เพ็ญ'!Y50+'3.ศรีธาตุ'!Y50+'4.กุดจับ'!Y50+'5.น้ำโสม กรอกมา 12 เดือน'!Y50+'6.วังสามหมอ กรอกแค่ปี 69มา'!Y50+'7.ไชยวาน'!Y50+'8.ห้วยเกิ้ง กรอกแค่ปี 69มา'!Y50+'9.ประจักษ์ศิลปาคม'!Y50+'10.สร้างคอม กรอกแค่ปี 69มา'!Y50+'11.ทุ่งฝน ใส่12เดือนมา'!Y50+'12.นายูง กรอกแค่ปี 69มา'!Y50+'13.หนองวัวซอ'!Y50+'14.พิบูลย์รักษ์'!Y50+'15.หนองหาน'!Y50+'16.กุมภวาปี กรอกแค่ปี 69มา'!Y50+'17.กู่แก้ว'!Y50+'18.บ้านดุง กรอกแค่ปี 69มา'!Y50+'19.หนองแสง กรอกแค่ปี 69มา'!Y50+'20.บ้านผือ '!Y50+'21.โนนสะอาด'!Y50</f>
        <v>0</v>
      </c>
      <c r="Z50" s="110">
        <f>+'1.อุดรธานี'!Z50+'2.เพ็ญ'!Z50+'3.ศรีธาตุ'!Z50+'4.กุดจับ'!Z50+'5.น้ำโสม กรอกมา 12 เดือน'!Z50+'6.วังสามหมอ กรอกแค่ปี 69มา'!Z50+'7.ไชยวาน'!Z50+'8.ห้วยเกิ้ง กรอกแค่ปี 69มา'!Z50+'9.ประจักษ์ศิลปาคม'!Z50+'10.สร้างคอม กรอกแค่ปี 69มา'!Z50+'11.ทุ่งฝน ใส่12เดือนมา'!Z50+'12.นายูง กรอกแค่ปี 69มา'!Z50+'13.หนองวัวซอ'!Z50+'14.พิบูลย์รักษ์'!Z50+'15.หนองหาน'!Z50+'16.กุมภวาปี กรอกแค่ปี 69มา'!Z50+'17.กู่แก้ว'!Z50+'18.บ้านดุง กรอกแค่ปี 69มา'!Z50+'19.หนองแสง กรอกแค่ปี 69มา'!Z50+'20.บ้านผือ '!Z50+'21.โนนสะอาด'!Z50</f>
        <v>1189222.8</v>
      </c>
      <c r="AA50" s="110">
        <f>+'1.อุดรธานี'!AA50+'2.เพ็ญ'!AA50+'3.ศรีธาตุ'!AA50+'4.กุดจับ'!AA50+'5.น้ำโสม กรอกมา 12 เดือน'!AA50+'6.วังสามหมอ กรอกแค่ปี 69มา'!AA50+'7.ไชยวาน'!AA50+'8.ห้วยเกิ้ง กรอกแค่ปี 69มา'!AA50+'9.ประจักษ์ศิลปาคม'!AA50+'10.สร้างคอม กรอกแค่ปี 69มา'!AA50+'11.ทุ่งฝน ใส่12เดือนมา'!AA50+'12.นายูง กรอกแค่ปี 69มา'!AA50+'13.หนองวัวซอ'!AA50+'14.พิบูลย์รักษ์'!AA50+'15.หนองหาน'!AA50+'16.กุมภวาปี กรอกแค่ปี 69มา'!AA50+'17.กู่แก้ว'!AA50+'18.บ้านดุง กรอกแค่ปี 69มา'!AA50+'19.หนองแสง กรอกแค่ปี 69มา'!AA50+'20.บ้านผือ '!AA50+'21.โนนสะอาด'!AA50</f>
        <v>0</v>
      </c>
      <c r="AB50" s="110">
        <f>+'1.อุดรธานี'!AB50+'2.เพ็ญ'!AB50+'3.ศรีธาตุ'!AB50+'4.กุดจับ'!AB50+'5.น้ำโสม กรอกมา 12 เดือน'!AB50+'6.วังสามหมอ กรอกแค่ปี 69มา'!AB50+'7.ไชยวาน'!AB50+'8.ห้วยเกิ้ง กรอกแค่ปี 69มา'!AB50+'9.ประจักษ์ศิลปาคม'!AB50+'10.สร้างคอม กรอกแค่ปี 69มา'!AB50+'11.ทุ่งฝน ใส่12เดือนมา'!AB50+'12.นายูง กรอกแค่ปี 69มา'!AB50+'13.หนองวัวซอ'!AB50+'14.พิบูลย์รักษ์'!AB50+'15.หนองหาน'!AB50+'16.กุมภวาปี กรอกแค่ปี 69มา'!AB50+'17.กู่แก้ว'!AB50+'18.บ้านดุง กรอกแค่ปี 69มา'!AB50+'19.หนองแสง กรอกแค่ปี 69มา'!AB50+'20.บ้านผือ '!AB50+'21.โนนสะอาด'!AB50</f>
        <v>1955928.15</v>
      </c>
      <c r="AC50" s="110">
        <f>+'1.อุดรธานี'!AC50+'2.เพ็ญ'!AC50+'3.ศรีธาตุ'!AC50+'4.กุดจับ'!AC50+'5.น้ำโสม กรอกมา 12 เดือน'!AC50+'6.วังสามหมอ กรอกแค่ปี 69มา'!AC50+'7.ไชยวาน'!AC50+'8.ห้วยเกิ้ง กรอกแค่ปี 69มา'!AC50+'9.ประจักษ์ศิลปาคม'!AC50+'10.สร้างคอม กรอกแค่ปี 69มา'!AC50+'11.ทุ่งฝน ใส่12เดือนมา'!AC50+'12.นายูง กรอกแค่ปี 69มา'!AC50+'13.หนองวัวซอ'!AC50+'14.พิบูลย์รักษ์'!AC50+'15.หนองหาน'!AC50+'16.กุมภวาปี กรอกแค่ปี 69มา'!AC50+'17.กู่แก้ว'!AC50+'18.บ้านดุง กรอกแค่ปี 69มา'!AC50+'19.หนองแสง กรอกแค่ปี 69มา'!AC50+'20.บ้านผือ '!AC50+'21.โนนสะอาด'!AC50</f>
        <v>0</v>
      </c>
      <c r="AD50" s="110">
        <f t="shared" si="13"/>
        <v>35434813.470000006</v>
      </c>
      <c r="AE50" s="111">
        <f t="shared" si="14"/>
        <v>14.531545339434324</v>
      </c>
      <c r="AF50" s="110">
        <f t="shared" si="15"/>
        <v>208412710.26059997</v>
      </c>
      <c r="AG50" s="111">
        <f t="shared" si="16"/>
        <v>85.468454660565683</v>
      </c>
    </row>
    <row r="51" spans="2:33" ht="24" customHeight="1">
      <c r="B51" s="109"/>
      <c r="C51" s="109"/>
      <c r="D51" s="109" t="s">
        <v>65</v>
      </c>
      <c r="E51" s="110">
        <f>+'1.อุดรธานี'!E51+'2.เพ็ญ'!E51+'3.ศรีธาตุ'!E51+'4.กุดจับ'!E51+'5.น้ำโสม กรอกมา 12 เดือน'!E51+'6.วังสามหมอ กรอกแค่ปี 69มา'!E51+'7.ไชยวาน'!E51+'8.ห้วยเกิ้ง กรอกแค่ปี 69มา'!E51+'9.ประจักษ์ศิลปาคม'!E51+'10.สร้างคอม กรอกแค่ปี 69มา'!E51+'11.ทุ่งฝน ใส่12เดือนมา'!E51+'12.นายูง กรอกแค่ปี 69มา'!E51+'13.หนองวัวซอ'!E51+'14.พิบูลย์รักษ์'!E51+'15.หนองหาน'!E51+'16.กุมภวาปี กรอกแค่ปี 69มา'!E51+'17.กู่แก้ว'!E51+'18.บ้านดุง กรอกแค่ปี 69มา'!E51+'19.หนองแสง กรอกแค่ปี 69มา'!E51+'20.บ้านผือ '!E51+'21.โนนสะอาด'!E51</f>
        <v>191289453.78858462</v>
      </c>
      <c r="F51" s="110" t="e">
        <f>+'1.อุดรธานี'!F51+'2.เพ็ญ'!F51+'3.ศรีธาตุ'!F51+'4.กุดจับ'!F51+'5.น้ำโสม กรอกมา 12 เดือน'!F51+'6.วังสามหมอ กรอกแค่ปี 69มา'!F51+'7.ไชยวาน'!F51+'8.ห้วยเกิ้ง กรอกแค่ปี 69มา'!F51+'9.ประจักษ์ศิลปาคม'!F51+'10.สร้างคอม กรอกแค่ปี 69มา'!F51+'11.ทุ่งฝน ใส่12เดือนมา'!F51+'12.นายูง กรอกแค่ปี 69มา'!F51+'13.หนองวัวซอ'!F51+'14.พิบูลย์รักษ์'!F51+'15.หนองหาน'!F51+'16.กุมภวาปี กรอกแค่ปี 69มา'!F51+'17.กู่แก้ว'!F51+'18.บ้านดุง กรอกแค่ปี 69มา'!F51+'19.หนองแสง กรอกแค่ปี 69มา'!F51+'20.บ้านผือ '!F51+'21.โนนสะอาด'!F51</f>
        <v>#VALUE!</v>
      </c>
      <c r="G51" s="110">
        <f>+'1.อุดรธานี'!G51+'2.เพ็ญ'!G51+'3.ศรีธาตุ'!G51+'4.กุดจับ'!G51+'5.น้ำโสม กรอกมา 12 เดือน'!G51+'6.วังสามหมอ กรอกแค่ปี 69มา'!G51+'7.ไชยวาน'!G51+'8.ห้วยเกิ้ง กรอกแค่ปี 69มา'!G51+'9.ประจักษ์ศิลปาคม'!G51+'10.สร้างคอม กรอกแค่ปี 69มา'!G51+'11.ทุ่งฝน ใส่12เดือนมา'!G51+'12.นายูง กรอกแค่ปี 69มา'!G51+'13.หนองวัวซอ'!G51+'14.พิบูลย์รักษ์'!G51+'15.หนองหาน'!G51+'16.กุมภวาปี กรอกแค่ปี 69มา'!G51+'17.กู่แก้ว'!G51+'18.บ้านดุง กรอกแค่ปี 69มา'!G51+'19.หนองแสง กรอกแค่ปี 69มา'!G51+'20.บ้านผือ '!G51+'21.โนนสะอาด'!G51</f>
        <v>8706848.2300000004</v>
      </c>
      <c r="H51" s="110">
        <f>+'1.อุดรธานี'!H51+'2.เพ็ญ'!H51+'3.ศรีธาตุ'!H51+'4.กุดจับ'!H51+'5.น้ำโสม กรอกมา 12 เดือน'!H51+'6.วังสามหมอ กรอกแค่ปี 69มา'!H51+'7.ไชยวาน'!H51+'8.ห้วยเกิ้ง กรอกแค่ปี 69มา'!H51+'9.ประจักษ์ศิลปาคม'!H51+'10.สร้างคอม กรอกแค่ปี 69มา'!H51+'11.ทุ่งฝน ใส่12เดือนมา'!H51+'12.นายูง กรอกแค่ปี 69มา'!H51+'13.หนองวัวซอ'!H51+'14.พิบูลย์รักษ์'!H51+'15.หนองหาน'!H51+'16.กุมภวาปี กรอกแค่ปี 69มา'!H51+'17.กู่แก้ว'!H51+'18.บ้านดุง กรอกแค่ปี 69มา'!H51+'19.หนองแสง กรอกแค่ปี 69มา'!H51+'20.บ้านผือ '!H51+'21.โนนสะอาด'!H51</f>
        <v>1076054.82</v>
      </c>
      <c r="I51" s="110">
        <f>+'1.อุดรธานี'!I51+'2.เพ็ญ'!I51+'3.ศรีธาตุ'!I51+'4.กุดจับ'!I51+'5.น้ำโสม กรอกมา 12 เดือน'!I51+'6.วังสามหมอ กรอกแค่ปี 69มา'!I51+'7.ไชยวาน'!I51+'8.ห้วยเกิ้ง กรอกแค่ปี 69มา'!I51+'9.ประจักษ์ศิลปาคม'!I51+'10.สร้างคอม กรอกแค่ปี 69มา'!I51+'11.ทุ่งฝน ใส่12เดือนมา'!I51+'12.นายูง กรอกแค่ปี 69มา'!I51+'13.หนองวัวซอ'!I51+'14.พิบูลย์รักษ์'!I51+'15.หนองหาน'!I51+'16.กุมภวาปี กรอกแค่ปี 69มา'!I51+'17.กู่แก้ว'!I51+'18.บ้านดุง กรอกแค่ปี 69มา'!I51+'19.หนองแสง กรอกแค่ปี 69มา'!I51+'20.บ้านผือ '!I51+'21.โนนสะอาด'!I51</f>
        <v>0</v>
      </c>
      <c r="J51" s="110">
        <f>+'1.อุดรธานี'!J51+'2.เพ็ญ'!J51+'3.ศรีธาตุ'!J51+'4.กุดจับ'!J51+'5.น้ำโสม กรอกมา 12 เดือน'!J51+'6.วังสามหมอ กรอกแค่ปี 69มา'!J51+'7.ไชยวาน'!J51+'8.ห้วยเกิ้ง กรอกแค่ปี 69มา'!J51+'9.ประจักษ์ศิลปาคม'!J51+'10.สร้างคอม กรอกแค่ปี 69มา'!J51+'11.ทุ่งฝน ใส่12เดือนมา'!J51+'12.นายูง กรอกแค่ปี 69มา'!J51+'13.หนองวัวซอ'!J51+'14.พิบูลย์รักษ์'!J51+'15.หนองหาน'!J51+'16.กุมภวาปี กรอกแค่ปี 69มา'!J51+'17.กู่แก้ว'!J51+'18.บ้านดุง กรอกแค่ปี 69มา'!J51+'19.หนองแสง กรอกแค่ปี 69มา'!J51+'20.บ้านผือ '!J51+'21.โนนสะอาด'!J51</f>
        <v>301171.68</v>
      </c>
      <c r="K51" s="110">
        <f>+'1.อุดรธานี'!K51+'2.เพ็ญ'!K51+'3.ศรีธาตุ'!K51+'4.กุดจับ'!K51+'5.น้ำโสม กรอกมา 12 เดือน'!K51+'6.วังสามหมอ กรอกแค่ปี 69มา'!K51+'7.ไชยวาน'!K51+'8.ห้วยเกิ้ง กรอกแค่ปี 69มา'!K51+'9.ประจักษ์ศิลปาคม'!K51+'10.สร้างคอม กรอกแค่ปี 69มา'!K51+'11.ทุ่งฝน ใส่12เดือนมา'!K51+'12.นายูง กรอกแค่ปี 69มา'!K51+'13.หนองวัวซอ'!K51+'14.พิบูลย์รักษ์'!K51+'15.หนองหาน'!K51+'16.กุมภวาปี กรอกแค่ปี 69มา'!K51+'17.กู่แก้ว'!K51+'18.บ้านดุง กรอกแค่ปี 69มา'!K51+'19.หนองแสง กรอกแค่ปี 69มา'!K51+'20.บ้านผือ '!K51+'21.โนนสะอาด'!K51</f>
        <v>0</v>
      </c>
      <c r="L51" s="110">
        <f>+'1.อุดรธานี'!L51+'2.เพ็ญ'!L51+'3.ศรีธาตุ'!L51+'4.กุดจับ'!L51+'5.น้ำโสม กรอกมา 12 เดือน'!L51+'6.วังสามหมอ กรอกแค่ปี 69มา'!L51+'7.ไชยวาน'!L51+'8.ห้วยเกิ้ง กรอกแค่ปี 69มา'!L51+'9.ประจักษ์ศิลปาคม'!L51+'10.สร้างคอม กรอกแค่ปี 69มา'!L51+'11.ทุ่งฝน ใส่12เดือนมา'!L51+'12.นายูง กรอกแค่ปี 69มา'!L51+'13.หนองวัวซอ'!L51+'14.พิบูลย์รักษ์'!L51+'15.หนองหาน'!L51+'16.กุมภวาปี กรอกแค่ปี 69มา'!L51+'17.กู่แก้ว'!L51+'18.บ้านดุง กรอกแค่ปี 69มา'!L51+'19.หนองแสง กรอกแค่ปี 69มา'!L51+'20.บ้านผือ '!L51+'21.โนนสะอาด'!L51</f>
        <v>364308.8</v>
      </c>
      <c r="M51" s="110">
        <f>+'1.อุดรธานี'!M51+'2.เพ็ญ'!M51+'3.ศรีธาตุ'!M51+'4.กุดจับ'!M51+'5.น้ำโสม กรอกมา 12 เดือน'!M51+'6.วังสามหมอ กรอกแค่ปี 69มา'!M51+'7.ไชยวาน'!M51+'8.ห้วยเกิ้ง กรอกแค่ปี 69มา'!M51+'9.ประจักษ์ศิลปาคม'!M51+'10.สร้างคอม กรอกแค่ปี 69มา'!M51+'11.ทุ่งฝน ใส่12เดือนมา'!M51+'12.นายูง กรอกแค่ปี 69มา'!M51+'13.หนองวัวซอ'!M51+'14.พิบูลย์รักษ์'!M51+'15.หนองหาน'!M51+'16.กุมภวาปี กรอกแค่ปี 69มา'!M51+'17.กู่แก้ว'!M51+'18.บ้านดุง กรอกแค่ปี 69มา'!M51+'19.หนองแสง กรอกแค่ปี 69มา'!M51+'20.บ้านผือ '!M51+'21.โนนสะอาด'!M51</f>
        <v>0</v>
      </c>
      <c r="N51" s="110">
        <f>+'1.อุดรธานี'!N51+'2.เพ็ญ'!N51+'3.ศรีธาตุ'!N51+'4.กุดจับ'!N51+'5.น้ำโสม กรอกมา 12 เดือน'!N51+'6.วังสามหมอ กรอกแค่ปี 69มา'!N51+'7.ไชยวาน'!N51+'8.ห้วยเกิ้ง กรอกแค่ปี 69มา'!N51+'9.ประจักษ์ศิลปาคม'!N51+'10.สร้างคอม กรอกแค่ปี 69มา'!N51+'11.ทุ่งฝน ใส่12เดือนมา'!N51+'12.นายูง กรอกแค่ปี 69มา'!N51+'13.หนองวัวซอ'!N51+'14.พิบูลย์รักษ์'!N51+'15.หนองหาน'!N51+'16.กุมภวาปี กรอกแค่ปี 69มา'!N51+'17.กู่แก้ว'!N51+'18.บ้านดุง กรอกแค่ปี 69มา'!N51+'19.หนองแสง กรอกแค่ปี 69มา'!N51+'20.บ้านผือ '!N51+'21.โนนสะอาด'!N51</f>
        <v>354431.78</v>
      </c>
      <c r="O51" s="110">
        <f>+'1.อุดรธานี'!O51+'2.เพ็ญ'!O51+'3.ศรีธาตุ'!O51+'4.กุดจับ'!O51+'5.น้ำโสม กรอกมา 12 เดือน'!O51+'6.วังสามหมอ กรอกแค่ปี 69มา'!O51+'7.ไชยวาน'!O51+'8.ห้วยเกิ้ง กรอกแค่ปี 69มา'!O51+'9.ประจักษ์ศิลปาคม'!O51+'10.สร้างคอม กรอกแค่ปี 69มา'!O51+'11.ทุ่งฝน ใส่12เดือนมา'!O51+'12.นายูง กรอกแค่ปี 69มา'!O51+'13.หนองวัวซอ'!O51+'14.พิบูลย์รักษ์'!O51+'15.หนองหาน'!O51+'16.กุมภวาปี กรอกแค่ปี 69มา'!O51+'17.กู่แก้ว'!O51+'18.บ้านดุง กรอกแค่ปี 69มา'!O51+'19.หนองแสง กรอกแค่ปี 69มา'!O51+'20.บ้านผือ '!O51+'21.โนนสะอาด'!O51</f>
        <v>0</v>
      </c>
      <c r="P51" s="110">
        <f>+'1.อุดรธานี'!P51+'2.เพ็ญ'!P51+'3.ศรีธาตุ'!P51+'4.กุดจับ'!P51+'5.น้ำโสม กรอกมา 12 เดือน'!P51+'6.วังสามหมอ กรอกแค่ปี 69มา'!P51+'7.ไชยวาน'!P51+'8.ห้วยเกิ้ง กรอกแค่ปี 69มา'!P51+'9.ประจักษ์ศิลปาคม'!P51+'10.สร้างคอม กรอกแค่ปี 69มา'!P51+'11.ทุ่งฝน ใส่12เดือนมา'!P51+'12.นายูง กรอกแค่ปี 69มา'!P51+'13.หนองวัวซอ'!P51+'14.พิบูลย์รักษ์'!P51+'15.หนองหาน'!P51+'16.กุมภวาปี กรอกแค่ปี 69มา'!P51+'17.กู่แก้ว'!P51+'18.บ้านดุง กรอกแค่ปี 69มา'!P51+'19.หนองแสง กรอกแค่ปี 69มา'!P51+'20.บ้านผือ '!P51+'21.โนนสะอาด'!P51</f>
        <v>317577.71000000002</v>
      </c>
      <c r="Q51" s="110">
        <f>+'1.อุดรธานี'!Q51+'2.เพ็ญ'!Q51+'3.ศรีธาตุ'!Q51+'4.กุดจับ'!Q51+'5.น้ำโสม กรอกมา 12 เดือน'!Q51+'6.วังสามหมอ กรอกแค่ปี 69มา'!Q51+'7.ไชยวาน'!Q51+'8.ห้วยเกิ้ง กรอกแค่ปี 69มา'!Q51+'9.ประจักษ์ศิลปาคม'!Q51+'10.สร้างคอม กรอกแค่ปี 69มา'!Q51+'11.ทุ่งฝน ใส่12เดือนมา'!Q51+'12.นายูง กรอกแค่ปี 69มา'!Q51+'13.หนองวัวซอ'!Q51+'14.พิบูลย์รักษ์'!Q51+'15.หนองหาน'!Q51+'16.กุมภวาปี กรอกแค่ปี 69มา'!Q51+'17.กู่แก้ว'!Q51+'18.บ้านดุง กรอกแค่ปี 69มา'!Q51+'19.หนองแสง กรอกแค่ปี 69มา'!Q51+'20.บ้านผือ '!Q51+'21.โนนสะอาด'!Q51</f>
        <v>0</v>
      </c>
      <c r="R51" s="110">
        <f>+'1.อุดรธานี'!R51+'2.เพ็ญ'!R51+'3.ศรีธาตุ'!R51+'4.กุดจับ'!R51+'5.น้ำโสม กรอกมา 12 เดือน'!R51+'6.วังสามหมอ กรอกแค่ปี 69มา'!R51+'7.ไชยวาน'!R51+'8.ห้วยเกิ้ง กรอกแค่ปี 69มา'!R51+'9.ประจักษ์ศิลปาคม'!R51+'10.สร้างคอม กรอกแค่ปี 69มา'!R51+'11.ทุ่งฝน ใส่12เดือนมา'!R51+'12.นายูง กรอกแค่ปี 69มา'!R51+'13.หนองวัวซอ'!R51+'14.พิบูลย์รักษ์'!R51+'15.หนองหาน'!R51+'16.กุมภวาปี กรอกแค่ปี 69มา'!R51+'17.กู่แก้ว'!R51+'18.บ้านดุง กรอกแค่ปี 69มา'!R51+'19.หนองแสง กรอกแค่ปี 69มา'!R51+'20.บ้านผือ '!R51+'21.โนนสะอาด'!R51</f>
        <v>406009.15</v>
      </c>
      <c r="S51" s="110">
        <f>+'1.อุดรธานี'!S51+'2.เพ็ญ'!S51+'3.ศรีธาตุ'!S51+'4.กุดจับ'!S51+'5.น้ำโสม กรอกมา 12 เดือน'!S51+'6.วังสามหมอ กรอกแค่ปี 69มา'!S51+'7.ไชยวาน'!S51+'8.ห้วยเกิ้ง กรอกแค่ปี 69มา'!S51+'9.ประจักษ์ศิลปาคม'!S51+'10.สร้างคอม กรอกแค่ปี 69มา'!S51+'11.ทุ่งฝน ใส่12เดือนมา'!S51+'12.นายูง กรอกแค่ปี 69มา'!S51+'13.หนองวัวซอ'!S51+'14.พิบูลย์รักษ์'!S51+'15.หนองหาน'!S51+'16.กุมภวาปี กรอกแค่ปี 69มา'!S51+'17.กู่แก้ว'!S51+'18.บ้านดุง กรอกแค่ปี 69มา'!S51+'19.หนองแสง กรอกแค่ปี 69มา'!S51+'20.บ้านผือ '!S51+'21.โนนสะอาด'!S51</f>
        <v>0</v>
      </c>
      <c r="T51" s="110">
        <f>+'1.อุดรธานี'!T51+'2.เพ็ญ'!T51+'3.ศรีธาตุ'!T51+'4.กุดจับ'!T51+'5.น้ำโสม กรอกมา 12 เดือน'!T51+'6.วังสามหมอ กรอกแค่ปี 69มา'!T51+'7.ไชยวาน'!T51+'8.ห้วยเกิ้ง กรอกแค่ปี 69มา'!T51+'9.ประจักษ์ศิลปาคม'!T51+'10.สร้างคอม กรอกแค่ปี 69มา'!T51+'11.ทุ่งฝน ใส่12เดือนมา'!T51+'12.นายูง กรอกแค่ปี 69มา'!T51+'13.หนองวัวซอ'!T51+'14.พิบูลย์รักษ์'!T51+'15.หนองหาน'!T51+'16.กุมภวาปี กรอกแค่ปี 69มา'!T51+'17.กู่แก้ว'!T51+'18.บ้านดุง กรอกแค่ปี 69มา'!T51+'19.หนองแสง กรอกแค่ปี 69มา'!T51+'20.บ้านผือ '!T51+'21.โนนสะอาด'!T51</f>
        <v>440734.83</v>
      </c>
      <c r="U51" s="110">
        <f>+'1.อุดรธานี'!U51+'2.เพ็ญ'!U51+'3.ศรีธาตุ'!U51+'4.กุดจับ'!U51+'5.น้ำโสม กรอกมา 12 เดือน'!U51+'6.วังสามหมอ กรอกแค่ปี 69มา'!U51+'7.ไชยวาน'!U51+'8.ห้วยเกิ้ง กรอกแค่ปี 69มา'!U51+'9.ประจักษ์ศิลปาคม'!U51+'10.สร้างคอม กรอกแค่ปี 69มา'!U51+'11.ทุ่งฝน ใส่12เดือนมา'!U51+'12.นายูง กรอกแค่ปี 69มา'!U51+'13.หนองวัวซอ'!U51+'14.พิบูลย์รักษ์'!U51+'15.หนองหาน'!U51+'16.กุมภวาปี กรอกแค่ปี 69มา'!U51+'17.กู่แก้ว'!U51+'18.บ้านดุง กรอกแค่ปี 69มา'!U51+'19.หนองแสง กรอกแค่ปี 69มา'!U51+'20.บ้านผือ '!U51+'21.โนนสะอาด'!U51</f>
        <v>0</v>
      </c>
      <c r="V51" s="110">
        <f>+'1.อุดรธานี'!V51+'2.เพ็ญ'!V51+'3.ศรีธาตุ'!V51+'4.กุดจับ'!V51+'5.น้ำโสม กรอกมา 12 เดือน'!V51+'6.วังสามหมอ กรอกแค่ปี 69มา'!V51+'7.ไชยวาน'!V51+'8.ห้วยเกิ้ง กรอกแค่ปี 69มา'!V51+'9.ประจักษ์ศิลปาคม'!V51+'10.สร้างคอม กรอกแค่ปี 69มา'!V51+'11.ทุ่งฝน ใส่12เดือนมา'!V51+'12.นายูง กรอกแค่ปี 69มา'!V51+'13.หนองวัวซอ'!V51+'14.พิบูลย์รักษ์'!V51+'15.หนองหาน'!V51+'16.กุมภวาปี กรอกแค่ปี 69มา'!V51+'17.กู่แก้ว'!V51+'18.บ้านดุง กรอกแค่ปี 69มา'!V51+'19.หนองแสง กรอกแค่ปี 69มา'!V51+'20.บ้านผือ '!V51+'21.โนนสะอาด'!V51</f>
        <v>460242.41</v>
      </c>
      <c r="W51" s="110">
        <f>+'1.อุดรธานี'!W51+'2.เพ็ญ'!W51+'3.ศรีธาตุ'!W51+'4.กุดจับ'!W51+'5.น้ำโสม กรอกมา 12 เดือน'!W51+'6.วังสามหมอ กรอกแค่ปี 69มา'!W51+'7.ไชยวาน'!W51+'8.ห้วยเกิ้ง กรอกแค่ปี 69มา'!W51+'9.ประจักษ์ศิลปาคม'!W51+'10.สร้างคอม กรอกแค่ปี 69มา'!W51+'11.ทุ่งฝน ใส่12เดือนมา'!W51+'12.นายูง กรอกแค่ปี 69มา'!W51+'13.หนองวัวซอ'!W51+'14.พิบูลย์รักษ์'!W51+'15.หนองหาน'!W51+'16.กุมภวาปี กรอกแค่ปี 69มา'!W51+'17.กู่แก้ว'!W51+'18.บ้านดุง กรอกแค่ปี 69มา'!W51+'19.หนองแสง กรอกแค่ปี 69มา'!W51+'20.บ้านผือ '!W51+'21.โนนสะอาด'!W51</f>
        <v>0</v>
      </c>
      <c r="X51" s="110">
        <f>+'1.อุดรธานี'!X51+'2.เพ็ญ'!X51+'3.ศรีธาตุ'!X51+'4.กุดจับ'!X51+'5.น้ำโสม กรอกมา 12 เดือน'!X51+'6.วังสามหมอ กรอกแค่ปี 69มา'!X51+'7.ไชยวาน'!X51+'8.ห้วยเกิ้ง กรอกแค่ปี 69มา'!X51+'9.ประจักษ์ศิลปาคม'!X51+'10.สร้างคอม กรอกแค่ปี 69มา'!X51+'11.ทุ่งฝน ใส่12เดือนมา'!X51+'12.นายูง กรอกแค่ปี 69มา'!X51+'13.หนองวัวซอ'!X51+'14.พิบูลย์รักษ์'!X51+'15.หนองหาน'!X51+'16.กุมภวาปี กรอกแค่ปี 69มา'!X51+'17.กู่แก้ว'!X51+'18.บ้านดุง กรอกแค่ปี 69มา'!X51+'19.หนองแสง กรอกแค่ปี 69มา'!X51+'20.บ้านผือ '!X51+'21.โนนสะอาด'!X51</f>
        <v>430141.52</v>
      </c>
      <c r="Y51" s="110">
        <f>+'1.อุดรธานี'!Y51+'2.เพ็ญ'!Y51+'3.ศรีธาตุ'!Y51+'4.กุดจับ'!Y51+'5.น้ำโสม กรอกมา 12 เดือน'!Y51+'6.วังสามหมอ กรอกแค่ปี 69มา'!Y51+'7.ไชยวาน'!Y51+'8.ห้วยเกิ้ง กรอกแค่ปี 69มา'!Y51+'9.ประจักษ์ศิลปาคม'!Y51+'10.สร้างคอม กรอกแค่ปี 69มา'!Y51+'11.ทุ่งฝน ใส่12เดือนมา'!Y51+'12.นายูง กรอกแค่ปี 69มา'!Y51+'13.หนองวัวซอ'!Y51+'14.พิบูลย์รักษ์'!Y51+'15.หนองหาน'!Y51+'16.กุมภวาปี กรอกแค่ปี 69มา'!Y51+'17.กู่แก้ว'!Y51+'18.บ้านดุง กรอกแค่ปี 69มา'!Y51+'19.หนองแสง กรอกแค่ปี 69มา'!Y51+'20.บ้านผือ '!Y51+'21.โนนสะอาด'!Y51</f>
        <v>0</v>
      </c>
      <c r="Z51" s="110">
        <f>+'1.อุดรธานี'!Z51+'2.เพ็ญ'!Z51+'3.ศรีธาตุ'!Z51+'4.กุดจับ'!Z51+'5.น้ำโสม กรอกมา 12 เดือน'!Z51+'6.วังสามหมอ กรอกแค่ปี 69มา'!Z51+'7.ไชยวาน'!Z51+'8.ห้วยเกิ้ง กรอกแค่ปี 69มา'!Z51+'9.ประจักษ์ศิลปาคม'!Z51+'10.สร้างคอม กรอกแค่ปี 69มา'!Z51+'11.ทุ่งฝน ใส่12เดือนมา'!Z51+'12.นายูง กรอกแค่ปี 69มา'!Z51+'13.หนองวัวซอ'!Z51+'14.พิบูลย์รักษ์'!Z51+'15.หนองหาน'!Z51+'16.กุมภวาปี กรอกแค่ปี 69มา'!Z51+'17.กู่แก้ว'!Z51+'18.บ้านดุง กรอกแค่ปี 69มา'!Z51+'19.หนองแสง กรอกแค่ปี 69มา'!Z51+'20.บ้านผือ '!Z51+'21.โนนสะอาด'!Z51</f>
        <v>429465.97</v>
      </c>
      <c r="AA51" s="110">
        <f>+'1.อุดรธานี'!AA51+'2.เพ็ญ'!AA51+'3.ศรีธาตุ'!AA51+'4.กุดจับ'!AA51+'5.น้ำโสม กรอกมา 12 เดือน'!AA51+'6.วังสามหมอ กรอกแค่ปี 69มา'!AA51+'7.ไชยวาน'!AA51+'8.ห้วยเกิ้ง กรอกแค่ปี 69มา'!AA51+'9.ประจักษ์ศิลปาคม'!AA51+'10.สร้างคอม กรอกแค่ปี 69มา'!AA51+'11.ทุ่งฝน ใส่12เดือนมา'!AA51+'12.นายูง กรอกแค่ปี 69มา'!AA51+'13.หนองวัวซอ'!AA51+'14.พิบูลย์รักษ์'!AA51+'15.หนองหาน'!AA51+'16.กุมภวาปี กรอกแค่ปี 69มา'!AA51+'17.กู่แก้ว'!AA51+'18.บ้านดุง กรอกแค่ปี 69มา'!AA51+'19.หนองแสง กรอกแค่ปี 69มา'!AA51+'20.บ้านผือ '!AA51+'21.โนนสะอาด'!AA51</f>
        <v>0</v>
      </c>
      <c r="AB51" s="110">
        <f>+'1.อุดรธานี'!AB51+'2.เพ็ญ'!AB51+'3.ศรีธาตุ'!AB51+'4.กุดจับ'!AB51+'5.น้ำโสม กรอกมา 12 เดือน'!AB51+'6.วังสามหมอ กรอกแค่ปี 69มา'!AB51+'7.ไชยวาน'!AB51+'8.ห้วยเกิ้ง กรอกแค่ปี 69มา'!AB51+'9.ประจักษ์ศิลปาคม'!AB51+'10.สร้างคอม กรอกแค่ปี 69มา'!AB51+'11.ทุ่งฝน ใส่12เดือนมา'!AB51+'12.นายูง กรอกแค่ปี 69มา'!AB51+'13.หนองวัวซอ'!AB51+'14.พิบูลย์รักษ์'!AB51+'15.หนองหาน'!AB51+'16.กุมภวาปี กรอกแค่ปี 69มา'!AB51+'17.กู่แก้ว'!AB51+'18.บ้านดุง กรอกแค่ปี 69มา'!AB51+'19.หนองแสง กรอกแค่ปี 69มา'!AB51+'20.บ้านผือ '!AB51+'21.โนนสะอาด'!AB51</f>
        <v>393021.81</v>
      </c>
      <c r="AC51" s="110">
        <f>+'1.อุดรธานี'!AC51+'2.เพ็ญ'!AC51+'3.ศรีธาตุ'!AC51+'4.กุดจับ'!AC51+'5.น้ำโสม กรอกมา 12 เดือน'!AC51+'6.วังสามหมอ กรอกแค่ปี 69มา'!AC51+'7.ไชยวาน'!AC51+'8.ห้วยเกิ้ง กรอกแค่ปี 69มา'!AC51+'9.ประจักษ์ศิลปาคม'!AC51+'10.สร้างคอม กรอกแค่ปี 69มา'!AC51+'11.ทุ่งฝน ใส่12เดือนมา'!AC51+'12.นายูง กรอกแค่ปี 69มา'!AC51+'13.หนองวัวซอ'!AC51+'14.พิบูลย์รักษ์'!AC51+'15.หนองหาน'!AC51+'16.กุมภวาปี กรอกแค่ปี 69มา'!AC51+'17.กู่แก้ว'!AC51+'18.บ้านดุง กรอกแค่ปี 69มา'!AC51+'19.หนองแสง กรอกแค่ปี 69มา'!AC51+'20.บ้านผือ '!AC51+'21.โนนสะอาด'!AC51</f>
        <v>0</v>
      </c>
      <c r="AD51" s="110" t="e">
        <f t="shared" si="13"/>
        <v>#VALUE!</v>
      </c>
      <c r="AE51" s="111" t="e">
        <f t="shared" si="14"/>
        <v>#VALUE!</v>
      </c>
      <c r="AF51" s="110" t="e">
        <f t="shared" si="15"/>
        <v>#VALUE!</v>
      </c>
      <c r="AG51" s="111" t="e">
        <f t="shared" si="16"/>
        <v>#VALUE!</v>
      </c>
    </row>
    <row r="52" spans="2:33" ht="24" customHeight="1">
      <c r="B52" s="109"/>
      <c r="C52" s="109"/>
      <c r="D52" s="109" t="s">
        <v>67</v>
      </c>
      <c r="E52" s="110">
        <f>+'1.อุดรธานี'!E52+'2.เพ็ญ'!E52+'3.ศรีธาตุ'!E52+'4.กุดจับ'!E52+'5.น้ำโสม กรอกมา 12 เดือน'!E52+'6.วังสามหมอ กรอกแค่ปี 69มา'!E52+'7.ไชยวาน'!E52+'8.ห้วยเกิ้ง กรอกแค่ปี 69มา'!E52+'9.ประจักษ์ศิลปาคม'!E52+'10.สร้างคอม กรอกแค่ปี 69มา'!E52+'11.ทุ่งฝน ใส่12เดือนมา'!E52+'12.นายูง กรอกแค่ปี 69มา'!E52+'13.หนองวัวซอ'!E52+'14.พิบูลย์รักษ์'!E52+'15.หนองหาน'!E52+'16.กุมภวาปี กรอกแค่ปี 69มา'!E52+'17.กู่แก้ว'!E52+'18.บ้านดุง กรอกแค่ปี 69มา'!E52+'19.หนองแสง กรอกแค่ปี 69มา'!E52+'20.บ้านผือ '!E52+'21.โนนสะอาด'!E52</f>
        <v>762166832.60686982</v>
      </c>
      <c r="F52" s="110">
        <f>+'1.อุดรธานี'!F52+'2.เพ็ญ'!F52+'3.ศรีธาตุ'!F52+'4.กุดจับ'!F52+'5.น้ำโสม กรอกมา 12 เดือน'!F52+'6.วังสามหมอ กรอกแค่ปี 69มา'!F52+'7.ไชยวาน'!F52+'8.ห้วยเกิ้ง กรอกแค่ปี 69มา'!F52+'9.ประจักษ์ศิลปาคม'!F52+'10.สร้างคอม กรอกแค่ปี 69มา'!F52+'11.ทุ่งฝน ใส่12เดือนมา'!F52+'12.นายูง กรอกแค่ปี 69มา'!F52+'13.หนองวัวซอ'!F52+'14.พิบูลย์รักษ์'!F52+'15.หนองหาน'!F52+'16.กุมภวาปี กรอกแค่ปี 69มา'!F52+'17.กู่แก้ว'!F52+'18.บ้านดุง กรอกแค่ปี 69มา'!F52+'19.หนองแสง กรอกแค่ปี 69มา'!F52+'20.บ้านผือ '!F52+'21.โนนสะอาด'!F52</f>
        <v>48556324.549999997</v>
      </c>
      <c r="G52" s="110">
        <f>+'1.อุดรธานี'!G52+'2.เพ็ญ'!G52+'3.ศรีธาตุ'!G52+'4.กุดจับ'!G52+'5.น้ำโสม กรอกมา 12 เดือน'!G52+'6.วังสามหมอ กรอกแค่ปี 69มา'!G52+'7.ไชยวาน'!G52+'8.ห้วยเกิ้ง กรอกแค่ปี 69มา'!G52+'9.ประจักษ์ศิลปาคม'!G52+'10.สร้างคอม กรอกแค่ปี 69มา'!G52+'11.ทุ่งฝน ใส่12เดือนมา'!G52+'12.นายูง กรอกแค่ปี 69มา'!G52+'13.หนองวัวซอ'!G52+'14.พิบูลย์รักษ์'!G52+'15.หนองหาน'!G52+'16.กุมภวาปี กรอกแค่ปี 69มา'!G52+'17.กู่แก้ว'!G52+'18.บ้านดุง กรอกแค่ปี 69มา'!G52+'19.หนองแสง กรอกแค่ปี 69มา'!G52+'20.บ้านผือ '!G52+'21.โนนสะอาด'!G52</f>
        <v>6805759.8500000006</v>
      </c>
      <c r="H52" s="110">
        <f>+'1.อุดรธานี'!H52+'2.เพ็ญ'!H52+'3.ศรีธาตุ'!H52+'4.กุดจับ'!H52+'5.น้ำโสม กรอกมา 12 เดือน'!H52+'6.วังสามหมอ กรอกแค่ปี 69มา'!H52+'7.ไชยวาน'!H52+'8.ห้วยเกิ้ง กรอกแค่ปี 69มา'!H52+'9.ประจักษ์ศิลปาคม'!H52+'10.สร้างคอม กรอกแค่ปี 69มา'!H52+'11.ทุ่งฝน ใส่12เดือนมา'!H52+'12.นายูง กรอกแค่ปี 69มา'!H52+'13.หนองวัวซอ'!H52+'14.พิบูลย์รักษ์'!H52+'15.หนองหาน'!H52+'16.กุมภวาปี กรอกแค่ปี 69มา'!H52+'17.กู่แก้ว'!H52+'18.บ้านดุง กรอกแค่ปี 69มา'!H52+'19.หนองแสง กรอกแค่ปี 69มา'!H52+'20.บ้านผือ '!H52+'21.โนนสะอาด'!H52</f>
        <v>853185.45</v>
      </c>
      <c r="I52" s="110">
        <f>+'1.อุดรธานี'!I52+'2.เพ็ญ'!I52+'3.ศรีธาตุ'!I52+'4.กุดจับ'!I52+'5.น้ำโสม กรอกมา 12 เดือน'!I52+'6.วังสามหมอ กรอกแค่ปี 69มา'!I52+'7.ไชยวาน'!I52+'8.ห้วยเกิ้ง กรอกแค่ปี 69มา'!I52+'9.ประจักษ์ศิลปาคม'!I52+'10.สร้างคอม กรอกแค่ปี 69มา'!I52+'11.ทุ่งฝน ใส่12เดือนมา'!I52+'12.นายูง กรอกแค่ปี 69มา'!I52+'13.หนองวัวซอ'!I52+'14.พิบูลย์รักษ์'!I52+'15.หนองหาน'!I52+'16.กุมภวาปี กรอกแค่ปี 69มา'!I52+'17.กู่แก้ว'!I52+'18.บ้านดุง กรอกแค่ปี 69มา'!I52+'19.หนองแสง กรอกแค่ปี 69มา'!I52+'20.บ้านผือ '!I52+'21.โนนสะอาด'!I52</f>
        <v>0</v>
      </c>
      <c r="J52" s="110">
        <f>+'1.อุดรธานี'!J52+'2.เพ็ญ'!J52+'3.ศรีธาตุ'!J52+'4.กุดจับ'!J52+'5.น้ำโสม กรอกมา 12 เดือน'!J52+'6.วังสามหมอ กรอกแค่ปี 69มา'!J52+'7.ไชยวาน'!J52+'8.ห้วยเกิ้ง กรอกแค่ปี 69มา'!J52+'9.ประจักษ์ศิลปาคม'!J52+'10.สร้างคอม กรอกแค่ปี 69มา'!J52+'11.ทุ่งฝน ใส่12เดือนมา'!J52+'12.นายูง กรอกแค่ปี 69มา'!J52+'13.หนองวัวซอ'!J52+'14.พิบูลย์รักษ์'!J52+'15.หนองหาน'!J52+'16.กุมภวาปี กรอกแค่ปี 69มา'!J52+'17.กู่แก้ว'!J52+'18.บ้านดุง กรอกแค่ปี 69มา'!J52+'19.หนองแสง กรอกแค่ปี 69มา'!J52+'20.บ้านผือ '!J52+'21.โนนสะอาด'!J52</f>
        <v>631163.05000000005</v>
      </c>
      <c r="K52" s="110">
        <f>+'1.อุดรธานี'!K52+'2.เพ็ญ'!K52+'3.ศรีธาตุ'!K52+'4.กุดจับ'!K52+'5.น้ำโสม กรอกมา 12 เดือน'!K52+'6.วังสามหมอ กรอกแค่ปี 69มา'!K52+'7.ไชยวาน'!K52+'8.ห้วยเกิ้ง กรอกแค่ปี 69มา'!K52+'9.ประจักษ์ศิลปาคม'!K52+'10.สร้างคอม กรอกแค่ปี 69มา'!K52+'11.ทุ่งฝน ใส่12เดือนมา'!K52+'12.นายูง กรอกแค่ปี 69มา'!K52+'13.หนองวัวซอ'!K52+'14.พิบูลย์รักษ์'!K52+'15.หนองหาน'!K52+'16.กุมภวาปี กรอกแค่ปี 69มา'!K52+'17.กู่แก้ว'!K52+'18.บ้านดุง กรอกแค่ปี 69มา'!K52+'19.หนองแสง กรอกแค่ปี 69มา'!K52+'20.บ้านผือ '!K52+'21.โนนสะอาด'!K52</f>
        <v>0</v>
      </c>
      <c r="L52" s="110">
        <f>+'1.อุดรธานี'!L52+'2.เพ็ญ'!L52+'3.ศรีธาตุ'!L52+'4.กุดจับ'!L52+'5.น้ำโสม กรอกมา 12 เดือน'!L52+'6.วังสามหมอ กรอกแค่ปี 69มา'!L52+'7.ไชยวาน'!L52+'8.ห้วยเกิ้ง กรอกแค่ปี 69มา'!L52+'9.ประจักษ์ศิลปาคม'!L52+'10.สร้างคอม กรอกแค่ปี 69มา'!L52+'11.ทุ่งฝน ใส่12เดือนมา'!L52+'12.นายูง กรอกแค่ปี 69มา'!L52+'13.หนองวัวซอ'!L52+'14.พิบูลย์รักษ์'!L52+'15.หนองหาน'!L52+'16.กุมภวาปี กรอกแค่ปี 69มา'!L52+'17.กู่แก้ว'!L52+'18.บ้านดุง กรอกแค่ปี 69มา'!L52+'19.หนองแสง กรอกแค่ปี 69มา'!L52+'20.บ้านผือ '!L52+'21.โนนสะอาด'!L52</f>
        <v>478593.47</v>
      </c>
      <c r="M52" s="110">
        <f>+'1.อุดรธานี'!M52+'2.เพ็ญ'!M52+'3.ศรีธาตุ'!M52+'4.กุดจับ'!M52+'5.น้ำโสม กรอกมา 12 เดือน'!M52+'6.วังสามหมอ กรอกแค่ปี 69มา'!M52+'7.ไชยวาน'!M52+'8.ห้วยเกิ้ง กรอกแค่ปี 69มา'!M52+'9.ประจักษ์ศิลปาคม'!M52+'10.สร้างคอม กรอกแค่ปี 69มา'!M52+'11.ทุ่งฝน ใส่12เดือนมา'!M52+'12.นายูง กรอกแค่ปี 69มา'!M52+'13.หนองวัวซอ'!M52+'14.พิบูลย์รักษ์'!M52+'15.หนองหาน'!M52+'16.กุมภวาปี กรอกแค่ปี 69มา'!M52+'17.กู่แก้ว'!M52+'18.บ้านดุง กรอกแค่ปี 69มา'!M52+'19.หนองแสง กรอกแค่ปี 69มา'!M52+'20.บ้านผือ '!M52+'21.โนนสะอาด'!M52</f>
        <v>0</v>
      </c>
      <c r="N52" s="110">
        <f>+'1.อุดรธานี'!N52+'2.เพ็ญ'!N52+'3.ศรีธาตุ'!N52+'4.กุดจับ'!N52+'5.น้ำโสม กรอกมา 12 เดือน'!N52+'6.วังสามหมอ กรอกแค่ปี 69มา'!N52+'7.ไชยวาน'!N52+'8.ห้วยเกิ้ง กรอกแค่ปี 69มา'!N52+'9.ประจักษ์ศิลปาคม'!N52+'10.สร้างคอม กรอกแค่ปี 69มา'!N52+'11.ทุ่งฝน ใส่12เดือนมา'!N52+'12.นายูง กรอกแค่ปี 69มา'!N52+'13.หนองวัวซอ'!N52+'14.พิบูลย์รักษ์'!N52+'15.หนองหาน'!N52+'16.กุมภวาปี กรอกแค่ปี 69มา'!N52+'17.กู่แก้ว'!N52+'18.บ้านดุง กรอกแค่ปี 69มา'!N52+'19.หนองแสง กรอกแค่ปี 69มา'!N52+'20.บ้านผือ '!N52+'21.โนนสะอาด'!N52</f>
        <v>185617.17</v>
      </c>
      <c r="O52" s="110">
        <f>+'1.อุดรธานี'!O52+'2.เพ็ญ'!O52+'3.ศรีธาตุ'!O52+'4.กุดจับ'!O52+'5.น้ำโสม กรอกมา 12 เดือน'!O52+'6.วังสามหมอ กรอกแค่ปี 69มา'!O52+'7.ไชยวาน'!O52+'8.ห้วยเกิ้ง กรอกแค่ปี 69มา'!O52+'9.ประจักษ์ศิลปาคม'!O52+'10.สร้างคอม กรอกแค่ปี 69มา'!O52+'11.ทุ่งฝน ใส่12เดือนมา'!O52+'12.นายูง กรอกแค่ปี 69มา'!O52+'13.หนองวัวซอ'!O52+'14.พิบูลย์รักษ์'!O52+'15.หนองหาน'!O52+'16.กุมภวาปี กรอกแค่ปี 69มา'!O52+'17.กู่แก้ว'!O52+'18.บ้านดุง กรอกแค่ปี 69มา'!O52+'19.หนองแสง กรอกแค่ปี 69มา'!O52+'20.บ้านผือ '!O52+'21.โนนสะอาด'!O52</f>
        <v>0</v>
      </c>
      <c r="P52" s="110">
        <f>+'1.อุดรธานี'!P52+'2.เพ็ญ'!P52+'3.ศรีธาตุ'!P52+'4.กุดจับ'!P52+'5.น้ำโสม กรอกมา 12 เดือน'!P52+'6.วังสามหมอ กรอกแค่ปี 69มา'!P52+'7.ไชยวาน'!P52+'8.ห้วยเกิ้ง กรอกแค่ปี 69มา'!P52+'9.ประจักษ์ศิลปาคม'!P52+'10.สร้างคอม กรอกแค่ปี 69มา'!P52+'11.ทุ่งฝน ใส่12เดือนมา'!P52+'12.นายูง กรอกแค่ปี 69มา'!P52+'13.หนองวัวซอ'!P52+'14.พิบูลย์รักษ์'!P52+'15.หนองหาน'!P52+'16.กุมภวาปี กรอกแค่ปี 69มา'!P52+'17.กู่แก้ว'!P52+'18.บ้านดุง กรอกแค่ปี 69มา'!P52+'19.หนองแสง กรอกแค่ปี 69มา'!P52+'20.บ้านผือ '!P52+'21.โนนสะอาด'!P52</f>
        <v>415891.97</v>
      </c>
      <c r="Q52" s="110">
        <f>+'1.อุดรธานี'!Q52+'2.เพ็ญ'!Q52+'3.ศรีธาตุ'!Q52+'4.กุดจับ'!Q52+'5.น้ำโสม กรอกมา 12 เดือน'!Q52+'6.วังสามหมอ กรอกแค่ปี 69มา'!Q52+'7.ไชยวาน'!Q52+'8.ห้วยเกิ้ง กรอกแค่ปี 69มา'!Q52+'9.ประจักษ์ศิลปาคม'!Q52+'10.สร้างคอม กรอกแค่ปี 69มา'!Q52+'11.ทุ่งฝน ใส่12เดือนมา'!Q52+'12.นายูง กรอกแค่ปี 69มา'!Q52+'13.หนองวัวซอ'!Q52+'14.พิบูลย์รักษ์'!Q52+'15.หนองหาน'!Q52+'16.กุมภวาปี กรอกแค่ปี 69มา'!Q52+'17.กู่แก้ว'!Q52+'18.บ้านดุง กรอกแค่ปี 69มา'!Q52+'19.หนองแสง กรอกแค่ปี 69มา'!Q52+'20.บ้านผือ '!Q52+'21.โนนสะอาด'!Q52</f>
        <v>0</v>
      </c>
      <c r="R52" s="110">
        <f>+'1.อุดรธานี'!R52+'2.เพ็ญ'!R52+'3.ศรีธาตุ'!R52+'4.กุดจับ'!R52+'5.น้ำโสม กรอกมา 12 เดือน'!R52+'6.วังสามหมอ กรอกแค่ปี 69มา'!R52+'7.ไชยวาน'!R52+'8.ห้วยเกิ้ง กรอกแค่ปี 69มา'!R52+'9.ประจักษ์ศิลปาคม'!R52+'10.สร้างคอม กรอกแค่ปี 69มา'!R52+'11.ทุ่งฝน ใส่12เดือนมา'!R52+'12.นายูง กรอกแค่ปี 69มา'!R52+'13.หนองวัวซอ'!R52+'14.พิบูลย์รักษ์'!R52+'15.หนองหาน'!R52+'16.กุมภวาปี กรอกแค่ปี 69มา'!R52+'17.กู่แก้ว'!R52+'18.บ้านดุง กรอกแค่ปี 69มา'!R52+'19.หนองแสง กรอกแค่ปี 69มา'!R52+'20.บ้านผือ '!R52+'21.โนนสะอาด'!R52</f>
        <v>256410</v>
      </c>
      <c r="S52" s="110">
        <f>+'1.อุดรธานี'!S52+'2.เพ็ญ'!S52+'3.ศรีธาตุ'!S52+'4.กุดจับ'!S52+'5.น้ำโสม กรอกมา 12 เดือน'!S52+'6.วังสามหมอ กรอกแค่ปี 69มา'!S52+'7.ไชยวาน'!S52+'8.ห้วยเกิ้ง กรอกแค่ปี 69มา'!S52+'9.ประจักษ์ศิลปาคม'!S52+'10.สร้างคอม กรอกแค่ปี 69มา'!S52+'11.ทุ่งฝน ใส่12เดือนมา'!S52+'12.นายูง กรอกแค่ปี 69มา'!S52+'13.หนองวัวซอ'!S52+'14.พิบูลย์รักษ์'!S52+'15.หนองหาน'!S52+'16.กุมภวาปี กรอกแค่ปี 69มา'!S52+'17.กู่แก้ว'!S52+'18.บ้านดุง กรอกแค่ปี 69มา'!S52+'19.หนองแสง กรอกแค่ปี 69มา'!S52+'20.บ้านผือ '!S52+'21.โนนสะอาด'!S52</f>
        <v>0</v>
      </c>
      <c r="T52" s="110">
        <f>+'1.อุดรธานี'!T52+'2.เพ็ญ'!T52+'3.ศรีธาตุ'!T52+'4.กุดจับ'!T52+'5.น้ำโสม กรอกมา 12 เดือน'!T52+'6.วังสามหมอ กรอกแค่ปี 69มา'!T52+'7.ไชยวาน'!T52+'8.ห้วยเกิ้ง กรอกแค่ปี 69มา'!T52+'9.ประจักษ์ศิลปาคม'!T52+'10.สร้างคอม กรอกแค่ปี 69มา'!T52+'11.ทุ่งฝน ใส่12เดือนมา'!T52+'12.นายูง กรอกแค่ปี 69มา'!T52+'13.หนองวัวซอ'!T52+'14.พิบูลย์รักษ์'!T52+'15.หนองหาน'!T52+'16.กุมภวาปี กรอกแค่ปี 69มา'!T52+'17.กู่แก้ว'!T52+'18.บ้านดุง กรอกแค่ปี 69มา'!T52+'19.หนองแสง กรอกแค่ปี 69มา'!T52+'20.บ้านผือ '!T52+'21.โนนสะอาด'!T52</f>
        <v>1770775.18</v>
      </c>
      <c r="U52" s="110">
        <f>+'1.อุดรธานี'!U52+'2.เพ็ญ'!U52+'3.ศรีธาตุ'!U52+'4.กุดจับ'!U52+'5.น้ำโสม กรอกมา 12 เดือน'!U52+'6.วังสามหมอ กรอกแค่ปี 69มา'!U52+'7.ไชยวาน'!U52+'8.ห้วยเกิ้ง กรอกแค่ปี 69มา'!U52+'9.ประจักษ์ศิลปาคม'!U52+'10.สร้างคอม กรอกแค่ปี 69มา'!U52+'11.ทุ่งฝน ใส่12เดือนมา'!U52+'12.นายูง กรอกแค่ปี 69มา'!U52+'13.หนองวัวซอ'!U52+'14.พิบูลย์รักษ์'!U52+'15.หนองหาน'!U52+'16.กุมภวาปี กรอกแค่ปี 69มา'!U52+'17.กู่แก้ว'!U52+'18.บ้านดุง กรอกแค่ปี 69มา'!U52+'19.หนองแสง กรอกแค่ปี 69มา'!U52+'20.บ้านผือ '!U52+'21.โนนสะอาด'!U52</f>
        <v>0</v>
      </c>
      <c r="V52" s="110">
        <f>+'1.อุดรธานี'!V52+'2.เพ็ญ'!V52+'3.ศรีธาตุ'!V52+'4.กุดจับ'!V52+'5.น้ำโสม กรอกมา 12 เดือน'!V52+'6.วังสามหมอ กรอกแค่ปี 69มา'!V52+'7.ไชยวาน'!V52+'8.ห้วยเกิ้ง กรอกแค่ปี 69มา'!V52+'9.ประจักษ์ศิลปาคม'!V52+'10.สร้างคอม กรอกแค่ปี 69มา'!V52+'11.ทุ่งฝน ใส่12เดือนมา'!V52+'12.นายูง กรอกแค่ปี 69มา'!V52+'13.หนองวัวซอ'!V52+'14.พิบูลย์รักษ์'!V52+'15.หนองหาน'!V52+'16.กุมภวาปี กรอกแค่ปี 69มา'!V52+'17.กู่แก้ว'!V52+'18.บ้านดุง กรอกแค่ปี 69มา'!V52+'19.หนองแสง กรอกแค่ปี 69มา'!V52+'20.บ้านผือ '!V52+'21.โนนสะอาด'!V52</f>
        <v>829718.79</v>
      </c>
      <c r="W52" s="110">
        <f>+'1.อุดรธานี'!W52+'2.เพ็ญ'!W52+'3.ศรีธาตุ'!W52+'4.กุดจับ'!W52+'5.น้ำโสม กรอกมา 12 เดือน'!W52+'6.วังสามหมอ กรอกแค่ปี 69มา'!W52+'7.ไชยวาน'!W52+'8.ห้วยเกิ้ง กรอกแค่ปี 69มา'!W52+'9.ประจักษ์ศิลปาคม'!W52+'10.สร้างคอม กรอกแค่ปี 69มา'!W52+'11.ทุ่งฝน ใส่12เดือนมา'!W52+'12.นายูง กรอกแค่ปี 69มา'!W52+'13.หนองวัวซอ'!W52+'14.พิบูลย์รักษ์'!W52+'15.หนองหาน'!W52+'16.กุมภวาปี กรอกแค่ปี 69มา'!W52+'17.กู่แก้ว'!W52+'18.บ้านดุง กรอกแค่ปี 69มา'!W52+'19.หนองแสง กรอกแค่ปี 69มา'!W52+'20.บ้านผือ '!W52+'21.โนนสะอาด'!W52</f>
        <v>0</v>
      </c>
      <c r="X52" s="110">
        <f>+'1.อุดรธานี'!X52+'2.เพ็ญ'!X52+'3.ศรีธาตุ'!X52+'4.กุดจับ'!X52+'5.น้ำโสม กรอกมา 12 เดือน'!X52+'6.วังสามหมอ กรอกแค่ปี 69มา'!X52+'7.ไชยวาน'!X52+'8.ห้วยเกิ้ง กรอกแค่ปี 69มา'!X52+'9.ประจักษ์ศิลปาคม'!X52+'10.สร้างคอม กรอกแค่ปี 69มา'!X52+'11.ทุ่งฝน ใส่12เดือนมา'!X52+'12.นายูง กรอกแค่ปี 69มา'!X52+'13.หนองวัวซอ'!X52+'14.พิบูลย์รักษ์'!X52+'15.หนองหาน'!X52+'16.กุมภวาปี กรอกแค่ปี 69มา'!X52+'17.กู่แก้ว'!X52+'18.บ้านดุง กรอกแค่ปี 69มา'!X52+'19.หนองแสง กรอกแค่ปี 69มา'!X52+'20.บ้านผือ '!X52+'21.โนนสะอาด'!X52</f>
        <v>2094038.22</v>
      </c>
      <c r="Y52" s="110">
        <f>+'1.อุดรธานี'!Y52+'2.เพ็ญ'!Y52+'3.ศรีธาตุ'!Y52+'4.กุดจับ'!Y52+'5.น้ำโสม กรอกมา 12 เดือน'!Y52+'6.วังสามหมอ กรอกแค่ปี 69มา'!Y52+'7.ไชยวาน'!Y52+'8.ห้วยเกิ้ง กรอกแค่ปี 69มา'!Y52+'9.ประจักษ์ศิลปาคม'!Y52+'10.สร้างคอม กรอกแค่ปี 69มา'!Y52+'11.ทุ่งฝน ใส่12เดือนมา'!Y52+'12.นายูง กรอกแค่ปี 69มา'!Y52+'13.หนองวัวซอ'!Y52+'14.พิบูลย์รักษ์'!Y52+'15.หนองหาน'!Y52+'16.กุมภวาปี กรอกแค่ปี 69มา'!Y52+'17.กู่แก้ว'!Y52+'18.บ้านดุง กรอกแค่ปี 69มา'!Y52+'19.หนองแสง กรอกแค่ปี 69มา'!Y52+'20.บ้านผือ '!Y52+'21.โนนสะอาด'!Y52</f>
        <v>0</v>
      </c>
      <c r="Z52" s="110">
        <f>+'1.อุดรธานี'!Z52+'2.เพ็ญ'!Z52+'3.ศรีธาตุ'!Z52+'4.กุดจับ'!Z52+'5.น้ำโสม กรอกมา 12 เดือน'!Z52+'6.วังสามหมอ กรอกแค่ปี 69มา'!Z52+'7.ไชยวาน'!Z52+'8.ห้วยเกิ้ง กรอกแค่ปี 69มา'!Z52+'9.ประจักษ์ศิลปาคม'!Z52+'10.สร้างคอม กรอกแค่ปี 69มา'!Z52+'11.ทุ่งฝน ใส่12เดือนมา'!Z52+'12.นายูง กรอกแค่ปี 69มา'!Z52+'13.หนองวัวซอ'!Z52+'14.พิบูลย์รักษ์'!Z52+'15.หนองหาน'!Z52+'16.กุมภวาปี กรอกแค่ปี 69มา'!Z52+'17.กู่แก้ว'!Z52+'18.บ้านดุง กรอกแค่ปี 69มา'!Z52+'19.หนองแสง กรอกแค่ปี 69มา'!Z52+'20.บ้านผือ '!Z52+'21.โนนสะอาด'!Z52</f>
        <v>305850</v>
      </c>
      <c r="AA52" s="110">
        <f>+'1.อุดรธานี'!AA52+'2.เพ็ญ'!AA52+'3.ศรีธาตุ'!AA52+'4.กุดจับ'!AA52+'5.น้ำโสม กรอกมา 12 เดือน'!AA52+'6.วังสามหมอ กรอกแค่ปี 69มา'!AA52+'7.ไชยวาน'!AA52+'8.ห้วยเกิ้ง กรอกแค่ปี 69มา'!AA52+'9.ประจักษ์ศิลปาคม'!AA52+'10.สร้างคอม กรอกแค่ปี 69มา'!AA52+'11.ทุ่งฝน ใส่12เดือนมา'!AA52+'12.นายูง กรอกแค่ปี 69มา'!AA52+'13.หนองวัวซอ'!AA52+'14.พิบูลย์รักษ์'!AA52+'15.หนองหาน'!AA52+'16.กุมภวาปี กรอกแค่ปี 69มา'!AA52+'17.กู่แก้ว'!AA52+'18.บ้านดุง กรอกแค่ปี 69มา'!AA52+'19.หนองแสง กรอกแค่ปี 69มา'!AA52+'20.บ้านผือ '!AA52+'21.โนนสะอาด'!AA52</f>
        <v>0</v>
      </c>
      <c r="AB52" s="110">
        <f>+'1.อุดรธานี'!AB52+'2.เพ็ญ'!AB52+'3.ศรีธาตุ'!AB52+'4.กุดจับ'!AB52+'5.น้ำโสม กรอกมา 12 เดือน'!AB52+'6.วังสามหมอ กรอกแค่ปี 69มา'!AB52+'7.ไชยวาน'!AB52+'8.ห้วยเกิ้ง กรอกแค่ปี 69มา'!AB52+'9.ประจักษ์ศิลปาคม'!AB52+'10.สร้างคอม กรอกแค่ปี 69มา'!AB52+'11.ทุ่งฝน ใส่12เดือนมา'!AB52+'12.นายูง กรอกแค่ปี 69มา'!AB52+'13.หนองวัวซอ'!AB52+'14.พิบูลย์รักษ์'!AB52+'15.หนองหาน'!AB52+'16.กุมภวาปี กรอกแค่ปี 69มา'!AB52+'17.กู่แก้ว'!AB52+'18.บ้านดุง กรอกแค่ปี 69มา'!AB52+'19.หนองแสง กรอกแค่ปี 69มา'!AB52+'20.บ้านผือ '!AB52+'21.โนนสะอาด'!AB52</f>
        <v>4279900.05</v>
      </c>
      <c r="AC52" s="110">
        <f>+'1.อุดรธานี'!AC52+'2.เพ็ญ'!AC52+'3.ศรีธาตุ'!AC52+'4.กุดจับ'!AC52+'5.น้ำโสม กรอกมา 12 เดือน'!AC52+'6.วังสามหมอ กรอกแค่ปี 69มา'!AC52+'7.ไชยวาน'!AC52+'8.ห้วยเกิ้ง กรอกแค่ปี 69มา'!AC52+'9.ประจักษ์ศิลปาคม'!AC52+'10.สร้างคอม กรอกแค่ปี 69มา'!AC52+'11.ทุ่งฝน ใส่12เดือนมา'!AC52+'12.นายูง กรอกแค่ปี 69มา'!AC52+'13.หนองวัวซอ'!AC52+'14.พิบูลย์รักษ์'!AC52+'15.หนองหาน'!AC52+'16.กุมภวาปี กรอกแค่ปี 69มา'!AC52+'17.กู่แก้ว'!AC52+'18.บ้านดุง กรอกแค่ปี 69มา'!AC52+'19.หนองแสง กรอกแค่ปี 69มา'!AC52+'20.บ้านผือ '!AC52+'21.โนนสะอาด'!AC52</f>
        <v>0</v>
      </c>
      <c r="AD52" s="110">
        <f t="shared" si="13"/>
        <v>67463227.75</v>
      </c>
      <c r="AE52" s="111">
        <f t="shared" si="14"/>
        <v>8.8515040098573721</v>
      </c>
      <c r="AF52" s="110">
        <f t="shared" si="15"/>
        <v>694703604.85686982</v>
      </c>
      <c r="AG52" s="111">
        <f t="shared" si="16"/>
        <v>91.148495990142635</v>
      </c>
    </row>
    <row r="53" spans="2:33" ht="24" customHeight="1">
      <c r="B53" s="109"/>
      <c r="C53" s="109"/>
      <c r="D53" s="109" t="s">
        <v>135</v>
      </c>
      <c r="E53" s="110">
        <f>+'1.อุดรธานี'!E53+'2.เพ็ญ'!E53+'3.ศรีธาตุ'!E53+'4.กุดจับ'!E53+'5.น้ำโสม กรอกมา 12 เดือน'!E53+'6.วังสามหมอ กรอกแค่ปี 69มา'!E53+'7.ไชยวาน'!E53+'8.ห้วยเกิ้ง กรอกแค่ปี 69มา'!E53+'9.ประจักษ์ศิลปาคม'!E53+'10.สร้างคอม กรอกแค่ปี 69มา'!E53+'11.ทุ่งฝน ใส่12เดือนมา'!E53+'12.นายูง กรอกแค่ปี 69มา'!E53+'13.หนองวัวซอ'!E53+'14.พิบูลย์รักษ์'!E53+'15.หนองหาน'!E53+'16.กุมภวาปี กรอกแค่ปี 69มา'!E53+'17.กู่แก้ว'!E53+'18.บ้านดุง กรอกแค่ปี 69มา'!E53+'19.หนองแสง กรอกแค่ปี 69มา'!E53+'20.บ้านผือ '!E53+'21.โนนสะอาด'!E53</f>
        <v>70578295.609999999</v>
      </c>
      <c r="F53" s="110" t="e">
        <f>+'1.อุดรธานี'!F53+'2.เพ็ญ'!F53+'3.ศรีธาตุ'!F53+'4.กุดจับ'!F53+'5.น้ำโสม กรอกมา 12 เดือน'!F53+'6.วังสามหมอ กรอกแค่ปี 69มา'!F53+'7.ไชยวาน'!F53+'8.ห้วยเกิ้ง กรอกแค่ปี 69มา'!F53+'9.ประจักษ์ศิลปาคม'!F53+'10.สร้างคอม กรอกแค่ปี 69มา'!F53+'11.ทุ่งฝน ใส่12เดือนมา'!F53+'12.นายูง กรอกแค่ปี 69มา'!F53+'13.หนองวัวซอ'!F53+'14.พิบูลย์รักษ์'!F53+'15.หนองหาน'!F53+'16.กุมภวาปี กรอกแค่ปี 69มา'!F53+'17.กู่แก้ว'!F53+'18.บ้านดุง กรอกแค่ปี 69มา'!F53+'19.หนองแสง กรอกแค่ปี 69มา'!F53+'20.บ้านผือ '!F53+'21.โนนสะอาด'!F53</f>
        <v>#VALUE!</v>
      </c>
      <c r="G53" s="110">
        <f>+'1.อุดรธานี'!G53+'2.เพ็ญ'!G53+'3.ศรีธาตุ'!G53+'4.กุดจับ'!G53+'5.น้ำโสม กรอกมา 12 เดือน'!G53+'6.วังสามหมอ กรอกแค่ปี 69มา'!G53+'7.ไชยวาน'!G53+'8.ห้วยเกิ้ง กรอกแค่ปี 69มา'!G53+'9.ประจักษ์ศิลปาคม'!G53+'10.สร้างคอม กรอกแค่ปี 69มา'!G53+'11.ทุ่งฝน ใส่12เดือนมา'!G53+'12.นายูง กรอกแค่ปี 69มา'!G53+'13.หนองวัวซอ'!G53+'14.พิบูลย์รักษ์'!G53+'15.หนองหาน'!G53+'16.กุมภวาปี กรอกแค่ปี 69มา'!G53+'17.กู่แก้ว'!G53+'18.บ้านดุง กรอกแค่ปี 69มา'!G53+'19.หนองแสง กรอกแค่ปี 69มา'!G53+'20.บ้านผือ '!G53+'21.โนนสะอาด'!G53</f>
        <v>842451.65</v>
      </c>
      <c r="H53" s="110" t="e">
        <f>+'1.อุดรธานี'!H53+'2.เพ็ญ'!H53+'3.ศรีธาตุ'!H53+'4.กุดจับ'!H53+'5.น้ำโสม กรอกมา 12 เดือน'!H53+'6.วังสามหมอ กรอกแค่ปี 69มา'!H53+'7.ไชยวาน'!H53+'8.ห้วยเกิ้ง กรอกแค่ปี 69มา'!H53+'9.ประจักษ์ศิลปาคม'!H53+'10.สร้างคอม กรอกแค่ปี 69มา'!H53+'11.ทุ่งฝน ใส่12เดือนมา'!H53+'12.นายูง กรอกแค่ปี 69มา'!H53+'13.หนองวัวซอ'!H53+'14.พิบูลย์รักษ์'!H53+'15.หนองหาน'!H53+'16.กุมภวาปี กรอกแค่ปี 69มา'!H53+'17.กู่แก้ว'!H53+'18.บ้านดุง กรอกแค่ปี 69มา'!H53+'19.หนองแสง กรอกแค่ปี 69มา'!H53+'20.บ้านผือ '!H53+'21.โนนสะอาด'!H53</f>
        <v>#VALUE!</v>
      </c>
      <c r="I53" s="110">
        <f>+'1.อุดรธานี'!I53+'2.เพ็ญ'!I53+'3.ศรีธาตุ'!I53+'4.กุดจับ'!I53+'5.น้ำโสม กรอกมา 12 เดือน'!I53+'6.วังสามหมอ กรอกแค่ปี 69มา'!I53+'7.ไชยวาน'!I53+'8.ห้วยเกิ้ง กรอกแค่ปี 69มา'!I53+'9.ประจักษ์ศิลปาคม'!I53+'10.สร้างคอม กรอกแค่ปี 69มา'!I53+'11.ทุ่งฝน ใส่12เดือนมา'!I53+'12.นายูง กรอกแค่ปี 69มา'!I53+'13.หนองวัวซอ'!I53+'14.พิบูลย์รักษ์'!I53+'15.หนองหาน'!I53+'16.กุมภวาปี กรอกแค่ปี 69มา'!I53+'17.กู่แก้ว'!I53+'18.บ้านดุง กรอกแค่ปี 69มา'!I53+'19.หนองแสง กรอกแค่ปี 69มา'!I53+'20.บ้านผือ '!I53+'21.โนนสะอาด'!I53</f>
        <v>0</v>
      </c>
      <c r="J53" s="110">
        <f>+'1.อุดรธานี'!J53+'2.เพ็ญ'!J53+'3.ศรีธาตุ'!J53+'4.กุดจับ'!J53+'5.น้ำโสม กรอกมา 12 เดือน'!J53+'6.วังสามหมอ กรอกแค่ปี 69มา'!J53+'7.ไชยวาน'!J53+'8.ห้วยเกิ้ง กรอกแค่ปี 69มา'!J53+'9.ประจักษ์ศิลปาคม'!J53+'10.สร้างคอม กรอกแค่ปี 69มา'!J53+'11.ทุ่งฝน ใส่12เดือนมา'!J53+'12.นายูง กรอกแค่ปี 69มา'!J53+'13.หนองวัวซอ'!J53+'14.พิบูลย์รักษ์'!J53+'15.หนองหาน'!J53+'16.กุมภวาปี กรอกแค่ปี 69มา'!J53+'17.กู่แก้ว'!J53+'18.บ้านดุง กรอกแค่ปี 69มา'!J53+'19.หนองแสง กรอกแค่ปี 69มา'!J53+'20.บ้านผือ '!J53+'21.โนนสะอาด'!J53</f>
        <v>557846.44999999995</v>
      </c>
      <c r="K53" s="110">
        <f>+'1.อุดรธานี'!K53+'2.เพ็ญ'!K53+'3.ศรีธาตุ'!K53+'4.กุดจับ'!K53+'5.น้ำโสม กรอกมา 12 เดือน'!K53+'6.วังสามหมอ กรอกแค่ปี 69มา'!K53+'7.ไชยวาน'!K53+'8.ห้วยเกิ้ง กรอกแค่ปี 69มา'!K53+'9.ประจักษ์ศิลปาคม'!K53+'10.สร้างคอม กรอกแค่ปี 69มา'!K53+'11.ทุ่งฝน ใส่12เดือนมา'!K53+'12.นายูง กรอกแค่ปี 69มา'!K53+'13.หนองวัวซอ'!K53+'14.พิบูลย์รักษ์'!K53+'15.หนองหาน'!K53+'16.กุมภวาปี กรอกแค่ปี 69มา'!K53+'17.กู่แก้ว'!K53+'18.บ้านดุง กรอกแค่ปี 69มา'!K53+'19.หนองแสง กรอกแค่ปี 69มา'!K53+'20.บ้านผือ '!K53+'21.โนนสะอาด'!K53</f>
        <v>0</v>
      </c>
      <c r="L53" s="110">
        <f>+'1.อุดรธานี'!L53+'2.เพ็ญ'!L53+'3.ศรีธาตุ'!L53+'4.กุดจับ'!L53+'5.น้ำโสม กรอกมา 12 เดือน'!L53+'6.วังสามหมอ กรอกแค่ปี 69มา'!L53+'7.ไชยวาน'!L53+'8.ห้วยเกิ้ง กรอกแค่ปี 69มา'!L53+'9.ประจักษ์ศิลปาคม'!L53+'10.สร้างคอม กรอกแค่ปี 69มา'!L53+'11.ทุ่งฝน ใส่12เดือนมา'!L53+'12.นายูง กรอกแค่ปี 69มา'!L53+'13.หนองวัวซอ'!L53+'14.พิบูลย์รักษ์'!L53+'15.หนองหาน'!L53+'16.กุมภวาปี กรอกแค่ปี 69มา'!L53+'17.กู่แก้ว'!L53+'18.บ้านดุง กรอกแค่ปี 69มา'!L53+'19.หนองแสง กรอกแค่ปี 69มา'!L53+'20.บ้านผือ '!L53+'21.โนนสะอาด'!L53</f>
        <v>557846.44999999995</v>
      </c>
      <c r="M53" s="110">
        <f>+'1.อุดรธานี'!M53+'2.เพ็ญ'!M53+'3.ศรีธาตุ'!M53+'4.กุดจับ'!M53+'5.น้ำโสม กรอกมา 12 เดือน'!M53+'6.วังสามหมอ กรอกแค่ปี 69มา'!M53+'7.ไชยวาน'!M53+'8.ห้วยเกิ้ง กรอกแค่ปี 69มา'!M53+'9.ประจักษ์ศิลปาคม'!M53+'10.สร้างคอม กรอกแค่ปี 69มา'!M53+'11.ทุ่งฝน ใส่12เดือนมา'!M53+'12.นายูง กรอกแค่ปี 69มา'!M53+'13.หนองวัวซอ'!M53+'14.พิบูลย์รักษ์'!M53+'15.หนองหาน'!M53+'16.กุมภวาปี กรอกแค่ปี 69มา'!M53+'17.กู่แก้ว'!M53+'18.บ้านดุง กรอกแค่ปี 69มา'!M53+'19.หนองแสง กรอกแค่ปี 69มา'!M53+'20.บ้านผือ '!M53+'21.โนนสะอาด'!M53</f>
        <v>0</v>
      </c>
      <c r="N53" s="110" t="e">
        <f>+'1.อุดรธานี'!N53+'2.เพ็ญ'!N53+'3.ศรีธาตุ'!N53+'4.กุดจับ'!N53+'5.น้ำโสม กรอกมา 12 เดือน'!N53+'6.วังสามหมอ กรอกแค่ปี 69มา'!N53+'7.ไชยวาน'!N53+'8.ห้วยเกิ้ง กรอกแค่ปี 69มา'!N53+'9.ประจักษ์ศิลปาคม'!N53+'10.สร้างคอม กรอกแค่ปี 69มา'!N53+'11.ทุ่งฝน ใส่12เดือนมา'!N53+'12.นายูง กรอกแค่ปี 69มา'!N53+'13.หนองวัวซอ'!N53+'14.พิบูลย์รักษ์'!N53+'15.หนองหาน'!N53+'16.กุมภวาปี กรอกแค่ปี 69มา'!N53+'17.กู่แก้ว'!N53+'18.บ้านดุง กรอกแค่ปี 69มา'!N53+'19.หนองแสง กรอกแค่ปี 69มา'!N53+'20.บ้านผือ '!N53+'21.โนนสะอาด'!N53</f>
        <v>#VALUE!</v>
      </c>
      <c r="O53" s="110">
        <f>+'1.อุดรธานี'!O53+'2.เพ็ญ'!O53+'3.ศรีธาตุ'!O53+'4.กุดจับ'!O53+'5.น้ำโสม กรอกมา 12 เดือน'!O53+'6.วังสามหมอ กรอกแค่ปี 69มา'!O53+'7.ไชยวาน'!O53+'8.ห้วยเกิ้ง กรอกแค่ปี 69มา'!O53+'9.ประจักษ์ศิลปาคม'!O53+'10.สร้างคอม กรอกแค่ปี 69มา'!O53+'11.ทุ่งฝน ใส่12เดือนมา'!O53+'12.นายูง กรอกแค่ปี 69มา'!O53+'13.หนองวัวซอ'!O53+'14.พิบูลย์รักษ์'!O53+'15.หนองหาน'!O53+'16.กุมภวาปี กรอกแค่ปี 69มา'!O53+'17.กู่แก้ว'!O53+'18.บ้านดุง กรอกแค่ปี 69มา'!O53+'19.หนองแสง กรอกแค่ปี 69มา'!O53+'20.บ้านผือ '!O53+'21.โนนสะอาด'!O53</f>
        <v>0</v>
      </c>
      <c r="P53" s="110">
        <f>+'1.อุดรธานี'!P53+'2.เพ็ญ'!P53+'3.ศรีธาตุ'!P53+'4.กุดจับ'!P53+'5.น้ำโสม กรอกมา 12 เดือน'!P53+'6.วังสามหมอ กรอกแค่ปี 69มา'!P53+'7.ไชยวาน'!P53+'8.ห้วยเกิ้ง กรอกแค่ปี 69มา'!P53+'9.ประจักษ์ศิลปาคม'!P53+'10.สร้างคอม กรอกแค่ปี 69มา'!P53+'11.ทุ่งฝน ใส่12เดือนมา'!P53+'12.นายูง กรอกแค่ปี 69มา'!P53+'13.หนองวัวซอ'!P53+'14.พิบูลย์รักษ์'!P53+'15.หนองหาน'!P53+'16.กุมภวาปี กรอกแค่ปี 69มา'!P53+'17.กู่แก้ว'!P53+'18.บ้านดุง กรอกแค่ปี 69มา'!P53+'19.หนองแสง กรอกแค่ปี 69มา'!P53+'20.บ้านผือ '!P53+'21.โนนสะอาด'!P53</f>
        <v>1115692.8999999999</v>
      </c>
      <c r="Q53" s="110">
        <f>+'1.อุดรธานี'!Q53+'2.เพ็ญ'!Q53+'3.ศรีธาตุ'!Q53+'4.กุดจับ'!Q53+'5.น้ำโสม กรอกมา 12 เดือน'!Q53+'6.วังสามหมอ กรอกแค่ปี 69มา'!Q53+'7.ไชยวาน'!Q53+'8.ห้วยเกิ้ง กรอกแค่ปี 69มา'!Q53+'9.ประจักษ์ศิลปาคม'!Q53+'10.สร้างคอม กรอกแค่ปี 69มา'!Q53+'11.ทุ่งฝน ใส่12เดือนมา'!Q53+'12.นายูง กรอกแค่ปี 69มา'!Q53+'13.หนองวัวซอ'!Q53+'14.พิบูลย์รักษ์'!Q53+'15.หนองหาน'!Q53+'16.กุมภวาปี กรอกแค่ปี 69มา'!Q53+'17.กู่แก้ว'!Q53+'18.บ้านดุง กรอกแค่ปี 69มา'!Q53+'19.หนองแสง กรอกแค่ปี 69มา'!Q53+'20.บ้านผือ '!Q53+'21.โนนสะอาด'!Q53</f>
        <v>0</v>
      </c>
      <c r="R53" s="110" t="e">
        <f>+'1.อุดรธานี'!R53+'2.เพ็ญ'!R53+'3.ศรีธาตุ'!R53+'4.กุดจับ'!R53+'5.น้ำโสม กรอกมา 12 เดือน'!R53+'6.วังสามหมอ กรอกแค่ปี 69มา'!R53+'7.ไชยวาน'!R53+'8.ห้วยเกิ้ง กรอกแค่ปี 69มา'!R53+'9.ประจักษ์ศิลปาคม'!R53+'10.สร้างคอม กรอกแค่ปี 69มา'!R53+'11.ทุ่งฝน ใส่12เดือนมา'!R53+'12.นายูง กรอกแค่ปี 69มา'!R53+'13.หนองวัวซอ'!R53+'14.พิบูลย์รักษ์'!R53+'15.หนองหาน'!R53+'16.กุมภวาปี กรอกแค่ปี 69มา'!R53+'17.กู่แก้ว'!R53+'18.บ้านดุง กรอกแค่ปี 69มา'!R53+'19.หนองแสง กรอกแค่ปี 69มา'!R53+'20.บ้านผือ '!R53+'21.โนนสะอาด'!R53</f>
        <v>#VALUE!</v>
      </c>
      <c r="S53" s="110">
        <f>+'1.อุดรธานี'!S53+'2.เพ็ญ'!S53+'3.ศรีธาตุ'!S53+'4.กุดจับ'!S53+'5.น้ำโสม กรอกมา 12 เดือน'!S53+'6.วังสามหมอ กรอกแค่ปี 69มา'!S53+'7.ไชยวาน'!S53+'8.ห้วยเกิ้ง กรอกแค่ปี 69มา'!S53+'9.ประจักษ์ศิลปาคม'!S53+'10.สร้างคอม กรอกแค่ปี 69มา'!S53+'11.ทุ่งฝน ใส่12เดือนมา'!S53+'12.นายูง กรอกแค่ปี 69มา'!S53+'13.หนองวัวซอ'!S53+'14.พิบูลย์รักษ์'!S53+'15.หนองหาน'!S53+'16.กุมภวาปี กรอกแค่ปี 69มา'!S53+'17.กู่แก้ว'!S53+'18.บ้านดุง กรอกแค่ปี 69มา'!S53+'19.หนองแสง กรอกแค่ปี 69มา'!S53+'20.บ้านผือ '!S53+'21.โนนสะอาด'!S53</f>
        <v>0</v>
      </c>
      <c r="T53" s="110" t="e">
        <f>+'1.อุดรธานี'!T53+'2.เพ็ญ'!T53+'3.ศรีธาตุ'!T53+'4.กุดจับ'!T53+'5.น้ำโสม กรอกมา 12 เดือน'!T53+'6.วังสามหมอ กรอกแค่ปี 69มา'!T53+'7.ไชยวาน'!T53+'8.ห้วยเกิ้ง กรอกแค่ปี 69มา'!T53+'9.ประจักษ์ศิลปาคม'!T53+'10.สร้างคอม กรอกแค่ปี 69มา'!T53+'11.ทุ่งฝน ใส่12เดือนมา'!T53+'12.นายูง กรอกแค่ปี 69มา'!T53+'13.หนองวัวซอ'!T53+'14.พิบูลย์รักษ์'!T53+'15.หนองหาน'!T53+'16.กุมภวาปี กรอกแค่ปี 69มา'!T53+'17.กู่แก้ว'!T53+'18.บ้านดุง กรอกแค่ปี 69มา'!T53+'19.หนองแสง กรอกแค่ปี 69มา'!T53+'20.บ้านผือ '!T53+'21.โนนสะอาด'!T53</f>
        <v>#VALUE!</v>
      </c>
      <c r="U53" s="110">
        <f>+'1.อุดรธานี'!U53+'2.เพ็ญ'!U53+'3.ศรีธาตุ'!U53+'4.กุดจับ'!U53+'5.น้ำโสม กรอกมา 12 เดือน'!U53+'6.วังสามหมอ กรอกแค่ปี 69มา'!U53+'7.ไชยวาน'!U53+'8.ห้วยเกิ้ง กรอกแค่ปี 69มา'!U53+'9.ประจักษ์ศิลปาคม'!U53+'10.สร้างคอม กรอกแค่ปี 69มา'!U53+'11.ทุ่งฝน ใส่12เดือนมา'!U53+'12.นายูง กรอกแค่ปี 69มา'!U53+'13.หนองวัวซอ'!U53+'14.พิบูลย์รักษ์'!U53+'15.หนองหาน'!U53+'16.กุมภวาปี กรอกแค่ปี 69มา'!U53+'17.กู่แก้ว'!U53+'18.บ้านดุง กรอกแค่ปี 69มา'!U53+'19.หนองแสง กรอกแค่ปี 69มา'!U53+'20.บ้านผือ '!U53+'21.โนนสะอาด'!U53</f>
        <v>0</v>
      </c>
      <c r="V53" s="110">
        <f>+'1.อุดรธานี'!V53+'2.เพ็ญ'!V53+'3.ศรีธาตุ'!V53+'4.กุดจับ'!V53+'5.น้ำโสม กรอกมา 12 เดือน'!V53+'6.วังสามหมอ กรอกแค่ปี 69มา'!V53+'7.ไชยวาน'!V53+'8.ห้วยเกิ้ง กรอกแค่ปี 69มา'!V53+'9.ประจักษ์ศิลปาคม'!V53+'10.สร้างคอม กรอกแค่ปี 69มา'!V53+'11.ทุ่งฝน ใส่12เดือนมา'!V53+'12.นายูง กรอกแค่ปี 69มา'!V53+'13.หนองวัวซอ'!V53+'14.พิบูลย์รักษ์'!V53+'15.หนองหาน'!V53+'16.กุมภวาปี กรอกแค่ปี 69มา'!V53+'17.กู่แก้ว'!V53+'18.บ้านดุง กรอกแค่ปี 69มา'!V53+'19.หนองแสง กรอกแค่ปี 69มา'!V53+'20.บ้านผือ '!V53+'21.โนนสะอาด'!V53</f>
        <v>1673539.35</v>
      </c>
      <c r="W53" s="110">
        <f>+'1.อุดรธานี'!W53+'2.เพ็ญ'!W53+'3.ศรีธาตุ'!W53+'4.กุดจับ'!W53+'5.น้ำโสม กรอกมา 12 เดือน'!W53+'6.วังสามหมอ กรอกแค่ปี 69มา'!W53+'7.ไชยวาน'!W53+'8.ห้วยเกิ้ง กรอกแค่ปี 69มา'!W53+'9.ประจักษ์ศิลปาคม'!W53+'10.สร้างคอม กรอกแค่ปี 69มา'!W53+'11.ทุ่งฝน ใส่12เดือนมา'!W53+'12.นายูง กรอกแค่ปี 69มา'!W53+'13.หนองวัวซอ'!W53+'14.พิบูลย์รักษ์'!W53+'15.หนองหาน'!W53+'16.กุมภวาปี กรอกแค่ปี 69มา'!W53+'17.กู่แก้ว'!W53+'18.บ้านดุง กรอกแค่ปี 69มา'!W53+'19.หนองแสง กรอกแค่ปี 69มา'!W53+'20.บ้านผือ '!W53+'21.โนนสะอาด'!W53</f>
        <v>0</v>
      </c>
      <c r="X53" s="110">
        <f>+'1.อุดรธานี'!X53+'2.เพ็ญ'!X53+'3.ศรีธาตุ'!X53+'4.กุดจับ'!X53+'5.น้ำโสม กรอกมา 12 เดือน'!X53+'6.วังสามหมอ กรอกแค่ปี 69มา'!X53+'7.ไชยวาน'!X53+'8.ห้วยเกิ้ง กรอกแค่ปี 69มา'!X53+'9.ประจักษ์ศิลปาคม'!X53+'10.สร้างคอม กรอกแค่ปี 69มา'!X53+'11.ทุ่งฝน ใส่12เดือนมา'!X53+'12.นายูง กรอกแค่ปี 69มา'!X53+'13.หนองวัวซอ'!X53+'14.พิบูลย์รักษ์'!X53+'15.หนองหาน'!X53+'16.กุมภวาปี กรอกแค่ปี 69มา'!X53+'17.กู่แก้ว'!X53+'18.บ้านดุง กรอกแค่ปี 69มา'!X53+'19.หนองแสง กรอกแค่ปี 69มา'!X53+'20.บ้านผือ '!X53+'21.โนนสะอาด'!X53</f>
        <v>557846.44999999995</v>
      </c>
      <c r="Y53" s="110">
        <f>+'1.อุดรธานี'!Y53+'2.เพ็ญ'!Y53+'3.ศรีธาตุ'!Y53+'4.กุดจับ'!Y53+'5.น้ำโสม กรอกมา 12 เดือน'!Y53+'6.วังสามหมอ กรอกแค่ปี 69มา'!Y53+'7.ไชยวาน'!Y53+'8.ห้วยเกิ้ง กรอกแค่ปี 69มา'!Y53+'9.ประจักษ์ศิลปาคม'!Y53+'10.สร้างคอม กรอกแค่ปี 69มา'!Y53+'11.ทุ่งฝน ใส่12เดือนมา'!Y53+'12.นายูง กรอกแค่ปี 69มา'!Y53+'13.หนองวัวซอ'!Y53+'14.พิบูลย์รักษ์'!Y53+'15.หนองหาน'!Y53+'16.กุมภวาปี กรอกแค่ปี 69มา'!Y53+'17.กู่แก้ว'!Y53+'18.บ้านดุง กรอกแค่ปี 69มา'!Y53+'19.หนองแสง กรอกแค่ปี 69มา'!Y53+'20.บ้านผือ '!Y53+'21.โนนสะอาด'!Y53</f>
        <v>0</v>
      </c>
      <c r="Z53" s="110">
        <f>+'1.อุดรธานี'!Z53+'2.เพ็ญ'!Z53+'3.ศรีธาตุ'!Z53+'4.กุดจับ'!Z53+'5.น้ำโสม กรอกมา 12 เดือน'!Z53+'6.วังสามหมอ กรอกแค่ปี 69มา'!Z53+'7.ไชยวาน'!Z53+'8.ห้วยเกิ้ง กรอกแค่ปี 69มา'!Z53+'9.ประจักษ์ศิลปาคม'!Z53+'10.สร้างคอม กรอกแค่ปี 69มา'!Z53+'11.ทุ่งฝน ใส่12เดือนมา'!Z53+'12.นายูง กรอกแค่ปี 69มา'!Z53+'13.หนองวัวซอ'!Z53+'14.พิบูลย์รักษ์'!Z53+'15.หนองหาน'!Z53+'16.กุมภวาปี กรอกแค่ปี 69มา'!Z53+'17.กู่แก้ว'!Z53+'18.บ้านดุง กรอกแค่ปี 69มา'!Z53+'19.หนองแสง กรอกแค่ปี 69มา'!Z53+'20.บ้านผือ '!Z53+'21.โนนสะอาด'!Z53</f>
        <v>557846.44999999995</v>
      </c>
      <c r="AA53" s="110">
        <f>+'1.อุดรธานี'!AA53+'2.เพ็ญ'!AA53+'3.ศรีธาตุ'!AA53+'4.กุดจับ'!AA53+'5.น้ำโสม กรอกมา 12 เดือน'!AA53+'6.วังสามหมอ กรอกแค่ปี 69มา'!AA53+'7.ไชยวาน'!AA53+'8.ห้วยเกิ้ง กรอกแค่ปี 69มา'!AA53+'9.ประจักษ์ศิลปาคม'!AA53+'10.สร้างคอม กรอกแค่ปี 69มา'!AA53+'11.ทุ่งฝน ใส่12เดือนมา'!AA53+'12.นายูง กรอกแค่ปี 69มา'!AA53+'13.หนองวัวซอ'!AA53+'14.พิบูลย์รักษ์'!AA53+'15.หนองหาน'!AA53+'16.กุมภวาปี กรอกแค่ปี 69มา'!AA53+'17.กู่แก้ว'!AA53+'18.บ้านดุง กรอกแค่ปี 69มา'!AA53+'19.หนองแสง กรอกแค่ปี 69มา'!AA53+'20.บ้านผือ '!AA53+'21.โนนสะอาด'!AA53</f>
        <v>0</v>
      </c>
      <c r="AB53" s="110">
        <f>+'1.อุดรธานี'!AB53+'2.เพ็ญ'!AB53+'3.ศรีธาตุ'!AB53+'4.กุดจับ'!AB53+'5.น้ำโสม กรอกมา 12 เดือน'!AB53+'6.วังสามหมอ กรอกแค่ปี 69มา'!AB53+'7.ไชยวาน'!AB53+'8.ห้วยเกิ้ง กรอกแค่ปี 69มา'!AB53+'9.ประจักษ์ศิลปาคม'!AB53+'10.สร้างคอม กรอกแค่ปี 69มา'!AB53+'11.ทุ่งฝน ใส่12เดือนมา'!AB53+'12.นายูง กรอกแค่ปี 69มา'!AB53+'13.หนองวัวซอ'!AB53+'14.พิบูลย์รักษ์'!AB53+'15.หนองหาน'!AB53+'16.กุมภวาปี กรอกแค่ปี 69มา'!AB53+'17.กู่แก้ว'!AB53+'18.บ้านดุง กรอกแค่ปี 69มา'!AB53+'19.หนองแสง กรอกแค่ปี 69มา'!AB53+'20.บ้านผือ '!AB53+'21.โนนสะอาด'!AB53</f>
        <v>557846.44999999995</v>
      </c>
      <c r="AC53" s="110">
        <f>+'1.อุดรธานี'!AC53+'2.เพ็ญ'!AC53+'3.ศรีธาตุ'!AC53+'4.กุดจับ'!AC53+'5.น้ำโสม กรอกมา 12 เดือน'!AC53+'6.วังสามหมอ กรอกแค่ปี 69มา'!AC53+'7.ไชยวาน'!AC53+'8.ห้วยเกิ้ง กรอกแค่ปี 69มา'!AC53+'9.ประจักษ์ศิลปาคม'!AC53+'10.สร้างคอม กรอกแค่ปี 69มา'!AC53+'11.ทุ่งฝน ใส่12เดือนมา'!AC53+'12.นายูง กรอกแค่ปี 69มา'!AC53+'13.หนองวัวซอ'!AC53+'14.พิบูลย์รักษ์'!AC53+'15.หนองหาน'!AC53+'16.กุมภวาปี กรอกแค่ปี 69มา'!AC53+'17.กู่แก้ว'!AC53+'18.บ้านดุง กรอกแค่ปี 69มา'!AC53+'19.หนองแสง กรอกแค่ปี 69มา'!AC53+'20.บ้านผือ '!AC53+'21.โนนสะอาด'!AC53</f>
        <v>0</v>
      </c>
      <c r="AD53" s="110" t="e">
        <f t="shared" si="13"/>
        <v>#VALUE!</v>
      </c>
      <c r="AE53" s="111" t="e">
        <f t="shared" si="14"/>
        <v>#VALUE!</v>
      </c>
      <c r="AF53" s="110" t="e">
        <f t="shared" si="15"/>
        <v>#VALUE!</v>
      </c>
      <c r="AG53" s="111" t="e">
        <f t="shared" si="16"/>
        <v>#VALUE!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f>+'1.อุดรธานี'!E56+'2.เพ็ญ'!E56+'3.ศรีธาตุ'!E56+'4.กุดจับ'!E56+'5.น้ำโสม กรอกมา 12 เดือน'!E56+'6.วังสามหมอ กรอกแค่ปี 69มา'!E56+'7.ไชยวาน'!E56+'8.ห้วยเกิ้ง กรอกแค่ปี 69มา'!E56+'9.ประจักษ์ศิลปาคม'!E56+'10.สร้างคอม กรอกแค่ปี 69มา'!E56+'11.ทุ่งฝน ใส่12เดือนมา'!E56+'12.นายูง กรอกแค่ปี 69มา'!E56+'13.หนองวัวซอ'!E56+'14.พิบูลย์รักษ์'!E56+'15.หนองหาน'!E56+'16.กุมภวาปี กรอกแค่ปี 69มา'!E56+'17.กู่แก้ว'!E56+'18.บ้านดุง กรอกแค่ปี 69มา'!E56+'19.หนองแสง กรอกแค่ปี 69มา'!E56+'20.บ้านผือ '!E56+'21.โนนสะอาด'!E56</f>
        <v>121970923.11839999</v>
      </c>
      <c r="F56" s="110" t="e">
        <f>+'1.อุดรธานี'!F56+'2.เพ็ญ'!F56+'3.ศรีธาตุ'!F56+'4.กุดจับ'!F56+'5.น้ำโสม กรอกมา 12 เดือน'!F56+'6.วังสามหมอ กรอกแค่ปี 69มา'!F56+'7.ไชยวาน'!F56+'8.ห้วยเกิ้ง กรอกแค่ปี 69มา'!F56+'9.ประจักษ์ศิลปาคม'!F56+'10.สร้างคอม กรอกแค่ปี 69มา'!F56+'11.ทุ่งฝน ใส่12เดือนมา'!F56+'12.นายูง กรอกแค่ปี 69มา'!F56+'13.หนองวัวซอ'!F56+'14.พิบูลย์รักษ์'!F56+'15.หนองหาน'!F56+'16.กุมภวาปี กรอกแค่ปี 69มา'!F56+'17.กู่แก้ว'!F56+'18.บ้านดุง กรอกแค่ปี 69มา'!F56+'19.หนองแสง กรอกแค่ปี 69มา'!F56+'20.บ้านผือ '!F56+'21.โนนสะอาด'!F56</f>
        <v>#VALUE!</v>
      </c>
      <c r="G56" s="110">
        <f>+'1.อุดรธานี'!G56+'2.เพ็ญ'!G56+'3.ศรีธาตุ'!G56+'4.กุดจับ'!G56+'5.น้ำโสม กรอกมา 12 เดือน'!G56+'6.วังสามหมอ กรอกแค่ปี 69มา'!G56+'7.ไชยวาน'!G56+'8.ห้วยเกิ้ง กรอกแค่ปี 69มา'!G56+'9.ประจักษ์ศิลปาคม'!G56+'10.สร้างคอม กรอกแค่ปี 69มา'!G56+'11.ทุ่งฝน ใส่12เดือนมา'!G56+'12.นายูง กรอกแค่ปี 69มา'!G56+'13.หนองวัวซอ'!G56+'14.พิบูลย์รักษ์'!G56+'15.หนองหาน'!G56+'16.กุมภวาปี กรอกแค่ปี 69มา'!G56+'17.กู่แก้ว'!G56+'18.บ้านดุง กรอกแค่ปี 69มา'!G56+'19.หนองแสง กรอกแค่ปี 69มา'!G56+'20.บ้านผือ '!G56+'21.โนนสะอาด'!G56</f>
        <v>0</v>
      </c>
      <c r="H56" s="110" t="e">
        <f>+'1.อุดรธานี'!H56+'2.เพ็ญ'!H56+'3.ศรีธาตุ'!H56+'4.กุดจับ'!H56+'5.น้ำโสม กรอกมา 12 เดือน'!H56+'6.วังสามหมอ กรอกแค่ปี 69มา'!H56+'7.ไชยวาน'!H56+'8.ห้วยเกิ้ง กรอกแค่ปี 69มา'!H56+'9.ประจักษ์ศิลปาคม'!H56+'10.สร้างคอม กรอกแค่ปี 69มา'!H56+'11.ทุ่งฝน ใส่12เดือนมา'!H56+'12.นายูง กรอกแค่ปี 69มา'!H56+'13.หนองวัวซอ'!H56+'14.พิบูลย์รักษ์'!H56+'15.หนองหาน'!H56+'16.กุมภวาปี กรอกแค่ปี 69มา'!H56+'17.กู่แก้ว'!H56+'18.บ้านดุง กรอกแค่ปี 69มา'!H56+'19.หนองแสง กรอกแค่ปี 69มา'!H56+'20.บ้านผือ '!H56+'21.โนนสะอาด'!H56</f>
        <v>#VALUE!</v>
      </c>
      <c r="I56" s="110">
        <f>+'1.อุดรธานี'!I56+'2.เพ็ญ'!I56+'3.ศรีธาตุ'!I56+'4.กุดจับ'!I56+'5.น้ำโสม กรอกมา 12 เดือน'!I56+'6.วังสามหมอ กรอกแค่ปี 69มา'!I56+'7.ไชยวาน'!I56+'8.ห้วยเกิ้ง กรอกแค่ปี 69มา'!I56+'9.ประจักษ์ศิลปาคม'!I56+'10.สร้างคอม กรอกแค่ปี 69มา'!I56+'11.ทุ่งฝน ใส่12เดือนมา'!I56+'12.นายูง กรอกแค่ปี 69มา'!I56+'13.หนองวัวซอ'!I56+'14.พิบูลย์รักษ์'!I56+'15.หนองหาน'!I56+'16.กุมภวาปี กรอกแค่ปี 69มา'!I56+'17.กู่แก้ว'!I56+'18.บ้านดุง กรอกแค่ปี 69มา'!I56+'19.หนองแสง กรอกแค่ปี 69มา'!I56+'20.บ้านผือ '!I56+'21.โนนสะอาด'!I56</f>
        <v>0</v>
      </c>
      <c r="J56" s="110" t="e">
        <f>+'1.อุดรธานี'!J56+'2.เพ็ญ'!J56+'3.ศรีธาตุ'!J56+'4.กุดจับ'!J56+'5.น้ำโสม กรอกมา 12 เดือน'!J56+'6.วังสามหมอ กรอกแค่ปี 69มา'!J56+'7.ไชยวาน'!J56+'8.ห้วยเกิ้ง กรอกแค่ปี 69มา'!J56+'9.ประจักษ์ศิลปาคม'!J56+'10.สร้างคอม กรอกแค่ปี 69มา'!J56+'11.ทุ่งฝน ใส่12เดือนมา'!J56+'12.นายูง กรอกแค่ปี 69มา'!J56+'13.หนองวัวซอ'!J56+'14.พิบูลย์รักษ์'!J56+'15.หนองหาน'!J56+'16.กุมภวาปี กรอกแค่ปี 69มา'!J56+'17.กู่แก้ว'!J56+'18.บ้านดุง กรอกแค่ปี 69มา'!J56+'19.หนองแสง กรอกแค่ปี 69มา'!J56+'20.บ้านผือ '!J56+'21.โนนสะอาด'!J56</f>
        <v>#VALUE!</v>
      </c>
      <c r="K56" s="110">
        <f>+'1.อุดรธานี'!K56+'2.เพ็ญ'!K56+'3.ศรีธาตุ'!K56+'4.กุดจับ'!K56+'5.น้ำโสม กรอกมา 12 เดือน'!K56+'6.วังสามหมอ กรอกแค่ปี 69มา'!K56+'7.ไชยวาน'!K56+'8.ห้วยเกิ้ง กรอกแค่ปี 69มา'!K56+'9.ประจักษ์ศิลปาคม'!K56+'10.สร้างคอม กรอกแค่ปี 69มา'!K56+'11.ทุ่งฝน ใส่12เดือนมา'!K56+'12.นายูง กรอกแค่ปี 69มา'!K56+'13.หนองวัวซอ'!K56+'14.พิบูลย์รักษ์'!K56+'15.หนองหาน'!K56+'16.กุมภวาปี กรอกแค่ปี 69มา'!K56+'17.กู่แก้ว'!K56+'18.บ้านดุง กรอกแค่ปี 69มา'!K56+'19.หนองแสง กรอกแค่ปี 69มา'!K56+'20.บ้านผือ '!K56+'21.โนนสะอาด'!K56</f>
        <v>0</v>
      </c>
      <c r="L56" s="110" t="e">
        <f>+'1.อุดรธานี'!L56+'2.เพ็ญ'!L56+'3.ศรีธาตุ'!L56+'4.กุดจับ'!L56+'5.น้ำโสม กรอกมา 12 เดือน'!L56+'6.วังสามหมอ กรอกแค่ปี 69มา'!L56+'7.ไชยวาน'!L56+'8.ห้วยเกิ้ง กรอกแค่ปี 69มา'!L56+'9.ประจักษ์ศิลปาคม'!L56+'10.สร้างคอม กรอกแค่ปี 69มา'!L56+'11.ทุ่งฝน ใส่12เดือนมา'!L56+'12.นายูง กรอกแค่ปี 69มา'!L56+'13.หนองวัวซอ'!L56+'14.พิบูลย์รักษ์'!L56+'15.หนองหาน'!L56+'16.กุมภวาปี กรอกแค่ปี 69มา'!L56+'17.กู่แก้ว'!L56+'18.บ้านดุง กรอกแค่ปี 69มา'!L56+'19.หนองแสง กรอกแค่ปี 69มา'!L56+'20.บ้านผือ '!L56+'21.โนนสะอาด'!L56</f>
        <v>#VALUE!</v>
      </c>
      <c r="M56" s="110">
        <f>+'1.อุดรธานี'!M56+'2.เพ็ญ'!M56+'3.ศรีธาตุ'!M56+'4.กุดจับ'!M56+'5.น้ำโสม กรอกมา 12 เดือน'!M56+'6.วังสามหมอ กรอกแค่ปี 69มา'!M56+'7.ไชยวาน'!M56+'8.ห้วยเกิ้ง กรอกแค่ปี 69มา'!M56+'9.ประจักษ์ศิลปาคม'!M56+'10.สร้างคอม กรอกแค่ปี 69มา'!M56+'11.ทุ่งฝน ใส่12เดือนมา'!M56+'12.นายูง กรอกแค่ปี 69มา'!M56+'13.หนองวัวซอ'!M56+'14.พิบูลย์รักษ์'!M56+'15.หนองหาน'!M56+'16.กุมภวาปี กรอกแค่ปี 69มา'!M56+'17.กู่แก้ว'!M56+'18.บ้านดุง กรอกแค่ปี 69มา'!M56+'19.หนองแสง กรอกแค่ปี 69มา'!M56+'20.บ้านผือ '!M56+'21.โนนสะอาด'!M56</f>
        <v>0</v>
      </c>
      <c r="N56" s="110" t="e">
        <f>+'1.อุดรธานี'!N56+'2.เพ็ญ'!N56+'3.ศรีธาตุ'!N56+'4.กุดจับ'!N56+'5.น้ำโสม กรอกมา 12 เดือน'!N56+'6.วังสามหมอ กรอกแค่ปี 69มา'!N56+'7.ไชยวาน'!N56+'8.ห้วยเกิ้ง กรอกแค่ปี 69มา'!N56+'9.ประจักษ์ศิลปาคม'!N56+'10.สร้างคอม กรอกแค่ปี 69มา'!N56+'11.ทุ่งฝน ใส่12เดือนมา'!N56+'12.นายูง กรอกแค่ปี 69มา'!N56+'13.หนองวัวซอ'!N56+'14.พิบูลย์รักษ์'!N56+'15.หนองหาน'!N56+'16.กุมภวาปี กรอกแค่ปี 69มา'!N56+'17.กู่แก้ว'!N56+'18.บ้านดุง กรอกแค่ปี 69มา'!N56+'19.หนองแสง กรอกแค่ปี 69มา'!N56+'20.บ้านผือ '!N56+'21.โนนสะอาด'!N56</f>
        <v>#VALUE!</v>
      </c>
      <c r="O56" s="110">
        <f>+'1.อุดรธานี'!O56+'2.เพ็ญ'!O56+'3.ศรีธาตุ'!O56+'4.กุดจับ'!O56+'5.น้ำโสม กรอกมา 12 เดือน'!O56+'6.วังสามหมอ กรอกแค่ปี 69มา'!O56+'7.ไชยวาน'!O56+'8.ห้วยเกิ้ง กรอกแค่ปี 69มา'!O56+'9.ประจักษ์ศิลปาคม'!O56+'10.สร้างคอม กรอกแค่ปี 69มา'!O56+'11.ทุ่งฝน ใส่12เดือนมา'!O56+'12.นายูง กรอกแค่ปี 69มา'!O56+'13.หนองวัวซอ'!O56+'14.พิบูลย์รักษ์'!O56+'15.หนองหาน'!O56+'16.กุมภวาปี กรอกแค่ปี 69มา'!O56+'17.กู่แก้ว'!O56+'18.บ้านดุง กรอกแค่ปี 69มา'!O56+'19.หนองแสง กรอกแค่ปี 69มา'!O56+'20.บ้านผือ '!O56+'21.โนนสะอาด'!O56</f>
        <v>0</v>
      </c>
      <c r="P56" s="110" t="e">
        <f>+'1.อุดรธานี'!P56+'2.เพ็ญ'!P56+'3.ศรีธาตุ'!P56+'4.กุดจับ'!P56+'5.น้ำโสม กรอกมา 12 เดือน'!P56+'6.วังสามหมอ กรอกแค่ปี 69มา'!P56+'7.ไชยวาน'!P56+'8.ห้วยเกิ้ง กรอกแค่ปี 69มา'!P56+'9.ประจักษ์ศิลปาคม'!P56+'10.สร้างคอม กรอกแค่ปี 69มา'!P56+'11.ทุ่งฝน ใส่12เดือนมา'!P56+'12.นายูง กรอกแค่ปี 69มา'!P56+'13.หนองวัวซอ'!P56+'14.พิบูลย์รักษ์'!P56+'15.หนองหาน'!P56+'16.กุมภวาปี กรอกแค่ปี 69มา'!P56+'17.กู่แก้ว'!P56+'18.บ้านดุง กรอกแค่ปี 69มา'!P56+'19.หนองแสง กรอกแค่ปี 69มา'!P56+'20.บ้านผือ '!P56+'21.โนนสะอาด'!P56</f>
        <v>#VALUE!</v>
      </c>
      <c r="Q56" s="110">
        <f>+'1.อุดรธานี'!Q56+'2.เพ็ญ'!Q56+'3.ศรีธาตุ'!Q56+'4.กุดจับ'!Q56+'5.น้ำโสม กรอกมา 12 เดือน'!Q56+'6.วังสามหมอ กรอกแค่ปี 69มา'!Q56+'7.ไชยวาน'!Q56+'8.ห้วยเกิ้ง กรอกแค่ปี 69มา'!Q56+'9.ประจักษ์ศิลปาคม'!Q56+'10.สร้างคอม กรอกแค่ปี 69มา'!Q56+'11.ทุ่งฝน ใส่12เดือนมา'!Q56+'12.นายูง กรอกแค่ปี 69มา'!Q56+'13.หนองวัวซอ'!Q56+'14.พิบูลย์รักษ์'!Q56+'15.หนองหาน'!Q56+'16.กุมภวาปี กรอกแค่ปี 69มา'!Q56+'17.กู่แก้ว'!Q56+'18.บ้านดุง กรอกแค่ปี 69มา'!Q56+'19.หนองแสง กรอกแค่ปี 69มา'!Q56+'20.บ้านผือ '!Q56+'21.โนนสะอาด'!Q56</f>
        <v>0</v>
      </c>
      <c r="R56" s="110">
        <f>+'1.อุดรธานี'!R56+'2.เพ็ญ'!R56+'3.ศรีธาตุ'!R56+'4.กุดจับ'!R56+'5.น้ำโสม กรอกมา 12 เดือน'!R56+'6.วังสามหมอ กรอกแค่ปี 69มา'!R56+'7.ไชยวาน'!R56+'8.ห้วยเกิ้ง กรอกแค่ปี 69มา'!R56+'9.ประจักษ์ศิลปาคม'!R56+'10.สร้างคอม กรอกแค่ปี 69มา'!R56+'11.ทุ่งฝน ใส่12เดือนมา'!R56+'12.นายูง กรอกแค่ปี 69มา'!R56+'13.หนองวัวซอ'!R56+'14.พิบูลย์รักษ์'!R56+'15.หนองหาน'!R56+'16.กุมภวาปี กรอกแค่ปี 69มา'!R56+'17.กู่แก้ว'!R56+'18.บ้านดุง กรอกแค่ปี 69มา'!R56+'19.หนองแสง กรอกแค่ปี 69มา'!R56+'20.บ้านผือ '!R56+'21.โนนสะอาด'!R56</f>
        <v>3257714</v>
      </c>
      <c r="S56" s="110">
        <f>+'1.อุดรธานี'!S56+'2.เพ็ญ'!S56+'3.ศรีธาตุ'!S56+'4.กุดจับ'!S56+'5.น้ำโสม กรอกมา 12 เดือน'!S56+'6.วังสามหมอ กรอกแค่ปี 69มา'!S56+'7.ไชยวาน'!S56+'8.ห้วยเกิ้ง กรอกแค่ปี 69มา'!S56+'9.ประจักษ์ศิลปาคม'!S56+'10.สร้างคอม กรอกแค่ปี 69มา'!S56+'11.ทุ่งฝน ใส่12เดือนมา'!S56+'12.นายูง กรอกแค่ปี 69มา'!S56+'13.หนองวัวซอ'!S56+'14.พิบูลย์รักษ์'!S56+'15.หนองหาน'!S56+'16.กุมภวาปี กรอกแค่ปี 69มา'!S56+'17.กู่แก้ว'!S56+'18.บ้านดุง กรอกแค่ปี 69มา'!S56+'19.หนองแสง กรอกแค่ปี 69มา'!S56+'20.บ้านผือ '!S56+'21.โนนสะอาด'!S56</f>
        <v>0</v>
      </c>
      <c r="T56" s="110">
        <f>+'1.อุดรธานี'!T56+'2.เพ็ญ'!T56+'3.ศรีธาตุ'!T56+'4.กุดจับ'!T56+'5.น้ำโสม กรอกมา 12 เดือน'!T56+'6.วังสามหมอ กรอกแค่ปี 69มา'!T56+'7.ไชยวาน'!T56+'8.ห้วยเกิ้ง กรอกแค่ปี 69มา'!T56+'9.ประจักษ์ศิลปาคม'!T56+'10.สร้างคอม กรอกแค่ปี 69มา'!T56+'11.ทุ่งฝน ใส่12เดือนมา'!T56+'12.นายูง กรอกแค่ปี 69มา'!T56+'13.หนองวัวซอ'!T56+'14.พิบูลย์รักษ์'!T56+'15.หนองหาน'!T56+'16.กุมภวาปี กรอกแค่ปี 69มา'!T56+'17.กู่แก้ว'!T56+'18.บ้านดุง กรอกแค่ปี 69มา'!T56+'19.หนองแสง กรอกแค่ปี 69มา'!T56+'20.บ้านผือ '!T56+'21.โนนสะอาด'!T56</f>
        <v>869900</v>
      </c>
      <c r="U56" s="110">
        <f>+'1.อุดรธานี'!U56+'2.เพ็ญ'!U56+'3.ศรีธาตุ'!U56+'4.กุดจับ'!U56+'5.น้ำโสม กรอกมา 12 เดือน'!U56+'6.วังสามหมอ กรอกแค่ปี 69มา'!U56+'7.ไชยวาน'!U56+'8.ห้วยเกิ้ง กรอกแค่ปี 69มา'!U56+'9.ประจักษ์ศิลปาคม'!U56+'10.สร้างคอม กรอกแค่ปี 69มา'!U56+'11.ทุ่งฝน ใส่12เดือนมา'!U56+'12.นายูง กรอกแค่ปี 69มา'!U56+'13.หนองวัวซอ'!U56+'14.พิบูลย์รักษ์'!U56+'15.หนองหาน'!U56+'16.กุมภวาปี กรอกแค่ปี 69มา'!U56+'17.กู่แก้ว'!U56+'18.บ้านดุง กรอกแค่ปี 69มา'!U56+'19.หนองแสง กรอกแค่ปี 69มา'!U56+'20.บ้านผือ '!U56+'21.โนนสะอาด'!U56</f>
        <v>0</v>
      </c>
      <c r="V56" s="110" t="e">
        <f>+'1.อุดรธานี'!V56+'2.เพ็ญ'!V56+'3.ศรีธาตุ'!V56+'4.กุดจับ'!V56+'5.น้ำโสม กรอกมา 12 เดือน'!V56+'6.วังสามหมอ กรอกแค่ปี 69มา'!V56+'7.ไชยวาน'!V56+'8.ห้วยเกิ้ง กรอกแค่ปี 69มา'!V56+'9.ประจักษ์ศิลปาคม'!V56+'10.สร้างคอม กรอกแค่ปี 69มา'!V56+'11.ทุ่งฝน ใส่12เดือนมา'!V56+'12.นายูง กรอกแค่ปี 69มา'!V56+'13.หนองวัวซอ'!V56+'14.พิบูลย์รักษ์'!V56+'15.หนองหาน'!V56+'16.กุมภวาปี กรอกแค่ปี 69มา'!V56+'17.กู่แก้ว'!V56+'18.บ้านดุง กรอกแค่ปี 69มา'!V56+'19.หนองแสง กรอกแค่ปี 69มา'!V56+'20.บ้านผือ '!V56+'21.โนนสะอาด'!V56</f>
        <v>#VALUE!</v>
      </c>
      <c r="W56" s="110">
        <f>+'1.อุดรธานี'!W56+'2.เพ็ญ'!W56+'3.ศรีธาตุ'!W56+'4.กุดจับ'!W56+'5.น้ำโสม กรอกมา 12 เดือน'!W56+'6.วังสามหมอ กรอกแค่ปี 69มา'!W56+'7.ไชยวาน'!W56+'8.ห้วยเกิ้ง กรอกแค่ปี 69มา'!W56+'9.ประจักษ์ศิลปาคม'!W56+'10.สร้างคอม กรอกแค่ปี 69มา'!W56+'11.ทุ่งฝน ใส่12เดือนมา'!W56+'12.นายูง กรอกแค่ปี 69มา'!W56+'13.หนองวัวซอ'!W56+'14.พิบูลย์รักษ์'!W56+'15.หนองหาน'!W56+'16.กุมภวาปี กรอกแค่ปี 69มา'!W56+'17.กู่แก้ว'!W56+'18.บ้านดุง กรอกแค่ปี 69มา'!W56+'19.หนองแสง กรอกแค่ปี 69มา'!W56+'20.บ้านผือ '!W56+'21.โนนสะอาด'!W56</f>
        <v>0</v>
      </c>
      <c r="X56" s="110" t="e">
        <f>+'1.อุดรธานี'!X56+'2.เพ็ญ'!X56+'3.ศรีธาตุ'!X56+'4.กุดจับ'!X56+'5.น้ำโสม กรอกมา 12 เดือน'!X56+'6.วังสามหมอ กรอกแค่ปี 69มา'!X56+'7.ไชยวาน'!X56+'8.ห้วยเกิ้ง กรอกแค่ปี 69มา'!X56+'9.ประจักษ์ศิลปาคม'!X56+'10.สร้างคอม กรอกแค่ปี 69มา'!X56+'11.ทุ่งฝน ใส่12เดือนมา'!X56+'12.นายูง กรอกแค่ปี 69มา'!X56+'13.หนองวัวซอ'!X56+'14.พิบูลย์รักษ์'!X56+'15.หนองหาน'!X56+'16.กุมภวาปี กรอกแค่ปี 69มา'!X56+'17.กู่แก้ว'!X56+'18.บ้านดุง กรอกแค่ปี 69มา'!X56+'19.หนองแสง กรอกแค่ปี 69มา'!X56+'20.บ้านผือ '!X56+'21.โนนสะอาด'!X56</f>
        <v>#VALUE!</v>
      </c>
      <c r="Y56" s="110">
        <f>+'1.อุดรธานี'!Y56+'2.เพ็ญ'!Y56+'3.ศรีธาตุ'!Y56+'4.กุดจับ'!Y56+'5.น้ำโสม กรอกมา 12 เดือน'!Y56+'6.วังสามหมอ กรอกแค่ปี 69มา'!Y56+'7.ไชยวาน'!Y56+'8.ห้วยเกิ้ง กรอกแค่ปี 69มา'!Y56+'9.ประจักษ์ศิลปาคม'!Y56+'10.สร้างคอม กรอกแค่ปี 69มา'!Y56+'11.ทุ่งฝน ใส่12เดือนมา'!Y56+'12.นายูง กรอกแค่ปี 69มา'!Y56+'13.หนองวัวซอ'!Y56+'14.พิบูลย์รักษ์'!Y56+'15.หนองหาน'!Y56+'16.กุมภวาปี กรอกแค่ปี 69มา'!Y56+'17.กู่แก้ว'!Y56+'18.บ้านดุง กรอกแค่ปี 69มา'!Y56+'19.หนองแสง กรอกแค่ปี 69มา'!Y56+'20.บ้านผือ '!Y56+'21.โนนสะอาด'!Y56</f>
        <v>0</v>
      </c>
      <c r="Z56" s="110" t="e">
        <f>+'1.อุดรธานี'!Z56+'2.เพ็ญ'!Z56+'3.ศรีธาตุ'!Z56+'4.กุดจับ'!Z56+'5.น้ำโสม กรอกมา 12 เดือน'!Z56+'6.วังสามหมอ กรอกแค่ปี 69มา'!Z56+'7.ไชยวาน'!Z56+'8.ห้วยเกิ้ง กรอกแค่ปี 69มา'!Z56+'9.ประจักษ์ศิลปาคม'!Z56+'10.สร้างคอม กรอกแค่ปี 69มา'!Z56+'11.ทุ่งฝน ใส่12เดือนมา'!Z56+'12.นายูง กรอกแค่ปี 69มา'!Z56+'13.หนองวัวซอ'!Z56+'14.พิบูลย์รักษ์'!Z56+'15.หนองหาน'!Z56+'16.กุมภวาปี กรอกแค่ปี 69มา'!Z56+'17.กู่แก้ว'!Z56+'18.บ้านดุง กรอกแค่ปี 69มา'!Z56+'19.หนองแสง กรอกแค่ปี 69มา'!Z56+'20.บ้านผือ '!Z56+'21.โนนสะอาด'!Z56</f>
        <v>#VALUE!</v>
      </c>
      <c r="AA56" s="110">
        <f>+'1.อุดรธานี'!AA56+'2.เพ็ญ'!AA56+'3.ศรีธาตุ'!AA56+'4.กุดจับ'!AA56+'5.น้ำโสม กรอกมา 12 เดือน'!AA56+'6.วังสามหมอ กรอกแค่ปี 69มา'!AA56+'7.ไชยวาน'!AA56+'8.ห้วยเกิ้ง กรอกแค่ปี 69มา'!AA56+'9.ประจักษ์ศิลปาคม'!AA56+'10.สร้างคอม กรอกแค่ปี 69มา'!AA56+'11.ทุ่งฝน ใส่12เดือนมา'!AA56+'12.นายูง กรอกแค่ปี 69มา'!AA56+'13.หนองวัวซอ'!AA56+'14.พิบูลย์รักษ์'!AA56+'15.หนองหาน'!AA56+'16.กุมภวาปี กรอกแค่ปี 69มา'!AA56+'17.กู่แก้ว'!AA56+'18.บ้านดุง กรอกแค่ปี 69มา'!AA56+'19.หนองแสง กรอกแค่ปี 69มา'!AA56+'20.บ้านผือ '!AA56+'21.โนนสะอาด'!AA56</f>
        <v>0</v>
      </c>
      <c r="AB56" s="110" t="e">
        <f>+'1.อุดรธานี'!AB56+'2.เพ็ญ'!AB56+'3.ศรีธาตุ'!AB56+'4.กุดจับ'!AB56+'5.น้ำโสม กรอกมา 12 เดือน'!AB56+'6.วังสามหมอ กรอกแค่ปี 69มา'!AB56+'7.ไชยวาน'!AB56+'8.ห้วยเกิ้ง กรอกแค่ปี 69มา'!AB56+'9.ประจักษ์ศิลปาคม'!AB56+'10.สร้างคอม กรอกแค่ปี 69มา'!AB56+'11.ทุ่งฝน ใส่12เดือนมา'!AB56+'12.นายูง กรอกแค่ปี 69มา'!AB56+'13.หนองวัวซอ'!AB56+'14.พิบูลย์รักษ์'!AB56+'15.หนองหาน'!AB56+'16.กุมภวาปี กรอกแค่ปี 69มา'!AB56+'17.กู่แก้ว'!AB56+'18.บ้านดุง กรอกแค่ปี 69มา'!AB56+'19.หนองแสง กรอกแค่ปี 69มา'!AB56+'20.บ้านผือ '!AB56+'21.โนนสะอาด'!AB56</f>
        <v>#VALUE!</v>
      </c>
      <c r="AC56" s="110">
        <f>+'1.อุดรธานี'!AC56+'2.เพ็ญ'!AC56+'3.ศรีธาตุ'!AC56+'4.กุดจับ'!AC56+'5.น้ำโสม กรอกมา 12 เดือน'!AC56+'6.วังสามหมอ กรอกแค่ปี 69มา'!AC56+'7.ไชยวาน'!AC56+'8.ห้วยเกิ้ง กรอกแค่ปี 69มา'!AC56+'9.ประจักษ์ศิลปาคม'!AC56+'10.สร้างคอม กรอกแค่ปี 69มา'!AC56+'11.ทุ่งฝน ใส่12เดือนมา'!AC56+'12.นายูง กรอกแค่ปี 69มา'!AC56+'13.หนองวัวซอ'!AC56+'14.พิบูลย์รักษ์'!AC56+'15.หนองหาน'!AC56+'16.กุมภวาปี กรอกแค่ปี 69มา'!AC56+'17.กู่แก้ว'!AC56+'18.บ้านดุง กรอกแค่ปี 69มา'!AC56+'19.หนองแสง กรอกแค่ปี 69มา'!AC56+'20.บ้านผือ '!AC56+'21.โนนสะอาด'!AC56</f>
        <v>0</v>
      </c>
      <c r="AD56" s="110" t="e">
        <f t="shared" ref="AD56:AD58" si="17">SUM(F56:AC56)</f>
        <v>#VALUE!</v>
      </c>
      <c r="AE56" s="111" t="e">
        <f t="shared" ref="AE56:AE58" si="18">+AD56*100/E56</f>
        <v>#VALUE!</v>
      </c>
      <c r="AF56" s="110" t="e">
        <f t="shared" ref="AF56:AF58" si="19">+E56-AD56</f>
        <v>#VALUE!</v>
      </c>
      <c r="AG56" s="111" t="e">
        <f t="shared" ref="AG56:AG58" si="20">+AF56*100/E56</f>
        <v>#VALUE!</v>
      </c>
    </row>
    <row r="57" spans="2:33" ht="24" customHeight="1">
      <c r="B57" s="109"/>
      <c r="C57" s="109"/>
      <c r="D57" s="109" t="s">
        <v>137</v>
      </c>
      <c r="E57" s="110">
        <f>+'1.อุดรธานี'!E57+'2.เพ็ญ'!E57+'3.ศรีธาตุ'!E57+'4.กุดจับ'!E57+'5.น้ำโสม กรอกมา 12 เดือน'!E57+'6.วังสามหมอ กรอกแค่ปี 69มา'!E57+'7.ไชยวาน'!E57+'8.ห้วยเกิ้ง กรอกแค่ปี 69มา'!E57+'9.ประจักษ์ศิลปาคม'!E57+'10.สร้างคอม กรอกแค่ปี 69มา'!E57+'11.ทุ่งฝน ใส่12เดือนมา'!E57+'12.นายูง กรอกแค่ปี 69มา'!E57+'13.หนองวัวซอ'!E57+'14.พิบูลย์รักษ์'!E57+'15.หนองหาน'!E57+'16.กุมภวาปี กรอกแค่ปี 69มา'!E57+'17.กู่แก้ว'!E57+'18.บ้านดุง กรอกแค่ปี 69มา'!E57+'19.หนองแสง กรอกแค่ปี 69มา'!E57+'20.บ้านผือ '!E57+'21.โนนสะอาด'!E57</f>
        <v>12860900</v>
      </c>
      <c r="F57" s="110" t="e">
        <f>+'1.อุดรธานี'!F57+'2.เพ็ญ'!F57+'3.ศรีธาตุ'!F57+'4.กุดจับ'!F57+'5.น้ำโสม กรอกมา 12 เดือน'!F57+'6.วังสามหมอ กรอกแค่ปี 69มา'!F57+'7.ไชยวาน'!F57+'8.ห้วยเกิ้ง กรอกแค่ปี 69มา'!F57+'9.ประจักษ์ศิลปาคม'!F57+'10.สร้างคอม กรอกแค่ปี 69มา'!F57+'11.ทุ่งฝน ใส่12เดือนมา'!F57+'12.นายูง กรอกแค่ปี 69มา'!F57+'13.หนองวัวซอ'!F57+'14.พิบูลย์รักษ์'!F57+'15.หนองหาน'!F57+'16.กุมภวาปี กรอกแค่ปี 69มา'!F57+'17.กู่แก้ว'!F57+'18.บ้านดุง กรอกแค่ปี 69มา'!F57+'19.หนองแสง กรอกแค่ปี 69มา'!F57+'20.บ้านผือ '!F57+'21.โนนสะอาด'!F57</f>
        <v>#VALUE!</v>
      </c>
      <c r="G57" s="110">
        <f>+'1.อุดรธานี'!G57+'2.เพ็ญ'!G57+'3.ศรีธาตุ'!G57+'4.กุดจับ'!G57+'5.น้ำโสม กรอกมา 12 เดือน'!G57+'6.วังสามหมอ กรอกแค่ปี 69มา'!G57+'7.ไชยวาน'!G57+'8.ห้วยเกิ้ง กรอกแค่ปี 69มา'!G57+'9.ประจักษ์ศิลปาคม'!G57+'10.สร้างคอม กรอกแค่ปี 69มา'!G57+'11.ทุ่งฝน ใส่12เดือนมา'!G57+'12.นายูง กรอกแค่ปี 69มา'!G57+'13.หนองวัวซอ'!G57+'14.พิบูลย์รักษ์'!G57+'15.หนองหาน'!G57+'16.กุมภวาปี กรอกแค่ปี 69มา'!G57+'17.กู่แก้ว'!G57+'18.บ้านดุง กรอกแค่ปี 69มา'!G57+'19.หนองแสง กรอกแค่ปี 69มา'!G57+'20.บ้านผือ '!G57+'21.โนนสะอาด'!G57</f>
        <v>0</v>
      </c>
      <c r="H57" s="110" t="e">
        <f>+'1.อุดรธานี'!H57+'2.เพ็ญ'!H57+'3.ศรีธาตุ'!H57+'4.กุดจับ'!H57+'5.น้ำโสม กรอกมา 12 เดือน'!H57+'6.วังสามหมอ กรอกแค่ปี 69มา'!H57+'7.ไชยวาน'!H57+'8.ห้วยเกิ้ง กรอกแค่ปี 69มา'!H57+'9.ประจักษ์ศิลปาคม'!H57+'10.สร้างคอม กรอกแค่ปี 69มา'!H57+'11.ทุ่งฝน ใส่12เดือนมา'!H57+'12.นายูง กรอกแค่ปี 69มา'!H57+'13.หนองวัวซอ'!H57+'14.พิบูลย์รักษ์'!H57+'15.หนองหาน'!H57+'16.กุมภวาปี กรอกแค่ปี 69มา'!H57+'17.กู่แก้ว'!H57+'18.บ้านดุง กรอกแค่ปี 69มา'!H57+'19.หนองแสง กรอกแค่ปี 69มา'!H57+'20.บ้านผือ '!H57+'21.โนนสะอาด'!H57</f>
        <v>#VALUE!</v>
      </c>
      <c r="I57" s="110">
        <f>+'1.อุดรธานี'!I57+'2.เพ็ญ'!I57+'3.ศรีธาตุ'!I57+'4.กุดจับ'!I57+'5.น้ำโสม กรอกมา 12 เดือน'!I57+'6.วังสามหมอ กรอกแค่ปี 69มา'!I57+'7.ไชยวาน'!I57+'8.ห้วยเกิ้ง กรอกแค่ปี 69มา'!I57+'9.ประจักษ์ศิลปาคม'!I57+'10.สร้างคอม กรอกแค่ปี 69มา'!I57+'11.ทุ่งฝน ใส่12เดือนมา'!I57+'12.นายูง กรอกแค่ปี 69มา'!I57+'13.หนองวัวซอ'!I57+'14.พิบูลย์รักษ์'!I57+'15.หนองหาน'!I57+'16.กุมภวาปี กรอกแค่ปี 69มา'!I57+'17.กู่แก้ว'!I57+'18.บ้านดุง กรอกแค่ปี 69มา'!I57+'19.หนองแสง กรอกแค่ปี 69มา'!I57+'20.บ้านผือ '!I57+'21.โนนสะอาด'!I57</f>
        <v>0</v>
      </c>
      <c r="J57" s="110" t="e">
        <f>+'1.อุดรธานี'!J57+'2.เพ็ญ'!J57+'3.ศรีธาตุ'!J57+'4.กุดจับ'!J57+'5.น้ำโสม กรอกมา 12 เดือน'!J57+'6.วังสามหมอ กรอกแค่ปี 69มา'!J57+'7.ไชยวาน'!J57+'8.ห้วยเกิ้ง กรอกแค่ปี 69มา'!J57+'9.ประจักษ์ศิลปาคม'!J57+'10.สร้างคอม กรอกแค่ปี 69มา'!J57+'11.ทุ่งฝน ใส่12เดือนมา'!J57+'12.นายูง กรอกแค่ปี 69มา'!J57+'13.หนองวัวซอ'!J57+'14.พิบูลย์รักษ์'!J57+'15.หนองหาน'!J57+'16.กุมภวาปี กรอกแค่ปี 69มา'!J57+'17.กู่แก้ว'!J57+'18.บ้านดุง กรอกแค่ปี 69มา'!J57+'19.หนองแสง กรอกแค่ปี 69มา'!J57+'20.บ้านผือ '!J57+'21.โนนสะอาด'!J57</f>
        <v>#VALUE!</v>
      </c>
      <c r="K57" s="110">
        <f>+'1.อุดรธานี'!K57+'2.เพ็ญ'!K57+'3.ศรีธาตุ'!K57+'4.กุดจับ'!K57+'5.น้ำโสม กรอกมา 12 เดือน'!K57+'6.วังสามหมอ กรอกแค่ปี 69มา'!K57+'7.ไชยวาน'!K57+'8.ห้วยเกิ้ง กรอกแค่ปี 69มา'!K57+'9.ประจักษ์ศิลปาคม'!K57+'10.สร้างคอม กรอกแค่ปี 69มา'!K57+'11.ทุ่งฝน ใส่12เดือนมา'!K57+'12.นายูง กรอกแค่ปี 69มา'!K57+'13.หนองวัวซอ'!K57+'14.พิบูลย์รักษ์'!K57+'15.หนองหาน'!K57+'16.กุมภวาปี กรอกแค่ปี 69มา'!K57+'17.กู่แก้ว'!K57+'18.บ้านดุง กรอกแค่ปี 69มา'!K57+'19.หนองแสง กรอกแค่ปี 69มา'!K57+'20.บ้านผือ '!K57+'21.โนนสะอาด'!K57</f>
        <v>0</v>
      </c>
      <c r="L57" s="110" t="e">
        <f>+'1.อุดรธานี'!L57+'2.เพ็ญ'!L57+'3.ศรีธาตุ'!L57+'4.กุดจับ'!L57+'5.น้ำโสม กรอกมา 12 เดือน'!L57+'6.วังสามหมอ กรอกแค่ปี 69มา'!L57+'7.ไชยวาน'!L57+'8.ห้วยเกิ้ง กรอกแค่ปี 69มา'!L57+'9.ประจักษ์ศิลปาคม'!L57+'10.สร้างคอม กรอกแค่ปี 69มา'!L57+'11.ทุ่งฝน ใส่12เดือนมา'!L57+'12.นายูง กรอกแค่ปี 69มา'!L57+'13.หนองวัวซอ'!L57+'14.พิบูลย์รักษ์'!L57+'15.หนองหาน'!L57+'16.กุมภวาปี กรอกแค่ปี 69มา'!L57+'17.กู่แก้ว'!L57+'18.บ้านดุง กรอกแค่ปี 69มา'!L57+'19.หนองแสง กรอกแค่ปี 69มา'!L57+'20.บ้านผือ '!L57+'21.โนนสะอาด'!L57</f>
        <v>#VALUE!</v>
      </c>
      <c r="M57" s="110">
        <f>+'1.อุดรธานี'!M57+'2.เพ็ญ'!M57+'3.ศรีธาตุ'!M57+'4.กุดจับ'!M57+'5.น้ำโสม กรอกมา 12 เดือน'!M57+'6.วังสามหมอ กรอกแค่ปี 69มา'!M57+'7.ไชยวาน'!M57+'8.ห้วยเกิ้ง กรอกแค่ปี 69มา'!M57+'9.ประจักษ์ศิลปาคม'!M57+'10.สร้างคอม กรอกแค่ปี 69มา'!M57+'11.ทุ่งฝน ใส่12เดือนมา'!M57+'12.นายูง กรอกแค่ปี 69มา'!M57+'13.หนองวัวซอ'!M57+'14.พิบูลย์รักษ์'!M57+'15.หนองหาน'!M57+'16.กุมภวาปี กรอกแค่ปี 69มา'!M57+'17.กู่แก้ว'!M57+'18.บ้านดุง กรอกแค่ปี 69มา'!M57+'19.หนองแสง กรอกแค่ปี 69มา'!M57+'20.บ้านผือ '!M57+'21.โนนสะอาด'!M57</f>
        <v>0</v>
      </c>
      <c r="N57" s="110" t="e">
        <f>+'1.อุดรธานี'!N57+'2.เพ็ญ'!N57+'3.ศรีธาตุ'!N57+'4.กุดจับ'!N57+'5.น้ำโสม กรอกมา 12 เดือน'!N57+'6.วังสามหมอ กรอกแค่ปี 69มา'!N57+'7.ไชยวาน'!N57+'8.ห้วยเกิ้ง กรอกแค่ปี 69มา'!N57+'9.ประจักษ์ศิลปาคม'!N57+'10.สร้างคอม กรอกแค่ปี 69มา'!N57+'11.ทุ่งฝน ใส่12เดือนมา'!N57+'12.นายูง กรอกแค่ปี 69มา'!N57+'13.หนองวัวซอ'!N57+'14.พิบูลย์รักษ์'!N57+'15.หนองหาน'!N57+'16.กุมภวาปี กรอกแค่ปี 69มา'!N57+'17.กู่แก้ว'!N57+'18.บ้านดุง กรอกแค่ปี 69มา'!N57+'19.หนองแสง กรอกแค่ปี 69มา'!N57+'20.บ้านผือ '!N57+'21.โนนสะอาด'!N57</f>
        <v>#VALUE!</v>
      </c>
      <c r="O57" s="110">
        <f>+'1.อุดรธานี'!O57+'2.เพ็ญ'!O57+'3.ศรีธาตุ'!O57+'4.กุดจับ'!O57+'5.น้ำโสม กรอกมา 12 เดือน'!O57+'6.วังสามหมอ กรอกแค่ปี 69มา'!O57+'7.ไชยวาน'!O57+'8.ห้วยเกิ้ง กรอกแค่ปี 69มา'!O57+'9.ประจักษ์ศิลปาคม'!O57+'10.สร้างคอม กรอกแค่ปี 69มา'!O57+'11.ทุ่งฝน ใส่12เดือนมา'!O57+'12.นายูง กรอกแค่ปี 69มา'!O57+'13.หนองวัวซอ'!O57+'14.พิบูลย์รักษ์'!O57+'15.หนองหาน'!O57+'16.กุมภวาปี กรอกแค่ปี 69มา'!O57+'17.กู่แก้ว'!O57+'18.บ้านดุง กรอกแค่ปี 69มา'!O57+'19.หนองแสง กรอกแค่ปี 69มา'!O57+'20.บ้านผือ '!O57+'21.โนนสะอาด'!O57</f>
        <v>0</v>
      </c>
      <c r="P57" s="110" t="e">
        <f>+'1.อุดรธานี'!P57+'2.เพ็ญ'!P57+'3.ศรีธาตุ'!P57+'4.กุดจับ'!P57+'5.น้ำโสม กรอกมา 12 เดือน'!P57+'6.วังสามหมอ กรอกแค่ปี 69มา'!P57+'7.ไชยวาน'!P57+'8.ห้วยเกิ้ง กรอกแค่ปี 69มา'!P57+'9.ประจักษ์ศิลปาคม'!P57+'10.สร้างคอม กรอกแค่ปี 69มา'!P57+'11.ทุ่งฝน ใส่12เดือนมา'!P57+'12.นายูง กรอกแค่ปี 69มา'!P57+'13.หนองวัวซอ'!P57+'14.พิบูลย์รักษ์'!P57+'15.หนองหาน'!P57+'16.กุมภวาปี กรอกแค่ปี 69มา'!P57+'17.กู่แก้ว'!P57+'18.บ้านดุง กรอกแค่ปี 69มา'!P57+'19.หนองแสง กรอกแค่ปี 69มา'!P57+'20.บ้านผือ '!P57+'21.โนนสะอาด'!P57</f>
        <v>#VALUE!</v>
      </c>
      <c r="Q57" s="110">
        <f>+'1.อุดรธานี'!Q57+'2.เพ็ญ'!Q57+'3.ศรีธาตุ'!Q57+'4.กุดจับ'!Q57+'5.น้ำโสม กรอกมา 12 เดือน'!Q57+'6.วังสามหมอ กรอกแค่ปี 69มา'!Q57+'7.ไชยวาน'!Q57+'8.ห้วยเกิ้ง กรอกแค่ปี 69มา'!Q57+'9.ประจักษ์ศิลปาคม'!Q57+'10.สร้างคอม กรอกแค่ปี 69มา'!Q57+'11.ทุ่งฝน ใส่12เดือนมา'!Q57+'12.นายูง กรอกแค่ปี 69มา'!Q57+'13.หนองวัวซอ'!Q57+'14.พิบูลย์รักษ์'!Q57+'15.หนองหาน'!Q57+'16.กุมภวาปี กรอกแค่ปี 69มา'!Q57+'17.กู่แก้ว'!Q57+'18.บ้านดุง กรอกแค่ปี 69มา'!Q57+'19.หนองแสง กรอกแค่ปี 69มา'!Q57+'20.บ้านผือ '!Q57+'21.โนนสะอาด'!Q57</f>
        <v>0</v>
      </c>
      <c r="R57" s="110" t="e">
        <f>+'1.อุดรธานี'!R57+'2.เพ็ญ'!R57+'3.ศรีธาตุ'!R57+'4.กุดจับ'!R57+'5.น้ำโสม กรอกมา 12 เดือน'!R57+'6.วังสามหมอ กรอกแค่ปี 69มา'!R57+'7.ไชยวาน'!R57+'8.ห้วยเกิ้ง กรอกแค่ปี 69มา'!R57+'9.ประจักษ์ศิลปาคม'!R57+'10.สร้างคอม กรอกแค่ปี 69มา'!R57+'11.ทุ่งฝน ใส่12เดือนมา'!R57+'12.นายูง กรอกแค่ปี 69มา'!R57+'13.หนองวัวซอ'!R57+'14.พิบูลย์รักษ์'!R57+'15.หนองหาน'!R57+'16.กุมภวาปี กรอกแค่ปี 69มา'!R57+'17.กู่แก้ว'!R57+'18.บ้านดุง กรอกแค่ปี 69มา'!R57+'19.หนองแสง กรอกแค่ปี 69มา'!R57+'20.บ้านผือ '!R57+'21.โนนสะอาด'!R57</f>
        <v>#VALUE!</v>
      </c>
      <c r="S57" s="110">
        <f>+'1.อุดรธานี'!S57+'2.เพ็ญ'!S57+'3.ศรีธาตุ'!S57+'4.กุดจับ'!S57+'5.น้ำโสม กรอกมา 12 เดือน'!S57+'6.วังสามหมอ กรอกแค่ปี 69มา'!S57+'7.ไชยวาน'!S57+'8.ห้วยเกิ้ง กรอกแค่ปี 69มา'!S57+'9.ประจักษ์ศิลปาคม'!S57+'10.สร้างคอม กรอกแค่ปี 69มา'!S57+'11.ทุ่งฝน ใส่12เดือนมา'!S57+'12.นายูง กรอกแค่ปี 69มา'!S57+'13.หนองวัวซอ'!S57+'14.พิบูลย์รักษ์'!S57+'15.หนองหาน'!S57+'16.กุมภวาปี กรอกแค่ปี 69มา'!S57+'17.กู่แก้ว'!S57+'18.บ้านดุง กรอกแค่ปี 69มา'!S57+'19.หนองแสง กรอกแค่ปี 69มา'!S57+'20.บ้านผือ '!S57+'21.โนนสะอาด'!S57</f>
        <v>0</v>
      </c>
      <c r="T57" s="110" t="e">
        <f>+'1.อุดรธานี'!T57+'2.เพ็ญ'!T57+'3.ศรีธาตุ'!T57+'4.กุดจับ'!T57+'5.น้ำโสม กรอกมา 12 เดือน'!T57+'6.วังสามหมอ กรอกแค่ปี 69มา'!T57+'7.ไชยวาน'!T57+'8.ห้วยเกิ้ง กรอกแค่ปี 69มา'!T57+'9.ประจักษ์ศิลปาคม'!T57+'10.สร้างคอม กรอกแค่ปี 69มา'!T57+'11.ทุ่งฝน ใส่12เดือนมา'!T57+'12.นายูง กรอกแค่ปี 69มา'!T57+'13.หนองวัวซอ'!T57+'14.พิบูลย์รักษ์'!T57+'15.หนองหาน'!T57+'16.กุมภวาปี กรอกแค่ปี 69มา'!T57+'17.กู่แก้ว'!T57+'18.บ้านดุง กรอกแค่ปี 69มา'!T57+'19.หนองแสง กรอกแค่ปี 69มา'!T57+'20.บ้านผือ '!T57+'21.โนนสะอาด'!T57</f>
        <v>#VALUE!</v>
      </c>
      <c r="U57" s="110">
        <f>+'1.อุดรธานี'!U57+'2.เพ็ญ'!U57+'3.ศรีธาตุ'!U57+'4.กุดจับ'!U57+'5.น้ำโสม กรอกมา 12 เดือน'!U57+'6.วังสามหมอ กรอกแค่ปี 69มา'!U57+'7.ไชยวาน'!U57+'8.ห้วยเกิ้ง กรอกแค่ปี 69มา'!U57+'9.ประจักษ์ศิลปาคม'!U57+'10.สร้างคอม กรอกแค่ปี 69มา'!U57+'11.ทุ่งฝน ใส่12เดือนมา'!U57+'12.นายูง กรอกแค่ปี 69มา'!U57+'13.หนองวัวซอ'!U57+'14.พิบูลย์รักษ์'!U57+'15.หนองหาน'!U57+'16.กุมภวาปี กรอกแค่ปี 69มา'!U57+'17.กู่แก้ว'!U57+'18.บ้านดุง กรอกแค่ปี 69มา'!U57+'19.หนองแสง กรอกแค่ปี 69มา'!U57+'20.บ้านผือ '!U57+'21.โนนสะอาด'!U57</f>
        <v>0</v>
      </c>
      <c r="V57" s="110" t="e">
        <f>+'1.อุดรธานี'!V57+'2.เพ็ญ'!V57+'3.ศรีธาตุ'!V57+'4.กุดจับ'!V57+'5.น้ำโสม กรอกมา 12 เดือน'!V57+'6.วังสามหมอ กรอกแค่ปี 69มา'!V57+'7.ไชยวาน'!V57+'8.ห้วยเกิ้ง กรอกแค่ปี 69มา'!V57+'9.ประจักษ์ศิลปาคม'!V57+'10.สร้างคอม กรอกแค่ปี 69มา'!V57+'11.ทุ่งฝน ใส่12เดือนมา'!V57+'12.นายูง กรอกแค่ปี 69มา'!V57+'13.หนองวัวซอ'!V57+'14.พิบูลย์รักษ์'!V57+'15.หนองหาน'!V57+'16.กุมภวาปี กรอกแค่ปี 69มา'!V57+'17.กู่แก้ว'!V57+'18.บ้านดุง กรอกแค่ปี 69มา'!V57+'19.หนองแสง กรอกแค่ปี 69มา'!V57+'20.บ้านผือ '!V57+'21.โนนสะอาด'!V57</f>
        <v>#VALUE!</v>
      </c>
      <c r="W57" s="110">
        <f>+'1.อุดรธานี'!W57+'2.เพ็ญ'!W57+'3.ศรีธาตุ'!W57+'4.กุดจับ'!W57+'5.น้ำโสม กรอกมา 12 เดือน'!W57+'6.วังสามหมอ กรอกแค่ปี 69มา'!W57+'7.ไชยวาน'!W57+'8.ห้วยเกิ้ง กรอกแค่ปี 69มา'!W57+'9.ประจักษ์ศิลปาคม'!W57+'10.สร้างคอม กรอกแค่ปี 69มา'!W57+'11.ทุ่งฝน ใส่12เดือนมา'!W57+'12.นายูง กรอกแค่ปี 69มา'!W57+'13.หนองวัวซอ'!W57+'14.พิบูลย์รักษ์'!W57+'15.หนองหาน'!W57+'16.กุมภวาปี กรอกแค่ปี 69มา'!W57+'17.กู่แก้ว'!W57+'18.บ้านดุง กรอกแค่ปี 69มา'!W57+'19.หนองแสง กรอกแค่ปี 69มา'!W57+'20.บ้านผือ '!W57+'21.โนนสะอาด'!W57</f>
        <v>0</v>
      </c>
      <c r="X57" s="110" t="e">
        <f>+'1.อุดรธานี'!X57+'2.เพ็ญ'!X57+'3.ศรีธาตุ'!X57+'4.กุดจับ'!X57+'5.น้ำโสม กรอกมา 12 เดือน'!X57+'6.วังสามหมอ กรอกแค่ปี 69มา'!X57+'7.ไชยวาน'!X57+'8.ห้วยเกิ้ง กรอกแค่ปี 69มา'!X57+'9.ประจักษ์ศิลปาคม'!X57+'10.สร้างคอม กรอกแค่ปี 69มา'!X57+'11.ทุ่งฝน ใส่12เดือนมา'!X57+'12.นายูง กรอกแค่ปี 69มา'!X57+'13.หนองวัวซอ'!X57+'14.พิบูลย์รักษ์'!X57+'15.หนองหาน'!X57+'16.กุมภวาปี กรอกแค่ปี 69มา'!X57+'17.กู่แก้ว'!X57+'18.บ้านดุง กรอกแค่ปี 69มา'!X57+'19.หนองแสง กรอกแค่ปี 69มา'!X57+'20.บ้านผือ '!X57+'21.โนนสะอาด'!X57</f>
        <v>#VALUE!</v>
      </c>
      <c r="Y57" s="110">
        <f>+'1.อุดรธานี'!Y57+'2.เพ็ญ'!Y57+'3.ศรีธาตุ'!Y57+'4.กุดจับ'!Y57+'5.น้ำโสม กรอกมา 12 เดือน'!Y57+'6.วังสามหมอ กรอกแค่ปี 69มา'!Y57+'7.ไชยวาน'!Y57+'8.ห้วยเกิ้ง กรอกแค่ปี 69มา'!Y57+'9.ประจักษ์ศิลปาคม'!Y57+'10.สร้างคอม กรอกแค่ปี 69มา'!Y57+'11.ทุ่งฝน ใส่12เดือนมา'!Y57+'12.นายูง กรอกแค่ปี 69มา'!Y57+'13.หนองวัวซอ'!Y57+'14.พิบูลย์รักษ์'!Y57+'15.หนองหาน'!Y57+'16.กุมภวาปี กรอกแค่ปี 69มา'!Y57+'17.กู่แก้ว'!Y57+'18.บ้านดุง กรอกแค่ปี 69มา'!Y57+'19.หนองแสง กรอกแค่ปี 69มา'!Y57+'20.บ้านผือ '!Y57+'21.โนนสะอาด'!Y57</f>
        <v>0</v>
      </c>
      <c r="Z57" s="110" t="e">
        <f>+'1.อุดรธานี'!Z57+'2.เพ็ญ'!Z57+'3.ศรีธาตุ'!Z57+'4.กุดจับ'!Z57+'5.น้ำโสม กรอกมา 12 เดือน'!Z57+'6.วังสามหมอ กรอกแค่ปี 69มา'!Z57+'7.ไชยวาน'!Z57+'8.ห้วยเกิ้ง กรอกแค่ปี 69มา'!Z57+'9.ประจักษ์ศิลปาคม'!Z57+'10.สร้างคอม กรอกแค่ปี 69มา'!Z57+'11.ทุ่งฝน ใส่12เดือนมา'!Z57+'12.นายูง กรอกแค่ปี 69มา'!Z57+'13.หนองวัวซอ'!Z57+'14.พิบูลย์รักษ์'!Z57+'15.หนองหาน'!Z57+'16.กุมภวาปี กรอกแค่ปี 69มา'!Z57+'17.กู่แก้ว'!Z57+'18.บ้านดุง กรอกแค่ปี 69มา'!Z57+'19.หนองแสง กรอกแค่ปี 69มา'!Z57+'20.บ้านผือ '!Z57+'21.โนนสะอาด'!Z57</f>
        <v>#VALUE!</v>
      </c>
      <c r="AA57" s="110">
        <f>+'1.อุดรธานี'!AA57+'2.เพ็ญ'!AA57+'3.ศรีธาตุ'!AA57+'4.กุดจับ'!AA57+'5.น้ำโสม กรอกมา 12 เดือน'!AA57+'6.วังสามหมอ กรอกแค่ปี 69มา'!AA57+'7.ไชยวาน'!AA57+'8.ห้วยเกิ้ง กรอกแค่ปี 69มา'!AA57+'9.ประจักษ์ศิลปาคม'!AA57+'10.สร้างคอม กรอกแค่ปี 69มา'!AA57+'11.ทุ่งฝน ใส่12เดือนมา'!AA57+'12.นายูง กรอกแค่ปี 69มา'!AA57+'13.หนองวัวซอ'!AA57+'14.พิบูลย์รักษ์'!AA57+'15.หนองหาน'!AA57+'16.กุมภวาปี กรอกแค่ปี 69มา'!AA57+'17.กู่แก้ว'!AA57+'18.บ้านดุง กรอกแค่ปี 69มา'!AA57+'19.หนองแสง กรอกแค่ปี 69มา'!AA57+'20.บ้านผือ '!AA57+'21.โนนสะอาด'!AA57</f>
        <v>0</v>
      </c>
      <c r="AB57" s="110" t="e">
        <f>+'1.อุดรธานี'!AB57+'2.เพ็ญ'!AB57+'3.ศรีธาตุ'!AB57+'4.กุดจับ'!AB57+'5.น้ำโสม กรอกมา 12 เดือน'!AB57+'6.วังสามหมอ กรอกแค่ปี 69มา'!AB57+'7.ไชยวาน'!AB57+'8.ห้วยเกิ้ง กรอกแค่ปี 69มา'!AB57+'9.ประจักษ์ศิลปาคม'!AB57+'10.สร้างคอม กรอกแค่ปี 69มา'!AB57+'11.ทุ่งฝน ใส่12เดือนมา'!AB57+'12.นายูง กรอกแค่ปี 69มา'!AB57+'13.หนองวัวซอ'!AB57+'14.พิบูลย์รักษ์'!AB57+'15.หนองหาน'!AB57+'16.กุมภวาปี กรอกแค่ปี 69มา'!AB57+'17.กู่แก้ว'!AB57+'18.บ้านดุง กรอกแค่ปี 69มา'!AB57+'19.หนองแสง กรอกแค่ปี 69มา'!AB57+'20.บ้านผือ '!AB57+'21.โนนสะอาด'!AB57</f>
        <v>#VALUE!</v>
      </c>
      <c r="AC57" s="110">
        <f>+'1.อุดรธานี'!AC57+'2.เพ็ญ'!AC57+'3.ศรีธาตุ'!AC57+'4.กุดจับ'!AC57+'5.น้ำโสม กรอกมา 12 เดือน'!AC57+'6.วังสามหมอ กรอกแค่ปี 69มา'!AC57+'7.ไชยวาน'!AC57+'8.ห้วยเกิ้ง กรอกแค่ปี 69มา'!AC57+'9.ประจักษ์ศิลปาคม'!AC57+'10.สร้างคอม กรอกแค่ปี 69มา'!AC57+'11.ทุ่งฝน ใส่12เดือนมา'!AC57+'12.นายูง กรอกแค่ปี 69มา'!AC57+'13.หนองวัวซอ'!AC57+'14.พิบูลย์รักษ์'!AC57+'15.หนองหาน'!AC57+'16.กุมภวาปี กรอกแค่ปี 69มา'!AC57+'17.กู่แก้ว'!AC57+'18.บ้านดุง กรอกแค่ปี 69มา'!AC57+'19.หนองแสง กรอกแค่ปี 69มา'!AC57+'20.บ้านผือ '!AC57+'21.โนนสะอาด'!AC57</f>
        <v>0</v>
      </c>
      <c r="AD57" s="110" t="e">
        <f t="shared" si="17"/>
        <v>#VALUE!</v>
      </c>
      <c r="AE57" s="111" t="e">
        <f t="shared" si="18"/>
        <v>#VALUE!</v>
      </c>
      <c r="AF57" s="110" t="e">
        <f t="shared" si="19"/>
        <v>#VALUE!</v>
      </c>
      <c r="AG57" s="111" t="e">
        <f t="shared" si="20"/>
        <v>#VALUE!</v>
      </c>
    </row>
    <row r="58" spans="2:33" ht="24" customHeight="1">
      <c r="B58" s="109"/>
      <c r="C58" s="109"/>
      <c r="D58" s="109" t="s">
        <v>138</v>
      </c>
      <c r="E58" s="110">
        <f>+'1.อุดรธานี'!E58+'2.เพ็ญ'!E58+'3.ศรีธาตุ'!E58+'4.กุดจับ'!E58+'5.น้ำโสม กรอกมา 12 เดือน'!E58+'6.วังสามหมอ กรอกแค่ปี 69มา'!E58+'7.ไชยวาน'!E58+'8.ห้วยเกิ้ง กรอกแค่ปี 69มา'!E58+'9.ประจักษ์ศิลปาคม'!E58+'10.สร้างคอม กรอกแค่ปี 69มา'!E58+'11.ทุ่งฝน ใส่12เดือนมา'!E58+'12.นายูง กรอกแค่ปี 69มา'!E58+'13.หนองวัวซอ'!E58+'14.พิบูลย์รักษ์'!E58+'15.หนองหาน'!E58+'16.กุมภวาปี กรอกแค่ปี 69มา'!E58+'17.กู่แก้ว'!E58+'18.บ้านดุง กรอกแค่ปี 69มา'!E58+'19.หนองแสง กรอกแค่ปี 69มา'!E58+'20.บ้านผือ '!E58+'21.โนนสะอาด'!E58</f>
        <v>106944850.31</v>
      </c>
      <c r="F58" s="110" t="e">
        <f>+'1.อุดรธานี'!F58+'2.เพ็ญ'!F58+'3.ศรีธาตุ'!F58+'4.กุดจับ'!F58+'5.น้ำโสม กรอกมา 12 เดือน'!F58+'6.วังสามหมอ กรอกแค่ปี 69มา'!F58+'7.ไชยวาน'!F58+'8.ห้วยเกิ้ง กรอกแค่ปี 69มา'!F58+'9.ประจักษ์ศิลปาคม'!F58+'10.สร้างคอม กรอกแค่ปี 69มา'!F58+'11.ทุ่งฝน ใส่12เดือนมา'!F58+'12.นายูง กรอกแค่ปี 69มา'!F58+'13.หนองวัวซอ'!F58+'14.พิบูลย์รักษ์'!F58+'15.หนองหาน'!F58+'16.กุมภวาปี กรอกแค่ปี 69มา'!F58+'17.กู่แก้ว'!F58+'18.บ้านดุง กรอกแค่ปี 69มา'!F58+'19.หนองแสง กรอกแค่ปี 69มา'!F58+'20.บ้านผือ '!F58+'21.โนนสะอาด'!F58</f>
        <v>#VALUE!</v>
      </c>
      <c r="G58" s="110">
        <f>+'1.อุดรธานี'!G58+'2.เพ็ญ'!G58+'3.ศรีธาตุ'!G58+'4.กุดจับ'!G58+'5.น้ำโสม กรอกมา 12 เดือน'!G58+'6.วังสามหมอ กรอกแค่ปี 69มา'!G58+'7.ไชยวาน'!G58+'8.ห้วยเกิ้ง กรอกแค่ปี 69มา'!G58+'9.ประจักษ์ศิลปาคม'!G58+'10.สร้างคอม กรอกแค่ปี 69มา'!G58+'11.ทุ่งฝน ใส่12เดือนมา'!G58+'12.นายูง กรอกแค่ปี 69มา'!G58+'13.หนองวัวซอ'!G58+'14.พิบูลย์รักษ์'!G58+'15.หนองหาน'!G58+'16.กุมภวาปี กรอกแค่ปี 69มา'!G58+'17.กู่แก้ว'!G58+'18.บ้านดุง กรอกแค่ปี 69มา'!G58+'19.หนองแสง กรอกแค่ปี 69มา'!G58+'20.บ้านผือ '!G58+'21.โนนสะอาด'!G58</f>
        <v>788546.01</v>
      </c>
      <c r="H58" s="110">
        <f>+'1.อุดรธานี'!H58+'2.เพ็ญ'!H58+'3.ศรีธาตุ'!H58+'4.กุดจับ'!H58+'5.น้ำโสม กรอกมา 12 เดือน'!H58+'6.วังสามหมอ กรอกแค่ปี 69มา'!H58+'7.ไชยวาน'!H58+'8.ห้วยเกิ้ง กรอกแค่ปี 69มา'!H58+'9.ประจักษ์ศิลปาคม'!H58+'10.สร้างคอม กรอกแค่ปี 69มา'!H58+'11.ทุ่งฝน ใส่12เดือนมา'!H58+'12.นายูง กรอกแค่ปี 69มา'!H58+'13.หนองวัวซอ'!H58+'14.พิบูลย์รักษ์'!H58+'15.หนองหาน'!H58+'16.กุมภวาปี กรอกแค่ปี 69มา'!H58+'17.กู่แก้ว'!H58+'18.บ้านดุง กรอกแค่ปี 69มา'!H58+'19.หนองแสง กรอกแค่ปี 69มา'!H58+'20.บ้านผือ '!H58+'21.โนนสะอาด'!H58</f>
        <v>19000</v>
      </c>
      <c r="I58" s="110">
        <f>+'1.อุดรธานี'!I58+'2.เพ็ญ'!I58+'3.ศรีธาตุ'!I58+'4.กุดจับ'!I58+'5.น้ำโสม กรอกมา 12 เดือน'!I58+'6.วังสามหมอ กรอกแค่ปี 69มา'!I58+'7.ไชยวาน'!I58+'8.ห้วยเกิ้ง กรอกแค่ปี 69มา'!I58+'9.ประจักษ์ศิลปาคม'!I58+'10.สร้างคอม กรอกแค่ปี 69มา'!I58+'11.ทุ่งฝน ใส่12เดือนมา'!I58+'12.นายูง กรอกแค่ปี 69มา'!I58+'13.หนองวัวซอ'!I58+'14.พิบูลย์รักษ์'!I58+'15.หนองหาน'!I58+'16.กุมภวาปี กรอกแค่ปี 69มา'!I58+'17.กู่แก้ว'!I58+'18.บ้านดุง กรอกแค่ปี 69มา'!I58+'19.หนองแสง กรอกแค่ปี 69มา'!I58+'20.บ้านผือ '!I58+'21.โนนสะอาด'!I58</f>
        <v>0</v>
      </c>
      <c r="J58" s="110" t="e">
        <f>+'1.อุดรธานี'!J58+'2.เพ็ญ'!J58+'3.ศรีธาตุ'!J58+'4.กุดจับ'!J58+'5.น้ำโสม กรอกมา 12 เดือน'!J58+'6.วังสามหมอ กรอกแค่ปี 69มา'!J58+'7.ไชยวาน'!J58+'8.ห้วยเกิ้ง กรอกแค่ปี 69มา'!J58+'9.ประจักษ์ศิลปาคม'!J58+'10.สร้างคอม กรอกแค่ปี 69มา'!J58+'11.ทุ่งฝน ใส่12เดือนมา'!J58+'12.นายูง กรอกแค่ปี 69มา'!J58+'13.หนองวัวซอ'!J58+'14.พิบูลย์รักษ์'!J58+'15.หนองหาน'!J58+'16.กุมภวาปี กรอกแค่ปี 69มา'!J58+'17.กู่แก้ว'!J58+'18.บ้านดุง กรอกแค่ปี 69มา'!J58+'19.หนองแสง กรอกแค่ปี 69มา'!J58+'20.บ้านผือ '!J58+'21.โนนสะอาด'!J58</f>
        <v>#VALUE!</v>
      </c>
      <c r="K58" s="110">
        <f>+'1.อุดรธานี'!K58+'2.เพ็ญ'!K58+'3.ศรีธาตุ'!K58+'4.กุดจับ'!K58+'5.น้ำโสม กรอกมา 12 เดือน'!K58+'6.วังสามหมอ กรอกแค่ปี 69มา'!K58+'7.ไชยวาน'!K58+'8.ห้วยเกิ้ง กรอกแค่ปี 69มา'!K58+'9.ประจักษ์ศิลปาคม'!K58+'10.สร้างคอม กรอกแค่ปี 69มา'!K58+'11.ทุ่งฝน ใส่12เดือนมา'!K58+'12.นายูง กรอกแค่ปี 69มา'!K58+'13.หนองวัวซอ'!K58+'14.พิบูลย์รักษ์'!K58+'15.หนองหาน'!K58+'16.กุมภวาปี กรอกแค่ปี 69มา'!K58+'17.กู่แก้ว'!K58+'18.บ้านดุง กรอกแค่ปี 69มา'!K58+'19.หนองแสง กรอกแค่ปี 69มา'!K58+'20.บ้านผือ '!K58+'21.โนนสะอาด'!K58</f>
        <v>0</v>
      </c>
      <c r="L58" s="110" t="e">
        <f>+'1.อุดรธานี'!L58+'2.เพ็ญ'!L58+'3.ศรีธาตุ'!L58+'4.กุดจับ'!L58+'5.น้ำโสม กรอกมา 12 เดือน'!L58+'6.วังสามหมอ กรอกแค่ปี 69มา'!L58+'7.ไชยวาน'!L58+'8.ห้วยเกิ้ง กรอกแค่ปี 69มา'!L58+'9.ประจักษ์ศิลปาคม'!L58+'10.สร้างคอม กรอกแค่ปี 69มา'!L58+'11.ทุ่งฝน ใส่12เดือนมา'!L58+'12.นายูง กรอกแค่ปี 69มา'!L58+'13.หนองวัวซอ'!L58+'14.พิบูลย์รักษ์'!L58+'15.หนองหาน'!L58+'16.กุมภวาปี กรอกแค่ปี 69มา'!L58+'17.กู่แก้ว'!L58+'18.บ้านดุง กรอกแค่ปี 69มา'!L58+'19.หนองแสง กรอกแค่ปี 69มา'!L58+'20.บ้านผือ '!L58+'21.โนนสะอาด'!L58</f>
        <v>#VALUE!</v>
      </c>
      <c r="M58" s="110">
        <f>+'1.อุดรธานี'!M58+'2.เพ็ญ'!M58+'3.ศรีธาตุ'!M58+'4.กุดจับ'!M58+'5.น้ำโสม กรอกมา 12 เดือน'!M58+'6.วังสามหมอ กรอกแค่ปี 69มา'!M58+'7.ไชยวาน'!M58+'8.ห้วยเกิ้ง กรอกแค่ปี 69มา'!M58+'9.ประจักษ์ศิลปาคม'!M58+'10.สร้างคอม กรอกแค่ปี 69มา'!M58+'11.ทุ่งฝน ใส่12เดือนมา'!M58+'12.นายูง กรอกแค่ปี 69มา'!M58+'13.หนองวัวซอ'!M58+'14.พิบูลย์รักษ์'!M58+'15.หนองหาน'!M58+'16.กุมภวาปี กรอกแค่ปี 69มา'!M58+'17.กู่แก้ว'!M58+'18.บ้านดุง กรอกแค่ปี 69มา'!M58+'19.หนองแสง กรอกแค่ปี 69มา'!M58+'20.บ้านผือ '!M58+'21.โนนสะอาด'!M58</f>
        <v>0</v>
      </c>
      <c r="N58" s="110" t="e">
        <f>+'1.อุดรธานี'!N58+'2.เพ็ญ'!N58+'3.ศรีธาตุ'!N58+'4.กุดจับ'!N58+'5.น้ำโสม กรอกมา 12 เดือน'!N58+'6.วังสามหมอ กรอกแค่ปี 69มา'!N58+'7.ไชยวาน'!N58+'8.ห้วยเกิ้ง กรอกแค่ปี 69มา'!N58+'9.ประจักษ์ศิลปาคม'!N58+'10.สร้างคอม กรอกแค่ปี 69มา'!N58+'11.ทุ่งฝน ใส่12เดือนมา'!N58+'12.นายูง กรอกแค่ปี 69มา'!N58+'13.หนองวัวซอ'!N58+'14.พิบูลย์รักษ์'!N58+'15.หนองหาน'!N58+'16.กุมภวาปี กรอกแค่ปี 69มา'!N58+'17.กู่แก้ว'!N58+'18.บ้านดุง กรอกแค่ปี 69มา'!N58+'19.หนองแสง กรอกแค่ปี 69มา'!N58+'20.บ้านผือ '!N58+'21.โนนสะอาด'!N58</f>
        <v>#VALUE!</v>
      </c>
      <c r="O58" s="110">
        <f>+'1.อุดรธานี'!O58+'2.เพ็ญ'!O58+'3.ศรีธาตุ'!O58+'4.กุดจับ'!O58+'5.น้ำโสม กรอกมา 12 เดือน'!O58+'6.วังสามหมอ กรอกแค่ปี 69มา'!O58+'7.ไชยวาน'!O58+'8.ห้วยเกิ้ง กรอกแค่ปี 69มา'!O58+'9.ประจักษ์ศิลปาคม'!O58+'10.สร้างคอม กรอกแค่ปี 69มา'!O58+'11.ทุ่งฝน ใส่12เดือนมา'!O58+'12.นายูง กรอกแค่ปี 69มา'!O58+'13.หนองวัวซอ'!O58+'14.พิบูลย์รักษ์'!O58+'15.หนองหาน'!O58+'16.กุมภวาปี กรอกแค่ปี 69มา'!O58+'17.กู่แก้ว'!O58+'18.บ้านดุง กรอกแค่ปี 69มา'!O58+'19.หนองแสง กรอกแค่ปี 69มา'!O58+'20.บ้านผือ '!O58+'21.โนนสะอาด'!O58</f>
        <v>0</v>
      </c>
      <c r="P58" s="110">
        <f>+'1.อุดรธานี'!P58+'2.เพ็ญ'!P58+'3.ศรีธาตุ'!P58+'4.กุดจับ'!P58+'5.น้ำโสม กรอกมา 12 เดือน'!P58+'6.วังสามหมอ กรอกแค่ปี 69มา'!P58+'7.ไชยวาน'!P58+'8.ห้วยเกิ้ง กรอกแค่ปี 69มา'!P58+'9.ประจักษ์ศิลปาคม'!P58+'10.สร้างคอม กรอกแค่ปี 69มา'!P58+'11.ทุ่งฝน ใส่12เดือนมา'!P58+'12.นายูง กรอกแค่ปี 69มา'!P58+'13.หนองวัวซอ'!P58+'14.พิบูลย์รักษ์'!P58+'15.หนองหาน'!P58+'16.กุมภวาปี กรอกแค่ปี 69มา'!P58+'17.กู่แก้ว'!P58+'18.บ้านดุง กรอกแค่ปี 69มา'!P58+'19.หนองแสง กรอกแค่ปี 69มา'!P58+'20.บ้านผือ '!P58+'21.โนนสะอาด'!P58</f>
        <v>0</v>
      </c>
      <c r="Q58" s="110">
        <f>+'1.อุดรธานี'!Q58+'2.เพ็ญ'!Q58+'3.ศรีธาตุ'!Q58+'4.กุดจับ'!Q58+'5.น้ำโสม กรอกมา 12 เดือน'!Q58+'6.วังสามหมอ กรอกแค่ปี 69มา'!Q58+'7.ไชยวาน'!Q58+'8.ห้วยเกิ้ง กรอกแค่ปี 69มา'!Q58+'9.ประจักษ์ศิลปาคม'!Q58+'10.สร้างคอม กรอกแค่ปี 69มา'!Q58+'11.ทุ่งฝน ใส่12เดือนมา'!Q58+'12.นายูง กรอกแค่ปี 69มา'!Q58+'13.หนองวัวซอ'!Q58+'14.พิบูลย์รักษ์'!Q58+'15.หนองหาน'!Q58+'16.กุมภวาปี กรอกแค่ปี 69มา'!Q58+'17.กู่แก้ว'!Q58+'18.บ้านดุง กรอกแค่ปี 69มา'!Q58+'19.หนองแสง กรอกแค่ปี 69มา'!Q58+'20.บ้านผือ '!Q58+'21.โนนสะอาด'!Q58</f>
        <v>0</v>
      </c>
      <c r="R58" s="110">
        <f>+'1.อุดรธานี'!R58+'2.เพ็ญ'!R58+'3.ศรีธาตุ'!R58+'4.กุดจับ'!R58+'5.น้ำโสม กรอกมา 12 เดือน'!R58+'6.วังสามหมอ กรอกแค่ปี 69มา'!R58+'7.ไชยวาน'!R58+'8.ห้วยเกิ้ง กรอกแค่ปี 69มา'!R58+'9.ประจักษ์ศิลปาคม'!R58+'10.สร้างคอม กรอกแค่ปี 69มา'!R58+'11.ทุ่งฝน ใส่12เดือนมา'!R58+'12.นายูง กรอกแค่ปี 69มา'!R58+'13.หนองวัวซอ'!R58+'14.พิบูลย์รักษ์'!R58+'15.หนองหาน'!R58+'16.กุมภวาปี กรอกแค่ปี 69มา'!R58+'17.กู่แก้ว'!R58+'18.บ้านดุง กรอกแค่ปี 69มา'!R58+'19.หนองแสง กรอกแค่ปี 69มา'!R58+'20.บ้านผือ '!R58+'21.โนนสะอาด'!R58</f>
        <v>333400</v>
      </c>
      <c r="S58" s="110">
        <f>+'1.อุดรธานี'!S58+'2.เพ็ญ'!S58+'3.ศรีธาตุ'!S58+'4.กุดจับ'!S58+'5.น้ำโสม กรอกมา 12 เดือน'!S58+'6.วังสามหมอ กรอกแค่ปี 69มา'!S58+'7.ไชยวาน'!S58+'8.ห้วยเกิ้ง กรอกแค่ปี 69มา'!S58+'9.ประจักษ์ศิลปาคม'!S58+'10.สร้างคอม กรอกแค่ปี 69มา'!S58+'11.ทุ่งฝน ใส่12เดือนมา'!S58+'12.นายูง กรอกแค่ปี 69มา'!S58+'13.หนองวัวซอ'!S58+'14.พิบูลย์รักษ์'!S58+'15.หนองหาน'!S58+'16.กุมภวาปี กรอกแค่ปี 69มา'!S58+'17.กู่แก้ว'!S58+'18.บ้านดุง กรอกแค่ปี 69มา'!S58+'19.หนองแสง กรอกแค่ปี 69มา'!S58+'20.บ้านผือ '!S58+'21.โนนสะอาด'!S58</f>
        <v>0</v>
      </c>
      <c r="T58" s="110">
        <f>+'1.อุดรธานี'!T58+'2.เพ็ญ'!T58+'3.ศรีธาตุ'!T58+'4.กุดจับ'!T58+'5.น้ำโสม กรอกมา 12 เดือน'!T58+'6.วังสามหมอ กรอกแค่ปี 69มา'!T58+'7.ไชยวาน'!T58+'8.ห้วยเกิ้ง กรอกแค่ปี 69มา'!T58+'9.ประจักษ์ศิลปาคม'!T58+'10.สร้างคอม กรอกแค่ปี 69มา'!T58+'11.ทุ่งฝน ใส่12เดือนมา'!T58+'12.นายูง กรอกแค่ปี 69มา'!T58+'13.หนองวัวซอ'!T58+'14.พิบูลย์รักษ์'!T58+'15.หนองหาน'!T58+'16.กุมภวาปี กรอกแค่ปี 69มา'!T58+'17.กู่แก้ว'!T58+'18.บ้านดุง กรอกแค่ปี 69มา'!T58+'19.หนองแสง กรอกแค่ปี 69มา'!T58+'20.บ้านผือ '!T58+'21.โนนสะอาด'!T58</f>
        <v>492390</v>
      </c>
      <c r="U58" s="110">
        <f>+'1.อุดรธานี'!U58+'2.เพ็ญ'!U58+'3.ศรีธาตุ'!U58+'4.กุดจับ'!U58+'5.น้ำโสม กรอกมา 12 เดือน'!U58+'6.วังสามหมอ กรอกแค่ปี 69มา'!U58+'7.ไชยวาน'!U58+'8.ห้วยเกิ้ง กรอกแค่ปี 69มา'!U58+'9.ประจักษ์ศิลปาคม'!U58+'10.สร้างคอม กรอกแค่ปี 69มา'!U58+'11.ทุ่งฝน ใส่12เดือนมา'!U58+'12.นายูง กรอกแค่ปี 69มา'!U58+'13.หนองวัวซอ'!U58+'14.พิบูลย์รักษ์'!U58+'15.หนองหาน'!U58+'16.กุมภวาปี กรอกแค่ปี 69มา'!U58+'17.กู่แก้ว'!U58+'18.บ้านดุง กรอกแค่ปี 69มา'!U58+'19.หนองแสง กรอกแค่ปี 69มา'!U58+'20.บ้านผือ '!U58+'21.โนนสะอาด'!U58</f>
        <v>0</v>
      </c>
      <c r="V58" s="110">
        <f>+'1.อุดรธานี'!V58+'2.เพ็ญ'!V58+'3.ศรีธาตุ'!V58+'4.กุดจับ'!V58+'5.น้ำโสม กรอกมา 12 เดือน'!V58+'6.วังสามหมอ กรอกแค่ปี 69มา'!V58+'7.ไชยวาน'!V58+'8.ห้วยเกิ้ง กรอกแค่ปี 69มา'!V58+'9.ประจักษ์ศิลปาคม'!V58+'10.สร้างคอม กรอกแค่ปี 69มา'!V58+'11.ทุ่งฝน ใส่12เดือนมา'!V58+'12.นายูง กรอกแค่ปี 69มา'!V58+'13.หนองวัวซอ'!V58+'14.พิบูลย์รักษ์'!V58+'15.หนองหาน'!V58+'16.กุมภวาปี กรอกแค่ปี 69มา'!V58+'17.กู่แก้ว'!V58+'18.บ้านดุง กรอกแค่ปี 69มา'!V58+'19.หนองแสง กรอกแค่ปี 69มา'!V58+'20.บ้านผือ '!V58+'21.โนนสะอาด'!V58</f>
        <v>226000</v>
      </c>
      <c r="W58" s="110">
        <f>+'1.อุดรธานี'!W58+'2.เพ็ญ'!W58+'3.ศรีธาตุ'!W58+'4.กุดจับ'!W58+'5.น้ำโสม กรอกมา 12 เดือน'!W58+'6.วังสามหมอ กรอกแค่ปี 69มา'!W58+'7.ไชยวาน'!W58+'8.ห้วยเกิ้ง กรอกแค่ปี 69มา'!W58+'9.ประจักษ์ศิลปาคม'!W58+'10.สร้างคอม กรอกแค่ปี 69มา'!W58+'11.ทุ่งฝน ใส่12เดือนมา'!W58+'12.นายูง กรอกแค่ปี 69มา'!W58+'13.หนองวัวซอ'!W58+'14.พิบูลย์รักษ์'!W58+'15.หนองหาน'!W58+'16.กุมภวาปี กรอกแค่ปี 69มา'!W58+'17.กู่แก้ว'!W58+'18.บ้านดุง กรอกแค่ปี 69มา'!W58+'19.หนองแสง กรอกแค่ปี 69มา'!W58+'20.บ้านผือ '!W58+'21.โนนสะอาด'!W58</f>
        <v>0</v>
      </c>
      <c r="X58" s="110">
        <f>+'1.อุดรธานี'!X58+'2.เพ็ญ'!X58+'3.ศรีธาตุ'!X58+'4.กุดจับ'!X58+'5.น้ำโสม กรอกมา 12 เดือน'!X58+'6.วังสามหมอ กรอกแค่ปี 69มา'!X58+'7.ไชยวาน'!X58+'8.ห้วยเกิ้ง กรอกแค่ปี 69มา'!X58+'9.ประจักษ์ศิลปาคม'!X58+'10.สร้างคอม กรอกแค่ปี 69มา'!X58+'11.ทุ่งฝน ใส่12เดือนมา'!X58+'12.นายูง กรอกแค่ปี 69มา'!X58+'13.หนองวัวซอ'!X58+'14.พิบูลย์รักษ์'!X58+'15.หนองหาน'!X58+'16.กุมภวาปี กรอกแค่ปี 69มา'!X58+'17.กู่แก้ว'!X58+'18.บ้านดุง กรอกแค่ปี 69มา'!X58+'19.หนองแสง กรอกแค่ปี 69มา'!X58+'20.บ้านผือ '!X58+'21.โนนสะอาด'!X58</f>
        <v>221700</v>
      </c>
      <c r="Y58" s="110">
        <f>+'1.อุดรธานี'!Y58+'2.เพ็ญ'!Y58+'3.ศรีธาตุ'!Y58+'4.กุดจับ'!Y58+'5.น้ำโสม กรอกมา 12 เดือน'!Y58+'6.วังสามหมอ กรอกแค่ปี 69มา'!Y58+'7.ไชยวาน'!Y58+'8.ห้วยเกิ้ง กรอกแค่ปี 69มา'!Y58+'9.ประจักษ์ศิลปาคม'!Y58+'10.สร้างคอม กรอกแค่ปี 69มา'!Y58+'11.ทุ่งฝน ใส่12เดือนมา'!Y58+'12.นายูง กรอกแค่ปี 69มา'!Y58+'13.หนองวัวซอ'!Y58+'14.พิบูลย์รักษ์'!Y58+'15.หนองหาน'!Y58+'16.กุมภวาปี กรอกแค่ปี 69มา'!Y58+'17.กู่แก้ว'!Y58+'18.บ้านดุง กรอกแค่ปี 69มา'!Y58+'19.หนองแสง กรอกแค่ปี 69มา'!Y58+'20.บ้านผือ '!Y58+'21.โนนสะอาด'!Y58</f>
        <v>0</v>
      </c>
      <c r="Z58" s="110">
        <f>+'1.อุดรธานี'!Z58+'2.เพ็ญ'!Z58+'3.ศรีธาตุ'!Z58+'4.กุดจับ'!Z58+'5.น้ำโสม กรอกมา 12 เดือน'!Z58+'6.วังสามหมอ กรอกแค่ปี 69มา'!Z58+'7.ไชยวาน'!Z58+'8.ห้วยเกิ้ง กรอกแค่ปี 69มา'!Z58+'9.ประจักษ์ศิลปาคม'!Z58+'10.สร้างคอม กรอกแค่ปี 69มา'!Z58+'11.ทุ่งฝน ใส่12เดือนมา'!Z58+'12.นายูง กรอกแค่ปี 69มา'!Z58+'13.หนองวัวซอ'!Z58+'14.พิบูลย์รักษ์'!Z58+'15.หนองหาน'!Z58+'16.กุมภวาปี กรอกแค่ปี 69มา'!Z58+'17.กู่แก้ว'!Z58+'18.บ้านดุง กรอกแค่ปี 69มา'!Z58+'19.หนองแสง กรอกแค่ปี 69มา'!Z58+'20.บ้านผือ '!Z58+'21.โนนสะอาด'!Z58</f>
        <v>191600</v>
      </c>
      <c r="AA58" s="110">
        <f>+'1.อุดรธานี'!AA58+'2.เพ็ญ'!AA58+'3.ศรีธาตุ'!AA58+'4.กุดจับ'!AA58+'5.น้ำโสม กรอกมา 12 เดือน'!AA58+'6.วังสามหมอ กรอกแค่ปี 69มา'!AA58+'7.ไชยวาน'!AA58+'8.ห้วยเกิ้ง กรอกแค่ปี 69มา'!AA58+'9.ประจักษ์ศิลปาคม'!AA58+'10.สร้างคอม กรอกแค่ปี 69มา'!AA58+'11.ทุ่งฝน ใส่12เดือนมา'!AA58+'12.นายูง กรอกแค่ปี 69มา'!AA58+'13.หนองวัวซอ'!AA58+'14.พิบูลย์รักษ์'!AA58+'15.หนองหาน'!AA58+'16.กุมภวาปี กรอกแค่ปี 69มา'!AA58+'17.กู่แก้ว'!AA58+'18.บ้านดุง กรอกแค่ปี 69มา'!AA58+'19.หนองแสง กรอกแค่ปี 69มา'!AA58+'20.บ้านผือ '!AA58+'21.โนนสะอาด'!AA58</f>
        <v>0</v>
      </c>
      <c r="AB58" s="110">
        <f>+'1.อุดรธานี'!AB58+'2.เพ็ญ'!AB58+'3.ศรีธาตุ'!AB58+'4.กุดจับ'!AB58+'5.น้ำโสม กรอกมา 12 เดือน'!AB58+'6.วังสามหมอ กรอกแค่ปี 69มา'!AB58+'7.ไชยวาน'!AB58+'8.ห้วยเกิ้ง กรอกแค่ปี 69มา'!AB58+'9.ประจักษ์ศิลปาคม'!AB58+'10.สร้างคอม กรอกแค่ปี 69มา'!AB58+'11.ทุ่งฝน ใส่12เดือนมา'!AB58+'12.นายูง กรอกแค่ปี 69มา'!AB58+'13.หนองวัวซอ'!AB58+'14.พิบูลย์รักษ์'!AB58+'15.หนองหาน'!AB58+'16.กุมภวาปี กรอกแค่ปี 69มา'!AB58+'17.กู่แก้ว'!AB58+'18.บ้านดุง กรอกแค่ปี 69มา'!AB58+'19.หนองแสง กรอกแค่ปี 69มา'!AB58+'20.บ้านผือ '!AB58+'21.โนนสะอาด'!AB58</f>
        <v>887817</v>
      </c>
      <c r="AC58" s="110">
        <f>+'1.อุดรธานี'!AC58+'2.เพ็ญ'!AC58+'3.ศรีธาตุ'!AC58+'4.กุดจับ'!AC58+'5.น้ำโสม กรอกมา 12 เดือน'!AC58+'6.วังสามหมอ กรอกแค่ปี 69มา'!AC58+'7.ไชยวาน'!AC58+'8.ห้วยเกิ้ง กรอกแค่ปี 69มา'!AC58+'9.ประจักษ์ศิลปาคม'!AC58+'10.สร้างคอม กรอกแค่ปี 69มา'!AC58+'11.ทุ่งฝน ใส่12เดือนมา'!AC58+'12.นายูง กรอกแค่ปี 69มา'!AC58+'13.หนองวัวซอ'!AC58+'14.พิบูลย์รักษ์'!AC58+'15.หนองหาน'!AC58+'16.กุมภวาปี กรอกแค่ปี 69มา'!AC58+'17.กู่แก้ว'!AC58+'18.บ้านดุง กรอกแค่ปี 69มา'!AC58+'19.หนองแสง กรอกแค่ปี 69มา'!AC58+'20.บ้านผือ '!AC58+'21.โนนสะอาด'!AC58</f>
        <v>0</v>
      </c>
      <c r="AD58" s="110" t="e">
        <f t="shared" si="17"/>
        <v>#VALUE!</v>
      </c>
      <c r="AE58" s="111" t="e">
        <f t="shared" si="18"/>
        <v>#VALUE!</v>
      </c>
      <c r="AF58" s="110" t="e">
        <f t="shared" si="19"/>
        <v>#VALUE!</v>
      </c>
      <c r="AG58" s="111" t="e">
        <f t="shared" si="20"/>
        <v>#VALUE!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f>+'1.อุดรธานี'!E60+'2.เพ็ญ'!E60+'3.ศรีธาตุ'!E60+'4.กุดจับ'!E60+'5.น้ำโสม กรอกมา 12 เดือน'!E60+'6.วังสามหมอ กรอกแค่ปี 69มา'!E60+'7.ไชยวาน'!E60+'8.ห้วยเกิ้ง กรอกแค่ปี 69มา'!E60+'9.ประจักษ์ศิลปาคม'!E60+'10.สร้างคอม กรอกแค่ปี 69มา'!E60+'11.ทุ่งฝน ใส่12เดือนมา'!E60+'12.นายูง กรอกแค่ปี 69มา'!E60+'13.หนองวัวซอ'!E60+'14.พิบูลย์รักษ์'!E60+'15.หนองหาน'!E60+'16.กุมภวาปี กรอกแค่ปี 69มา'!E60+'17.กู่แก้ว'!E60+'18.บ้านดุง กรอกแค่ปี 69มา'!E60+'19.หนองแสง กรอกแค่ปี 69มา'!E60+'20.บ้านผือ '!E60+'21.โนนสะอาด'!E60</f>
        <v>3285000</v>
      </c>
      <c r="F60" s="110" t="e">
        <f>+'1.อุดรธานี'!F60+'2.เพ็ญ'!F60+'3.ศรีธาตุ'!F60+'4.กุดจับ'!F60+'5.น้ำโสม กรอกมา 12 เดือน'!F60+'6.วังสามหมอ กรอกแค่ปี 69มา'!F60+'7.ไชยวาน'!F60+'8.ห้วยเกิ้ง กรอกแค่ปี 69มา'!F60+'9.ประจักษ์ศิลปาคม'!F60+'10.สร้างคอม กรอกแค่ปี 69มา'!F60+'11.ทุ่งฝน ใส่12เดือนมา'!F60+'12.นายูง กรอกแค่ปี 69มา'!F60+'13.หนองวัวซอ'!F60+'14.พิบูลย์รักษ์'!F60+'15.หนองหาน'!F60+'16.กุมภวาปี กรอกแค่ปี 69มา'!F60+'17.กู่แก้ว'!F60+'18.บ้านดุง กรอกแค่ปี 69มา'!F60+'19.หนองแสง กรอกแค่ปี 69มา'!F60+'20.บ้านผือ '!F60+'21.โนนสะอาด'!F60</f>
        <v>#VALUE!</v>
      </c>
      <c r="G60" s="110">
        <f>+'1.อุดรธานี'!G60+'2.เพ็ญ'!G60+'3.ศรีธาตุ'!G60+'4.กุดจับ'!G60+'5.น้ำโสม กรอกมา 12 เดือน'!G60+'6.วังสามหมอ กรอกแค่ปี 69มา'!G60+'7.ไชยวาน'!G60+'8.ห้วยเกิ้ง กรอกแค่ปี 69มา'!G60+'9.ประจักษ์ศิลปาคม'!G60+'10.สร้างคอม กรอกแค่ปี 69มา'!G60+'11.ทุ่งฝน ใส่12เดือนมา'!G60+'12.นายูง กรอกแค่ปี 69มา'!G60+'13.หนองวัวซอ'!G60+'14.พิบูลย์รักษ์'!G60+'15.หนองหาน'!G60+'16.กุมภวาปี กรอกแค่ปี 69มา'!G60+'17.กู่แก้ว'!G60+'18.บ้านดุง กรอกแค่ปี 69มา'!G60+'19.หนองแสง กรอกแค่ปี 69มา'!G60+'20.บ้านผือ '!G60+'21.โนนสะอาด'!G60</f>
        <v>0</v>
      </c>
      <c r="H60" s="110" t="e">
        <f>+'1.อุดรธานี'!H60+'2.เพ็ญ'!H60+'3.ศรีธาตุ'!H60+'4.กุดจับ'!H60+'5.น้ำโสม กรอกมา 12 เดือน'!H60+'6.วังสามหมอ กรอกแค่ปี 69มา'!H60+'7.ไชยวาน'!H60+'8.ห้วยเกิ้ง กรอกแค่ปี 69มา'!H60+'9.ประจักษ์ศิลปาคม'!H60+'10.สร้างคอม กรอกแค่ปี 69มา'!H60+'11.ทุ่งฝน ใส่12เดือนมา'!H60+'12.นายูง กรอกแค่ปี 69มา'!H60+'13.หนองวัวซอ'!H60+'14.พิบูลย์รักษ์'!H60+'15.หนองหาน'!H60+'16.กุมภวาปี กรอกแค่ปี 69มา'!H60+'17.กู่แก้ว'!H60+'18.บ้านดุง กรอกแค่ปี 69มา'!H60+'19.หนองแสง กรอกแค่ปี 69มา'!H60+'20.บ้านผือ '!H60+'21.โนนสะอาด'!H60</f>
        <v>#VALUE!</v>
      </c>
      <c r="I60" s="110">
        <f>+'1.อุดรธานี'!I60+'2.เพ็ญ'!I60+'3.ศรีธาตุ'!I60+'4.กุดจับ'!I60+'5.น้ำโสม กรอกมา 12 เดือน'!I60+'6.วังสามหมอ กรอกแค่ปี 69มา'!I60+'7.ไชยวาน'!I60+'8.ห้วยเกิ้ง กรอกแค่ปี 69มา'!I60+'9.ประจักษ์ศิลปาคม'!I60+'10.สร้างคอม กรอกแค่ปี 69มา'!I60+'11.ทุ่งฝน ใส่12เดือนมา'!I60+'12.นายูง กรอกแค่ปี 69มา'!I60+'13.หนองวัวซอ'!I60+'14.พิบูลย์รักษ์'!I60+'15.หนองหาน'!I60+'16.กุมภวาปี กรอกแค่ปี 69มา'!I60+'17.กู่แก้ว'!I60+'18.บ้านดุง กรอกแค่ปี 69มา'!I60+'19.หนองแสง กรอกแค่ปี 69มา'!I60+'20.บ้านผือ '!I60+'21.โนนสะอาด'!I60</f>
        <v>0</v>
      </c>
      <c r="J60" s="110" t="e">
        <f>+'1.อุดรธานี'!J60+'2.เพ็ญ'!J60+'3.ศรีธาตุ'!J60+'4.กุดจับ'!J60+'5.น้ำโสม กรอกมา 12 เดือน'!J60+'6.วังสามหมอ กรอกแค่ปี 69มา'!J60+'7.ไชยวาน'!J60+'8.ห้วยเกิ้ง กรอกแค่ปี 69มา'!J60+'9.ประจักษ์ศิลปาคม'!J60+'10.สร้างคอม กรอกแค่ปี 69มา'!J60+'11.ทุ่งฝน ใส่12เดือนมา'!J60+'12.นายูง กรอกแค่ปี 69มา'!J60+'13.หนองวัวซอ'!J60+'14.พิบูลย์รักษ์'!J60+'15.หนองหาน'!J60+'16.กุมภวาปี กรอกแค่ปี 69มา'!J60+'17.กู่แก้ว'!J60+'18.บ้านดุง กรอกแค่ปี 69มา'!J60+'19.หนองแสง กรอกแค่ปี 69มา'!J60+'20.บ้านผือ '!J60+'21.โนนสะอาด'!J60</f>
        <v>#VALUE!</v>
      </c>
      <c r="K60" s="110">
        <f>+'1.อุดรธานี'!K60+'2.เพ็ญ'!K60+'3.ศรีธาตุ'!K60+'4.กุดจับ'!K60+'5.น้ำโสม กรอกมา 12 เดือน'!K60+'6.วังสามหมอ กรอกแค่ปี 69มา'!K60+'7.ไชยวาน'!K60+'8.ห้วยเกิ้ง กรอกแค่ปี 69มา'!K60+'9.ประจักษ์ศิลปาคม'!K60+'10.สร้างคอม กรอกแค่ปี 69มา'!K60+'11.ทุ่งฝน ใส่12เดือนมา'!K60+'12.นายูง กรอกแค่ปี 69มา'!K60+'13.หนองวัวซอ'!K60+'14.พิบูลย์รักษ์'!K60+'15.หนองหาน'!K60+'16.กุมภวาปี กรอกแค่ปี 69มา'!K60+'17.กู่แก้ว'!K60+'18.บ้านดุง กรอกแค่ปี 69มา'!K60+'19.หนองแสง กรอกแค่ปี 69มา'!K60+'20.บ้านผือ '!K60+'21.โนนสะอาด'!K60</f>
        <v>0</v>
      </c>
      <c r="L60" s="110" t="e">
        <f>+'1.อุดรธานี'!L60+'2.เพ็ญ'!L60+'3.ศรีธาตุ'!L60+'4.กุดจับ'!L60+'5.น้ำโสม กรอกมา 12 เดือน'!L60+'6.วังสามหมอ กรอกแค่ปี 69มา'!L60+'7.ไชยวาน'!L60+'8.ห้วยเกิ้ง กรอกแค่ปี 69มา'!L60+'9.ประจักษ์ศิลปาคม'!L60+'10.สร้างคอม กรอกแค่ปี 69มา'!L60+'11.ทุ่งฝน ใส่12เดือนมา'!L60+'12.นายูง กรอกแค่ปี 69มา'!L60+'13.หนองวัวซอ'!L60+'14.พิบูลย์รักษ์'!L60+'15.หนองหาน'!L60+'16.กุมภวาปี กรอกแค่ปี 69มา'!L60+'17.กู่แก้ว'!L60+'18.บ้านดุง กรอกแค่ปี 69มา'!L60+'19.หนองแสง กรอกแค่ปี 69มา'!L60+'20.บ้านผือ '!L60+'21.โนนสะอาด'!L60</f>
        <v>#VALUE!</v>
      </c>
      <c r="M60" s="110">
        <f>+'1.อุดรธานี'!M60+'2.เพ็ญ'!M60+'3.ศรีธาตุ'!M60+'4.กุดจับ'!M60+'5.น้ำโสม กรอกมา 12 เดือน'!M60+'6.วังสามหมอ กรอกแค่ปี 69มา'!M60+'7.ไชยวาน'!M60+'8.ห้วยเกิ้ง กรอกแค่ปี 69มา'!M60+'9.ประจักษ์ศิลปาคม'!M60+'10.สร้างคอม กรอกแค่ปี 69มา'!M60+'11.ทุ่งฝน ใส่12เดือนมา'!M60+'12.นายูง กรอกแค่ปี 69มา'!M60+'13.หนองวัวซอ'!M60+'14.พิบูลย์รักษ์'!M60+'15.หนองหาน'!M60+'16.กุมภวาปี กรอกแค่ปี 69มา'!M60+'17.กู่แก้ว'!M60+'18.บ้านดุง กรอกแค่ปี 69มา'!M60+'19.หนองแสง กรอกแค่ปี 69มา'!M60+'20.บ้านผือ '!M60+'21.โนนสะอาด'!M60</f>
        <v>0</v>
      </c>
      <c r="N60" s="110" t="e">
        <f>+'1.อุดรธานี'!N60+'2.เพ็ญ'!N60+'3.ศรีธาตุ'!N60+'4.กุดจับ'!N60+'5.น้ำโสม กรอกมา 12 เดือน'!N60+'6.วังสามหมอ กรอกแค่ปี 69มา'!N60+'7.ไชยวาน'!N60+'8.ห้วยเกิ้ง กรอกแค่ปี 69มา'!N60+'9.ประจักษ์ศิลปาคม'!N60+'10.สร้างคอม กรอกแค่ปี 69มา'!N60+'11.ทุ่งฝน ใส่12เดือนมา'!N60+'12.นายูง กรอกแค่ปี 69มา'!N60+'13.หนองวัวซอ'!N60+'14.พิบูลย์รักษ์'!N60+'15.หนองหาน'!N60+'16.กุมภวาปี กรอกแค่ปี 69มา'!N60+'17.กู่แก้ว'!N60+'18.บ้านดุง กรอกแค่ปี 69มา'!N60+'19.หนองแสง กรอกแค่ปี 69มา'!N60+'20.บ้านผือ '!N60+'21.โนนสะอาด'!N60</f>
        <v>#VALUE!</v>
      </c>
      <c r="O60" s="110">
        <f>+'1.อุดรธานี'!O60+'2.เพ็ญ'!O60+'3.ศรีธาตุ'!O60+'4.กุดจับ'!O60+'5.น้ำโสม กรอกมา 12 เดือน'!O60+'6.วังสามหมอ กรอกแค่ปี 69มา'!O60+'7.ไชยวาน'!O60+'8.ห้วยเกิ้ง กรอกแค่ปี 69มา'!O60+'9.ประจักษ์ศิลปาคม'!O60+'10.สร้างคอม กรอกแค่ปี 69มา'!O60+'11.ทุ่งฝน ใส่12เดือนมา'!O60+'12.นายูง กรอกแค่ปี 69มา'!O60+'13.หนองวัวซอ'!O60+'14.พิบูลย์รักษ์'!O60+'15.หนองหาน'!O60+'16.กุมภวาปี กรอกแค่ปี 69มา'!O60+'17.กู่แก้ว'!O60+'18.บ้านดุง กรอกแค่ปี 69มา'!O60+'19.หนองแสง กรอกแค่ปี 69มา'!O60+'20.บ้านผือ '!O60+'21.โนนสะอาด'!O60</f>
        <v>0</v>
      </c>
      <c r="P60" s="110" t="e">
        <f>+'1.อุดรธานี'!P60+'2.เพ็ญ'!P60+'3.ศรีธาตุ'!P60+'4.กุดจับ'!P60+'5.น้ำโสม กรอกมา 12 เดือน'!P60+'6.วังสามหมอ กรอกแค่ปี 69มา'!P60+'7.ไชยวาน'!P60+'8.ห้วยเกิ้ง กรอกแค่ปี 69มา'!P60+'9.ประจักษ์ศิลปาคม'!P60+'10.สร้างคอม กรอกแค่ปี 69มา'!P60+'11.ทุ่งฝน ใส่12เดือนมา'!P60+'12.นายูง กรอกแค่ปี 69มา'!P60+'13.หนองวัวซอ'!P60+'14.พิบูลย์รักษ์'!P60+'15.หนองหาน'!P60+'16.กุมภวาปี กรอกแค่ปี 69มา'!P60+'17.กู่แก้ว'!P60+'18.บ้านดุง กรอกแค่ปี 69มา'!P60+'19.หนองแสง กรอกแค่ปี 69มา'!P60+'20.บ้านผือ '!P60+'21.โนนสะอาด'!P60</f>
        <v>#VALUE!</v>
      </c>
      <c r="Q60" s="110">
        <f>+'1.อุดรธานี'!Q60+'2.เพ็ญ'!Q60+'3.ศรีธาตุ'!Q60+'4.กุดจับ'!Q60+'5.น้ำโสม กรอกมา 12 เดือน'!Q60+'6.วังสามหมอ กรอกแค่ปี 69มา'!Q60+'7.ไชยวาน'!Q60+'8.ห้วยเกิ้ง กรอกแค่ปี 69มา'!Q60+'9.ประจักษ์ศิลปาคม'!Q60+'10.สร้างคอม กรอกแค่ปี 69มา'!Q60+'11.ทุ่งฝน ใส่12เดือนมา'!Q60+'12.นายูง กรอกแค่ปี 69มา'!Q60+'13.หนองวัวซอ'!Q60+'14.พิบูลย์รักษ์'!Q60+'15.หนองหาน'!Q60+'16.กุมภวาปี กรอกแค่ปี 69มา'!Q60+'17.กู่แก้ว'!Q60+'18.บ้านดุง กรอกแค่ปี 69มา'!Q60+'19.หนองแสง กรอกแค่ปี 69มา'!Q60+'20.บ้านผือ '!Q60+'21.โนนสะอาด'!Q60</f>
        <v>0</v>
      </c>
      <c r="R60" s="110" t="e">
        <f>+'1.อุดรธานี'!R60+'2.เพ็ญ'!R60+'3.ศรีธาตุ'!R60+'4.กุดจับ'!R60+'5.น้ำโสม กรอกมา 12 เดือน'!R60+'6.วังสามหมอ กรอกแค่ปี 69มา'!R60+'7.ไชยวาน'!R60+'8.ห้วยเกิ้ง กรอกแค่ปี 69มา'!R60+'9.ประจักษ์ศิลปาคม'!R60+'10.สร้างคอม กรอกแค่ปี 69มา'!R60+'11.ทุ่งฝน ใส่12เดือนมา'!R60+'12.นายูง กรอกแค่ปี 69มา'!R60+'13.หนองวัวซอ'!R60+'14.พิบูลย์รักษ์'!R60+'15.หนองหาน'!R60+'16.กุมภวาปี กรอกแค่ปี 69มา'!R60+'17.กู่แก้ว'!R60+'18.บ้านดุง กรอกแค่ปี 69มา'!R60+'19.หนองแสง กรอกแค่ปี 69มา'!R60+'20.บ้านผือ '!R60+'21.โนนสะอาด'!R60</f>
        <v>#VALUE!</v>
      </c>
      <c r="S60" s="110">
        <f>+'1.อุดรธานี'!S60+'2.เพ็ญ'!S60+'3.ศรีธาตุ'!S60+'4.กุดจับ'!S60+'5.น้ำโสม กรอกมา 12 เดือน'!S60+'6.วังสามหมอ กรอกแค่ปี 69มา'!S60+'7.ไชยวาน'!S60+'8.ห้วยเกิ้ง กรอกแค่ปี 69มา'!S60+'9.ประจักษ์ศิลปาคม'!S60+'10.สร้างคอม กรอกแค่ปี 69มา'!S60+'11.ทุ่งฝน ใส่12เดือนมา'!S60+'12.นายูง กรอกแค่ปี 69มา'!S60+'13.หนองวัวซอ'!S60+'14.พิบูลย์รักษ์'!S60+'15.หนองหาน'!S60+'16.กุมภวาปี กรอกแค่ปี 69มา'!S60+'17.กู่แก้ว'!S60+'18.บ้านดุง กรอกแค่ปี 69มา'!S60+'19.หนองแสง กรอกแค่ปี 69มา'!S60+'20.บ้านผือ '!S60+'21.โนนสะอาด'!S60</f>
        <v>0</v>
      </c>
      <c r="T60" s="110" t="e">
        <f>+'1.อุดรธานี'!T60+'2.เพ็ญ'!T60+'3.ศรีธาตุ'!T60+'4.กุดจับ'!T60+'5.น้ำโสม กรอกมา 12 เดือน'!T60+'6.วังสามหมอ กรอกแค่ปี 69มา'!T60+'7.ไชยวาน'!T60+'8.ห้วยเกิ้ง กรอกแค่ปี 69มา'!T60+'9.ประจักษ์ศิลปาคม'!T60+'10.สร้างคอม กรอกแค่ปี 69มา'!T60+'11.ทุ่งฝน ใส่12เดือนมา'!T60+'12.นายูง กรอกแค่ปี 69มา'!T60+'13.หนองวัวซอ'!T60+'14.พิบูลย์รักษ์'!T60+'15.หนองหาน'!T60+'16.กุมภวาปี กรอกแค่ปี 69มา'!T60+'17.กู่แก้ว'!T60+'18.บ้านดุง กรอกแค่ปี 69มา'!T60+'19.หนองแสง กรอกแค่ปี 69มา'!T60+'20.บ้านผือ '!T60+'21.โนนสะอาด'!T60</f>
        <v>#VALUE!</v>
      </c>
      <c r="U60" s="110">
        <f>+'1.อุดรธานี'!U60+'2.เพ็ญ'!U60+'3.ศรีธาตุ'!U60+'4.กุดจับ'!U60+'5.น้ำโสม กรอกมา 12 เดือน'!U60+'6.วังสามหมอ กรอกแค่ปี 69มา'!U60+'7.ไชยวาน'!U60+'8.ห้วยเกิ้ง กรอกแค่ปี 69มา'!U60+'9.ประจักษ์ศิลปาคม'!U60+'10.สร้างคอม กรอกแค่ปี 69มา'!U60+'11.ทุ่งฝน ใส่12เดือนมา'!U60+'12.นายูง กรอกแค่ปี 69มา'!U60+'13.หนองวัวซอ'!U60+'14.พิบูลย์รักษ์'!U60+'15.หนองหาน'!U60+'16.กุมภวาปี กรอกแค่ปี 69มา'!U60+'17.กู่แก้ว'!U60+'18.บ้านดุง กรอกแค่ปี 69มา'!U60+'19.หนองแสง กรอกแค่ปี 69มา'!U60+'20.บ้านผือ '!U60+'21.โนนสะอาด'!U60</f>
        <v>0</v>
      </c>
      <c r="V60" s="110" t="e">
        <f>+'1.อุดรธานี'!V60+'2.เพ็ญ'!V60+'3.ศรีธาตุ'!V60+'4.กุดจับ'!V60+'5.น้ำโสม กรอกมา 12 เดือน'!V60+'6.วังสามหมอ กรอกแค่ปี 69มา'!V60+'7.ไชยวาน'!V60+'8.ห้วยเกิ้ง กรอกแค่ปี 69มา'!V60+'9.ประจักษ์ศิลปาคม'!V60+'10.สร้างคอม กรอกแค่ปี 69มา'!V60+'11.ทุ่งฝน ใส่12เดือนมา'!V60+'12.นายูง กรอกแค่ปี 69มา'!V60+'13.หนองวัวซอ'!V60+'14.พิบูลย์รักษ์'!V60+'15.หนองหาน'!V60+'16.กุมภวาปี กรอกแค่ปี 69มา'!V60+'17.กู่แก้ว'!V60+'18.บ้านดุง กรอกแค่ปี 69มา'!V60+'19.หนองแสง กรอกแค่ปี 69มา'!V60+'20.บ้านผือ '!V60+'21.โนนสะอาด'!V60</f>
        <v>#VALUE!</v>
      </c>
      <c r="W60" s="110">
        <f>+'1.อุดรธานี'!W60+'2.เพ็ญ'!W60+'3.ศรีธาตุ'!W60+'4.กุดจับ'!W60+'5.น้ำโสม กรอกมา 12 เดือน'!W60+'6.วังสามหมอ กรอกแค่ปี 69มา'!W60+'7.ไชยวาน'!W60+'8.ห้วยเกิ้ง กรอกแค่ปี 69มา'!W60+'9.ประจักษ์ศิลปาคม'!W60+'10.สร้างคอม กรอกแค่ปี 69มา'!W60+'11.ทุ่งฝน ใส่12เดือนมา'!W60+'12.นายูง กรอกแค่ปี 69มา'!W60+'13.หนองวัวซอ'!W60+'14.พิบูลย์รักษ์'!W60+'15.หนองหาน'!W60+'16.กุมภวาปี กรอกแค่ปี 69มา'!W60+'17.กู่แก้ว'!W60+'18.บ้านดุง กรอกแค่ปี 69มา'!W60+'19.หนองแสง กรอกแค่ปี 69มา'!W60+'20.บ้านผือ '!W60+'21.โนนสะอาด'!W60</f>
        <v>0</v>
      </c>
      <c r="X60" s="110" t="e">
        <f>+'1.อุดรธานี'!X60+'2.เพ็ญ'!X60+'3.ศรีธาตุ'!X60+'4.กุดจับ'!X60+'5.น้ำโสม กรอกมา 12 เดือน'!X60+'6.วังสามหมอ กรอกแค่ปี 69มา'!X60+'7.ไชยวาน'!X60+'8.ห้วยเกิ้ง กรอกแค่ปี 69มา'!X60+'9.ประจักษ์ศิลปาคม'!X60+'10.สร้างคอม กรอกแค่ปี 69มา'!X60+'11.ทุ่งฝน ใส่12เดือนมา'!X60+'12.นายูง กรอกแค่ปี 69มา'!X60+'13.หนองวัวซอ'!X60+'14.พิบูลย์รักษ์'!X60+'15.หนองหาน'!X60+'16.กุมภวาปี กรอกแค่ปี 69มา'!X60+'17.กู่แก้ว'!X60+'18.บ้านดุง กรอกแค่ปี 69มา'!X60+'19.หนองแสง กรอกแค่ปี 69มา'!X60+'20.บ้านผือ '!X60+'21.โนนสะอาด'!X60</f>
        <v>#VALUE!</v>
      </c>
      <c r="Y60" s="110">
        <f>+'1.อุดรธานี'!Y60+'2.เพ็ญ'!Y60+'3.ศรีธาตุ'!Y60+'4.กุดจับ'!Y60+'5.น้ำโสม กรอกมา 12 เดือน'!Y60+'6.วังสามหมอ กรอกแค่ปี 69มา'!Y60+'7.ไชยวาน'!Y60+'8.ห้วยเกิ้ง กรอกแค่ปี 69มา'!Y60+'9.ประจักษ์ศิลปาคม'!Y60+'10.สร้างคอม กรอกแค่ปี 69มา'!Y60+'11.ทุ่งฝน ใส่12เดือนมา'!Y60+'12.นายูง กรอกแค่ปี 69มา'!Y60+'13.หนองวัวซอ'!Y60+'14.พิบูลย์รักษ์'!Y60+'15.หนองหาน'!Y60+'16.กุมภวาปี กรอกแค่ปี 69มา'!Y60+'17.กู่แก้ว'!Y60+'18.บ้านดุง กรอกแค่ปี 69มา'!Y60+'19.หนองแสง กรอกแค่ปี 69มา'!Y60+'20.บ้านผือ '!Y60+'21.โนนสะอาด'!Y60</f>
        <v>0</v>
      </c>
      <c r="Z60" s="110" t="e">
        <f>+'1.อุดรธานี'!Z60+'2.เพ็ญ'!Z60+'3.ศรีธาตุ'!Z60+'4.กุดจับ'!Z60+'5.น้ำโสม กรอกมา 12 เดือน'!Z60+'6.วังสามหมอ กรอกแค่ปี 69มา'!Z60+'7.ไชยวาน'!Z60+'8.ห้วยเกิ้ง กรอกแค่ปี 69มา'!Z60+'9.ประจักษ์ศิลปาคม'!Z60+'10.สร้างคอม กรอกแค่ปี 69มา'!Z60+'11.ทุ่งฝน ใส่12เดือนมา'!Z60+'12.นายูง กรอกแค่ปี 69มา'!Z60+'13.หนองวัวซอ'!Z60+'14.พิบูลย์รักษ์'!Z60+'15.หนองหาน'!Z60+'16.กุมภวาปี กรอกแค่ปี 69มา'!Z60+'17.กู่แก้ว'!Z60+'18.บ้านดุง กรอกแค่ปี 69มา'!Z60+'19.หนองแสง กรอกแค่ปี 69มา'!Z60+'20.บ้านผือ '!Z60+'21.โนนสะอาด'!Z60</f>
        <v>#VALUE!</v>
      </c>
      <c r="AA60" s="110">
        <f>+'1.อุดรธานี'!AA60+'2.เพ็ญ'!AA60+'3.ศรีธาตุ'!AA60+'4.กุดจับ'!AA60+'5.น้ำโสม กรอกมา 12 เดือน'!AA60+'6.วังสามหมอ กรอกแค่ปี 69มา'!AA60+'7.ไชยวาน'!AA60+'8.ห้วยเกิ้ง กรอกแค่ปี 69มา'!AA60+'9.ประจักษ์ศิลปาคม'!AA60+'10.สร้างคอม กรอกแค่ปี 69มา'!AA60+'11.ทุ่งฝน ใส่12เดือนมา'!AA60+'12.นายูง กรอกแค่ปี 69มา'!AA60+'13.หนองวัวซอ'!AA60+'14.พิบูลย์รักษ์'!AA60+'15.หนองหาน'!AA60+'16.กุมภวาปี กรอกแค่ปี 69มา'!AA60+'17.กู่แก้ว'!AA60+'18.บ้านดุง กรอกแค่ปี 69มา'!AA60+'19.หนองแสง กรอกแค่ปี 69มา'!AA60+'20.บ้านผือ '!AA60+'21.โนนสะอาด'!AA60</f>
        <v>0</v>
      </c>
      <c r="AB60" s="110" t="e">
        <f>+'1.อุดรธานี'!AB60+'2.เพ็ญ'!AB60+'3.ศรีธาตุ'!AB60+'4.กุดจับ'!AB60+'5.น้ำโสม กรอกมา 12 เดือน'!AB60+'6.วังสามหมอ กรอกแค่ปี 69มา'!AB60+'7.ไชยวาน'!AB60+'8.ห้วยเกิ้ง กรอกแค่ปี 69มา'!AB60+'9.ประจักษ์ศิลปาคม'!AB60+'10.สร้างคอม กรอกแค่ปี 69มา'!AB60+'11.ทุ่งฝน ใส่12เดือนมา'!AB60+'12.นายูง กรอกแค่ปี 69มา'!AB60+'13.หนองวัวซอ'!AB60+'14.พิบูลย์รักษ์'!AB60+'15.หนองหาน'!AB60+'16.กุมภวาปี กรอกแค่ปี 69มา'!AB60+'17.กู่แก้ว'!AB60+'18.บ้านดุง กรอกแค่ปี 69มา'!AB60+'19.หนองแสง กรอกแค่ปี 69มา'!AB60+'20.บ้านผือ '!AB60+'21.โนนสะอาด'!AB60</f>
        <v>#VALUE!</v>
      </c>
      <c r="AC60" s="110">
        <f>+'1.อุดรธานี'!AC60+'2.เพ็ญ'!AC60+'3.ศรีธาตุ'!AC60+'4.กุดจับ'!AC60+'5.น้ำโสม กรอกมา 12 เดือน'!AC60+'6.วังสามหมอ กรอกแค่ปี 69มา'!AC60+'7.ไชยวาน'!AC60+'8.ห้วยเกิ้ง กรอกแค่ปี 69มา'!AC60+'9.ประจักษ์ศิลปาคม'!AC60+'10.สร้างคอม กรอกแค่ปี 69มา'!AC60+'11.ทุ่งฝน ใส่12เดือนมา'!AC60+'12.นายูง กรอกแค่ปี 69มา'!AC60+'13.หนองวัวซอ'!AC60+'14.พิบูลย์รักษ์'!AC60+'15.หนองหาน'!AC60+'16.กุมภวาปี กรอกแค่ปี 69มา'!AC60+'17.กู่แก้ว'!AC60+'18.บ้านดุง กรอกแค่ปี 69มา'!AC60+'19.หนองแสง กรอกแค่ปี 69มา'!AC60+'20.บ้านผือ '!AC60+'21.โนนสะอาด'!AC60</f>
        <v>0</v>
      </c>
      <c r="AD60" s="110" t="e">
        <f t="shared" ref="AD60:AD62" si="21">SUM(F60:AC60)</f>
        <v>#VALUE!</v>
      </c>
      <c r="AE60" s="111" t="e">
        <f t="shared" ref="AE60:AE62" si="22">+AD60*100/E60</f>
        <v>#VALUE!</v>
      </c>
      <c r="AF60" s="110" t="e">
        <f t="shared" ref="AF60:AF62" si="23">+E60-AD60</f>
        <v>#VALUE!</v>
      </c>
      <c r="AG60" s="111" t="e">
        <f t="shared" ref="AG60:AG62" si="24">+AF60*100/E60</f>
        <v>#VALUE!</v>
      </c>
    </row>
    <row r="61" spans="2:33" ht="24" customHeight="1">
      <c r="B61" s="109"/>
      <c r="C61" s="109"/>
      <c r="D61" s="109" t="s">
        <v>140</v>
      </c>
      <c r="E61" s="110">
        <f>+'1.อุดรธานี'!E61+'2.เพ็ญ'!E61+'3.ศรีธาตุ'!E61+'4.กุดจับ'!E61+'5.น้ำโสม กรอกมา 12 เดือน'!E61+'6.วังสามหมอ กรอกแค่ปี 69มา'!E61+'7.ไชยวาน'!E61+'8.ห้วยเกิ้ง กรอกแค่ปี 69มา'!E61+'9.ประจักษ์ศิลปาคม'!E61+'10.สร้างคอม กรอกแค่ปี 69มา'!E61+'11.ทุ่งฝน ใส่12เดือนมา'!E61+'12.นายูง กรอกแค่ปี 69มา'!E61+'13.หนองวัวซอ'!E61+'14.พิบูลย์รักษ์'!E61+'15.หนองหาน'!E61+'16.กุมภวาปี กรอกแค่ปี 69มา'!E61+'17.กู่แก้ว'!E61+'18.บ้านดุง กรอกแค่ปี 69มา'!E61+'19.หนองแสง กรอกแค่ปี 69มา'!E61+'20.บ้านผือ '!E61+'21.โนนสะอาด'!E61</f>
        <v>22000000</v>
      </c>
      <c r="F61" s="110" t="e">
        <f>+'1.อุดรธานี'!F61+'2.เพ็ญ'!F61+'3.ศรีธาตุ'!F61+'4.กุดจับ'!F61+'5.น้ำโสม กรอกมา 12 เดือน'!F61+'6.วังสามหมอ กรอกแค่ปี 69มา'!F61+'7.ไชยวาน'!F61+'8.ห้วยเกิ้ง กรอกแค่ปี 69มา'!F61+'9.ประจักษ์ศิลปาคม'!F61+'10.สร้างคอม กรอกแค่ปี 69มา'!F61+'11.ทุ่งฝน ใส่12เดือนมา'!F61+'12.นายูง กรอกแค่ปี 69มา'!F61+'13.หนองวัวซอ'!F61+'14.พิบูลย์รักษ์'!F61+'15.หนองหาน'!F61+'16.กุมภวาปี กรอกแค่ปี 69มา'!F61+'17.กู่แก้ว'!F61+'18.บ้านดุง กรอกแค่ปี 69มา'!F61+'19.หนองแสง กรอกแค่ปี 69มา'!F61+'20.บ้านผือ '!F61+'21.โนนสะอาด'!F61</f>
        <v>#VALUE!</v>
      </c>
      <c r="G61" s="110">
        <f>+'1.อุดรธานี'!G61+'2.เพ็ญ'!G61+'3.ศรีธาตุ'!G61+'4.กุดจับ'!G61+'5.น้ำโสม กรอกมา 12 เดือน'!G61+'6.วังสามหมอ กรอกแค่ปี 69มา'!G61+'7.ไชยวาน'!G61+'8.ห้วยเกิ้ง กรอกแค่ปี 69มา'!G61+'9.ประจักษ์ศิลปาคม'!G61+'10.สร้างคอม กรอกแค่ปี 69มา'!G61+'11.ทุ่งฝน ใส่12เดือนมา'!G61+'12.นายูง กรอกแค่ปี 69มา'!G61+'13.หนองวัวซอ'!G61+'14.พิบูลย์รักษ์'!G61+'15.หนองหาน'!G61+'16.กุมภวาปี กรอกแค่ปี 69มา'!G61+'17.กู่แก้ว'!G61+'18.บ้านดุง กรอกแค่ปี 69มา'!G61+'19.หนองแสง กรอกแค่ปี 69มา'!G61+'20.บ้านผือ '!G61+'21.โนนสะอาด'!G61</f>
        <v>7500000</v>
      </c>
      <c r="H61" s="110" t="e">
        <f>+'1.อุดรธานี'!H61+'2.เพ็ญ'!H61+'3.ศรีธาตุ'!H61+'4.กุดจับ'!H61+'5.น้ำโสม กรอกมา 12 เดือน'!H61+'6.วังสามหมอ กรอกแค่ปี 69มา'!H61+'7.ไชยวาน'!H61+'8.ห้วยเกิ้ง กรอกแค่ปี 69มา'!H61+'9.ประจักษ์ศิลปาคม'!H61+'10.สร้างคอม กรอกแค่ปี 69มา'!H61+'11.ทุ่งฝน ใส่12เดือนมา'!H61+'12.นายูง กรอกแค่ปี 69มา'!H61+'13.หนองวัวซอ'!H61+'14.พิบูลย์รักษ์'!H61+'15.หนองหาน'!H61+'16.กุมภวาปี กรอกแค่ปี 69มา'!H61+'17.กู่แก้ว'!H61+'18.บ้านดุง กรอกแค่ปี 69มา'!H61+'19.หนองแสง กรอกแค่ปี 69มา'!H61+'20.บ้านผือ '!H61+'21.โนนสะอาด'!H61</f>
        <v>#VALUE!</v>
      </c>
      <c r="I61" s="110">
        <f>+'1.อุดรธานี'!I61+'2.เพ็ญ'!I61+'3.ศรีธาตุ'!I61+'4.กุดจับ'!I61+'5.น้ำโสม กรอกมา 12 เดือน'!I61+'6.วังสามหมอ กรอกแค่ปี 69มา'!I61+'7.ไชยวาน'!I61+'8.ห้วยเกิ้ง กรอกแค่ปี 69มา'!I61+'9.ประจักษ์ศิลปาคม'!I61+'10.สร้างคอม กรอกแค่ปี 69มา'!I61+'11.ทุ่งฝน ใส่12เดือนมา'!I61+'12.นายูง กรอกแค่ปี 69มา'!I61+'13.หนองวัวซอ'!I61+'14.พิบูลย์รักษ์'!I61+'15.หนองหาน'!I61+'16.กุมภวาปี กรอกแค่ปี 69มา'!I61+'17.กู่แก้ว'!I61+'18.บ้านดุง กรอกแค่ปี 69มา'!I61+'19.หนองแสง กรอกแค่ปี 69มา'!I61+'20.บ้านผือ '!I61+'21.โนนสะอาด'!I61</f>
        <v>0</v>
      </c>
      <c r="J61" s="110" t="e">
        <f>+'1.อุดรธานี'!J61+'2.เพ็ญ'!J61+'3.ศรีธาตุ'!J61+'4.กุดจับ'!J61+'5.น้ำโสม กรอกมา 12 เดือน'!J61+'6.วังสามหมอ กรอกแค่ปี 69มา'!J61+'7.ไชยวาน'!J61+'8.ห้วยเกิ้ง กรอกแค่ปี 69มา'!J61+'9.ประจักษ์ศิลปาคม'!J61+'10.สร้างคอม กรอกแค่ปี 69มา'!J61+'11.ทุ่งฝน ใส่12เดือนมา'!J61+'12.นายูง กรอกแค่ปี 69มา'!J61+'13.หนองวัวซอ'!J61+'14.พิบูลย์รักษ์'!J61+'15.หนองหาน'!J61+'16.กุมภวาปี กรอกแค่ปี 69มา'!J61+'17.กู่แก้ว'!J61+'18.บ้านดุง กรอกแค่ปี 69มา'!J61+'19.หนองแสง กรอกแค่ปี 69มา'!J61+'20.บ้านผือ '!J61+'21.โนนสะอาด'!J61</f>
        <v>#VALUE!</v>
      </c>
      <c r="K61" s="110">
        <f>+'1.อุดรธานี'!K61+'2.เพ็ญ'!K61+'3.ศรีธาตุ'!K61+'4.กุดจับ'!K61+'5.น้ำโสม กรอกมา 12 เดือน'!K61+'6.วังสามหมอ กรอกแค่ปี 69มา'!K61+'7.ไชยวาน'!K61+'8.ห้วยเกิ้ง กรอกแค่ปี 69มา'!K61+'9.ประจักษ์ศิลปาคม'!K61+'10.สร้างคอม กรอกแค่ปี 69มา'!K61+'11.ทุ่งฝน ใส่12เดือนมา'!K61+'12.นายูง กรอกแค่ปี 69มา'!K61+'13.หนองวัวซอ'!K61+'14.พิบูลย์รักษ์'!K61+'15.หนองหาน'!K61+'16.กุมภวาปี กรอกแค่ปี 69มา'!K61+'17.กู่แก้ว'!K61+'18.บ้านดุง กรอกแค่ปี 69มา'!K61+'19.หนองแสง กรอกแค่ปี 69มา'!K61+'20.บ้านผือ '!K61+'21.โนนสะอาด'!K61</f>
        <v>0</v>
      </c>
      <c r="L61" s="110" t="e">
        <f>+'1.อุดรธานี'!L61+'2.เพ็ญ'!L61+'3.ศรีธาตุ'!L61+'4.กุดจับ'!L61+'5.น้ำโสม กรอกมา 12 เดือน'!L61+'6.วังสามหมอ กรอกแค่ปี 69มา'!L61+'7.ไชยวาน'!L61+'8.ห้วยเกิ้ง กรอกแค่ปี 69มา'!L61+'9.ประจักษ์ศิลปาคม'!L61+'10.สร้างคอม กรอกแค่ปี 69มา'!L61+'11.ทุ่งฝน ใส่12เดือนมา'!L61+'12.นายูง กรอกแค่ปี 69มา'!L61+'13.หนองวัวซอ'!L61+'14.พิบูลย์รักษ์'!L61+'15.หนองหาน'!L61+'16.กุมภวาปี กรอกแค่ปี 69มา'!L61+'17.กู่แก้ว'!L61+'18.บ้านดุง กรอกแค่ปี 69มา'!L61+'19.หนองแสง กรอกแค่ปี 69มา'!L61+'20.บ้านผือ '!L61+'21.โนนสะอาด'!L61</f>
        <v>#VALUE!</v>
      </c>
      <c r="M61" s="110">
        <f>+'1.อุดรธานี'!M61+'2.เพ็ญ'!M61+'3.ศรีธาตุ'!M61+'4.กุดจับ'!M61+'5.น้ำโสม กรอกมา 12 เดือน'!M61+'6.วังสามหมอ กรอกแค่ปี 69มา'!M61+'7.ไชยวาน'!M61+'8.ห้วยเกิ้ง กรอกแค่ปี 69มา'!M61+'9.ประจักษ์ศิลปาคม'!M61+'10.สร้างคอม กรอกแค่ปี 69มา'!M61+'11.ทุ่งฝน ใส่12เดือนมา'!M61+'12.นายูง กรอกแค่ปี 69มา'!M61+'13.หนองวัวซอ'!M61+'14.พิบูลย์รักษ์'!M61+'15.หนองหาน'!M61+'16.กุมภวาปี กรอกแค่ปี 69มา'!M61+'17.กู่แก้ว'!M61+'18.บ้านดุง กรอกแค่ปี 69มา'!M61+'19.หนองแสง กรอกแค่ปี 69มา'!M61+'20.บ้านผือ '!M61+'21.โนนสะอาด'!M61</f>
        <v>0</v>
      </c>
      <c r="N61" s="110" t="e">
        <f>+'1.อุดรธานี'!N61+'2.เพ็ญ'!N61+'3.ศรีธาตุ'!N61+'4.กุดจับ'!N61+'5.น้ำโสม กรอกมา 12 เดือน'!N61+'6.วังสามหมอ กรอกแค่ปี 69มา'!N61+'7.ไชยวาน'!N61+'8.ห้วยเกิ้ง กรอกแค่ปี 69มา'!N61+'9.ประจักษ์ศิลปาคม'!N61+'10.สร้างคอม กรอกแค่ปี 69มา'!N61+'11.ทุ่งฝน ใส่12เดือนมา'!N61+'12.นายูง กรอกแค่ปี 69มา'!N61+'13.หนองวัวซอ'!N61+'14.พิบูลย์รักษ์'!N61+'15.หนองหาน'!N61+'16.กุมภวาปี กรอกแค่ปี 69มา'!N61+'17.กู่แก้ว'!N61+'18.บ้านดุง กรอกแค่ปี 69มา'!N61+'19.หนองแสง กรอกแค่ปี 69มา'!N61+'20.บ้านผือ '!N61+'21.โนนสะอาด'!N61</f>
        <v>#VALUE!</v>
      </c>
      <c r="O61" s="110">
        <f>+'1.อุดรธานี'!O61+'2.เพ็ญ'!O61+'3.ศรีธาตุ'!O61+'4.กุดจับ'!O61+'5.น้ำโสม กรอกมา 12 เดือน'!O61+'6.วังสามหมอ กรอกแค่ปี 69มา'!O61+'7.ไชยวาน'!O61+'8.ห้วยเกิ้ง กรอกแค่ปี 69มา'!O61+'9.ประจักษ์ศิลปาคม'!O61+'10.สร้างคอม กรอกแค่ปี 69มา'!O61+'11.ทุ่งฝน ใส่12เดือนมา'!O61+'12.นายูง กรอกแค่ปี 69มา'!O61+'13.หนองวัวซอ'!O61+'14.พิบูลย์รักษ์'!O61+'15.หนองหาน'!O61+'16.กุมภวาปี กรอกแค่ปี 69มา'!O61+'17.กู่แก้ว'!O61+'18.บ้านดุง กรอกแค่ปี 69มา'!O61+'19.หนองแสง กรอกแค่ปี 69มา'!O61+'20.บ้านผือ '!O61+'21.โนนสะอาด'!O61</f>
        <v>0</v>
      </c>
      <c r="P61" s="110" t="e">
        <f>+'1.อุดรธานี'!P61+'2.เพ็ญ'!P61+'3.ศรีธาตุ'!P61+'4.กุดจับ'!P61+'5.น้ำโสม กรอกมา 12 เดือน'!P61+'6.วังสามหมอ กรอกแค่ปี 69มา'!P61+'7.ไชยวาน'!P61+'8.ห้วยเกิ้ง กรอกแค่ปี 69มา'!P61+'9.ประจักษ์ศิลปาคม'!P61+'10.สร้างคอม กรอกแค่ปี 69มา'!P61+'11.ทุ่งฝน ใส่12เดือนมา'!P61+'12.นายูง กรอกแค่ปี 69มา'!P61+'13.หนองวัวซอ'!P61+'14.พิบูลย์รักษ์'!P61+'15.หนองหาน'!P61+'16.กุมภวาปี กรอกแค่ปี 69มา'!P61+'17.กู่แก้ว'!P61+'18.บ้านดุง กรอกแค่ปี 69มา'!P61+'19.หนองแสง กรอกแค่ปี 69มา'!P61+'20.บ้านผือ '!P61+'21.โนนสะอาด'!P61</f>
        <v>#VALUE!</v>
      </c>
      <c r="Q61" s="110">
        <f>+'1.อุดรธานี'!Q61+'2.เพ็ญ'!Q61+'3.ศรีธาตุ'!Q61+'4.กุดจับ'!Q61+'5.น้ำโสม กรอกมา 12 เดือน'!Q61+'6.วังสามหมอ กรอกแค่ปี 69มา'!Q61+'7.ไชยวาน'!Q61+'8.ห้วยเกิ้ง กรอกแค่ปี 69มา'!Q61+'9.ประจักษ์ศิลปาคม'!Q61+'10.สร้างคอม กรอกแค่ปี 69มา'!Q61+'11.ทุ่งฝน ใส่12เดือนมา'!Q61+'12.นายูง กรอกแค่ปี 69มา'!Q61+'13.หนองวัวซอ'!Q61+'14.พิบูลย์รักษ์'!Q61+'15.หนองหาน'!Q61+'16.กุมภวาปี กรอกแค่ปี 69มา'!Q61+'17.กู่แก้ว'!Q61+'18.บ้านดุง กรอกแค่ปี 69มา'!Q61+'19.หนองแสง กรอกแค่ปี 69มา'!Q61+'20.บ้านผือ '!Q61+'21.โนนสะอาด'!Q61</f>
        <v>0</v>
      </c>
      <c r="R61" s="110" t="e">
        <f>+'1.อุดรธานี'!R61+'2.เพ็ญ'!R61+'3.ศรีธาตุ'!R61+'4.กุดจับ'!R61+'5.น้ำโสม กรอกมา 12 เดือน'!R61+'6.วังสามหมอ กรอกแค่ปี 69มา'!R61+'7.ไชยวาน'!R61+'8.ห้วยเกิ้ง กรอกแค่ปี 69มา'!R61+'9.ประจักษ์ศิลปาคม'!R61+'10.สร้างคอม กรอกแค่ปี 69มา'!R61+'11.ทุ่งฝน ใส่12เดือนมา'!R61+'12.นายูง กรอกแค่ปี 69มา'!R61+'13.หนองวัวซอ'!R61+'14.พิบูลย์รักษ์'!R61+'15.หนองหาน'!R61+'16.กุมภวาปี กรอกแค่ปี 69มา'!R61+'17.กู่แก้ว'!R61+'18.บ้านดุง กรอกแค่ปี 69มา'!R61+'19.หนองแสง กรอกแค่ปี 69มา'!R61+'20.บ้านผือ '!R61+'21.โนนสะอาด'!R61</f>
        <v>#VALUE!</v>
      </c>
      <c r="S61" s="110">
        <f>+'1.อุดรธานี'!S61+'2.เพ็ญ'!S61+'3.ศรีธาตุ'!S61+'4.กุดจับ'!S61+'5.น้ำโสม กรอกมา 12 เดือน'!S61+'6.วังสามหมอ กรอกแค่ปี 69มา'!S61+'7.ไชยวาน'!S61+'8.ห้วยเกิ้ง กรอกแค่ปี 69มา'!S61+'9.ประจักษ์ศิลปาคม'!S61+'10.สร้างคอม กรอกแค่ปี 69มา'!S61+'11.ทุ่งฝน ใส่12เดือนมา'!S61+'12.นายูง กรอกแค่ปี 69มา'!S61+'13.หนองวัวซอ'!S61+'14.พิบูลย์รักษ์'!S61+'15.หนองหาน'!S61+'16.กุมภวาปี กรอกแค่ปี 69มา'!S61+'17.กู่แก้ว'!S61+'18.บ้านดุง กรอกแค่ปี 69มา'!S61+'19.หนองแสง กรอกแค่ปี 69มา'!S61+'20.บ้านผือ '!S61+'21.โนนสะอาด'!S61</f>
        <v>0</v>
      </c>
      <c r="T61" s="110" t="e">
        <f>+'1.อุดรธานี'!T61+'2.เพ็ญ'!T61+'3.ศรีธาตุ'!T61+'4.กุดจับ'!T61+'5.น้ำโสม กรอกมา 12 เดือน'!T61+'6.วังสามหมอ กรอกแค่ปี 69มา'!T61+'7.ไชยวาน'!T61+'8.ห้วยเกิ้ง กรอกแค่ปี 69มา'!T61+'9.ประจักษ์ศิลปาคม'!T61+'10.สร้างคอม กรอกแค่ปี 69มา'!T61+'11.ทุ่งฝน ใส่12เดือนมา'!T61+'12.นายูง กรอกแค่ปี 69มา'!T61+'13.หนองวัวซอ'!T61+'14.พิบูลย์รักษ์'!T61+'15.หนองหาน'!T61+'16.กุมภวาปี กรอกแค่ปี 69มา'!T61+'17.กู่แก้ว'!T61+'18.บ้านดุง กรอกแค่ปี 69มา'!T61+'19.หนองแสง กรอกแค่ปี 69มา'!T61+'20.บ้านผือ '!T61+'21.โนนสะอาด'!T61</f>
        <v>#VALUE!</v>
      </c>
      <c r="U61" s="110">
        <f>+'1.อุดรธานี'!U61+'2.เพ็ญ'!U61+'3.ศรีธาตุ'!U61+'4.กุดจับ'!U61+'5.น้ำโสม กรอกมา 12 เดือน'!U61+'6.วังสามหมอ กรอกแค่ปี 69มา'!U61+'7.ไชยวาน'!U61+'8.ห้วยเกิ้ง กรอกแค่ปี 69มา'!U61+'9.ประจักษ์ศิลปาคม'!U61+'10.สร้างคอม กรอกแค่ปี 69มา'!U61+'11.ทุ่งฝน ใส่12เดือนมา'!U61+'12.นายูง กรอกแค่ปี 69มา'!U61+'13.หนองวัวซอ'!U61+'14.พิบูลย์รักษ์'!U61+'15.หนองหาน'!U61+'16.กุมภวาปี กรอกแค่ปี 69มา'!U61+'17.กู่แก้ว'!U61+'18.บ้านดุง กรอกแค่ปี 69มา'!U61+'19.หนองแสง กรอกแค่ปี 69มา'!U61+'20.บ้านผือ '!U61+'21.โนนสะอาด'!U61</f>
        <v>0</v>
      </c>
      <c r="V61" s="110" t="e">
        <f>+'1.อุดรธานี'!V61+'2.เพ็ญ'!V61+'3.ศรีธาตุ'!V61+'4.กุดจับ'!V61+'5.น้ำโสม กรอกมา 12 เดือน'!V61+'6.วังสามหมอ กรอกแค่ปี 69มา'!V61+'7.ไชยวาน'!V61+'8.ห้วยเกิ้ง กรอกแค่ปี 69มา'!V61+'9.ประจักษ์ศิลปาคม'!V61+'10.สร้างคอม กรอกแค่ปี 69มา'!V61+'11.ทุ่งฝน ใส่12เดือนมา'!V61+'12.นายูง กรอกแค่ปี 69มา'!V61+'13.หนองวัวซอ'!V61+'14.พิบูลย์รักษ์'!V61+'15.หนองหาน'!V61+'16.กุมภวาปี กรอกแค่ปี 69มา'!V61+'17.กู่แก้ว'!V61+'18.บ้านดุง กรอกแค่ปี 69มา'!V61+'19.หนองแสง กรอกแค่ปี 69มา'!V61+'20.บ้านผือ '!V61+'21.โนนสะอาด'!V61</f>
        <v>#VALUE!</v>
      </c>
      <c r="W61" s="110">
        <f>+'1.อุดรธานี'!W61+'2.เพ็ญ'!W61+'3.ศรีธาตุ'!W61+'4.กุดจับ'!W61+'5.น้ำโสม กรอกมา 12 เดือน'!W61+'6.วังสามหมอ กรอกแค่ปี 69มา'!W61+'7.ไชยวาน'!W61+'8.ห้วยเกิ้ง กรอกแค่ปี 69มา'!W61+'9.ประจักษ์ศิลปาคม'!W61+'10.สร้างคอม กรอกแค่ปี 69มา'!W61+'11.ทุ่งฝน ใส่12เดือนมา'!W61+'12.นายูง กรอกแค่ปี 69มา'!W61+'13.หนองวัวซอ'!W61+'14.พิบูลย์รักษ์'!W61+'15.หนองหาน'!W61+'16.กุมภวาปี กรอกแค่ปี 69มา'!W61+'17.กู่แก้ว'!W61+'18.บ้านดุง กรอกแค่ปี 69มา'!W61+'19.หนองแสง กรอกแค่ปี 69มา'!W61+'20.บ้านผือ '!W61+'21.โนนสะอาด'!W61</f>
        <v>0</v>
      </c>
      <c r="X61" s="110" t="e">
        <f>+'1.อุดรธานี'!X61+'2.เพ็ญ'!X61+'3.ศรีธาตุ'!X61+'4.กุดจับ'!X61+'5.น้ำโสม กรอกมา 12 เดือน'!X61+'6.วังสามหมอ กรอกแค่ปี 69มา'!X61+'7.ไชยวาน'!X61+'8.ห้วยเกิ้ง กรอกแค่ปี 69มา'!X61+'9.ประจักษ์ศิลปาคม'!X61+'10.สร้างคอม กรอกแค่ปี 69มา'!X61+'11.ทุ่งฝน ใส่12เดือนมา'!X61+'12.นายูง กรอกแค่ปี 69มา'!X61+'13.หนองวัวซอ'!X61+'14.พิบูลย์รักษ์'!X61+'15.หนองหาน'!X61+'16.กุมภวาปี กรอกแค่ปี 69มา'!X61+'17.กู่แก้ว'!X61+'18.บ้านดุง กรอกแค่ปี 69มา'!X61+'19.หนองแสง กรอกแค่ปี 69มา'!X61+'20.บ้านผือ '!X61+'21.โนนสะอาด'!X61</f>
        <v>#VALUE!</v>
      </c>
      <c r="Y61" s="110">
        <f>+'1.อุดรธานี'!Y61+'2.เพ็ญ'!Y61+'3.ศรีธาตุ'!Y61+'4.กุดจับ'!Y61+'5.น้ำโสม กรอกมา 12 เดือน'!Y61+'6.วังสามหมอ กรอกแค่ปี 69มา'!Y61+'7.ไชยวาน'!Y61+'8.ห้วยเกิ้ง กรอกแค่ปี 69มา'!Y61+'9.ประจักษ์ศิลปาคม'!Y61+'10.สร้างคอม กรอกแค่ปี 69มา'!Y61+'11.ทุ่งฝน ใส่12เดือนมา'!Y61+'12.นายูง กรอกแค่ปี 69มา'!Y61+'13.หนองวัวซอ'!Y61+'14.พิบูลย์รักษ์'!Y61+'15.หนองหาน'!Y61+'16.กุมภวาปี กรอกแค่ปี 69มา'!Y61+'17.กู่แก้ว'!Y61+'18.บ้านดุง กรอกแค่ปี 69มา'!Y61+'19.หนองแสง กรอกแค่ปี 69มา'!Y61+'20.บ้านผือ '!Y61+'21.โนนสะอาด'!Y61</f>
        <v>0</v>
      </c>
      <c r="Z61" s="110" t="e">
        <f>+'1.อุดรธานี'!Z61+'2.เพ็ญ'!Z61+'3.ศรีธาตุ'!Z61+'4.กุดจับ'!Z61+'5.น้ำโสม กรอกมา 12 เดือน'!Z61+'6.วังสามหมอ กรอกแค่ปี 69มา'!Z61+'7.ไชยวาน'!Z61+'8.ห้วยเกิ้ง กรอกแค่ปี 69มา'!Z61+'9.ประจักษ์ศิลปาคม'!Z61+'10.สร้างคอม กรอกแค่ปี 69มา'!Z61+'11.ทุ่งฝน ใส่12เดือนมา'!Z61+'12.นายูง กรอกแค่ปี 69มา'!Z61+'13.หนองวัวซอ'!Z61+'14.พิบูลย์รักษ์'!Z61+'15.หนองหาน'!Z61+'16.กุมภวาปี กรอกแค่ปี 69มา'!Z61+'17.กู่แก้ว'!Z61+'18.บ้านดุง กรอกแค่ปี 69มา'!Z61+'19.หนองแสง กรอกแค่ปี 69มา'!Z61+'20.บ้านผือ '!Z61+'21.โนนสะอาด'!Z61</f>
        <v>#VALUE!</v>
      </c>
      <c r="AA61" s="110">
        <f>+'1.อุดรธานี'!AA61+'2.เพ็ญ'!AA61+'3.ศรีธาตุ'!AA61+'4.กุดจับ'!AA61+'5.น้ำโสม กรอกมา 12 เดือน'!AA61+'6.วังสามหมอ กรอกแค่ปี 69มา'!AA61+'7.ไชยวาน'!AA61+'8.ห้วยเกิ้ง กรอกแค่ปี 69มา'!AA61+'9.ประจักษ์ศิลปาคม'!AA61+'10.สร้างคอม กรอกแค่ปี 69มา'!AA61+'11.ทุ่งฝน ใส่12เดือนมา'!AA61+'12.นายูง กรอกแค่ปี 69มา'!AA61+'13.หนองวัวซอ'!AA61+'14.พิบูลย์รักษ์'!AA61+'15.หนองหาน'!AA61+'16.กุมภวาปี กรอกแค่ปี 69มา'!AA61+'17.กู่แก้ว'!AA61+'18.บ้านดุง กรอกแค่ปี 69มา'!AA61+'19.หนองแสง กรอกแค่ปี 69มา'!AA61+'20.บ้านผือ '!AA61+'21.โนนสะอาด'!AA61</f>
        <v>0</v>
      </c>
      <c r="AB61" s="110" t="e">
        <f>+'1.อุดรธานี'!AB61+'2.เพ็ญ'!AB61+'3.ศรีธาตุ'!AB61+'4.กุดจับ'!AB61+'5.น้ำโสม กรอกมา 12 เดือน'!AB61+'6.วังสามหมอ กรอกแค่ปี 69มา'!AB61+'7.ไชยวาน'!AB61+'8.ห้วยเกิ้ง กรอกแค่ปี 69มา'!AB61+'9.ประจักษ์ศิลปาคม'!AB61+'10.สร้างคอม กรอกแค่ปี 69มา'!AB61+'11.ทุ่งฝน ใส่12เดือนมา'!AB61+'12.นายูง กรอกแค่ปี 69มา'!AB61+'13.หนองวัวซอ'!AB61+'14.พิบูลย์รักษ์'!AB61+'15.หนองหาน'!AB61+'16.กุมภวาปี กรอกแค่ปี 69มา'!AB61+'17.กู่แก้ว'!AB61+'18.บ้านดุง กรอกแค่ปี 69มา'!AB61+'19.หนองแสง กรอกแค่ปี 69มา'!AB61+'20.บ้านผือ '!AB61+'21.โนนสะอาด'!AB61</f>
        <v>#VALUE!</v>
      </c>
      <c r="AC61" s="110">
        <f>+'1.อุดรธานี'!AC61+'2.เพ็ญ'!AC61+'3.ศรีธาตุ'!AC61+'4.กุดจับ'!AC61+'5.น้ำโสม กรอกมา 12 เดือน'!AC61+'6.วังสามหมอ กรอกแค่ปี 69มา'!AC61+'7.ไชยวาน'!AC61+'8.ห้วยเกิ้ง กรอกแค่ปี 69มา'!AC61+'9.ประจักษ์ศิลปาคม'!AC61+'10.สร้างคอม กรอกแค่ปี 69มา'!AC61+'11.ทุ่งฝน ใส่12เดือนมา'!AC61+'12.นายูง กรอกแค่ปี 69มา'!AC61+'13.หนองวัวซอ'!AC61+'14.พิบูลย์รักษ์'!AC61+'15.หนองหาน'!AC61+'16.กุมภวาปี กรอกแค่ปี 69มา'!AC61+'17.กู่แก้ว'!AC61+'18.บ้านดุง กรอกแค่ปี 69มา'!AC61+'19.หนองแสง กรอกแค่ปี 69มา'!AC61+'20.บ้านผือ '!AC61+'21.โนนสะอาด'!AC61</f>
        <v>0</v>
      </c>
      <c r="AD61" s="110" t="e">
        <f t="shared" si="21"/>
        <v>#VALUE!</v>
      </c>
      <c r="AE61" s="111" t="e">
        <f t="shared" si="22"/>
        <v>#VALUE!</v>
      </c>
      <c r="AF61" s="110" t="e">
        <f t="shared" si="23"/>
        <v>#VALUE!</v>
      </c>
      <c r="AG61" s="111" t="e">
        <f t="shared" si="24"/>
        <v>#VALUE!</v>
      </c>
    </row>
    <row r="62" spans="2:33" ht="24" customHeight="1">
      <c r="B62" s="109"/>
      <c r="C62" s="109"/>
      <c r="D62" s="109" t="s">
        <v>141</v>
      </c>
      <c r="E62" s="110">
        <f>+'1.อุดรธานี'!E62+'2.เพ็ญ'!E62+'3.ศรีธาตุ'!E62+'4.กุดจับ'!E62+'5.น้ำโสม กรอกมา 12 เดือน'!E62+'6.วังสามหมอ กรอกแค่ปี 69มา'!E62+'7.ไชยวาน'!E62+'8.ห้วยเกิ้ง กรอกแค่ปี 69มา'!E62+'9.ประจักษ์ศิลปาคม'!E62+'10.สร้างคอม กรอกแค่ปี 69มา'!E62+'11.ทุ่งฝน ใส่12เดือนมา'!E62+'12.นายูง กรอกแค่ปี 69มา'!E62+'13.หนองวัวซอ'!E62+'14.พิบูลย์รักษ์'!E62+'15.หนองหาน'!E62+'16.กุมภวาปี กรอกแค่ปี 69มา'!E62+'17.กู่แก้ว'!E62+'18.บ้านดุง กรอกแค่ปี 69มา'!E62+'19.หนองแสง กรอกแค่ปี 69มา'!E62+'20.บ้านผือ '!E62+'21.โนนสะอาด'!E62</f>
        <v>11464100</v>
      </c>
      <c r="F62" s="110" t="e">
        <f>+'1.อุดรธานี'!F62+'2.เพ็ญ'!F62+'3.ศรีธาตุ'!F62+'4.กุดจับ'!F62+'5.น้ำโสม กรอกมา 12 เดือน'!F62+'6.วังสามหมอ กรอกแค่ปี 69มา'!F62+'7.ไชยวาน'!F62+'8.ห้วยเกิ้ง กรอกแค่ปี 69มา'!F62+'9.ประจักษ์ศิลปาคม'!F62+'10.สร้างคอม กรอกแค่ปี 69มา'!F62+'11.ทุ่งฝน ใส่12เดือนมา'!F62+'12.นายูง กรอกแค่ปี 69มา'!F62+'13.หนองวัวซอ'!F62+'14.พิบูลย์รักษ์'!F62+'15.หนองหาน'!F62+'16.กุมภวาปี กรอกแค่ปี 69มา'!F62+'17.กู่แก้ว'!F62+'18.บ้านดุง กรอกแค่ปี 69มา'!F62+'19.หนองแสง กรอกแค่ปี 69มา'!F62+'20.บ้านผือ '!F62+'21.โนนสะอาด'!F62</f>
        <v>#VALUE!</v>
      </c>
      <c r="G62" s="110">
        <f>+'1.อุดรธานี'!G62+'2.เพ็ญ'!G62+'3.ศรีธาตุ'!G62+'4.กุดจับ'!G62+'5.น้ำโสม กรอกมา 12 เดือน'!G62+'6.วังสามหมอ กรอกแค่ปี 69มา'!G62+'7.ไชยวาน'!G62+'8.ห้วยเกิ้ง กรอกแค่ปี 69มา'!G62+'9.ประจักษ์ศิลปาคม'!G62+'10.สร้างคอม กรอกแค่ปี 69มา'!G62+'11.ทุ่งฝน ใส่12เดือนมา'!G62+'12.นายูง กรอกแค่ปี 69มา'!G62+'13.หนองวัวซอ'!G62+'14.พิบูลย์รักษ์'!G62+'15.หนองหาน'!G62+'16.กุมภวาปี กรอกแค่ปี 69มา'!G62+'17.กู่แก้ว'!G62+'18.บ้านดุง กรอกแค่ปี 69มา'!G62+'19.หนองแสง กรอกแค่ปี 69มา'!G62+'20.บ้านผือ '!G62+'21.โนนสะอาด'!G62</f>
        <v>195200</v>
      </c>
      <c r="H62" s="110" t="e">
        <f>+'1.อุดรธานี'!H62+'2.เพ็ญ'!H62+'3.ศรีธาตุ'!H62+'4.กุดจับ'!H62+'5.น้ำโสม กรอกมา 12 เดือน'!H62+'6.วังสามหมอ กรอกแค่ปี 69มา'!H62+'7.ไชยวาน'!H62+'8.ห้วยเกิ้ง กรอกแค่ปี 69มา'!H62+'9.ประจักษ์ศิลปาคม'!H62+'10.สร้างคอม กรอกแค่ปี 69มา'!H62+'11.ทุ่งฝน ใส่12เดือนมา'!H62+'12.นายูง กรอกแค่ปี 69มา'!H62+'13.หนองวัวซอ'!H62+'14.พิบูลย์รักษ์'!H62+'15.หนองหาน'!H62+'16.กุมภวาปี กรอกแค่ปี 69มา'!H62+'17.กู่แก้ว'!H62+'18.บ้านดุง กรอกแค่ปี 69มา'!H62+'19.หนองแสง กรอกแค่ปี 69มา'!H62+'20.บ้านผือ '!H62+'21.โนนสะอาด'!H62</f>
        <v>#VALUE!</v>
      </c>
      <c r="I62" s="110">
        <f>+'1.อุดรธานี'!I62+'2.เพ็ญ'!I62+'3.ศรีธาตุ'!I62+'4.กุดจับ'!I62+'5.น้ำโสม กรอกมา 12 เดือน'!I62+'6.วังสามหมอ กรอกแค่ปี 69มา'!I62+'7.ไชยวาน'!I62+'8.ห้วยเกิ้ง กรอกแค่ปี 69มา'!I62+'9.ประจักษ์ศิลปาคม'!I62+'10.สร้างคอม กรอกแค่ปี 69มา'!I62+'11.ทุ่งฝน ใส่12เดือนมา'!I62+'12.นายูง กรอกแค่ปี 69มา'!I62+'13.หนองวัวซอ'!I62+'14.พิบูลย์รักษ์'!I62+'15.หนองหาน'!I62+'16.กุมภวาปี กรอกแค่ปี 69มา'!I62+'17.กู่แก้ว'!I62+'18.บ้านดุง กรอกแค่ปี 69มา'!I62+'19.หนองแสง กรอกแค่ปี 69มา'!I62+'20.บ้านผือ '!I62+'21.โนนสะอาด'!I62</f>
        <v>0</v>
      </c>
      <c r="J62" s="110" t="e">
        <f>+'1.อุดรธานี'!J62+'2.เพ็ญ'!J62+'3.ศรีธาตุ'!J62+'4.กุดจับ'!J62+'5.น้ำโสม กรอกมา 12 เดือน'!J62+'6.วังสามหมอ กรอกแค่ปี 69มา'!J62+'7.ไชยวาน'!J62+'8.ห้วยเกิ้ง กรอกแค่ปี 69มา'!J62+'9.ประจักษ์ศิลปาคม'!J62+'10.สร้างคอม กรอกแค่ปี 69มา'!J62+'11.ทุ่งฝน ใส่12เดือนมา'!J62+'12.นายูง กรอกแค่ปี 69มา'!J62+'13.หนองวัวซอ'!J62+'14.พิบูลย์รักษ์'!J62+'15.หนองหาน'!J62+'16.กุมภวาปี กรอกแค่ปี 69มา'!J62+'17.กู่แก้ว'!J62+'18.บ้านดุง กรอกแค่ปี 69มา'!J62+'19.หนองแสง กรอกแค่ปี 69มา'!J62+'20.บ้านผือ '!J62+'21.โนนสะอาด'!J62</f>
        <v>#VALUE!</v>
      </c>
      <c r="K62" s="110">
        <f>+'1.อุดรธานี'!K62+'2.เพ็ญ'!K62+'3.ศรีธาตุ'!K62+'4.กุดจับ'!K62+'5.น้ำโสม กรอกมา 12 เดือน'!K62+'6.วังสามหมอ กรอกแค่ปี 69มา'!K62+'7.ไชยวาน'!K62+'8.ห้วยเกิ้ง กรอกแค่ปี 69มา'!K62+'9.ประจักษ์ศิลปาคม'!K62+'10.สร้างคอม กรอกแค่ปี 69มา'!K62+'11.ทุ่งฝน ใส่12เดือนมา'!K62+'12.นายูง กรอกแค่ปี 69มา'!K62+'13.หนองวัวซอ'!K62+'14.พิบูลย์รักษ์'!K62+'15.หนองหาน'!K62+'16.กุมภวาปี กรอกแค่ปี 69มา'!K62+'17.กู่แก้ว'!K62+'18.บ้านดุง กรอกแค่ปี 69มา'!K62+'19.หนองแสง กรอกแค่ปี 69มา'!K62+'20.บ้านผือ '!K62+'21.โนนสะอาด'!K62</f>
        <v>0</v>
      </c>
      <c r="L62" s="110" t="e">
        <f>+'1.อุดรธานี'!L62+'2.เพ็ญ'!L62+'3.ศรีธาตุ'!L62+'4.กุดจับ'!L62+'5.น้ำโสม กรอกมา 12 เดือน'!L62+'6.วังสามหมอ กรอกแค่ปี 69มา'!L62+'7.ไชยวาน'!L62+'8.ห้วยเกิ้ง กรอกแค่ปี 69มา'!L62+'9.ประจักษ์ศิลปาคม'!L62+'10.สร้างคอม กรอกแค่ปี 69มา'!L62+'11.ทุ่งฝน ใส่12เดือนมา'!L62+'12.นายูง กรอกแค่ปี 69มา'!L62+'13.หนองวัวซอ'!L62+'14.พิบูลย์รักษ์'!L62+'15.หนองหาน'!L62+'16.กุมภวาปี กรอกแค่ปี 69มา'!L62+'17.กู่แก้ว'!L62+'18.บ้านดุง กรอกแค่ปี 69มา'!L62+'19.หนองแสง กรอกแค่ปี 69มา'!L62+'20.บ้านผือ '!L62+'21.โนนสะอาด'!L62</f>
        <v>#VALUE!</v>
      </c>
      <c r="M62" s="110">
        <f>+'1.อุดรธานี'!M62+'2.เพ็ญ'!M62+'3.ศรีธาตุ'!M62+'4.กุดจับ'!M62+'5.น้ำโสม กรอกมา 12 เดือน'!M62+'6.วังสามหมอ กรอกแค่ปี 69มา'!M62+'7.ไชยวาน'!M62+'8.ห้วยเกิ้ง กรอกแค่ปี 69มา'!M62+'9.ประจักษ์ศิลปาคม'!M62+'10.สร้างคอม กรอกแค่ปี 69มา'!M62+'11.ทุ่งฝน ใส่12เดือนมา'!M62+'12.นายูง กรอกแค่ปี 69มา'!M62+'13.หนองวัวซอ'!M62+'14.พิบูลย์รักษ์'!M62+'15.หนองหาน'!M62+'16.กุมภวาปี กรอกแค่ปี 69มา'!M62+'17.กู่แก้ว'!M62+'18.บ้านดุง กรอกแค่ปี 69มา'!M62+'19.หนองแสง กรอกแค่ปี 69มา'!M62+'20.บ้านผือ '!M62+'21.โนนสะอาด'!M62</f>
        <v>0</v>
      </c>
      <c r="N62" s="110" t="e">
        <f>+'1.อุดรธานี'!N62+'2.เพ็ญ'!N62+'3.ศรีธาตุ'!N62+'4.กุดจับ'!N62+'5.น้ำโสม กรอกมา 12 เดือน'!N62+'6.วังสามหมอ กรอกแค่ปี 69มา'!N62+'7.ไชยวาน'!N62+'8.ห้วยเกิ้ง กรอกแค่ปี 69มา'!N62+'9.ประจักษ์ศิลปาคม'!N62+'10.สร้างคอม กรอกแค่ปี 69มา'!N62+'11.ทุ่งฝน ใส่12เดือนมา'!N62+'12.นายูง กรอกแค่ปี 69มา'!N62+'13.หนองวัวซอ'!N62+'14.พิบูลย์รักษ์'!N62+'15.หนองหาน'!N62+'16.กุมภวาปี กรอกแค่ปี 69มา'!N62+'17.กู่แก้ว'!N62+'18.บ้านดุง กรอกแค่ปี 69มา'!N62+'19.หนองแสง กรอกแค่ปี 69มา'!N62+'20.บ้านผือ '!N62+'21.โนนสะอาด'!N62</f>
        <v>#VALUE!</v>
      </c>
      <c r="O62" s="110">
        <f>+'1.อุดรธานี'!O62+'2.เพ็ญ'!O62+'3.ศรีธาตุ'!O62+'4.กุดจับ'!O62+'5.น้ำโสม กรอกมา 12 เดือน'!O62+'6.วังสามหมอ กรอกแค่ปี 69มา'!O62+'7.ไชยวาน'!O62+'8.ห้วยเกิ้ง กรอกแค่ปี 69มา'!O62+'9.ประจักษ์ศิลปาคม'!O62+'10.สร้างคอม กรอกแค่ปี 69มา'!O62+'11.ทุ่งฝน ใส่12เดือนมา'!O62+'12.นายูง กรอกแค่ปี 69มา'!O62+'13.หนองวัวซอ'!O62+'14.พิบูลย์รักษ์'!O62+'15.หนองหาน'!O62+'16.กุมภวาปี กรอกแค่ปี 69มา'!O62+'17.กู่แก้ว'!O62+'18.บ้านดุง กรอกแค่ปี 69มา'!O62+'19.หนองแสง กรอกแค่ปี 69มา'!O62+'20.บ้านผือ '!O62+'21.โนนสะอาด'!O62</f>
        <v>0</v>
      </c>
      <c r="P62" s="110" t="e">
        <f>+'1.อุดรธานี'!P62+'2.เพ็ญ'!P62+'3.ศรีธาตุ'!P62+'4.กุดจับ'!P62+'5.น้ำโสม กรอกมา 12 เดือน'!P62+'6.วังสามหมอ กรอกแค่ปี 69มา'!P62+'7.ไชยวาน'!P62+'8.ห้วยเกิ้ง กรอกแค่ปี 69มา'!P62+'9.ประจักษ์ศิลปาคม'!P62+'10.สร้างคอม กรอกแค่ปี 69มา'!P62+'11.ทุ่งฝน ใส่12เดือนมา'!P62+'12.นายูง กรอกแค่ปี 69มา'!P62+'13.หนองวัวซอ'!P62+'14.พิบูลย์รักษ์'!P62+'15.หนองหาน'!P62+'16.กุมภวาปี กรอกแค่ปี 69มา'!P62+'17.กู่แก้ว'!P62+'18.บ้านดุง กรอกแค่ปี 69มา'!P62+'19.หนองแสง กรอกแค่ปี 69มา'!P62+'20.บ้านผือ '!P62+'21.โนนสะอาด'!P62</f>
        <v>#VALUE!</v>
      </c>
      <c r="Q62" s="110">
        <f>+'1.อุดรธานี'!Q62+'2.เพ็ญ'!Q62+'3.ศรีธาตุ'!Q62+'4.กุดจับ'!Q62+'5.น้ำโสม กรอกมา 12 เดือน'!Q62+'6.วังสามหมอ กรอกแค่ปี 69มา'!Q62+'7.ไชยวาน'!Q62+'8.ห้วยเกิ้ง กรอกแค่ปี 69มา'!Q62+'9.ประจักษ์ศิลปาคม'!Q62+'10.สร้างคอม กรอกแค่ปี 69มา'!Q62+'11.ทุ่งฝน ใส่12เดือนมา'!Q62+'12.นายูง กรอกแค่ปี 69มา'!Q62+'13.หนองวัวซอ'!Q62+'14.พิบูลย์รักษ์'!Q62+'15.หนองหาน'!Q62+'16.กุมภวาปี กรอกแค่ปี 69มา'!Q62+'17.กู่แก้ว'!Q62+'18.บ้านดุง กรอกแค่ปี 69มา'!Q62+'19.หนองแสง กรอกแค่ปี 69มา'!Q62+'20.บ้านผือ '!Q62+'21.โนนสะอาด'!Q62</f>
        <v>0</v>
      </c>
      <c r="R62" s="110" t="e">
        <f>+'1.อุดรธานี'!R62+'2.เพ็ญ'!R62+'3.ศรีธาตุ'!R62+'4.กุดจับ'!R62+'5.น้ำโสม กรอกมา 12 เดือน'!R62+'6.วังสามหมอ กรอกแค่ปี 69มา'!R62+'7.ไชยวาน'!R62+'8.ห้วยเกิ้ง กรอกแค่ปี 69มา'!R62+'9.ประจักษ์ศิลปาคม'!R62+'10.สร้างคอม กรอกแค่ปี 69มา'!R62+'11.ทุ่งฝน ใส่12เดือนมา'!R62+'12.นายูง กรอกแค่ปี 69มา'!R62+'13.หนองวัวซอ'!R62+'14.พิบูลย์รักษ์'!R62+'15.หนองหาน'!R62+'16.กุมภวาปี กรอกแค่ปี 69มา'!R62+'17.กู่แก้ว'!R62+'18.บ้านดุง กรอกแค่ปี 69มา'!R62+'19.หนองแสง กรอกแค่ปี 69มา'!R62+'20.บ้านผือ '!R62+'21.โนนสะอาด'!R62</f>
        <v>#VALUE!</v>
      </c>
      <c r="S62" s="110">
        <f>+'1.อุดรธานี'!S62+'2.เพ็ญ'!S62+'3.ศรีธาตุ'!S62+'4.กุดจับ'!S62+'5.น้ำโสม กรอกมา 12 เดือน'!S62+'6.วังสามหมอ กรอกแค่ปี 69มา'!S62+'7.ไชยวาน'!S62+'8.ห้วยเกิ้ง กรอกแค่ปี 69มา'!S62+'9.ประจักษ์ศิลปาคม'!S62+'10.สร้างคอม กรอกแค่ปี 69มา'!S62+'11.ทุ่งฝน ใส่12เดือนมา'!S62+'12.นายูง กรอกแค่ปี 69มา'!S62+'13.หนองวัวซอ'!S62+'14.พิบูลย์รักษ์'!S62+'15.หนองหาน'!S62+'16.กุมภวาปี กรอกแค่ปี 69มา'!S62+'17.กู่แก้ว'!S62+'18.บ้านดุง กรอกแค่ปี 69มา'!S62+'19.หนองแสง กรอกแค่ปี 69มา'!S62+'20.บ้านผือ '!S62+'21.โนนสะอาด'!S62</f>
        <v>0</v>
      </c>
      <c r="T62" s="110" t="e">
        <f>+'1.อุดรธานี'!T62+'2.เพ็ญ'!T62+'3.ศรีธาตุ'!T62+'4.กุดจับ'!T62+'5.น้ำโสม กรอกมา 12 เดือน'!T62+'6.วังสามหมอ กรอกแค่ปี 69มา'!T62+'7.ไชยวาน'!T62+'8.ห้วยเกิ้ง กรอกแค่ปี 69มา'!T62+'9.ประจักษ์ศิลปาคม'!T62+'10.สร้างคอม กรอกแค่ปี 69มา'!T62+'11.ทุ่งฝน ใส่12เดือนมา'!T62+'12.นายูง กรอกแค่ปี 69มา'!T62+'13.หนองวัวซอ'!T62+'14.พิบูลย์รักษ์'!T62+'15.หนองหาน'!T62+'16.กุมภวาปี กรอกแค่ปี 69มา'!T62+'17.กู่แก้ว'!T62+'18.บ้านดุง กรอกแค่ปี 69มา'!T62+'19.หนองแสง กรอกแค่ปี 69มา'!T62+'20.บ้านผือ '!T62+'21.โนนสะอาด'!T62</f>
        <v>#VALUE!</v>
      </c>
      <c r="U62" s="110">
        <f>+'1.อุดรธานี'!U62+'2.เพ็ญ'!U62+'3.ศรีธาตุ'!U62+'4.กุดจับ'!U62+'5.น้ำโสม กรอกมา 12 เดือน'!U62+'6.วังสามหมอ กรอกแค่ปี 69มา'!U62+'7.ไชยวาน'!U62+'8.ห้วยเกิ้ง กรอกแค่ปี 69มา'!U62+'9.ประจักษ์ศิลปาคม'!U62+'10.สร้างคอม กรอกแค่ปี 69มา'!U62+'11.ทุ่งฝน ใส่12เดือนมา'!U62+'12.นายูง กรอกแค่ปี 69มา'!U62+'13.หนองวัวซอ'!U62+'14.พิบูลย์รักษ์'!U62+'15.หนองหาน'!U62+'16.กุมภวาปี กรอกแค่ปี 69มา'!U62+'17.กู่แก้ว'!U62+'18.บ้านดุง กรอกแค่ปี 69มา'!U62+'19.หนองแสง กรอกแค่ปี 69มา'!U62+'20.บ้านผือ '!U62+'21.โนนสะอาด'!U62</f>
        <v>0</v>
      </c>
      <c r="V62" s="110" t="e">
        <f>+'1.อุดรธานี'!V62+'2.เพ็ญ'!V62+'3.ศรีธาตุ'!V62+'4.กุดจับ'!V62+'5.น้ำโสม กรอกมา 12 เดือน'!V62+'6.วังสามหมอ กรอกแค่ปี 69มา'!V62+'7.ไชยวาน'!V62+'8.ห้วยเกิ้ง กรอกแค่ปี 69มา'!V62+'9.ประจักษ์ศิลปาคม'!V62+'10.สร้างคอม กรอกแค่ปี 69มา'!V62+'11.ทุ่งฝน ใส่12เดือนมา'!V62+'12.นายูง กรอกแค่ปี 69มา'!V62+'13.หนองวัวซอ'!V62+'14.พิบูลย์รักษ์'!V62+'15.หนองหาน'!V62+'16.กุมภวาปี กรอกแค่ปี 69มา'!V62+'17.กู่แก้ว'!V62+'18.บ้านดุง กรอกแค่ปี 69มา'!V62+'19.หนองแสง กรอกแค่ปี 69มา'!V62+'20.บ้านผือ '!V62+'21.โนนสะอาด'!V62</f>
        <v>#VALUE!</v>
      </c>
      <c r="W62" s="110">
        <f>+'1.อุดรธานี'!W62+'2.เพ็ญ'!W62+'3.ศรีธาตุ'!W62+'4.กุดจับ'!W62+'5.น้ำโสม กรอกมา 12 เดือน'!W62+'6.วังสามหมอ กรอกแค่ปี 69มา'!W62+'7.ไชยวาน'!W62+'8.ห้วยเกิ้ง กรอกแค่ปี 69มา'!W62+'9.ประจักษ์ศิลปาคม'!W62+'10.สร้างคอม กรอกแค่ปี 69มา'!W62+'11.ทุ่งฝน ใส่12เดือนมา'!W62+'12.นายูง กรอกแค่ปี 69มา'!W62+'13.หนองวัวซอ'!W62+'14.พิบูลย์รักษ์'!W62+'15.หนองหาน'!W62+'16.กุมภวาปี กรอกแค่ปี 69มา'!W62+'17.กู่แก้ว'!W62+'18.บ้านดุง กรอกแค่ปี 69มา'!W62+'19.หนองแสง กรอกแค่ปี 69มา'!W62+'20.บ้านผือ '!W62+'21.โนนสะอาด'!W62</f>
        <v>0</v>
      </c>
      <c r="X62" s="110" t="e">
        <f>+'1.อุดรธานี'!X62+'2.เพ็ญ'!X62+'3.ศรีธาตุ'!X62+'4.กุดจับ'!X62+'5.น้ำโสม กรอกมา 12 เดือน'!X62+'6.วังสามหมอ กรอกแค่ปี 69มา'!X62+'7.ไชยวาน'!X62+'8.ห้วยเกิ้ง กรอกแค่ปี 69มา'!X62+'9.ประจักษ์ศิลปาคม'!X62+'10.สร้างคอม กรอกแค่ปี 69มา'!X62+'11.ทุ่งฝน ใส่12เดือนมา'!X62+'12.นายูง กรอกแค่ปี 69มา'!X62+'13.หนองวัวซอ'!X62+'14.พิบูลย์รักษ์'!X62+'15.หนองหาน'!X62+'16.กุมภวาปี กรอกแค่ปี 69มา'!X62+'17.กู่แก้ว'!X62+'18.บ้านดุง กรอกแค่ปี 69มา'!X62+'19.หนองแสง กรอกแค่ปี 69มา'!X62+'20.บ้านผือ '!X62+'21.โนนสะอาด'!X62</f>
        <v>#VALUE!</v>
      </c>
      <c r="Y62" s="110">
        <f>+'1.อุดรธานี'!Y62+'2.เพ็ญ'!Y62+'3.ศรีธาตุ'!Y62+'4.กุดจับ'!Y62+'5.น้ำโสม กรอกมา 12 เดือน'!Y62+'6.วังสามหมอ กรอกแค่ปี 69มา'!Y62+'7.ไชยวาน'!Y62+'8.ห้วยเกิ้ง กรอกแค่ปี 69มา'!Y62+'9.ประจักษ์ศิลปาคม'!Y62+'10.สร้างคอม กรอกแค่ปี 69มา'!Y62+'11.ทุ่งฝน ใส่12เดือนมา'!Y62+'12.นายูง กรอกแค่ปี 69มา'!Y62+'13.หนองวัวซอ'!Y62+'14.พิบูลย์รักษ์'!Y62+'15.หนองหาน'!Y62+'16.กุมภวาปี กรอกแค่ปี 69มา'!Y62+'17.กู่แก้ว'!Y62+'18.บ้านดุง กรอกแค่ปี 69มา'!Y62+'19.หนองแสง กรอกแค่ปี 69มา'!Y62+'20.บ้านผือ '!Y62+'21.โนนสะอาด'!Y62</f>
        <v>0</v>
      </c>
      <c r="Z62" s="110" t="e">
        <f>+'1.อุดรธานี'!Z62+'2.เพ็ญ'!Z62+'3.ศรีธาตุ'!Z62+'4.กุดจับ'!Z62+'5.น้ำโสม กรอกมา 12 เดือน'!Z62+'6.วังสามหมอ กรอกแค่ปี 69มา'!Z62+'7.ไชยวาน'!Z62+'8.ห้วยเกิ้ง กรอกแค่ปี 69มา'!Z62+'9.ประจักษ์ศิลปาคม'!Z62+'10.สร้างคอม กรอกแค่ปี 69มา'!Z62+'11.ทุ่งฝน ใส่12เดือนมา'!Z62+'12.นายูง กรอกแค่ปี 69มา'!Z62+'13.หนองวัวซอ'!Z62+'14.พิบูลย์รักษ์'!Z62+'15.หนองหาน'!Z62+'16.กุมภวาปี กรอกแค่ปี 69มา'!Z62+'17.กู่แก้ว'!Z62+'18.บ้านดุง กรอกแค่ปี 69มา'!Z62+'19.หนองแสง กรอกแค่ปี 69มา'!Z62+'20.บ้านผือ '!Z62+'21.โนนสะอาด'!Z62</f>
        <v>#VALUE!</v>
      </c>
      <c r="AA62" s="110">
        <f>+'1.อุดรธานี'!AA62+'2.เพ็ญ'!AA62+'3.ศรีธาตุ'!AA62+'4.กุดจับ'!AA62+'5.น้ำโสม กรอกมา 12 เดือน'!AA62+'6.วังสามหมอ กรอกแค่ปี 69มา'!AA62+'7.ไชยวาน'!AA62+'8.ห้วยเกิ้ง กรอกแค่ปี 69มา'!AA62+'9.ประจักษ์ศิลปาคม'!AA62+'10.สร้างคอม กรอกแค่ปี 69มา'!AA62+'11.ทุ่งฝน ใส่12เดือนมา'!AA62+'12.นายูง กรอกแค่ปี 69มา'!AA62+'13.หนองวัวซอ'!AA62+'14.พิบูลย์รักษ์'!AA62+'15.หนองหาน'!AA62+'16.กุมภวาปี กรอกแค่ปี 69มา'!AA62+'17.กู่แก้ว'!AA62+'18.บ้านดุง กรอกแค่ปี 69มา'!AA62+'19.หนองแสง กรอกแค่ปี 69มา'!AA62+'20.บ้านผือ '!AA62+'21.โนนสะอาด'!AA62</f>
        <v>0</v>
      </c>
      <c r="AB62" s="110">
        <f>+'1.อุดรธานี'!AB62+'2.เพ็ญ'!AB62+'3.ศรีธาตุ'!AB62+'4.กุดจับ'!AB62+'5.น้ำโสม กรอกมา 12 เดือน'!AB62+'6.วังสามหมอ กรอกแค่ปี 69มา'!AB62+'7.ไชยวาน'!AB62+'8.ห้วยเกิ้ง กรอกแค่ปี 69มา'!AB62+'9.ประจักษ์ศิลปาคม'!AB62+'10.สร้างคอม กรอกแค่ปี 69มา'!AB62+'11.ทุ่งฝน ใส่12เดือนมา'!AB62+'12.นายูง กรอกแค่ปี 69มา'!AB62+'13.หนองวัวซอ'!AB62+'14.พิบูลย์รักษ์'!AB62+'15.หนองหาน'!AB62+'16.กุมภวาปี กรอกแค่ปี 69มา'!AB62+'17.กู่แก้ว'!AB62+'18.บ้านดุง กรอกแค่ปี 69มา'!AB62+'19.หนองแสง กรอกแค่ปี 69มา'!AB62+'20.บ้านผือ '!AB62+'21.โนนสะอาด'!AB62</f>
        <v>957200</v>
      </c>
      <c r="AC62" s="110">
        <f>+'1.อุดรธานี'!AC62+'2.เพ็ญ'!AC62+'3.ศรีธาตุ'!AC62+'4.กุดจับ'!AC62+'5.น้ำโสม กรอกมา 12 เดือน'!AC62+'6.วังสามหมอ กรอกแค่ปี 69มา'!AC62+'7.ไชยวาน'!AC62+'8.ห้วยเกิ้ง กรอกแค่ปี 69มา'!AC62+'9.ประจักษ์ศิลปาคม'!AC62+'10.สร้างคอม กรอกแค่ปี 69มา'!AC62+'11.ทุ่งฝน ใส่12เดือนมา'!AC62+'12.นายูง กรอกแค่ปี 69มา'!AC62+'13.หนองวัวซอ'!AC62+'14.พิบูลย์รักษ์'!AC62+'15.หนองหาน'!AC62+'16.กุมภวาปี กรอกแค่ปี 69มา'!AC62+'17.กู่แก้ว'!AC62+'18.บ้านดุง กรอกแค่ปี 69มา'!AC62+'19.หนองแสง กรอกแค่ปี 69มา'!AC62+'20.บ้านผือ '!AC62+'21.โนนสะอาด'!AC62</f>
        <v>0</v>
      </c>
      <c r="AD62" s="110" t="e">
        <f t="shared" si="21"/>
        <v>#VALUE!</v>
      </c>
      <c r="AE62" s="111" t="e">
        <f t="shared" si="22"/>
        <v>#VALUE!</v>
      </c>
      <c r="AF62" s="110" t="e">
        <f t="shared" si="23"/>
        <v>#VALUE!</v>
      </c>
      <c r="AG62" s="111" t="e">
        <f t="shared" si="24"/>
        <v>#VALUE!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f>+'1.อุดรธานี'!E64+'2.เพ็ญ'!E64+'3.ศรีธาตุ'!E64+'4.กุดจับ'!E64+'5.น้ำโสม กรอกมา 12 เดือน'!E64+'6.วังสามหมอ กรอกแค่ปี 69มา'!E64+'7.ไชยวาน'!E64+'8.ห้วยเกิ้ง กรอกแค่ปี 69มา'!E64+'9.ประจักษ์ศิลปาคม'!E64+'10.สร้างคอม กรอกแค่ปี 69มา'!E64+'11.ทุ่งฝน ใส่12เดือนมา'!E64+'12.นายูง กรอกแค่ปี 69มา'!E64+'13.หนองวัวซอ'!E64+'14.พิบูลย์รักษ์'!E64+'15.หนองหาน'!E64+'16.กุมภวาปี กรอกแค่ปี 69มา'!E64+'17.กู่แก้ว'!E64+'18.บ้านดุง กรอกแค่ปี 69มา'!E64+'19.หนองแสง กรอกแค่ปี 69มา'!E64+'20.บ้านผือ '!E64+'21.โนนสะอาด'!E64</f>
        <v>267997636.79000208</v>
      </c>
      <c r="F64" s="110" t="e">
        <f>+'1.อุดรธานี'!F64+'2.เพ็ญ'!F64+'3.ศรีธาตุ'!F64+'4.กุดจับ'!F64+'5.น้ำโสม กรอกมา 12 เดือน'!F64+'6.วังสามหมอ กรอกแค่ปี 69มา'!F64+'7.ไชยวาน'!F64+'8.ห้วยเกิ้ง กรอกแค่ปี 69มา'!F64+'9.ประจักษ์ศิลปาคม'!F64+'10.สร้างคอม กรอกแค่ปี 69มา'!F64+'11.ทุ่งฝน ใส่12เดือนมา'!F64+'12.นายูง กรอกแค่ปี 69มา'!F64+'13.หนองวัวซอ'!F64+'14.พิบูลย์รักษ์'!F64+'15.หนองหาน'!F64+'16.กุมภวาปี กรอกแค่ปี 69มา'!F64+'17.กู่แก้ว'!F64+'18.บ้านดุง กรอกแค่ปี 69มา'!F64+'19.หนองแสง กรอกแค่ปี 69มา'!F64+'20.บ้านผือ '!F64+'21.โนนสะอาด'!F64</f>
        <v>#VALUE!</v>
      </c>
      <c r="G64" s="110">
        <f>+'1.อุดรธานี'!G64+'2.เพ็ญ'!G64+'3.ศรีธาตุ'!G64+'4.กุดจับ'!G64+'5.น้ำโสม กรอกมา 12 เดือน'!G64+'6.วังสามหมอ กรอกแค่ปี 69มา'!G64+'7.ไชยวาน'!G64+'8.ห้วยเกิ้ง กรอกแค่ปี 69มา'!G64+'9.ประจักษ์ศิลปาคม'!G64+'10.สร้างคอม กรอกแค่ปี 69มา'!G64+'11.ทุ่งฝน ใส่12เดือนมา'!G64+'12.นายูง กรอกแค่ปี 69มา'!G64+'13.หนองวัวซอ'!G64+'14.พิบูลย์รักษ์'!G64+'15.หนองหาน'!G64+'16.กุมภวาปี กรอกแค่ปี 69มา'!G64+'17.กู่แก้ว'!G64+'18.บ้านดุง กรอกแค่ปี 69มา'!G64+'19.หนองแสง กรอกแค่ปี 69มา'!G64+'20.บ้านผือ '!G64+'21.โนนสะอาด'!G64</f>
        <v>9206724.4399999995</v>
      </c>
      <c r="H64" s="110">
        <f>+'1.อุดรธานี'!H64+'2.เพ็ญ'!H64+'3.ศรีธาตุ'!H64+'4.กุดจับ'!H64+'5.น้ำโสม กรอกมา 12 เดือน'!H64+'6.วังสามหมอ กรอกแค่ปี 69มา'!H64+'7.ไชยวาน'!H64+'8.ห้วยเกิ้ง กรอกแค่ปี 69มา'!H64+'9.ประจักษ์ศิลปาคม'!H64+'10.สร้างคอม กรอกแค่ปี 69มา'!H64+'11.ทุ่งฝน ใส่12เดือนมา'!H64+'12.นายูง กรอกแค่ปี 69มา'!H64+'13.หนองวัวซอ'!H64+'14.พิบูลย์รักษ์'!H64+'15.หนองหาน'!H64+'16.กุมภวาปี กรอกแค่ปี 69มา'!H64+'17.กู่แก้ว'!H64+'18.บ้านดุง กรอกแค่ปี 69มา'!H64+'19.หนองแสง กรอกแค่ปี 69มา'!H64+'20.บ้านผือ '!H64+'21.โนนสะอาด'!H64</f>
        <v>5158209.1100000003</v>
      </c>
      <c r="I64" s="110">
        <f>+'1.อุดรธานี'!I64+'2.เพ็ญ'!I64+'3.ศรีธาตุ'!I64+'4.กุดจับ'!I64+'5.น้ำโสม กรอกมา 12 เดือน'!I64+'6.วังสามหมอ กรอกแค่ปี 69มา'!I64+'7.ไชยวาน'!I64+'8.ห้วยเกิ้ง กรอกแค่ปี 69มา'!I64+'9.ประจักษ์ศิลปาคม'!I64+'10.สร้างคอม กรอกแค่ปี 69มา'!I64+'11.ทุ่งฝน ใส่12เดือนมา'!I64+'12.นายูง กรอกแค่ปี 69มา'!I64+'13.หนองวัวซอ'!I64+'14.พิบูลย์รักษ์'!I64+'15.หนองหาน'!I64+'16.กุมภวาปี กรอกแค่ปี 69มา'!I64+'17.กู่แก้ว'!I64+'18.บ้านดุง กรอกแค่ปี 69มา'!I64+'19.หนองแสง กรอกแค่ปี 69มา'!I64+'20.บ้านผือ '!I64+'21.โนนสะอาด'!I64</f>
        <v>0</v>
      </c>
      <c r="J64" s="110">
        <f>+'1.อุดรธานี'!J64+'2.เพ็ญ'!J64+'3.ศรีธาตุ'!J64+'4.กุดจับ'!J64+'5.น้ำโสม กรอกมา 12 เดือน'!J64+'6.วังสามหมอ กรอกแค่ปี 69มา'!J64+'7.ไชยวาน'!J64+'8.ห้วยเกิ้ง กรอกแค่ปี 69มา'!J64+'9.ประจักษ์ศิลปาคม'!J64+'10.สร้างคอม กรอกแค่ปี 69มา'!J64+'11.ทุ่งฝน ใส่12เดือนมา'!J64+'12.นายูง กรอกแค่ปี 69มา'!J64+'13.หนองวัวซอ'!J64+'14.พิบูลย์รักษ์'!J64+'15.หนองหาน'!J64+'16.กุมภวาปี กรอกแค่ปี 69มา'!J64+'17.กู่แก้ว'!J64+'18.บ้านดุง กรอกแค่ปี 69มา'!J64+'19.หนองแสง กรอกแค่ปี 69มา'!J64+'20.บ้านผือ '!J64+'21.โนนสะอาด'!J64</f>
        <v>2107161.5499999998</v>
      </c>
      <c r="K64" s="110">
        <f>+'1.อุดรธานี'!K64+'2.เพ็ญ'!K64+'3.ศรีธาตุ'!K64+'4.กุดจับ'!K64+'5.น้ำโสม กรอกมา 12 เดือน'!K64+'6.วังสามหมอ กรอกแค่ปี 69มา'!K64+'7.ไชยวาน'!K64+'8.ห้วยเกิ้ง กรอกแค่ปี 69มา'!K64+'9.ประจักษ์ศิลปาคม'!K64+'10.สร้างคอม กรอกแค่ปี 69มา'!K64+'11.ทุ่งฝน ใส่12เดือนมา'!K64+'12.นายูง กรอกแค่ปี 69มา'!K64+'13.หนองวัวซอ'!K64+'14.พิบูลย์รักษ์'!K64+'15.หนองหาน'!K64+'16.กุมภวาปี กรอกแค่ปี 69มา'!K64+'17.กู่แก้ว'!K64+'18.บ้านดุง กรอกแค่ปี 69มา'!K64+'19.หนองแสง กรอกแค่ปี 69มา'!K64+'20.บ้านผือ '!K64+'21.โนนสะอาด'!K64</f>
        <v>0</v>
      </c>
      <c r="L64" s="110">
        <f>+'1.อุดรธานี'!L64+'2.เพ็ญ'!L64+'3.ศรีธาตุ'!L64+'4.กุดจับ'!L64+'5.น้ำโสม กรอกมา 12 เดือน'!L64+'6.วังสามหมอ กรอกแค่ปี 69มา'!L64+'7.ไชยวาน'!L64+'8.ห้วยเกิ้ง กรอกแค่ปี 69มา'!L64+'9.ประจักษ์ศิลปาคม'!L64+'10.สร้างคอม กรอกแค่ปี 69มา'!L64+'11.ทุ่งฝน ใส่12เดือนมา'!L64+'12.นายูง กรอกแค่ปี 69มา'!L64+'13.หนองวัวซอ'!L64+'14.พิบูลย์รักษ์'!L64+'15.หนองหาน'!L64+'16.กุมภวาปี กรอกแค่ปี 69มา'!L64+'17.กู่แก้ว'!L64+'18.บ้านดุง กรอกแค่ปี 69มา'!L64+'19.หนองแสง กรอกแค่ปี 69มา'!L64+'20.บ้านผือ '!L64+'21.โนนสะอาด'!L64</f>
        <v>2362970.2200000002</v>
      </c>
      <c r="M64" s="110">
        <f>+'1.อุดรธานี'!M64+'2.เพ็ญ'!M64+'3.ศรีธาตุ'!M64+'4.กุดจับ'!M64+'5.น้ำโสม กรอกมา 12 เดือน'!M64+'6.วังสามหมอ กรอกแค่ปี 69มา'!M64+'7.ไชยวาน'!M64+'8.ห้วยเกิ้ง กรอกแค่ปี 69มา'!M64+'9.ประจักษ์ศิลปาคม'!M64+'10.สร้างคอม กรอกแค่ปี 69มา'!M64+'11.ทุ่งฝน ใส่12เดือนมา'!M64+'12.นายูง กรอกแค่ปี 69มา'!M64+'13.หนองวัวซอ'!M64+'14.พิบูลย์รักษ์'!M64+'15.หนองหาน'!M64+'16.กุมภวาปี กรอกแค่ปี 69มา'!M64+'17.กู่แก้ว'!M64+'18.บ้านดุง กรอกแค่ปี 69มา'!M64+'19.หนองแสง กรอกแค่ปี 69มา'!M64+'20.บ้านผือ '!M64+'21.โนนสะอาด'!M64</f>
        <v>0</v>
      </c>
      <c r="N64" s="110" t="e">
        <f>+'1.อุดรธานี'!N64+'2.เพ็ญ'!N64+'3.ศรีธาตุ'!N64+'4.กุดจับ'!N64+'5.น้ำโสม กรอกมา 12 เดือน'!N64+'6.วังสามหมอ กรอกแค่ปี 69มา'!N64+'7.ไชยวาน'!N64+'8.ห้วยเกิ้ง กรอกแค่ปี 69มา'!N64+'9.ประจักษ์ศิลปาคม'!N64+'10.สร้างคอม กรอกแค่ปี 69มา'!N64+'11.ทุ่งฝน ใส่12เดือนมา'!N64+'12.นายูง กรอกแค่ปี 69มา'!N64+'13.หนองวัวซอ'!N64+'14.พิบูลย์รักษ์'!N64+'15.หนองหาน'!N64+'16.กุมภวาปี กรอกแค่ปี 69มา'!N64+'17.กู่แก้ว'!N64+'18.บ้านดุง กรอกแค่ปี 69มา'!N64+'19.หนองแสง กรอกแค่ปี 69มา'!N64+'20.บ้านผือ '!N64+'21.โนนสะอาด'!N64</f>
        <v>#VALUE!</v>
      </c>
      <c r="O64" s="110">
        <f>+'1.อุดรธานี'!O64+'2.เพ็ญ'!O64+'3.ศรีธาตุ'!O64+'4.กุดจับ'!O64+'5.น้ำโสม กรอกมา 12 เดือน'!O64+'6.วังสามหมอ กรอกแค่ปี 69มา'!O64+'7.ไชยวาน'!O64+'8.ห้วยเกิ้ง กรอกแค่ปี 69มา'!O64+'9.ประจักษ์ศิลปาคม'!O64+'10.สร้างคอม กรอกแค่ปี 69มา'!O64+'11.ทุ่งฝน ใส่12เดือนมา'!O64+'12.นายูง กรอกแค่ปี 69มา'!O64+'13.หนองวัวซอ'!O64+'14.พิบูลย์รักษ์'!O64+'15.หนองหาน'!O64+'16.กุมภวาปี กรอกแค่ปี 69มา'!O64+'17.กู่แก้ว'!O64+'18.บ้านดุง กรอกแค่ปี 69มา'!O64+'19.หนองแสง กรอกแค่ปี 69มา'!O64+'20.บ้านผือ '!O64+'21.โนนสะอาด'!O64</f>
        <v>0</v>
      </c>
      <c r="P64" s="110">
        <f>+'1.อุดรธานี'!P64+'2.เพ็ญ'!P64+'3.ศรีธาตุ'!P64+'4.กุดจับ'!P64+'5.น้ำโสม กรอกมา 12 เดือน'!P64+'6.วังสามหมอ กรอกแค่ปี 69มา'!P64+'7.ไชยวาน'!P64+'8.ห้วยเกิ้ง กรอกแค่ปี 69มา'!P64+'9.ประจักษ์ศิลปาคม'!P64+'10.สร้างคอม กรอกแค่ปี 69มา'!P64+'11.ทุ่งฝน ใส่12เดือนมา'!P64+'12.นายูง กรอกแค่ปี 69มา'!P64+'13.หนองวัวซอ'!P64+'14.พิบูลย์รักษ์'!P64+'15.หนองหาน'!P64+'16.กุมภวาปี กรอกแค่ปี 69มา'!P64+'17.กู่แก้ว'!P64+'18.บ้านดุง กรอกแค่ปี 69มา'!P64+'19.หนองแสง กรอกแค่ปี 69มา'!P64+'20.บ้านผือ '!P64+'21.โนนสะอาด'!P64</f>
        <v>3257018.32</v>
      </c>
      <c r="Q64" s="110">
        <f>+'1.อุดรธานี'!Q64+'2.เพ็ญ'!Q64+'3.ศรีธาตุ'!Q64+'4.กุดจับ'!Q64+'5.น้ำโสม กรอกมา 12 เดือน'!Q64+'6.วังสามหมอ กรอกแค่ปี 69มา'!Q64+'7.ไชยวาน'!Q64+'8.ห้วยเกิ้ง กรอกแค่ปี 69มา'!Q64+'9.ประจักษ์ศิลปาคม'!Q64+'10.สร้างคอม กรอกแค่ปี 69มา'!Q64+'11.ทุ่งฝน ใส่12เดือนมา'!Q64+'12.นายูง กรอกแค่ปี 69มา'!Q64+'13.หนองวัวซอ'!Q64+'14.พิบูลย์รักษ์'!Q64+'15.หนองหาน'!Q64+'16.กุมภวาปี กรอกแค่ปี 69มา'!Q64+'17.กู่แก้ว'!Q64+'18.บ้านดุง กรอกแค่ปี 69มา'!Q64+'19.หนองแสง กรอกแค่ปี 69มา'!Q64+'20.บ้านผือ '!Q64+'21.โนนสะอาด'!Q64</f>
        <v>0</v>
      </c>
      <c r="R64" s="110" t="e">
        <f>+'1.อุดรธานี'!R64+'2.เพ็ญ'!R64+'3.ศรีธาตุ'!R64+'4.กุดจับ'!R64+'5.น้ำโสม กรอกมา 12 เดือน'!R64+'6.วังสามหมอ กรอกแค่ปี 69มา'!R64+'7.ไชยวาน'!R64+'8.ห้วยเกิ้ง กรอกแค่ปี 69มา'!R64+'9.ประจักษ์ศิลปาคม'!R64+'10.สร้างคอม กรอกแค่ปี 69มา'!R64+'11.ทุ่งฝน ใส่12เดือนมา'!R64+'12.นายูง กรอกแค่ปี 69มา'!R64+'13.หนองวัวซอ'!R64+'14.พิบูลย์รักษ์'!R64+'15.หนองหาน'!R64+'16.กุมภวาปี กรอกแค่ปี 69มา'!R64+'17.กู่แก้ว'!R64+'18.บ้านดุง กรอกแค่ปี 69มา'!R64+'19.หนองแสง กรอกแค่ปี 69มา'!R64+'20.บ้านผือ '!R64+'21.โนนสะอาด'!R64</f>
        <v>#VALUE!</v>
      </c>
      <c r="S64" s="110">
        <f>+'1.อุดรธานี'!S64+'2.เพ็ญ'!S64+'3.ศรีธาตุ'!S64+'4.กุดจับ'!S64+'5.น้ำโสม กรอกมา 12 เดือน'!S64+'6.วังสามหมอ กรอกแค่ปี 69มา'!S64+'7.ไชยวาน'!S64+'8.ห้วยเกิ้ง กรอกแค่ปี 69มา'!S64+'9.ประจักษ์ศิลปาคม'!S64+'10.สร้างคอม กรอกแค่ปี 69มา'!S64+'11.ทุ่งฝน ใส่12เดือนมา'!S64+'12.นายูง กรอกแค่ปี 69มา'!S64+'13.หนองวัวซอ'!S64+'14.พิบูลย์รักษ์'!S64+'15.หนองหาน'!S64+'16.กุมภวาปี กรอกแค่ปี 69มา'!S64+'17.กู่แก้ว'!S64+'18.บ้านดุง กรอกแค่ปี 69มา'!S64+'19.หนองแสง กรอกแค่ปี 69มา'!S64+'20.บ้านผือ '!S64+'21.โนนสะอาด'!S64</f>
        <v>0</v>
      </c>
      <c r="T64" s="110" t="e">
        <f>+'1.อุดรธานี'!T64+'2.เพ็ญ'!T64+'3.ศรีธาตุ'!T64+'4.กุดจับ'!T64+'5.น้ำโสม กรอกมา 12 เดือน'!T64+'6.วังสามหมอ กรอกแค่ปี 69มา'!T64+'7.ไชยวาน'!T64+'8.ห้วยเกิ้ง กรอกแค่ปี 69มา'!T64+'9.ประจักษ์ศิลปาคม'!T64+'10.สร้างคอม กรอกแค่ปี 69มา'!T64+'11.ทุ่งฝน ใส่12เดือนมา'!T64+'12.นายูง กรอกแค่ปี 69มา'!T64+'13.หนองวัวซอ'!T64+'14.พิบูลย์รักษ์'!T64+'15.หนองหาน'!T64+'16.กุมภวาปี กรอกแค่ปี 69มา'!T64+'17.กู่แก้ว'!T64+'18.บ้านดุง กรอกแค่ปี 69มา'!T64+'19.หนองแสง กรอกแค่ปี 69มา'!T64+'20.บ้านผือ '!T64+'21.โนนสะอาด'!T64</f>
        <v>#VALUE!</v>
      </c>
      <c r="U64" s="110">
        <f>+'1.อุดรธานี'!U64+'2.เพ็ญ'!U64+'3.ศรีธาตุ'!U64+'4.กุดจับ'!U64+'5.น้ำโสม กรอกมา 12 เดือน'!U64+'6.วังสามหมอ กรอกแค่ปี 69มา'!U64+'7.ไชยวาน'!U64+'8.ห้วยเกิ้ง กรอกแค่ปี 69มา'!U64+'9.ประจักษ์ศิลปาคม'!U64+'10.สร้างคอม กรอกแค่ปี 69มา'!U64+'11.ทุ่งฝน ใส่12เดือนมา'!U64+'12.นายูง กรอกแค่ปี 69มา'!U64+'13.หนองวัวซอ'!U64+'14.พิบูลย์รักษ์'!U64+'15.หนองหาน'!U64+'16.กุมภวาปี กรอกแค่ปี 69มา'!U64+'17.กู่แก้ว'!U64+'18.บ้านดุง กรอกแค่ปี 69มา'!U64+'19.หนองแสง กรอกแค่ปี 69มา'!U64+'20.บ้านผือ '!U64+'21.โนนสะอาด'!U64</f>
        <v>0</v>
      </c>
      <c r="V64" s="110">
        <f>+'1.อุดรธานี'!V64+'2.เพ็ญ'!V64+'3.ศรีธาตุ'!V64+'4.กุดจับ'!V64+'5.น้ำโสม กรอกมา 12 เดือน'!V64+'6.วังสามหมอ กรอกแค่ปี 69มา'!V64+'7.ไชยวาน'!V64+'8.ห้วยเกิ้ง กรอกแค่ปี 69มา'!V64+'9.ประจักษ์ศิลปาคม'!V64+'10.สร้างคอม กรอกแค่ปี 69มา'!V64+'11.ทุ่งฝน ใส่12เดือนมา'!V64+'12.นายูง กรอกแค่ปี 69มา'!V64+'13.หนองวัวซอ'!V64+'14.พิบูลย์รักษ์'!V64+'15.หนองหาน'!V64+'16.กุมภวาปี กรอกแค่ปี 69มา'!V64+'17.กู่แก้ว'!V64+'18.บ้านดุง กรอกแค่ปี 69มา'!V64+'19.หนองแสง กรอกแค่ปี 69มา'!V64+'20.บ้านผือ '!V64+'21.โนนสะอาด'!V64</f>
        <v>3005249.85</v>
      </c>
      <c r="W64" s="110">
        <f>+'1.อุดรธานี'!W64+'2.เพ็ญ'!W64+'3.ศรีธาตุ'!W64+'4.กุดจับ'!W64+'5.น้ำโสม กรอกมา 12 เดือน'!W64+'6.วังสามหมอ กรอกแค่ปี 69มา'!W64+'7.ไชยวาน'!W64+'8.ห้วยเกิ้ง กรอกแค่ปี 69มา'!W64+'9.ประจักษ์ศิลปาคม'!W64+'10.สร้างคอม กรอกแค่ปี 69มา'!W64+'11.ทุ่งฝน ใส่12เดือนมา'!W64+'12.นายูง กรอกแค่ปี 69มา'!W64+'13.หนองวัวซอ'!W64+'14.พิบูลย์รักษ์'!W64+'15.หนองหาน'!W64+'16.กุมภวาปี กรอกแค่ปี 69มา'!W64+'17.กู่แก้ว'!W64+'18.บ้านดุง กรอกแค่ปี 69มา'!W64+'19.หนองแสง กรอกแค่ปี 69มา'!W64+'20.บ้านผือ '!W64+'21.โนนสะอาด'!W64</f>
        <v>0</v>
      </c>
      <c r="X64" s="110">
        <f>+'1.อุดรธานี'!X64+'2.เพ็ญ'!X64+'3.ศรีธาตุ'!X64+'4.กุดจับ'!X64+'5.น้ำโสม กรอกมา 12 เดือน'!X64+'6.วังสามหมอ กรอกแค่ปี 69มา'!X64+'7.ไชยวาน'!X64+'8.ห้วยเกิ้ง กรอกแค่ปี 69มา'!X64+'9.ประจักษ์ศิลปาคม'!X64+'10.สร้างคอม กรอกแค่ปี 69มา'!X64+'11.ทุ่งฝน ใส่12เดือนมา'!X64+'12.นายูง กรอกแค่ปี 69มา'!X64+'13.หนองวัวซอ'!X64+'14.พิบูลย์รักษ์'!X64+'15.หนองหาน'!X64+'16.กุมภวาปี กรอกแค่ปี 69มา'!X64+'17.กู่แก้ว'!X64+'18.บ้านดุง กรอกแค่ปี 69มา'!X64+'19.หนองแสง กรอกแค่ปี 69มา'!X64+'20.บ้านผือ '!X64+'21.โนนสะอาด'!X64</f>
        <v>1532186.83</v>
      </c>
      <c r="Y64" s="110">
        <f>+'1.อุดรธานี'!Y64+'2.เพ็ญ'!Y64+'3.ศรีธาตุ'!Y64+'4.กุดจับ'!Y64+'5.น้ำโสม กรอกมา 12 เดือน'!Y64+'6.วังสามหมอ กรอกแค่ปี 69มา'!Y64+'7.ไชยวาน'!Y64+'8.ห้วยเกิ้ง กรอกแค่ปี 69มา'!Y64+'9.ประจักษ์ศิลปาคม'!Y64+'10.สร้างคอม กรอกแค่ปี 69มา'!Y64+'11.ทุ่งฝน ใส่12เดือนมา'!Y64+'12.นายูง กรอกแค่ปี 69มา'!Y64+'13.หนองวัวซอ'!Y64+'14.พิบูลย์รักษ์'!Y64+'15.หนองหาน'!Y64+'16.กุมภวาปี กรอกแค่ปี 69มา'!Y64+'17.กู่แก้ว'!Y64+'18.บ้านดุง กรอกแค่ปี 69มา'!Y64+'19.หนองแสง กรอกแค่ปี 69มา'!Y64+'20.บ้านผือ '!Y64+'21.โนนสะอาด'!Y64</f>
        <v>0</v>
      </c>
      <c r="Z64" s="110">
        <f>+'1.อุดรธานี'!Z64+'2.เพ็ญ'!Z64+'3.ศรีธาตุ'!Z64+'4.กุดจับ'!Z64+'5.น้ำโสม กรอกมา 12 เดือน'!Z64+'6.วังสามหมอ กรอกแค่ปี 69มา'!Z64+'7.ไชยวาน'!Z64+'8.ห้วยเกิ้ง กรอกแค่ปี 69มา'!Z64+'9.ประจักษ์ศิลปาคม'!Z64+'10.สร้างคอม กรอกแค่ปี 69มา'!Z64+'11.ทุ่งฝน ใส่12เดือนมา'!Z64+'12.นายูง กรอกแค่ปี 69มา'!Z64+'13.หนองวัวซอ'!Z64+'14.พิบูลย์รักษ์'!Z64+'15.หนองหาน'!Z64+'16.กุมภวาปี กรอกแค่ปี 69มา'!Z64+'17.กู่แก้ว'!Z64+'18.บ้านดุง กรอกแค่ปี 69มา'!Z64+'19.หนองแสง กรอกแค่ปี 69มา'!Z64+'20.บ้านผือ '!Z64+'21.โนนสะอาด'!Z64</f>
        <v>3608341.78</v>
      </c>
      <c r="AA64" s="110">
        <f>+'1.อุดรธานี'!AA64+'2.เพ็ญ'!AA64+'3.ศรีธาตุ'!AA64+'4.กุดจับ'!AA64+'5.น้ำโสม กรอกมา 12 เดือน'!AA64+'6.วังสามหมอ กรอกแค่ปี 69มา'!AA64+'7.ไชยวาน'!AA64+'8.ห้วยเกิ้ง กรอกแค่ปี 69มา'!AA64+'9.ประจักษ์ศิลปาคม'!AA64+'10.สร้างคอม กรอกแค่ปี 69มา'!AA64+'11.ทุ่งฝน ใส่12เดือนมา'!AA64+'12.นายูง กรอกแค่ปี 69มา'!AA64+'13.หนองวัวซอ'!AA64+'14.พิบูลย์รักษ์'!AA64+'15.หนองหาน'!AA64+'16.กุมภวาปี กรอกแค่ปี 69มา'!AA64+'17.กู่แก้ว'!AA64+'18.บ้านดุง กรอกแค่ปี 69มา'!AA64+'19.หนองแสง กรอกแค่ปี 69มา'!AA64+'20.บ้านผือ '!AA64+'21.โนนสะอาด'!AA64</f>
        <v>0</v>
      </c>
      <c r="AB64" s="110">
        <f>+'1.อุดรธานี'!AB64+'2.เพ็ญ'!AB64+'3.ศรีธาตุ'!AB64+'4.กุดจับ'!AB64+'5.น้ำโสม กรอกมา 12 เดือน'!AB64+'6.วังสามหมอ กรอกแค่ปี 69มา'!AB64+'7.ไชยวาน'!AB64+'8.ห้วยเกิ้ง กรอกแค่ปี 69มา'!AB64+'9.ประจักษ์ศิลปาคม'!AB64+'10.สร้างคอม กรอกแค่ปี 69มา'!AB64+'11.ทุ่งฝน ใส่12เดือนมา'!AB64+'12.นายูง กรอกแค่ปี 69มา'!AB64+'13.หนองวัวซอ'!AB64+'14.พิบูลย์รักษ์'!AB64+'15.หนองหาน'!AB64+'16.กุมภวาปี กรอกแค่ปี 69มา'!AB64+'17.กู่แก้ว'!AB64+'18.บ้านดุง กรอกแค่ปี 69มา'!AB64+'19.หนองแสง กรอกแค่ปี 69มา'!AB64+'20.บ้านผือ '!AB64+'21.โนนสะอาด'!AB64</f>
        <v>1758035.55</v>
      </c>
      <c r="AC64" s="110">
        <f>+'1.อุดรธานี'!AC64+'2.เพ็ญ'!AC64+'3.ศรีธาตุ'!AC64+'4.กุดจับ'!AC64+'5.น้ำโสม กรอกมา 12 เดือน'!AC64+'6.วังสามหมอ กรอกแค่ปี 69มา'!AC64+'7.ไชยวาน'!AC64+'8.ห้วยเกิ้ง กรอกแค่ปี 69มา'!AC64+'9.ประจักษ์ศิลปาคม'!AC64+'10.สร้างคอม กรอกแค่ปี 69มา'!AC64+'11.ทุ่งฝน ใส่12เดือนมา'!AC64+'12.นายูง กรอกแค่ปี 69มา'!AC64+'13.หนองวัวซอ'!AC64+'14.พิบูลย์รักษ์'!AC64+'15.หนองหาน'!AC64+'16.กุมภวาปี กรอกแค่ปี 69มา'!AC64+'17.กู่แก้ว'!AC64+'18.บ้านดุง กรอกแค่ปี 69มา'!AC64+'19.หนองแสง กรอกแค่ปี 69มา'!AC64+'20.บ้านผือ '!AC64+'21.โนนสะอาด'!AC64</f>
        <v>0</v>
      </c>
      <c r="AD64" s="110" t="e">
        <f t="shared" ref="AD64:AD71" si="25">SUM(F64:AC64)</f>
        <v>#VALUE!</v>
      </c>
      <c r="AE64" s="111" t="e">
        <f t="shared" ref="AE64:AE71" si="26">+AD64*100/E64</f>
        <v>#VALUE!</v>
      </c>
      <c r="AF64" s="110" t="e">
        <f t="shared" ref="AF64:AF71" si="27">+E64-AD64</f>
        <v>#VALUE!</v>
      </c>
      <c r="AG64" s="111" t="e">
        <f t="shared" ref="AG64:AG71" si="28">+AF64*100/E64</f>
        <v>#VALUE!</v>
      </c>
    </row>
    <row r="65" spans="1:33" ht="24" customHeight="1">
      <c r="B65" s="109"/>
      <c r="C65" s="109"/>
      <c r="D65" s="109" t="s">
        <v>142</v>
      </c>
      <c r="E65" s="110">
        <f>+'1.อุดรธานี'!E65+'2.เพ็ญ'!E65+'3.ศรีธาตุ'!E65+'4.กุดจับ'!E65+'5.น้ำโสม กรอกมา 12 เดือน'!E65+'6.วังสามหมอ กรอกแค่ปี 69มา'!E65+'7.ไชยวาน'!E65+'8.ห้วยเกิ้ง กรอกแค่ปี 69มา'!E65+'9.ประจักษ์ศิลปาคม'!E65+'10.สร้างคอม กรอกแค่ปี 69มา'!E65+'11.ทุ่งฝน ใส่12เดือนมา'!E65+'12.นายูง กรอกแค่ปี 69มา'!E65+'13.หนองวัวซอ'!E65+'14.พิบูลย์รักษ์'!E65+'15.หนองหาน'!E65+'16.กุมภวาปี กรอกแค่ปี 69มา'!E65+'17.กู่แก้ว'!E65+'18.บ้านดุง กรอกแค่ปี 69มา'!E65+'19.หนองแสง กรอกแค่ปี 69มา'!E65+'20.บ้านผือ '!E65+'21.โนนสะอาด'!E65</f>
        <v>125804724.82870001</v>
      </c>
      <c r="F65" s="110">
        <f>+'1.อุดรธานี'!F65+'2.เพ็ญ'!F65+'3.ศรีธาตุ'!F65+'4.กุดจับ'!F65+'5.น้ำโสม กรอกมา 12 เดือน'!F65+'6.วังสามหมอ กรอกแค่ปี 69มา'!F65+'7.ไชยวาน'!F65+'8.ห้วยเกิ้ง กรอกแค่ปี 69มา'!F65+'9.ประจักษ์ศิลปาคม'!F65+'10.สร้างคอม กรอกแค่ปี 69มา'!F65+'11.ทุ่งฝน ใส่12เดือนมา'!F65+'12.นายูง กรอกแค่ปี 69มา'!F65+'13.หนองวัวซอ'!F65+'14.พิบูลย์รักษ์'!F65+'15.หนองหาน'!F65+'16.กุมภวาปี กรอกแค่ปี 69มา'!F65+'17.กู่แก้ว'!F65+'18.บ้านดุง กรอกแค่ปี 69มา'!F65+'19.หนองแสง กรอกแค่ปี 69มา'!F65+'20.บ้านผือ '!F65+'21.โนนสะอาด'!F65</f>
        <v>13834632</v>
      </c>
      <c r="G65" s="110">
        <f>+'1.อุดรธานี'!G65+'2.เพ็ญ'!G65+'3.ศรีธาตุ'!G65+'4.กุดจับ'!G65+'5.น้ำโสม กรอกมา 12 เดือน'!G65+'6.วังสามหมอ กรอกแค่ปี 69มา'!G65+'7.ไชยวาน'!G65+'8.ห้วยเกิ้ง กรอกแค่ปี 69มา'!G65+'9.ประจักษ์ศิลปาคม'!G65+'10.สร้างคอม กรอกแค่ปี 69มา'!G65+'11.ทุ่งฝน ใส่12เดือนมา'!G65+'12.นายูง กรอกแค่ปี 69มา'!G65+'13.หนองวัวซอ'!G65+'14.พิบูลย์รักษ์'!G65+'15.หนองหาน'!G65+'16.กุมภวาปี กรอกแค่ปี 69มา'!G65+'17.กู่แก้ว'!G65+'18.บ้านดุง กรอกแค่ปี 69มา'!G65+'19.หนองแสง กรอกแค่ปี 69มา'!G65+'20.บ้านผือ '!G65+'21.โนนสะอาด'!G65</f>
        <v>1481304.06</v>
      </c>
      <c r="H65" s="110">
        <f>+'1.อุดรธานี'!H65+'2.เพ็ญ'!H65+'3.ศรีธาตุ'!H65+'4.กุดจับ'!H65+'5.น้ำโสม กรอกมา 12 เดือน'!H65+'6.วังสามหมอ กรอกแค่ปี 69มา'!H65+'7.ไชยวาน'!H65+'8.ห้วยเกิ้ง กรอกแค่ปี 69มา'!H65+'9.ประจักษ์ศิลปาคม'!H65+'10.สร้างคอม กรอกแค่ปี 69มา'!H65+'11.ทุ่งฝน ใส่12เดือนมา'!H65+'12.นายูง กรอกแค่ปี 69มา'!H65+'13.หนองวัวซอ'!H65+'14.พิบูลย์รักษ์'!H65+'15.หนองหาน'!H65+'16.กุมภวาปี กรอกแค่ปี 69มา'!H65+'17.กู่แก้ว'!H65+'18.บ้านดุง กรอกแค่ปี 69มา'!H65+'19.หนองแสง กรอกแค่ปี 69มา'!H65+'20.บ้านผือ '!H65+'21.โนนสะอาด'!H65</f>
        <v>0</v>
      </c>
      <c r="I65" s="110">
        <f>+'1.อุดรธานี'!I65+'2.เพ็ญ'!I65+'3.ศรีธาตุ'!I65+'4.กุดจับ'!I65+'5.น้ำโสม กรอกมา 12 เดือน'!I65+'6.วังสามหมอ กรอกแค่ปี 69มา'!I65+'7.ไชยวาน'!I65+'8.ห้วยเกิ้ง กรอกแค่ปี 69มา'!I65+'9.ประจักษ์ศิลปาคม'!I65+'10.สร้างคอม กรอกแค่ปี 69มา'!I65+'11.ทุ่งฝน ใส่12เดือนมา'!I65+'12.นายูง กรอกแค่ปี 69มา'!I65+'13.หนองวัวซอ'!I65+'14.พิบูลย์รักษ์'!I65+'15.หนองหาน'!I65+'16.กุมภวาปี กรอกแค่ปี 69มา'!I65+'17.กู่แก้ว'!I65+'18.บ้านดุง กรอกแค่ปี 69มา'!I65+'19.หนองแสง กรอกแค่ปี 69มา'!I65+'20.บ้านผือ '!I65+'21.โนนสะอาด'!I65</f>
        <v>0</v>
      </c>
      <c r="J65" s="110">
        <f>+'1.อุดรธานี'!J65+'2.เพ็ญ'!J65+'3.ศรีธาตุ'!J65+'4.กุดจับ'!J65+'5.น้ำโสม กรอกมา 12 เดือน'!J65+'6.วังสามหมอ กรอกแค่ปี 69มา'!J65+'7.ไชยวาน'!J65+'8.ห้วยเกิ้ง กรอกแค่ปี 69มา'!J65+'9.ประจักษ์ศิลปาคม'!J65+'10.สร้างคอม กรอกแค่ปี 69มา'!J65+'11.ทุ่งฝน ใส่12เดือนมา'!J65+'12.นายูง กรอกแค่ปี 69มา'!J65+'13.หนองวัวซอ'!J65+'14.พิบูลย์รักษ์'!J65+'15.หนองหาน'!J65+'16.กุมภวาปี กรอกแค่ปี 69มา'!J65+'17.กู่แก้ว'!J65+'18.บ้านดุง กรอกแค่ปี 69มา'!J65+'19.หนองแสง กรอกแค่ปี 69มา'!J65+'20.บ้านผือ '!J65+'21.โนนสะอาด'!J65</f>
        <v>0</v>
      </c>
      <c r="K65" s="110">
        <f>+'1.อุดรธานี'!K65+'2.เพ็ญ'!K65+'3.ศรีธาตุ'!K65+'4.กุดจับ'!K65+'5.น้ำโสม กรอกมา 12 เดือน'!K65+'6.วังสามหมอ กรอกแค่ปี 69มา'!K65+'7.ไชยวาน'!K65+'8.ห้วยเกิ้ง กรอกแค่ปี 69มา'!K65+'9.ประจักษ์ศิลปาคม'!K65+'10.สร้างคอม กรอกแค่ปี 69มา'!K65+'11.ทุ่งฝน ใส่12เดือนมา'!K65+'12.นายูง กรอกแค่ปี 69มา'!K65+'13.หนองวัวซอ'!K65+'14.พิบูลย์รักษ์'!K65+'15.หนองหาน'!K65+'16.กุมภวาปี กรอกแค่ปี 69มา'!K65+'17.กู่แก้ว'!K65+'18.บ้านดุง กรอกแค่ปี 69มา'!K65+'19.หนองแสง กรอกแค่ปี 69มา'!K65+'20.บ้านผือ '!K65+'21.โนนสะอาด'!K65</f>
        <v>0</v>
      </c>
      <c r="L65" s="110">
        <f>+'1.อุดรธานี'!L65+'2.เพ็ญ'!L65+'3.ศรีธาตุ'!L65+'4.กุดจับ'!L65+'5.น้ำโสม กรอกมา 12 เดือน'!L65+'6.วังสามหมอ กรอกแค่ปี 69มา'!L65+'7.ไชยวาน'!L65+'8.ห้วยเกิ้ง กรอกแค่ปี 69มา'!L65+'9.ประจักษ์ศิลปาคม'!L65+'10.สร้างคอม กรอกแค่ปี 69มา'!L65+'11.ทุ่งฝน ใส่12เดือนมา'!L65+'12.นายูง กรอกแค่ปี 69มา'!L65+'13.หนองวัวซอ'!L65+'14.พิบูลย์รักษ์'!L65+'15.หนองหาน'!L65+'16.กุมภวาปี กรอกแค่ปี 69มา'!L65+'17.กู่แก้ว'!L65+'18.บ้านดุง กรอกแค่ปี 69มา'!L65+'19.หนองแสง กรอกแค่ปี 69มา'!L65+'20.บ้านผือ '!L65+'21.โนนสะอาด'!L65</f>
        <v>0</v>
      </c>
      <c r="M65" s="110">
        <f>+'1.อุดรธานี'!M65+'2.เพ็ญ'!M65+'3.ศรีธาตุ'!M65+'4.กุดจับ'!M65+'5.น้ำโสม กรอกมา 12 เดือน'!M65+'6.วังสามหมอ กรอกแค่ปี 69มา'!M65+'7.ไชยวาน'!M65+'8.ห้วยเกิ้ง กรอกแค่ปี 69มา'!M65+'9.ประจักษ์ศิลปาคม'!M65+'10.สร้างคอม กรอกแค่ปี 69มา'!M65+'11.ทุ่งฝน ใส่12เดือนมา'!M65+'12.นายูง กรอกแค่ปี 69มา'!M65+'13.หนองวัวซอ'!M65+'14.พิบูลย์รักษ์'!M65+'15.หนองหาน'!M65+'16.กุมภวาปี กรอกแค่ปี 69มา'!M65+'17.กู่แก้ว'!M65+'18.บ้านดุง กรอกแค่ปี 69มา'!M65+'19.หนองแสง กรอกแค่ปี 69มา'!M65+'20.บ้านผือ '!M65+'21.โนนสะอาด'!M65</f>
        <v>0</v>
      </c>
      <c r="N65" s="110">
        <f>+'1.อุดรธานี'!N65+'2.เพ็ญ'!N65+'3.ศรีธาตุ'!N65+'4.กุดจับ'!N65+'5.น้ำโสม กรอกมา 12 เดือน'!N65+'6.วังสามหมอ กรอกแค่ปี 69มา'!N65+'7.ไชยวาน'!N65+'8.ห้วยเกิ้ง กรอกแค่ปี 69มา'!N65+'9.ประจักษ์ศิลปาคม'!N65+'10.สร้างคอม กรอกแค่ปี 69มา'!N65+'11.ทุ่งฝน ใส่12เดือนมา'!N65+'12.นายูง กรอกแค่ปี 69มา'!N65+'13.หนองวัวซอ'!N65+'14.พิบูลย์รักษ์'!N65+'15.หนองหาน'!N65+'16.กุมภวาปี กรอกแค่ปี 69มา'!N65+'17.กู่แก้ว'!N65+'18.บ้านดุง กรอกแค่ปี 69มา'!N65+'19.หนองแสง กรอกแค่ปี 69มา'!N65+'20.บ้านผือ '!N65+'21.โนนสะอาด'!N65</f>
        <v>0</v>
      </c>
      <c r="O65" s="110">
        <f>+'1.อุดรธานี'!O65+'2.เพ็ญ'!O65+'3.ศรีธาตุ'!O65+'4.กุดจับ'!O65+'5.น้ำโสม กรอกมา 12 เดือน'!O65+'6.วังสามหมอ กรอกแค่ปี 69มา'!O65+'7.ไชยวาน'!O65+'8.ห้วยเกิ้ง กรอกแค่ปี 69มา'!O65+'9.ประจักษ์ศิลปาคม'!O65+'10.สร้างคอม กรอกแค่ปี 69มา'!O65+'11.ทุ่งฝน ใส่12เดือนมา'!O65+'12.นายูง กรอกแค่ปี 69มา'!O65+'13.หนองวัวซอ'!O65+'14.พิบูลย์รักษ์'!O65+'15.หนองหาน'!O65+'16.กุมภวาปี กรอกแค่ปี 69มา'!O65+'17.กู่แก้ว'!O65+'18.บ้านดุง กรอกแค่ปี 69มา'!O65+'19.หนองแสง กรอกแค่ปี 69มา'!O65+'20.บ้านผือ '!O65+'21.โนนสะอาด'!O65</f>
        <v>0</v>
      </c>
      <c r="P65" s="110">
        <f>+'1.อุดรธานี'!P65+'2.เพ็ญ'!P65+'3.ศรีธาตุ'!P65+'4.กุดจับ'!P65+'5.น้ำโสม กรอกมา 12 เดือน'!P65+'6.วังสามหมอ กรอกแค่ปี 69มา'!P65+'7.ไชยวาน'!P65+'8.ห้วยเกิ้ง กรอกแค่ปี 69มา'!P65+'9.ประจักษ์ศิลปาคม'!P65+'10.สร้างคอม กรอกแค่ปี 69มา'!P65+'11.ทุ่งฝน ใส่12เดือนมา'!P65+'12.นายูง กรอกแค่ปี 69มา'!P65+'13.หนองวัวซอ'!P65+'14.พิบูลย์รักษ์'!P65+'15.หนองหาน'!P65+'16.กุมภวาปี กรอกแค่ปี 69มา'!P65+'17.กู่แก้ว'!P65+'18.บ้านดุง กรอกแค่ปี 69มา'!P65+'19.หนองแสง กรอกแค่ปี 69มา'!P65+'20.บ้านผือ '!P65+'21.โนนสะอาด'!P65</f>
        <v>0</v>
      </c>
      <c r="Q65" s="110">
        <f>+'1.อุดรธานี'!Q65+'2.เพ็ญ'!Q65+'3.ศรีธาตุ'!Q65+'4.กุดจับ'!Q65+'5.น้ำโสม กรอกมา 12 เดือน'!Q65+'6.วังสามหมอ กรอกแค่ปี 69มา'!Q65+'7.ไชยวาน'!Q65+'8.ห้วยเกิ้ง กรอกแค่ปี 69มา'!Q65+'9.ประจักษ์ศิลปาคม'!Q65+'10.สร้างคอม กรอกแค่ปี 69มา'!Q65+'11.ทุ่งฝน ใส่12เดือนมา'!Q65+'12.นายูง กรอกแค่ปี 69มา'!Q65+'13.หนองวัวซอ'!Q65+'14.พิบูลย์รักษ์'!Q65+'15.หนองหาน'!Q65+'16.กุมภวาปี กรอกแค่ปี 69มา'!Q65+'17.กู่แก้ว'!Q65+'18.บ้านดุง กรอกแค่ปี 69มา'!Q65+'19.หนองแสง กรอกแค่ปี 69มา'!Q65+'20.บ้านผือ '!Q65+'21.โนนสะอาด'!Q65</f>
        <v>0</v>
      </c>
      <c r="R65" s="110">
        <f>+'1.อุดรธานี'!R65+'2.เพ็ญ'!R65+'3.ศรีธาตุ'!R65+'4.กุดจับ'!R65+'5.น้ำโสม กรอกมา 12 เดือน'!R65+'6.วังสามหมอ กรอกแค่ปี 69มา'!R65+'7.ไชยวาน'!R65+'8.ห้วยเกิ้ง กรอกแค่ปี 69มา'!R65+'9.ประจักษ์ศิลปาคม'!R65+'10.สร้างคอม กรอกแค่ปี 69มา'!R65+'11.ทุ่งฝน ใส่12เดือนมา'!R65+'12.นายูง กรอกแค่ปี 69มา'!R65+'13.หนองวัวซอ'!R65+'14.พิบูลย์รักษ์'!R65+'15.หนองหาน'!R65+'16.กุมภวาปี กรอกแค่ปี 69มา'!R65+'17.กู่แก้ว'!R65+'18.บ้านดุง กรอกแค่ปี 69มา'!R65+'19.หนองแสง กรอกแค่ปี 69มา'!R65+'20.บ้านผือ '!R65+'21.โนนสะอาด'!R65</f>
        <v>0</v>
      </c>
      <c r="S65" s="110">
        <f>+'1.อุดรธานี'!S65+'2.เพ็ญ'!S65+'3.ศรีธาตุ'!S65+'4.กุดจับ'!S65+'5.น้ำโสม กรอกมา 12 เดือน'!S65+'6.วังสามหมอ กรอกแค่ปี 69มา'!S65+'7.ไชยวาน'!S65+'8.ห้วยเกิ้ง กรอกแค่ปี 69มา'!S65+'9.ประจักษ์ศิลปาคม'!S65+'10.สร้างคอม กรอกแค่ปี 69มา'!S65+'11.ทุ่งฝน ใส่12เดือนมา'!S65+'12.นายูง กรอกแค่ปี 69มา'!S65+'13.หนองวัวซอ'!S65+'14.พิบูลย์รักษ์'!S65+'15.หนองหาน'!S65+'16.กุมภวาปี กรอกแค่ปี 69มา'!S65+'17.กู่แก้ว'!S65+'18.บ้านดุง กรอกแค่ปี 69มา'!S65+'19.หนองแสง กรอกแค่ปี 69มา'!S65+'20.บ้านผือ '!S65+'21.โนนสะอาด'!S65</f>
        <v>0</v>
      </c>
      <c r="T65" s="110">
        <f>+'1.อุดรธานี'!T65+'2.เพ็ญ'!T65+'3.ศรีธาตุ'!T65+'4.กุดจับ'!T65+'5.น้ำโสม กรอกมา 12 เดือน'!T65+'6.วังสามหมอ กรอกแค่ปี 69มา'!T65+'7.ไชยวาน'!T65+'8.ห้วยเกิ้ง กรอกแค่ปี 69มา'!T65+'9.ประจักษ์ศิลปาคม'!T65+'10.สร้างคอม กรอกแค่ปี 69มา'!T65+'11.ทุ่งฝน ใส่12เดือนมา'!T65+'12.นายูง กรอกแค่ปี 69มา'!T65+'13.หนองวัวซอ'!T65+'14.พิบูลย์รักษ์'!T65+'15.หนองหาน'!T65+'16.กุมภวาปี กรอกแค่ปี 69มา'!T65+'17.กู่แก้ว'!T65+'18.บ้านดุง กรอกแค่ปี 69มา'!T65+'19.หนองแสง กรอกแค่ปี 69มา'!T65+'20.บ้านผือ '!T65+'21.โนนสะอาด'!T65</f>
        <v>0</v>
      </c>
      <c r="U65" s="110">
        <f>+'1.อุดรธานี'!U65+'2.เพ็ญ'!U65+'3.ศรีธาตุ'!U65+'4.กุดจับ'!U65+'5.น้ำโสม กรอกมา 12 เดือน'!U65+'6.วังสามหมอ กรอกแค่ปี 69มา'!U65+'7.ไชยวาน'!U65+'8.ห้วยเกิ้ง กรอกแค่ปี 69มา'!U65+'9.ประจักษ์ศิลปาคม'!U65+'10.สร้างคอม กรอกแค่ปี 69มา'!U65+'11.ทุ่งฝน ใส่12เดือนมา'!U65+'12.นายูง กรอกแค่ปี 69มา'!U65+'13.หนองวัวซอ'!U65+'14.พิบูลย์รักษ์'!U65+'15.หนองหาน'!U65+'16.กุมภวาปี กรอกแค่ปี 69มา'!U65+'17.กู่แก้ว'!U65+'18.บ้านดุง กรอกแค่ปี 69มา'!U65+'19.หนองแสง กรอกแค่ปี 69มา'!U65+'20.บ้านผือ '!U65+'21.โนนสะอาด'!U65</f>
        <v>0</v>
      </c>
      <c r="V65" s="110">
        <f>+'1.อุดรธานี'!V65+'2.เพ็ญ'!V65+'3.ศรีธาตุ'!V65+'4.กุดจับ'!V65+'5.น้ำโสม กรอกมา 12 เดือน'!V65+'6.วังสามหมอ กรอกแค่ปี 69มา'!V65+'7.ไชยวาน'!V65+'8.ห้วยเกิ้ง กรอกแค่ปี 69มา'!V65+'9.ประจักษ์ศิลปาคม'!V65+'10.สร้างคอม กรอกแค่ปี 69มา'!V65+'11.ทุ่งฝน ใส่12เดือนมา'!V65+'12.นายูง กรอกแค่ปี 69มา'!V65+'13.หนองวัวซอ'!V65+'14.พิบูลย์รักษ์'!V65+'15.หนองหาน'!V65+'16.กุมภวาปี กรอกแค่ปี 69มา'!V65+'17.กู่แก้ว'!V65+'18.บ้านดุง กรอกแค่ปี 69มา'!V65+'19.หนองแสง กรอกแค่ปี 69มา'!V65+'20.บ้านผือ '!V65+'21.โนนสะอาด'!V65</f>
        <v>0</v>
      </c>
      <c r="W65" s="110">
        <f>+'1.อุดรธานี'!W65+'2.เพ็ญ'!W65+'3.ศรีธาตุ'!W65+'4.กุดจับ'!W65+'5.น้ำโสม กรอกมา 12 เดือน'!W65+'6.วังสามหมอ กรอกแค่ปี 69มา'!W65+'7.ไชยวาน'!W65+'8.ห้วยเกิ้ง กรอกแค่ปี 69มา'!W65+'9.ประจักษ์ศิลปาคม'!W65+'10.สร้างคอม กรอกแค่ปี 69มา'!W65+'11.ทุ่งฝน ใส่12เดือนมา'!W65+'12.นายูง กรอกแค่ปี 69มา'!W65+'13.หนองวัวซอ'!W65+'14.พิบูลย์รักษ์'!W65+'15.หนองหาน'!W65+'16.กุมภวาปี กรอกแค่ปี 69มา'!W65+'17.กู่แก้ว'!W65+'18.บ้านดุง กรอกแค่ปี 69มา'!W65+'19.หนองแสง กรอกแค่ปี 69มา'!W65+'20.บ้านผือ '!W65+'21.โนนสะอาด'!W65</f>
        <v>0</v>
      </c>
      <c r="X65" s="110">
        <f>+'1.อุดรธานี'!X65+'2.เพ็ญ'!X65+'3.ศรีธาตุ'!X65+'4.กุดจับ'!X65+'5.น้ำโสม กรอกมา 12 เดือน'!X65+'6.วังสามหมอ กรอกแค่ปี 69มา'!X65+'7.ไชยวาน'!X65+'8.ห้วยเกิ้ง กรอกแค่ปี 69มา'!X65+'9.ประจักษ์ศิลปาคม'!X65+'10.สร้างคอม กรอกแค่ปี 69มา'!X65+'11.ทุ่งฝน ใส่12เดือนมา'!X65+'12.นายูง กรอกแค่ปี 69มา'!X65+'13.หนองวัวซอ'!X65+'14.พิบูลย์รักษ์'!X65+'15.หนองหาน'!X65+'16.กุมภวาปี กรอกแค่ปี 69มา'!X65+'17.กู่แก้ว'!X65+'18.บ้านดุง กรอกแค่ปี 69มา'!X65+'19.หนองแสง กรอกแค่ปี 69มา'!X65+'20.บ้านผือ '!X65+'21.โนนสะอาด'!X65</f>
        <v>0</v>
      </c>
      <c r="Y65" s="110">
        <f>+'1.อุดรธานี'!Y65+'2.เพ็ญ'!Y65+'3.ศรีธาตุ'!Y65+'4.กุดจับ'!Y65+'5.น้ำโสม กรอกมา 12 เดือน'!Y65+'6.วังสามหมอ กรอกแค่ปี 69มา'!Y65+'7.ไชยวาน'!Y65+'8.ห้วยเกิ้ง กรอกแค่ปี 69มา'!Y65+'9.ประจักษ์ศิลปาคม'!Y65+'10.สร้างคอม กรอกแค่ปี 69มา'!Y65+'11.ทุ่งฝน ใส่12เดือนมา'!Y65+'12.นายูง กรอกแค่ปี 69มา'!Y65+'13.หนองวัวซอ'!Y65+'14.พิบูลย์รักษ์'!Y65+'15.หนองหาน'!Y65+'16.กุมภวาปี กรอกแค่ปี 69มา'!Y65+'17.กู่แก้ว'!Y65+'18.บ้านดุง กรอกแค่ปี 69มา'!Y65+'19.หนองแสง กรอกแค่ปี 69มา'!Y65+'20.บ้านผือ '!Y65+'21.โนนสะอาด'!Y65</f>
        <v>0</v>
      </c>
      <c r="Z65" s="110">
        <f>+'1.อุดรธานี'!Z65+'2.เพ็ญ'!Z65+'3.ศรีธาตุ'!Z65+'4.กุดจับ'!Z65+'5.น้ำโสม กรอกมา 12 เดือน'!Z65+'6.วังสามหมอ กรอกแค่ปี 69มา'!Z65+'7.ไชยวาน'!Z65+'8.ห้วยเกิ้ง กรอกแค่ปี 69มา'!Z65+'9.ประจักษ์ศิลปาคม'!Z65+'10.สร้างคอม กรอกแค่ปี 69มา'!Z65+'11.ทุ่งฝน ใส่12เดือนมา'!Z65+'12.นายูง กรอกแค่ปี 69มา'!Z65+'13.หนองวัวซอ'!Z65+'14.พิบูลย์รักษ์'!Z65+'15.หนองหาน'!Z65+'16.กุมภวาปี กรอกแค่ปี 69มา'!Z65+'17.กู่แก้ว'!Z65+'18.บ้านดุง กรอกแค่ปี 69มา'!Z65+'19.หนองแสง กรอกแค่ปี 69มา'!Z65+'20.บ้านผือ '!Z65+'21.โนนสะอาด'!Z65</f>
        <v>0</v>
      </c>
      <c r="AA65" s="110">
        <f>+'1.อุดรธานี'!AA65+'2.เพ็ญ'!AA65+'3.ศรีธาตุ'!AA65+'4.กุดจับ'!AA65+'5.น้ำโสม กรอกมา 12 เดือน'!AA65+'6.วังสามหมอ กรอกแค่ปี 69มา'!AA65+'7.ไชยวาน'!AA65+'8.ห้วยเกิ้ง กรอกแค่ปี 69มา'!AA65+'9.ประจักษ์ศิลปาคม'!AA65+'10.สร้างคอม กรอกแค่ปี 69มา'!AA65+'11.ทุ่งฝน ใส่12เดือนมา'!AA65+'12.นายูง กรอกแค่ปี 69มา'!AA65+'13.หนองวัวซอ'!AA65+'14.พิบูลย์รักษ์'!AA65+'15.หนองหาน'!AA65+'16.กุมภวาปี กรอกแค่ปี 69มา'!AA65+'17.กู่แก้ว'!AA65+'18.บ้านดุง กรอกแค่ปี 69มา'!AA65+'19.หนองแสง กรอกแค่ปี 69มา'!AA65+'20.บ้านผือ '!AA65+'21.โนนสะอาด'!AA65</f>
        <v>0</v>
      </c>
      <c r="AB65" s="110">
        <f>+'1.อุดรธานี'!AB65+'2.เพ็ญ'!AB65+'3.ศรีธาตุ'!AB65+'4.กุดจับ'!AB65+'5.น้ำโสม กรอกมา 12 เดือน'!AB65+'6.วังสามหมอ กรอกแค่ปี 69มา'!AB65+'7.ไชยวาน'!AB65+'8.ห้วยเกิ้ง กรอกแค่ปี 69มา'!AB65+'9.ประจักษ์ศิลปาคม'!AB65+'10.สร้างคอม กรอกแค่ปี 69มา'!AB65+'11.ทุ่งฝน ใส่12เดือนมา'!AB65+'12.นายูง กรอกแค่ปี 69มา'!AB65+'13.หนองวัวซอ'!AB65+'14.พิบูลย์รักษ์'!AB65+'15.หนองหาน'!AB65+'16.กุมภวาปี กรอกแค่ปี 69มา'!AB65+'17.กู่แก้ว'!AB65+'18.บ้านดุง กรอกแค่ปี 69มา'!AB65+'19.หนองแสง กรอกแค่ปี 69มา'!AB65+'20.บ้านผือ '!AB65+'21.โนนสะอาด'!AB65</f>
        <v>0</v>
      </c>
      <c r="AC65" s="110">
        <f>+'1.อุดรธานี'!AC65+'2.เพ็ญ'!AC65+'3.ศรีธาตุ'!AC65+'4.กุดจับ'!AC65+'5.น้ำโสม กรอกมา 12 เดือน'!AC65+'6.วังสามหมอ กรอกแค่ปี 69มา'!AC65+'7.ไชยวาน'!AC65+'8.ห้วยเกิ้ง กรอกแค่ปี 69มา'!AC65+'9.ประจักษ์ศิลปาคม'!AC65+'10.สร้างคอม กรอกแค่ปี 69มา'!AC65+'11.ทุ่งฝน ใส่12เดือนมา'!AC65+'12.นายูง กรอกแค่ปี 69มา'!AC65+'13.หนองวัวซอ'!AC65+'14.พิบูลย์รักษ์'!AC65+'15.หนองหาน'!AC65+'16.กุมภวาปี กรอกแค่ปี 69มา'!AC65+'17.กู่แก้ว'!AC65+'18.บ้านดุง กรอกแค่ปี 69มา'!AC65+'19.หนองแสง กรอกแค่ปี 69มา'!AC65+'20.บ้านผือ '!AC65+'21.โนนสะอาด'!AC65</f>
        <v>0</v>
      </c>
      <c r="AD65" s="110">
        <f t="shared" si="25"/>
        <v>15315936.060000001</v>
      </c>
      <c r="AE65" s="111">
        <f t="shared" si="26"/>
        <v>12.174372688191719</v>
      </c>
      <c r="AF65" s="110">
        <f t="shared" si="27"/>
        <v>110488788.7687</v>
      </c>
      <c r="AG65" s="111">
        <f t="shared" si="28"/>
        <v>87.825627311808276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6323607418.1318188</v>
      </c>
      <c r="F66" s="115" t="e">
        <f t="shared" si="29"/>
        <v>#VALUE!</v>
      </c>
      <c r="G66" s="115" t="e">
        <f t="shared" si="29"/>
        <v>#VALUE!</v>
      </c>
      <c r="H66" s="115" t="e">
        <f t="shared" si="29"/>
        <v>#VALUE!</v>
      </c>
      <c r="I66" s="115">
        <f t="shared" si="29"/>
        <v>21902</v>
      </c>
      <c r="J66" s="115" t="e">
        <f t="shared" si="29"/>
        <v>#VALUE!</v>
      </c>
      <c r="K66" s="115">
        <f t="shared" si="29"/>
        <v>0</v>
      </c>
      <c r="L66" s="115" t="e">
        <f t="shared" si="29"/>
        <v>#VALUE!</v>
      </c>
      <c r="M66" s="115">
        <f t="shared" si="29"/>
        <v>0</v>
      </c>
      <c r="N66" s="115" t="e">
        <f t="shared" si="29"/>
        <v>#VALUE!</v>
      </c>
      <c r="O66" s="115">
        <f t="shared" si="29"/>
        <v>0</v>
      </c>
      <c r="P66" s="115" t="e">
        <f t="shared" si="29"/>
        <v>#VALUE!</v>
      </c>
      <c r="Q66" s="115">
        <f t="shared" si="29"/>
        <v>0</v>
      </c>
      <c r="R66" s="115" t="e">
        <f t="shared" si="29"/>
        <v>#VALUE!</v>
      </c>
      <c r="S66" s="115">
        <f t="shared" si="29"/>
        <v>0</v>
      </c>
      <c r="T66" s="115" t="e">
        <f t="shared" si="29"/>
        <v>#VALUE!</v>
      </c>
      <c r="U66" s="115">
        <f t="shared" si="29"/>
        <v>0</v>
      </c>
      <c r="V66" s="115" t="e">
        <f t="shared" si="29"/>
        <v>#VALUE!</v>
      </c>
      <c r="W66" s="115">
        <f t="shared" si="29"/>
        <v>0</v>
      </c>
      <c r="X66" s="115" t="e">
        <f t="shared" si="29"/>
        <v>#VALUE!</v>
      </c>
      <c r="Y66" s="115">
        <f t="shared" si="29"/>
        <v>0</v>
      </c>
      <c r="Z66" s="115" t="e">
        <f t="shared" si="29"/>
        <v>#VALUE!</v>
      </c>
      <c r="AA66" s="115">
        <f t="shared" si="29"/>
        <v>0</v>
      </c>
      <c r="AB66" s="115" t="e">
        <f t="shared" si="29"/>
        <v>#VALUE!</v>
      </c>
      <c r="AC66" s="115">
        <f t="shared" si="29"/>
        <v>0</v>
      </c>
      <c r="AD66" s="115" t="e">
        <f t="shared" si="25"/>
        <v>#VALUE!</v>
      </c>
      <c r="AE66" s="116" t="e">
        <f t="shared" si="26"/>
        <v>#VALUE!</v>
      </c>
      <c r="AF66" s="115" t="e">
        <f t="shared" si="27"/>
        <v>#VALUE!</v>
      </c>
      <c r="AG66" s="116" t="e">
        <f t="shared" si="28"/>
        <v>#VALUE!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85584942.783661842</v>
      </c>
      <c r="F67" s="115" t="e">
        <f t="shared" si="30"/>
        <v>#VALUE!</v>
      </c>
      <c r="G67" s="115" t="e">
        <f t="shared" si="30"/>
        <v>#VALUE!</v>
      </c>
      <c r="H67" s="115" t="e">
        <f t="shared" si="30"/>
        <v>#VALUE!</v>
      </c>
      <c r="I67" s="115">
        <f t="shared" si="30"/>
        <v>-21902</v>
      </c>
      <c r="J67" s="115" t="e">
        <f t="shared" si="30"/>
        <v>#VALUE!</v>
      </c>
      <c r="K67" s="115">
        <f t="shared" si="30"/>
        <v>0</v>
      </c>
      <c r="L67" s="115" t="e">
        <f t="shared" si="30"/>
        <v>#VALUE!</v>
      </c>
      <c r="M67" s="115">
        <f t="shared" si="30"/>
        <v>0</v>
      </c>
      <c r="N67" s="115" t="e">
        <f t="shared" si="30"/>
        <v>#VALUE!</v>
      </c>
      <c r="O67" s="115">
        <f t="shared" si="30"/>
        <v>0</v>
      </c>
      <c r="P67" s="115" t="e">
        <f t="shared" si="30"/>
        <v>#VALUE!</v>
      </c>
      <c r="Q67" s="115">
        <f t="shared" si="30"/>
        <v>0</v>
      </c>
      <c r="R67" s="115" t="e">
        <f t="shared" si="30"/>
        <v>#VALUE!</v>
      </c>
      <c r="S67" s="115">
        <f t="shared" si="30"/>
        <v>0</v>
      </c>
      <c r="T67" s="115" t="e">
        <f t="shared" si="30"/>
        <v>#VALUE!</v>
      </c>
      <c r="U67" s="115">
        <f t="shared" si="30"/>
        <v>0</v>
      </c>
      <c r="V67" s="115" t="e">
        <f t="shared" si="30"/>
        <v>#VALUE!</v>
      </c>
      <c r="W67" s="115">
        <f t="shared" si="30"/>
        <v>0</v>
      </c>
      <c r="X67" s="115" t="e">
        <f t="shared" si="30"/>
        <v>#VALUE!</v>
      </c>
      <c r="Y67" s="115">
        <f t="shared" si="30"/>
        <v>0</v>
      </c>
      <c r="Z67" s="115" t="e">
        <f t="shared" si="30"/>
        <v>#VALUE!</v>
      </c>
      <c r="AA67" s="115">
        <f t="shared" si="30"/>
        <v>0</v>
      </c>
      <c r="AB67" s="115" t="e">
        <f t="shared" si="30"/>
        <v>#VALUE!</v>
      </c>
      <c r="AC67" s="115">
        <f t="shared" si="30"/>
        <v>0</v>
      </c>
      <c r="AD67" s="115" t="e">
        <f t="shared" si="25"/>
        <v>#VALUE!</v>
      </c>
      <c r="AE67" s="116" t="e">
        <f t="shared" si="26"/>
        <v>#VALUE!</v>
      </c>
      <c r="AF67" s="115" t="e">
        <f t="shared" si="27"/>
        <v>#VALUE!</v>
      </c>
      <c r="AG67" s="116" t="e">
        <f t="shared" si="28"/>
        <v>#VALUE!</v>
      </c>
    </row>
    <row r="68" spans="1:33" ht="24" customHeight="1">
      <c r="B68" s="109"/>
      <c r="C68" s="109"/>
      <c r="D68" s="119" t="s">
        <v>145</v>
      </c>
      <c r="E68" s="110">
        <f>+'1.อุดรธานี'!E68+'2.เพ็ญ'!E68+'3.ศรีธาตุ'!E68+'4.กุดจับ'!E68+'5.น้ำโสม กรอกมา 12 เดือน'!E68+'6.วังสามหมอ กรอกแค่ปี 69มา'!E68+'7.ไชยวาน'!E68+'8.ห้วยเกิ้ง กรอกแค่ปี 69มา'!E68+'9.ประจักษ์ศิลปาคม'!E68+'10.สร้างคอม กรอกแค่ปี 69มา'!E68+'11.ทุ่งฝน ใส่12เดือนมา'!E68+'12.นายูง กรอกแค่ปี 69มา'!E68+'13.หนองวัวซอ'!E68+'14.พิบูลย์รักษ์'!E68+'15.หนองหาน'!E68+'16.กุมภวาปี กรอกแค่ปี 69มา'!E68+'17.กู่แก้ว'!E68+'18.บ้านดุง กรอกแค่ปี 69มา'!E68+'19.หนองแสง กรอกแค่ปี 69มา'!E68+'20.บ้านผือ '!E68+'21.โนนสะอาด'!E68</f>
        <v>95980387.711666659</v>
      </c>
      <c r="F68" s="110">
        <f>+'1.อุดรธานี'!F68+'2.เพ็ญ'!F68+'3.ศรีธาตุ'!F68+'4.กุดจับ'!F68+'5.น้ำโสม กรอกมา 12 เดือน'!F68+'6.วังสามหมอ กรอกแค่ปี 69มา'!F68+'7.ไชยวาน'!F68+'8.ห้วยเกิ้ง กรอกแค่ปี 69มา'!F68+'9.ประจักษ์ศิลปาคม'!F68+'10.สร้างคอม กรอกแค่ปี 69มา'!F68+'11.ทุ่งฝน ใส่12เดือนมา'!F68+'12.นายูง กรอกแค่ปี 69มา'!F68+'13.หนองวัวซอ'!F68+'14.พิบูลย์รักษ์'!F68+'15.หนองหาน'!F68+'16.กุมภวาปี กรอกแค่ปี 69มา'!F68+'17.กู่แก้ว'!F68+'18.บ้านดุง กรอกแค่ปี 69มา'!F68+'19.หนองแสง กรอกแค่ปี 69มา'!F68+'20.บ้านผือ '!F68+'21.โนนสะอาด'!F68</f>
        <v>4900200.3499999996</v>
      </c>
      <c r="G68" s="110">
        <f>+'1.อุดรธานี'!G68+'2.เพ็ญ'!G68+'3.ศรีธาตุ'!G68+'4.กุดจับ'!G68+'5.น้ำโสม กรอกมา 12 เดือน'!G68+'6.วังสามหมอ กรอกแค่ปี 69มา'!G68+'7.ไชยวาน'!G68+'8.ห้วยเกิ้ง กรอกแค่ปี 69มา'!G68+'9.ประจักษ์ศิลปาคม'!G68+'10.สร้างคอม กรอกแค่ปี 69มา'!G68+'11.ทุ่งฝน ใส่12เดือนมา'!G68+'12.นายูง กรอกแค่ปี 69มา'!G68+'13.หนองวัวซอ'!G68+'14.พิบูลย์รักษ์'!G68+'15.หนองหาน'!G68+'16.กุมภวาปี กรอกแค่ปี 69มา'!G68+'17.กู่แก้ว'!G68+'18.บ้านดุง กรอกแค่ปี 69มา'!G68+'19.หนองแสง กรอกแค่ปี 69มา'!G68+'20.บ้านผือ '!G68+'21.โนนสะอาด'!G68</f>
        <v>46022955.700000003</v>
      </c>
      <c r="H68" s="110">
        <f>+'1.อุดรธานี'!H68+'2.เพ็ญ'!H68+'3.ศรีธาตุ'!H68+'4.กุดจับ'!H68+'5.น้ำโสม กรอกมา 12 เดือน'!H68+'6.วังสามหมอ กรอกแค่ปี 69มา'!H68+'7.ไชยวาน'!H68+'8.ห้วยเกิ้ง กรอกแค่ปี 69มา'!H68+'9.ประจักษ์ศิลปาคม'!H68+'10.สร้างคอม กรอกแค่ปี 69มา'!H68+'11.ทุ่งฝน ใส่12เดือนมา'!H68+'12.นายูง กรอกแค่ปี 69มา'!H68+'13.หนองวัวซอ'!H68+'14.พิบูลย์รักษ์'!H68+'15.หนองหาน'!H68+'16.กุมภวาปี กรอกแค่ปี 69มา'!H68+'17.กู่แก้ว'!H68+'18.บ้านดุง กรอกแค่ปี 69มา'!H68+'19.หนองแสง กรอกแค่ปี 69มา'!H68+'20.บ้านผือ '!H68+'21.โนนสะอาด'!H68</f>
        <v>136889</v>
      </c>
      <c r="I68" s="110">
        <f>+'1.อุดรธานี'!I68+'2.เพ็ญ'!I68+'3.ศรีธาตุ'!I68+'4.กุดจับ'!I68+'5.น้ำโสม กรอกมา 12 เดือน'!I68+'6.วังสามหมอ กรอกแค่ปี 69มา'!I68+'7.ไชยวาน'!I68+'8.ห้วยเกิ้ง กรอกแค่ปี 69มา'!I68+'9.ประจักษ์ศิลปาคม'!I68+'10.สร้างคอม กรอกแค่ปี 69มา'!I68+'11.ทุ่งฝน ใส่12เดือนมา'!I68+'12.นายูง กรอกแค่ปี 69มา'!I68+'13.หนองวัวซอ'!I68+'14.พิบูลย์รักษ์'!I68+'15.หนองหาน'!I68+'16.กุมภวาปี กรอกแค่ปี 69มา'!I68+'17.กู่แก้ว'!I68+'18.บ้านดุง กรอกแค่ปี 69มา'!I68+'19.หนองแสง กรอกแค่ปี 69มา'!I68+'20.บ้านผือ '!I68+'21.โนนสะอาด'!I68</f>
        <v>0</v>
      </c>
      <c r="J68" s="110">
        <f>+'1.อุดรธานี'!J68+'2.เพ็ญ'!J68+'3.ศรีธาตุ'!J68+'4.กุดจับ'!J68+'5.น้ำโสม กรอกมา 12 เดือน'!J68+'6.วังสามหมอ กรอกแค่ปี 69มา'!J68+'7.ไชยวาน'!J68+'8.ห้วยเกิ้ง กรอกแค่ปี 69มา'!J68+'9.ประจักษ์ศิลปาคม'!J68+'10.สร้างคอม กรอกแค่ปี 69มา'!J68+'11.ทุ่งฝน ใส่12เดือนมา'!J68+'12.นายูง กรอกแค่ปี 69มา'!J68+'13.หนองวัวซอ'!J68+'14.พิบูลย์รักษ์'!J68+'15.หนองหาน'!J68+'16.กุมภวาปี กรอกแค่ปี 69มา'!J68+'17.กู่แก้ว'!J68+'18.บ้านดุง กรอกแค่ปี 69มา'!J68+'19.หนองแสง กรอกแค่ปี 69มา'!J68+'20.บ้านผือ '!J68+'21.โนนสะอาด'!J68</f>
        <v>139906</v>
      </c>
      <c r="K68" s="110">
        <f>+'1.อุดรธานี'!K68+'2.เพ็ญ'!K68+'3.ศรีธาตุ'!K68+'4.กุดจับ'!K68+'5.น้ำโสม กรอกมา 12 เดือน'!K68+'6.วังสามหมอ กรอกแค่ปี 69มา'!K68+'7.ไชยวาน'!K68+'8.ห้วยเกิ้ง กรอกแค่ปี 69มา'!K68+'9.ประจักษ์ศิลปาคม'!K68+'10.สร้างคอม กรอกแค่ปี 69มา'!K68+'11.ทุ่งฝน ใส่12เดือนมา'!K68+'12.นายูง กรอกแค่ปี 69มา'!K68+'13.หนองวัวซอ'!K68+'14.พิบูลย์รักษ์'!K68+'15.หนองหาน'!K68+'16.กุมภวาปี กรอกแค่ปี 69มา'!K68+'17.กู่แก้ว'!K68+'18.บ้านดุง กรอกแค่ปี 69มา'!K68+'19.หนองแสง กรอกแค่ปี 69มา'!K68+'20.บ้านผือ '!K68+'21.โนนสะอาด'!K68</f>
        <v>0</v>
      </c>
      <c r="L68" s="110">
        <f>+'1.อุดรธานี'!L68+'2.เพ็ญ'!L68+'3.ศรีธาตุ'!L68+'4.กุดจับ'!L68+'5.น้ำโสม กรอกมา 12 เดือน'!L68+'6.วังสามหมอ กรอกแค่ปี 69มา'!L68+'7.ไชยวาน'!L68+'8.ห้วยเกิ้ง กรอกแค่ปี 69มา'!L68+'9.ประจักษ์ศิลปาคม'!L68+'10.สร้างคอม กรอกแค่ปี 69มา'!L68+'11.ทุ่งฝน ใส่12เดือนมา'!L68+'12.นายูง กรอกแค่ปี 69มา'!L68+'13.หนองวัวซอ'!L68+'14.พิบูลย์รักษ์'!L68+'15.หนองหาน'!L68+'16.กุมภวาปี กรอกแค่ปี 69มา'!L68+'17.กู่แก้ว'!L68+'18.บ้านดุง กรอกแค่ปี 69มา'!L68+'19.หนองแสง กรอกแค่ปี 69มา'!L68+'20.บ้านผือ '!L68+'21.โนนสะอาด'!L68</f>
        <v>138261</v>
      </c>
      <c r="M68" s="110">
        <f>+'1.อุดรธานี'!M68+'2.เพ็ญ'!M68+'3.ศรีธาตุ'!M68+'4.กุดจับ'!M68+'5.น้ำโสม กรอกมา 12 เดือน'!M68+'6.วังสามหมอ กรอกแค่ปี 69มา'!M68+'7.ไชยวาน'!M68+'8.ห้วยเกิ้ง กรอกแค่ปี 69มา'!M68+'9.ประจักษ์ศิลปาคม'!M68+'10.สร้างคอม กรอกแค่ปี 69มา'!M68+'11.ทุ่งฝน ใส่12เดือนมา'!M68+'12.นายูง กรอกแค่ปี 69มา'!M68+'13.หนองวัวซอ'!M68+'14.พิบูลย์รักษ์'!M68+'15.หนองหาน'!M68+'16.กุมภวาปี กรอกแค่ปี 69มา'!M68+'17.กู่แก้ว'!M68+'18.บ้านดุง กรอกแค่ปี 69มา'!M68+'19.หนองแสง กรอกแค่ปี 69มา'!M68+'20.บ้านผือ '!M68+'21.โนนสะอาด'!M68</f>
        <v>0</v>
      </c>
      <c r="N68" s="110">
        <f>+'1.อุดรธานี'!N68+'2.เพ็ญ'!N68+'3.ศรีธาตุ'!N68+'4.กุดจับ'!N68+'5.น้ำโสม กรอกมา 12 เดือน'!N68+'6.วังสามหมอ กรอกแค่ปี 69มา'!N68+'7.ไชยวาน'!N68+'8.ห้วยเกิ้ง กรอกแค่ปี 69มา'!N68+'9.ประจักษ์ศิลปาคม'!N68+'10.สร้างคอม กรอกแค่ปี 69มา'!N68+'11.ทุ่งฝน ใส่12เดือนมา'!N68+'12.นายูง กรอกแค่ปี 69มา'!N68+'13.หนองวัวซอ'!N68+'14.พิบูลย์รักษ์'!N68+'15.หนองหาน'!N68+'16.กุมภวาปี กรอกแค่ปี 69มา'!N68+'17.กู่แก้ว'!N68+'18.บ้านดุง กรอกแค่ปี 69มา'!N68+'19.หนองแสง กรอกแค่ปี 69มา'!N68+'20.บ้านผือ '!N68+'21.โนนสะอาด'!N68</f>
        <v>139633</v>
      </c>
      <c r="O68" s="110">
        <f>+'1.อุดรธานี'!O68+'2.เพ็ญ'!O68+'3.ศรีธาตุ'!O68+'4.กุดจับ'!O68+'5.น้ำโสม กรอกมา 12 เดือน'!O68+'6.วังสามหมอ กรอกแค่ปี 69มา'!O68+'7.ไชยวาน'!O68+'8.ห้วยเกิ้ง กรอกแค่ปี 69มา'!O68+'9.ประจักษ์ศิลปาคม'!O68+'10.สร้างคอม กรอกแค่ปี 69มา'!O68+'11.ทุ่งฝน ใส่12เดือนมา'!O68+'12.นายูง กรอกแค่ปี 69มา'!O68+'13.หนองวัวซอ'!O68+'14.พิบูลย์รักษ์'!O68+'15.หนองหาน'!O68+'16.กุมภวาปี กรอกแค่ปี 69มา'!O68+'17.กู่แก้ว'!O68+'18.บ้านดุง กรอกแค่ปี 69มา'!O68+'19.หนองแสง กรอกแค่ปี 69มา'!O68+'20.บ้านผือ '!O68+'21.โนนสะอาด'!O68</f>
        <v>0</v>
      </c>
      <c r="P68" s="110">
        <f>+'1.อุดรธานี'!P68+'2.เพ็ญ'!P68+'3.ศรีธาตุ'!P68+'4.กุดจับ'!P68+'5.น้ำโสม กรอกมา 12 เดือน'!P68+'6.วังสามหมอ กรอกแค่ปี 69มา'!P68+'7.ไชยวาน'!P68+'8.ห้วยเกิ้ง กรอกแค่ปี 69มา'!P68+'9.ประจักษ์ศิลปาคม'!P68+'10.สร้างคอม กรอกแค่ปี 69มา'!P68+'11.ทุ่งฝน ใส่12เดือนมา'!P68+'12.นายูง กรอกแค่ปี 69มา'!P68+'13.หนองวัวซอ'!P68+'14.พิบูลย์รักษ์'!P68+'15.หนองหาน'!P68+'16.กุมภวาปี กรอกแค่ปี 69มา'!P68+'17.กู่แก้ว'!P68+'18.บ้านดุง กรอกแค่ปี 69มา'!P68+'19.หนองแสง กรอกแค่ปี 69มา'!P68+'20.บ้านผือ '!P68+'21.โนนสะอาด'!P68</f>
        <v>139633</v>
      </c>
      <c r="Q68" s="110">
        <f>+'1.อุดรธานี'!Q68+'2.เพ็ญ'!Q68+'3.ศรีธาตุ'!Q68+'4.กุดจับ'!Q68+'5.น้ำโสม กรอกมา 12 เดือน'!Q68+'6.วังสามหมอ กรอกแค่ปี 69มา'!Q68+'7.ไชยวาน'!Q68+'8.ห้วยเกิ้ง กรอกแค่ปี 69มา'!Q68+'9.ประจักษ์ศิลปาคม'!Q68+'10.สร้างคอม กรอกแค่ปี 69มา'!Q68+'11.ทุ่งฝน ใส่12เดือนมา'!Q68+'12.นายูง กรอกแค่ปี 69มา'!Q68+'13.หนองวัวซอ'!Q68+'14.พิบูลย์รักษ์'!Q68+'15.หนองหาน'!Q68+'16.กุมภวาปี กรอกแค่ปี 69มา'!Q68+'17.กู่แก้ว'!Q68+'18.บ้านดุง กรอกแค่ปี 69มา'!Q68+'19.หนองแสง กรอกแค่ปี 69มา'!Q68+'20.บ้านผือ '!Q68+'21.โนนสะอาด'!Q68</f>
        <v>0</v>
      </c>
      <c r="R68" s="110">
        <f>+'1.อุดรธานี'!R68+'2.เพ็ญ'!R68+'3.ศรีธาตุ'!R68+'4.กุดจับ'!R68+'5.น้ำโสม กรอกมา 12 เดือน'!R68+'6.วังสามหมอ กรอกแค่ปี 69มา'!R68+'7.ไชยวาน'!R68+'8.ห้วยเกิ้ง กรอกแค่ปี 69มา'!R68+'9.ประจักษ์ศิลปาคม'!R68+'10.สร้างคอม กรอกแค่ปี 69มา'!R68+'11.ทุ่งฝน ใส่12เดือนมา'!R68+'12.นายูง กรอกแค่ปี 69มา'!R68+'13.หนองวัวซอ'!R68+'14.พิบูลย์รักษ์'!R68+'15.หนองหาน'!R68+'16.กุมภวาปี กรอกแค่ปี 69มา'!R68+'17.กู่แก้ว'!R68+'18.บ้านดุง กรอกแค่ปี 69มา'!R68+'19.หนองแสง กรอกแค่ปี 69มา'!R68+'20.บ้านผือ '!R68+'21.โนนสะอาด'!R68</f>
        <v>142000</v>
      </c>
      <c r="S68" s="110">
        <f>+'1.อุดรธานี'!S68+'2.เพ็ญ'!S68+'3.ศรีธาตุ'!S68+'4.กุดจับ'!S68+'5.น้ำโสม กรอกมา 12 เดือน'!S68+'6.วังสามหมอ กรอกแค่ปี 69มา'!S68+'7.ไชยวาน'!S68+'8.ห้วยเกิ้ง กรอกแค่ปี 69มา'!S68+'9.ประจักษ์ศิลปาคม'!S68+'10.สร้างคอม กรอกแค่ปี 69มา'!S68+'11.ทุ่งฝน ใส่12เดือนมา'!S68+'12.นายูง กรอกแค่ปี 69มา'!S68+'13.หนองวัวซอ'!S68+'14.พิบูลย์รักษ์'!S68+'15.หนองหาน'!S68+'16.กุมภวาปี กรอกแค่ปี 69มา'!S68+'17.กู่แก้ว'!S68+'18.บ้านดุง กรอกแค่ปี 69มา'!S68+'19.หนองแสง กรอกแค่ปี 69มา'!S68+'20.บ้านผือ '!S68+'21.โนนสะอาด'!S68</f>
        <v>0</v>
      </c>
      <c r="T68" s="110">
        <f>+'1.อุดรธานี'!T68+'2.เพ็ญ'!T68+'3.ศรีธาตุ'!T68+'4.กุดจับ'!T68+'5.น้ำโสม กรอกมา 12 เดือน'!T68+'6.วังสามหมอ กรอกแค่ปี 69มา'!T68+'7.ไชยวาน'!T68+'8.ห้วยเกิ้ง กรอกแค่ปี 69มา'!T68+'9.ประจักษ์ศิลปาคม'!T68+'10.สร้างคอม กรอกแค่ปี 69มา'!T68+'11.ทุ่งฝน ใส่12เดือนมา'!T68+'12.นายูง กรอกแค่ปี 69มา'!T68+'13.หนองวัวซอ'!T68+'14.พิบูลย์รักษ์'!T68+'15.หนองหาน'!T68+'16.กุมภวาปี กรอกแค่ปี 69มา'!T68+'17.กู่แก้ว'!T68+'18.บ้านดุง กรอกแค่ปี 69มา'!T68+'19.หนองแสง กรอกแค่ปี 69มา'!T68+'20.บ้านผือ '!T68+'21.โนนสะอาด'!T68</f>
        <v>144616</v>
      </c>
      <c r="U68" s="110">
        <f>+'1.อุดรธานี'!U68+'2.เพ็ญ'!U68+'3.ศรีธาตุ'!U68+'4.กุดจับ'!U68+'5.น้ำโสม กรอกมา 12 เดือน'!U68+'6.วังสามหมอ กรอกแค่ปี 69มา'!U68+'7.ไชยวาน'!U68+'8.ห้วยเกิ้ง กรอกแค่ปี 69มา'!U68+'9.ประจักษ์ศิลปาคม'!U68+'10.สร้างคอม กรอกแค่ปี 69มา'!U68+'11.ทุ่งฝน ใส่12เดือนมา'!U68+'12.นายูง กรอกแค่ปี 69มา'!U68+'13.หนองวัวซอ'!U68+'14.พิบูลย์รักษ์'!U68+'15.หนองหาน'!U68+'16.กุมภวาปี กรอกแค่ปี 69มา'!U68+'17.กู่แก้ว'!U68+'18.บ้านดุง กรอกแค่ปี 69มา'!U68+'19.หนองแสง กรอกแค่ปี 69มา'!U68+'20.บ้านผือ '!U68+'21.โนนสะอาด'!U68</f>
        <v>0</v>
      </c>
      <c r="V68" s="110">
        <f>+'1.อุดรธานี'!V68+'2.เพ็ญ'!V68+'3.ศรีธาตุ'!V68+'4.กุดจับ'!V68+'5.น้ำโสม กรอกมา 12 เดือน'!V68+'6.วังสามหมอ กรอกแค่ปี 69มา'!V68+'7.ไชยวาน'!V68+'8.ห้วยเกิ้ง กรอกแค่ปี 69มา'!V68+'9.ประจักษ์ศิลปาคม'!V68+'10.สร้างคอม กรอกแค่ปี 69มา'!V68+'11.ทุ่งฝน ใส่12เดือนมา'!V68+'12.นายูง กรอกแค่ปี 69มา'!V68+'13.หนองวัวซอ'!V68+'14.พิบูลย์รักษ์'!V68+'15.หนองหาน'!V68+'16.กุมภวาปี กรอกแค่ปี 69มา'!V68+'17.กู่แก้ว'!V68+'18.บ้านดุง กรอกแค่ปี 69มา'!V68+'19.หนองแสง กรอกแค่ปี 69มา'!V68+'20.บ้านผือ '!V68+'21.โนนสะอาด'!V68</f>
        <v>149850</v>
      </c>
      <c r="W68" s="110">
        <f>+'1.อุดรธานี'!W68+'2.เพ็ญ'!W68+'3.ศรีธาตุ'!W68+'4.กุดจับ'!W68+'5.น้ำโสม กรอกมา 12 เดือน'!W68+'6.วังสามหมอ กรอกแค่ปี 69มา'!W68+'7.ไชยวาน'!W68+'8.ห้วยเกิ้ง กรอกแค่ปี 69มา'!W68+'9.ประจักษ์ศิลปาคม'!W68+'10.สร้างคอม กรอกแค่ปี 69มา'!W68+'11.ทุ่งฝน ใส่12เดือนมา'!W68+'12.นายูง กรอกแค่ปี 69มา'!W68+'13.หนองวัวซอ'!W68+'14.พิบูลย์รักษ์'!W68+'15.หนองหาน'!W68+'16.กุมภวาปี กรอกแค่ปี 69มา'!W68+'17.กู่แก้ว'!W68+'18.บ้านดุง กรอกแค่ปี 69มา'!W68+'19.หนองแสง กรอกแค่ปี 69มา'!W68+'20.บ้านผือ '!W68+'21.โนนสะอาด'!W68</f>
        <v>0</v>
      </c>
      <c r="X68" s="110">
        <f>+'1.อุดรธานี'!X68+'2.เพ็ญ'!X68+'3.ศรีธาตุ'!X68+'4.กุดจับ'!X68+'5.น้ำโสม กรอกมา 12 เดือน'!X68+'6.วังสามหมอ กรอกแค่ปี 69มา'!X68+'7.ไชยวาน'!X68+'8.ห้วยเกิ้ง กรอกแค่ปี 69มา'!X68+'9.ประจักษ์ศิลปาคม'!X68+'10.สร้างคอม กรอกแค่ปี 69มา'!X68+'11.ทุ่งฝน ใส่12เดือนมา'!X68+'12.นายูง กรอกแค่ปี 69มา'!X68+'13.หนองวัวซอ'!X68+'14.พิบูลย์รักษ์'!X68+'15.หนองหาน'!X68+'16.กุมภวาปี กรอกแค่ปี 69มา'!X68+'17.กู่แก้ว'!X68+'18.บ้านดุง กรอกแค่ปี 69มา'!X68+'19.หนองแสง กรอกแค่ปี 69มา'!X68+'20.บ้านผือ '!X68+'21.โนนสะอาด'!X68</f>
        <v>148797</v>
      </c>
      <c r="Y68" s="110">
        <f>+'1.อุดรธานี'!Y68+'2.เพ็ญ'!Y68+'3.ศรีธาตุ'!Y68+'4.กุดจับ'!Y68+'5.น้ำโสม กรอกมา 12 เดือน'!Y68+'6.วังสามหมอ กรอกแค่ปี 69มา'!Y68+'7.ไชยวาน'!Y68+'8.ห้วยเกิ้ง กรอกแค่ปี 69มา'!Y68+'9.ประจักษ์ศิลปาคม'!Y68+'10.สร้างคอม กรอกแค่ปี 69มา'!Y68+'11.ทุ่งฝน ใส่12เดือนมา'!Y68+'12.นายูง กรอกแค่ปี 69มา'!Y68+'13.หนองวัวซอ'!Y68+'14.พิบูลย์รักษ์'!Y68+'15.หนองหาน'!Y68+'16.กุมภวาปี กรอกแค่ปี 69มา'!Y68+'17.กู่แก้ว'!Y68+'18.บ้านดุง กรอกแค่ปี 69มา'!Y68+'19.หนองแสง กรอกแค่ปี 69มา'!Y68+'20.บ้านผือ '!Y68+'21.โนนสะอาด'!Y68</f>
        <v>0</v>
      </c>
      <c r="Z68" s="110">
        <f>+'1.อุดรธานี'!Z68+'2.เพ็ญ'!Z68+'3.ศรีธาตุ'!Z68+'4.กุดจับ'!Z68+'5.น้ำโสม กรอกมา 12 เดือน'!Z68+'6.วังสามหมอ กรอกแค่ปี 69มา'!Z68+'7.ไชยวาน'!Z68+'8.ห้วยเกิ้ง กรอกแค่ปี 69มา'!Z68+'9.ประจักษ์ศิลปาคม'!Z68+'10.สร้างคอม กรอกแค่ปี 69มา'!Z68+'11.ทุ่งฝน ใส่12เดือนมา'!Z68+'12.นายูง กรอกแค่ปี 69มา'!Z68+'13.หนองวัวซอ'!Z68+'14.พิบูลย์รักษ์'!Z68+'15.หนองหาน'!Z68+'16.กุมภวาปี กรอกแค่ปี 69มา'!Z68+'17.กู่แก้ว'!Z68+'18.บ้านดุง กรอกแค่ปี 69มา'!Z68+'19.หนองแสง กรอกแค่ปี 69มา'!Z68+'20.บ้านผือ '!Z68+'21.โนนสะอาด'!Z68</f>
        <v>146493</v>
      </c>
      <c r="AA68" s="110">
        <f>+'1.อุดรธานี'!AA68+'2.เพ็ญ'!AA68+'3.ศรีธาตุ'!AA68+'4.กุดจับ'!AA68+'5.น้ำโสม กรอกมา 12 เดือน'!AA68+'6.วังสามหมอ กรอกแค่ปี 69มา'!AA68+'7.ไชยวาน'!AA68+'8.ห้วยเกิ้ง กรอกแค่ปี 69มา'!AA68+'9.ประจักษ์ศิลปาคม'!AA68+'10.สร้างคอม กรอกแค่ปี 69มา'!AA68+'11.ทุ่งฝน ใส่12เดือนมา'!AA68+'12.นายูง กรอกแค่ปี 69มา'!AA68+'13.หนองวัวซอ'!AA68+'14.พิบูลย์รักษ์'!AA68+'15.หนองหาน'!AA68+'16.กุมภวาปี กรอกแค่ปี 69มา'!AA68+'17.กู่แก้ว'!AA68+'18.บ้านดุง กรอกแค่ปี 69มา'!AA68+'19.หนองแสง กรอกแค่ปี 69มา'!AA68+'20.บ้านผือ '!AA68+'21.โนนสะอาด'!AA68</f>
        <v>0</v>
      </c>
      <c r="AB68" s="110">
        <f>+'1.อุดรธานี'!AB68+'2.เพ็ญ'!AB68+'3.ศรีธาตุ'!AB68+'4.กุดจับ'!AB68+'5.น้ำโสม กรอกมา 12 เดือน'!AB68+'6.วังสามหมอ กรอกแค่ปี 69มา'!AB68+'7.ไชยวาน'!AB68+'8.ห้วยเกิ้ง กรอกแค่ปี 69มา'!AB68+'9.ประจักษ์ศิลปาคม'!AB68+'10.สร้างคอม กรอกแค่ปี 69มา'!AB68+'11.ทุ่งฝน ใส่12เดือนมา'!AB68+'12.นายูง กรอกแค่ปี 69มา'!AB68+'13.หนองวัวซอ'!AB68+'14.พิบูลย์รักษ์'!AB68+'15.หนองหาน'!AB68+'16.กุมภวาปี กรอกแค่ปี 69มา'!AB68+'17.กู่แก้ว'!AB68+'18.บ้านดุง กรอกแค่ปี 69มา'!AB68+'19.หนองแสง กรอกแค่ปี 69มา'!AB68+'20.บ้านผือ '!AB68+'21.โนนสะอาด'!AB68</f>
        <v>146493</v>
      </c>
      <c r="AC68" s="110">
        <f>+'1.อุดรธานี'!AC68+'2.เพ็ญ'!AC68+'3.ศรีธาตุ'!AC68+'4.กุดจับ'!AC68+'5.น้ำโสม กรอกมา 12 เดือน'!AC68+'6.วังสามหมอ กรอกแค่ปี 69มา'!AC68+'7.ไชยวาน'!AC68+'8.ห้วยเกิ้ง กรอกแค่ปี 69มา'!AC68+'9.ประจักษ์ศิลปาคม'!AC68+'10.สร้างคอม กรอกแค่ปี 69มา'!AC68+'11.ทุ่งฝน ใส่12เดือนมา'!AC68+'12.นายูง กรอกแค่ปี 69มา'!AC68+'13.หนองวัวซอ'!AC68+'14.พิบูลย์รักษ์'!AC68+'15.หนองหาน'!AC68+'16.กุมภวาปี กรอกแค่ปี 69มา'!AC68+'17.กู่แก้ว'!AC68+'18.บ้านดุง กรอกแค่ปี 69มา'!AC68+'19.หนองแสง กรอกแค่ปี 69มา'!AC68+'20.บ้านผือ '!AC68+'21.โนนสะอาด'!AC68</f>
        <v>0</v>
      </c>
      <c r="AD68" s="110">
        <f t="shared" si="25"/>
        <v>52495727.050000004</v>
      </c>
      <c r="AE68" s="111">
        <f t="shared" si="26"/>
        <v>54.694222748611601</v>
      </c>
      <c r="AF68" s="110">
        <f t="shared" si="27"/>
        <v>43484660.661666654</v>
      </c>
      <c r="AG68" s="111">
        <f t="shared" si="28"/>
        <v>45.305777251388392</v>
      </c>
    </row>
    <row r="69" spans="1:33" ht="24" customHeight="1">
      <c r="B69" s="109"/>
      <c r="C69" s="109"/>
      <c r="D69" s="119" t="s">
        <v>146</v>
      </c>
      <c r="E69" s="110">
        <f>+'1.อุดรธานี'!E69+'2.เพ็ญ'!E69+'3.ศรีธาตุ'!E69+'4.กุดจับ'!E69+'5.น้ำโสม กรอกมา 12 เดือน'!E69+'6.วังสามหมอ กรอกแค่ปี 69มา'!E69+'7.ไชยวาน'!E69+'8.ห้วยเกิ้ง กรอกแค่ปี 69มา'!E69+'9.ประจักษ์ศิลปาคม'!E69+'10.สร้างคอม กรอกแค่ปี 69มา'!E69+'11.ทุ่งฝน ใส่12เดือนมา'!E69+'12.นายูง กรอกแค่ปี 69มา'!E69+'13.หนองวัวซอ'!E69+'14.พิบูลย์รักษ์'!E69+'15.หนองหาน'!E69+'16.กุมภวาปี กรอกแค่ปี 69มา'!E69+'17.กู่แก้ว'!E69+'18.บ้านดุง กรอกแค่ปี 69มา'!E69+'19.หนองแสง กรอกแค่ปี 69มา'!E69+'20.บ้านผือ '!E69+'21.โนนสะอาด'!E69</f>
        <v>1426420735.3210168</v>
      </c>
      <c r="F69" s="110">
        <f>+'1.อุดรธานี'!F69+'2.เพ็ญ'!F69+'3.ศรีธาตุ'!F69+'4.กุดจับ'!F69+'5.น้ำโสม กรอกมา 12 เดือน'!F69+'6.วังสามหมอ กรอกแค่ปี 69มา'!F69+'7.ไชยวาน'!F69+'8.ห้วยเกิ้ง กรอกแค่ปี 69มา'!F69+'9.ประจักษ์ศิลปาคม'!F69+'10.สร้างคอม กรอกแค่ปี 69มา'!F69+'11.ทุ่งฝน ใส่12เดือนมา'!F69+'12.นายูง กรอกแค่ปี 69มา'!F69+'13.หนองวัวซอ'!F69+'14.พิบูลย์รักษ์'!F69+'15.หนองหาน'!F69+'16.กุมภวาปี กรอกแค่ปี 69มา'!F69+'17.กู่แก้ว'!F69+'18.บ้านดุง กรอกแค่ปี 69มา'!F69+'19.หนองแสง กรอกแค่ปี 69มา'!F69+'20.บ้านผือ '!F69+'21.โนนสะอาด'!F69</f>
        <v>232246079.62</v>
      </c>
      <c r="G69" s="110">
        <f>+'1.อุดรธานี'!G69+'2.เพ็ญ'!G69+'3.ศรีธาตุ'!G69+'4.กุดจับ'!G69+'5.น้ำโสม กรอกมา 12 เดือน'!G69+'6.วังสามหมอ กรอกแค่ปี 69มา'!G69+'7.ไชยวาน'!G69+'8.ห้วยเกิ้ง กรอกแค่ปี 69มา'!G69+'9.ประจักษ์ศิลปาคม'!G69+'10.สร้างคอม กรอกแค่ปี 69มา'!G69+'11.ทุ่งฝน ใส่12เดือนมา'!G69+'12.นายูง กรอกแค่ปี 69มา'!G69+'13.หนองวัวซอ'!G69+'14.พิบูลย์รักษ์'!G69+'15.หนองหาน'!G69+'16.กุมภวาปี กรอกแค่ปี 69มา'!G69+'17.กู่แก้ว'!G69+'18.บ้านดุง กรอกแค่ปี 69มา'!G69+'19.หนองแสง กรอกแค่ปี 69มา'!G69+'20.บ้านผือ '!G69+'21.โนนสะอาด'!G69</f>
        <v>288192944.45999998</v>
      </c>
      <c r="H69" s="110">
        <f>+'1.อุดรธานี'!H69+'2.เพ็ญ'!H69+'3.ศรีธาตุ'!H69+'4.กุดจับ'!H69+'5.น้ำโสม กรอกมา 12 เดือน'!H69+'6.วังสามหมอ กรอกแค่ปี 69มา'!H69+'7.ไชยวาน'!H69+'8.ห้วยเกิ้ง กรอกแค่ปี 69มา'!H69+'9.ประจักษ์ศิลปาคม'!H69+'10.สร้างคอม กรอกแค่ปี 69มา'!H69+'11.ทุ่งฝน ใส่12เดือนมา'!H69+'12.นายูง กรอกแค่ปี 69มา'!H69+'13.หนองวัวซอ'!H69+'14.พิบูลย์รักษ์'!H69+'15.หนองหาน'!H69+'16.กุมภวาปี กรอกแค่ปี 69มา'!H69+'17.กู่แก้ว'!H69+'18.บ้านดุง กรอกแค่ปี 69มา'!H69+'19.หนองแสง กรอกแค่ปี 69มา'!H69+'20.บ้านผือ '!H69+'21.โนนสะอาด'!H69</f>
        <v>0</v>
      </c>
      <c r="I69" s="110">
        <f>+'1.อุดรธานี'!I69+'2.เพ็ญ'!I69+'3.ศรีธาตุ'!I69+'4.กุดจับ'!I69+'5.น้ำโสม กรอกมา 12 เดือน'!I69+'6.วังสามหมอ กรอกแค่ปี 69มา'!I69+'7.ไชยวาน'!I69+'8.ห้วยเกิ้ง กรอกแค่ปี 69มา'!I69+'9.ประจักษ์ศิลปาคม'!I69+'10.สร้างคอม กรอกแค่ปี 69มา'!I69+'11.ทุ่งฝน ใส่12เดือนมา'!I69+'12.นายูง กรอกแค่ปี 69มา'!I69+'13.หนองวัวซอ'!I69+'14.พิบูลย์รักษ์'!I69+'15.หนองหาน'!I69+'16.กุมภวาปี กรอกแค่ปี 69มา'!I69+'17.กู่แก้ว'!I69+'18.บ้านดุง กรอกแค่ปี 69มา'!I69+'19.หนองแสง กรอกแค่ปี 69มา'!I69+'20.บ้านผือ '!I69+'21.โนนสะอาด'!I69</f>
        <v>0</v>
      </c>
      <c r="J69" s="110">
        <f>+'1.อุดรธานี'!J69+'2.เพ็ญ'!J69+'3.ศรีธาตุ'!J69+'4.กุดจับ'!J69+'5.น้ำโสม กรอกมา 12 เดือน'!J69+'6.วังสามหมอ กรอกแค่ปี 69มา'!J69+'7.ไชยวาน'!J69+'8.ห้วยเกิ้ง กรอกแค่ปี 69มา'!J69+'9.ประจักษ์ศิลปาคม'!J69+'10.สร้างคอม กรอกแค่ปี 69มา'!J69+'11.ทุ่งฝน ใส่12เดือนมา'!J69+'12.นายูง กรอกแค่ปี 69มา'!J69+'13.หนองวัวซอ'!J69+'14.พิบูลย์รักษ์'!J69+'15.หนองหาน'!J69+'16.กุมภวาปี กรอกแค่ปี 69มา'!J69+'17.กู่แก้ว'!J69+'18.บ้านดุง กรอกแค่ปี 69มา'!J69+'19.หนองแสง กรอกแค่ปี 69มา'!J69+'20.บ้านผือ '!J69+'21.โนนสะอาด'!J69</f>
        <v>0</v>
      </c>
      <c r="K69" s="110">
        <f>+'1.อุดรธานี'!K69+'2.เพ็ญ'!K69+'3.ศรีธาตุ'!K69+'4.กุดจับ'!K69+'5.น้ำโสม กรอกมา 12 เดือน'!K69+'6.วังสามหมอ กรอกแค่ปี 69มา'!K69+'7.ไชยวาน'!K69+'8.ห้วยเกิ้ง กรอกแค่ปี 69มา'!K69+'9.ประจักษ์ศิลปาคม'!K69+'10.สร้างคอม กรอกแค่ปี 69มา'!K69+'11.ทุ่งฝน ใส่12เดือนมา'!K69+'12.นายูง กรอกแค่ปี 69มา'!K69+'13.หนองวัวซอ'!K69+'14.พิบูลย์รักษ์'!K69+'15.หนองหาน'!K69+'16.กุมภวาปี กรอกแค่ปี 69มา'!K69+'17.กู่แก้ว'!K69+'18.บ้านดุง กรอกแค่ปี 69มา'!K69+'19.หนองแสง กรอกแค่ปี 69มา'!K69+'20.บ้านผือ '!K69+'21.โนนสะอาด'!K69</f>
        <v>0</v>
      </c>
      <c r="L69" s="110">
        <f>+'1.อุดรธานี'!L69+'2.เพ็ญ'!L69+'3.ศรีธาตุ'!L69+'4.กุดจับ'!L69+'5.น้ำโสม กรอกมา 12 เดือน'!L69+'6.วังสามหมอ กรอกแค่ปี 69มา'!L69+'7.ไชยวาน'!L69+'8.ห้วยเกิ้ง กรอกแค่ปี 69มา'!L69+'9.ประจักษ์ศิลปาคม'!L69+'10.สร้างคอม กรอกแค่ปี 69มา'!L69+'11.ทุ่งฝน ใส่12เดือนมา'!L69+'12.นายูง กรอกแค่ปี 69มา'!L69+'13.หนองวัวซอ'!L69+'14.พิบูลย์รักษ์'!L69+'15.หนองหาน'!L69+'16.กุมภวาปี กรอกแค่ปี 69มา'!L69+'17.กู่แก้ว'!L69+'18.บ้านดุง กรอกแค่ปี 69มา'!L69+'19.หนองแสง กรอกแค่ปี 69มา'!L69+'20.บ้านผือ '!L69+'21.โนนสะอาด'!L69</f>
        <v>0</v>
      </c>
      <c r="M69" s="110">
        <f>+'1.อุดรธานี'!M69+'2.เพ็ญ'!M69+'3.ศรีธาตุ'!M69+'4.กุดจับ'!M69+'5.น้ำโสม กรอกมา 12 เดือน'!M69+'6.วังสามหมอ กรอกแค่ปี 69มา'!M69+'7.ไชยวาน'!M69+'8.ห้วยเกิ้ง กรอกแค่ปี 69มา'!M69+'9.ประจักษ์ศิลปาคม'!M69+'10.สร้างคอม กรอกแค่ปี 69มา'!M69+'11.ทุ่งฝน ใส่12เดือนมา'!M69+'12.นายูง กรอกแค่ปี 69มา'!M69+'13.หนองวัวซอ'!M69+'14.พิบูลย์รักษ์'!M69+'15.หนองหาน'!M69+'16.กุมภวาปี กรอกแค่ปี 69มา'!M69+'17.กู่แก้ว'!M69+'18.บ้านดุง กรอกแค่ปี 69มา'!M69+'19.หนองแสง กรอกแค่ปี 69มา'!M69+'20.บ้านผือ '!M69+'21.โนนสะอาด'!M69</f>
        <v>0</v>
      </c>
      <c r="N69" s="110">
        <f>+'1.อุดรธานี'!N69+'2.เพ็ญ'!N69+'3.ศรีธาตุ'!N69+'4.กุดจับ'!N69+'5.น้ำโสม กรอกมา 12 เดือน'!N69+'6.วังสามหมอ กรอกแค่ปี 69มา'!N69+'7.ไชยวาน'!N69+'8.ห้วยเกิ้ง กรอกแค่ปี 69มา'!N69+'9.ประจักษ์ศิลปาคม'!N69+'10.สร้างคอม กรอกแค่ปี 69มา'!N69+'11.ทุ่งฝน ใส่12เดือนมา'!N69+'12.นายูง กรอกแค่ปี 69มา'!N69+'13.หนองวัวซอ'!N69+'14.พิบูลย์รักษ์'!N69+'15.หนองหาน'!N69+'16.กุมภวาปี กรอกแค่ปี 69มา'!N69+'17.กู่แก้ว'!N69+'18.บ้านดุง กรอกแค่ปี 69มา'!N69+'19.หนองแสง กรอกแค่ปี 69มา'!N69+'20.บ้านผือ '!N69+'21.โนนสะอาด'!N69</f>
        <v>0</v>
      </c>
      <c r="O69" s="110">
        <f>+'1.อุดรธานี'!O69+'2.เพ็ญ'!O69+'3.ศรีธาตุ'!O69+'4.กุดจับ'!O69+'5.น้ำโสม กรอกมา 12 เดือน'!O69+'6.วังสามหมอ กรอกแค่ปี 69มา'!O69+'7.ไชยวาน'!O69+'8.ห้วยเกิ้ง กรอกแค่ปี 69มา'!O69+'9.ประจักษ์ศิลปาคม'!O69+'10.สร้างคอม กรอกแค่ปี 69มา'!O69+'11.ทุ่งฝน ใส่12เดือนมา'!O69+'12.นายูง กรอกแค่ปี 69มา'!O69+'13.หนองวัวซอ'!O69+'14.พิบูลย์รักษ์'!O69+'15.หนองหาน'!O69+'16.กุมภวาปี กรอกแค่ปี 69มา'!O69+'17.กู่แก้ว'!O69+'18.บ้านดุง กรอกแค่ปี 69มา'!O69+'19.หนองแสง กรอกแค่ปี 69มา'!O69+'20.บ้านผือ '!O69+'21.โนนสะอาด'!O69</f>
        <v>0</v>
      </c>
      <c r="P69" s="110">
        <f>+'1.อุดรธานี'!P69+'2.เพ็ญ'!P69+'3.ศรีธาตุ'!P69+'4.กุดจับ'!P69+'5.น้ำโสม กรอกมา 12 เดือน'!P69+'6.วังสามหมอ กรอกแค่ปี 69มา'!P69+'7.ไชยวาน'!P69+'8.ห้วยเกิ้ง กรอกแค่ปี 69มา'!P69+'9.ประจักษ์ศิลปาคม'!P69+'10.สร้างคอม กรอกแค่ปี 69มา'!P69+'11.ทุ่งฝน ใส่12เดือนมา'!P69+'12.นายูง กรอกแค่ปี 69มา'!P69+'13.หนองวัวซอ'!P69+'14.พิบูลย์รักษ์'!P69+'15.หนองหาน'!P69+'16.กุมภวาปี กรอกแค่ปี 69มา'!P69+'17.กู่แก้ว'!P69+'18.บ้านดุง กรอกแค่ปี 69มา'!P69+'19.หนองแสง กรอกแค่ปี 69มา'!P69+'20.บ้านผือ '!P69+'21.โนนสะอาด'!P69</f>
        <v>0</v>
      </c>
      <c r="Q69" s="110">
        <f>+'1.อุดรธานี'!Q69+'2.เพ็ญ'!Q69+'3.ศรีธาตุ'!Q69+'4.กุดจับ'!Q69+'5.น้ำโสม กรอกมา 12 เดือน'!Q69+'6.วังสามหมอ กรอกแค่ปี 69มา'!Q69+'7.ไชยวาน'!Q69+'8.ห้วยเกิ้ง กรอกแค่ปี 69มา'!Q69+'9.ประจักษ์ศิลปาคม'!Q69+'10.สร้างคอม กรอกแค่ปี 69มา'!Q69+'11.ทุ่งฝน ใส่12เดือนมา'!Q69+'12.นายูง กรอกแค่ปี 69มา'!Q69+'13.หนองวัวซอ'!Q69+'14.พิบูลย์รักษ์'!Q69+'15.หนองหาน'!Q69+'16.กุมภวาปี กรอกแค่ปี 69มา'!Q69+'17.กู่แก้ว'!Q69+'18.บ้านดุง กรอกแค่ปี 69มา'!Q69+'19.หนองแสง กรอกแค่ปี 69มา'!Q69+'20.บ้านผือ '!Q69+'21.โนนสะอาด'!Q69</f>
        <v>0</v>
      </c>
      <c r="R69" s="110">
        <f>+'1.อุดรธานี'!R69+'2.เพ็ญ'!R69+'3.ศรีธาตุ'!R69+'4.กุดจับ'!R69+'5.น้ำโสม กรอกมา 12 เดือน'!R69+'6.วังสามหมอ กรอกแค่ปี 69มา'!R69+'7.ไชยวาน'!R69+'8.ห้วยเกิ้ง กรอกแค่ปี 69มา'!R69+'9.ประจักษ์ศิลปาคม'!R69+'10.สร้างคอม กรอกแค่ปี 69มา'!R69+'11.ทุ่งฝน ใส่12เดือนมา'!R69+'12.นายูง กรอกแค่ปี 69มา'!R69+'13.หนองวัวซอ'!R69+'14.พิบูลย์รักษ์'!R69+'15.หนองหาน'!R69+'16.กุมภวาปี กรอกแค่ปี 69มา'!R69+'17.กู่แก้ว'!R69+'18.บ้านดุง กรอกแค่ปี 69มา'!R69+'19.หนองแสง กรอกแค่ปี 69มา'!R69+'20.บ้านผือ '!R69+'21.โนนสะอาด'!R69</f>
        <v>0</v>
      </c>
      <c r="S69" s="110">
        <f>+'1.อุดรธานี'!S69+'2.เพ็ญ'!S69+'3.ศรีธาตุ'!S69+'4.กุดจับ'!S69+'5.น้ำโสม กรอกมา 12 เดือน'!S69+'6.วังสามหมอ กรอกแค่ปี 69มา'!S69+'7.ไชยวาน'!S69+'8.ห้วยเกิ้ง กรอกแค่ปี 69มา'!S69+'9.ประจักษ์ศิลปาคม'!S69+'10.สร้างคอม กรอกแค่ปี 69มา'!S69+'11.ทุ่งฝน ใส่12เดือนมา'!S69+'12.นายูง กรอกแค่ปี 69มา'!S69+'13.หนองวัวซอ'!S69+'14.พิบูลย์รักษ์'!S69+'15.หนองหาน'!S69+'16.กุมภวาปี กรอกแค่ปี 69มา'!S69+'17.กู่แก้ว'!S69+'18.บ้านดุง กรอกแค่ปี 69มา'!S69+'19.หนองแสง กรอกแค่ปี 69มา'!S69+'20.บ้านผือ '!S69+'21.โนนสะอาด'!S69</f>
        <v>0</v>
      </c>
      <c r="T69" s="110">
        <f>+'1.อุดรธานี'!T69+'2.เพ็ญ'!T69+'3.ศรีธาตุ'!T69+'4.กุดจับ'!T69+'5.น้ำโสม กรอกมา 12 เดือน'!T69+'6.วังสามหมอ กรอกแค่ปี 69มา'!T69+'7.ไชยวาน'!T69+'8.ห้วยเกิ้ง กรอกแค่ปี 69มา'!T69+'9.ประจักษ์ศิลปาคม'!T69+'10.สร้างคอม กรอกแค่ปี 69มา'!T69+'11.ทุ่งฝน ใส่12เดือนมา'!T69+'12.นายูง กรอกแค่ปี 69มา'!T69+'13.หนองวัวซอ'!T69+'14.พิบูลย์รักษ์'!T69+'15.หนองหาน'!T69+'16.กุมภวาปี กรอกแค่ปี 69มา'!T69+'17.กู่แก้ว'!T69+'18.บ้านดุง กรอกแค่ปี 69มา'!T69+'19.หนองแสง กรอกแค่ปี 69มา'!T69+'20.บ้านผือ '!T69+'21.โนนสะอาด'!T69</f>
        <v>0</v>
      </c>
      <c r="U69" s="110">
        <f>+'1.อุดรธานี'!U69+'2.เพ็ญ'!U69+'3.ศรีธาตุ'!U69+'4.กุดจับ'!U69+'5.น้ำโสม กรอกมา 12 เดือน'!U69+'6.วังสามหมอ กรอกแค่ปี 69มา'!U69+'7.ไชยวาน'!U69+'8.ห้วยเกิ้ง กรอกแค่ปี 69มา'!U69+'9.ประจักษ์ศิลปาคม'!U69+'10.สร้างคอม กรอกแค่ปี 69มา'!U69+'11.ทุ่งฝน ใส่12เดือนมา'!U69+'12.นายูง กรอกแค่ปี 69มา'!U69+'13.หนองวัวซอ'!U69+'14.พิบูลย์รักษ์'!U69+'15.หนองหาน'!U69+'16.กุมภวาปี กรอกแค่ปี 69มา'!U69+'17.กู่แก้ว'!U69+'18.บ้านดุง กรอกแค่ปี 69มา'!U69+'19.หนองแสง กรอกแค่ปี 69มา'!U69+'20.บ้านผือ '!U69+'21.โนนสะอาด'!U69</f>
        <v>0</v>
      </c>
      <c r="V69" s="110">
        <f>+'1.อุดรธานี'!V69+'2.เพ็ญ'!V69+'3.ศรีธาตุ'!V69+'4.กุดจับ'!V69+'5.น้ำโสม กรอกมา 12 เดือน'!V69+'6.วังสามหมอ กรอกแค่ปี 69มา'!V69+'7.ไชยวาน'!V69+'8.ห้วยเกิ้ง กรอกแค่ปี 69มา'!V69+'9.ประจักษ์ศิลปาคม'!V69+'10.สร้างคอม กรอกแค่ปี 69มา'!V69+'11.ทุ่งฝน ใส่12เดือนมา'!V69+'12.นายูง กรอกแค่ปี 69มา'!V69+'13.หนองวัวซอ'!V69+'14.พิบูลย์รักษ์'!V69+'15.หนองหาน'!V69+'16.กุมภวาปี กรอกแค่ปี 69มา'!V69+'17.กู่แก้ว'!V69+'18.บ้านดุง กรอกแค่ปี 69มา'!V69+'19.หนองแสง กรอกแค่ปี 69มา'!V69+'20.บ้านผือ '!V69+'21.โนนสะอาด'!V69</f>
        <v>0</v>
      </c>
      <c r="W69" s="110">
        <f>+'1.อุดรธานี'!W69+'2.เพ็ญ'!W69+'3.ศรีธาตุ'!W69+'4.กุดจับ'!W69+'5.น้ำโสม กรอกมา 12 เดือน'!W69+'6.วังสามหมอ กรอกแค่ปี 69มา'!W69+'7.ไชยวาน'!W69+'8.ห้วยเกิ้ง กรอกแค่ปี 69มา'!W69+'9.ประจักษ์ศิลปาคม'!W69+'10.สร้างคอม กรอกแค่ปี 69มา'!W69+'11.ทุ่งฝน ใส่12เดือนมา'!W69+'12.นายูง กรอกแค่ปี 69มา'!W69+'13.หนองวัวซอ'!W69+'14.พิบูลย์รักษ์'!W69+'15.หนองหาน'!W69+'16.กุมภวาปี กรอกแค่ปี 69มา'!W69+'17.กู่แก้ว'!W69+'18.บ้านดุง กรอกแค่ปี 69มา'!W69+'19.หนองแสง กรอกแค่ปี 69มา'!W69+'20.บ้านผือ '!W69+'21.โนนสะอาด'!W69</f>
        <v>0</v>
      </c>
      <c r="X69" s="110">
        <f>+'1.อุดรธานี'!X69+'2.เพ็ญ'!X69+'3.ศรีธาตุ'!X69+'4.กุดจับ'!X69+'5.น้ำโสม กรอกมา 12 เดือน'!X69+'6.วังสามหมอ กรอกแค่ปี 69มา'!X69+'7.ไชยวาน'!X69+'8.ห้วยเกิ้ง กรอกแค่ปี 69มา'!X69+'9.ประจักษ์ศิลปาคม'!X69+'10.สร้างคอม กรอกแค่ปี 69มา'!X69+'11.ทุ่งฝน ใส่12เดือนมา'!X69+'12.นายูง กรอกแค่ปี 69มา'!X69+'13.หนองวัวซอ'!X69+'14.พิบูลย์รักษ์'!X69+'15.หนองหาน'!X69+'16.กุมภวาปี กรอกแค่ปี 69มา'!X69+'17.กู่แก้ว'!X69+'18.บ้านดุง กรอกแค่ปี 69มา'!X69+'19.หนองแสง กรอกแค่ปี 69มา'!X69+'20.บ้านผือ '!X69+'21.โนนสะอาด'!X69</f>
        <v>0</v>
      </c>
      <c r="Y69" s="110">
        <f>+'1.อุดรธานี'!Y69+'2.เพ็ญ'!Y69+'3.ศรีธาตุ'!Y69+'4.กุดจับ'!Y69+'5.น้ำโสม กรอกมา 12 เดือน'!Y69+'6.วังสามหมอ กรอกแค่ปี 69มา'!Y69+'7.ไชยวาน'!Y69+'8.ห้วยเกิ้ง กรอกแค่ปี 69มา'!Y69+'9.ประจักษ์ศิลปาคม'!Y69+'10.สร้างคอม กรอกแค่ปี 69มา'!Y69+'11.ทุ่งฝน ใส่12เดือนมา'!Y69+'12.นายูง กรอกแค่ปี 69มา'!Y69+'13.หนองวัวซอ'!Y69+'14.พิบูลย์รักษ์'!Y69+'15.หนองหาน'!Y69+'16.กุมภวาปี กรอกแค่ปี 69มา'!Y69+'17.กู่แก้ว'!Y69+'18.บ้านดุง กรอกแค่ปี 69มา'!Y69+'19.หนองแสง กรอกแค่ปี 69มา'!Y69+'20.บ้านผือ '!Y69+'21.โนนสะอาด'!Y69</f>
        <v>0</v>
      </c>
      <c r="Z69" s="110">
        <f>+'1.อุดรธานี'!Z69+'2.เพ็ญ'!Z69+'3.ศรีธาตุ'!Z69+'4.กุดจับ'!Z69+'5.น้ำโสม กรอกมา 12 เดือน'!Z69+'6.วังสามหมอ กรอกแค่ปี 69มา'!Z69+'7.ไชยวาน'!Z69+'8.ห้วยเกิ้ง กรอกแค่ปี 69มา'!Z69+'9.ประจักษ์ศิลปาคม'!Z69+'10.สร้างคอม กรอกแค่ปี 69มา'!Z69+'11.ทุ่งฝน ใส่12เดือนมา'!Z69+'12.นายูง กรอกแค่ปี 69มา'!Z69+'13.หนองวัวซอ'!Z69+'14.พิบูลย์รักษ์'!Z69+'15.หนองหาน'!Z69+'16.กุมภวาปี กรอกแค่ปี 69มา'!Z69+'17.กู่แก้ว'!Z69+'18.บ้านดุง กรอกแค่ปี 69มา'!Z69+'19.หนองแสง กรอกแค่ปี 69มา'!Z69+'20.บ้านผือ '!Z69+'21.โนนสะอาด'!Z69</f>
        <v>0</v>
      </c>
      <c r="AA69" s="110">
        <f>+'1.อุดรธานี'!AA69+'2.เพ็ญ'!AA69+'3.ศรีธาตุ'!AA69+'4.กุดจับ'!AA69+'5.น้ำโสม กรอกมา 12 เดือน'!AA69+'6.วังสามหมอ กรอกแค่ปี 69มา'!AA69+'7.ไชยวาน'!AA69+'8.ห้วยเกิ้ง กรอกแค่ปี 69มา'!AA69+'9.ประจักษ์ศิลปาคม'!AA69+'10.สร้างคอม กรอกแค่ปี 69มา'!AA69+'11.ทุ่งฝน ใส่12เดือนมา'!AA69+'12.นายูง กรอกแค่ปี 69มา'!AA69+'13.หนองวัวซอ'!AA69+'14.พิบูลย์รักษ์'!AA69+'15.หนองหาน'!AA69+'16.กุมภวาปี กรอกแค่ปี 69มา'!AA69+'17.กู่แก้ว'!AA69+'18.บ้านดุง กรอกแค่ปี 69มา'!AA69+'19.หนองแสง กรอกแค่ปี 69มา'!AA69+'20.บ้านผือ '!AA69+'21.โนนสะอาด'!AA69</f>
        <v>0</v>
      </c>
      <c r="AB69" s="110">
        <f>+'1.อุดรธานี'!AB69+'2.เพ็ญ'!AB69+'3.ศรีธาตุ'!AB69+'4.กุดจับ'!AB69+'5.น้ำโสม กรอกมา 12 เดือน'!AB69+'6.วังสามหมอ กรอกแค่ปี 69มา'!AB69+'7.ไชยวาน'!AB69+'8.ห้วยเกิ้ง กรอกแค่ปี 69มา'!AB69+'9.ประจักษ์ศิลปาคม'!AB69+'10.สร้างคอม กรอกแค่ปี 69มา'!AB69+'11.ทุ่งฝน ใส่12เดือนมา'!AB69+'12.นายูง กรอกแค่ปี 69มา'!AB69+'13.หนองวัวซอ'!AB69+'14.พิบูลย์รักษ์'!AB69+'15.หนองหาน'!AB69+'16.กุมภวาปี กรอกแค่ปี 69มา'!AB69+'17.กู่แก้ว'!AB69+'18.บ้านดุง กรอกแค่ปี 69มา'!AB69+'19.หนองแสง กรอกแค่ปี 69มา'!AB69+'20.บ้านผือ '!AB69+'21.โนนสะอาด'!AB69</f>
        <v>0</v>
      </c>
      <c r="AC69" s="110">
        <f>+'1.อุดรธานี'!AC69+'2.เพ็ญ'!AC69+'3.ศรีธาตุ'!AC69+'4.กุดจับ'!AC69+'5.น้ำโสม กรอกมา 12 เดือน'!AC69+'6.วังสามหมอ กรอกแค่ปี 69มา'!AC69+'7.ไชยวาน'!AC69+'8.ห้วยเกิ้ง กรอกแค่ปี 69มา'!AC69+'9.ประจักษ์ศิลปาคม'!AC69+'10.สร้างคอม กรอกแค่ปี 69มา'!AC69+'11.ทุ่งฝน ใส่12เดือนมา'!AC69+'12.นายูง กรอกแค่ปี 69มา'!AC69+'13.หนองวัวซอ'!AC69+'14.พิบูลย์รักษ์'!AC69+'15.หนองหาน'!AC69+'16.กุมภวาปี กรอกแค่ปี 69มา'!AC69+'17.กู่แก้ว'!AC69+'18.บ้านดุง กรอกแค่ปี 69มา'!AC69+'19.หนองแสง กรอกแค่ปี 69มา'!AC69+'20.บ้านผือ '!AC69+'21.โนนสะอาด'!AC69</f>
        <v>0</v>
      </c>
      <c r="AD69" s="110">
        <f t="shared" si="25"/>
        <v>520439024.07999998</v>
      </c>
      <c r="AE69" s="111">
        <f t="shared" si="26"/>
        <v>36.485660309955804</v>
      </c>
      <c r="AF69" s="110">
        <f t="shared" si="27"/>
        <v>905981711.24101686</v>
      </c>
      <c r="AG69" s="111">
        <f t="shared" si="28"/>
        <v>63.514339690044196</v>
      </c>
    </row>
    <row r="70" spans="1:33" ht="24" customHeight="1">
      <c r="B70" s="109"/>
      <c r="C70" s="109"/>
      <c r="D70" s="119" t="s">
        <v>147</v>
      </c>
      <c r="E70" s="110">
        <f>+'1.อุดรธานี'!E70+'2.เพ็ญ'!E70+'3.ศรีธาตุ'!E70+'4.กุดจับ'!E70+'5.น้ำโสม กรอกมา 12 เดือน'!E70+'6.วังสามหมอ กรอกแค่ปี 69มา'!E70+'7.ไชยวาน'!E70+'8.ห้วยเกิ้ง กรอกแค่ปี 69มา'!E70+'9.ประจักษ์ศิลปาคม'!E70+'10.สร้างคอม กรอกแค่ปี 69มา'!E70+'11.ทุ่งฝน ใส่12เดือนมา'!E70+'12.นายูง กรอกแค่ปี 69มา'!E70+'13.หนองวัวซอ'!E70+'14.พิบูลย์รักษ์'!E70+'15.หนองหาน'!E70+'16.กุมภวาปี กรอกแค่ปี 69มา'!E70+'17.กู่แก้ว'!E70+'18.บ้านดุง กรอกแค่ปี 69มา'!E70+'19.หนองแสง กรอกแค่ปี 69มา'!E70+'20.บ้านผือ '!E70+'21.โนนสะอาด'!E70</f>
        <v>0</v>
      </c>
      <c r="F70" s="110">
        <f>+'1.อุดรธานี'!F70+'2.เพ็ญ'!F70+'3.ศรีธาตุ'!F70+'4.กุดจับ'!F70+'5.น้ำโสม กรอกมา 12 เดือน'!F70+'6.วังสามหมอ กรอกแค่ปี 69มา'!F70+'7.ไชยวาน'!F70+'8.ห้วยเกิ้ง กรอกแค่ปี 69มา'!F70+'9.ประจักษ์ศิลปาคม'!F70+'10.สร้างคอม กรอกแค่ปี 69มา'!F70+'11.ทุ่งฝน ใส่12เดือนมา'!F70+'12.นายูง กรอกแค่ปี 69มา'!F70+'13.หนองวัวซอ'!F70+'14.พิบูลย์รักษ์'!F70+'15.หนองหาน'!F70+'16.กุมภวาปี กรอกแค่ปี 69มา'!F70+'17.กู่แก้ว'!F70+'18.บ้านดุง กรอกแค่ปี 69มา'!F70+'19.หนองแสง กรอกแค่ปี 69มา'!F70+'20.บ้านผือ '!F70+'21.โนนสะอาด'!F70</f>
        <v>0</v>
      </c>
      <c r="G70" s="110">
        <f>+'1.อุดรธานี'!G70+'2.เพ็ญ'!G70+'3.ศรีธาตุ'!G70+'4.กุดจับ'!G70+'5.น้ำโสม กรอกมา 12 เดือน'!G70+'6.วังสามหมอ กรอกแค่ปี 69มา'!G70+'7.ไชยวาน'!G70+'8.ห้วยเกิ้ง กรอกแค่ปี 69มา'!G70+'9.ประจักษ์ศิลปาคม'!G70+'10.สร้างคอม กรอกแค่ปี 69มา'!G70+'11.ทุ่งฝน ใส่12เดือนมา'!G70+'12.นายูง กรอกแค่ปี 69มา'!G70+'13.หนองวัวซอ'!G70+'14.พิบูลย์รักษ์'!G70+'15.หนองหาน'!G70+'16.กุมภวาปี กรอกแค่ปี 69มา'!G70+'17.กู่แก้ว'!G70+'18.บ้านดุง กรอกแค่ปี 69มา'!G70+'19.หนองแสง กรอกแค่ปี 69มา'!G70+'20.บ้านผือ '!G70+'21.โนนสะอาด'!G70</f>
        <v>0</v>
      </c>
      <c r="H70" s="110">
        <f>+'1.อุดรธานี'!H70+'2.เพ็ญ'!H70+'3.ศรีธาตุ'!H70+'4.กุดจับ'!H70+'5.น้ำโสม กรอกมา 12 เดือน'!H70+'6.วังสามหมอ กรอกแค่ปี 69มา'!H70+'7.ไชยวาน'!H70+'8.ห้วยเกิ้ง กรอกแค่ปี 69มา'!H70+'9.ประจักษ์ศิลปาคม'!H70+'10.สร้างคอม กรอกแค่ปี 69มา'!H70+'11.ทุ่งฝน ใส่12เดือนมา'!H70+'12.นายูง กรอกแค่ปี 69มา'!H70+'13.หนองวัวซอ'!H70+'14.พิบูลย์รักษ์'!H70+'15.หนองหาน'!H70+'16.กุมภวาปี กรอกแค่ปี 69มา'!H70+'17.กู่แก้ว'!H70+'18.บ้านดุง กรอกแค่ปี 69มา'!H70+'19.หนองแสง กรอกแค่ปี 69มา'!H70+'20.บ้านผือ '!H70+'21.โนนสะอาด'!H70</f>
        <v>0</v>
      </c>
      <c r="I70" s="110">
        <f>+'1.อุดรธานี'!I70+'2.เพ็ญ'!I70+'3.ศรีธาตุ'!I70+'4.กุดจับ'!I70+'5.น้ำโสม กรอกมา 12 เดือน'!I70+'6.วังสามหมอ กรอกแค่ปี 69มา'!I70+'7.ไชยวาน'!I70+'8.ห้วยเกิ้ง กรอกแค่ปี 69มา'!I70+'9.ประจักษ์ศิลปาคม'!I70+'10.สร้างคอม กรอกแค่ปี 69มา'!I70+'11.ทุ่งฝน ใส่12เดือนมา'!I70+'12.นายูง กรอกแค่ปี 69มา'!I70+'13.หนองวัวซอ'!I70+'14.พิบูลย์รักษ์'!I70+'15.หนองหาน'!I70+'16.กุมภวาปี กรอกแค่ปี 69มา'!I70+'17.กู่แก้ว'!I70+'18.บ้านดุง กรอกแค่ปี 69มา'!I70+'19.หนองแสง กรอกแค่ปี 69มา'!I70+'20.บ้านผือ '!I70+'21.โนนสะอาด'!I70</f>
        <v>0</v>
      </c>
      <c r="J70" s="110">
        <f>+'1.อุดรธานี'!J70+'2.เพ็ญ'!J70+'3.ศรีธาตุ'!J70+'4.กุดจับ'!J70+'5.น้ำโสม กรอกมา 12 เดือน'!J70+'6.วังสามหมอ กรอกแค่ปี 69มา'!J70+'7.ไชยวาน'!J70+'8.ห้วยเกิ้ง กรอกแค่ปี 69มา'!J70+'9.ประจักษ์ศิลปาคม'!J70+'10.สร้างคอม กรอกแค่ปี 69มา'!J70+'11.ทุ่งฝน ใส่12เดือนมา'!J70+'12.นายูง กรอกแค่ปี 69มา'!J70+'13.หนองวัวซอ'!J70+'14.พิบูลย์รักษ์'!J70+'15.หนองหาน'!J70+'16.กุมภวาปี กรอกแค่ปี 69มา'!J70+'17.กู่แก้ว'!J70+'18.บ้านดุง กรอกแค่ปี 69มา'!J70+'19.หนองแสง กรอกแค่ปี 69มา'!J70+'20.บ้านผือ '!J70+'21.โนนสะอาด'!J70</f>
        <v>0</v>
      </c>
      <c r="K70" s="110">
        <f>+'1.อุดรธานี'!K70+'2.เพ็ญ'!K70+'3.ศรีธาตุ'!K70+'4.กุดจับ'!K70+'5.น้ำโสม กรอกมา 12 เดือน'!K70+'6.วังสามหมอ กรอกแค่ปี 69มา'!K70+'7.ไชยวาน'!K70+'8.ห้วยเกิ้ง กรอกแค่ปี 69มา'!K70+'9.ประจักษ์ศิลปาคม'!K70+'10.สร้างคอม กรอกแค่ปี 69มา'!K70+'11.ทุ่งฝน ใส่12เดือนมา'!K70+'12.นายูง กรอกแค่ปี 69มา'!K70+'13.หนองวัวซอ'!K70+'14.พิบูลย์รักษ์'!K70+'15.หนองหาน'!K70+'16.กุมภวาปี กรอกแค่ปี 69มา'!K70+'17.กู่แก้ว'!K70+'18.บ้านดุง กรอกแค่ปี 69มา'!K70+'19.หนองแสง กรอกแค่ปี 69มา'!K70+'20.บ้านผือ '!K70+'21.โนนสะอาด'!K70</f>
        <v>0</v>
      </c>
      <c r="L70" s="110">
        <f>+'1.อุดรธานี'!L70+'2.เพ็ญ'!L70+'3.ศรีธาตุ'!L70+'4.กุดจับ'!L70+'5.น้ำโสม กรอกมา 12 เดือน'!L70+'6.วังสามหมอ กรอกแค่ปี 69มา'!L70+'7.ไชยวาน'!L70+'8.ห้วยเกิ้ง กรอกแค่ปี 69มา'!L70+'9.ประจักษ์ศิลปาคม'!L70+'10.สร้างคอม กรอกแค่ปี 69มา'!L70+'11.ทุ่งฝน ใส่12เดือนมา'!L70+'12.นายูง กรอกแค่ปี 69มา'!L70+'13.หนองวัวซอ'!L70+'14.พิบูลย์รักษ์'!L70+'15.หนองหาน'!L70+'16.กุมภวาปี กรอกแค่ปี 69มา'!L70+'17.กู่แก้ว'!L70+'18.บ้านดุง กรอกแค่ปี 69มา'!L70+'19.หนองแสง กรอกแค่ปี 69มา'!L70+'20.บ้านผือ '!L70+'21.โนนสะอาด'!L70</f>
        <v>0</v>
      </c>
      <c r="M70" s="110">
        <f>+'1.อุดรธานี'!M70+'2.เพ็ญ'!M70+'3.ศรีธาตุ'!M70+'4.กุดจับ'!M70+'5.น้ำโสม กรอกมา 12 เดือน'!M70+'6.วังสามหมอ กรอกแค่ปี 69มา'!M70+'7.ไชยวาน'!M70+'8.ห้วยเกิ้ง กรอกแค่ปี 69มา'!M70+'9.ประจักษ์ศิลปาคม'!M70+'10.สร้างคอม กรอกแค่ปี 69มา'!M70+'11.ทุ่งฝน ใส่12เดือนมา'!M70+'12.นายูง กรอกแค่ปี 69มา'!M70+'13.หนองวัวซอ'!M70+'14.พิบูลย์รักษ์'!M70+'15.หนองหาน'!M70+'16.กุมภวาปี กรอกแค่ปี 69มา'!M70+'17.กู่แก้ว'!M70+'18.บ้านดุง กรอกแค่ปี 69มา'!M70+'19.หนองแสง กรอกแค่ปี 69มา'!M70+'20.บ้านผือ '!M70+'21.โนนสะอาด'!M70</f>
        <v>0</v>
      </c>
      <c r="N70" s="110">
        <f>+'1.อุดรธานี'!N70+'2.เพ็ญ'!N70+'3.ศรีธาตุ'!N70+'4.กุดจับ'!N70+'5.น้ำโสม กรอกมา 12 เดือน'!N70+'6.วังสามหมอ กรอกแค่ปี 69มา'!N70+'7.ไชยวาน'!N70+'8.ห้วยเกิ้ง กรอกแค่ปี 69มา'!N70+'9.ประจักษ์ศิลปาคม'!N70+'10.สร้างคอม กรอกแค่ปี 69มา'!N70+'11.ทุ่งฝน ใส่12เดือนมา'!N70+'12.นายูง กรอกแค่ปี 69มา'!N70+'13.หนองวัวซอ'!N70+'14.พิบูลย์รักษ์'!N70+'15.หนองหาน'!N70+'16.กุมภวาปี กรอกแค่ปี 69มา'!N70+'17.กู่แก้ว'!N70+'18.บ้านดุง กรอกแค่ปี 69มา'!N70+'19.หนองแสง กรอกแค่ปี 69มา'!N70+'20.บ้านผือ '!N70+'21.โนนสะอาด'!N70</f>
        <v>0</v>
      </c>
      <c r="O70" s="110">
        <f>+'1.อุดรธานี'!O70+'2.เพ็ญ'!O70+'3.ศรีธาตุ'!O70+'4.กุดจับ'!O70+'5.น้ำโสม กรอกมา 12 เดือน'!O70+'6.วังสามหมอ กรอกแค่ปี 69มา'!O70+'7.ไชยวาน'!O70+'8.ห้วยเกิ้ง กรอกแค่ปี 69มา'!O70+'9.ประจักษ์ศิลปาคม'!O70+'10.สร้างคอม กรอกแค่ปี 69มา'!O70+'11.ทุ่งฝน ใส่12เดือนมา'!O70+'12.นายูง กรอกแค่ปี 69มา'!O70+'13.หนองวัวซอ'!O70+'14.พิบูลย์รักษ์'!O70+'15.หนองหาน'!O70+'16.กุมภวาปี กรอกแค่ปี 69มา'!O70+'17.กู่แก้ว'!O70+'18.บ้านดุง กรอกแค่ปี 69มา'!O70+'19.หนองแสง กรอกแค่ปี 69มา'!O70+'20.บ้านผือ '!O70+'21.โนนสะอาด'!O70</f>
        <v>0</v>
      </c>
      <c r="P70" s="110">
        <f>+'1.อุดรธานี'!P70+'2.เพ็ญ'!P70+'3.ศรีธาตุ'!P70+'4.กุดจับ'!P70+'5.น้ำโสม กรอกมา 12 เดือน'!P70+'6.วังสามหมอ กรอกแค่ปี 69มา'!P70+'7.ไชยวาน'!P70+'8.ห้วยเกิ้ง กรอกแค่ปี 69มา'!P70+'9.ประจักษ์ศิลปาคม'!P70+'10.สร้างคอม กรอกแค่ปี 69มา'!P70+'11.ทุ่งฝน ใส่12เดือนมา'!P70+'12.นายูง กรอกแค่ปี 69มา'!P70+'13.หนองวัวซอ'!P70+'14.พิบูลย์รักษ์'!P70+'15.หนองหาน'!P70+'16.กุมภวาปี กรอกแค่ปี 69มา'!P70+'17.กู่แก้ว'!P70+'18.บ้านดุง กรอกแค่ปี 69มา'!P70+'19.หนองแสง กรอกแค่ปี 69มา'!P70+'20.บ้านผือ '!P70+'21.โนนสะอาด'!P70</f>
        <v>0</v>
      </c>
      <c r="Q70" s="110">
        <f>+'1.อุดรธานี'!Q70+'2.เพ็ญ'!Q70+'3.ศรีธาตุ'!Q70+'4.กุดจับ'!Q70+'5.น้ำโสม กรอกมา 12 เดือน'!Q70+'6.วังสามหมอ กรอกแค่ปี 69มา'!Q70+'7.ไชยวาน'!Q70+'8.ห้วยเกิ้ง กรอกแค่ปี 69มา'!Q70+'9.ประจักษ์ศิลปาคม'!Q70+'10.สร้างคอม กรอกแค่ปี 69มา'!Q70+'11.ทุ่งฝน ใส่12เดือนมา'!Q70+'12.นายูง กรอกแค่ปี 69มา'!Q70+'13.หนองวัวซอ'!Q70+'14.พิบูลย์รักษ์'!Q70+'15.หนองหาน'!Q70+'16.กุมภวาปี กรอกแค่ปี 69มา'!Q70+'17.กู่แก้ว'!Q70+'18.บ้านดุง กรอกแค่ปี 69มา'!Q70+'19.หนองแสง กรอกแค่ปี 69มา'!Q70+'20.บ้านผือ '!Q70+'21.โนนสะอาด'!Q70</f>
        <v>0</v>
      </c>
      <c r="R70" s="110">
        <f>+'1.อุดรธานี'!R70+'2.เพ็ญ'!R70+'3.ศรีธาตุ'!R70+'4.กุดจับ'!R70+'5.น้ำโสม กรอกมา 12 เดือน'!R70+'6.วังสามหมอ กรอกแค่ปี 69มา'!R70+'7.ไชยวาน'!R70+'8.ห้วยเกิ้ง กรอกแค่ปี 69มา'!R70+'9.ประจักษ์ศิลปาคม'!R70+'10.สร้างคอม กรอกแค่ปี 69มา'!R70+'11.ทุ่งฝน ใส่12เดือนมา'!R70+'12.นายูง กรอกแค่ปี 69มา'!R70+'13.หนองวัวซอ'!R70+'14.พิบูลย์รักษ์'!R70+'15.หนองหาน'!R70+'16.กุมภวาปี กรอกแค่ปี 69มา'!R70+'17.กู่แก้ว'!R70+'18.บ้านดุง กรอกแค่ปี 69มา'!R70+'19.หนองแสง กรอกแค่ปี 69มา'!R70+'20.บ้านผือ '!R70+'21.โนนสะอาด'!R70</f>
        <v>0</v>
      </c>
      <c r="S70" s="110">
        <f>+'1.อุดรธานี'!S70+'2.เพ็ญ'!S70+'3.ศรีธาตุ'!S70+'4.กุดจับ'!S70+'5.น้ำโสม กรอกมา 12 เดือน'!S70+'6.วังสามหมอ กรอกแค่ปี 69มา'!S70+'7.ไชยวาน'!S70+'8.ห้วยเกิ้ง กรอกแค่ปี 69มา'!S70+'9.ประจักษ์ศิลปาคม'!S70+'10.สร้างคอม กรอกแค่ปี 69มา'!S70+'11.ทุ่งฝน ใส่12เดือนมา'!S70+'12.นายูง กรอกแค่ปี 69มา'!S70+'13.หนองวัวซอ'!S70+'14.พิบูลย์รักษ์'!S70+'15.หนองหาน'!S70+'16.กุมภวาปี กรอกแค่ปี 69มา'!S70+'17.กู่แก้ว'!S70+'18.บ้านดุง กรอกแค่ปี 69มา'!S70+'19.หนองแสง กรอกแค่ปี 69มา'!S70+'20.บ้านผือ '!S70+'21.โนนสะอาด'!S70</f>
        <v>0</v>
      </c>
      <c r="T70" s="110">
        <f>+'1.อุดรธานี'!T70+'2.เพ็ญ'!T70+'3.ศรีธาตุ'!T70+'4.กุดจับ'!T70+'5.น้ำโสม กรอกมา 12 เดือน'!T70+'6.วังสามหมอ กรอกแค่ปี 69มา'!T70+'7.ไชยวาน'!T70+'8.ห้วยเกิ้ง กรอกแค่ปี 69มา'!T70+'9.ประจักษ์ศิลปาคม'!T70+'10.สร้างคอม กรอกแค่ปี 69มา'!T70+'11.ทุ่งฝน ใส่12เดือนมา'!T70+'12.นายูง กรอกแค่ปี 69มา'!T70+'13.หนองวัวซอ'!T70+'14.พิบูลย์รักษ์'!T70+'15.หนองหาน'!T70+'16.กุมภวาปี กรอกแค่ปี 69มา'!T70+'17.กู่แก้ว'!T70+'18.บ้านดุง กรอกแค่ปี 69มา'!T70+'19.หนองแสง กรอกแค่ปี 69มา'!T70+'20.บ้านผือ '!T70+'21.โนนสะอาด'!T70</f>
        <v>0</v>
      </c>
      <c r="U70" s="110">
        <f>+'1.อุดรธานี'!U70+'2.เพ็ญ'!U70+'3.ศรีธาตุ'!U70+'4.กุดจับ'!U70+'5.น้ำโสม กรอกมา 12 เดือน'!U70+'6.วังสามหมอ กรอกแค่ปี 69มา'!U70+'7.ไชยวาน'!U70+'8.ห้วยเกิ้ง กรอกแค่ปี 69มา'!U70+'9.ประจักษ์ศิลปาคม'!U70+'10.สร้างคอม กรอกแค่ปี 69มา'!U70+'11.ทุ่งฝน ใส่12เดือนมา'!U70+'12.นายูง กรอกแค่ปี 69มา'!U70+'13.หนองวัวซอ'!U70+'14.พิบูลย์รักษ์'!U70+'15.หนองหาน'!U70+'16.กุมภวาปี กรอกแค่ปี 69มา'!U70+'17.กู่แก้ว'!U70+'18.บ้านดุง กรอกแค่ปี 69มา'!U70+'19.หนองแสง กรอกแค่ปี 69มา'!U70+'20.บ้านผือ '!U70+'21.โนนสะอาด'!U70</f>
        <v>0</v>
      </c>
      <c r="V70" s="110">
        <f>+'1.อุดรธานี'!V70+'2.เพ็ญ'!V70+'3.ศรีธาตุ'!V70+'4.กุดจับ'!V70+'5.น้ำโสม กรอกมา 12 เดือน'!V70+'6.วังสามหมอ กรอกแค่ปี 69มา'!V70+'7.ไชยวาน'!V70+'8.ห้วยเกิ้ง กรอกแค่ปี 69มา'!V70+'9.ประจักษ์ศิลปาคม'!V70+'10.สร้างคอม กรอกแค่ปี 69มา'!V70+'11.ทุ่งฝน ใส่12เดือนมา'!V70+'12.นายูง กรอกแค่ปี 69มา'!V70+'13.หนองวัวซอ'!V70+'14.พิบูลย์รักษ์'!V70+'15.หนองหาน'!V70+'16.กุมภวาปี กรอกแค่ปี 69มา'!V70+'17.กู่แก้ว'!V70+'18.บ้านดุง กรอกแค่ปี 69มา'!V70+'19.หนองแสง กรอกแค่ปี 69มา'!V70+'20.บ้านผือ '!V70+'21.โนนสะอาด'!V70</f>
        <v>0</v>
      </c>
      <c r="W70" s="110">
        <f>+'1.อุดรธานี'!W70+'2.เพ็ญ'!W70+'3.ศรีธาตุ'!W70+'4.กุดจับ'!W70+'5.น้ำโสม กรอกมา 12 เดือน'!W70+'6.วังสามหมอ กรอกแค่ปี 69มา'!W70+'7.ไชยวาน'!W70+'8.ห้วยเกิ้ง กรอกแค่ปี 69มา'!W70+'9.ประจักษ์ศิลปาคม'!W70+'10.สร้างคอม กรอกแค่ปี 69มา'!W70+'11.ทุ่งฝน ใส่12เดือนมา'!W70+'12.นายูง กรอกแค่ปี 69มา'!W70+'13.หนองวัวซอ'!W70+'14.พิบูลย์รักษ์'!W70+'15.หนองหาน'!W70+'16.กุมภวาปี กรอกแค่ปี 69มา'!W70+'17.กู่แก้ว'!W70+'18.บ้านดุง กรอกแค่ปี 69มา'!W70+'19.หนองแสง กรอกแค่ปี 69มา'!W70+'20.บ้านผือ '!W70+'21.โนนสะอาด'!W70</f>
        <v>0</v>
      </c>
      <c r="X70" s="110">
        <f>+'1.อุดรธานี'!X70+'2.เพ็ญ'!X70+'3.ศรีธาตุ'!X70+'4.กุดจับ'!X70+'5.น้ำโสม กรอกมา 12 เดือน'!X70+'6.วังสามหมอ กรอกแค่ปี 69มา'!X70+'7.ไชยวาน'!X70+'8.ห้วยเกิ้ง กรอกแค่ปี 69มา'!X70+'9.ประจักษ์ศิลปาคม'!X70+'10.สร้างคอม กรอกแค่ปี 69มา'!X70+'11.ทุ่งฝน ใส่12เดือนมา'!X70+'12.นายูง กรอกแค่ปี 69มา'!X70+'13.หนองวัวซอ'!X70+'14.พิบูลย์รักษ์'!X70+'15.หนองหาน'!X70+'16.กุมภวาปี กรอกแค่ปี 69มา'!X70+'17.กู่แก้ว'!X70+'18.บ้านดุง กรอกแค่ปี 69มา'!X70+'19.หนองแสง กรอกแค่ปี 69มา'!X70+'20.บ้านผือ '!X70+'21.โนนสะอาด'!X70</f>
        <v>0</v>
      </c>
      <c r="Y70" s="110">
        <f>+'1.อุดรธานี'!Y70+'2.เพ็ญ'!Y70+'3.ศรีธาตุ'!Y70+'4.กุดจับ'!Y70+'5.น้ำโสม กรอกมา 12 เดือน'!Y70+'6.วังสามหมอ กรอกแค่ปี 69มา'!Y70+'7.ไชยวาน'!Y70+'8.ห้วยเกิ้ง กรอกแค่ปี 69มา'!Y70+'9.ประจักษ์ศิลปาคม'!Y70+'10.สร้างคอม กรอกแค่ปี 69มา'!Y70+'11.ทุ่งฝน ใส่12เดือนมา'!Y70+'12.นายูง กรอกแค่ปี 69มา'!Y70+'13.หนองวัวซอ'!Y70+'14.พิบูลย์รักษ์'!Y70+'15.หนองหาน'!Y70+'16.กุมภวาปี กรอกแค่ปี 69มา'!Y70+'17.กู่แก้ว'!Y70+'18.บ้านดุง กรอกแค่ปี 69มา'!Y70+'19.หนองแสง กรอกแค่ปี 69มา'!Y70+'20.บ้านผือ '!Y70+'21.โนนสะอาด'!Y70</f>
        <v>0</v>
      </c>
      <c r="Z70" s="110">
        <f>+'1.อุดรธานี'!Z70+'2.เพ็ญ'!Z70+'3.ศรีธาตุ'!Z70+'4.กุดจับ'!Z70+'5.น้ำโสม กรอกมา 12 เดือน'!Z70+'6.วังสามหมอ กรอกแค่ปี 69มา'!Z70+'7.ไชยวาน'!Z70+'8.ห้วยเกิ้ง กรอกแค่ปี 69มา'!Z70+'9.ประจักษ์ศิลปาคม'!Z70+'10.สร้างคอม กรอกแค่ปี 69มา'!Z70+'11.ทุ่งฝน ใส่12เดือนมา'!Z70+'12.นายูง กรอกแค่ปี 69มา'!Z70+'13.หนองวัวซอ'!Z70+'14.พิบูลย์รักษ์'!Z70+'15.หนองหาน'!Z70+'16.กุมภวาปี กรอกแค่ปี 69มา'!Z70+'17.กู่แก้ว'!Z70+'18.บ้านดุง กรอกแค่ปี 69มา'!Z70+'19.หนองแสง กรอกแค่ปี 69มา'!Z70+'20.บ้านผือ '!Z70+'21.โนนสะอาด'!Z70</f>
        <v>0</v>
      </c>
      <c r="AA70" s="110">
        <f>+'1.อุดรธานี'!AA70+'2.เพ็ญ'!AA70+'3.ศรีธาตุ'!AA70+'4.กุดจับ'!AA70+'5.น้ำโสม กรอกมา 12 เดือน'!AA70+'6.วังสามหมอ กรอกแค่ปี 69มา'!AA70+'7.ไชยวาน'!AA70+'8.ห้วยเกิ้ง กรอกแค่ปี 69มา'!AA70+'9.ประจักษ์ศิลปาคม'!AA70+'10.สร้างคอม กรอกแค่ปี 69มา'!AA70+'11.ทุ่งฝน ใส่12เดือนมา'!AA70+'12.นายูง กรอกแค่ปี 69มา'!AA70+'13.หนองวัวซอ'!AA70+'14.พิบูลย์รักษ์'!AA70+'15.หนองหาน'!AA70+'16.กุมภวาปี กรอกแค่ปี 69มา'!AA70+'17.กู่แก้ว'!AA70+'18.บ้านดุง กรอกแค่ปี 69มา'!AA70+'19.หนองแสง กรอกแค่ปี 69มา'!AA70+'20.บ้านผือ '!AA70+'21.โนนสะอาด'!AA70</f>
        <v>0</v>
      </c>
      <c r="AB70" s="110">
        <f>+'1.อุดรธานี'!AB70+'2.เพ็ญ'!AB70+'3.ศรีธาตุ'!AB70+'4.กุดจับ'!AB70+'5.น้ำโสม กรอกมา 12 เดือน'!AB70+'6.วังสามหมอ กรอกแค่ปี 69มา'!AB70+'7.ไชยวาน'!AB70+'8.ห้วยเกิ้ง กรอกแค่ปี 69มา'!AB70+'9.ประจักษ์ศิลปาคม'!AB70+'10.สร้างคอม กรอกแค่ปี 69มา'!AB70+'11.ทุ่งฝน ใส่12เดือนมา'!AB70+'12.นายูง กรอกแค่ปี 69มา'!AB70+'13.หนองวัวซอ'!AB70+'14.พิบูลย์รักษ์'!AB70+'15.หนองหาน'!AB70+'16.กุมภวาปี กรอกแค่ปี 69มา'!AB70+'17.กู่แก้ว'!AB70+'18.บ้านดุง กรอกแค่ปี 69มา'!AB70+'19.หนองแสง กรอกแค่ปี 69มา'!AB70+'20.บ้านผือ '!AB70+'21.โนนสะอาด'!AB70</f>
        <v>0</v>
      </c>
      <c r="AC70" s="110">
        <f>+'1.อุดรธานี'!AC70+'2.เพ็ญ'!AC70+'3.ศรีธาตุ'!AC70+'4.กุดจับ'!AC70+'5.น้ำโสม กรอกมา 12 เดือน'!AC70+'6.วังสามหมอ กรอกแค่ปี 69มา'!AC70+'7.ไชยวาน'!AC70+'8.ห้วยเกิ้ง กรอกแค่ปี 69มา'!AC70+'9.ประจักษ์ศิลปาคม'!AC70+'10.สร้างคอม กรอกแค่ปี 69มา'!AC70+'11.ทุ่งฝน ใส่12เดือนมา'!AC70+'12.นายูง กรอกแค่ปี 69มา'!AC70+'13.หนองวัวซอ'!AC70+'14.พิบูลย์รักษ์'!AC70+'15.หนองหาน'!AC70+'16.กุมภวาปี กรอกแค่ปี 69มา'!AC70+'17.กู่แก้ว'!AC70+'18.บ้านดุง กรอกแค่ปี 69มา'!AC70+'19.หนองแสง กรอกแค่ปี 69มา'!AC70+'20.บ้านผือ '!AC70+'21.โนนสะอาด'!AC70</f>
        <v>0</v>
      </c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23">
        <f t="shared" ref="E71:AC71" si="31">E27-E66-E70-E69-E68</f>
        <v>-1436816180.2490215</v>
      </c>
      <c r="F71" s="123" t="e">
        <f t="shared" si="31"/>
        <v>#VALUE!</v>
      </c>
      <c r="G71" s="123" t="e">
        <f t="shared" si="31"/>
        <v>#VALUE!</v>
      </c>
      <c r="H71" s="123" t="e">
        <f t="shared" si="31"/>
        <v>#VALUE!</v>
      </c>
      <c r="I71" s="123">
        <f t="shared" si="31"/>
        <v>-21902</v>
      </c>
      <c r="J71" s="123" t="e">
        <f t="shared" si="31"/>
        <v>#VALUE!</v>
      </c>
      <c r="K71" s="123">
        <f t="shared" si="31"/>
        <v>0</v>
      </c>
      <c r="L71" s="123" t="e">
        <f t="shared" si="31"/>
        <v>#VALUE!</v>
      </c>
      <c r="M71" s="123">
        <f t="shared" si="31"/>
        <v>0</v>
      </c>
      <c r="N71" s="123" t="e">
        <f t="shared" si="31"/>
        <v>#VALUE!</v>
      </c>
      <c r="O71" s="123">
        <f t="shared" si="31"/>
        <v>0</v>
      </c>
      <c r="P71" s="123" t="e">
        <f t="shared" si="31"/>
        <v>#VALUE!</v>
      </c>
      <c r="Q71" s="123">
        <f t="shared" si="31"/>
        <v>0</v>
      </c>
      <c r="R71" s="123" t="e">
        <f t="shared" si="31"/>
        <v>#VALUE!</v>
      </c>
      <c r="S71" s="123">
        <f t="shared" si="31"/>
        <v>0</v>
      </c>
      <c r="T71" s="123" t="e">
        <f t="shared" si="31"/>
        <v>#VALUE!</v>
      </c>
      <c r="U71" s="123">
        <f t="shared" si="31"/>
        <v>0</v>
      </c>
      <c r="V71" s="123" t="e">
        <f t="shared" si="31"/>
        <v>#VALUE!</v>
      </c>
      <c r="W71" s="123">
        <f t="shared" si="31"/>
        <v>0</v>
      </c>
      <c r="X71" s="123" t="e">
        <f t="shared" si="31"/>
        <v>#VALUE!</v>
      </c>
      <c r="Y71" s="123">
        <f t="shared" si="31"/>
        <v>0</v>
      </c>
      <c r="Z71" s="123" t="e">
        <f t="shared" si="31"/>
        <v>#VALUE!</v>
      </c>
      <c r="AA71" s="123">
        <f t="shared" si="31"/>
        <v>0</v>
      </c>
      <c r="AB71" s="123" t="e">
        <f t="shared" si="31"/>
        <v>#VALUE!</v>
      </c>
      <c r="AC71" s="123">
        <f t="shared" si="31"/>
        <v>0</v>
      </c>
      <c r="AD71" s="115" t="e">
        <f t="shared" si="25"/>
        <v>#VALUE!</v>
      </c>
      <c r="AE71" s="116" t="e">
        <f t="shared" si="26"/>
        <v>#VALUE!</v>
      </c>
      <c r="AF71" s="115" t="e">
        <f t="shared" si="27"/>
        <v>#VALUE!</v>
      </c>
      <c r="AG71" s="116" t="e">
        <f t="shared" si="28"/>
        <v>#VALUE!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f>+'1.อุดรธานี'!E74+'2.เพ็ญ'!E74+'3.ศรีธาตุ'!E74+'4.กุดจับ'!E74+'5.น้ำโสม กรอกมา 12 เดือน'!E74+'6.วังสามหมอ กรอกแค่ปี 69มา'!E74+'7.ไชยวาน'!E74+'8.ห้วยเกิ้ง กรอกแค่ปี 69มา'!E74+'9.ประจักษ์ศิลปาคม'!E74+'10.สร้างคอม กรอกแค่ปี 69มา'!E74+'11.ทุ่งฝน ใส่12เดือนมา'!E74+'12.นายูง กรอกแค่ปี 69มา'!E74+'13.หนองวัวซอ'!E74+'14.พิบูลย์รักษ์'!E74+'15.หนองหาน'!E74+'16.กุมภวาปี กรอกแค่ปี 69มา'!E74+'17.กู่แก้ว'!E74+'18.บ้านดุง กรอกแค่ปี 69มา'!E74+'19.หนองแสง กรอกแค่ปี 69มา'!E74+'20.บ้านผือ '!E74+'21.โนนสะอาด'!E74</f>
        <v>235364</v>
      </c>
      <c r="F74" s="110">
        <f>+'1.อุดรธานี'!F74+'2.เพ็ญ'!F74+'3.ศรีธาตุ'!F74+'4.กุดจับ'!F74+'5.น้ำโสม กรอกมา 12 เดือน'!F74+'6.วังสามหมอ กรอกแค่ปี 69มา'!F74+'7.ไชยวาน'!F74+'8.ห้วยเกิ้ง กรอกแค่ปี 69มา'!F74+'9.ประจักษ์ศิลปาคม'!F74+'10.สร้างคอม กรอกแค่ปี 69มา'!F74+'11.ทุ่งฝน ใส่12เดือนมา'!F74+'12.นายูง กรอกแค่ปี 69มา'!F74+'13.หนองวัวซอ'!F74+'14.พิบูลย์รักษ์'!F74+'15.หนองหาน'!F74+'16.กุมภวาปี กรอกแค่ปี 69มา'!F74+'17.กู่แก้ว'!F74+'18.บ้านดุง กรอกแค่ปี 69มา'!F74+'19.หนองแสง กรอกแค่ปี 69มา'!F74+'20.บ้านผือ '!F74+'21.โนนสะอาด'!F74</f>
        <v>43435.8</v>
      </c>
      <c r="G74" s="110">
        <f>+'1.อุดรธานี'!G74+'2.เพ็ญ'!G74+'3.ศรีธาตุ'!G74+'4.กุดจับ'!G74+'5.น้ำโสม กรอกมา 12 เดือน'!G74+'6.วังสามหมอ กรอกแค่ปี 69มา'!G74+'7.ไชยวาน'!G74+'8.ห้วยเกิ้ง กรอกแค่ปี 69มา'!G74+'9.ประจักษ์ศิลปาคม'!G74+'10.สร้างคอม กรอกแค่ปี 69มา'!G74+'11.ทุ่งฝน ใส่12เดือนมา'!G74+'12.นายูง กรอกแค่ปี 69มา'!G74+'13.หนองวัวซอ'!G74+'14.พิบูลย์รักษ์'!G74+'15.หนองหาน'!G74+'16.กุมภวาปี กรอกแค่ปี 69มา'!G74+'17.กู่แก้ว'!G74+'18.บ้านดุง กรอกแค่ปี 69มา'!G74+'19.หนองแสง กรอกแค่ปี 69มา'!G74+'20.บ้านผือ '!G74+'21.โนนสะอาด'!G74</f>
        <v>28545.5</v>
      </c>
      <c r="H74" s="110">
        <f>+'1.อุดรธานี'!H74+'2.เพ็ญ'!H74+'3.ศรีธาตุ'!H74+'4.กุดจับ'!H74+'5.น้ำโสม กรอกมา 12 เดือน'!H74+'6.วังสามหมอ กรอกแค่ปี 69มา'!H74+'7.ไชยวาน'!H74+'8.ห้วยเกิ้ง กรอกแค่ปี 69มา'!H74+'9.ประจักษ์ศิลปาคม'!H74+'10.สร้างคอม กรอกแค่ปี 69มา'!H74+'11.ทุ่งฝน ใส่12เดือนมา'!H74+'12.นายูง กรอกแค่ปี 69มา'!H74+'13.หนองวัวซอ'!H74+'14.พิบูลย์รักษ์'!H74+'15.หนองหาน'!H74+'16.กุมภวาปี กรอกแค่ปี 69มา'!H74+'17.กู่แก้ว'!H74+'18.บ้านดุง กรอกแค่ปี 69มา'!H74+'19.หนองแสง กรอกแค่ปี 69มา'!H74+'20.บ้านผือ '!H74+'21.โนนสะอาด'!H74</f>
        <v>390</v>
      </c>
      <c r="I74" s="110">
        <f>+'1.อุดรธานี'!I74+'2.เพ็ญ'!I74+'3.ศรีธาตุ'!I74+'4.กุดจับ'!I74+'5.น้ำโสม กรอกมา 12 เดือน'!I74+'6.วังสามหมอ กรอกแค่ปี 69มา'!I74+'7.ไชยวาน'!I74+'8.ห้วยเกิ้ง กรอกแค่ปี 69มา'!I74+'9.ประจักษ์ศิลปาคม'!I74+'10.สร้างคอม กรอกแค่ปี 69มา'!I74+'11.ทุ่งฝน ใส่12เดือนมา'!I74+'12.นายูง กรอกแค่ปี 69มา'!I74+'13.หนองวัวซอ'!I74+'14.พิบูลย์รักษ์'!I74+'15.หนองหาน'!I74+'16.กุมภวาปี กรอกแค่ปี 69มา'!I74+'17.กู่แก้ว'!I74+'18.บ้านดุง กรอกแค่ปี 69มา'!I74+'19.หนองแสง กรอกแค่ปี 69มา'!I74+'20.บ้านผือ '!I74+'21.โนนสะอาด'!I74</f>
        <v>0</v>
      </c>
      <c r="J74" s="110">
        <f>+'1.อุดรธานี'!J74+'2.เพ็ญ'!J74+'3.ศรีธาตุ'!J74+'4.กุดจับ'!J74+'5.น้ำโสม กรอกมา 12 เดือน'!J74+'6.วังสามหมอ กรอกแค่ปี 69มา'!J74+'7.ไชยวาน'!J74+'8.ห้วยเกิ้ง กรอกแค่ปี 69มา'!J74+'9.ประจักษ์ศิลปาคม'!J74+'10.สร้างคอม กรอกแค่ปี 69มา'!J74+'11.ทุ่งฝน ใส่12เดือนมา'!J74+'12.นายูง กรอกแค่ปี 69มา'!J74+'13.หนองวัวซอ'!J74+'14.พิบูลย์รักษ์'!J74+'15.หนองหาน'!J74+'16.กุมภวาปี กรอกแค่ปี 69มา'!J74+'17.กู่แก้ว'!J74+'18.บ้านดุง กรอกแค่ปี 69มา'!J74+'19.หนองแสง กรอกแค่ปี 69มา'!J74+'20.บ้านผือ '!J74+'21.โนนสะอาด'!J74</f>
        <v>1490</v>
      </c>
      <c r="K74" s="110">
        <f>+'1.อุดรธานี'!K74+'2.เพ็ญ'!K74+'3.ศรีธาตุ'!K74+'4.กุดจับ'!K74+'5.น้ำโสม กรอกมา 12 เดือน'!K74+'6.วังสามหมอ กรอกแค่ปี 69มา'!K74+'7.ไชยวาน'!K74+'8.ห้วยเกิ้ง กรอกแค่ปี 69มา'!K74+'9.ประจักษ์ศิลปาคม'!K74+'10.สร้างคอม กรอกแค่ปี 69มา'!K74+'11.ทุ่งฝน ใส่12เดือนมา'!K74+'12.นายูง กรอกแค่ปี 69มา'!K74+'13.หนองวัวซอ'!K74+'14.พิบูลย์รักษ์'!K74+'15.หนองหาน'!K74+'16.กุมภวาปี กรอกแค่ปี 69มา'!K74+'17.กู่แก้ว'!K74+'18.บ้านดุง กรอกแค่ปี 69มา'!K74+'19.หนองแสง กรอกแค่ปี 69มา'!K74+'20.บ้านผือ '!K74+'21.โนนสะอาด'!K74</f>
        <v>0</v>
      </c>
      <c r="L74" s="110">
        <f>+'1.อุดรธานี'!L74+'2.เพ็ญ'!L74+'3.ศรีธาตุ'!L74+'4.กุดจับ'!L74+'5.น้ำโสม กรอกมา 12 เดือน'!L74+'6.วังสามหมอ กรอกแค่ปี 69มา'!L74+'7.ไชยวาน'!L74+'8.ห้วยเกิ้ง กรอกแค่ปี 69มา'!L74+'9.ประจักษ์ศิลปาคม'!L74+'10.สร้างคอม กรอกแค่ปี 69มา'!L74+'11.ทุ่งฝน ใส่12เดือนมา'!L74+'12.นายูง กรอกแค่ปี 69มา'!L74+'13.หนองวัวซอ'!L74+'14.พิบูลย์รักษ์'!L74+'15.หนองหาน'!L74+'16.กุมภวาปี กรอกแค่ปี 69มา'!L74+'17.กู่แก้ว'!L74+'18.บ้านดุง กรอกแค่ปี 69มา'!L74+'19.หนองแสง กรอกแค่ปี 69มา'!L74+'20.บ้านผือ '!L74+'21.โนนสะอาด'!L74</f>
        <v>1650</v>
      </c>
      <c r="M74" s="110">
        <f>+'1.อุดรธานี'!M74+'2.เพ็ญ'!M74+'3.ศรีธาตุ'!M74+'4.กุดจับ'!M74+'5.น้ำโสม กรอกมา 12 เดือน'!M74+'6.วังสามหมอ กรอกแค่ปี 69มา'!M74+'7.ไชยวาน'!M74+'8.ห้วยเกิ้ง กรอกแค่ปี 69มา'!M74+'9.ประจักษ์ศิลปาคม'!M74+'10.สร้างคอม กรอกแค่ปี 69มา'!M74+'11.ทุ่งฝน ใส่12เดือนมา'!M74+'12.นายูง กรอกแค่ปี 69มา'!M74+'13.หนองวัวซอ'!M74+'14.พิบูลย์รักษ์'!M74+'15.หนองหาน'!M74+'16.กุมภวาปี กรอกแค่ปี 69มา'!M74+'17.กู่แก้ว'!M74+'18.บ้านดุง กรอกแค่ปี 69มา'!M74+'19.หนองแสง กรอกแค่ปี 69มา'!M74+'20.บ้านผือ '!M74+'21.โนนสะอาด'!M74</f>
        <v>0</v>
      </c>
      <c r="N74" s="110">
        <f>+'1.อุดรธานี'!N74+'2.เพ็ญ'!N74+'3.ศรีธาตุ'!N74+'4.กุดจับ'!N74+'5.น้ำโสม กรอกมา 12 เดือน'!N74+'6.วังสามหมอ กรอกแค่ปี 69มา'!N74+'7.ไชยวาน'!N74+'8.ห้วยเกิ้ง กรอกแค่ปี 69มา'!N74+'9.ประจักษ์ศิลปาคม'!N74+'10.สร้างคอม กรอกแค่ปี 69มา'!N74+'11.ทุ่งฝน ใส่12เดือนมา'!N74+'12.นายูง กรอกแค่ปี 69มา'!N74+'13.หนองวัวซอ'!N74+'14.พิบูลย์รักษ์'!N74+'15.หนองหาน'!N74+'16.กุมภวาปี กรอกแค่ปี 69มา'!N74+'17.กู่แก้ว'!N74+'18.บ้านดุง กรอกแค่ปี 69มา'!N74+'19.หนองแสง กรอกแค่ปี 69มา'!N74+'20.บ้านผือ '!N74+'21.โนนสะอาด'!N74</f>
        <v>880</v>
      </c>
      <c r="O74" s="110">
        <f>+'1.อุดรธานี'!O74+'2.เพ็ญ'!O74+'3.ศรีธาตุ'!O74+'4.กุดจับ'!O74+'5.น้ำโสม กรอกมา 12 เดือน'!O74+'6.วังสามหมอ กรอกแค่ปี 69มา'!O74+'7.ไชยวาน'!O74+'8.ห้วยเกิ้ง กรอกแค่ปี 69มา'!O74+'9.ประจักษ์ศิลปาคม'!O74+'10.สร้างคอม กรอกแค่ปี 69มา'!O74+'11.ทุ่งฝน ใส่12เดือนมา'!O74+'12.นายูง กรอกแค่ปี 69มา'!O74+'13.หนองวัวซอ'!O74+'14.พิบูลย์รักษ์'!O74+'15.หนองหาน'!O74+'16.กุมภวาปี กรอกแค่ปี 69มา'!O74+'17.กู่แก้ว'!O74+'18.บ้านดุง กรอกแค่ปี 69มา'!O74+'19.หนองแสง กรอกแค่ปี 69มา'!O74+'20.บ้านผือ '!O74+'21.โนนสะอาด'!O74</f>
        <v>0</v>
      </c>
      <c r="P74" s="110">
        <f>+'1.อุดรธานี'!P74+'2.เพ็ญ'!P74+'3.ศรีธาตุ'!P74+'4.กุดจับ'!P74+'5.น้ำโสม กรอกมา 12 เดือน'!P74+'6.วังสามหมอ กรอกแค่ปี 69มา'!P74+'7.ไชยวาน'!P74+'8.ห้วยเกิ้ง กรอกแค่ปี 69มา'!P74+'9.ประจักษ์ศิลปาคม'!P74+'10.สร้างคอม กรอกแค่ปี 69มา'!P74+'11.ทุ่งฝน ใส่12เดือนมา'!P74+'12.นายูง กรอกแค่ปี 69มา'!P74+'13.หนองวัวซอ'!P74+'14.พิบูลย์รักษ์'!P74+'15.หนองหาน'!P74+'16.กุมภวาปี กรอกแค่ปี 69มา'!P74+'17.กู่แก้ว'!P74+'18.บ้านดุง กรอกแค่ปี 69มา'!P74+'19.หนองแสง กรอกแค่ปี 69มา'!P74+'20.บ้านผือ '!P74+'21.โนนสะอาด'!P74</f>
        <v>4938</v>
      </c>
      <c r="Q74" s="110">
        <f>+'1.อุดรธานี'!Q74+'2.เพ็ญ'!Q74+'3.ศรีธาตุ'!Q74+'4.กุดจับ'!Q74+'5.น้ำโสม กรอกมา 12 เดือน'!Q74+'6.วังสามหมอ กรอกแค่ปี 69มา'!Q74+'7.ไชยวาน'!Q74+'8.ห้วยเกิ้ง กรอกแค่ปี 69มา'!Q74+'9.ประจักษ์ศิลปาคม'!Q74+'10.สร้างคอม กรอกแค่ปี 69มา'!Q74+'11.ทุ่งฝน ใส่12เดือนมา'!Q74+'12.นายูง กรอกแค่ปี 69มา'!Q74+'13.หนองวัวซอ'!Q74+'14.พิบูลย์รักษ์'!Q74+'15.หนองหาน'!Q74+'16.กุมภวาปี กรอกแค่ปี 69มา'!Q74+'17.กู่แก้ว'!Q74+'18.บ้านดุง กรอกแค่ปี 69มา'!Q74+'19.หนองแสง กรอกแค่ปี 69มา'!Q74+'20.บ้านผือ '!Q74+'21.โนนสะอาด'!Q74</f>
        <v>0</v>
      </c>
      <c r="R74" s="110">
        <f>+'1.อุดรธานี'!R74+'2.เพ็ญ'!R74+'3.ศรีธาตุ'!R74+'4.กุดจับ'!R74+'5.น้ำโสม กรอกมา 12 เดือน'!R74+'6.วังสามหมอ กรอกแค่ปี 69มา'!R74+'7.ไชยวาน'!R74+'8.ห้วยเกิ้ง กรอกแค่ปี 69มา'!R74+'9.ประจักษ์ศิลปาคม'!R74+'10.สร้างคอม กรอกแค่ปี 69มา'!R74+'11.ทุ่งฝน ใส่12เดือนมา'!R74+'12.นายูง กรอกแค่ปี 69มา'!R74+'13.หนองวัวซอ'!R74+'14.พิบูลย์รักษ์'!R74+'15.หนองหาน'!R74+'16.กุมภวาปี กรอกแค่ปี 69มา'!R74+'17.กู่แก้ว'!R74+'18.บ้านดุง กรอกแค่ปี 69มา'!R74+'19.หนองแสง กรอกแค่ปี 69มา'!R74+'20.บ้านผือ '!R74+'21.โนนสะอาด'!R74</f>
        <v>1720</v>
      </c>
      <c r="S74" s="110">
        <f>+'1.อุดรธานี'!S74+'2.เพ็ญ'!S74+'3.ศรีธาตุ'!S74+'4.กุดจับ'!S74+'5.น้ำโสม กรอกมา 12 เดือน'!S74+'6.วังสามหมอ กรอกแค่ปี 69มา'!S74+'7.ไชยวาน'!S74+'8.ห้วยเกิ้ง กรอกแค่ปี 69มา'!S74+'9.ประจักษ์ศิลปาคม'!S74+'10.สร้างคอม กรอกแค่ปี 69มา'!S74+'11.ทุ่งฝน ใส่12เดือนมา'!S74+'12.นายูง กรอกแค่ปี 69มา'!S74+'13.หนองวัวซอ'!S74+'14.พิบูลย์รักษ์'!S74+'15.หนองหาน'!S74+'16.กุมภวาปี กรอกแค่ปี 69มา'!S74+'17.กู่แก้ว'!S74+'18.บ้านดุง กรอกแค่ปี 69มา'!S74+'19.หนองแสง กรอกแค่ปี 69มา'!S74+'20.บ้านผือ '!S74+'21.โนนสะอาด'!S74</f>
        <v>0</v>
      </c>
      <c r="T74" s="110">
        <f>+'1.อุดรธานี'!T74+'2.เพ็ญ'!T74+'3.ศรีธาตุ'!T74+'4.กุดจับ'!T74+'5.น้ำโสม กรอกมา 12 เดือน'!T74+'6.วังสามหมอ กรอกแค่ปี 69มา'!T74+'7.ไชยวาน'!T74+'8.ห้วยเกิ้ง กรอกแค่ปี 69มา'!T74+'9.ประจักษ์ศิลปาคม'!T74+'10.สร้างคอม กรอกแค่ปี 69มา'!T74+'11.ทุ่งฝน ใส่12เดือนมา'!T74+'12.นายูง กรอกแค่ปี 69มา'!T74+'13.หนองวัวซอ'!T74+'14.พิบูลย์รักษ์'!T74+'15.หนองหาน'!T74+'16.กุมภวาปี กรอกแค่ปี 69มา'!T74+'17.กู่แก้ว'!T74+'18.บ้านดุง กรอกแค่ปี 69มา'!T74+'19.หนองแสง กรอกแค่ปี 69มา'!T74+'20.บ้านผือ '!T74+'21.โนนสะอาด'!T74</f>
        <v>550</v>
      </c>
      <c r="U74" s="110">
        <f>+'1.อุดรธานี'!U74+'2.เพ็ญ'!U74+'3.ศรีธาตุ'!U74+'4.กุดจับ'!U74+'5.น้ำโสม กรอกมา 12 เดือน'!U74+'6.วังสามหมอ กรอกแค่ปี 69มา'!U74+'7.ไชยวาน'!U74+'8.ห้วยเกิ้ง กรอกแค่ปี 69มา'!U74+'9.ประจักษ์ศิลปาคม'!U74+'10.สร้างคอม กรอกแค่ปี 69มา'!U74+'11.ทุ่งฝน ใส่12เดือนมา'!U74+'12.นายูง กรอกแค่ปี 69มา'!U74+'13.หนองวัวซอ'!U74+'14.พิบูลย์รักษ์'!U74+'15.หนองหาน'!U74+'16.กุมภวาปี กรอกแค่ปี 69มา'!U74+'17.กู่แก้ว'!U74+'18.บ้านดุง กรอกแค่ปี 69มา'!U74+'19.หนองแสง กรอกแค่ปี 69มา'!U74+'20.บ้านผือ '!U74+'21.โนนสะอาด'!U74</f>
        <v>0</v>
      </c>
      <c r="V74" s="110">
        <f>+'1.อุดรธานี'!V74+'2.เพ็ญ'!V74+'3.ศรีธาตุ'!V74+'4.กุดจับ'!V74+'5.น้ำโสม กรอกมา 12 เดือน'!V74+'6.วังสามหมอ กรอกแค่ปี 69มา'!V74+'7.ไชยวาน'!V74+'8.ห้วยเกิ้ง กรอกแค่ปี 69มา'!V74+'9.ประจักษ์ศิลปาคม'!V74+'10.สร้างคอม กรอกแค่ปี 69มา'!V74+'11.ทุ่งฝน ใส่12เดือนมา'!V74+'12.นายูง กรอกแค่ปี 69มา'!V74+'13.หนองวัวซอ'!V74+'14.พิบูลย์รักษ์'!V74+'15.หนองหาน'!V74+'16.กุมภวาปี กรอกแค่ปี 69มา'!V74+'17.กู่แก้ว'!V74+'18.บ้านดุง กรอกแค่ปี 69มา'!V74+'19.หนองแสง กรอกแค่ปี 69มา'!V74+'20.บ้านผือ '!V74+'21.โนนสะอาด'!V74</f>
        <v>800</v>
      </c>
      <c r="W74" s="110">
        <f>+'1.อุดรธานี'!W74+'2.เพ็ญ'!W74+'3.ศรีธาตุ'!W74+'4.กุดจับ'!W74+'5.น้ำโสม กรอกมา 12 เดือน'!W74+'6.วังสามหมอ กรอกแค่ปี 69มา'!W74+'7.ไชยวาน'!W74+'8.ห้วยเกิ้ง กรอกแค่ปี 69มา'!W74+'9.ประจักษ์ศิลปาคม'!W74+'10.สร้างคอม กรอกแค่ปี 69มา'!W74+'11.ทุ่งฝน ใส่12เดือนมา'!W74+'12.นายูง กรอกแค่ปี 69มา'!W74+'13.หนองวัวซอ'!W74+'14.พิบูลย์รักษ์'!W74+'15.หนองหาน'!W74+'16.กุมภวาปี กรอกแค่ปี 69มา'!W74+'17.กู่แก้ว'!W74+'18.บ้านดุง กรอกแค่ปี 69มา'!W74+'19.หนองแสง กรอกแค่ปี 69มา'!W74+'20.บ้านผือ '!W74+'21.โนนสะอาด'!W74</f>
        <v>0</v>
      </c>
      <c r="X74" s="110">
        <f>+'1.อุดรธานี'!X74+'2.เพ็ญ'!X74+'3.ศรีธาตุ'!X74+'4.กุดจับ'!X74+'5.น้ำโสม กรอกมา 12 เดือน'!X74+'6.วังสามหมอ กรอกแค่ปี 69มา'!X74+'7.ไชยวาน'!X74+'8.ห้วยเกิ้ง กรอกแค่ปี 69มา'!X74+'9.ประจักษ์ศิลปาคม'!X74+'10.สร้างคอม กรอกแค่ปี 69มา'!X74+'11.ทุ่งฝน ใส่12เดือนมา'!X74+'12.นายูง กรอกแค่ปี 69มา'!X74+'13.หนองวัวซอ'!X74+'14.พิบูลย์รักษ์'!X74+'15.หนองหาน'!X74+'16.กุมภวาปี กรอกแค่ปี 69มา'!X74+'17.กู่แก้ว'!X74+'18.บ้านดุง กรอกแค่ปี 69มา'!X74+'19.หนองแสง กรอกแค่ปี 69มา'!X74+'20.บ้านผือ '!X74+'21.โนนสะอาด'!X74</f>
        <v>949</v>
      </c>
      <c r="Y74" s="110">
        <f>+'1.อุดรธานี'!Y74+'2.เพ็ญ'!Y74+'3.ศรีธาตุ'!Y74+'4.กุดจับ'!Y74+'5.น้ำโสม กรอกมา 12 เดือน'!Y74+'6.วังสามหมอ กรอกแค่ปี 69มา'!Y74+'7.ไชยวาน'!Y74+'8.ห้วยเกิ้ง กรอกแค่ปี 69มา'!Y74+'9.ประจักษ์ศิลปาคม'!Y74+'10.สร้างคอม กรอกแค่ปี 69มา'!Y74+'11.ทุ่งฝน ใส่12เดือนมา'!Y74+'12.นายูง กรอกแค่ปี 69มา'!Y74+'13.หนองวัวซอ'!Y74+'14.พิบูลย์รักษ์'!Y74+'15.หนองหาน'!Y74+'16.กุมภวาปี กรอกแค่ปี 69มา'!Y74+'17.กู่แก้ว'!Y74+'18.บ้านดุง กรอกแค่ปี 69มา'!Y74+'19.หนองแสง กรอกแค่ปี 69มา'!Y74+'20.บ้านผือ '!Y74+'21.โนนสะอาด'!Y74</f>
        <v>0</v>
      </c>
      <c r="Z74" s="110">
        <f>+'1.อุดรธานี'!Z74+'2.เพ็ญ'!Z74+'3.ศรีธาตุ'!Z74+'4.กุดจับ'!Z74+'5.น้ำโสม กรอกมา 12 เดือน'!Z74+'6.วังสามหมอ กรอกแค่ปี 69มา'!Z74+'7.ไชยวาน'!Z74+'8.ห้วยเกิ้ง กรอกแค่ปี 69มา'!Z74+'9.ประจักษ์ศิลปาคม'!Z74+'10.สร้างคอม กรอกแค่ปี 69มา'!Z74+'11.ทุ่งฝน ใส่12เดือนมา'!Z74+'12.นายูง กรอกแค่ปี 69มา'!Z74+'13.หนองวัวซอ'!Z74+'14.พิบูลย์รักษ์'!Z74+'15.หนองหาน'!Z74+'16.กุมภวาปี กรอกแค่ปี 69มา'!Z74+'17.กู่แก้ว'!Z74+'18.บ้านดุง กรอกแค่ปี 69มา'!Z74+'19.หนองแสง กรอกแค่ปี 69มา'!Z74+'20.บ้านผือ '!Z74+'21.โนนสะอาด'!Z74</f>
        <v>803</v>
      </c>
      <c r="AA74" s="110">
        <f>+'1.อุดรธานี'!AA74+'2.เพ็ญ'!AA74+'3.ศรีธาตุ'!AA74+'4.กุดจับ'!AA74+'5.น้ำโสม กรอกมา 12 เดือน'!AA74+'6.วังสามหมอ กรอกแค่ปี 69มา'!AA74+'7.ไชยวาน'!AA74+'8.ห้วยเกิ้ง กรอกแค่ปี 69มา'!AA74+'9.ประจักษ์ศิลปาคม'!AA74+'10.สร้างคอม กรอกแค่ปี 69มา'!AA74+'11.ทุ่งฝน ใส่12เดือนมา'!AA74+'12.นายูง กรอกแค่ปี 69มา'!AA74+'13.หนองวัวซอ'!AA74+'14.พิบูลย์รักษ์'!AA74+'15.หนองหาน'!AA74+'16.กุมภวาปี กรอกแค่ปี 69มา'!AA74+'17.กู่แก้ว'!AA74+'18.บ้านดุง กรอกแค่ปี 69มา'!AA74+'19.หนองแสง กรอกแค่ปี 69มา'!AA74+'20.บ้านผือ '!AA74+'21.โนนสะอาด'!AA74</f>
        <v>0</v>
      </c>
      <c r="AB74" s="110">
        <f>+'1.อุดรธานี'!AB74+'2.เพ็ญ'!AB74+'3.ศรีธาตุ'!AB74+'4.กุดจับ'!AB74+'5.น้ำโสม กรอกมา 12 เดือน'!AB74+'6.วังสามหมอ กรอกแค่ปี 69มา'!AB74+'7.ไชยวาน'!AB74+'8.ห้วยเกิ้ง กรอกแค่ปี 69มา'!AB74+'9.ประจักษ์ศิลปาคม'!AB74+'10.สร้างคอม กรอกแค่ปี 69มา'!AB74+'11.ทุ่งฝน ใส่12เดือนมา'!AB74+'12.นายูง กรอกแค่ปี 69มา'!AB74+'13.หนองวัวซอ'!AB74+'14.พิบูลย์รักษ์'!AB74+'15.หนองหาน'!AB74+'16.กุมภวาปี กรอกแค่ปี 69มา'!AB74+'17.กู่แก้ว'!AB74+'18.บ้านดุง กรอกแค่ปี 69มา'!AB74+'19.หนองแสง กรอกแค่ปี 69มา'!AB74+'20.บ้านผือ '!AB74+'21.โนนสะอาด'!AB74</f>
        <v>1250</v>
      </c>
      <c r="AC74" s="110">
        <f>+'1.อุดรธานี'!AC74+'2.เพ็ญ'!AC74+'3.ศรีธาตุ'!AC74+'4.กุดจับ'!AC74+'5.น้ำโสม กรอกมา 12 เดือน'!AC74+'6.วังสามหมอ กรอกแค่ปี 69มา'!AC74+'7.ไชยวาน'!AC74+'8.ห้วยเกิ้ง กรอกแค่ปี 69มา'!AC74+'9.ประจักษ์ศิลปาคม'!AC74+'10.สร้างคอม กรอกแค่ปี 69มา'!AC74+'11.ทุ่งฝน ใส่12เดือนมา'!AC74+'12.นายูง กรอกแค่ปี 69มา'!AC74+'13.หนองวัวซอ'!AC74+'14.พิบูลย์รักษ์'!AC74+'15.หนองหาน'!AC74+'16.กุมภวาปี กรอกแค่ปี 69มา'!AC74+'17.กู่แก้ว'!AC74+'18.บ้านดุง กรอกแค่ปี 69มา'!AC74+'19.หนองแสง กรอกแค่ปี 69มา'!AC74+'20.บ้านผือ '!AC74+'21.โนนสะอาด'!AC74</f>
        <v>0</v>
      </c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f>+'1.อุดรธานี'!E75+'2.เพ็ญ'!E75+'3.ศรีธาตุ'!E75+'4.กุดจับ'!E75+'5.น้ำโสม กรอกมา 12 เดือน'!E75+'6.วังสามหมอ กรอกแค่ปี 69มา'!E75+'7.ไชยวาน'!E75+'8.ห้วยเกิ้ง กรอกแค่ปี 69มา'!E75+'9.ประจักษ์ศิลปาคม'!E75+'10.สร้างคอม กรอกแค่ปี 69มา'!E75+'11.ทุ่งฝน ใส่12เดือนมา'!E75+'12.นายูง กรอกแค่ปี 69มา'!E75+'13.หนองวัวซอ'!E75+'14.พิบูลย์รักษ์'!E75+'15.หนองหาน'!E75+'16.กุมภวาปี กรอกแค่ปี 69มา'!E75+'17.กู่แก้ว'!E75+'18.บ้านดุง กรอกแค่ปี 69มา'!E75+'19.หนองแสง กรอกแค่ปี 69มา'!E75+'20.บ้านผือ '!E75+'21.โนนสะอาด'!E75</f>
        <v>43916407.939999998</v>
      </c>
      <c r="F75" s="110">
        <f>+'1.อุดรธานี'!F75+'2.เพ็ญ'!F75+'3.ศรีธาตุ'!F75+'4.กุดจับ'!F75+'5.น้ำโสม กรอกมา 12 เดือน'!F75+'6.วังสามหมอ กรอกแค่ปี 69มา'!F75+'7.ไชยวาน'!F75+'8.ห้วยเกิ้ง กรอกแค่ปี 69มา'!F75+'9.ประจักษ์ศิลปาคม'!F75+'10.สร้างคอม กรอกแค่ปี 69มา'!F75+'11.ทุ่งฝน ใส่12เดือนมา'!F75+'12.นายูง กรอกแค่ปี 69มา'!F75+'13.หนองวัวซอ'!F75+'14.พิบูลย์รักษ์'!F75+'15.หนองหาน'!F75+'16.กุมภวาปี กรอกแค่ปี 69มา'!F75+'17.กู่แก้ว'!F75+'18.บ้านดุง กรอกแค่ปี 69มา'!F75+'19.หนองแสง กรอกแค่ปี 69มา'!F75+'20.บ้านผือ '!F75+'21.โนนสะอาด'!F75</f>
        <v>3789276.37</v>
      </c>
      <c r="G75" s="110">
        <f>+'1.อุดรธานี'!G75+'2.เพ็ญ'!G75+'3.ศรีธาตุ'!G75+'4.กุดจับ'!G75+'5.น้ำโสม กรอกมา 12 เดือน'!G75+'6.วังสามหมอ กรอกแค่ปี 69มา'!G75+'7.ไชยวาน'!G75+'8.ห้วยเกิ้ง กรอกแค่ปี 69มา'!G75+'9.ประจักษ์ศิลปาคม'!G75+'10.สร้างคอม กรอกแค่ปี 69มา'!G75+'11.ทุ่งฝน ใส่12เดือนมา'!G75+'12.นายูง กรอกแค่ปี 69มา'!G75+'13.หนองวัวซอ'!G75+'14.พิบูลย์รักษ์'!G75+'15.หนองหาน'!G75+'16.กุมภวาปี กรอกแค่ปี 69มา'!G75+'17.กู่แก้ว'!G75+'18.บ้านดุง กรอกแค่ปี 69มา'!G75+'19.หนองแสง กรอกแค่ปี 69มา'!G75+'20.บ้านผือ '!G75+'21.โนนสะอาด'!G75</f>
        <v>15859773.739999998</v>
      </c>
      <c r="H75" s="110">
        <f>+'1.อุดรธานี'!H75+'2.เพ็ญ'!H75+'3.ศรีธาตุ'!H75+'4.กุดจับ'!H75+'5.น้ำโสม กรอกมา 12 เดือน'!H75+'6.วังสามหมอ กรอกแค่ปี 69มา'!H75+'7.ไชยวาน'!H75+'8.ห้วยเกิ้ง กรอกแค่ปี 69มา'!H75+'9.ประจักษ์ศิลปาคม'!H75+'10.สร้างคอม กรอกแค่ปี 69มา'!H75+'11.ทุ่งฝน ใส่12เดือนมา'!H75+'12.นายูง กรอกแค่ปี 69มา'!H75+'13.หนองวัวซอ'!H75+'14.พิบูลย์รักษ์'!H75+'15.หนองหาน'!H75+'16.กุมภวาปี กรอกแค่ปี 69มา'!H75+'17.กู่แก้ว'!H75+'18.บ้านดุง กรอกแค่ปี 69มา'!H75+'19.หนองแสง กรอกแค่ปี 69มา'!H75+'20.บ้านผือ '!H75+'21.โนนสะอาด'!H75</f>
        <v>379525.65</v>
      </c>
      <c r="I75" s="110">
        <f>+'1.อุดรธานี'!I75+'2.เพ็ญ'!I75+'3.ศรีธาตุ'!I75+'4.กุดจับ'!I75+'5.น้ำโสม กรอกมา 12 เดือน'!I75+'6.วังสามหมอ กรอกแค่ปี 69มา'!I75+'7.ไชยวาน'!I75+'8.ห้วยเกิ้ง กรอกแค่ปี 69มา'!I75+'9.ประจักษ์ศิลปาคม'!I75+'10.สร้างคอม กรอกแค่ปี 69มา'!I75+'11.ทุ่งฝน ใส่12เดือนมา'!I75+'12.นายูง กรอกแค่ปี 69มา'!I75+'13.หนองวัวซอ'!I75+'14.พิบูลย์รักษ์'!I75+'15.หนองหาน'!I75+'16.กุมภวาปี กรอกแค่ปี 69มา'!I75+'17.กู่แก้ว'!I75+'18.บ้านดุง กรอกแค่ปี 69มา'!I75+'19.หนองแสง กรอกแค่ปี 69มา'!I75+'20.บ้านผือ '!I75+'21.โนนสะอาด'!I75</f>
        <v>0</v>
      </c>
      <c r="J75" s="110">
        <f>+'1.อุดรธานี'!J75+'2.เพ็ญ'!J75+'3.ศรีธาตุ'!J75+'4.กุดจับ'!J75+'5.น้ำโสม กรอกมา 12 เดือน'!J75+'6.วังสามหมอ กรอกแค่ปี 69มา'!J75+'7.ไชยวาน'!J75+'8.ห้วยเกิ้ง กรอกแค่ปี 69มา'!J75+'9.ประจักษ์ศิลปาคม'!J75+'10.สร้างคอม กรอกแค่ปี 69มา'!J75+'11.ทุ่งฝน ใส่12เดือนมา'!J75+'12.นายูง กรอกแค่ปี 69มา'!J75+'13.หนองวัวซอ'!J75+'14.พิบูลย์รักษ์'!J75+'15.หนองหาน'!J75+'16.กุมภวาปี กรอกแค่ปี 69มา'!J75+'17.กู่แก้ว'!J75+'18.บ้านดุง กรอกแค่ปี 69มา'!J75+'19.หนองแสง กรอกแค่ปี 69มา'!J75+'20.บ้านผือ '!J75+'21.โนนสะอาด'!J75</f>
        <v>338575.65</v>
      </c>
      <c r="K75" s="110">
        <f>+'1.อุดรธานี'!K75+'2.เพ็ญ'!K75+'3.ศรีธาตุ'!K75+'4.กุดจับ'!K75+'5.น้ำโสม กรอกมา 12 เดือน'!K75+'6.วังสามหมอ กรอกแค่ปี 69มา'!K75+'7.ไชยวาน'!K75+'8.ห้วยเกิ้ง กรอกแค่ปี 69มา'!K75+'9.ประจักษ์ศิลปาคม'!K75+'10.สร้างคอม กรอกแค่ปี 69มา'!K75+'11.ทุ่งฝน ใส่12เดือนมา'!K75+'12.นายูง กรอกแค่ปี 69มา'!K75+'13.หนองวัวซอ'!K75+'14.พิบูลย์รักษ์'!K75+'15.หนองหาน'!K75+'16.กุมภวาปี กรอกแค่ปี 69มา'!K75+'17.กู่แก้ว'!K75+'18.บ้านดุง กรอกแค่ปี 69มา'!K75+'19.หนองแสง กรอกแค่ปี 69มา'!K75+'20.บ้านผือ '!K75+'21.โนนสะอาด'!K75</f>
        <v>0</v>
      </c>
      <c r="L75" s="110">
        <f>+'1.อุดรธานี'!L75+'2.เพ็ญ'!L75+'3.ศรีธาตุ'!L75+'4.กุดจับ'!L75+'5.น้ำโสม กรอกมา 12 เดือน'!L75+'6.วังสามหมอ กรอกแค่ปี 69มา'!L75+'7.ไชยวาน'!L75+'8.ห้วยเกิ้ง กรอกแค่ปี 69มา'!L75+'9.ประจักษ์ศิลปาคม'!L75+'10.สร้างคอม กรอกแค่ปี 69มา'!L75+'11.ทุ่งฝน ใส่12เดือนมา'!L75+'12.นายูง กรอกแค่ปี 69มา'!L75+'13.หนองวัวซอ'!L75+'14.พิบูลย์รักษ์'!L75+'15.หนองหาน'!L75+'16.กุมภวาปี กรอกแค่ปี 69มา'!L75+'17.กู่แก้ว'!L75+'18.บ้านดุง กรอกแค่ปี 69มา'!L75+'19.หนองแสง กรอกแค่ปี 69มา'!L75+'20.บ้านผือ '!L75+'21.โนนสะอาด'!L75</f>
        <v>336675.65</v>
      </c>
      <c r="M75" s="110">
        <f>+'1.อุดรธานี'!M75+'2.เพ็ญ'!M75+'3.ศรีธาตุ'!M75+'4.กุดจับ'!M75+'5.น้ำโสม กรอกมา 12 เดือน'!M75+'6.วังสามหมอ กรอกแค่ปี 69มา'!M75+'7.ไชยวาน'!M75+'8.ห้วยเกิ้ง กรอกแค่ปี 69มา'!M75+'9.ประจักษ์ศิลปาคม'!M75+'10.สร้างคอม กรอกแค่ปี 69มา'!M75+'11.ทุ่งฝน ใส่12เดือนมา'!M75+'12.นายูง กรอกแค่ปี 69มา'!M75+'13.หนองวัวซอ'!M75+'14.พิบูลย์รักษ์'!M75+'15.หนองหาน'!M75+'16.กุมภวาปี กรอกแค่ปี 69มา'!M75+'17.กู่แก้ว'!M75+'18.บ้านดุง กรอกแค่ปี 69มา'!M75+'19.หนองแสง กรอกแค่ปี 69มา'!M75+'20.บ้านผือ '!M75+'21.โนนสะอาด'!M75</f>
        <v>0</v>
      </c>
      <c r="N75" s="110">
        <f>+'1.อุดรธานี'!N75+'2.เพ็ญ'!N75+'3.ศรีธาตุ'!N75+'4.กุดจับ'!N75+'5.น้ำโสม กรอกมา 12 เดือน'!N75+'6.วังสามหมอ กรอกแค่ปี 69มา'!N75+'7.ไชยวาน'!N75+'8.ห้วยเกิ้ง กรอกแค่ปี 69มา'!N75+'9.ประจักษ์ศิลปาคม'!N75+'10.สร้างคอม กรอกแค่ปี 69มา'!N75+'11.ทุ่งฝน ใส่12เดือนมา'!N75+'12.นายูง กรอกแค่ปี 69มา'!N75+'13.หนองวัวซอ'!N75+'14.พิบูลย์รักษ์'!N75+'15.หนองหาน'!N75+'16.กุมภวาปี กรอกแค่ปี 69มา'!N75+'17.กู่แก้ว'!N75+'18.บ้านดุง กรอกแค่ปี 69มา'!N75+'19.หนองแสง กรอกแค่ปี 69มา'!N75+'20.บ้านผือ '!N75+'21.โนนสะอาด'!N75</f>
        <v>292895.65000000002</v>
      </c>
      <c r="O75" s="110">
        <f>+'1.อุดรธานี'!O75+'2.เพ็ญ'!O75+'3.ศรีธาตุ'!O75+'4.กุดจับ'!O75+'5.น้ำโสม กรอกมา 12 เดือน'!O75+'6.วังสามหมอ กรอกแค่ปี 69มา'!O75+'7.ไชยวาน'!O75+'8.ห้วยเกิ้ง กรอกแค่ปี 69มา'!O75+'9.ประจักษ์ศิลปาคม'!O75+'10.สร้างคอม กรอกแค่ปี 69มา'!O75+'11.ทุ่งฝน ใส่12เดือนมา'!O75+'12.นายูง กรอกแค่ปี 69มา'!O75+'13.หนองวัวซอ'!O75+'14.พิบูลย์รักษ์'!O75+'15.หนองหาน'!O75+'16.กุมภวาปี กรอกแค่ปี 69มา'!O75+'17.กู่แก้ว'!O75+'18.บ้านดุง กรอกแค่ปี 69มา'!O75+'19.หนองแสง กรอกแค่ปี 69มา'!O75+'20.บ้านผือ '!O75+'21.โนนสะอาด'!O75</f>
        <v>0</v>
      </c>
      <c r="P75" s="110">
        <f>+'1.อุดรธานี'!P75+'2.เพ็ญ'!P75+'3.ศรีธาตุ'!P75+'4.กุดจับ'!P75+'5.น้ำโสม กรอกมา 12 เดือน'!P75+'6.วังสามหมอ กรอกแค่ปี 69มา'!P75+'7.ไชยวาน'!P75+'8.ห้วยเกิ้ง กรอกแค่ปี 69มา'!P75+'9.ประจักษ์ศิลปาคม'!P75+'10.สร้างคอม กรอกแค่ปี 69มา'!P75+'11.ทุ่งฝน ใส่12เดือนมา'!P75+'12.นายูง กรอกแค่ปี 69มา'!P75+'13.หนองวัวซอ'!P75+'14.พิบูลย์รักษ์'!P75+'15.หนองหาน'!P75+'16.กุมภวาปี กรอกแค่ปี 69มา'!P75+'17.กู่แก้ว'!P75+'18.บ้านดุง กรอกแค่ปี 69มา'!P75+'19.หนองแสง กรอกแค่ปี 69มา'!P75+'20.บ้านผือ '!P75+'21.โนนสะอาด'!P75</f>
        <v>286095.65000000002</v>
      </c>
      <c r="Q75" s="110">
        <f>+'1.อุดรธานี'!Q75+'2.เพ็ญ'!Q75+'3.ศรีธาตุ'!Q75+'4.กุดจับ'!Q75+'5.น้ำโสม กรอกมา 12 เดือน'!Q75+'6.วังสามหมอ กรอกแค่ปี 69มา'!Q75+'7.ไชยวาน'!Q75+'8.ห้วยเกิ้ง กรอกแค่ปี 69มา'!Q75+'9.ประจักษ์ศิลปาคม'!Q75+'10.สร้างคอม กรอกแค่ปี 69มา'!Q75+'11.ทุ่งฝน ใส่12เดือนมา'!Q75+'12.นายูง กรอกแค่ปี 69มา'!Q75+'13.หนองวัวซอ'!Q75+'14.พิบูลย์รักษ์'!Q75+'15.หนองหาน'!Q75+'16.กุมภวาปี กรอกแค่ปี 69มา'!Q75+'17.กู่แก้ว'!Q75+'18.บ้านดุง กรอกแค่ปี 69มา'!Q75+'19.หนองแสง กรอกแค่ปี 69มา'!Q75+'20.บ้านผือ '!Q75+'21.โนนสะอาด'!Q75</f>
        <v>0</v>
      </c>
      <c r="R75" s="110">
        <f>+'1.อุดรธานี'!R75+'2.เพ็ญ'!R75+'3.ศรีธาตุ'!R75+'4.กุดจับ'!R75+'5.น้ำโสม กรอกมา 12 เดือน'!R75+'6.วังสามหมอ กรอกแค่ปี 69มา'!R75+'7.ไชยวาน'!R75+'8.ห้วยเกิ้ง กรอกแค่ปี 69มา'!R75+'9.ประจักษ์ศิลปาคม'!R75+'10.สร้างคอม กรอกแค่ปี 69มา'!R75+'11.ทุ่งฝน ใส่12เดือนมา'!R75+'12.นายูง กรอกแค่ปี 69มา'!R75+'13.หนองวัวซอ'!R75+'14.พิบูลย์รักษ์'!R75+'15.หนองหาน'!R75+'16.กุมภวาปี กรอกแค่ปี 69มา'!R75+'17.กู่แก้ว'!R75+'18.บ้านดุง กรอกแค่ปี 69มา'!R75+'19.หนองแสง กรอกแค่ปี 69มา'!R75+'20.บ้านผือ '!R75+'21.โนนสะอาด'!R75</f>
        <v>351190.65</v>
      </c>
      <c r="S75" s="110">
        <f>+'1.อุดรธานี'!S75+'2.เพ็ญ'!S75+'3.ศรีธาตุ'!S75+'4.กุดจับ'!S75+'5.น้ำโสม กรอกมา 12 เดือน'!S75+'6.วังสามหมอ กรอกแค่ปี 69มา'!S75+'7.ไชยวาน'!S75+'8.ห้วยเกิ้ง กรอกแค่ปี 69มา'!S75+'9.ประจักษ์ศิลปาคม'!S75+'10.สร้างคอม กรอกแค่ปี 69มา'!S75+'11.ทุ่งฝน ใส่12เดือนมา'!S75+'12.นายูง กรอกแค่ปี 69มา'!S75+'13.หนองวัวซอ'!S75+'14.พิบูลย์รักษ์'!S75+'15.หนองหาน'!S75+'16.กุมภวาปี กรอกแค่ปี 69มา'!S75+'17.กู่แก้ว'!S75+'18.บ้านดุง กรอกแค่ปี 69มา'!S75+'19.หนองแสง กรอกแค่ปี 69มา'!S75+'20.บ้านผือ '!S75+'21.โนนสะอาด'!S75</f>
        <v>0</v>
      </c>
      <c r="T75" s="110">
        <f>+'1.อุดรธานี'!T75+'2.เพ็ญ'!T75+'3.ศรีธาตุ'!T75+'4.กุดจับ'!T75+'5.น้ำโสม กรอกมา 12 เดือน'!T75+'6.วังสามหมอ กรอกแค่ปี 69มา'!T75+'7.ไชยวาน'!T75+'8.ห้วยเกิ้ง กรอกแค่ปี 69มา'!T75+'9.ประจักษ์ศิลปาคม'!T75+'10.สร้างคอม กรอกแค่ปี 69มา'!T75+'11.ทุ่งฝน ใส่12เดือนมา'!T75+'12.นายูง กรอกแค่ปี 69มา'!T75+'13.หนองวัวซอ'!T75+'14.พิบูลย์รักษ์'!T75+'15.หนองหาน'!T75+'16.กุมภวาปี กรอกแค่ปี 69มา'!T75+'17.กู่แก้ว'!T75+'18.บ้านดุง กรอกแค่ปี 69มา'!T75+'19.หนองแสง กรอกแค่ปี 69มา'!T75+'20.บ้านผือ '!T75+'21.โนนสะอาด'!T75</f>
        <v>351190.65</v>
      </c>
      <c r="U75" s="110">
        <f>+'1.อุดรธานี'!U75+'2.เพ็ญ'!U75+'3.ศรีธาตุ'!U75+'4.กุดจับ'!U75+'5.น้ำโสม กรอกมา 12 เดือน'!U75+'6.วังสามหมอ กรอกแค่ปี 69มา'!U75+'7.ไชยวาน'!U75+'8.ห้วยเกิ้ง กรอกแค่ปี 69มา'!U75+'9.ประจักษ์ศิลปาคม'!U75+'10.สร้างคอม กรอกแค่ปี 69มา'!U75+'11.ทุ่งฝน ใส่12เดือนมา'!U75+'12.นายูง กรอกแค่ปี 69มา'!U75+'13.หนองวัวซอ'!U75+'14.พิบูลย์รักษ์'!U75+'15.หนองหาน'!U75+'16.กุมภวาปี กรอกแค่ปี 69มา'!U75+'17.กู่แก้ว'!U75+'18.บ้านดุง กรอกแค่ปี 69มา'!U75+'19.หนองแสง กรอกแค่ปี 69มา'!U75+'20.บ้านผือ '!U75+'21.โนนสะอาด'!U75</f>
        <v>0</v>
      </c>
      <c r="V75" s="110">
        <f>+'1.อุดรธานี'!V75+'2.เพ็ญ'!V75+'3.ศรีธาตุ'!V75+'4.กุดจับ'!V75+'5.น้ำโสม กรอกมา 12 เดือน'!V75+'6.วังสามหมอ กรอกแค่ปี 69มา'!V75+'7.ไชยวาน'!V75+'8.ห้วยเกิ้ง กรอกแค่ปี 69มา'!V75+'9.ประจักษ์ศิลปาคม'!V75+'10.สร้างคอม กรอกแค่ปี 69มา'!V75+'11.ทุ่งฝน ใส่12เดือนมา'!V75+'12.นายูง กรอกแค่ปี 69มา'!V75+'13.หนองวัวซอ'!V75+'14.พิบูลย์รักษ์'!V75+'15.หนองหาน'!V75+'16.กุมภวาปี กรอกแค่ปี 69มา'!V75+'17.กู่แก้ว'!V75+'18.บ้านดุง กรอกแค่ปี 69มา'!V75+'19.หนองแสง กรอกแค่ปี 69มา'!V75+'20.บ้านผือ '!V75+'21.โนนสะอาด'!V75</f>
        <v>351307</v>
      </c>
      <c r="W75" s="110">
        <f>+'1.อุดรธานี'!W75+'2.เพ็ญ'!W75+'3.ศรีธาตุ'!W75+'4.กุดจับ'!W75+'5.น้ำโสม กรอกมา 12 เดือน'!W75+'6.วังสามหมอ กรอกแค่ปี 69มา'!W75+'7.ไชยวาน'!W75+'8.ห้วยเกิ้ง กรอกแค่ปี 69มา'!W75+'9.ประจักษ์ศิลปาคม'!W75+'10.สร้างคอม กรอกแค่ปี 69มา'!W75+'11.ทุ่งฝน ใส่12เดือนมา'!W75+'12.นายูง กรอกแค่ปี 69มา'!W75+'13.หนองวัวซอ'!W75+'14.พิบูลย์รักษ์'!W75+'15.หนองหาน'!W75+'16.กุมภวาปี กรอกแค่ปี 69มา'!W75+'17.กู่แก้ว'!W75+'18.บ้านดุง กรอกแค่ปี 69มา'!W75+'19.หนองแสง กรอกแค่ปี 69มา'!W75+'20.บ้านผือ '!W75+'21.โนนสะอาด'!W75</f>
        <v>0</v>
      </c>
      <c r="X75" s="110">
        <f>+'1.อุดรธานี'!X75+'2.เพ็ญ'!X75+'3.ศรีธาตุ'!X75+'4.กุดจับ'!X75+'5.น้ำโสม กรอกมา 12 เดือน'!X75+'6.วังสามหมอ กรอกแค่ปี 69มา'!X75+'7.ไชยวาน'!X75+'8.ห้วยเกิ้ง กรอกแค่ปี 69มา'!X75+'9.ประจักษ์ศิลปาคม'!X75+'10.สร้างคอม กรอกแค่ปี 69มา'!X75+'11.ทุ่งฝน ใส่12เดือนมา'!X75+'12.นายูง กรอกแค่ปี 69มา'!X75+'13.หนองวัวซอ'!X75+'14.พิบูลย์รักษ์'!X75+'15.หนองหาน'!X75+'16.กุมภวาปี กรอกแค่ปี 69มา'!X75+'17.กู่แก้ว'!X75+'18.บ้านดุง กรอกแค่ปี 69มา'!X75+'19.หนองแสง กรอกแค่ปี 69มา'!X75+'20.บ้านผือ '!X75+'21.โนนสะอาด'!X75</f>
        <v>351307</v>
      </c>
      <c r="Y75" s="110">
        <f>+'1.อุดรธานี'!Y75+'2.เพ็ญ'!Y75+'3.ศรีธาตุ'!Y75+'4.กุดจับ'!Y75+'5.น้ำโสม กรอกมา 12 เดือน'!Y75+'6.วังสามหมอ กรอกแค่ปี 69มา'!Y75+'7.ไชยวาน'!Y75+'8.ห้วยเกิ้ง กรอกแค่ปี 69มา'!Y75+'9.ประจักษ์ศิลปาคม'!Y75+'10.สร้างคอม กรอกแค่ปี 69มา'!Y75+'11.ทุ่งฝน ใส่12เดือนมา'!Y75+'12.นายูง กรอกแค่ปี 69มา'!Y75+'13.หนองวัวซอ'!Y75+'14.พิบูลย์รักษ์'!Y75+'15.หนองหาน'!Y75+'16.กุมภวาปี กรอกแค่ปี 69มา'!Y75+'17.กู่แก้ว'!Y75+'18.บ้านดุง กรอกแค่ปี 69มา'!Y75+'19.หนองแสง กรอกแค่ปี 69มา'!Y75+'20.บ้านผือ '!Y75+'21.โนนสะอาด'!Y75</f>
        <v>0</v>
      </c>
      <c r="Z75" s="110">
        <f>+'1.อุดรธานี'!Z75+'2.เพ็ญ'!Z75+'3.ศรีธาตุ'!Z75+'4.กุดจับ'!Z75+'5.น้ำโสม กรอกมา 12 เดือน'!Z75+'6.วังสามหมอ กรอกแค่ปี 69มา'!Z75+'7.ไชยวาน'!Z75+'8.ห้วยเกิ้ง กรอกแค่ปี 69มา'!Z75+'9.ประจักษ์ศิลปาคม'!Z75+'10.สร้างคอม กรอกแค่ปี 69มา'!Z75+'11.ทุ่งฝน ใส่12เดือนมา'!Z75+'12.นายูง กรอกแค่ปี 69มา'!Z75+'13.หนองวัวซอ'!Z75+'14.พิบูลย์รักษ์'!Z75+'15.หนองหาน'!Z75+'16.กุมภวาปี กรอกแค่ปี 69มา'!Z75+'17.กู่แก้ว'!Z75+'18.บ้านดุง กรอกแค่ปี 69มา'!Z75+'19.หนองแสง กรอกแค่ปี 69มา'!Z75+'20.บ้านผือ '!Z75+'21.โนนสะอาด'!Z75</f>
        <v>409557</v>
      </c>
      <c r="AA75" s="110">
        <f>+'1.อุดรธานี'!AA75+'2.เพ็ญ'!AA75+'3.ศรีธาตุ'!AA75+'4.กุดจับ'!AA75+'5.น้ำโสม กรอกมา 12 เดือน'!AA75+'6.วังสามหมอ กรอกแค่ปี 69มา'!AA75+'7.ไชยวาน'!AA75+'8.ห้วยเกิ้ง กรอกแค่ปี 69มา'!AA75+'9.ประจักษ์ศิลปาคม'!AA75+'10.สร้างคอม กรอกแค่ปี 69มา'!AA75+'11.ทุ่งฝน ใส่12เดือนมา'!AA75+'12.นายูง กรอกแค่ปี 69มา'!AA75+'13.หนองวัวซอ'!AA75+'14.พิบูลย์รักษ์'!AA75+'15.หนองหาน'!AA75+'16.กุมภวาปี กรอกแค่ปี 69มา'!AA75+'17.กู่แก้ว'!AA75+'18.บ้านดุง กรอกแค่ปี 69มา'!AA75+'19.หนองแสง กรอกแค่ปี 69มา'!AA75+'20.บ้านผือ '!AA75+'21.โนนสะอาด'!AA75</f>
        <v>0</v>
      </c>
      <c r="AB75" s="110">
        <f>+'1.อุดรธานี'!AB75+'2.เพ็ญ'!AB75+'3.ศรีธาตุ'!AB75+'4.กุดจับ'!AB75+'5.น้ำโสม กรอกมา 12 เดือน'!AB75+'6.วังสามหมอ กรอกแค่ปี 69มา'!AB75+'7.ไชยวาน'!AB75+'8.ห้วยเกิ้ง กรอกแค่ปี 69มา'!AB75+'9.ประจักษ์ศิลปาคม'!AB75+'10.สร้างคอม กรอกแค่ปี 69มา'!AB75+'11.ทุ่งฝน ใส่12เดือนมา'!AB75+'12.นายูง กรอกแค่ปี 69มา'!AB75+'13.หนองวัวซอ'!AB75+'14.พิบูลย์รักษ์'!AB75+'15.หนองหาน'!AB75+'16.กุมภวาปี กรอกแค่ปี 69มา'!AB75+'17.กู่แก้ว'!AB75+'18.บ้านดุง กรอกแค่ปี 69มา'!AB75+'19.หนองแสง กรอกแค่ปี 69มา'!AB75+'20.บ้านผือ '!AB75+'21.โนนสะอาด'!AB75</f>
        <v>511817</v>
      </c>
      <c r="AC75" s="110">
        <f>+'1.อุดรธานี'!AC75+'2.เพ็ญ'!AC75+'3.ศรีธาตุ'!AC75+'4.กุดจับ'!AC75+'5.น้ำโสม กรอกมา 12 เดือน'!AC75+'6.วังสามหมอ กรอกแค่ปี 69มา'!AC75+'7.ไชยวาน'!AC75+'8.ห้วยเกิ้ง กรอกแค่ปี 69มา'!AC75+'9.ประจักษ์ศิลปาคม'!AC75+'10.สร้างคอม กรอกแค่ปี 69มา'!AC75+'11.ทุ่งฝน ใส่12เดือนมา'!AC75+'12.นายูง กรอกแค่ปี 69มา'!AC75+'13.หนองวัวซอ'!AC75+'14.พิบูลย์รักษ์'!AC75+'15.หนองหาน'!AC75+'16.กุมภวาปี กรอกแค่ปี 69มา'!AC75+'17.กู่แก้ว'!AC75+'18.บ้านดุง กรอกแค่ปี 69มา'!AC75+'19.หนองแสง กรอกแค่ปี 69มา'!AC75+'20.บ้านผือ '!AC75+'21.โนนสะอาด'!AC75</f>
        <v>0</v>
      </c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f>+'1.อุดรธานี'!E77+'2.เพ็ญ'!E77+'3.ศรีธาตุ'!E77+'4.กุดจับ'!E77+'5.น้ำโสม กรอกมา 12 เดือน'!E77+'6.วังสามหมอ กรอกแค่ปี 69มา'!E77+'7.ไชยวาน'!E77+'8.ห้วยเกิ้ง กรอกแค่ปี 69มา'!E77+'9.ประจักษ์ศิลปาคม'!E77+'10.สร้างคอม กรอกแค่ปี 69มา'!E77+'11.ทุ่งฝน ใส่12เดือนมา'!E77+'12.นายูง กรอกแค่ปี 69มา'!E77+'13.หนองวัวซอ'!E77+'14.พิบูลย์รักษ์'!E77+'15.หนองหาน'!E77+'16.กุมภวาปี กรอกแค่ปี 69มา'!E77+'17.กู่แก้ว'!E77+'18.บ้านดุง กรอกแค่ปี 69มา'!E77+'19.หนองแสง กรอกแค่ปี 69มา'!E77+'20.บ้านผือ '!E77+'21.โนนสะอาด'!E77</f>
        <v>0</v>
      </c>
      <c r="F77" s="110" t="e">
        <f>+'1.อุดรธานี'!F77+'2.เพ็ญ'!F77+'3.ศรีธาตุ'!F77+'4.กุดจับ'!F77+'5.น้ำโสม กรอกมา 12 เดือน'!F77+'6.วังสามหมอ กรอกแค่ปี 69มา'!F77+'7.ไชยวาน'!F77+'8.ห้วยเกิ้ง กรอกแค่ปี 69มา'!F77+'9.ประจักษ์ศิลปาคม'!F77+'10.สร้างคอม กรอกแค่ปี 69มา'!F77+'11.ทุ่งฝน ใส่12เดือนมา'!F77+'12.นายูง กรอกแค่ปี 69มา'!F77+'13.หนองวัวซอ'!F77+'14.พิบูลย์รักษ์'!F77+'15.หนองหาน'!F77+'16.กุมภวาปี กรอกแค่ปี 69มา'!F77+'17.กู่แก้ว'!F77+'18.บ้านดุง กรอกแค่ปี 69มา'!F77+'19.หนองแสง กรอกแค่ปี 69มา'!F77+'20.บ้านผือ '!F77+'21.โนนสะอาด'!F77</f>
        <v>#VALUE!</v>
      </c>
      <c r="G77" s="110">
        <f>+'1.อุดรธานี'!G77+'2.เพ็ญ'!G77+'3.ศรีธาตุ'!G77+'4.กุดจับ'!G77+'5.น้ำโสม กรอกมา 12 เดือน'!G77+'6.วังสามหมอ กรอกแค่ปี 69มา'!G77+'7.ไชยวาน'!G77+'8.ห้วยเกิ้ง กรอกแค่ปี 69มา'!G77+'9.ประจักษ์ศิลปาคม'!G77+'10.สร้างคอม กรอกแค่ปี 69มา'!G77+'11.ทุ่งฝน ใส่12เดือนมา'!G77+'12.นายูง กรอกแค่ปี 69มา'!G77+'13.หนองวัวซอ'!G77+'14.พิบูลย์รักษ์'!G77+'15.หนองหาน'!G77+'16.กุมภวาปี กรอกแค่ปี 69มา'!G77+'17.กู่แก้ว'!G77+'18.บ้านดุง กรอกแค่ปี 69มา'!G77+'19.หนองแสง กรอกแค่ปี 69มา'!G77+'20.บ้านผือ '!G77+'21.โนนสะอาด'!G77</f>
        <v>0</v>
      </c>
      <c r="H77" s="110" t="e">
        <f>+'1.อุดรธานี'!H77+'2.เพ็ญ'!H77+'3.ศรีธาตุ'!H77+'4.กุดจับ'!H77+'5.น้ำโสม กรอกมา 12 เดือน'!H77+'6.วังสามหมอ กรอกแค่ปี 69มา'!H77+'7.ไชยวาน'!H77+'8.ห้วยเกิ้ง กรอกแค่ปี 69มา'!H77+'9.ประจักษ์ศิลปาคม'!H77+'10.สร้างคอม กรอกแค่ปี 69มา'!H77+'11.ทุ่งฝน ใส่12เดือนมา'!H77+'12.นายูง กรอกแค่ปี 69มา'!H77+'13.หนองวัวซอ'!H77+'14.พิบูลย์รักษ์'!H77+'15.หนองหาน'!H77+'16.กุมภวาปี กรอกแค่ปี 69มา'!H77+'17.กู่แก้ว'!H77+'18.บ้านดุง กรอกแค่ปี 69มา'!H77+'19.หนองแสง กรอกแค่ปี 69มา'!H77+'20.บ้านผือ '!H77+'21.โนนสะอาด'!H77</f>
        <v>#VALUE!</v>
      </c>
      <c r="I77" s="110">
        <f>+'1.อุดรธานี'!I77+'2.เพ็ญ'!I77+'3.ศรีธาตุ'!I77+'4.กุดจับ'!I77+'5.น้ำโสม กรอกมา 12 เดือน'!I77+'6.วังสามหมอ กรอกแค่ปี 69มา'!I77+'7.ไชยวาน'!I77+'8.ห้วยเกิ้ง กรอกแค่ปี 69มา'!I77+'9.ประจักษ์ศิลปาคม'!I77+'10.สร้างคอม กรอกแค่ปี 69มา'!I77+'11.ทุ่งฝน ใส่12เดือนมา'!I77+'12.นายูง กรอกแค่ปี 69มา'!I77+'13.หนองวัวซอ'!I77+'14.พิบูลย์รักษ์'!I77+'15.หนองหาน'!I77+'16.กุมภวาปี กรอกแค่ปี 69มา'!I77+'17.กู่แก้ว'!I77+'18.บ้านดุง กรอกแค่ปี 69มา'!I77+'19.หนองแสง กรอกแค่ปี 69มา'!I77+'20.บ้านผือ '!I77+'21.โนนสะอาด'!I77</f>
        <v>0</v>
      </c>
      <c r="J77" s="110" t="e">
        <f>+'1.อุดรธานี'!J77+'2.เพ็ญ'!J77+'3.ศรีธาตุ'!J77+'4.กุดจับ'!J77+'5.น้ำโสม กรอกมา 12 เดือน'!J77+'6.วังสามหมอ กรอกแค่ปี 69มา'!J77+'7.ไชยวาน'!J77+'8.ห้วยเกิ้ง กรอกแค่ปี 69มา'!J77+'9.ประจักษ์ศิลปาคม'!J77+'10.สร้างคอม กรอกแค่ปี 69มา'!J77+'11.ทุ่งฝน ใส่12เดือนมา'!J77+'12.นายูง กรอกแค่ปี 69มา'!J77+'13.หนองวัวซอ'!J77+'14.พิบูลย์รักษ์'!J77+'15.หนองหาน'!J77+'16.กุมภวาปี กรอกแค่ปี 69มา'!J77+'17.กู่แก้ว'!J77+'18.บ้านดุง กรอกแค่ปี 69มา'!J77+'19.หนองแสง กรอกแค่ปี 69มา'!J77+'20.บ้านผือ '!J77+'21.โนนสะอาด'!J77</f>
        <v>#VALUE!</v>
      </c>
      <c r="K77" s="110">
        <f>+'1.อุดรธานี'!K77+'2.เพ็ญ'!K77+'3.ศรีธาตุ'!K77+'4.กุดจับ'!K77+'5.น้ำโสม กรอกมา 12 เดือน'!K77+'6.วังสามหมอ กรอกแค่ปี 69มา'!K77+'7.ไชยวาน'!K77+'8.ห้วยเกิ้ง กรอกแค่ปี 69มา'!K77+'9.ประจักษ์ศิลปาคม'!K77+'10.สร้างคอม กรอกแค่ปี 69มา'!K77+'11.ทุ่งฝน ใส่12เดือนมา'!K77+'12.นายูง กรอกแค่ปี 69มา'!K77+'13.หนองวัวซอ'!K77+'14.พิบูลย์รักษ์'!K77+'15.หนองหาน'!K77+'16.กุมภวาปี กรอกแค่ปี 69มา'!K77+'17.กู่แก้ว'!K77+'18.บ้านดุง กรอกแค่ปี 69มา'!K77+'19.หนองแสง กรอกแค่ปี 69มา'!K77+'20.บ้านผือ '!K77+'21.โนนสะอาด'!K77</f>
        <v>0</v>
      </c>
      <c r="L77" s="110" t="e">
        <f>+'1.อุดรธานี'!L77+'2.เพ็ญ'!L77+'3.ศรีธาตุ'!L77+'4.กุดจับ'!L77+'5.น้ำโสม กรอกมา 12 เดือน'!L77+'6.วังสามหมอ กรอกแค่ปี 69มา'!L77+'7.ไชยวาน'!L77+'8.ห้วยเกิ้ง กรอกแค่ปี 69มา'!L77+'9.ประจักษ์ศิลปาคม'!L77+'10.สร้างคอม กรอกแค่ปี 69มา'!L77+'11.ทุ่งฝน ใส่12เดือนมา'!L77+'12.นายูง กรอกแค่ปี 69มา'!L77+'13.หนองวัวซอ'!L77+'14.พิบูลย์รักษ์'!L77+'15.หนองหาน'!L77+'16.กุมภวาปี กรอกแค่ปี 69มา'!L77+'17.กู่แก้ว'!L77+'18.บ้านดุง กรอกแค่ปี 69มา'!L77+'19.หนองแสง กรอกแค่ปี 69มา'!L77+'20.บ้านผือ '!L77+'21.โนนสะอาด'!L77</f>
        <v>#VALUE!</v>
      </c>
      <c r="M77" s="110">
        <f>+'1.อุดรธานี'!M77+'2.เพ็ญ'!M77+'3.ศรีธาตุ'!M77+'4.กุดจับ'!M77+'5.น้ำโสม กรอกมา 12 เดือน'!M77+'6.วังสามหมอ กรอกแค่ปี 69มา'!M77+'7.ไชยวาน'!M77+'8.ห้วยเกิ้ง กรอกแค่ปี 69มา'!M77+'9.ประจักษ์ศิลปาคม'!M77+'10.สร้างคอม กรอกแค่ปี 69มา'!M77+'11.ทุ่งฝน ใส่12เดือนมา'!M77+'12.นายูง กรอกแค่ปี 69มา'!M77+'13.หนองวัวซอ'!M77+'14.พิบูลย์รักษ์'!M77+'15.หนองหาน'!M77+'16.กุมภวาปี กรอกแค่ปี 69มา'!M77+'17.กู่แก้ว'!M77+'18.บ้านดุง กรอกแค่ปี 69มา'!M77+'19.หนองแสง กรอกแค่ปี 69มา'!M77+'20.บ้านผือ '!M77+'21.โนนสะอาด'!M77</f>
        <v>0</v>
      </c>
      <c r="N77" s="110" t="e">
        <f>+'1.อุดรธานี'!N77+'2.เพ็ญ'!N77+'3.ศรีธาตุ'!N77+'4.กุดจับ'!N77+'5.น้ำโสม กรอกมา 12 เดือน'!N77+'6.วังสามหมอ กรอกแค่ปี 69มา'!N77+'7.ไชยวาน'!N77+'8.ห้วยเกิ้ง กรอกแค่ปี 69มา'!N77+'9.ประจักษ์ศิลปาคม'!N77+'10.สร้างคอม กรอกแค่ปี 69มา'!N77+'11.ทุ่งฝน ใส่12เดือนมา'!N77+'12.นายูง กรอกแค่ปี 69มา'!N77+'13.หนองวัวซอ'!N77+'14.พิบูลย์รักษ์'!N77+'15.หนองหาน'!N77+'16.กุมภวาปี กรอกแค่ปี 69มา'!N77+'17.กู่แก้ว'!N77+'18.บ้านดุง กรอกแค่ปี 69มา'!N77+'19.หนองแสง กรอกแค่ปี 69มา'!N77+'20.บ้านผือ '!N77+'21.โนนสะอาด'!N77</f>
        <v>#VALUE!</v>
      </c>
      <c r="O77" s="110">
        <f>+'1.อุดรธานี'!O77+'2.เพ็ญ'!O77+'3.ศรีธาตุ'!O77+'4.กุดจับ'!O77+'5.น้ำโสม กรอกมา 12 เดือน'!O77+'6.วังสามหมอ กรอกแค่ปี 69มา'!O77+'7.ไชยวาน'!O77+'8.ห้วยเกิ้ง กรอกแค่ปี 69มา'!O77+'9.ประจักษ์ศิลปาคม'!O77+'10.สร้างคอม กรอกแค่ปี 69มา'!O77+'11.ทุ่งฝน ใส่12เดือนมา'!O77+'12.นายูง กรอกแค่ปี 69มา'!O77+'13.หนองวัวซอ'!O77+'14.พิบูลย์รักษ์'!O77+'15.หนองหาน'!O77+'16.กุมภวาปี กรอกแค่ปี 69มา'!O77+'17.กู่แก้ว'!O77+'18.บ้านดุง กรอกแค่ปี 69มา'!O77+'19.หนองแสง กรอกแค่ปี 69มา'!O77+'20.บ้านผือ '!O77+'21.โนนสะอาด'!O77</f>
        <v>0</v>
      </c>
      <c r="P77" s="110" t="e">
        <f>+'1.อุดรธานี'!P77+'2.เพ็ญ'!P77+'3.ศรีธาตุ'!P77+'4.กุดจับ'!P77+'5.น้ำโสม กรอกมา 12 เดือน'!P77+'6.วังสามหมอ กรอกแค่ปี 69มา'!P77+'7.ไชยวาน'!P77+'8.ห้วยเกิ้ง กรอกแค่ปี 69มา'!P77+'9.ประจักษ์ศิลปาคม'!P77+'10.สร้างคอม กรอกแค่ปี 69มา'!P77+'11.ทุ่งฝน ใส่12เดือนมา'!P77+'12.นายูง กรอกแค่ปี 69มา'!P77+'13.หนองวัวซอ'!P77+'14.พิบูลย์รักษ์'!P77+'15.หนองหาน'!P77+'16.กุมภวาปี กรอกแค่ปี 69มา'!P77+'17.กู่แก้ว'!P77+'18.บ้านดุง กรอกแค่ปี 69มา'!P77+'19.หนองแสง กรอกแค่ปี 69มา'!P77+'20.บ้านผือ '!P77+'21.โนนสะอาด'!P77</f>
        <v>#VALUE!</v>
      </c>
      <c r="Q77" s="110">
        <f>+'1.อุดรธานี'!Q77+'2.เพ็ญ'!Q77+'3.ศรีธาตุ'!Q77+'4.กุดจับ'!Q77+'5.น้ำโสม กรอกมา 12 เดือน'!Q77+'6.วังสามหมอ กรอกแค่ปี 69มา'!Q77+'7.ไชยวาน'!Q77+'8.ห้วยเกิ้ง กรอกแค่ปี 69มา'!Q77+'9.ประจักษ์ศิลปาคม'!Q77+'10.สร้างคอม กรอกแค่ปี 69มา'!Q77+'11.ทุ่งฝน ใส่12เดือนมา'!Q77+'12.นายูง กรอกแค่ปี 69มา'!Q77+'13.หนองวัวซอ'!Q77+'14.พิบูลย์รักษ์'!Q77+'15.หนองหาน'!Q77+'16.กุมภวาปี กรอกแค่ปี 69มา'!Q77+'17.กู่แก้ว'!Q77+'18.บ้านดุง กรอกแค่ปี 69มา'!Q77+'19.หนองแสง กรอกแค่ปี 69มา'!Q77+'20.บ้านผือ '!Q77+'21.โนนสะอาด'!Q77</f>
        <v>0</v>
      </c>
      <c r="R77" s="110" t="e">
        <f>+'1.อุดรธานี'!R77+'2.เพ็ญ'!R77+'3.ศรีธาตุ'!R77+'4.กุดจับ'!R77+'5.น้ำโสม กรอกมา 12 เดือน'!R77+'6.วังสามหมอ กรอกแค่ปี 69มา'!R77+'7.ไชยวาน'!R77+'8.ห้วยเกิ้ง กรอกแค่ปี 69มา'!R77+'9.ประจักษ์ศิลปาคม'!R77+'10.สร้างคอม กรอกแค่ปี 69มา'!R77+'11.ทุ่งฝน ใส่12เดือนมา'!R77+'12.นายูง กรอกแค่ปี 69มา'!R77+'13.หนองวัวซอ'!R77+'14.พิบูลย์รักษ์'!R77+'15.หนองหาน'!R77+'16.กุมภวาปี กรอกแค่ปี 69มา'!R77+'17.กู่แก้ว'!R77+'18.บ้านดุง กรอกแค่ปี 69มา'!R77+'19.หนองแสง กรอกแค่ปี 69มา'!R77+'20.บ้านผือ '!R77+'21.โนนสะอาด'!R77</f>
        <v>#VALUE!</v>
      </c>
      <c r="S77" s="110">
        <f>+'1.อุดรธานี'!S77+'2.เพ็ญ'!S77+'3.ศรีธาตุ'!S77+'4.กุดจับ'!S77+'5.น้ำโสม กรอกมา 12 เดือน'!S77+'6.วังสามหมอ กรอกแค่ปี 69มา'!S77+'7.ไชยวาน'!S77+'8.ห้วยเกิ้ง กรอกแค่ปี 69มา'!S77+'9.ประจักษ์ศิลปาคม'!S77+'10.สร้างคอม กรอกแค่ปี 69มา'!S77+'11.ทุ่งฝน ใส่12เดือนมา'!S77+'12.นายูง กรอกแค่ปี 69มา'!S77+'13.หนองวัวซอ'!S77+'14.พิบูลย์รักษ์'!S77+'15.หนองหาน'!S77+'16.กุมภวาปี กรอกแค่ปี 69มา'!S77+'17.กู่แก้ว'!S77+'18.บ้านดุง กรอกแค่ปี 69มา'!S77+'19.หนองแสง กรอกแค่ปี 69มา'!S77+'20.บ้านผือ '!S77+'21.โนนสะอาด'!S77</f>
        <v>0</v>
      </c>
      <c r="T77" s="110" t="e">
        <f>+'1.อุดรธานี'!T77+'2.เพ็ญ'!T77+'3.ศรีธาตุ'!T77+'4.กุดจับ'!T77+'5.น้ำโสม กรอกมา 12 เดือน'!T77+'6.วังสามหมอ กรอกแค่ปี 69มา'!T77+'7.ไชยวาน'!T77+'8.ห้วยเกิ้ง กรอกแค่ปี 69มา'!T77+'9.ประจักษ์ศิลปาคม'!T77+'10.สร้างคอม กรอกแค่ปี 69มา'!T77+'11.ทุ่งฝน ใส่12เดือนมา'!T77+'12.นายูง กรอกแค่ปี 69มา'!T77+'13.หนองวัวซอ'!T77+'14.พิบูลย์รักษ์'!T77+'15.หนองหาน'!T77+'16.กุมภวาปี กรอกแค่ปี 69มา'!T77+'17.กู่แก้ว'!T77+'18.บ้านดุง กรอกแค่ปี 69มา'!T77+'19.หนองแสง กรอกแค่ปี 69มา'!T77+'20.บ้านผือ '!T77+'21.โนนสะอาด'!T77</f>
        <v>#VALUE!</v>
      </c>
      <c r="U77" s="110">
        <f>+'1.อุดรธานี'!U77+'2.เพ็ญ'!U77+'3.ศรีธาตุ'!U77+'4.กุดจับ'!U77+'5.น้ำโสม กรอกมา 12 เดือน'!U77+'6.วังสามหมอ กรอกแค่ปี 69มา'!U77+'7.ไชยวาน'!U77+'8.ห้วยเกิ้ง กรอกแค่ปี 69มา'!U77+'9.ประจักษ์ศิลปาคม'!U77+'10.สร้างคอม กรอกแค่ปี 69มา'!U77+'11.ทุ่งฝน ใส่12เดือนมา'!U77+'12.นายูง กรอกแค่ปี 69มา'!U77+'13.หนองวัวซอ'!U77+'14.พิบูลย์รักษ์'!U77+'15.หนองหาน'!U77+'16.กุมภวาปี กรอกแค่ปี 69มา'!U77+'17.กู่แก้ว'!U77+'18.บ้านดุง กรอกแค่ปี 69มา'!U77+'19.หนองแสง กรอกแค่ปี 69มา'!U77+'20.บ้านผือ '!U77+'21.โนนสะอาด'!U77</f>
        <v>0</v>
      </c>
      <c r="V77" s="110" t="e">
        <f>+'1.อุดรธานี'!V77+'2.เพ็ญ'!V77+'3.ศรีธาตุ'!V77+'4.กุดจับ'!V77+'5.น้ำโสม กรอกมา 12 เดือน'!V77+'6.วังสามหมอ กรอกแค่ปี 69มา'!V77+'7.ไชยวาน'!V77+'8.ห้วยเกิ้ง กรอกแค่ปี 69มา'!V77+'9.ประจักษ์ศิลปาคม'!V77+'10.สร้างคอม กรอกแค่ปี 69มา'!V77+'11.ทุ่งฝน ใส่12เดือนมา'!V77+'12.นายูง กรอกแค่ปี 69มา'!V77+'13.หนองวัวซอ'!V77+'14.พิบูลย์รักษ์'!V77+'15.หนองหาน'!V77+'16.กุมภวาปี กรอกแค่ปี 69มา'!V77+'17.กู่แก้ว'!V77+'18.บ้านดุง กรอกแค่ปี 69มา'!V77+'19.หนองแสง กรอกแค่ปี 69มา'!V77+'20.บ้านผือ '!V77+'21.โนนสะอาด'!V77</f>
        <v>#VALUE!</v>
      </c>
      <c r="W77" s="110">
        <f>+'1.อุดรธานี'!W77+'2.เพ็ญ'!W77+'3.ศรีธาตุ'!W77+'4.กุดจับ'!W77+'5.น้ำโสม กรอกมา 12 เดือน'!W77+'6.วังสามหมอ กรอกแค่ปี 69มา'!W77+'7.ไชยวาน'!W77+'8.ห้วยเกิ้ง กรอกแค่ปี 69มา'!W77+'9.ประจักษ์ศิลปาคม'!W77+'10.สร้างคอม กรอกแค่ปี 69มา'!W77+'11.ทุ่งฝน ใส่12เดือนมา'!W77+'12.นายูง กรอกแค่ปี 69มา'!W77+'13.หนองวัวซอ'!W77+'14.พิบูลย์รักษ์'!W77+'15.หนองหาน'!W77+'16.กุมภวาปี กรอกแค่ปี 69มา'!W77+'17.กู่แก้ว'!W77+'18.บ้านดุง กรอกแค่ปี 69มา'!W77+'19.หนองแสง กรอกแค่ปี 69มา'!W77+'20.บ้านผือ '!W77+'21.โนนสะอาด'!W77</f>
        <v>0</v>
      </c>
      <c r="X77" s="110" t="e">
        <f>+'1.อุดรธานี'!X77+'2.เพ็ญ'!X77+'3.ศรีธาตุ'!X77+'4.กุดจับ'!X77+'5.น้ำโสม กรอกมา 12 เดือน'!X77+'6.วังสามหมอ กรอกแค่ปี 69มา'!X77+'7.ไชยวาน'!X77+'8.ห้วยเกิ้ง กรอกแค่ปี 69มา'!X77+'9.ประจักษ์ศิลปาคม'!X77+'10.สร้างคอม กรอกแค่ปี 69มา'!X77+'11.ทุ่งฝน ใส่12เดือนมา'!X77+'12.นายูง กรอกแค่ปี 69มา'!X77+'13.หนองวัวซอ'!X77+'14.พิบูลย์รักษ์'!X77+'15.หนองหาน'!X77+'16.กุมภวาปี กรอกแค่ปี 69มา'!X77+'17.กู่แก้ว'!X77+'18.บ้านดุง กรอกแค่ปี 69มา'!X77+'19.หนองแสง กรอกแค่ปี 69มา'!X77+'20.บ้านผือ '!X77+'21.โนนสะอาด'!X77</f>
        <v>#VALUE!</v>
      </c>
      <c r="Y77" s="110">
        <f>+'1.อุดรธานี'!Y77+'2.เพ็ญ'!Y77+'3.ศรีธาตุ'!Y77+'4.กุดจับ'!Y77+'5.น้ำโสม กรอกมา 12 เดือน'!Y77+'6.วังสามหมอ กรอกแค่ปี 69มา'!Y77+'7.ไชยวาน'!Y77+'8.ห้วยเกิ้ง กรอกแค่ปี 69มา'!Y77+'9.ประจักษ์ศิลปาคม'!Y77+'10.สร้างคอม กรอกแค่ปี 69มา'!Y77+'11.ทุ่งฝน ใส่12เดือนมา'!Y77+'12.นายูง กรอกแค่ปี 69มา'!Y77+'13.หนองวัวซอ'!Y77+'14.พิบูลย์รักษ์'!Y77+'15.หนองหาน'!Y77+'16.กุมภวาปี กรอกแค่ปี 69มา'!Y77+'17.กู่แก้ว'!Y77+'18.บ้านดุง กรอกแค่ปี 69มา'!Y77+'19.หนองแสง กรอกแค่ปี 69มา'!Y77+'20.บ้านผือ '!Y77+'21.โนนสะอาด'!Y77</f>
        <v>0</v>
      </c>
      <c r="Z77" s="110" t="e">
        <f>+'1.อุดรธานี'!Z77+'2.เพ็ญ'!Z77+'3.ศรีธาตุ'!Z77+'4.กุดจับ'!Z77+'5.น้ำโสม กรอกมา 12 เดือน'!Z77+'6.วังสามหมอ กรอกแค่ปี 69มา'!Z77+'7.ไชยวาน'!Z77+'8.ห้วยเกิ้ง กรอกแค่ปี 69มา'!Z77+'9.ประจักษ์ศิลปาคม'!Z77+'10.สร้างคอม กรอกแค่ปี 69มา'!Z77+'11.ทุ่งฝน ใส่12เดือนมา'!Z77+'12.นายูง กรอกแค่ปี 69มา'!Z77+'13.หนองวัวซอ'!Z77+'14.พิบูลย์รักษ์'!Z77+'15.หนองหาน'!Z77+'16.กุมภวาปี กรอกแค่ปี 69มา'!Z77+'17.กู่แก้ว'!Z77+'18.บ้านดุง กรอกแค่ปี 69มา'!Z77+'19.หนองแสง กรอกแค่ปี 69มา'!Z77+'20.บ้านผือ '!Z77+'21.โนนสะอาด'!Z77</f>
        <v>#VALUE!</v>
      </c>
      <c r="AA77" s="110">
        <f>+'1.อุดรธานี'!AA77+'2.เพ็ญ'!AA77+'3.ศรีธาตุ'!AA77+'4.กุดจับ'!AA77+'5.น้ำโสม กรอกมา 12 เดือน'!AA77+'6.วังสามหมอ กรอกแค่ปี 69มา'!AA77+'7.ไชยวาน'!AA77+'8.ห้วยเกิ้ง กรอกแค่ปี 69มา'!AA77+'9.ประจักษ์ศิลปาคม'!AA77+'10.สร้างคอม กรอกแค่ปี 69มา'!AA77+'11.ทุ่งฝน ใส่12เดือนมา'!AA77+'12.นายูง กรอกแค่ปี 69มา'!AA77+'13.หนองวัวซอ'!AA77+'14.พิบูลย์รักษ์'!AA77+'15.หนองหาน'!AA77+'16.กุมภวาปี กรอกแค่ปี 69มา'!AA77+'17.กู่แก้ว'!AA77+'18.บ้านดุง กรอกแค่ปี 69มา'!AA77+'19.หนองแสง กรอกแค่ปี 69มา'!AA77+'20.บ้านผือ '!AA77+'21.โนนสะอาด'!AA77</f>
        <v>0</v>
      </c>
      <c r="AB77" s="110" t="e">
        <f>+'1.อุดรธานี'!AB77+'2.เพ็ญ'!AB77+'3.ศรีธาตุ'!AB77+'4.กุดจับ'!AB77+'5.น้ำโสม กรอกมา 12 เดือน'!AB77+'6.วังสามหมอ กรอกแค่ปี 69มา'!AB77+'7.ไชยวาน'!AB77+'8.ห้วยเกิ้ง กรอกแค่ปี 69มา'!AB77+'9.ประจักษ์ศิลปาคม'!AB77+'10.สร้างคอม กรอกแค่ปี 69มา'!AB77+'11.ทุ่งฝน ใส่12เดือนมา'!AB77+'12.นายูง กรอกแค่ปี 69มา'!AB77+'13.หนองวัวซอ'!AB77+'14.พิบูลย์รักษ์'!AB77+'15.หนองหาน'!AB77+'16.กุมภวาปี กรอกแค่ปี 69มา'!AB77+'17.กู่แก้ว'!AB77+'18.บ้านดุง กรอกแค่ปี 69มา'!AB77+'19.หนองแสง กรอกแค่ปี 69มา'!AB77+'20.บ้านผือ '!AB77+'21.โนนสะอาด'!AB77</f>
        <v>#VALUE!</v>
      </c>
      <c r="AC77" s="110">
        <f>+'1.อุดรธานี'!AC77+'2.เพ็ญ'!AC77+'3.ศรีธาตุ'!AC77+'4.กุดจับ'!AC77+'5.น้ำโสม กรอกมา 12 เดือน'!AC77+'6.วังสามหมอ กรอกแค่ปี 69มา'!AC77+'7.ไชยวาน'!AC77+'8.ห้วยเกิ้ง กรอกแค่ปี 69มา'!AC77+'9.ประจักษ์ศิลปาคม'!AC77+'10.สร้างคอม กรอกแค่ปี 69มา'!AC77+'11.ทุ่งฝน ใส่12เดือนมา'!AC77+'12.นายูง กรอกแค่ปี 69มา'!AC77+'13.หนองวัวซอ'!AC77+'14.พิบูลย์รักษ์'!AC77+'15.หนองหาน'!AC77+'16.กุมภวาปี กรอกแค่ปี 69มา'!AC77+'17.กู่แก้ว'!AC77+'18.บ้านดุง กรอกแค่ปี 69มา'!AC77+'19.หนองแสง กรอกแค่ปี 69มา'!AC77+'20.บ้านผือ '!AC77+'21.โนนสะอาด'!AC77</f>
        <v>0</v>
      </c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f>+'1.อุดรธานี'!E78+'2.เพ็ญ'!E78+'3.ศรีธาตุ'!E78+'4.กุดจับ'!E78+'5.น้ำโสม กรอกมา 12 เดือน'!E78+'6.วังสามหมอ กรอกแค่ปี 69มา'!E78+'7.ไชยวาน'!E78+'8.ห้วยเกิ้ง กรอกแค่ปี 69มา'!E78+'9.ประจักษ์ศิลปาคม'!E78+'10.สร้างคอม กรอกแค่ปี 69มา'!E78+'11.ทุ่งฝน ใส่12เดือนมา'!E78+'12.นายูง กรอกแค่ปี 69มา'!E78+'13.หนองวัวซอ'!E78+'14.พิบูลย์รักษ์'!E78+'15.หนองหาน'!E78+'16.กุมภวาปี กรอกแค่ปี 69มา'!E78+'17.กู่แก้ว'!E78+'18.บ้านดุง กรอกแค่ปี 69มา'!E78+'19.หนองแสง กรอกแค่ปี 69มา'!E78+'20.บ้านผือ '!E78+'21.โนนสะอาด'!E78</f>
        <v>1445154917.1352293</v>
      </c>
      <c r="F78" s="110">
        <f>+'1.อุดรธานี'!F78+'2.เพ็ญ'!F78+'3.ศรีธาตุ'!F78+'4.กุดจับ'!F78+'5.น้ำโสม กรอกมา 12 เดือน'!F78+'6.วังสามหมอ กรอกแค่ปี 69มา'!F78+'7.ไชยวาน'!F78+'8.ห้วยเกิ้ง กรอกแค่ปี 69มา'!F78+'9.ประจักษ์ศิลปาคม'!F78+'10.สร้างคอม กรอกแค่ปี 69มา'!F78+'11.ทุ่งฝน ใส่12เดือนมา'!F78+'12.นายูง กรอกแค่ปี 69มา'!F78+'13.หนองวัวซอ'!F78+'14.พิบูลย์รักษ์'!F78+'15.หนองหาน'!F78+'16.กุมภวาปี กรอกแค่ปี 69มา'!F78+'17.กู่แก้ว'!F78+'18.บ้านดุง กรอกแค่ปี 69มา'!F78+'19.หนองแสง กรอกแค่ปี 69มา'!F78+'20.บ้านผือ '!F78+'21.โนนสะอาด'!F78</f>
        <v>169801315.17000002</v>
      </c>
      <c r="G78" s="110">
        <f>+'1.อุดรธานี'!G78+'2.เพ็ญ'!G78+'3.ศรีธาตุ'!G78+'4.กุดจับ'!G78+'5.น้ำโสม กรอกมา 12 เดือน'!G78+'6.วังสามหมอ กรอกแค่ปี 69มา'!G78+'7.ไชยวาน'!G78+'8.ห้วยเกิ้ง กรอกแค่ปี 69มา'!G78+'9.ประจักษ์ศิลปาคม'!G78+'10.สร้างคอม กรอกแค่ปี 69มา'!G78+'11.ทุ่งฝน ใส่12เดือนมา'!G78+'12.นายูง กรอกแค่ปี 69มา'!G78+'13.หนองวัวซอ'!G78+'14.พิบูลย์รักษ์'!G78+'15.หนองหาน'!G78+'16.กุมภวาปี กรอกแค่ปี 69มา'!G78+'17.กู่แก้ว'!G78+'18.บ้านดุง กรอกแค่ปี 69มา'!G78+'19.หนองแสง กรอกแค่ปี 69มา'!G78+'20.บ้านผือ '!G78+'21.โนนสะอาด'!G78</f>
        <v>516737117.2700001</v>
      </c>
      <c r="H78" s="110">
        <f>+'1.อุดรธานี'!H78+'2.เพ็ญ'!H78+'3.ศรีธาตุ'!H78+'4.กุดจับ'!H78+'5.น้ำโสม กรอกมา 12 เดือน'!H78+'6.วังสามหมอ กรอกแค่ปี 69มา'!H78+'7.ไชยวาน'!H78+'8.ห้วยเกิ้ง กรอกแค่ปี 69มา'!H78+'9.ประจักษ์ศิลปาคม'!H78+'10.สร้างคอม กรอกแค่ปี 69มา'!H78+'11.ทุ่งฝน ใส่12เดือนมา'!H78+'12.นายูง กรอกแค่ปี 69มา'!H78+'13.หนองวัวซอ'!H78+'14.พิบูลย์รักษ์'!H78+'15.หนองหาน'!H78+'16.กุมภวาปี กรอกแค่ปี 69มา'!H78+'17.กู่แก้ว'!H78+'18.บ้านดุง กรอกแค่ปี 69มา'!H78+'19.หนองแสง กรอกแค่ปี 69มา'!H78+'20.บ้านผือ '!H78+'21.โนนสะอาด'!H78</f>
        <v>64008212.170000002</v>
      </c>
      <c r="I78" s="110">
        <f>+'1.อุดรธานี'!I78+'2.เพ็ญ'!I78+'3.ศรีธาตุ'!I78+'4.กุดจับ'!I78+'5.น้ำโสม กรอกมา 12 เดือน'!I78+'6.วังสามหมอ กรอกแค่ปี 69มา'!I78+'7.ไชยวาน'!I78+'8.ห้วยเกิ้ง กรอกแค่ปี 69มา'!I78+'9.ประจักษ์ศิลปาคม'!I78+'10.สร้างคอม กรอกแค่ปี 69มา'!I78+'11.ทุ่งฝน ใส่12เดือนมา'!I78+'12.นายูง กรอกแค่ปี 69มา'!I78+'13.หนองวัวซอ'!I78+'14.พิบูลย์รักษ์'!I78+'15.หนองหาน'!I78+'16.กุมภวาปี กรอกแค่ปี 69มา'!I78+'17.กู่แก้ว'!I78+'18.บ้านดุง กรอกแค่ปี 69มา'!I78+'19.หนองแสง กรอกแค่ปี 69มา'!I78+'20.บ้านผือ '!I78+'21.โนนสะอาด'!I78</f>
        <v>0</v>
      </c>
      <c r="J78" s="110">
        <f>+'1.อุดรธานี'!J78+'2.เพ็ญ'!J78+'3.ศรีธาตุ'!J78+'4.กุดจับ'!J78+'5.น้ำโสม กรอกมา 12 เดือน'!J78+'6.วังสามหมอ กรอกแค่ปี 69มา'!J78+'7.ไชยวาน'!J78+'8.ห้วยเกิ้ง กรอกแค่ปี 69มา'!J78+'9.ประจักษ์ศิลปาคม'!J78+'10.สร้างคอม กรอกแค่ปี 69มา'!J78+'11.ทุ่งฝน ใส่12เดือนมา'!J78+'12.นายูง กรอกแค่ปี 69มา'!J78+'13.หนองวัวซอ'!J78+'14.พิบูลย์รักษ์'!J78+'15.หนองหาน'!J78+'16.กุมภวาปี กรอกแค่ปี 69มา'!J78+'17.กู่แก้ว'!J78+'18.บ้านดุง กรอกแค่ปี 69มา'!J78+'19.หนองแสง กรอกแค่ปี 69มา'!J78+'20.บ้านผือ '!J78+'21.โนนสะอาด'!J78</f>
        <v>74553443.769999996</v>
      </c>
      <c r="K78" s="110">
        <f>+'1.อุดรธานี'!K78+'2.เพ็ญ'!K78+'3.ศรีธาตุ'!K78+'4.กุดจับ'!K78+'5.น้ำโสม กรอกมา 12 เดือน'!K78+'6.วังสามหมอ กรอกแค่ปี 69มา'!K78+'7.ไชยวาน'!K78+'8.ห้วยเกิ้ง กรอกแค่ปี 69มา'!K78+'9.ประจักษ์ศิลปาคม'!K78+'10.สร้างคอม กรอกแค่ปี 69มา'!K78+'11.ทุ่งฝน ใส่12เดือนมา'!K78+'12.นายูง กรอกแค่ปี 69มา'!K78+'13.หนองวัวซอ'!K78+'14.พิบูลย์รักษ์'!K78+'15.หนองหาน'!K78+'16.กุมภวาปี กรอกแค่ปี 69มา'!K78+'17.กู่แก้ว'!K78+'18.บ้านดุง กรอกแค่ปี 69มา'!K78+'19.หนองแสง กรอกแค่ปี 69มา'!K78+'20.บ้านผือ '!K78+'21.โนนสะอาด'!K78</f>
        <v>0</v>
      </c>
      <c r="L78" s="110">
        <f>+'1.อุดรธานี'!L78+'2.เพ็ญ'!L78+'3.ศรีธาตุ'!L78+'4.กุดจับ'!L78+'5.น้ำโสม กรอกมา 12 เดือน'!L78+'6.วังสามหมอ กรอกแค่ปี 69มา'!L78+'7.ไชยวาน'!L78+'8.ห้วยเกิ้ง กรอกแค่ปี 69มา'!L78+'9.ประจักษ์ศิลปาคม'!L78+'10.สร้างคอม กรอกแค่ปี 69มา'!L78+'11.ทุ่งฝน ใส่12เดือนมา'!L78+'12.นายูง กรอกแค่ปี 69มา'!L78+'13.หนองวัวซอ'!L78+'14.พิบูลย์รักษ์'!L78+'15.หนองหาน'!L78+'16.กุมภวาปี กรอกแค่ปี 69มา'!L78+'17.กู่แก้ว'!L78+'18.บ้านดุง กรอกแค่ปี 69มา'!L78+'19.หนองแสง กรอกแค่ปี 69มา'!L78+'20.บ้านผือ '!L78+'21.โนนสะอาด'!L78</f>
        <v>63796683.659999996</v>
      </c>
      <c r="M78" s="110">
        <f>+'1.อุดรธานี'!M78+'2.เพ็ญ'!M78+'3.ศรีธาตุ'!M78+'4.กุดจับ'!M78+'5.น้ำโสม กรอกมา 12 เดือน'!M78+'6.วังสามหมอ กรอกแค่ปี 69มา'!M78+'7.ไชยวาน'!M78+'8.ห้วยเกิ้ง กรอกแค่ปี 69มา'!M78+'9.ประจักษ์ศิลปาคม'!M78+'10.สร้างคอม กรอกแค่ปี 69มา'!M78+'11.ทุ่งฝน ใส่12เดือนมา'!M78+'12.นายูง กรอกแค่ปี 69มา'!M78+'13.หนองวัวซอ'!M78+'14.พิบูลย์รักษ์'!M78+'15.หนองหาน'!M78+'16.กุมภวาปี กรอกแค่ปี 69มา'!M78+'17.กู่แก้ว'!M78+'18.บ้านดุง กรอกแค่ปี 69มา'!M78+'19.หนองแสง กรอกแค่ปี 69มา'!M78+'20.บ้านผือ '!M78+'21.โนนสะอาด'!M78</f>
        <v>0</v>
      </c>
      <c r="N78" s="110">
        <f>+'1.อุดรธานี'!N78+'2.เพ็ญ'!N78+'3.ศรีธาตุ'!N78+'4.กุดจับ'!N78+'5.น้ำโสม กรอกมา 12 เดือน'!N78+'6.วังสามหมอ กรอกแค่ปี 69มา'!N78+'7.ไชยวาน'!N78+'8.ห้วยเกิ้ง กรอกแค่ปี 69มา'!N78+'9.ประจักษ์ศิลปาคม'!N78+'10.สร้างคอม กรอกแค่ปี 69มา'!N78+'11.ทุ่งฝน ใส่12เดือนมา'!N78+'12.นายูง กรอกแค่ปี 69มา'!N78+'13.หนองวัวซอ'!N78+'14.พิบูลย์รักษ์'!N78+'15.หนองหาน'!N78+'16.กุมภวาปี กรอกแค่ปี 69มา'!N78+'17.กู่แก้ว'!N78+'18.บ้านดุง กรอกแค่ปี 69มา'!N78+'19.หนองแสง กรอกแค่ปี 69มา'!N78+'20.บ้านผือ '!N78+'21.โนนสะอาด'!N78</f>
        <v>73161609.730000004</v>
      </c>
      <c r="O78" s="110">
        <f>+'1.อุดรธานี'!O78+'2.เพ็ญ'!O78+'3.ศรีธาตุ'!O78+'4.กุดจับ'!O78+'5.น้ำโสม กรอกมา 12 เดือน'!O78+'6.วังสามหมอ กรอกแค่ปี 69มา'!O78+'7.ไชยวาน'!O78+'8.ห้วยเกิ้ง กรอกแค่ปี 69มา'!O78+'9.ประจักษ์ศิลปาคม'!O78+'10.สร้างคอม กรอกแค่ปี 69มา'!O78+'11.ทุ่งฝน ใส่12เดือนมา'!O78+'12.นายูง กรอกแค่ปี 69มา'!O78+'13.หนองวัวซอ'!O78+'14.พิบูลย์รักษ์'!O78+'15.หนองหาน'!O78+'16.กุมภวาปี กรอกแค่ปี 69มา'!O78+'17.กู่แก้ว'!O78+'18.บ้านดุง กรอกแค่ปี 69มา'!O78+'19.หนองแสง กรอกแค่ปี 69มา'!O78+'20.บ้านผือ '!O78+'21.โนนสะอาด'!O78</f>
        <v>0</v>
      </c>
      <c r="P78" s="110">
        <f>+'1.อุดรธานี'!P78+'2.เพ็ญ'!P78+'3.ศรีธาตุ'!P78+'4.กุดจับ'!P78+'5.น้ำโสม กรอกมา 12 เดือน'!P78+'6.วังสามหมอ กรอกแค่ปี 69มา'!P78+'7.ไชยวาน'!P78+'8.ห้วยเกิ้ง กรอกแค่ปี 69มา'!P78+'9.ประจักษ์ศิลปาคม'!P78+'10.สร้างคอม กรอกแค่ปี 69มา'!P78+'11.ทุ่งฝน ใส่12เดือนมา'!P78+'12.นายูง กรอกแค่ปี 69มา'!P78+'13.หนองวัวซอ'!P78+'14.พิบูลย์รักษ์'!P78+'15.หนองหาน'!P78+'16.กุมภวาปี กรอกแค่ปี 69มา'!P78+'17.กู่แก้ว'!P78+'18.บ้านดุง กรอกแค่ปี 69มา'!P78+'19.หนองแสง กรอกแค่ปี 69มา'!P78+'20.บ้านผือ '!P78+'21.โนนสะอาด'!P78</f>
        <v>72418742.079999998</v>
      </c>
      <c r="Q78" s="110">
        <f>+'1.อุดรธานี'!Q78+'2.เพ็ญ'!Q78+'3.ศรีธาตุ'!Q78+'4.กุดจับ'!Q78+'5.น้ำโสม กรอกมา 12 เดือน'!Q78+'6.วังสามหมอ กรอกแค่ปี 69มา'!Q78+'7.ไชยวาน'!Q78+'8.ห้วยเกิ้ง กรอกแค่ปี 69มา'!Q78+'9.ประจักษ์ศิลปาคม'!Q78+'10.สร้างคอม กรอกแค่ปี 69มา'!Q78+'11.ทุ่งฝน ใส่12เดือนมา'!Q78+'12.นายูง กรอกแค่ปี 69มา'!Q78+'13.หนองวัวซอ'!Q78+'14.พิบูลย์รักษ์'!Q78+'15.หนองหาน'!Q78+'16.กุมภวาปี กรอกแค่ปี 69มา'!Q78+'17.กู่แก้ว'!Q78+'18.บ้านดุง กรอกแค่ปี 69มา'!Q78+'19.หนองแสง กรอกแค่ปี 69มา'!Q78+'20.บ้านผือ '!Q78+'21.โนนสะอาด'!Q78</f>
        <v>0</v>
      </c>
      <c r="R78" s="110">
        <f>+'1.อุดรธานี'!R78+'2.เพ็ญ'!R78+'3.ศรีธาตุ'!R78+'4.กุดจับ'!R78+'5.น้ำโสม กรอกมา 12 เดือน'!R78+'6.วังสามหมอ กรอกแค่ปี 69มา'!R78+'7.ไชยวาน'!R78+'8.ห้วยเกิ้ง กรอกแค่ปี 69มา'!R78+'9.ประจักษ์ศิลปาคม'!R78+'10.สร้างคอม กรอกแค่ปี 69มา'!R78+'11.ทุ่งฝน ใส่12เดือนมา'!R78+'12.นายูง กรอกแค่ปี 69มา'!R78+'13.หนองวัวซอ'!R78+'14.พิบูลย์รักษ์'!R78+'15.หนองหาน'!R78+'16.กุมภวาปี กรอกแค่ปี 69มา'!R78+'17.กู่แก้ว'!R78+'18.บ้านดุง กรอกแค่ปี 69มา'!R78+'19.หนองแสง กรอกแค่ปี 69มา'!R78+'20.บ้านผือ '!R78+'21.โนนสะอาด'!R78</f>
        <v>66217796.609999999</v>
      </c>
      <c r="S78" s="110">
        <f>+'1.อุดรธานี'!S78+'2.เพ็ญ'!S78+'3.ศรีธาตุ'!S78+'4.กุดจับ'!S78+'5.น้ำโสม กรอกมา 12 เดือน'!S78+'6.วังสามหมอ กรอกแค่ปี 69มา'!S78+'7.ไชยวาน'!S78+'8.ห้วยเกิ้ง กรอกแค่ปี 69มา'!S78+'9.ประจักษ์ศิลปาคม'!S78+'10.สร้างคอม กรอกแค่ปี 69มา'!S78+'11.ทุ่งฝน ใส่12เดือนมา'!S78+'12.นายูง กรอกแค่ปี 69มา'!S78+'13.หนองวัวซอ'!S78+'14.พิบูลย์รักษ์'!S78+'15.หนองหาน'!S78+'16.กุมภวาปี กรอกแค่ปี 69มา'!S78+'17.กู่แก้ว'!S78+'18.บ้านดุง กรอกแค่ปี 69มา'!S78+'19.หนองแสง กรอกแค่ปี 69มา'!S78+'20.บ้านผือ '!S78+'21.โนนสะอาด'!S78</f>
        <v>0</v>
      </c>
      <c r="T78" s="110">
        <f>+'1.อุดรธานี'!T78+'2.เพ็ญ'!T78+'3.ศรีธาตุ'!T78+'4.กุดจับ'!T78+'5.น้ำโสม กรอกมา 12 เดือน'!T78+'6.วังสามหมอ กรอกแค่ปี 69มา'!T78+'7.ไชยวาน'!T78+'8.ห้วยเกิ้ง กรอกแค่ปี 69มา'!T78+'9.ประจักษ์ศิลปาคม'!T78+'10.สร้างคอม กรอกแค่ปี 69มา'!T78+'11.ทุ่งฝน ใส่12เดือนมา'!T78+'12.นายูง กรอกแค่ปี 69มา'!T78+'13.หนองวัวซอ'!T78+'14.พิบูลย์รักษ์'!T78+'15.หนองหาน'!T78+'16.กุมภวาปี กรอกแค่ปี 69มา'!T78+'17.กู่แก้ว'!T78+'18.บ้านดุง กรอกแค่ปี 69มา'!T78+'19.หนองแสง กรอกแค่ปี 69มา'!T78+'20.บ้านผือ '!T78+'21.โนนสะอาด'!T78</f>
        <v>59926327.759999998</v>
      </c>
      <c r="U78" s="110">
        <f>+'1.อุดรธานี'!U78+'2.เพ็ญ'!U78+'3.ศรีธาตุ'!U78+'4.กุดจับ'!U78+'5.น้ำโสม กรอกมา 12 เดือน'!U78+'6.วังสามหมอ กรอกแค่ปี 69มา'!U78+'7.ไชยวาน'!U78+'8.ห้วยเกิ้ง กรอกแค่ปี 69มา'!U78+'9.ประจักษ์ศิลปาคม'!U78+'10.สร้างคอม กรอกแค่ปี 69มา'!U78+'11.ทุ่งฝน ใส่12เดือนมา'!U78+'12.นายูง กรอกแค่ปี 69มา'!U78+'13.หนองวัวซอ'!U78+'14.พิบูลย์รักษ์'!U78+'15.หนองหาน'!U78+'16.กุมภวาปี กรอกแค่ปี 69มา'!U78+'17.กู่แก้ว'!U78+'18.บ้านดุง กรอกแค่ปี 69มา'!U78+'19.หนองแสง กรอกแค่ปี 69มา'!U78+'20.บ้านผือ '!U78+'21.โนนสะอาด'!U78</f>
        <v>0</v>
      </c>
      <c r="V78" s="110">
        <f>+'1.อุดรธานี'!V78+'2.เพ็ญ'!V78+'3.ศรีธาตุ'!V78+'4.กุดจับ'!V78+'5.น้ำโสม กรอกมา 12 เดือน'!V78+'6.วังสามหมอ กรอกแค่ปี 69มา'!V78+'7.ไชยวาน'!V78+'8.ห้วยเกิ้ง กรอกแค่ปี 69มา'!V78+'9.ประจักษ์ศิลปาคม'!V78+'10.สร้างคอม กรอกแค่ปี 69มา'!V78+'11.ทุ่งฝน ใส่12เดือนมา'!V78+'12.นายูง กรอกแค่ปี 69มา'!V78+'13.หนองวัวซอ'!V78+'14.พิบูลย์รักษ์'!V78+'15.หนองหาน'!V78+'16.กุมภวาปี กรอกแค่ปี 69มา'!V78+'17.กู่แก้ว'!V78+'18.บ้านดุง กรอกแค่ปี 69มา'!V78+'19.หนองแสง กรอกแค่ปี 69มา'!V78+'20.บ้านผือ '!V78+'21.โนนสะอาด'!V78</f>
        <v>58090489.170000002</v>
      </c>
      <c r="W78" s="110">
        <f>+'1.อุดรธานี'!W78+'2.เพ็ญ'!W78+'3.ศรีธาตุ'!W78+'4.กุดจับ'!W78+'5.น้ำโสม กรอกมา 12 เดือน'!W78+'6.วังสามหมอ กรอกแค่ปี 69มา'!W78+'7.ไชยวาน'!W78+'8.ห้วยเกิ้ง กรอกแค่ปี 69มา'!W78+'9.ประจักษ์ศิลปาคม'!W78+'10.สร้างคอม กรอกแค่ปี 69มา'!W78+'11.ทุ่งฝน ใส่12เดือนมา'!W78+'12.นายูง กรอกแค่ปี 69มา'!W78+'13.หนองวัวซอ'!W78+'14.พิบูลย์รักษ์'!W78+'15.หนองหาน'!W78+'16.กุมภวาปี กรอกแค่ปี 69มา'!W78+'17.กู่แก้ว'!W78+'18.บ้านดุง กรอกแค่ปี 69มา'!W78+'19.หนองแสง กรอกแค่ปี 69มา'!W78+'20.บ้านผือ '!W78+'21.โนนสะอาด'!W78</f>
        <v>0</v>
      </c>
      <c r="X78" s="110">
        <f>+'1.อุดรธานี'!X78+'2.เพ็ญ'!X78+'3.ศรีธาตุ'!X78+'4.กุดจับ'!X78+'5.น้ำโสม กรอกมา 12 เดือน'!X78+'6.วังสามหมอ กรอกแค่ปี 69มา'!X78+'7.ไชยวาน'!X78+'8.ห้วยเกิ้ง กรอกแค่ปี 69มา'!X78+'9.ประจักษ์ศิลปาคม'!X78+'10.สร้างคอม กรอกแค่ปี 69มา'!X78+'11.ทุ่งฝน ใส่12เดือนมา'!X78+'12.นายูง กรอกแค่ปี 69มา'!X78+'13.หนองวัวซอ'!X78+'14.พิบูลย์รักษ์'!X78+'15.หนองหาน'!X78+'16.กุมภวาปี กรอกแค่ปี 69มา'!X78+'17.กู่แก้ว'!X78+'18.บ้านดุง กรอกแค่ปี 69มา'!X78+'19.หนองแสง กรอกแค่ปี 69มา'!X78+'20.บ้านผือ '!X78+'21.โนนสะอาด'!X78</f>
        <v>49323008.390000001</v>
      </c>
      <c r="Y78" s="110">
        <f>+'1.อุดรธานี'!Y78+'2.เพ็ญ'!Y78+'3.ศรีธาตุ'!Y78+'4.กุดจับ'!Y78+'5.น้ำโสม กรอกมา 12 เดือน'!Y78+'6.วังสามหมอ กรอกแค่ปี 69มา'!Y78+'7.ไชยวาน'!Y78+'8.ห้วยเกิ้ง กรอกแค่ปี 69มา'!Y78+'9.ประจักษ์ศิลปาคม'!Y78+'10.สร้างคอม กรอกแค่ปี 69มา'!Y78+'11.ทุ่งฝน ใส่12เดือนมา'!Y78+'12.นายูง กรอกแค่ปี 69มา'!Y78+'13.หนองวัวซอ'!Y78+'14.พิบูลย์รักษ์'!Y78+'15.หนองหาน'!Y78+'16.กุมภวาปี กรอกแค่ปี 69มา'!Y78+'17.กู่แก้ว'!Y78+'18.บ้านดุง กรอกแค่ปี 69มา'!Y78+'19.หนองแสง กรอกแค่ปี 69มา'!Y78+'20.บ้านผือ '!Y78+'21.โนนสะอาด'!Y78</f>
        <v>0</v>
      </c>
      <c r="Z78" s="110">
        <f>+'1.อุดรธานี'!Z78+'2.เพ็ญ'!Z78+'3.ศรีธาตุ'!Z78+'4.กุดจับ'!Z78+'5.น้ำโสม กรอกมา 12 เดือน'!Z78+'6.วังสามหมอ กรอกแค่ปี 69มา'!Z78+'7.ไชยวาน'!Z78+'8.ห้วยเกิ้ง กรอกแค่ปี 69มา'!Z78+'9.ประจักษ์ศิลปาคม'!Z78+'10.สร้างคอม กรอกแค่ปี 69มา'!Z78+'11.ทุ่งฝน ใส่12เดือนมา'!Z78+'12.นายูง กรอกแค่ปี 69มา'!Z78+'13.หนองวัวซอ'!Z78+'14.พิบูลย์รักษ์'!Z78+'15.หนองหาน'!Z78+'16.กุมภวาปี กรอกแค่ปี 69มา'!Z78+'17.กู่แก้ว'!Z78+'18.บ้านดุง กรอกแค่ปี 69มา'!Z78+'19.หนองแสง กรอกแค่ปี 69มา'!Z78+'20.บ้านผือ '!Z78+'21.โนนสะอาด'!Z78</f>
        <v>41788203.939999998</v>
      </c>
      <c r="AA78" s="110">
        <f>+'1.อุดรธานี'!AA78+'2.เพ็ญ'!AA78+'3.ศรีธาตุ'!AA78+'4.กุดจับ'!AA78+'5.น้ำโสม กรอกมา 12 เดือน'!AA78+'6.วังสามหมอ กรอกแค่ปี 69มา'!AA78+'7.ไชยวาน'!AA78+'8.ห้วยเกิ้ง กรอกแค่ปี 69มา'!AA78+'9.ประจักษ์ศิลปาคม'!AA78+'10.สร้างคอม กรอกแค่ปี 69มา'!AA78+'11.ทุ่งฝน ใส่12เดือนมา'!AA78+'12.นายูง กรอกแค่ปี 69มา'!AA78+'13.หนองวัวซอ'!AA78+'14.พิบูลย์รักษ์'!AA78+'15.หนองหาน'!AA78+'16.กุมภวาปี กรอกแค่ปี 69มา'!AA78+'17.กู่แก้ว'!AA78+'18.บ้านดุง กรอกแค่ปี 69มา'!AA78+'19.หนองแสง กรอกแค่ปี 69มา'!AA78+'20.บ้านผือ '!AA78+'21.โนนสะอาด'!AA78</f>
        <v>0</v>
      </c>
      <c r="AB78" s="110">
        <f>+'1.อุดรธานี'!AB78+'2.เพ็ญ'!AB78+'3.ศรีธาตุ'!AB78+'4.กุดจับ'!AB78+'5.น้ำโสม กรอกมา 12 เดือน'!AB78+'6.วังสามหมอ กรอกแค่ปี 69มา'!AB78+'7.ไชยวาน'!AB78+'8.ห้วยเกิ้ง กรอกแค่ปี 69มา'!AB78+'9.ประจักษ์ศิลปาคม'!AB78+'10.สร้างคอม กรอกแค่ปี 69มา'!AB78+'11.ทุ่งฝน ใส่12เดือนมา'!AB78+'12.นายูง กรอกแค่ปี 69มา'!AB78+'13.หนองวัวซอ'!AB78+'14.พิบูลย์รักษ์'!AB78+'15.หนองหาน'!AB78+'16.กุมภวาปี กรอกแค่ปี 69มา'!AB78+'17.กู่แก้ว'!AB78+'18.บ้านดุง กรอกแค่ปี 69มา'!AB78+'19.หนองแสง กรอกแค่ปี 69มา'!AB78+'20.บ้านผือ '!AB78+'21.โนนสะอาด'!AB78</f>
        <v>18718597.109999999</v>
      </c>
      <c r="AC78" s="110">
        <f>+'1.อุดรธานี'!AC78+'2.เพ็ญ'!AC78+'3.ศรีธาตุ'!AC78+'4.กุดจับ'!AC78+'5.น้ำโสม กรอกมา 12 เดือน'!AC78+'6.วังสามหมอ กรอกแค่ปี 69มา'!AC78+'7.ไชยวาน'!AC78+'8.ห้วยเกิ้ง กรอกแค่ปี 69มา'!AC78+'9.ประจักษ์ศิลปาคม'!AC78+'10.สร้างคอม กรอกแค่ปี 69มา'!AC78+'11.ทุ่งฝน ใส่12เดือนมา'!AC78+'12.นายูง กรอกแค่ปี 69มา'!AC78+'13.หนองวัวซอ'!AC78+'14.พิบูลย์รักษ์'!AC78+'15.หนองหาน'!AC78+'16.กุมภวาปี กรอกแค่ปี 69มา'!AC78+'17.กู่แก้ว'!AC78+'18.บ้านดุง กรอกแค่ปี 69มา'!AC78+'19.หนองแสง กรอกแค่ปี 69มา'!AC78+'20.บ้านผือ '!AC78+'21.โนนสะอาด'!AC78</f>
        <v>0</v>
      </c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f>+'1.อุดรธานี'!E79+'2.เพ็ญ'!E79+'3.ศรีธาตุ'!E79+'4.กุดจับ'!E79+'5.น้ำโสม กรอกมา 12 เดือน'!E79+'6.วังสามหมอ กรอกแค่ปี 69มา'!E79+'7.ไชยวาน'!E79+'8.ห้วยเกิ้ง กรอกแค่ปี 69มา'!E79+'9.ประจักษ์ศิลปาคม'!E79+'10.สร้างคอม กรอกแค่ปี 69มา'!E79+'11.ทุ่งฝน ใส่12เดือนมา'!E79+'12.นายูง กรอกแค่ปี 69มา'!E79+'13.หนองวัวซอ'!E79+'14.พิบูลย์รักษ์'!E79+'15.หนองหาน'!E79+'16.กุมภวาปี กรอกแค่ปี 69มา'!E79+'17.กู่แก้ว'!E79+'18.บ้านดุง กรอกแค่ปี 69มา'!E79+'19.หนองแสง กรอกแค่ปี 69มา'!E79+'20.บ้านผือ '!E79+'21.โนนสะอาด'!E79</f>
        <v>2000000</v>
      </c>
      <c r="F79" s="110" t="e">
        <f>+'1.อุดรธานี'!F79+'2.เพ็ญ'!F79+'3.ศรีธาตุ'!F79+'4.กุดจับ'!F79+'5.น้ำโสม กรอกมา 12 เดือน'!F79+'6.วังสามหมอ กรอกแค่ปี 69มา'!F79+'7.ไชยวาน'!F79+'8.ห้วยเกิ้ง กรอกแค่ปี 69มา'!F79+'9.ประจักษ์ศิลปาคม'!F79+'10.สร้างคอม กรอกแค่ปี 69มา'!F79+'11.ทุ่งฝน ใส่12เดือนมา'!F79+'12.นายูง กรอกแค่ปี 69มา'!F79+'13.หนองวัวซอ'!F79+'14.พิบูลย์รักษ์'!F79+'15.หนองหาน'!F79+'16.กุมภวาปี กรอกแค่ปี 69มา'!F79+'17.กู่แก้ว'!F79+'18.บ้านดุง กรอกแค่ปี 69มา'!F79+'19.หนองแสง กรอกแค่ปี 69มา'!F79+'20.บ้านผือ '!F79+'21.โนนสะอาด'!F79</f>
        <v>#VALUE!</v>
      </c>
      <c r="G79" s="110">
        <f>+'1.อุดรธานี'!G79+'2.เพ็ญ'!G79+'3.ศรีธาตุ'!G79+'4.กุดจับ'!G79+'5.น้ำโสม กรอกมา 12 เดือน'!G79+'6.วังสามหมอ กรอกแค่ปี 69มา'!G79+'7.ไชยวาน'!G79+'8.ห้วยเกิ้ง กรอกแค่ปี 69มา'!G79+'9.ประจักษ์ศิลปาคม'!G79+'10.สร้างคอม กรอกแค่ปี 69มา'!G79+'11.ทุ่งฝน ใส่12เดือนมา'!G79+'12.นายูง กรอกแค่ปี 69มา'!G79+'13.หนองวัวซอ'!G79+'14.พิบูลย์รักษ์'!G79+'15.หนองหาน'!G79+'16.กุมภวาปี กรอกแค่ปี 69มา'!G79+'17.กู่แก้ว'!G79+'18.บ้านดุง กรอกแค่ปี 69มา'!G79+'19.หนองแสง กรอกแค่ปี 69มา'!G79+'20.บ้านผือ '!G79+'21.โนนสะอาด'!G79</f>
        <v>0</v>
      </c>
      <c r="H79" s="110">
        <f>+'1.อุดรธานี'!H79+'2.เพ็ญ'!H79+'3.ศรีธาตุ'!H79+'4.กุดจับ'!H79+'5.น้ำโสม กรอกมา 12 เดือน'!H79+'6.วังสามหมอ กรอกแค่ปี 69มา'!H79+'7.ไชยวาน'!H79+'8.ห้วยเกิ้ง กรอกแค่ปี 69มา'!H79+'9.ประจักษ์ศิลปาคม'!H79+'10.สร้างคอม กรอกแค่ปี 69มา'!H79+'11.ทุ่งฝน ใส่12เดือนมา'!H79+'12.นายูง กรอกแค่ปี 69มา'!H79+'13.หนองวัวซอ'!H79+'14.พิบูลย์รักษ์'!H79+'15.หนองหาน'!H79+'16.กุมภวาปี กรอกแค่ปี 69มา'!H79+'17.กู่แก้ว'!H79+'18.บ้านดุง กรอกแค่ปี 69มา'!H79+'19.หนองแสง กรอกแค่ปี 69มา'!H79+'20.บ้านผือ '!H79+'21.โนนสะอาด'!H79</f>
        <v>0</v>
      </c>
      <c r="I79" s="110">
        <f>+'1.อุดรธานี'!I79+'2.เพ็ญ'!I79+'3.ศรีธาตุ'!I79+'4.กุดจับ'!I79+'5.น้ำโสม กรอกมา 12 เดือน'!I79+'6.วังสามหมอ กรอกแค่ปี 69มา'!I79+'7.ไชยวาน'!I79+'8.ห้วยเกิ้ง กรอกแค่ปี 69มา'!I79+'9.ประจักษ์ศิลปาคม'!I79+'10.สร้างคอม กรอกแค่ปี 69มา'!I79+'11.ทุ่งฝน ใส่12เดือนมา'!I79+'12.นายูง กรอกแค่ปี 69มา'!I79+'13.หนองวัวซอ'!I79+'14.พิบูลย์รักษ์'!I79+'15.หนองหาน'!I79+'16.กุมภวาปี กรอกแค่ปี 69มา'!I79+'17.กู่แก้ว'!I79+'18.บ้านดุง กรอกแค่ปี 69มา'!I79+'19.หนองแสง กรอกแค่ปี 69มา'!I79+'20.บ้านผือ '!I79+'21.โนนสะอาด'!I79</f>
        <v>0</v>
      </c>
      <c r="J79" s="110">
        <f>+'1.อุดรธานี'!J79+'2.เพ็ญ'!J79+'3.ศรีธาตุ'!J79+'4.กุดจับ'!J79+'5.น้ำโสม กรอกมา 12 เดือน'!J79+'6.วังสามหมอ กรอกแค่ปี 69มา'!J79+'7.ไชยวาน'!J79+'8.ห้วยเกิ้ง กรอกแค่ปี 69มา'!J79+'9.ประจักษ์ศิลปาคม'!J79+'10.สร้างคอม กรอกแค่ปี 69มา'!J79+'11.ทุ่งฝน ใส่12เดือนมา'!J79+'12.นายูง กรอกแค่ปี 69มา'!J79+'13.หนองวัวซอ'!J79+'14.พิบูลย์รักษ์'!J79+'15.หนองหาน'!J79+'16.กุมภวาปี กรอกแค่ปี 69มา'!J79+'17.กู่แก้ว'!J79+'18.บ้านดุง กรอกแค่ปี 69มา'!J79+'19.หนองแสง กรอกแค่ปี 69มา'!J79+'20.บ้านผือ '!J79+'21.โนนสะอาด'!J79</f>
        <v>0</v>
      </c>
      <c r="K79" s="110">
        <f>+'1.อุดรธานี'!K79+'2.เพ็ญ'!K79+'3.ศรีธาตุ'!K79+'4.กุดจับ'!K79+'5.น้ำโสม กรอกมา 12 เดือน'!K79+'6.วังสามหมอ กรอกแค่ปี 69มา'!K79+'7.ไชยวาน'!K79+'8.ห้วยเกิ้ง กรอกแค่ปี 69มา'!K79+'9.ประจักษ์ศิลปาคม'!K79+'10.สร้างคอม กรอกแค่ปี 69มา'!K79+'11.ทุ่งฝน ใส่12เดือนมา'!K79+'12.นายูง กรอกแค่ปี 69มา'!K79+'13.หนองวัวซอ'!K79+'14.พิบูลย์รักษ์'!K79+'15.หนองหาน'!K79+'16.กุมภวาปี กรอกแค่ปี 69มา'!K79+'17.กู่แก้ว'!K79+'18.บ้านดุง กรอกแค่ปี 69มา'!K79+'19.หนองแสง กรอกแค่ปี 69มา'!K79+'20.บ้านผือ '!K79+'21.โนนสะอาด'!K79</f>
        <v>0</v>
      </c>
      <c r="L79" s="110">
        <f>+'1.อุดรธานี'!L79+'2.เพ็ญ'!L79+'3.ศรีธาตุ'!L79+'4.กุดจับ'!L79+'5.น้ำโสม กรอกมา 12 เดือน'!L79+'6.วังสามหมอ กรอกแค่ปี 69มา'!L79+'7.ไชยวาน'!L79+'8.ห้วยเกิ้ง กรอกแค่ปี 69มา'!L79+'9.ประจักษ์ศิลปาคม'!L79+'10.สร้างคอม กรอกแค่ปี 69มา'!L79+'11.ทุ่งฝน ใส่12เดือนมา'!L79+'12.นายูง กรอกแค่ปี 69มา'!L79+'13.หนองวัวซอ'!L79+'14.พิบูลย์รักษ์'!L79+'15.หนองหาน'!L79+'16.กุมภวาปี กรอกแค่ปี 69มา'!L79+'17.กู่แก้ว'!L79+'18.บ้านดุง กรอกแค่ปี 69มา'!L79+'19.หนองแสง กรอกแค่ปี 69มา'!L79+'20.บ้านผือ '!L79+'21.โนนสะอาด'!L79</f>
        <v>0</v>
      </c>
      <c r="M79" s="110">
        <f>+'1.อุดรธานี'!M79+'2.เพ็ญ'!M79+'3.ศรีธาตุ'!M79+'4.กุดจับ'!M79+'5.น้ำโสม กรอกมา 12 เดือน'!M79+'6.วังสามหมอ กรอกแค่ปี 69มา'!M79+'7.ไชยวาน'!M79+'8.ห้วยเกิ้ง กรอกแค่ปี 69มา'!M79+'9.ประจักษ์ศิลปาคม'!M79+'10.สร้างคอม กรอกแค่ปี 69มา'!M79+'11.ทุ่งฝน ใส่12เดือนมา'!M79+'12.นายูง กรอกแค่ปี 69มา'!M79+'13.หนองวัวซอ'!M79+'14.พิบูลย์รักษ์'!M79+'15.หนองหาน'!M79+'16.กุมภวาปี กรอกแค่ปี 69มา'!M79+'17.กู่แก้ว'!M79+'18.บ้านดุง กรอกแค่ปี 69มา'!M79+'19.หนองแสง กรอกแค่ปี 69มา'!M79+'20.บ้านผือ '!M79+'21.โนนสะอาด'!M79</f>
        <v>0</v>
      </c>
      <c r="N79" s="110">
        <f>+'1.อุดรธานี'!N79+'2.เพ็ญ'!N79+'3.ศรีธาตุ'!N79+'4.กุดจับ'!N79+'5.น้ำโสม กรอกมา 12 เดือน'!N79+'6.วังสามหมอ กรอกแค่ปี 69มา'!N79+'7.ไชยวาน'!N79+'8.ห้วยเกิ้ง กรอกแค่ปี 69มา'!N79+'9.ประจักษ์ศิลปาคม'!N79+'10.สร้างคอม กรอกแค่ปี 69มา'!N79+'11.ทุ่งฝน ใส่12เดือนมา'!N79+'12.นายูง กรอกแค่ปี 69มา'!N79+'13.หนองวัวซอ'!N79+'14.พิบูลย์รักษ์'!N79+'15.หนองหาน'!N79+'16.กุมภวาปี กรอกแค่ปี 69มา'!N79+'17.กู่แก้ว'!N79+'18.บ้านดุง กรอกแค่ปี 69มา'!N79+'19.หนองแสง กรอกแค่ปี 69มา'!N79+'20.บ้านผือ '!N79+'21.โนนสะอาด'!N79</f>
        <v>0</v>
      </c>
      <c r="O79" s="110">
        <f>+'1.อุดรธานี'!O79+'2.เพ็ญ'!O79+'3.ศรีธาตุ'!O79+'4.กุดจับ'!O79+'5.น้ำโสม กรอกมา 12 เดือน'!O79+'6.วังสามหมอ กรอกแค่ปี 69มา'!O79+'7.ไชยวาน'!O79+'8.ห้วยเกิ้ง กรอกแค่ปี 69มา'!O79+'9.ประจักษ์ศิลปาคม'!O79+'10.สร้างคอม กรอกแค่ปี 69มา'!O79+'11.ทุ่งฝน ใส่12เดือนมา'!O79+'12.นายูง กรอกแค่ปี 69มา'!O79+'13.หนองวัวซอ'!O79+'14.พิบูลย์รักษ์'!O79+'15.หนองหาน'!O79+'16.กุมภวาปี กรอกแค่ปี 69มา'!O79+'17.กู่แก้ว'!O79+'18.บ้านดุง กรอกแค่ปี 69มา'!O79+'19.หนองแสง กรอกแค่ปี 69มา'!O79+'20.บ้านผือ '!O79+'21.โนนสะอาด'!O79</f>
        <v>0</v>
      </c>
      <c r="P79" s="110">
        <f>+'1.อุดรธานี'!P79+'2.เพ็ญ'!P79+'3.ศรีธาตุ'!P79+'4.กุดจับ'!P79+'5.น้ำโสม กรอกมา 12 เดือน'!P79+'6.วังสามหมอ กรอกแค่ปี 69มา'!P79+'7.ไชยวาน'!P79+'8.ห้วยเกิ้ง กรอกแค่ปี 69มา'!P79+'9.ประจักษ์ศิลปาคม'!P79+'10.สร้างคอม กรอกแค่ปี 69มา'!P79+'11.ทุ่งฝน ใส่12เดือนมา'!P79+'12.นายูง กรอกแค่ปี 69มา'!P79+'13.หนองวัวซอ'!P79+'14.พิบูลย์รักษ์'!P79+'15.หนองหาน'!P79+'16.กุมภวาปี กรอกแค่ปี 69มา'!P79+'17.กู่แก้ว'!P79+'18.บ้านดุง กรอกแค่ปี 69มา'!P79+'19.หนองแสง กรอกแค่ปี 69มา'!P79+'20.บ้านผือ '!P79+'21.โนนสะอาด'!P79</f>
        <v>0</v>
      </c>
      <c r="Q79" s="110">
        <f>+'1.อุดรธานี'!Q79+'2.เพ็ญ'!Q79+'3.ศรีธาตุ'!Q79+'4.กุดจับ'!Q79+'5.น้ำโสม กรอกมา 12 เดือน'!Q79+'6.วังสามหมอ กรอกแค่ปี 69มา'!Q79+'7.ไชยวาน'!Q79+'8.ห้วยเกิ้ง กรอกแค่ปี 69มา'!Q79+'9.ประจักษ์ศิลปาคม'!Q79+'10.สร้างคอม กรอกแค่ปี 69มา'!Q79+'11.ทุ่งฝน ใส่12เดือนมา'!Q79+'12.นายูง กรอกแค่ปี 69มา'!Q79+'13.หนองวัวซอ'!Q79+'14.พิบูลย์รักษ์'!Q79+'15.หนองหาน'!Q79+'16.กุมภวาปี กรอกแค่ปี 69มา'!Q79+'17.กู่แก้ว'!Q79+'18.บ้านดุง กรอกแค่ปี 69มา'!Q79+'19.หนองแสง กรอกแค่ปี 69มา'!Q79+'20.บ้านผือ '!Q79+'21.โนนสะอาด'!Q79</f>
        <v>0</v>
      </c>
      <c r="R79" s="110">
        <f>+'1.อุดรธานี'!R79+'2.เพ็ญ'!R79+'3.ศรีธาตุ'!R79+'4.กุดจับ'!R79+'5.น้ำโสม กรอกมา 12 เดือน'!R79+'6.วังสามหมอ กรอกแค่ปี 69มา'!R79+'7.ไชยวาน'!R79+'8.ห้วยเกิ้ง กรอกแค่ปี 69มา'!R79+'9.ประจักษ์ศิลปาคม'!R79+'10.สร้างคอม กรอกแค่ปี 69มา'!R79+'11.ทุ่งฝน ใส่12เดือนมา'!R79+'12.นายูง กรอกแค่ปี 69มา'!R79+'13.หนองวัวซอ'!R79+'14.พิบูลย์รักษ์'!R79+'15.หนองหาน'!R79+'16.กุมภวาปี กรอกแค่ปี 69มา'!R79+'17.กู่แก้ว'!R79+'18.บ้านดุง กรอกแค่ปี 69มา'!R79+'19.หนองแสง กรอกแค่ปี 69มา'!R79+'20.บ้านผือ '!R79+'21.โนนสะอาด'!R79</f>
        <v>0</v>
      </c>
      <c r="S79" s="110">
        <f>+'1.อุดรธานี'!S79+'2.เพ็ญ'!S79+'3.ศรีธาตุ'!S79+'4.กุดจับ'!S79+'5.น้ำโสม กรอกมา 12 เดือน'!S79+'6.วังสามหมอ กรอกแค่ปี 69มา'!S79+'7.ไชยวาน'!S79+'8.ห้วยเกิ้ง กรอกแค่ปี 69มา'!S79+'9.ประจักษ์ศิลปาคม'!S79+'10.สร้างคอม กรอกแค่ปี 69มา'!S79+'11.ทุ่งฝน ใส่12เดือนมา'!S79+'12.นายูง กรอกแค่ปี 69มา'!S79+'13.หนองวัวซอ'!S79+'14.พิบูลย์รักษ์'!S79+'15.หนองหาน'!S79+'16.กุมภวาปี กรอกแค่ปี 69มา'!S79+'17.กู่แก้ว'!S79+'18.บ้านดุง กรอกแค่ปี 69มา'!S79+'19.หนองแสง กรอกแค่ปี 69มา'!S79+'20.บ้านผือ '!S79+'21.โนนสะอาด'!S79</f>
        <v>0</v>
      </c>
      <c r="T79" s="110">
        <f>+'1.อุดรธานี'!T79+'2.เพ็ญ'!T79+'3.ศรีธาตุ'!T79+'4.กุดจับ'!T79+'5.น้ำโสม กรอกมา 12 เดือน'!T79+'6.วังสามหมอ กรอกแค่ปี 69มา'!T79+'7.ไชยวาน'!T79+'8.ห้วยเกิ้ง กรอกแค่ปี 69มา'!T79+'9.ประจักษ์ศิลปาคม'!T79+'10.สร้างคอม กรอกแค่ปี 69มา'!T79+'11.ทุ่งฝน ใส่12เดือนมา'!T79+'12.นายูง กรอกแค่ปี 69มา'!T79+'13.หนองวัวซอ'!T79+'14.พิบูลย์รักษ์'!T79+'15.หนองหาน'!T79+'16.กุมภวาปี กรอกแค่ปี 69มา'!T79+'17.กู่แก้ว'!T79+'18.บ้านดุง กรอกแค่ปี 69มา'!T79+'19.หนองแสง กรอกแค่ปี 69มา'!T79+'20.บ้านผือ '!T79+'21.โนนสะอาด'!T79</f>
        <v>0</v>
      </c>
      <c r="U79" s="110">
        <f>+'1.อุดรธานี'!U79+'2.เพ็ญ'!U79+'3.ศรีธาตุ'!U79+'4.กุดจับ'!U79+'5.น้ำโสม กรอกมา 12 เดือน'!U79+'6.วังสามหมอ กรอกแค่ปี 69มา'!U79+'7.ไชยวาน'!U79+'8.ห้วยเกิ้ง กรอกแค่ปี 69มา'!U79+'9.ประจักษ์ศิลปาคม'!U79+'10.สร้างคอม กรอกแค่ปี 69มา'!U79+'11.ทุ่งฝน ใส่12เดือนมา'!U79+'12.นายูง กรอกแค่ปี 69มา'!U79+'13.หนองวัวซอ'!U79+'14.พิบูลย์รักษ์'!U79+'15.หนองหาน'!U79+'16.กุมภวาปี กรอกแค่ปี 69มา'!U79+'17.กู่แก้ว'!U79+'18.บ้านดุง กรอกแค่ปี 69มา'!U79+'19.หนองแสง กรอกแค่ปี 69มา'!U79+'20.บ้านผือ '!U79+'21.โนนสะอาด'!U79</f>
        <v>0</v>
      </c>
      <c r="V79" s="110">
        <f>+'1.อุดรธานี'!V79+'2.เพ็ญ'!V79+'3.ศรีธาตุ'!V79+'4.กุดจับ'!V79+'5.น้ำโสม กรอกมา 12 เดือน'!V79+'6.วังสามหมอ กรอกแค่ปี 69มา'!V79+'7.ไชยวาน'!V79+'8.ห้วยเกิ้ง กรอกแค่ปี 69มา'!V79+'9.ประจักษ์ศิลปาคม'!V79+'10.สร้างคอม กรอกแค่ปี 69มา'!V79+'11.ทุ่งฝน ใส่12เดือนมา'!V79+'12.นายูง กรอกแค่ปี 69มา'!V79+'13.หนองวัวซอ'!V79+'14.พิบูลย์รักษ์'!V79+'15.หนองหาน'!V79+'16.กุมภวาปี กรอกแค่ปี 69มา'!V79+'17.กู่แก้ว'!V79+'18.บ้านดุง กรอกแค่ปี 69มา'!V79+'19.หนองแสง กรอกแค่ปี 69มา'!V79+'20.บ้านผือ '!V79+'21.โนนสะอาด'!V79</f>
        <v>0</v>
      </c>
      <c r="W79" s="110">
        <f>+'1.อุดรธานี'!W79+'2.เพ็ญ'!W79+'3.ศรีธาตุ'!W79+'4.กุดจับ'!W79+'5.น้ำโสม กรอกมา 12 เดือน'!W79+'6.วังสามหมอ กรอกแค่ปี 69มา'!W79+'7.ไชยวาน'!W79+'8.ห้วยเกิ้ง กรอกแค่ปี 69มา'!W79+'9.ประจักษ์ศิลปาคม'!W79+'10.สร้างคอม กรอกแค่ปี 69มา'!W79+'11.ทุ่งฝน ใส่12เดือนมา'!W79+'12.นายูง กรอกแค่ปี 69มา'!W79+'13.หนองวัวซอ'!W79+'14.พิบูลย์รักษ์'!W79+'15.หนองหาน'!W79+'16.กุมภวาปี กรอกแค่ปี 69มา'!W79+'17.กู่แก้ว'!W79+'18.บ้านดุง กรอกแค่ปี 69มา'!W79+'19.หนองแสง กรอกแค่ปี 69มา'!W79+'20.บ้านผือ '!W79+'21.โนนสะอาด'!W79</f>
        <v>0</v>
      </c>
      <c r="X79" s="110">
        <f>+'1.อุดรธานี'!X79+'2.เพ็ญ'!X79+'3.ศรีธาตุ'!X79+'4.กุดจับ'!X79+'5.น้ำโสม กรอกมา 12 เดือน'!X79+'6.วังสามหมอ กรอกแค่ปี 69มา'!X79+'7.ไชยวาน'!X79+'8.ห้วยเกิ้ง กรอกแค่ปี 69มา'!X79+'9.ประจักษ์ศิลปาคม'!X79+'10.สร้างคอม กรอกแค่ปี 69มา'!X79+'11.ทุ่งฝน ใส่12เดือนมา'!X79+'12.นายูง กรอกแค่ปี 69มา'!X79+'13.หนองวัวซอ'!X79+'14.พิบูลย์รักษ์'!X79+'15.หนองหาน'!X79+'16.กุมภวาปี กรอกแค่ปี 69มา'!X79+'17.กู่แก้ว'!X79+'18.บ้านดุง กรอกแค่ปี 69มา'!X79+'19.หนองแสง กรอกแค่ปี 69มา'!X79+'20.บ้านผือ '!X79+'21.โนนสะอาด'!X79</f>
        <v>0</v>
      </c>
      <c r="Y79" s="110">
        <f>+'1.อุดรธานี'!Y79+'2.เพ็ญ'!Y79+'3.ศรีธาตุ'!Y79+'4.กุดจับ'!Y79+'5.น้ำโสม กรอกมา 12 เดือน'!Y79+'6.วังสามหมอ กรอกแค่ปี 69มา'!Y79+'7.ไชยวาน'!Y79+'8.ห้วยเกิ้ง กรอกแค่ปี 69มา'!Y79+'9.ประจักษ์ศิลปาคม'!Y79+'10.สร้างคอม กรอกแค่ปี 69มา'!Y79+'11.ทุ่งฝน ใส่12เดือนมา'!Y79+'12.นายูง กรอกแค่ปี 69มา'!Y79+'13.หนองวัวซอ'!Y79+'14.พิบูลย์รักษ์'!Y79+'15.หนองหาน'!Y79+'16.กุมภวาปี กรอกแค่ปี 69มา'!Y79+'17.กู่แก้ว'!Y79+'18.บ้านดุง กรอกแค่ปี 69มา'!Y79+'19.หนองแสง กรอกแค่ปี 69มา'!Y79+'20.บ้านผือ '!Y79+'21.โนนสะอาด'!Y79</f>
        <v>0</v>
      </c>
      <c r="Z79" s="110">
        <f>+'1.อุดรธานี'!Z79+'2.เพ็ญ'!Z79+'3.ศรีธาตุ'!Z79+'4.กุดจับ'!Z79+'5.น้ำโสม กรอกมา 12 เดือน'!Z79+'6.วังสามหมอ กรอกแค่ปี 69มา'!Z79+'7.ไชยวาน'!Z79+'8.ห้วยเกิ้ง กรอกแค่ปี 69มา'!Z79+'9.ประจักษ์ศิลปาคม'!Z79+'10.สร้างคอม กรอกแค่ปี 69มา'!Z79+'11.ทุ่งฝน ใส่12เดือนมา'!Z79+'12.นายูง กรอกแค่ปี 69มา'!Z79+'13.หนองวัวซอ'!Z79+'14.พิบูลย์รักษ์'!Z79+'15.หนองหาน'!Z79+'16.กุมภวาปี กรอกแค่ปี 69มา'!Z79+'17.กู่แก้ว'!Z79+'18.บ้านดุง กรอกแค่ปี 69มา'!Z79+'19.หนองแสง กรอกแค่ปี 69มา'!Z79+'20.บ้านผือ '!Z79+'21.โนนสะอาด'!Z79</f>
        <v>0</v>
      </c>
      <c r="AA79" s="110">
        <f>+'1.อุดรธานี'!AA79+'2.เพ็ญ'!AA79+'3.ศรีธาตุ'!AA79+'4.กุดจับ'!AA79+'5.น้ำโสม กรอกมา 12 เดือน'!AA79+'6.วังสามหมอ กรอกแค่ปี 69มา'!AA79+'7.ไชยวาน'!AA79+'8.ห้วยเกิ้ง กรอกแค่ปี 69มา'!AA79+'9.ประจักษ์ศิลปาคม'!AA79+'10.สร้างคอม กรอกแค่ปี 69มา'!AA79+'11.ทุ่งฝน ใส่12เดือนมา'!AA79+'12.นายูง กรอกแค่ปี 69มา'!AA79+'13.หนองวัวซอ'!AA79+'14.พิบูลย์รักษ์'!AA79+'15.หนองหาน'!AA79+'16.กุมภวาปี กรอกแค่ปี 69มา'!AA79+'17.กู่แก้ว'!AA79+'18.บ้านดุง กรอกแค่ปี 69มา'!AA79+'19.หนองแสง กรอกแค่ปี 69มา'!AA79+'20.บ้านผือ '!AA79+'21.โนนสะอาด'!AA79</f>
        <v>0</v>
      </c>
      <c r="AB79" s="110">
        <f>+'1.อุดรธานี'!AB79+'2.เพ็ญ'!AB79+'3.ศรีธาตุ'!AB79+'4.กุดจับ'!AB79+'5.น้ำโสม กรอกมา 12 เดือน'!AB79+'6.วังสามหมอ กรอกแค่ปี 69มา'!AB79+'7.ไชยวาน'!AB79+'8.ห้วยเกิ้ง กรอกแค่ปี 69มา'!AB79+'9.ประจักษ์ศิลปาคม'!AB79+'10.สร้างคอม กรอกแค่ปี 69มา'!AB79+'11.ทุ่งฝน ใส่12เดือนมา'!AB79+'12.นายูง กรอกแค่ปี 69มา'!AB79+'13.หนองวัวซอ'!AB79+'14.พิบูลย์รักษ์'!AB79+'15.หนองหาน'!AB79+'16.กุมภวาปี กรอกแค่ปี 69มา'!AB79+'17.กู่แก้ว'!AB79+'18.บ้านดุง กรอกแค่ปี 69มา'!AB79+'19.หนองแสง กรอกแค่ปี 69มา'!AB79+'20.บ้านผือ '!AB79+'21.โนนสะอาด'!AB79</f>
        <v>0</v>
      </c>
      <c r="AC79" s="110">
        <f>+'1.อุดรธานี'!AC79+'2.เพ็ญ'!AC79+'3.ศรีธาตุ'!AC79+'4.กุดจับ'!AC79+'5.น้ำโสม กรอกมา 12 เดือน'!AC79+'6.วังสามหมอ กรอกแค่ปี 69มา'!AC79+'7.ไชยวาน'!AC79+'8.ห้วยเกิ้ง กรอกแค่ปี 69มา'!AC79+'9.ประจักษ์ศิลปาคม'!AC79+'10.สร้างคอม กรอกแค่ปี 69มา'!AC79+'11.ทุ่งฝน ใส่12เดือนมา'!AC79+'12.นายูง กรอกแค่ปี 69มา'!AC79+'13.หนองวัวซอ'!AC79+'14.พิบูลย์รักษ์'!AC79+'15.หนองหาน'!AC79+'16.กุมภวาปี กรอกแค่ปี 69มา'!AC79+'17.กู่แก้ว'!AC79+'18.บ้านดุง กรอกแค่ปี 69มา'!AC79+'19.หนองแสง กรอกแค่ปี 69มา'!AC79+'20.บ้านผือ '!AC79+'21.โนนสะอาด'!AC79</f>
        <v>0</v>
      </c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1491306689.0752294</v>
      </c>
      <c r="F80" s="115" t="e">
        <f t="shared" si="32"/>
        <v>#VALUE!</v>
      </c>
      <c r="G80" s="115">
        <f t="shared" si="32"/>
        <v>532625436.51000011</v>
      </c>
      <c r="H80" s="115" t="e">
        <f t="shared" si="32"/>
        <v>#VALUE!</v>
      </c>
      <c r="I80" s="115">
        <f t="shared" si="32"/>
        <v>0</v>
      </c>
      <c r="J80" s="115" t="e">
        <f t="shared" si="32"/>
        <v>#VALUE!</v>
      </c>
      <c r="K80" s="115">
        <f t="shared" si="32"/>
        <v>0</v>
      </c>
      <c r="L80" s="115" t="e">
        <f t="shared" si="32"/>
        <v>#VALUE!</v>
      </c>
      <c r="M80" s="115">
        <f t="shared" si="32"/>
        <v>0</v>
      </c>
      <c r="N80" s="115" t="e">
        <f t="shared" si="32"/>
        <v>#VALUE!</v>
      </c>
      <c r="O80" s="115">
        <f t="shared" si="32"/>
        <v>0</v>
      </c>
      <c r="P80" s="115" t="e">
        <f t="shared" si="32"/>
        <v>#VALUE!</v>
      </c>
      <c r="Q80" s="115">
        <f t="shared" si="32"/>
        <v>0</v>
      </c>
      <c r="R80" s="115" t="e">
        <f t="shared" si="32"/>
        <v>#VALUE!</v>
      </c>
      <c r="S80" s="115">
        <f t="shared" si="32"/>
        <v>0</v>
      </c>
      <c r="T80" s="115" t="e">
        <f t="shared" si="32"/>
        <v>#VALUE!</v>
      </c>
      <c r="U80" s="115">
        <f t="shared" si="32"/>
        <v>0</v>
      </c>
      <c r="V80" s="115" t="e">
        <f t="shared" si="32"/>
        <v>#VALUE!</v>
      </c>
      <c r="W80" s="115">
        <f t="shared" si="32"/>
        <v>0</v>
      </c>
      <c r="X80" s="115" t="e">
        <f t="shared" si="32"/>
        <v>#VALUE!</v>
      </c>
      <c r="Y80" s="115">
        <f t="shared" si="32"/>
        <v>0</v>
      </c>
      <c r="Z80" s="115" t="e">
        <f t="shared" si="32"/>
        <v>#VALUE!</v>
      </c>
      <c r="AA80" s="115">
        <f t="shared" si="32"/>
        <v>0</v>
      </c>
      <c r="AB80" s="115" t="e">
        <f t="shared" si="32"/>
        <v>#VALUE!</v>
      </c>
      <c r="AC80" s="115">
        <f t="shared" si="32"/>
        <v>0</v>
      </c>
      <c r="AD80" s="115"/>
      <c r="AE80" s="124"/>
      <c r="AF80" s="115"/>
      <c r="AG80" s="124"/>
    </row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92D050"/>
  </sheetPr>
  <dimension ref="A1:AG1000"/>
  <sheetViews>
    <sheetView workbookViewId="0">
      <pane ySplit="8" topLeftCell="A9" activePane="bottomLeft" state="frozen"/>
      <selection pane="bottomLeft" activeCell="F12" sqref="F12:F13"/>
    </sheetView>
  </sheetViews>
  <sheetFormatPr defaultColWidth="9.2109375" defaultRowHeight="15" customHeight="1"/>
  <cols>
    <col min="1" max="3" width="1.28515625" customWidth="1"/>
    <col min="4" max="4" width="57.28515625" customWidth="1"/>
    <col min="5" max="5" width="22.7109375" bestFit="1" customWidth="1"/>
    <col min="6" max="6" width="15" bestFit="1" customWidth="1"/>
    <col min="7" max="7" width="14.35546875" bestFit="1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271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f>+'1.หนองคาย'!E11+'2.เฝ้าไร่ รด,คชจ1เดือน&gt;แผน'!E11+'3.โพธิ์ตาก รด,คชจ1เดือน&gt;แผน'!E11+'4.โพนพิสัย'!E11+'5.รัตนวาปี'!E11+'6.ศรีเชียงใหม่ รด,คชจ1เดือน&gt;แผน'!E11+'7.สระใคร รด,คชจ1เดือน&gt;แผน'!E11+'8.สังคม'!E11+'9.ท่าบ่อ'!E11</f>
        <v>1197323591.0700002</v>
      </c>
      <c r="F11" s="110">
        <f>+'1.หนองคาย'!F11+'2.เฝ้าไร่ รด,คชจ1เดือน&gt;แผน'!F11+'3.โพธิ์ตาก รด,คชจ1เดือน&gt;แผน'!F11+'4.โพนพิสัย'!F11+'5.รัตนวาปี'!F11+'6.ศรีเชียงใหม่ รด,คชจ1เดือน&gt;แผน'!F11+'7.สระใคร รด,คชจ1เดือน&gt;แผน'!F11+'8.สังคม'!F11+'9.ท่าบ่อ'!F11</f>
        <v>236348422.20999998</v>
      </c>
      <c r="G11" s="110">
        <f>+'1.หนองคาย'!G11+'2.เฝ้าไร่ รด,คชจ1เดือน&gt;แผน'!G11+'3.โพธิ์ตาก รด,คชจ1เดือน&gt;แผน'!G11+'4.โพนพิสัย'!G11+'5.รัตนวาปี'!G11+'6.ศรีเชียงใหม่ รด,คชจ1เดือน&gt;แผน'!G11+'7.สระใคร รด,คชจ1เดือน&gt;แผน'!G11+'8.สังคม'!G11+'9.ท่าบ่อ'!G11</f>
        <v>139502544.49000001</v>
      </c>
      <c r="H11" s="110">
        <f>+'1.หนองคาย'!H11+'2.เฝ้าไร่ รด,คชจ1เดือน&gt;แผน'!H11+'3.โพธิ์ตาก รด,คชจ1เดือน&gt;แผน'!H11+'4.โพนพิสัย'!H11+'5.รัตนวาปี'!H11+'6.ศรีเชียงใหม่ รด,คชจ1เดือน&gt;แผน'!H11+'7.สระใคร รด,คชจ1เดือน&gt;แผน'!H11+'8.สังคม'!H11+'9.ท่าบ่อ'!H11</f>
        <v>0</v>
      </c>
      <c r="I11" s="110">
        <f>+'1.หนองคาย'!I11+'2.เฝ้าไร่ รด,คชจ1เดือน&gt;แผน'!I11+'3.โพธิ์ตาก รด,คชจ1เดือน&gt;แผน'!I11+'4.โพนพิสัย'!I11+'5.รัตนวาปี'!I11+'6.ศรีเชียงใหม่ รด,คชจ1เดือน&gt;แผน'!I11+'7.สระใคร รด,คชจ1เดือน&gt;แผน'!I11+'8.สังคม'!I11+'9.ท่าบ่อ'!I11</f>
        <v>0</v>
      </c>
      <c r="J11" s="110">
        <f>+'1.หนองคาย'!J11+'2.เฝ้าไร่ รด,คชจ1เดือน&gt;แผน'!J11+'3.โพธิ์ตาก รด,คชจ1เดือน&gt;แผน'!J11+'4.โพนพิสัย'!J11+'5.รัตนวาปี'!J11+'6.ศรีเชียงใหม่ รด,คชจ1เดือน&gt;แผน'!J11+'7.สระใคร รด,คชจ1เดือน&gt;แผน'!J11+'8.สังคม'!J11+'9.ท่าบ่อ'!J11</f>
        <v>0</v>
      </c>
      <c r="K11" s="110">
        <f>+'1.หนองคาย'!K11+'2.เฝ้าไร่ รด,คชจ1เดือน&gt;แผน'!K11+'3.โพธิ์ตาก รด,คชจ1เดือน&gt;แผน'!K11+'4.โพนพิสัย'!K11+'5.รัตนวาปี'!K11+'6.ศรีเชียงใหม่ รด,คชจ1เดือน&gt;แผน'!K11+'7.สระใคร รด,คชจ1เดือน&gt;แผน'!K11+'8.สังคม'!K11+'9.ท่าบ่อ'!K11</f>
        <v>0</v>
      </c>
      <c r="L11" s="110">
        <f>+'1.หนองคาย'!L11+'2.เฝ้าไร่ รด,คชจ1เดือน&gt;แผน'!L11+'3.โพธิ์ตาก รด,คชจ1เดือน&gt;แผน'!L11+'4.โพนพิสัย'!L11+'5.รัตนวาปี'!L11+'6.ศรีเชียงใหม่ รด,คชจ1เดือน&gt;แผน'!L11+'7.สระใคร รด,คชจ1เดือน&gt;แผน'!L11+'8.สังคม'!L11+'9.ท่าบ่อ'!L11</f>
        <v>0</v>
      </c>
      <c r="M11" s="110">
        <f>+'1.หนองคาย'!M11+'2.เฝ้าไร่ รด,คชจ1เดือน&gt;แผน'!M11+'3.โพธิ์ตาก รด,คชจ1เดือน&gt;แผน'!M11+'4.โพนพิสัย'!M11+'5.รัตนวาปี'!M11+'6.ศรีเชียงใหม่ รด,คชจ1เดือน&gt;แผน'!M11+'7.สระใคร รด,คชจ1เดือน&gt;แผน'!M11+'8.สังคม'!M11+'9.ท่าบ่อ'!M11</f>
        <v>0</v>
      </c>
      <c r="N11" s="110">
        <f>+'1.หนองคาย'!N11+'2.เฝ้าไร่ รด,คชจ1เดือน&gt;แผน'!N11+'3.โพธิ์ตาก รด,คชจ1เดือน&gt;แผน'!N11+'4.โพนพิสัย'!N11+'5.รัตนวาปี'!N11+'6.ศรีเชียงใหม่ รด,คชจ1เดือน&gt;แผน'!N11+'7.สระใคร รด,คชจ1เดือน&gt;แผน'!N11+'8.สังคม'!N11+'9.ท่าบ่อ'!N11</f>
        <v>0</v>
      </c>
      <c r="O11" s="110">
        <f>+'1.หนองคาย'!O11+'2.เฝ้าไร่ รด,คชจ1เดือน&gt;แผน'!O11+'3.โพธิ์ตาก รด,คชจ1เดือน&gt;แผน'!O11+'4.โพนพิสัย'!O11+'5.รัตนวาปี'!O11+'6.ศรีเชียงใหม่ รด,คชจ1เดือน&gt;แผน'!O11+'7.สระใคร รด,คชจ1เดือน&gt;แผน'!O11+'8.สังคม'!O11+'9.ท่าบ่อ'!O11</f>
        <v>0</v>
      </c>
      <c r="P11" s="110">
        <f>+'1.หนองคาย'!P11+'2.เฝ้าไร่ รด,คชจ1เดือน&gt;แผน'!P11+'3.โพธิ์ตาก รด,คชจ1เดือน&gt;แผน'!P11+'4.โพนพิสัย'!P11+'5.รัตนวาปี'!P11+'6.ศรีเชียงใหม่ รด,คชจ1เดือน&gt;แผน'!P11+'7.สระใคร รด,คชจ1เดือน&gt;แผน'!P11+'8.สังคม'!P11+'9.ท่าบ่อ'!P11</f>
        <v>0</v>
      </c>
      <c r="Q11" s="110">
        <f>+'1.หนองคาย'!Q11+'2.เฝ้าไร่ รด,คชจ1เดือน&gt;แผน'!Q11+'3.โพธิ์ตาก รด,คชจ1เดือน&gt;แผน'!Q11+'4.โพนพิสัย'!Q11+'5.รัตนวาปี'!Q11+'6.ศรีเชียงใหม่ รด,คชจ1เดือน&gt;แผน'!Q11+'7.สระใคร รด,คชจ1เดือน&gt;แผน'!Q11+'8.สังคม'!Q11+'9.ท่าบ่อ'!Q11</f>
        <v>0</v>
      </c>
      <c r="R11" s="110">
        <f>+'1.หนองคาย'!R11+'2.เฝ้าไร่ รด,คชจ1เดือน&gt;แผน'!R11+'3.โพธิ์ตาก รด,คชจ1เดือน&gt;แผน'!R11+'4.โพนพิสัย'!R11+'5.รัตนวาปี'!R11+'6.ศรีเชียงใหม่ รด,คชจ1เดือน&gt;แผน'!R11+'7.สระใคร รด,คชจ1เดือน&gt;แผน'!R11+'8.สังคม'!R11+'9.ท่าบ่อ'!R11</f>
        <v>0</v>
      </c>
      <c r="S11" s="110">
        <f>+'1.หนองคาย'!S11+'2.เฝ้าไร่ รด,คชจ1เดือน&gt;แผน'!S11+'3.โพธิ์ตาก รด,คชจ1เดือน&gt;แผน'!S11+'4.โพนพิสัย'!S11+'5.รัตนวาปี'!S11+'6.ศรีเชียงใหม่ รด,คชจ1เดือน&gt;แผน'!S11+'7.สระใคร รด,คชจ1เดือน&gt;แผน'!S11+'8.สังคม'!S11+'9.ท่าบ่อ'!S11</f>
        <v>0</v>
      </c>
      <c r="T11" s="110">
        <f>+'1.หนองคาย'!T11+'2.เฝ้าไร่ รด,คชจ1เดือน&gt;แผน'!T11+'3.โพธิ์ตาก รด,คชจ1เดือน&gt;แผน'!T11+'4.โพนพิสัย'!T11+'5.รัตนวาปี'!T11+'6.ศรีเชียงใหม่ รด,คชจ1เดือน&gt;แผน'!T11+'7.สระใคร รด,คชจ1เดือน&gt;แผน'!T11+'8.สังคม'!T11+'9.ท่าบ่อ'!T11</f>
        <v>0</v>
      </c>
      <c r="U11" s="110">
        <f>+'1.หนองคาย'!U11+'2.เฝ้าไร่ รด,คชจ1เดือน&gt;แผน'!U11+'3.โพธิ์ตาก รด,คชจ1เดือน&gt;แผน'!U11+'4.โพนพิสัย'!U11+'5.รัตนวาปี'!U11+'6.ศรีเชียงใหม่ รด,คชจ1เดือน&gt;แผน'!U11+'7.สระใคร รด,คชจ1เดือน&gt;แผน'!U11+'8.สังคม'!U11+'9.ท่าบ่อ'!U11</f>
        <v>0</v>
      </c>
      <c r="V11" s="110">
        <f>+'1.หนองคาย'!V11+'2.เฝ้าไร่ รด,คชจ1เดือน&gt;แผน'!V11+'3.โพธิ์ตาก รด,คชจ1เดือน&gt;แผน'!V11+'4.โพนพิสัย'!V11+'5.รัตนวาปี'!V11+'6.ศรีเชียงใหม่ รด,คชจ1เดือน&gt;แผน'!V11+'7.สระใคร รด,คชจ1เดือน&gt;แผน'!V11+'8.สังคม'!V11+'9.ท่าบ่อ'!V11</f>
        <v>0</v>
      </c>
      <c r="W11" s="110">
        <f>+'1.หนองคาย'!W11+'2.เฝ้าไร่ รด,คชจ1เดือน&gt;แผน'!W11+'3.โพธิ์ตาก รด,คชจ1เดือน&gt;แผน'!W11+'4.โพนพิสัย'!W11+'5.รัตนวาปี'!W11+'6.ศรีเชียงใหม่ รด,คชจ1เดือน&gt;แผน'!W11+'7.สระใคร รด,คชจ1เดือน&gt;แผน'!W11+'8.สังคม'!W11+'9.ท่าบ่อ'!W11</f>
        <v>0</v>
      </c>
      <c r="X11" s="110">
        <f>+'1.หนองคาย'!X11+'2.เฝ้าไร่ รด,คชจ1เดือน&gt;แผน'!X11+'3.โพธิ์ตาก รด,คชจ1เดือน&gt;แผน'!X11+'4.โพนพิสัย'!X11+'5.รัตนวาปี'!X11+'6.ศรีเชียงใหม่ รด,คชจ1เดือน&gt;แผน'!X11+'7.สระใคร รด,คชจ1เดือน&gt;แผน'!X11+'8.สังคม'!X11+'9.ท่าบ่อ'!X11</f>
        <v>0</v>
      </c>
      <c r="Y11" s="110">
        <f>+'1.หนองคาย'!Y11+'2.เฝ้าไร่ รด,คชจ1เดือน&gt;แผน'!Y11+'3.โพธิ์ตาก รด,คชจ1เดือน&gt;แผน'!Y11+'4.โพนพิสัย'!Y11+'5.รัตนวาปี'!Y11+'6.ศรีเชียงใหม่ รด,คชจ1เดือน&gt;แผน'!Y11+'7.สระใคร รด,คชจ1เดือน&gt;แผน'!Y11+'8.สังคม'!Y11+'9.ท่าบ่อ'!Y11</f>
        <v>0</v>
      </c>
      <c r="Z11" s="110">
        <f>+'1.หนองคาย'!Z11+'2.เฝ้าไร่ รด,คชจ1เดือน&gt;แผน'!Z11+'3.โพธิ์ตาก รด,คชจ1เดือน&gt;แผน'!Z11+'4.โพนพิสัย'!Z11+'5.รัตนวาปี'!Z11+'6.ศรีเชียงใหม่ รด,คชจ1เดือน&gt;แผน'!Z11+'7.สระใคร รด,คชจ1เดือน&gt;แผน'!Z11+'8.สังคม'!Z11+'9.ท่าบ่อ'!Z11</f>
        <v>0</v>
      </c>
      <c r="AA11" s="110">
        <f>+'1.หนองคาย'!AA11+'2.เฝ้าไร่ รด,คชจ1เดือน&gt;แผน'!AA11+'3.โพธิ์ตาก รด,คชจ1เดือน&gt;แผน'!AA11+'4.โพนพิสัย'!AA11+'5.รัตนวาปี'!AA11+'6.ศรีเชียงใหม่ รด,คชจ1เดือน&gt;แผน'!AA11+'7.สระใคร รด,คชจ1เดือน&gt;แผน'!AA11+'8.สังคม'!AA11+'9.ท่าบ่อ'!AA11</f>
        <v>0</v>
      </c>
      <c r="AB11" s="110">
        <f>+'1.หนองคาย'!AB11+'2.เฝ้าไร่ รด,คชจ1เดือน&gt;แผน'!AB11+'3.โพธิ์ตาก รด,คชจ1เดือน&gt;แผน'!AB11+'4.โพนพิสัย'!AB11+'5.รัตนวาปี'!AB11+'6.ศรีเชียงใหม่ รด,คชจ1เดือน&gt;แผน'!AB11+'7.สระใคร รด,คชจ1เดือน&gt;แผน'!AB11+'8.สังคม'!AB11+'9.ท่าบ่อ'!AB11</f>
        <v>0</v>
      </c>
      <c r="AC11" s="110">
        <f>+'1.หนองคาย'!AC11+'2.เฝ้าไร่ รด,คชจ1เดือน&gt;แผน'!AC11+'3.โพธิ์ตาก รด,คชจ1เดือน&gt;แผน'!AC11+'4.โพนพิสัย'!AC11+'5.รัตนวาปี'!AC11+'6.ศรีเชียงใหม่ รด,คชจ1เดือน&gt;แผน'!AC11+'7.สระใคร รด,คชจ1เดือน&gt;แผน'!AC11+'8.สังคม'!AC11+'9.ท่าบ่อ'!AC11</f>
        <v>0</v>
      </c>
      <c r="AD11" s="110">
        <f t="shared" ref="AD11:AD19" si="0">SUM(F11:AC11)</f>
        <v>375850966.69999999</v>
      </c>
      <c r="AE11" s="111">
        <f t="shared" ref="AE11:AE19" si="1">+AD11*100/E11</f>
        <v>31.390926354680527</v>
      </c>
      <c r="AF11" s="110">
        <f t="shared" ref="AF11:AF19" si="2">+E11-AD11</f>
        <v>821472624.37000012</v>
      </c>
      <c r="AG11" s="111">
        <f>+AF11*100/E11</f>
        <v>68.609073645319469</v>
      </c>
    </row>
    <row r="12" spans="1:33" ht="24" customHeight="1">
      <c r="B12" s="109"/>
      <c r="C12" s="109"/>
      <c r="D12" s="109" t="s">
        <v>7</v>
      </c>
      <c r="E12" s="110">
        <f>+'1.หนองคาย'!E12+'2.เฝ้าไร่ รด,คชจ1เดือน&gt;แผน'!E12+'3.โพธิ์ตาก รด,คชจ1เดือน&gt;แผน'!E12+'4.โพนพิสัย'!E12+'5.รัตนวาปี'!E12+'6.ศรีเชียงใหม่ รด,คชจ1เดือน&gt;แผน'!E12+'7.สระใคร รด,คชจ1เดือน&gt;แผน'!E12+'8.สังคม'!E12+'9.ท่าบ่อ'!E12</f>
        <v>49719623.210000001</v>
      </c>
      <c r="F12" s="110">
        <f>+'1.หนองคาย'!F12+'2.เฝ้าไร่ รด,คชจ1เดือน&gt;แผน'!F12+'3.โพธิ์ตาก รด,คชจ1เดือน&gt;แผน'!F12+'4.โพนพิสัย'!F12+'5.รัตนวาปี'!F12+'6.ศรีเชียงใหม่ รด,คชจ1เดือน&gt;แผน'!F12+'7.สระใคร รด,คชจ1เดือน&gt;แผน'!F12+'8.สังคม'!F12+'9.ท่าบ่อ'!F12</f>
        <v>7555442.6299999999</v>
      </c>
      <c r="G12" s="110" t="e">
        <f>+'1.หนองคาย'!G12+'2.เฝ้าไร่ รด,คชจ1เดือน&gt;แผน'!G12+'3.โพธิ์ตาก รด,คชจ1เดือน&gt;แผน'!G12+'4.โพนพิสัย'!G12+'5.รัตนวาปี'!G12+'6.ศรีเชียงใหม่ รด,คชจ1เดือน&gt;แผน'!G12+'7.สระใคร รด,คชจ1เดือน&gt;แผน'!G12+'8.สังคม'!G12+'9.ท่าบ่อ'!G12</f>
        <v>#VALUE!</v>
      </c>
      <c r="H12" s="110">
        <f>+'1.หนองคาย'!H12+'2.เฝ้าไร่ รด,คชจ1เดือน&gt;แผน'!H12+'3.โพธิ์ตาก รด,คชจ1เดือน&gt;แผน'!H12+'4.โพนพิสัย'!H12+'5.รัตนวาปี'!H12+'6.ศรีเชียงใหม่ รด,คชจ1เดือน&gt;แผน'!H12+'7.สระใคร รด,คชจ1เดือน&gt;แผน'!H12+'8.สังคม'!H12+'9.ท่าบ่อ'!H12</f>
        <v>0</v>
      </c>
      <c r="I12" s="110">
        <f>+'1.หนองคาย'!I12+'2.เฝ้าไร่ รด,คชจ1เดือน&gt;แผน'!I12+'3.โพธิ์ตาก รด,คชจ1เดือน&gt;แผน'!I12+'4.โพนพิสัย'!I12+'5.รัตนวาปี'!I12+'6.ศรีเชียงใหม่ รด,คชจ1เดือน&gt;แผน'!I12+'7.สระใคร รด,คชจ1เดือน&gt;แผน'!I12+'8.สังคม'!I12+'9.ท่าบ่อ'!I12</f>
        <v>0</v>
      </c>
      <c r="J12" s="110">
        <f>+'1.หนองคาย'!J12+'2.เฝ้าไร่ รด,คชจ1เดือน&gt;แผน'!J12+'3.โพธิ์ตาก รด,คชจ1เดือน&gt;แผน'!J12+'4.โพนพิสัย'!J12+'5.รัตนวาปี'!J12+'6.ศรีเชียงใหม่ รด,คชจ1เดือน&gt;แผน'!J12+'7.สระใคร รด,คชจ1เดือน&gt;แผน'!J12+'8.สังคม'!J12+'9.ท่าบ่อ'!J12</f>
        <v>0</v>
      </c>
      <c r="K12" s="110">
        <f>+'1.หนองคาย'!K12+'2.เฝ้าไร่ รด,คชจ1เดือน&gt;แผน'!K12+'3.โพธิ์ตาก รด,คชจ1เดือน&gt;แผน'!K12+'4.โพนพิสัย'!K12+'5.รัตนวาปี'!K12+'6.ศรีเชียงใหม่ รด,คชจ1เดือน&gt;แผน'!K12+'7.สระใคร รด,คชจ1เดือน&gt;แผน'!K12+'8.สังคม'!K12+'9.ท่าบ่อ'!K12</f>
        <v>0</v>
      </c>
      <c r="L12" s="110">
        <f>+'1.หนองคาย'!L12+'2.เฝ้าไร่ รด,คชจ1เดือน&gt;แผน'!L12+'3.โพธิ์ตาก รด,คชจ1เดือน&gt;แผน'!L12+'4.โพนพิสัย'!L12+'5.รัตนวาปี'!L12+'6.ศรีเชียงใหม่ รด,คชจ1เดือน&gt;แผน'!L12+'7.สระใคร รด,คชจ1เดือน&gt;แผน'!L12+'8.สังคม'!L12+'9.ท่าบ่อ'!L12</f>
        <v>0</v>
      </c>
      <c r="M12" s="110">
        <f>+'1.หนองคาย'!M12+'2.เฝ้าไร่ รด,คชจ1เดือน&gt;แผน'!M12+'3.โพธิ์ตาก รด,คชจ1เดือน&gt;แผน'!M12+'4.โพนพิสัย'!M12+'5.รัตนวาปี'!M12+'6.ศรีเชียงใหม่ รด,คชจ1เดือน&gt;แผน'!M12+'7.สระใคร รด,คชจ1เดือน&gt;แผน'!M12+'8.สังคม'!M12+'9.ท่าบ่อ'!M12</f>
        <v>0</v>
      </c>
      <c r="N12" s="110">
        <f>+'1.หนองคาย'!N12+'2.เฝ้าไร่ รด,คชจ1เดือน&gt;แผน'!N12+'3.โพธิ์ตาก รด,คชจ1เดือน&gt;แผน'!N12+'4.โพนพิสัย'!N12+'5.รัตนวาปี'!N12+'6.ศรีเชียงใหม่ รด,คชจ1เดือน&gt;แผน'!N12+'7.สระใคร รด,คชจ1เดือน&gt;แผน'!N12+'8.สังคม'!N12+'9.ท่าบ่อ'!N12</f>
        <v>0</v>
      </c>
      <c r="O12" s="110">
        <f>+'1.หนองคาย'!O12+'2.เฝ้าไร่ รด,คชจ1เดือน&gt;แผน'!O12+'3.โพธิ์ตาก รด,คชจ1เดือน&gt;แผน'!O12+'4.โพนพิสัย'!O12+'5.รัตนวาปี'!O12+'6.ศรีเชียงใหม่ รด,คชจ1เดือน&gt;แผน'!O12+'7.สระใคร รด,คชจ1เดือน&gt;แผน'!O12+'8.สังคม'!O12+'9.ท่าบ่อ'!O12</f>
        <v>0</v>
      </c>
      <c r="P12" s="110">
        <f>+'1.หนองคาย'!P12+'2.เฝ้าไร่ รด,คชจ1เดือน&gt;แผน'!P12+'3.โพธิ์ตาก รด,คชจ1เดือน&gt;แผน'!P12+'4.โพนพิสัย'!P12+'5.รัตนวาปี'!P12+'6.ศรีเชียงใหม่ รด,คชจ1เดือน&gt;แผน'!P12+'7.สระใคร รด,คชจ1เดือน&gt;แผน'!P12+'8.สังคม'!P12+'9.ท่าบ่อ'!P12</f>
        <v>0</v>
      </c>
      <c r="Q12" s="110">
        <f>+'1.หนองคาย'!Q12+'2.เฝ้าไร่ รด,คชจ1เดือน&gt;แผน'!Q12+'3.โพธิ์ตาก รด,คชจ1เดือน&gt;แผน'!Q12+'4.โพนพิสัย'!Q12+'5.รัตนวาปี'!Q12+'6.ศรีเชียงใหม่ รด,คชจ1เดือน&gt;แผน'!Q12+'7.สระใคร รด,คชจ1เดือน&gt;แผน'!Q12+'8.สังคม'!Q12+'9.ท่าบ่อ'!Q12</f>
        <v>0</v>
      </c>
      <c r="R12" s="110">
        <f>+'1.หนองคาย'!R12+'2.เฝ้าไร่ รด,คชจ1เดือน&gt;แผน'!R12+'3.โพธิ์ตาก รด,คชจ1เดือน&gt;แผน'!R12+'4.โพนพิสัย'!R12+'5.รัตนวาปี'!R12+'6.ศรีเชียงใหม่ รด,คชจ1เดือน&gt;แผน'!R12+'7.สระใคร รด,คชจ1เดือน&gt;แผน'!R12+'8.สังคม'!R12+'9.ท่าบ่อ'!R12</f>
        <v>0</v>
      </c>
      <c r="S12" s="110">
        <f>+'1.หนองคาย'!S12+'2.เฝ้าไร่ รด,คชจ1เดือน&gt;แผน'!S12+'3.โพธิ์ตาก รด,คชจ1เดือน&gt;แผน'!S12+'4.โพนพิสัย'!S12+'5.รัตนวาปี'!S12+'6.ศรีเชียงใหม่ รด,คชจ1เดือน&gt;แผน'!S12+'7.สระใคร รด,คชจ1เดือน&gt;แผน'!S12+'8.สังคม'!S12+'9.ท่าบ่อ'!S12</f>
        <v>0</v>
      </c>
      <c r="T12" s="110">
        <f>+'1.หนองคาย'!T12+'2.เฝ้าไร่ รด,คชจ1เดือน&gt;แผน'!T12+'3.โพธิ์ตาก รด,คชจ1เดือน&gt;แผน'!T12+'4.โพนพิสัย'!T12+'5.รัตนวาปี'!T12+'6.ศรีเชียงใหม่ รด,คชจ1เดือน&gt;แผน'!T12+'7.สระใคร รด,คชจ1เดือน&gt;แผน'!T12+'8.สังคม'!T12+'9.ท่าบ่อ'!T12</f>
        <v>0</v>
      </c>
      <c r="U12" s="110">
        <f>+'1.หนองคาย'!U12+'2.เฝ้าไร่ รด,คชจ1เดือน&gt;แผน'!U12+'3.โพธิ์ตาก รด,คชจ1เดือน&gt;แผน'!U12+'4.โพนพิสัย'!U12+'5.รัตนวาปี'!U12+'6.ศรีเชียงใหม่ รด,คชจ1เดือน&gt;แผน'!U12+'7.สระใคร รด,คชจ1เดือน&gt;แผน'!U12+'8.สังคม'!U12+'9.ท่าบ่อ'!U12</f>
        <v>0</v>
      </c>
      <c r="V12" s="110">
        <f>+'1.หนองคาย'!V12+'2.เฝ้าไร่ รด,คชจ1เดือน&gt;แผน'!V12+'3.โพธิ์ตาก รด,คชจ1เดือน&gt;แผน'!V12+'4.โพนพิสัย'!V12+'5.รัตนวาปี'!V12+'6.ศรีเชียงใหม่ รด,คชจ1เดือน&gt;แผน'!V12+'7.สระใคร รด,คชจ1เดือน&gt;แผน'!V12+'8.สังคม'!V12+'9.ท่าบ่อ'!V12</f>
        <v>0</v>
      </c>
      <c r="W12" s="110">
        <f>+'1.หนองคาย'!W12+'2.เฝ้าไร่ รด,คชจ1เดือน&gt;แผน'!W12+'3.โพธิ์ตาก รด,คชจ1เดือน&gt;แผน'!W12+'4.โพนพิสัย'!W12+'5.รัตนวาปี'!W12+'6.ศรีเชียงใหม่ รด,คชจ1เดือน&gt;แผน'!W12+'7.สระใคร รด,คชจ1เดือน&gt;แผน'!W12+'8.สังคม'!W12+'9.ท่าบ่อ'!W12</f>
        <v>0</v>
      </c>
      <c r="X12" s="110">
        <f>+'1.หนองคาย'!X12+'2.เฝ้าไร่ รด,คชจ1เดือน&gt;แผน'!X12+'3.โพธิ์ตาก รด,คชจ1เดือน&gt;แผน'!X12+'4.โพนพิสัย'!X12+'5.รัตนวาปี'!X12+'6.ศรีเชียงใหม่ รด,คชจ1เดือน&gt;แผน'!X12+'7.สระใคร รด,คชจ1เดือน&gt;แผน'!X12+'8.สังคม'!X12+'9.ท่าบ่อ'!X12</f>
        <v>0</v>
      </c>
      <c r="Y12" s="110">
        <f>+'1.หนองคาย'!Y12+'2.เฝ้าไร่ รด,คชจ1เดือน&gt;แผน'!Y12+'3.โพธิ์ตาก รด,คชจ1เดือน&gt;แผน'!Y12+'4.โพนพิสัย'!Y12+'5.รัตนวาปี'!Y12+'6.ศรีเชียงใหม่ รด,คชจ1เดือน&gt;แผน'!Y12+'7.สระใคร รด,คชจ1เดือน&gt;แผน'!Y12+'8.สังคม'!Y12+'9.ท่าบ่อ'!Y12</f>
        <v>0</v>
      </c>
      <c r="Z12" s="110">
        <f>+'1.หนองคาย'!Z12+'2.เฝ้าไร่ รด,คชจ1เดือน&gt;แผน'!Z12+'3.โพธิ์ตาก รด,คชจ1เดือน&gt;แผน'!Z12+'4.โพนพิสัย'!Z12+'5.รัตนวาปี'!Z12+'6.ศรีเชียงใหม่ รด,คชจ1เดือน&gt;แผน'!Z12+'7.สระใคร รด,คชจ1เดือน&gt;แผน'!Z12+'8.สังคม'!Z12+'9.ท่าบ่อ'!Z12</f>
        <v>0</v>
      </c>
      <c r="AA12" s="110">
        <f>+'1.หนองคาย'!AA12+'2.เฝ้าไร่ รด,คชจ1เดือน&gt;แผน'!AA12+'3.โพธิ์ตาก รด,คชจ1เดือน&gt;แผน'!AA12+'4.โพนพิสัย'!AA12+'5.รัตนวาปี'!AA12+'6.ศรีเชียงใหม่ รด,คชจ1เดือน&gt;แผน'!AA12+'7.สระใคร รด,คชจ1เดือน&gt;แผน'!AA12+'8.สังคม'!AA12+'9.ท่าบ่อ'!AA12</f>
        <v>0</v>
      </c>
      <c r="AB12" s="110">
        <f>+'1.หนองคาย'!AB12+'2.เฝ้าไร่ รด,คชจ1เดือน&gt;แผน'!AB12+'3.โพธิ์ตาก รด,คชจ1เดือน&gt;แผน'!AB12+'4.โพนพิสัย'!AB12+'5.รัตนวาปี'!AB12+'6.ศรีเชียงใหม่ รด,คชจ1เดือน&gt;แผน'!AB12+'7.สระใคร รด,คชจ1เดือน&gt;แผน'!AB12+'8.สังคม'!AB12+'9.ท่าบ่อ'!AB12</f>
        <v>0</v>
      </c>
      <c r="AC12" s="110">
        <f>+'1.หนองคาย'!AC12+'2.เฝ้าไร่ รด,คชจ1เดือน&gt;แผน'!AC12+'3.โพธิ์ตาก รด,คชจ1เดือน&gt;แผน'!AC12+'4.โพนพิสัย'!AC12+'5.รัตนวาปี'!AC12+'6.ศรีเชียงใหม่ รด,คชจ1เดือน&gt;แผน'!AC12+'7.สระใคร รด,คชจ1เดือน&gt;แผน'!AC12+'8.สังคม'!AC12+'9.ท่าบ่อ'!AC12</f>
        <v>0</v>
      </c>
      <c r="AD12" s="110" t="e">
        <f t="shared" si="0"/>
        <v>#VALUE!</v>
      </c>
      <c r="AE12" s="111" t="e">
        <f t="shared" si="1"/>
        <v>#VALUE!</v>
      </c>
      <c r="AF12" s="110" t="e">
        <f t="shared" si="2"/>
        <v>#VALUE!</v>
      </c>
      <c r="AG12" s="111" t="e">
        <f t="shared" ref="AG12:AG19" si="3">+AF12*100/G12</f>
        <v>#VALUE!</v>
      </c>
    </row>
    <row r="13" spans="1:33" ht="24" customHeight="1">
      <c r="B13" s="109"/>
      <c r="C13" s="109"/>
      <c r="D13" s="109" t="s">
        <v>9</v>
      </c>
      <c r="E13" s="110">
        <f>+'1.หนองคาย'!E13+'2.เฝ้าไร่ รด,คชจ1เดือน&gt;แผน'!E13+'3.โพธิ์ตาก รด,คชจ1เดือน&gt;แผน'!E13+'4.โพนพิสัย'!E13+'5.รัตนวาปี'!E13+'6.ศรีเชียงใหม่ รด,คชจ1เดือน&gt;แผน'!E13+'7.สระใคร รด,คชจ1เดือน&gt;แผน'!E13+'8.สังคม'!E13+'9.ท่าบ่อ'!E13</f>
        <v>1885000</v>
      </c>
      <c r="F13" s="110">
        <f>+'1.หนองคาย'!F13+'2.เฝ้าไร่ รด,คชจ1เดือน&gt;แผน'!F13+'3.โพธิ์ตาก รด,คชจ1เดือน&gt;แผน'!F13+'4.โพนพิสัย'!F13+'5.รัตนวาปี'!F13+'6.ศรีเชียงใหม่ รด,คชจ1เดือน&gt;แผน'!F13+'7.สระใคร รด,คชจ1เดือน&gt;แผน'!F13+'8.สังคม'!F13+'9.ท่าบ่อ'!F13</f>
        <v>367620.28</v>
      </c>
      <c r="G13" s="110" t="e">
        <f>+'1.หนองคาย'!G13+'2.เฝ้าไร่ รด,คชจ1เดือน&gt;แผน'!G13+'3.โพธิ์ตาก รด,คชจ1เดือน&gt;แผน'!G13+'4.โพนพิสัย'!G13+'5.รัตนวาปี'!G13+'6.ศรีเชียงใหม่ รด,คชจ1เดือน&gt;แผน'!G13+'7.สระใคร รด,คชจ1เดือน&gt;แผน'!G13+'8.สังคม'!G13+'9.ท่าบ่อ'!G13</f>
        <v>#VALUE!</v>
      </c>
      <c r="H13" s="110">
        <f>+'1.หนองคาย'!H13+'2.เฝ้าไร่ รด,คชจ1เดือน&gt;แผน'!H13+'3.โพธิ์ตาก รด,คชจ1เดือน&gt;แผน'!H13+'4.โพนพิสัย'!H13+'5.รัตนวาปี'!H13+'6.ศรีเชียงใหม่ รด,คชจ1เดือน&gt;แผน'!H13+'7.สระใคร รด,คชจ1เดือน&gt;แผน'!H13+'8.สังคม'!H13+'9.ท่าบ่อ'!H13</f>
        <v>0</v>
      </c>
      <c r="I13" s="110">
        <f>+'1.หนองคาย'!I13+'2.เฝ้าไร่ รด,คชจ1เดือน&gt;แผน'!I13+'3.โพธิ์ตาก รด,คชจ1เดือน&gt;แผน'!I13+'4.โพนพิสัย'!I13+'5.รัตนวาปี'!I13+'6.ศรีเชียงใหม่ รด,คชจ1เดือน&gt;แผน'!I13+'7.สระใคร รด,คชจ1เดือน&gt;แผน'!I13+'8.สังคม'!I13+'9.ท่าบ่อ'!I13</f>
        <v>0</v>
      </c>
      <c r="J13" s="110">
        <f>+'1.หนองคาย'!J13+'2.เฝ้าไร่ รด,คชจ1เดือน&gt;แผน'!J13+'3.โพธิ์ตาก รด,คชจ1เดือน&gt;แผน'!J13+'4.โพนพิสัย'!J13+'5.รัตนวาปี'!J13+'6.ศรีเชียงใหม่ รด,คชจ1เดือน&gt;แผน'!J13+'7.สระใคร รด,คชจ1เดือน&gt;แผน'!J13+'8.สังคม'!J13+'9.ท่าบ่อ'!J13</f>
        <v>0</v>
      </c>
      <c r="K13" s="110">
        <f>+'1.หนองคาย'!K13+'2.เฝ้าไร่ รด,คชจ1เดือน&gt;แผน'!K13+'3.โพธิ์ตาก รด,คชจ1เดือน&gt;แผน'!K13+'4.โพนพิสัย'!K13+'5.รัตนวาปี'!K13+'6.ศรีเชียงใหม่ รด,คชจ1เดือน&gt;แผน'!K13+'7.สระใคร รด,คชจ1เดือน&gt;แผน'!K13+'8.สังคม'!K13+'9.ท่าบ่อ'!K13</f>
        <v>0</v>
      </c>
      <c r="L13" s="110">
        <f>+'1.หนองคาย'!L13+'2.เฝ้าไร่ รด,คชจ1เดือน&gt;แผน'!L13+'3.โพธิ์ตาก รด,คชจ1เดือน&gt;แผน'!L13+'4.โพนพิสัย'!L13+'5.รัตนวาปี'!L13+'6.ศรีเชียงใหม่ รด,คชจ1เดือน&gt;แผน'!L13+'7.สระใคร รด,คชจ1เดือน&gt;แผน'!L13+'8.สังคม'!L13+'9.ท่าบ่อ'!L13</f>
        <v>0</v>
      </c>
      <c r="M13" s="110">
        <f>+'1.หนองคาย'!M13+'2.เฝ้าไร่ รด,คชจ1เดือน&gt;แผน'!M13+'3.โพธิ์ตาก รด,คชจ1เดือน&gt;แผน'!M13+'4.โพนพิสัย'!M13+'5.รัตนวาปี'!M13+'6.ศรีเชียงใหม่ รด,คชจ1เดือน&gt;แผน'!M13+'7.สระใคร รด,คชจ1เดือน&gt;แผน'!M13+'8.สังคม'!M13+'9.ท่าบ่อ'!M13</f>
        <v>0</v>
      </c>
      <c r="N13" s="110">
        <f>+'1.หนองคาย'!N13+'2.เฝ้าไร่ รด,คชจ1เดือน&gt;แผน'!N13+'3.โพธิ์ตาก รด,คชจ1เดือน&gt;แผน'!N13+'4.โพนพิสัย'!N13+'5.รัตนวาปี'!N13+'6.ศรีเชียงใหม่ รด,คชจ1เดือน&gt;แผน'!N13+'7.สระใคร รด,คชจ1เดือน&gt;แผน'!N13+'8.สังคม'!N13+'9.ท่าบ่อ'!N13</f>
        <v>0</v>
      </c>
      <c r="O13" s="110">
        <f>+'1.หนองคาย'!O13+'2.เฝ้าไร่ รด,คชจ1เดือน&gt;แผน'!O13+'3.โพธิ์ตาก รด,คชจ1เดือน&gt;แผน'!O13+'4.โพนพิสัย'!O13+'5.รัตนวาปี'!O13+'6.ศรีเชียงใหม่ รด,คชจ1เดือน&gt;แผน'!O13+'7.สระใคร รด,คชจ1เดือน&gt;แผน'!O13+'8.สังคม'!O13+'9.ท่าบ่อ'!O13</f>
        <v>0</v>
      </c>
      <c r="P13" s="110">
        <f>+'1.หนองคาย'!P13+'2.เฝ้าไร่ รด,คชจ1เดือน&gt;แผน'!P13+'3.โพธิ์ตาก รด,คชจ1เดือน&gt;แผน'!P13+'4.โพนพิสัย'!P13+'5.รัตนวาปี'!P13+'6.ศรีเชียงใหม่ รด,คชจ1เดือน&gt;แผน'!P13+'7.สระใคร รด,คชจ1เดือน&gt;แผน'!P13+'8.สังคม'!P13+'9.ท่าบ่อ'!P13</f>
        <v>0</v>
      </c>
      <c r="Q13" s="110">
        <f>+'1.หนองคาย'!Q13+'2.เฝ้าไร่ รด,คชจ1เดือน&gt;แผน'!Q13+'3.โพธิ์ตาก รด,คชจ1เดือน&gt;แผน'!Q13+'4.โพนพิสัย'!Q13+'5.รัตนวาปี'!Q13+'6.ศรีเชียงใหม่ รด,คชจ1เดือน&gt;แผน'!Q13+'7.สระใคร รด,คชจ1เดือน&gt;แผน'!Q13+'8.สังคม'!Q13+'9.ท่าบ่อ'!Q13</f>
        <v>0</v>
      </c>
      <c r="R13" s="110">
        <f>+'1.หนองคาย'!R13+'2.เฝ้าไร่ รด,คชจ1เดือน&gt;แผน'!R13+'3.โพธิ์ตาก รด,คชจ1เดือน&gt;แผน'!R13+'4.โพนพิสัย'!R13+'5.รัตนวาปี'!R13+'6.ศรีเชียงใหม่ รด,คชจ1เดือน&gt;แผน'!R13+'7.สระใคร รด,คชจ1เดือน&gt;แผน'!R13+'8.สังคม'!R13+'9.ท่าบ่อ'!R13</f>
        <v>0</v>
      </c>
      <c r="S13" s="110">
        <f>+'1.หนองคาย'!S13+'2.เฝ้าไร่ รด,คชจ1เดือน&gt;แผน'!S13+'3.โพธิ์ตาก รด,คชจ1เดือน&gt;แผน'!S13+'4.โพนพิสัย'!S13+'5.รัตนวาปี'!S13+'6.ศรีเชียงใหม่ รด,คชจ1เดือน&gt;แผน'!S13+'7.สระใคร รด,คชจ1เดือน&gt;แผน'!S13+'8.สังคม'!S13+'9.ท่าบ่อ'!S13</f>
        <v>0</v>
      </c>
      <c r="T13" s="110">
        <f>+'1.หนองคาย'!T13+'2.เฝ้าไร่ รด,คชจ1เดือน&gt;แผน'!T13+'3.โพธิ์ตาก รด,คชจ1เดือน&gt;แผน'!T13+'4.โพนพิสัย'!T13+'5.รัตนวาปี'!T13+'6.ศรีเชียงใหม่ รด,คชจ1เดือน&gt;แผน'!T13+'7.สระใคร รด,คชจ1เดือน&gt;แผน'!T13+'8.สังคม'!T13+'9.ท่าบ่อ'!T13</f>
        <v>0</v>
      </c>
      <c r="U13" s="110">
        <f>+'1.หนองคาย'!U13+'2.เฝ้าไร่ รด,คชจ1เดือน&gt;แผน'!U13+'3.โพธิ์ตาก รด,คชจ1เดือน&gt;แผน'!U13+'4.โพนพิสัย'!U13+'5.รัตนวาปี'!U13+'6.ศรีเชียงใหม่ รด,คชจ1เดือน&gt;แผน'!U13+'7.สระใคร รด,คชจ1เดือน&gt;แผน'!U13+'8.สังคม'!U13+'9.ท่าบ่อ'!U13</f>
        <v>0</v>
      </c>
      <c r="V13" s="110">
        <f>+'1.หนองคาย'!V13+'2.เฝ้าไร่ รด,คชจ1เดือน&gt;แผน'!V13+'3.โพธิ์ตาก รด,คชจ1เดือน&gt;แผน'!V13+'4.โพนพิสัย'!V13+'5.รัตนวาปี'!V13+'6.ศรีเชียงใหม่ รด,คชจ1เดือน&gt;แผน'!V13+'7.สระใคร รด,คชจ1เดือน&gt;แผน'!V13+'8.สังคม'!V13+'9.ท่าบ่อ'!V13</f>
        <v>0</v>
      </c>
      <c r="W13" s="110">
        <f>+'1.หนองคาย'!W13+'2.เฝ้าไร่ รด,คชจ1เดือน&gt;แผน'!W13+'3.โพธิ์ตาก รด,คชจ1เดือน&gt;แผน'!W13+'4.โพนพิสัย'!W13+'5.รัตนวาปี'!W13+'6.ศรีเชียงใหม่ รด,คชจ1เดือน&gt;แผน'!W13+'7.สระใคร รด,คชจ1เดือน&gt;แผน'!W13+'8.สังคม'!W13+'9.ท่าบ่อ'!W13</f>
        <v>0</v>
      </c>
      <c r="X13" s="110">
        <f>+'1.หนองคาย'!X13+'2.เฝ้าไร่ รด,คชจ1เดือน&gt;แผน'!X13+'3.โพธิ์ตาก รด,คชจ1เดือน&gt;แผน'!X13+'4.โพนพิสัย'!X13+'5.รัตนวาปี'!X13+'6.ศรีเชียงใหม่ รด,คชจ1เดือน&gt;แผน'!X13+'7.สระใคร รด,คชจ1เดือน&gt;แผน'!X13+'8.สังคม'!X13+'9.ท่าบ่อ'!X13</f>
        <v>0</v>
      </c>
      <c r="Y13" s="110">
        <f>+'1.หนองคาย'!Y13+'2.เฝ้าไร่ รด,คชจ1เดือน&gt;แผน'!Y13+'3.โพธิ์ตาก รด,คชจ1เดือน&gt;แผน'!Y13+'4.โพนพิสัย'!Y13+'5.รัตนวาปี'!Y13+'6.ศรีเชียงใหม่ รด,คชจ1เดือน&gt;แผน'!Y13+'7.สระใคร รด,คชจ1เดือน&gt;แผน'!Y13+'8.สังคม'!Y13+'9.ท่าบ่อ'!Y13</f>
        <v>0</v>
      </c>
      <c r="Z13" s="110">
        <f>+'1.หนองคาย'!Z13+'2.เฝ้าไร่ รด,คชจ1เดือน&gt;แผน'!Z13+'3.โพธิ์ตาก รด,คชจ1เดือน&gt;แผน'!Z13+'4.โพนพิสัย'!Z13+'5.รัตนวาปี'!Z13+'6.ศรีเชียงใหม่ รด,คชจ1เดือน&gt;แผน'!Z13+'7.สระใคร รด,คชจ1เดือน&gt;แผน'!Z13+'8.สังคม'!Z13+'9.ท่าบ่อ'!Z13</f>
        <v>0</v>
      </c>
      <c r="AA13" s="110">
        <f>+'1.หนองคาย'!AA13+'2.เฝ้าไร่ รด,คชจ1เดือน&gt;แผน'!AA13+'3.โพธิ์ตาก รด,คชจ1เดือน&gt;แผน'!AA13+'4.โพนพิสัย'!AA13+'5.รัตนวาปี'!AA13+'6.ศรีเชียงใหม่ รด,คชจ1เดือน&gt;แผน'!AA13+'7.สระใคร รด,คชจ1เดือน&gt;แผน'!AA13+'8.สังคม'!AA13+'9.ท่าบ่อ'!AA13</f>
        <v>0</v>
      </c>
      <c r="AB13" s="110">
        <f>+'1.หนองคาย'!AB13+'2.เฝ้าไร่ รด,คชจ1เดือน&gt;แผน'!AB13+'3.โพธิ์ตาก รด,คชจ1เดือน&gt;แผน'!AB13+'4.โพนพิสัย'!AB13+'5.รัตนวาปี'!AB13+'6.ศรีเชียงใหม่ รด,คชจ1เดือน&gt;แผน'!AB13+'7.สระใคร รด,คชจ1เดือน&gt;แผน'!AB13+'8.สังคม'!AB13+'9.ท่าบ่อ'!AB13</f>
        <v>0</v>
      </c>
      <c r="AC13" s="110">
        <f>+'1.หนองคาย'!AC13+'2.เฝ้าไร่ รด,คชจ1เดือน&gt;แผน'!AC13+'3.โพธิ์ตาก รด,คชจ1เดือน&gt;แผน'!AC13+'4.โพนพิสัย'!AC13+'5.รัตนวาปี'!AC13+'6.ศรีเชียงใหม่ รด,คชจ1เดือน&gt;แผน'!AC13+'7.สระใคร รด,คชจ1เดือน&gt;แผน'!AC13+'8.สังคม'!AC13+'9.ท่าบ่อ'!AC13</f>
        <v>0</v>
      </c>
      <c r="AD13" s="110" t="e">
        <f t="shared" si="0"/>
        <v>#VALUE!</v>
      </c>
      <c r="AE13" s="111" t="e">
        <f t="shared" si="1"/>
        <v>#VALUE!</v>
      </c>
      <c r="AF13" s="110" t="e">
        <f t="shared" si="2"/>
        <v>#VALUE!</v>
      </c>
      <c r="AG13" s="111" t="e">
        <f t="shared" si="3"/>
        <v>#VALUE!</v>
      </c>
    </row>
    <row r="14" spans="1:33" ht="24" customHeight="1">
      <c r="B14" s="109"/>
      <c r="C14" s="109"/>
      <c r="D14" s="109" t="s">
        <v>11</v>
      </c>
      <c r="E14" s="110">
        <f>+'1.หนองคาย'!E14+'2.เฝ้าไร่ รด,คชจ1เดือน&gt;แผน'!E14+'3.โพธิ์ตาก รด,คชจ1เดือน&gt;แผน'!E14+'4.โพนพิสัย'!E14+'5.รัตนวาปี'!E14+'6.ศรีเชียงใหม่ รด,คชจ1เดือน&gt;แผน'!E14+'7.สระใคร รด,คชจ1เดือน&gt;แผน'!E14+'8.สังคม'!E14+'9.ท่าบ่อ'!E14</f>
        <v>477302229.92000002</v>
      </c>
      <c r="F14" s="110">
        <f>+'1.หนองคาย'!F14+'2.เฝ้าไร่ รด,คชจ1เดือน&gt;แผน'!F14+'3.โพธิ์ตาก รด,คชจ1เดือน&gt;แผน'!F14+'4.โพนพิสัย'!F14+'5.รัตนวาปี'!F14+'6.ศรีเชียงใหม่ รด,คชจ1เดือน&gt;แผน'!F14+'7.สระใคร รด,คชจ1เดือน&gt;แผน'!F14+'8.สังคม'!F14+'9.ท่าบ่อ'!F14</f>
        <v>30589044.98</v>
      </c>
      <c r="G14" s="110">
        <f>+'1.หนองคาย'!G14+'2.เฝ้าไร่ รด,คชจ1เดือน&gt;แผน'!G14+'3.โพธิ์ตาก รด,คชจ1เดือน&gt;แผน'!G14+'4.โพนพิสัย'!G14+'5.รัตนวาปี'!G14+'6.ศรีเชียงใหม่ รด,คชจ1เดือน&gt;แผน'!G14+'7.สระใคร รด,คชจ1เดือน&gt;แผน'!G14+'8.สังคม'!G14+'9.ท่าบ่อ'!G14</f>
        <v>2003388.19</v>
      </c>
      <c r="H14" s="110">
        <f>+'1.หนองคาย'!H14+'2.เฝ้าไร่ รด,คชจ1เดือน&gt;แผน'!H14+'3.โพธิ์ตาก รด,คชจ1เดือน&gt;แผน'!H14+'4.โพนพิสัย'!H14+'5.รัตนวาปี'!H14+'6.ศรีเชียงใหม่ รด,คชจ1เดือน&gt;แผน'!H14+'7.สระใคร รด,คชจ1เดือน&gt;แผน'!H14+'8.สังคม'!H14+'9.ท่าบ่อ'!H14</f>
        <v>0</v>
      </c>
      <c r="I14" s="110">
        <f>+'1.หนองคาย'!I14+'2.เฝ้าไร่ รด,คชจ1เดือน&gt;แผน'!I14+'3.โพธิ์ตาก รด,คชจ1เดือน&gt;แผน'!I14+'4.โพนพิสัย'!I14+'5.รัตนวาปี'!I14+'6.ศรีเชียงใหม่ รด,คชจ1เดือน&gt;แผน'!I14+'7.สระใคร รด,คชจ1เดือน&gt;แผน'!I14+'8.สังคม'!I14+'9.ท่าบ่อ'!I14</f>
        <v>0</v>
      </c>
      <c r="J14" s="110">
        <f>+'1.หนองคาย'!J14+'2.เฝ้าไร่ รด,คชจ1เดือน&gt;แผน'!J14+'3.โพธิ์ตาก รด,คชจ1เดือน&gt;แผน'!J14+'4.โพนพิสัย'!J14+'5.รัตนวาปี'!J14+'6.ศรีเชียงใหม่ รด,คชจ1เดือน&gt;แผน'!J14+'7.สระใคร รด,คชจ1เดือน&gt;แผน'!J14+'8.สังคม'!J14+'9.ท่าบ่อ'!J14</f>
        <v>0</v>
      </c>
      <c r="K14" s="110">
        <f>+'1.หนองคาย'!K14+'2.เฝ้าไร่ รด,คชจ1เดือน&gt;แผน'!K14+'3.โพธิ์ตาก รด,คชจ1เดือน&gt;แผน'!K14+'4.โพนพิสัย'!K14+'5.รัตนวาปี'!K14+'6.ศรีเชียงใหม่ รด,คชจ1เดือน&gt;แผน'!K14+'7.สระใคร รด,คชจ1เดือน&gt;แผน'!K14+'8.สังคม'!K14+'9.ท่าบ่อ'!K14</f>
        <v>0</v>
      </c>
      <c r="L14" s="110">
        <f>+'1.หนองคาย'!L14+'2.เฝ้าไร่ รด,คชจ1เดือน&gt;แผน'!L14+'3.โพธิ์ตาก รด,คชจ1เดือน&gt;แผน'!L14+'4.โพนพิสัย'!L14+'5.รัตนวาปี'!L14+'6.ศรีเชียงใหม่ รด,คชจ1เดือน&gt;แผน'!L14+'7.สระใคร รด,คชจ1เดือน&gt;แผน'!L14+'8.สังคม'!L14+'9.ท่าบ่อ'!L14</f>
        <v>0</v>
      </c>
      <c r="M14" s="110">
        <f>+'1.หนองคาย'!M14+'2.เฝ้าไร่ รด,คชจ1เดือน&gt;แผน'!M14+'3.โพธิ์ตาก รด,คชจ1เดือน&gt;แผน'!M14+'4.โพนพิสัย'!M14+'5.รัตนวาปี'!M14+'6.ศรีเชียงใหม่ รด,คชจ1เดือน&gt;แผน'!M14+'7.สระใคร รด,คชจ1เดือน&gt;แผน'!M14+'8.สังคม'!M14+'9.ท่าบ่อ'!M14</f>
        <v>0</v>
      </c>
      <c r="N14" s="110">
        <f>+'1.หนองคาย'!N14+'2.เฝ้าไร่ รด,คชจ1เดือน&gt;แผน'!N14+'3.โพธิ์ตาก รด,คชจ1เดือน&gt;แผน'!N14+'4.โพนพิสัย'!N14+'5.รัตนวาปี'!N14+'6.ศรีเชียงใหม่ รด,คชจ1เดือน&gt;แผน'!N14+'7.สระใคร รด,คชจ1เดือน&gt;แผน'!N14+'8.สังคม'!N14+'9.ท่าบ่อ'!N14</f>
        <v>0</v>
      </c>
      <c r="O14" s="110">
        <f>+'1.หนองคาย'!O14+'2.เฝ้าไร่ รด,คชจ1เดือน&gt;แผน'!O14+'3.โพธิ์ตาก รด,คชจ1เดือน&gt;แผน'!O14+'4.โพนพิสัย'!O14+'5.รัตนวาปี'!O14+'6.ศรีเชียงใหม่ รด,คชจ1เดือน&gt;แผน'!O14+'7.สระใคร รด,คชจ1เดือน&gt;แผน'!O14+'8.สังคม'!O14+'9.ท่าบ่อ'!O14</f>
        <v>0</v>
      </c>
      <c r="P14" s="110">
        <f>+'1.หนองคาย'!P14+'2.เฝ้าไร่ รด,คชจ1เดือน&gt;แผน'!P14+'3.โพธิ์ตาก รด,คชจ1เดือน&gt;แผน'!P14+'4.โพนพิสัย'!P14+'5.รัตนวาปี'!P14+'6.ศรีเชียงใหม่ รด,คชจ1เดือน&gt;แผน'!P14+'7.สระใคร รด,คชจ1เดือน&gt;แผน'!P14+'8.สังคม'!P14+'9.ท่าบ่อ'!P14</f>
        <v>0</v>
      </c>
      <c r="Q14" s="110">
        <f>+'1.หนองคาย'!Q14+'2.เฝ้าไร่ รด,คชจ1เดือน&gt;แผน'!Q14+'3.โพธิ์ตาก รด,คชจ1เดือน&gt;แผน'!Q14+'4.โพนพิสัย'!Q14+'5.รัตนวาปี'!Q14+'6.ศรีเชียงใหม่ รด,คชจ1เดือน&gt;แผน'!Q14+'7.สระใคร รด,คชจ1เดือน&gt;แผน'!Q14+'8.สังคม'!Q14+'9.ท่าบ่อ'!Q14</f>
        <v>0</v>
      </c>
      <c r="R14" s="110">
        <f>+'1.หนองคาย'!R14+'2.เฝ้าไร่ รด,คชจ1เดือน&gt;แผน'!R14+'3.โพธิ์ตาก รด,คชจ1เดือน&gt;แผน'!R14+'4.โพนพิสัย'!R14+'5.รัตนวาปี'!R14+'6.ศรีเชียงใหม่ รด,คชจ1เดือน&gt;แผน'!R14+'7.สระใคร รด,คชจ1เดือน&gt;แผน'!R14+'8.สังคม'!R14+'9.ท่าบ่อ'!R14</f>
        <v>0</v>
      </c>
      <c r="S14" s="110">
        <f>+'1.หนองคาย'!S14+'2.เฝ้าไร่ รด,คชจ1เดือน&gt;แผน'!S14+'3.โพธิ์ตาก รด,คชจ1เดือน&gt;แผน'!S14+'4.โพนพิสัย'!S14+'5.รัตนวาปี'!S14+'6.ศรีเชียงใหม่ รด,คชจ1เดือน&gt;แผน'!S14+'7.สระใคร รด,คชจ1เดือน&gt;แผน'!S14+'8.สังคม'!S14+'9.ท่าบ่อ'!S14</f>
        <v>0</v>
      </c>
      <c r="T14" s="110">
        <f>+'1.หนองคาย'!T14+'2.เฝ้าไร่ รด,คชจ1เดือน&gt;แผน'!T14+'3.โพธิ์ตาก รด,คชจ1เดือน&gt;แผน'!T14+'4.โพนพิสัย'!T14+'5.รัตนวาปี'!T14+'6.ศรีเชียงใหม่ รด,คชจ1เดือน&gt;แผน'!T14+'7.สระใคร รด,คชจ1เดือน&gt;แผน'!T14+'8.สังคม'!T14+'9.ท่าบ่อ'!T14</f>
        <v>0</v>
      </c>
      <c r="U14" s="110">
        <f>+'1.หนองคาย'!U14+'2.เฝ้าไร่ รด,คชจ1เดือน&gt;แผน'!U14+'3.โพธิ์ตาก รด,คชจ1เดือน&gt;แผน'!U14+'4.โพนพิสัย'!U14+'5.รัตนวาปี'!U14+'6.ศรีเชียงใหม่ รด,คชจ1เดือน&gt;แผน'!U14+'7.สระใคร รด,คชจ1เดือน&gt;แผน'!U14+'8.สังคม'!U14+'9.ท่าบ่อ'!U14</f>
        <v>0</v>
      </c>
      <c r="V14" s="110">
        <f>+'1.หนองคาย'!V14+'2.เฝ้าไร่ รด,คชจ1เดือน&gt;แผน'!V14+'3.โพธิ์ตาก รด,คชจ1เดือน&gt;แผน'!V14+'4.โพนพิสัย'!V14+'5.รัตนวาปี'!V14+'6.ศรีเชียงใหม่ รด,คชจ1เดือน&gt;แผน'!V14+'7.สระใคร รด,คชจ1เดือน&gt;แผน'!V14+'8.สังคม'!V14+'9.ท่าบ่อ'!V14</f>
        <v>0</v>
      </c>
      <c r="W14" s="110">
        <f>+'1.หนองคาย'!W14+'2.เฝ้าไร่ รด,คชจ1เดือน&gt;แผน'!W14+'3.โพธิ์ตาก รด,คชจ1เดือน&gt;แผน'!W14+'4.โพนพิสัย'!W14+'5.รัตนวาปี'!W14+'6.ศรีเชียงใหม่ รด,คชจ1เดือน&gt;แผน'!W14+'7.สระใคร รด,คชจ1เดือน&gt;แผน'!W14+'8.สังคม'!W14+'9.ท่าบ่อ'!W14</f>
        <v>0</v>
      </c>
      <c r="X14" s="110">
        <f>+'1.หนองคาย'!X14+'2.เฝ้าไร่ รด,คชจ1เดือน&gt;แผน'!X14+'3.โพธิ์ตาก รด,คชจ1เดือน&gt;แผน'!X14+'4.โพนพิสัย'!X14+'5.รัตนวาปี'!X14+'6.ศรีเชียงใหม่ รด,คชจ1เดือน&gt;แผน'!X14+'7.สระใคร รด,คชจ1เดือน&gt;แผน'!X14+'8.สังคม'!X14+'9.ท่าบ่อ'!X14</f>
        <v>0</v>
      </c>
      <c r="Y14" s="110">
        <f>+'1.หนองคาย'!Y14+'2.เฝ้าไร่ รด,คชจ1เดือน&gt;แผน'!Y14+'3.โพธิ์ตาก รด,คชจ1เดือน&gt;แผน'!Y14+'4.โพนพิสัย'!Y14+'5.รัตนวาปี'!Y14+'6.ศรีเชียงใหม่ รด,คชจ1เดือน&gt;แผน'!Y14+'7.สระใคร รด,คชจ1เดือน&gt;แผน'!Y14+'8.สังคม'!Y14+'9.ท่าบ่อ'!Y14</f>
        <v>0</v>
      </c>
      <c r="Z14" s="110">
        <f>+'1.หนองคาย'!Z14+'2.เฝ้าไร่ รด,คชจ1เดือน&gt;แผน'!Z14+'3.โพธิ์ตาก รด,คชจ1เดือน&gt;แผน'!Z14+'4.โพนพิสัย'!Z14+'5.รัตนวาปี'!Z14+'6.ศรีเชียงใหม่ รด,คชจ1เดือน&gt;แผน'!Z14+'7.สระใคร รด,คชจ1เดือน&gt;แผน'!Z14+'8.สังคม'!Z14+'9.ท่าบ่อ'!Z14</f>
        <v>0</v>
      </c>
      <c r="AA14" s="110">
        <f>+'1.หนองคาย'!AA14+'2.เฝ้าไร่ รด,คชจ1เดือน&gt;แผน'!AA14+'3.โพธิ์ตาก รด,คชจ1เดือน&gt;แผน'!AA14+'4.โพนพิสัย'!AA14+'5.รัตนวาปี'!AA14+'6.ศรีเชียงใหม่ รด,คชจ1เดือน&gt;แผน'!AA14+'7.สระใคร รด,คชจ1เดือน&gt;แผน'!AA14+'8.สังคม'!AA14+'9.ท่าบ่อ'!AA14</f>
        <v>0</v>
      </c>
      <c r="AB14" s="110">
        <f>+'1.หนองคาย'!AB14+'2.เฝ้าไร่ รด,คชจ1เดือน&gt;แผน'!AB14+'3.โพธิ์ตาก รด,คชจ1เดือน&gt;แผน'!AB14+'4.โพนพิสัย'!AB14+'5.รัตนวาปี'!AB14+'6.ศรีเชียงใหม่ รด,คชจ1เดือน&gt;แผน'!AB14+'7.สระใคร รด,คชจ1เดือน&gt;แผน'!AB14+'8.สังคม'!AB14+'9.ท่าบ่อ'!AB14</f>
        <v>0</v>
      </c>
      <c r="AC14" s="110">
        <f>+'1.หนองคาย'!AC14+'2.เฝ้าไร่ รด,คชจ1เดือน&gt;แผน'!AC14+'3.โพธิ์ตาก รด,คชจ1เดือน&gt;แผน'!AC14+'4.โพนพิสัย'!AC14+'5.รัตนวาปี'!AC14+'6.ศรีเชียงใหม่ รด,คชจ1เดือน&gt;แผน'!AC14+'7.สระใคร รด,คชจ1เดือน&gt;แผน'!AC14+'8.สังคม'!AC14+'9.ท่าบ่อ'!AC14</f>
        <v>0</v>
      </c>
      <c r="AD14" s="110">
        <f t="shared" si="0"/>
        <v>32592433.170000002</v>
      </c>
      <c r="AE14" s="111">
        <f t="shared" si="1"/>
        <v>6.8284686571572841</v>
      </c>
      <c r="AF14" s="110">
        <f t="shared" si="2"/>
        <v>444709796.75</v>
      </c>
      <c r="AG14" s="111">
        <f t="shared" si="3"/>
        <v>22197.884512337074</v>
      </c>
    </row>
    <row r="15" spans="1:33" ht="24" customHeight="1">
      <c r="B15" s="109"/>
      <c r="C15" s="109"/>
      <c r="D15" s="109" t="s">
        <v>13</v>
      </c>
      <c r="E15" s="110">
        <f>+'1.หนองคาย'!E15+'2.เฝ้าไร่ รด,คชจ1เดือน&gt;แผน'!E15+'3.โพธิ์ตาก รด,คชจ1เดือน&gt;แผน'!E15+'4.โพนพิสัย'!E15+'5.รัตนวาปี'!E15+'6.ศรีเชียงใหม่ รด,คชจ1เดือน&gt;แผน'!E15+'7.สระใคร รด,คชจ1เดือน&gt;แผน'!E15+'8.สังคม'!E15+'9.ท่าบ่อ'!E15</f>
        <v>10786000</v>
      </c>
      <c r="F15" s="110">
        <f>+'1.หนองคาย'!F15+'2.เฝ้าไร่ รด,คชจ1เดือน&gt;แผน'!F15+'3.โพธิ์ตาก รด,คชจ1เดือน&gt;แผน'!F15+'4.โพนพิสัย'!F15+'5.รัตนวาปี'!F15+'6.ศรีเชียงใหม่ รด,คชจ1เดือน&gt;แผน'!F15+'7.สระใคร รด,คชจ1เดือน&gt;แผน'!F15+'8.สังคม'!F15+'9.ท่าบ่อ'!F15</f>
        <v>697821.75</v>
      </c>
      <c r="G15" s="110">
        <f>+'1.หนองคาย'!G15+'2.เฝ้าไร่ รด,คชจ1เดือน&gt;แผน'!G15+'3.โพธิ์ตาก รด,คชจ1เดือน&gt;แผน'!G15+'4.โพนพิสัย'!G15+'5.รัตนวาปี'!G15+'6.ศรีเชียงใหม่ รด,คชจ1เดือน&gt;แผน'!G15+'7.สระใคร รด,คชจ1เดือน&gt;แผน'!G15+'8.สังคม'!G15+'9.ท่าบ่อ'!G15</f>
        <v>300</v>
      </c>
      <c r="H15" s="110">
        <f>+'1.หนองคาย'!H15+'2.เฝ้าไร่ รด,คชจ1เดือน&gt;แผน'!H15+'3.โพธิ์ตาก รด,คชจ1เดือน&gt;แผน'!H15+'4.โพนพิสัย'!H15+'5.รัตนวาปี'!H15+'6.ศรีเชียงใหม่ รด,คชจ1เดือน&gt;แผน'!H15+'7.สระใคร รด,คชจ1เดือน&gt;แผน'!H15+'8.สังคม'!H15+'9.ท่าบ่อ'!H15</f>
        <v>0</v>
      </c>
      <c r="I15" s="110">
        <f>+'1.หนองคาย'!I15+'2.เฝ้าไร่ รด,คชจ1เดือน&gt;แผน'!I15+'3.โพธิ์ตาก รด,คชจ1เดือน&gt;แผน'!I15+'4.โพนพิสัย'!I15+'5.รัตนวาปี'!I15+'6.ศรีเชียงใหม่ รด,คชจ1เดือน&gt;แผน'!I15+'7.สระใคร รด,คชจ1เดือน&gt;แผน'!I15+'8.สังคม'!I15+'9.ท่าบ่อ'!I15</f>
        <v>0</v>
      </c>
      <c r="J15" s="110">
        <f>+'1.หนองคาย'!J15+'2.เฝ้าไร่ รด,คชจ1เดือน&gt;แผน'!J15+'3.โพธิ์ตาก รด,คชจ1เดือน&gt;แผน'!J15+'4.โพนพิสัย'!J15+'5.รัตนวาปี'!J15+'6.ศรีเชียงใหม่ รด,คชจ1เดือน&gt;แผน'!J15+'7.สระใคร รด,คชจ1เดือน&gt;แผน'!J15+'8.สังคม'!J15+'9.ท่าบ่อ'!J15</f>
        <v>0</v>
      </c>
      <c r="K15" s="110">
        <f>+'1.หนองคาย'!K15+'2.เฝ้าไร่ รด,คชจ1เดือน&gt;แผน'!K15+'3.โพธิ์ตาก รด,คชจ1เดือน&gt;แผน'!K15+'4.โพนพิสัย'!K15+'5.รัตนวาปี'!K15+'6.ศรีเชียงใหม่ รด,คชจ1เดือน&gt;แผน'!K15+'7.สระใคร รด,คชจ1เดือน&gt;แผน'!K15+'8.สังคม'!K15+'9.ท่าบ่อ'!K15</f>
        <v>0</v>
      </c>
      <c r="L15" s="110">
        <f>+'1.หนองคาย'!L15+'2.เฝ้าไร่ รด,คชจ1เดือน&gt;แผน'!L15+'3.โพธิ์ตาก รด,คชจ1เดือน&gt;แผน'!L15+'4.โพนพิสัย'!L15+'5.รัตนวาปี'!L15+'6.ศรีเชียงใหม่ รด,คชจ1เดือน&gt;แผน'!L15+'7.สระใคร รด,คชจ1เดือน&gt;แผน'!L15+'8.สังคม'!L15+'9.ท่าบ่อ'!L15</f>
        <v>0</v>
      </c>
      <c r="M15" s="110">
        <f>+'1.หนองคาย'!M15+'2.เฝ้าไร่ รด,คชจ1เดือน&gt;แผน'!M15+'3.โพธิ์ตาก รด,คชจ1เดือน&gt;แผน'!M15+'4.โพนพิสัย'!M15+'5.รัตนวาปี'!M15+'6.ศรีเชียงใหม่ รด,คชจ1เดือน&gt;แผน'!M15+'7.สระใคร รด,คชจ1เดือน&gt;แผน'!M15+'8.สังคม'!M15+'9.ท่าบ่อ'!M15</f>
        <v>0</v>
      </c>
      <c r="N15" s="110">
        <f>+'1.หนองคาย'!N15+'2.เฝ้าไร่ รด,คชจ1เดือน&gt;แผน'!N15+'3.โพธิ์ตาก รด,คชจ1เดือน&gt;แผน'!N15+'4.โพนพิสัย'!N15+'5.รัตนวาปี'!N15+'6.ศรีเชียงใหม่ รด,คชจ1เดือน&gt;แผน'!N15+'7.สระใคร รด,คชจ1เดือน&gt;แผน'!N15+'8.สังคม'!N15+'9.ท่าบ่อ'!N15</f>
        <v>0</v>
      </c>
      <c r="O15" s="110">
        <f>+'1.หนองคาย'!O15+'2.เฝ้าไร่ รด,คชจ1เดือน&gt;แผน'!O15+'3.โพธิ์ตาก รด,คชจ1เดือน&gt;แผน'!O15+'4.โพนพิสัย'!O15+'5.รัตนวาปี'!O15+'6.ศรีเชียงใหม่ รด,คชจ1เดือน&gt;แผน'!O15+'7.สระใคร รด,คชจ1เดือน&gt;แผน'!O15+'8.สังคม'!O15+'9.ท่าบ่อ'!O15</f>
        <v>0</v>
      </c>
      <c r="P15" s="110">
        <f>+'1.หนองคาย'!P15+'2.เฝ้าไร่ รด,คชจ1เดือน&gt;แผน'!P15+'3.โพธิ์ตาก รด,คชจ1เดือน&gt;แผน'!P15+'4.โพนพิสัย'!P15+'5.รัตนวาปี'!P15+'6.ศรีเชียงใหม่ รด,คชจ1เดือน&gt;แผน'!P15+'7.สระใคร รด,คชจ1เดือน&gt;แผน'!P15+'8.สังคม'!P15+'9.ท่าบ่อ'!P15</f>
        <v>0</v>
      </c>
      <c r="Q15" s="110">
        <f>+'1.หนองคาย'!Q15+'2.เฝ้าไร่ รด,คชจ1เดือน&gt;แผน'!Q15+'3.โพธิ์ตาก รด,คชจ1เดือน&gt;แผน'!Q15+'4.โพนพิสัย'!Q15+'5.รัตนวาปี'!Q15+'6.ศรีเชียงใหม่ รด,คชจ1เดือน&gt;แผน'!Q15+'7.สระใคร รด,คชจ1เดือน&gt;แผน'!Q15+'8.สังคม'!Q15+'9.ท่าบ่อ'!Q15</f>
        <v>0</v>
      </c>
      <c r="R15" s="110">
        <f>+'1.หนองคาย'!R15+'2.เฝ้าไร่ รด,คชจ1เดือน&gt;แผน'!R15+'3.โพธิ์ตาก รด,คชจ1เดือน&gt;แผน'!R15+'4.โพนพิสัย'!R15+'5.รัตนวาปี'!R15+'6.ศรีเชียงใหม่ รด,คชจ1เดือน&gt;แผน'!R15+'7.สระใคร รด,คชจ1เดือน&gt;แผน'!R15+'8.สังคม'!R15+'9.ท่าบ่อ'!R15</f>
        <v>0</v>
      </c>
      <c r="S15" s="110">
        <f>+'1.หนองคาย'!S15+'2.เฝ้าไร่ รด,คชจ1เดือน&gt;แผน'!S15+'3.โพธิ์ตาก รด,คชจ1เดือน&gt;แผน'!S15+'4.โพนพิสัย'!S15+'5.รัตนวาปี'!S15+'6.ศรีเชียงใหม่ รด,คชจ1เดือน&gt;แผน'!S15+'7.สระใคร รด,คชจ1เดือน&gt;แผน'!S15+'8.สังคม'!S15+'9.ท่าบ่อ'!S15</f>
        <v>0</v>
      </c>
      <c r="T15" s="110">
        <f>+'1.หนองคาย'!T15+'2.เฝ้าไร่ รด,คชจ1เดือน&gt;แผน'!T15+'3.โพธิ์ตาก รด,คชจ1เดือน&gt;แผน'!T15+'4.โพนพิสัย'!T15+'5.รัตนวาปี'!T15+'6.ศรีเชียงใหม่ รด,คชจ1เดือน&gt;แผน'!T15+'7.สระใคร รด,คชจ1เดือน&gt;แผน'!T15+'8.สังคม'!T15+'9.ท่าบ่อ'!T15</f>
        <v>0</v>
      </c>
      <c r="U15" s="110">
        <f>+'1.หนองคาย'!U15+'2.เฝ้าไร่ รด,คชจ1เดือน&gt;แผน'!U15+'3.โพธิ์ตาก รด,คชจ1เดือน&gt;แผน'!U15+'4.โพนพิสัย'!U15+'5.รัตนวาปี'!U15+'6.ศรีเชียงใหม่ รด,คชจ1เดือน&gt;แผน'!U15+'7.สระใคร รด,คชจ1เดือน&gt;แผน'!U15+'8.สังคม'!U15+'9.ท่าบ่อ'!U15</f>
        <v>0</v>
      </c>
      <c r="V15" s="110">
        <f>+'1.หนองคาย'!V15+'2.เฝ้าไร่ รด,คชจ1เดือน&gt;แผน'!V15+'3.โพธิ์ตาก รด,คชจ1เดือน&gt;แผน'!V15+'4.โพนพิสัย'!V15+'5.รัตนวาปี'!V15+'6.ศรีเชียงใหม่ รด,คชจ1เดือน&gt;แผน'!V15+'7.สระใคร รด,คชจ1เดือน&gt;แผน'!V15+'8.สังคม'!V15+'9.ท่าบ่อ'!V15</f>
        <v>0</v>
      </c>
      <c r="W15" s="110">
        <f>+'1.หนองคาย'!W15+'2.เฝ้าไร่ รด,คชจ1เดือน&gt;แผน'!W15+'3.โพธิ์ตาก รด,คชจ1เดือน&gt;แผน'!W15+'4.โพนพิสัย'!W15+'5.รัตนวาปี'!W15+'6.ศรีเชียงใหม่ รด,คชจ1เดือน&gt;แผน'!W15+'7.สระใคร รด,คชจ1เดือน&gt;แผน'!W15+'8.สังคม'!W15+'9.ท่าบ่อ'!W15</f>
        <v>0</v>
      </c>
      <c r="X15" s="110">
        <f>+'1.หนองคาย'!X15+'2.เฝ้าไร่ รด,คชจ1เดือน&gt;แผน'!X15+'3.โพธิ์ตาก รด,คชจ1เดือน&gt;แผน'!X15+'4.โพนพิสัย'!X15+'5.รัตนวาปี'!X15+'6.ศรีเชียงใหม่ รด,คชจ1เดือน&gt;แผน'!X15+'7.สระใคร รด,คชจ1เดือน&gt;แผน'!X15+'8.สังคม'!X15+'9.ท่าบ่อ'!X15</f>
        <v>0</v>
      </c>
      <c r="Y15" s="110">
        <f>+'1.หนองคาย'!Y15+'2.เฝ้าไร่ รด,คชจ1เดือน&gt;แผน'!Y15+'3.โพธิ์ตาก รด,คชจ1เดือน&gt;แผน'!Y15+'4.โพนพิสัย'!Y15+'5.รัตนวาปี'!Y15+'6.ศรีเชียงใหม่ รด,คชจ1เดือน&gt;แผน'!Y15+'7.สระใคร รด,คชจ1เดือน&gt;แผน'!Y15+'8.สังคม'!Y15+'9.ท่าบ่อ'!Y15</f>
        <v>0</v>
      </c>
      <c r="Z15" s="110">
        <f>+'1.หนองคาย'!Z15+'2.เฝ้าไร่ รด,คชจ1เดือน&gt;แผน'!Z15+'3.โพธิ์ตาก รด,คชจ1เดือน&gt;แผน'!Z15+'4.โพนพิสัย'!Z15+'5.รัตนวาปี'!Z15+'6.ศรีเชียงใหม่ รด,คชจ1เดือน&gt;แผน'!Z15+'7.สระใคร รด,คชจ1เดือน&gt;แผน'!Z15+'8.สังคม'!Z15+'9.ท่าบ่อ'!Z15</f>
        <v>0</v>
      </c>
      <c r="AA15" s="110">
        <f>+'1.หนองคาย'!AA15+'2.เฝ้าไร่ รด,คชจ1เดือน&gt;แผน'!AA15+'3.โพธิ์ตาก รด,คชจ1เดือน&gt;แผน'!AA15+'4.โพนพิสัย'!AA15+'5.รัตนวาปี'!AA15+'6.ศรีเชียงใหม่ รด,คชจ1เดือน&gt;แผน'!AA15+'7.สระใคร รด,คชจ1เดือน&gt;แผน'!AA15+'8.สังคม'!AA15+'9.ท่าบ่อ'!AA15</f>
        <v>0</v>
      </c>
      <c r="AB15" s="110">
        <f>+'1.หนองคาย'!AB15+'2.เฝ้าไร่ รด,คชจ1เดือน&gt;แผน'!AB15+'3.โพธิ์ตาก รด,คชจ1เดือน&gt;แผน'!AB15+'4.โพนพิสัย'!AB15+'5.รัตนวาปี'!AB15+'6.ศรีเชียงใหม่ รด,คชจ1เดือน&gt;แผน'!AB15+'7.สระใคร รด,คชจ1เดือน&gt;แผน'!AB15+'8.สังคม'!AB15+'9.ท่าบ่อ'!AB15</f>
        <v>0</v>
      </c>
      <c r="AC15" s="110">
        <f>+'1.หนองคาย'!AC15+'2.เฝ้าไร่ รด,คชจ1เดือน&gt;แผน'!AC15+'3.โพธิ์ตาก รด,คชจ1เดือน&gt;แผน'!AC15+'4.โพนพิสัย'!AC15+'5.รัตนวาปี'!AC15+'6.ศรีเชียงใหม่ รด,คชจ1เดือน&gt;แผน'!AC15+'7.สระใคร รด,คชจ1เดือน&gt;แผน'!AC15+'8.สังคม'!AC15+'9.ท่าบ่อ'!AC15</f>
        <v>0</v>
      </c>
      <c r="AD15" s="110">
        <f t="shared" si="0"/>
        <v>698121.75</v>
      </c>
      <c r="AE15" s="111">
        <f t="shared" si="1"/>
        <v>6.4724805303170774</v>
      </c>
      <c r="AF15" s="110">
        <f t="shared" si="2"/>
        <v>10087878.25</v>
      </c>
      <c r="AG15" s="111">
        <f t="shared" si="3"/>
        <v>3362626.0833333335</v>
      </c>
    </row>
    <row r="16" spans="1:33" ht="24" customHeight="1">
      <c r="B16" s="109"/>
      <c r="C16" s="109"/>
      <c r="D16" s="109" t="s">
        <v>15</v>
      </c>
      <c r="E16" s="110">
        <f>+'1.หนองคาย'!E16+'2.เฝ้าไร่ รด,คชจ1เดือน&gt;แผน'!E16+'3.โพธิ์ตาก รด,คชจ1เดือน&gt;แผน'!E16+'4.โพนพิสัย'!E16+'5.รัตนวาปี'!E16+'6.ศรีเชียงใหม่ รด,คชจ1เดือน&gt;แผน'!E16+'7.สระใคร รด,คชจ1เดือน&gt;แผน'!E16+'8.สังคม'!E16+'9.ท่าบ่อ'!E16</f>
        <v>77384200.579999998</v>
      </c>
      <c r="F16" s="110">
        <f>+'1.หนองคาย'!F16+'2.เฝ้าไร่ รด,คชจ1เดือน&gt;แผน'!F16+'3.โพธิ์ตาก รด,คชจ1เดือน&gt;แผน'!F16+'4.โพนพิสัย'!F16+'5.รัตนวาปี'!F16+'6.ศรีเชียงใหม่ รด,คชจ1เดือน&gt;แผน'!F16+'7.สระใคร รด,คชจ1เดือน&gt;แผน'!F16+'8.สังคม'!F16+'9.ท่าบ่อ'!F16</f>
        <v>4142959.96</v>
      </c>
      <c r="G16" s="110">
        <f>+'1.หนองคาย'!G16+'2.เฝ้าไร่ รด,คชจ1เดือน&gt;แผน'!G16+'3.โพธิ์ตาก รด,คชจ1เดือน&gt;แผน'!G16+'4.โพนพิสัย'!G16+'5.รัตนวาปี'!G16+'6.ศรีเชียงใหม่ รด,คชจ1เดือน&gt;แผน'!G16+'7.สระใคร รด,คชจ1เดือน&gt;แผน'!G16+'8.สังคม'!G16+'9.ท่าบ่อ'!G16</f>
        <v>27048.5</v>
      </c>
      <c r="H16" s="110">
        <f>+'1.หนองคาย'!H16+'2.เฝ้าไร่ รด,คชจ1เดือน&gt;แผน'!H16+'3.โพธิ์ตาก รด,คชจ1เดือน&gt;แผน'!H16+'4.โพนพิสัย'!H16+'5.รัตนวาปี'!H16+'6.ศรีเชียงใหม่ รด,คชจ1เดือน&gt;แผน'!H16+'7.สระใคร รด,คชจ1เดือน&gt;แผน'!H16+'8.สังคม'!H16+'9.ท่าบ่อ'!H16</f>
        <v>0</v>
      </c>
      <c r="I16" s="110">
        <f>+'1.หนองคาย'!I16+'2.เฝ้าไร่ รด,คชจ1เดือน&gt;แผน'!I16+'3.โพธิ์ตาก รด,คชจ1เดือน&gt;แผน'!I16+'4.โพนพิสัย'!I16+'5.รัตนวาปี'!I16+'6.ศรีเชียงใหม่ รด,คชจ1เดือน&gt;แผน'!I16+'7.สระใคร รด,คชจ1เดือน&gt;แผน'!I16+'8.สังคม'!I16+'9.ท่าบ่อ'!I16</f>
        <v>0</v>
      </c>
      <c r="J16" s="110">
        <f>+'1.หนองคาย'!J16+'2.เฝ้าไร่ รด,คชจ1เดือน&gt;แผน'!J16+'3.โพธิ์ตาก รด,คชจ1เดือน&gt;แผน'!J16+'4.โพนพิสัย'!J16+'5.รัตนวาปี'!J16+'6.ศรีเชียงใหม่ รด,คชจ1เดือน&gt;แผน'!J16+'7.สระใคร รด,คชจ1เดือน&gt;แผน'!J16+'8.สังคม'!J16+'9.ท่าบ่อ'!J16</f>
        <v>0</v>
      </c>
      <c r="K16" s="110">
        <f>+'1.หนองคาย'!K16+'2.เฝ้าไร่ รด,คชจ1เดือน&gt;แผน'!K16+'3.โพธิ์ตาก รด,คชจ1เดือน&gt;แผน'!K16+'4.โพนพิสัย'!K16+'5.รัตนวาปี'!K16+'6.ศรีเชียงใหม่ รด,คชจ1เดือน&gt;แผน'!K16+'7.สระใคร รด,คชจ1เดือน&gt;แผน'!K16+'8.สังคม'!K16+'9.ท่าบ่อ'!K16</f>
        <v>0</v>
      </c>
      <c r="L16" s="110">
        <f>+'1.หนองคาย'!L16+'2.เฝ้าไร่ รด,คชจ1เดือน&gt;แผน'!L16+'3.โพธิ์ตาก รด,คชจ1เดือน&gt;แผน'!L16+'4.โพนพิสัย'!L16+'5.รัตนวาปี'!L16+'6.ศรีเชียงใหม่ รด,คชจ1เดือน&gt;แผน'!L16+'7.สระใคร รด,คชจ1เดือน&gt;แผน'!L16+'8.สังคม'!L16+'9.ท่าบ่อ'!L16</f>
        <v>0</v>
      </c>
      <c r="M16" s="110">
        <f>+'1.หนองคาย'!M16+'2.เฝ้าไร่ รด,คชจ1เดือน&gt;แผน'!M16+'3.โพธิ์ตาก รด,คชจ1เดือน&gt;แผน'!M16+'4.โพนพิสัย'!M16+'5.รัตนวาปี'!M16+'6.ศรีเชียงใหม่ รด,คชจ1เดือน&gt;แผน'!M16+'7.สระใคร รด,คชจ1เดือน&gt;แผน'!M16+'8.สังคม'!M16+'9.ท่าบ่อ'!M16</f>
        <v>0</v>
      </c>
      <c r="N16" s="110">
        <f>+'1.หนองคาย'!N16+'2.เฝ้าไร่ รด,คชจ1เดือน&gt;แผน'!N16+'3.โพธิ์ตาก รด,คชจ1เดือน&gt;แผน'!N16+'4.โพนพิสัย'!N16+'5.รัตนวาปี'!N16+'6.ศรีเชียงใหม่ รด,คชจ1เดือน&gt;แผน'!N16+'7.สระใคร รด,คชจ1เดือน&gt;แผน'!N16+'8.สังคม'!N16+'9.ท่าบ่อ'!N16</f>
        <v>0</v>
      </c>
      <c r="O16" s="110">
        <f>+'1.หนองคาย'!O16+'2.เฝ้าไร่ รด,คชจ1เดือน&gt;แผน'!O16+'3.โพธิ์ตาก รด,คชจ1เดือน&gt;แผน'!O16+'4.โพนพิสัย'!O16+'5.รัตนวาปี'!O16+'6.ศรีเชียงใหม่ รด,คชจ1เดือน&gt;แผน'!O16+'7.สระใคร รด,คชจ1เดือน&gt;แผน'!O16+'8.สังคม'!O16+'9.ท่าบ่อ'!O16</f>
        <v>0</v>
      </c>
      <c r="P16" s="110">
        <f>+'1.หนองคาย'!P16+'2.เฝ้าไร่ รด,คชจ1เดือน&gt;แผน'!P16+'3.โพธิ์ตาก รด,คชจ1เดือน&gt;แผน'!P16+'4.โพนพิสัย'!P16+'5.รัตนวาปี'!P16+'6.ศรีเชียงใหม่ รด,คชจ1เดือน&gt;แผน'!P16+'7.สระใคร รด,คชจ1เดือน&gt;แผน'!P16+'8.สังคม'!P16+'9.ท่าบ่อ'!P16</f>
        <v>0</v>
      </c>
      <c r="Q16" s="110">
        <f>+'1.หนองคาย'!Q16+'2.เฝ้าไร่ รด,คชจ1เดือน&gt;แผน'!Q16+'3.โพธิ์ตาก รด,คชจ1เดือน&gt;แผน'!Q16+'4.โพนพิสัย'!Q16+'5.รัตนวาปี'!Q16+'6.ศรีเชียงใหม่ รด,คชจ1เดือน&gt;แผน'!Q16+'7.สระใคร รด,คชจ1เดือน&gt;แผน'!Q16+'8.สังคม'!Q16+'9.ท่าบ่อ'!Q16</f>
        <v>0</v>
      </c>
      <c r="R16" s="110">
        <f>+'1.หนองคาย'!R16+'2.เฝ้าไร่ รด,คชจ1เดือน&gt;แผน'!R16+'3.โพธิ์ตาก รด,คชจ1เดือน&gt;แผน'!R16+'4.โพนพิสัย'!R16+'5.รัตนวาปี'!R16+'6.ศรีเชียงใหม่ รด,คชจ1เดือน&gt;แผน'!R16+'7.สระใคร รด,คชจ1เดือน&gt;แผน'!R16+'8.สังคม'!R16+'9.ท่าบ่อ'!R16</f>
        <v>0</v>
      </c>
      <c r="S16" s="110">
        <f>+'1.หนองคาย'!S16+'2.เฝ้าไร่ รด,คชจ1เดือน&gt;แผน'!S16+'3.โพธิ์ตาก รด,คชจ1เดือน&gt;แผน'!S16+'4.โพนพิสัย'!S16+'5.รัตนวาปี'!S16+'6.ศรีเชียงใหม่ รด,คชจ1เดือน&gt;แผน'!S16+'7.สระใคร รด,คชจ1เดือน&gt;แผน'!S16+'8.สังคม'!S16+'9.ท่าบ่อ'!S16</f>
        <v>0</v>
      </c>
      <c r="T16" s="110">
        <f>+'1.หนองคาย'!T16+'2.เฝ้าไร่ รด,คชจ1เดือน&gt;แผน'!T16+'3.โพธิ์ตาก รด,คชจ1เดือน&gt;แผน'!T16+'4.โพนพิสัย'!T16+'5.รัตนวาปี'!T16+'6.ศรีเชียงใหม่ รด,คชจ1เดือน&gt;แผน'!T16+'7.สระใคร รด,คชจ1เดือน&gt;แผน'!T16+'8.สังคม'!T16+'9.ท่าบ่อ'!T16</f>
        <v>0</v>
      </c>
      <c r="U16" s="110">
        <f>+'1.หนองคาย'!U16+'2.เฝ้าไร่ รด,คชจ1เดือน&gt;แผน'!U16+'3.โพธิ์ตาก รด,คชจ1เดือน&gt;แผน'!U16+'4.โพนพิสัย'!U16+'5.รัตนวาปี'!U16+'6.ศรีเชียงใหม่ รด,คชจ1เดือน&gt;แผน'!U16+'7.สระใคร รด,คชจ1เดือน&gt;แผน'!U16+'8.สังคม'!U16+'9.ท่าบ่อ'!U16</f>
        <v>0</v>
      </c>
      <c r="V16" s="110">
        <f>+'1.หนองคาย'!V16+'2.เฝ้าไร่ รด,คชจ1เดือน&gt;แผน'!V16+'3.โพธิ์ตาก รด,คชจ1เดือน&gt;แผน'!V16+'4.โพนพิสัย'!V16+'5.รัตนวาปี'!V16+'6.ศรีเชียงใหม่ รด,คชจ1เดือน&gt;แผน'!V16+'7.สระใคร รด,คชจ1เดือน&gt;แผน'!V16+'8.สังคม'!V16+'9.ท่าบ่อ'!V16</f>
        <v>0</v>
      </c>
      <c r="W16" s="110">
        <f>+'1.หนองคาย'!W16+'2.เฝ้าไร่ รด,คชจ1เดือน&gt;แผน'!W16+'3.โพธิ์ตาก รด,คชจ1เดือน&gt;แผน'!W16+'4.โพนพิสัย'!W16+'5.รัตนวาปี'!W16+'6.ศรีเชียงใหม่ รด,คชจ1เดือน&gt;แผน'!W16+'7.สระใคร รด,คชจ1เดือน&gt;แผน'!W16+'8.สังคม'!W16+'9.ท่าบ่อ'!W16</f>
        <v>0</v>
      </c>
      <c r="X16" s="110">
        <f>+'1.หนองคาย'!X16+'2.เฝ้าไร่ รด,คชจ1เดือน&gt;แผน'!X16+'3.โพธิ์ตาก รด,คชจ1เดือน&gt;แผน'!X16+'4.โพนพิสัย'!X16+'5.รัตนวาปี'!X16+'6.ศรีเชียงใหม่ รด,คชจ1เดือน&gt;แผน'!X16+'7.สระใคร รด,คชจ1เดือน&gt;แผน'!X16+'8.สังคม'!X16+'9.ท่าบ่อ'!X16</f>
        <v>0</v>
      </c>
      <c r="Y16" s="110">
        <f>+'1.หนองคาย'!Y16+'2.เฝ้าไร่ รด,คชจ1เดือน&gt;แผน'!Y16+'3.โพธิ์ตาก รด,คชจ1เดือน&gt;แผน'!Y16+'4.โพนพิสัย'!Y16+'5.รัตนวาปี'!Y16+'6.ศรีเชียงใหม่ รด,คชจ1เดือน&gt;แผน'!Y16+'7.สระใคร รด,คชจ1เดือน&gt;แผน'!Y16+'8.สังคม'!Y16+'9.ท่าบ่อ'!Y16</f>
        <v>0</v>
      </c>
      <c r="Z16" s="110">
        <f>+'1.หนองคาย'!Z16+'2.เฝ้าไร่ รด,คชจ1เดือน&gt;แผน'!Z16+'3.โพธิ์ตาก รด,คชจ1เดือน&gt;แผน'!Z16+'4.โพนพิสัย'!Z16+'5.รัตนวาปี'!Z16+'6.ศรีเชียงใหม่ รด,คชจ1เดือน&gt;แผน'!Z16+'7.สระใคร รด,คชจ1เดือน&gt;แผน'!Z16+'8.สังคม'!Z16+'9.ท่าบ่อ'!Z16</f>
        <v>0</v>
      </c>
      <c r="AA16" s="110">
        <f>+'1.หนองคาย'!AA16+'2.เฝ้าไร่ รด,คชจ1เดือน&gt;แผน'!AA16+'3.โพธิ์ตาก รด,คชจ1เดือน&gt;แผน'!AA16+'4.โพนพิสัย'!AA16+'5.รัตนวาปี'!AA16+'6.ศรีเชียงใหม่ รด,คชจ1เดือน&gt;แผน'!AA16+'7.สระใคร รด,คชจ1เดือน&gt;แผน'!AA16+'8.สังคม'!AA16+'9.ท่าบ่อ'!AA16</f>
        <v>0</v>
      </c>
      <c r="AB16" s="110">
        <f>+'1.หนองคาย'!AB16+'2.เฝ้าไร่ รด,คชจ1เดือน&gt;แผน'!AB16+'3.โพธิ์ตาก รด,คชจ1เดือน&gt;แผน'!AB16+'4.โพนพิสัย'!AB16+'5.รัตนวาปี'!AB16+'6.ศรีเชียงใหม่ รด,คชจ1เดือน&gt;แผน'!AB16+'7.สระใคร รด,คชจ1เดือน&gt;แผน'!AB16+'8.สังคม'!AB16+'9.ท่าบ่อ'!AB16</f>
        <v>0</v>
      </c>
      <c r="AC16" s="110">
        <f>+'1.หนองคาย'!AC16+'2.เฝ้าไร่ รด,คชจ1เดือน&gt;แผน'!AC16+'3.โพธิ์ตาก รด,คชจ1เดือน&gt;แผน'!AC16+'4.โพนพิสัย'!AC16+'5.รัตนวาปี'!AC16+'6.ศรีเชียงใหม่ รด,คชจ1เดือน&gt;แผน'!AC16+'7.สระใคร รด,คชจ1เดือน&gt;แผน'!AC16+'8.สังคม'!AC16+'9.ท่าบ่อ'!AC16</f>
        <v>0</v>
      </c>
      <c r="AD16" s="110">
        <f t="shared" si="0"/>
        <v>4170008.46</v>
      </c>
      <c r="AE16" s="111">
        <f t="shared" si="1"/>
        <v>5.3887078095341101</v>
      </c>
      <c r="AF16" s="110">
        <f t="shared" si="2"/>
        <v>73214192.120000005</v>
      </c>
      <c r="AG16" s="111">
        <f t="shared" si="3"/>
        <v>270677.4576039337</v>
      </c>
    </row>
    <row r="17" spans="2:33" ht="24" customHeight="1">
      <c r="B17" s="109"/>
      <c r="C17" s="109"/>
      <c r="D17" s="109" t="s">
        <v>17</v>
      </c>
      <c r="E17" s="110">
        <f>+'1.หนองคาย'!E17+'2.เฝ้าไร่ รด,คชจ1เดือน&gt;แผน'!E17+'3.โพธิ์ตาก รด,คชจ1เดือน&gt;แผน'!E17+'4.โพนพิสัย'!E17+'5.รัตนวาปี'!E17+'6.ศรีเชียงใหม่ รด,คชจ1เดือน&gt;แผน'!E17+'7.สระใคร รด,คชจ1เดือน&gt;แผน'!E17+'8.สังคม'!E17+'9.ท่าบ่อ'!E17</f>
        <v>148208527.19999999</v>
      </c>
      <c r="F17" s="110">
        <f>+'1.หนองคาย'!F17+'2.เฝ้าไร่ รด,คชจ1เดือน&gt;แผน'!F17+'3.โพธิ์ตาก รด,คชจ1เดือน&gt;แผน'!F17+'4.โพนพิสัย'!F17+'5.รัตนวาปี'!F17+'6.ศรีเชียงใหม่ รด,คชจ1เดือน&gt;แผน'!F17+'7.สระใคร รด,คชจ1เดือน&gt;แผน'!F17+'8.สังคม'!F17+'9.ท่าบ่อ'!F17</f>
        <v>6055081.3599999994</v>
      </c>
      <c r="G17" s="110">
        <f>+'1.หนองคาย'!G17+'2.เฝ้าไร่ รด,คชจ1เดือน&gt;แผน'!G17+'3.โพธิ์ตาก รด,คชจ1เดือน&gt;แผน'!G17+'4.โพนพิสัย'!G17+'5.รัตนวาปี'!G17+'6.ศรีเชียงใหม่ รด,คชจ1เดือน&gt;แผน'!G17+'7.สระใคร รด,คชจ1เดือน&gt;แผน'!G17+'8.สังคม'!G17+'9.ท่าบ่อ'!G17</f>
        <v>220182.83000000002</v>
      </c>
      <c r="H17" s="110">
        <f>+'1.หนองคาย'!H17+'2.เฝ้าไร่ รด,คชจ1เดือน&gt;แผน'!H17+'3.โพธิ์ตาก รด,คชจ1เดือน&gt;แผน'!H17+'4.โพนพิสัย'!H17+'5.รัตนวาปี'!H17+'6.ศรีเชียงใหม่ รด,คชจ1เดือน&gt;แผน'!H17+'7.สระใคร รด,คชจ1เดือน&gt;แผน'!H17+'8.สังคม'!H17+'9.ท่าบ่อ'!H17</f>
        <v>0</v>
      </c>
      <c r="I17" s="110">
        <f>+'1.หนองคาย'!I17+'2.เฝ้าไร่ รด,คชจ1เดือน&gt;แผน'!I17+'3.โพธิ์ตาก รด,คชจ1เดือน&gt;แผน'!I17+'4.โพนพิสัย'!I17+'5.รัตนวาปี'!I17+'6.ศรีเชียงใหม่ รด,คชจ1เดือน&gt;แผน'!I17+'7.สระใคร รด,คชจ1เดือน&gt;แผน'!I17+'8.สังคม'!I17+'9.ท่าบ่อ'!I17</f>
        <v>0</v>
      </c>
      <c r="J17" s="110">
        <f>+'1.หนองคาย'!J17+'2.เฝ้าไร่ รด,คชจ1เดือน&gt;แผน'!J17+'3.โพธิ์ตาก รด,คชจ1เดือน&gt;แผน'!J17+'4.โพนพิสัย'!J17+'5.รัตนวาปี'!J17+'6.ศรีเชียงใหม่ รด,คชจ1เดือน&gt;แผน'!J17+'7.สระใคร รด,คชจ1เดือน&gt;แผน'!J17+'8.สังคม'!J17+'9.ท่าบ่อ'!J17</f>
        <v>0</v>
      </c>
      <c r="K17" s="110">
        <f>+'1.หนองคาย'!K17+'2.เฝ้าไร่ รด,คชจ1เดือน&gt;แผน'!K17+'3.โพธิ์ตาก รด,คชจ1เดือน&gt;แผน'!K17+'4.โพนพิสัย'!K17+'5.รัตนวาปี'!K17+'6.ศรีเชียงใหม่ รด,คชจ1เดือน&gt;แผน'!K17+'7.สระใคร รด,คชจ1เดือน&gt;แผน'!K17+'8.สังคม'!K17+'9.ท่าบ่อ'!K17</f>
        <v>0</v>
      </c>
      <c r="L17" s="110">
        <f>+'1.หนองคาย'!L17+'2.เฝ้าไร่ รด,คชจ1เดือน&gt;แผน'!L17+'3.โพธิ์ตาก รด,คชจ1เดือน&gt;แผน'!L17+'4.โพนพิสัย'!L17+'5.รัตนวาปี'!L17+'6.ศรีเชียงใหม่ รด,คชจ1เดือน&gt;แผน'!L17+'7.สระใคร รด,คชจ1เดือน&gt;แผน'!L17+'8.สังคม'!L17+'9.ท่าบ่อ'!L17</f>
        <v>0</v>
      </c>
      <c r="M17" s="110">
        <f>+'1.หนองคาย'!M17+'2.เฝ้าไร่ รด,คชจ1เดือน&gt;แผน'!M17+'3.โพธิ์ตาก รด,คชจ1เดือน&gt;แผน'!M17+'4.โพนพิสัย'!M17+'5.รัตนวาปี'!M17+'6.ศรีเชียงใหม่ รด,คชจ1เดือน&gt;แผน'!M17+'7.สระใคร รด,คชจ1เดือน&gt;แผน'!M17+'8.สังคม'!M17+'9.ท่าบ่อ'!M17</f>
        <v>0</v>
      </c>
      <c r="N17" s="110">
        <f>+'1.หนองคาย'!N17+'2.เฝ้าไร่ รด,คชจ1เดือน&gt;แผน'!N17+'3.โพธิ์ตาก รด,คชจ1เดือน&gt;แผน'!N17+'4.โพนพิสัย'!N17+'5.รัตนวาปี'!N17+'6.ศรีเชียงใหม่ รด,คชจ1เดือน&gt;แผน'!N17+'7.สระใคร รด,คชจ1เดือน&gt;แผน'!N17+'8.สังคม'!N17+'9.ท่าบ่อ'!N17</f>
        <v>0</v>
      </c>
      <c r="O17" s="110">
        <f>+'1.หนองคาย'!O17+'2.เฝ้าไร่ รด,คชจ1เดือน&gt;แผน'!O17+'3.โพธิ์ตาก รด,คชจ1เดือน&gt;แผน'!O17+'4.โพนพิสัย'!O17+'5.รัตนวาปี'!O17+'6.ศรีเชียงใหม่ รด,คชจ1เดือน&gt;แผน'!O17+'7.สระใคร รด,คชจ1เดือน&gt;แผน'!O17+'8.สังคม'!O17+'9.ท่าบ่อ'!O17</f>
        <v>0</v>
      </c>
      <c r="P17" s="110">
        <f>+'1.หนองคาย'!P17+'2.เฝ้าไร่ รด,คชจ1เดือน&gt;แผน'!P17+'3.โพธิ์ตาก รด,คชจ1เดือน&gt;แผน'!P17+'4.โพนพิสัย'!P17+'5.รัตนวาปี'!P17+'6.ศรีเชียงใหม่ รด,คชจ1เดือน&gt;แผน'!P17+'7.สระใคร รด,คชจ1เดือน&gt;แผน'!P17+'8.สังคม'!P17+'9.ท่าบ่อ'!P17</f>
        <v>0</v>
      </c>
      <c r="Q17" s="110">
        <f>+'1.หนองคาย'!Q17+'2.เฝ้าไร่ รด,คชจ1เดือน&gt;แผน'!Q17+'3.โพธิ์ตาก รด,คชจ1เดือน&gt;แผน'!Q17+'4.โพนพิสัย'!Q17+'5.รัตนวาปี'!Q17+'6.ศรีเชียงใหม่ รด,คชจ1เดือน&gt;แผน'!Q17+'7.สระใคร รด,คชจ1เดือน&gt;แผน'!Q17+'8.สังคม'!Q17+'9.ท่าบ่อ'!Q17</f>
        <v>0</v>
      </c>
      <c r="R17" s="110">
        <f>+'1.หนองคาย'!R17+'2.เฝ้าไร่ รด,คชจ1เดือน&gt;แผน'!R17+'3.โพธิ์ตาก รด,คชจ1เดือน&gt;แผน'!R17+'4.โพนพิสัย'!R17+'5.รัตนวาปี'!R17+'6.ศรีเชียงใหม่ รด,คชจ1เดือน&gt;แผน'!R17+'7.สระใคร รด,คชจ1เดือน&gt;แผน'!R17+'8.สังคม'!R17+'9.ท่าบ่อ'!R17</f>
        <v>0</v>
      </c>
      <c r="S17" s="110">
        <f>+'1.หนองคาย'!S17+'2.เฝ้าไร่ รด,คชจ1เดือน&gt;แผน'!S17+'3.โพธิ์ตาก รด,คชจ1เดือน&gt;แผน'!S17+'4.โพนพิสัย'!S17+'5.รัตนวาปี'!S17+'6.ศรีเชียงใหม่ รด,คชจ1เดือน&gt;แผน'!S17+'7.สระใคร รด,คชจ1เดือน&gt;แผน'!S17+'8.สังคม'!S17+'9.ท่าบ่อ'!S17</f>
        <v>0</v>
      </c>
      <c r="T17" s="110">
        <f>+'1.หนองคาย'!T17+'2.เฝ้าไร่ รด,คชจ1เดือน&gt;แผน'!T17+'3.โพธิ์ตาก รด,คชจ1เดือน&gt;แผน'!T17+'4.โพนพิสัย'!T17+'5.รัตนวาปี'!T17+'6.ศรีเชียงใหม่ รด,คชจ1เดือน&gt;แผน'!T17+'7.สระใคร รด,คชจ1เดือน&gt;แผน'!T17+'8.สังคม'!T17+'9.ท่าบ่อ'!T17</f>
        <v>0</v>
      </c>
      <c r="U17" s="110">
        <f>+'1.หนองคาย'!U17+'2.เฝ้าไร่ รด,คชจ1เดือน&gt;แผน'!U17+'3.โพธิ์ตาก รด,คชจ1เดือน&gt;แผน'!U17+'4.โพนพิสัย'!U17+'5.รัตนวาปี'!U17+'6.ศรีเชียงใหม่ รด,คชจ1เดือน&gt;แผน'!U17+'7.สระใคร รด,คชจ1เดือน&gt;แผน'!U17+'8.สังคม'!U17+'9.ท่าบ่อ'!U17</f>
        <v>0</v>
      </c>
      <c r="V17" s="110">
        <f>+'1.หนองคาย'!V17+'2.เฝ้าไร่ รด,คชจ1เดือน&gt;แผน'!V17+'3.โพธิ์ตาก รด,คชจ1เดือน&gt;แผน'!V17+'4.โพนพิสัย'!V17+'5.รัตนวาปี'!V17+'6.ศรีเชียงใหม่ รด,คชจ1เดือน&gt;แผน'!V17+'7.สระใคร รด,คชจ1เดือน&gt;แผน'!V17+'8.สังคม'!V17+'9.ท่าบ่อ'!V17</f>
        <v>0</v>
      </c>
      <c r="W17" s="110">
        <f>+'1.หนองคาย'!W17+'2.เฝ้าไร่ รด,คชจ1เดือน&gt;แผน'!W17+'3.โพธิ์ตาก รด,คชจ1เดือน&gt;แผน'!W17+'4.โพนพิสัย'!W17+'5.รัตนวาปี'!W17+'6.ศรีเชียงใหม่ รด,คชจ1เดือน&gt;แผน'!W17+'7.สระใคร รด,คชจ1เดือน&gt;แผน'!W17+'8.สังคม'!W17+'9.ท่าบ่อ'!W17</f>
        <v>0</v>
      </c>
      <c r="X17" s="110">
        <f>+'1.หนองคาย'!X17+'2.เฝ้าไร่ รด,คชจ1เดือน&gt;แผน'!X17+'3.โพธิ์ตาก รด,คชจ1เดือน&gt;แผน'!X17+'4.โพนพิสัย'!X17+'5.รัตนวาปี'!X17+'6.ศรีเชียงใหม่ รด,คชจ1เดือน&gt;แผน'!X17+'7.สระใคร รด,คชจ1เดือน&gt;แผน'!X17+'8.สังคม'!X17+'9.ท่าบ่อ'!X17</f>
        <v>0</v>
      </c>
      <c r="Y17" s="110">
        <f>+'1.หนองคาย'!Y17+'2.เฝ้าไร่ รด,คชจ1เดือน&gt;แผน'!Y17+'3.โพธิ์ตาก รด,คชจ1เดือน&gt;แผน'!Y17+'4.โพนพิสัย'!Y17+'5.รัตนวาปี'!Y17+'6.ศรีเชียงใหม่ รด,คชจ1เดือน&gt;แผน'!Y17+'7.สระใคร รด,คชจ1เดือน&gt;แผน'!Y17+'8.สังคม'!Y17+'9.ท่าบ่อ'!Y17</f>
        <v>0</v>
      </c>
      <c r="Z17" s="110">
        <f>+'1.หนองคาย'!Z17+'2.เฝ้าไร่ รด,คชจ1เดือน&gt;แผน'!Z17+'3.โพธิ์ตาก รด,คชจ1เดือน&gt;แผน'!Z17+'4.โพนพิสัย'!Z17+'5.รัตนวาปี'!Z17+'6.ศรีเชียงใหม่ รด,คชจ1เดือน&gt;แผน'!Z17+'7.สระใคร รด,คชจ1เดือน&gt;แผน'!Z17+'8.สังคม'!Z17+'9.ท่าบ่อ'!Z17</f>
        <v>0</v>
      </c>
      <c r="AA17" s="110">
        <f>+'1.หนองคาย'!AA17+'2.เฝ้าไร่ รด,คชจ1เดือน&gt;แผน'!AA17+'3.โพธิ์ตาก รด,คชจ1เดือน&gt;แผน'!AA17+'4.โพนพิสัย'!AA17+'5.รัตนวาปี'!AA17+'6.ศรีเชียงใหม่ รด,คชจ1เดือน&gt;แผน'!AA17+'7.สระใคร รด,คชจ1เดือน&gt;แผน'!AA17+'8.สังคม'!AA17+'9.ท่าบ่อ'!AA17</f>
        <v>0</v>
      </c>
      <c r="AB17" s="110">
        <f>+'1.หนองคาย'!AB17+'2.เฝ้าไร่ รด,คชจ1เดือน&gt;แผน'!AB17+'3.โพธิ์ตาก รด,คชจ1เดือน&gt;แผน'!AB17+'4.โพนพิสัย'!AB17+'5.รัตนวาปี'!AB17+'6.ศรีเชียงใหม่ รด,คชจ1เดือน&gt;แผน'!AB17+'7.สระใคร รด,คชจ1เดือน&gt;แผน'!AB17+'8.สังคม'!AB17+'9.ท่าบ่อ'!AB17</f>
        <v>0</v>
      </c>
      <c r="AC17" s="110">
        <f>+'1.หนองคาย'!AC17+'2.เฝ้าไร่ รด,คชจ1เดือน&gt;แผน'!AC17+'3.โพธิ์ตาก รด,คชจ1เดือน&gt;แผน'!AC17+'4.โพนพิสัย'!AC17+'5.รัตนวาปี'!AC17+'6.ศรีเชียงใหม่ รด,คชจ1เดือน&gt;แผน'!AC17+'7.สระใคร รด,คชจ1เดือน&gt;แผน'!AC17+'8.สังคม'!AC17+'9.ท่าบ่อ'!AC17</f>
        <v>0</v>
      </c>
      <c r="AD17" s="110">
        <f t="shared" si="0"/>
        <v>6275264.1899999995</v>
      </c>
      <c r="AE17" s="111">
        <f t="shared" si="1"/>
        <v>4.2340776934729574</v>
      </c>
      <c r="AF17" s="110">
        <f t="shared" si="2"/>
        <v>141933263.00999999</v>
      </c>
      <c r="AG17" s="111">
        <f t="shared" si="3"/>
        <v>64461.54907265021</v>
      </c>
    </row>
    <row r="18" spans="2:33" ht="24" customHeight="1">
      <c r="B18" s="109"/>
      <c r="C18" s="109"/>
      <c r="D18" s="109" t="s">
        <v>19</v>
      </c>
      <c r="E18" s="110">
        <f>+'1.หนองคาย'!E18+'2.เฝ้าไร่ รด,คชจ1เดือน&gt;แผน'!E18+'3.โพธิ์ตาก รด,คชจ1เดือน&gt;แผน'!E18+'4.โพนพิสัย'!E18+'5.รัตนวาปี'!E18+'6.ศรีเชียงใหม่ รด,คชจ1เดือน&gt;แผน'!E18+'7.สระใคร รด,คชจ1เดือน&gt;แผน'!E18+'8.สังคม'!E18+'9.ท่าบ่อ'!E18</f>
        <v>1398944</v>
      </c>
      <c r="F18" s="110">
        <f>+'1.หนองคาย'!F18+'2.เฝ้าไร่ รด,คชจ1เดือน&gt;แผน'!F18+'3.โพธิ์ตาก รด,คชจ1เดือน&gt;แผน'!F18+'4.โพนพิสัย'!F18+'5.รัตนวาปี'!F18+'6.ศรีเชียงใหม่ รด,คชจ1เดือน&gt;แผน'!F18+'7.สระใคร รด,คชจ1เดือน&gt;แผน'!F18+'8.สังคม'!F18+'9.ท่าบ่อ'!F18</f>
        <v>125117.97</v>
      </c>
      <c r="G18" s="110">
        <f>+'1.หนองคาย'!G18+'2.เฝ้าไร่ รด,คชจ1เดือน&gt;แผน'!G18+'3.โพธิ์ตาก รด,คชจ1เดือน&gt;แผน'!G18+'4.โพนพิสัย'!G18+'5.รัตนวาปี'!G18+'6.ศรีเชียงใหม่ รด,คชจ1เดือน&gt;แผน'!G18+'7.สระใคร รด,คชจ1เดือน&gt;แผน'!G18+'8.สังคม'!G18+'9.ท่าบ่อ'!G18</f>
        <v>28041.919999999998</v>
      </c>
      <c r="H18" s="110">
        <f>+'1.หนองคาย'!H18+'2.เฝ้าไร่ รด,คชจ1เดือน&gt;แผน'!H18+'3.โพธิ์ตาก รด,คชจ1เดือน&gt;แผน'!H18+'4.โพนพิสัย'!H18+'5.รัตนวาปี'!H18+'6.ศรีเชียงใหม่ รด,คชจ1เดือน&gt;แผน'!H18+'7.สระใคร รด,คชจ1เดือน&gt;แผน'!H18+'8.สังคม'!H18+'9.ท่าบ่อ'!H18</f>
        <v>0</v>
      </c>
      <c r="I18" s="110">
        <f>+'1.หนองคาย'!I18+'2.เฝ้าไร่ รด,คชจ1เดือน&gt;แผน'!I18+'3.โพธิ์ตาก รด,คชจ1เดือน&gt;แผน'!I18+'4.โพนพิสัย'!I18+'5.รัตนวาปี'!I18+'6.ศรีเชียงใหม่ รด,คชจ1เดือน&gt;แผน'!I18+'7.สระใคร รด,คชจ1เดือน&gt;แผน'!I18+'8.สังคม'!I18+'9.ท่าบ่อ'!I18</f>
        <v>0</v>
      </c>
      <c r="J18" s="110">
        <f>+'1.หนองคาย'!J18+'2.เฝ้าไร่ รด,คชจ1เดือน&gt;แผน'!J18+'3.โพธิ์ตาก รด,คชจ1เดือน&gt;แผน'!J18+'4.โพนพิสัย'!J18+'5.รัตนวาปี'!J18+'6.ศรีเชียงใหม่ รด,คชจ1เดือน&gt;แผน'!J18+'7.สระใคร รด,คชจ1เดือน&gt;แผน'!J18+'8.สังคม'!J18+'9.ท่าบ่อ'!J18</f>
        <v>0</v>
      </c>
      <c r="K18" s="110">
        <f>+'1.หนองคาย'!K18+'2.เฝ้าไร่ รด,คชจ1เดือน&gt;แผน'!K18+'3.โพธิ์ตาก รด,คชจ1เดือน&gt;แผน'!K18+'4.โพนพิสัย'!K18+'5.รัตนวาปี'!K18+'6.ศรีเชียงใหม่ รด,คชจ1เดือน&gt;แผน'!K18+'7.สระใคร รด,คชจ1เดือน&gt;แผน'!K18+'8.สังคม'!K18+'9.ท่าบ่อ'!K18</f>
        <v>0</v>
      </c>
      <c r="L18" s="110">
        <f>+'1.หนองคาย'!L18+'2.เฝ้าไร่ รด,คชจ1เดือน&gt;แผน'!L18+'3.โพธิ์ตาก รด,คชจ1เดือน&gt;แผน'!L18+'4.โพนพิสัย'!L18+'5.รัตนวาปี'!L18+'6.ศรีเชียงใหม่ รด,คชจ1เดือน&gt;แผน'!L18+'7.สระใคร รด,คชจ1เดือน&gt;แผน'!L18+'8.สังคม'!L18+'9.ท่าบ่อ'!L18</f>
        <v>0</v>
      </c>
      <c r="M18" s="110">
        <f>+'1.หนองคาย'!M18+'2.เฝ้าไร่ รด,คชจ1เดือน&gt;แผน'!M18+'3.โพธิ์ตาก รด,คชจ1เดือน&gt;แผน'!M18+'4.โพนพิสัย'!M18+'5.รัตนวาปี'!M18+'6.ศรีเชียงใหม่ รด,คชจ1เดือน&gt;แผน'!M18+'7.สระใคร รด,คชจ1เดือน&gt;แผน'!M18+'8.สังคม'!M18+'9.ท่าบ่อ'!M18</f>
        <v>0</v>
      </c>
      <c r="N18" s="110">
        <f>+'1.หนองคาย'!N18+'2.เฝ้าไร่ รด,คชจ1เดือน&gt;แผน'!N18+'3.โพธิ์ตาก รด,คชจ1เดือน&gt;แผน'!N18+'4.โพนพิสัย'!N18+'5.รัตนวาปี'!N18+'6.ศรีเชียงใหม่ รด,คชจ1เดือน&gt;แผน'!N18+'7.สระใคร รด,คชจ1เดือน&gt;แผน'!N18+'8.สังคม'!N18+'9.ท่าบ่อ'!N18</f>
        <v>0</v>
      </c>
      <c r="O18" s="110">
        <f>+'1.หนองคาย'!O18+'2.เฝ้าไร่ รด,คชจ1เดือน&gt;แผน'!O18+'3.โพธิ์ตาก รด,คชจ1เดือน&gt;แผน'!O18+'4.โพนพิสัย'!O18+'5.รัตนวาปี'!O18+'6.ศรีเชียงใหม่ รด,คชจ1เดือน&gt;แผน'!O18+'7.สระใคร รด,คชจ1เดือน&gt;แผน'!O18+'8.สังคม'!O18+'9.ท่าบ่อ'!O18</f>
        <v>0</v>
      </c>
      <c r="P18" s="110">
        <f>+'1.หนองคาย'!P18+'2.เฝ้าไร่ รด,คชจ1เดือน&gt;แผน'!P18+'3.โพธิ์ตาก รด,คชจ1เดือน&gt;แผน'!P18+'4.โพนพิสัย'!P18+'5.รัตนวาปี'!P18+'6.ศรีเชียงใหม่ รด,คชจ1เดือน&gt;แผน'!P18+'7.สระใคร รด,คชจ1เดือน&gt;แผน'!P18+'8.สังคม'!P18+'9.ท่าบ่อ'!P18</f>
        <v>0</v>
      </c>
      <c r="Q18" s="110">
        <f>+'1.หนองคาย'!Q18+'2.เฝ้าไร่ รด,คชจ1เดือน&gt;แผน'!Q18+'3.โพธิ์ตาก รด,คชจ1เดือน&gt;แผน'!Q18+'4.โพนพิสัย'!Q18+'5.รัตนวาปี'!Q18+'6.ศรีเชียงใหม่ รด,คชจ1เดือน&gt;แผน'!Q18+'7.สระใคร รด,คชจ1เดือน&gt;แผน'!Q18+'8.สังคม'!Q18+'9.ท่าบ่อ'!Q18</f>
        <v>0</v>
      </c>
      <c r="R18" s="110">
        <f>+'1.หนองคาย'!R18+'2.เฝ้าไร่ รด,คชจ1เดือน&gt;แผน'!R18+'3.โพธิ์ตาก รด,คชจ1เดือน&gt;แผน'!R18+'4.โพนพิสัย'!R18+'5.รัตนวาปี'!R18+'6.ศรีเชียงใหม่ รด,คชจ1เดือน&gt;แผน'!R18+'7.สระใคร รด,คชจ1เดือน&gt;แผน'!R18+'8.สังคม'!R18+'9.ท่าบ่อ'!R18</f>
        <v>0</v>
      </c>
      <c r="S18" s="110">
        <f>+'1.หนองคาย'!S18+'2.เฝ้าไร่ รด,คชจ1เดือน&gt;แผน'!S18+'3.โพธิ์ตาก รด,คชจ1เดือน&gt;แผน'!S18+'4.โพนพิสัย'!S18+'5.รัตนวาปี'!S18+'6.ศรีเชียงใหม่ รด,คชจ1เดือน&gt;แผน'!S18+'7.สระใคร รด,คชจ1เดือน&gt;แผน'!S18+'8.สังคม'!S18+'9.ท่าบ่อ'!S18</f>
        <v>0</v>
      </c>
      <c r="T18" s="110">
        <f>+'1.หนองคาย'!T18+'2.เฝ้าไร่ รด,คชจ1เดือน&gt;แผน'!T18+'3.โพธิ์ตาก รด,คชจ1เดือน&gt;แผน'!T18+'4.โพนพิสัย'!T18+'5.รัตนวาปี'!T18+'6.ศรีเชียงใหม่ รด,คชจ1เดือน&gt;แผน'!T18+'7.สระใคร รด,คชจ1เดือน&gt;แผน'!T18+'8.สังคม'!T18+'9.ท่าบ่อ'!T18</f>
        <v>0</v>
      </c>
      <c r="U18" s="110">
        <f>+'1.หนองคาย'!U18+'2.เฝ้าไร่ รด,คชจ1เดือน&gt;แผน'!U18+'3.โพธิ์ตาก รด,คชจ1เดือน&gt;แผน'!U18+'4.โพนพิสัย'!U18+'5.รัตนวาปี'!U18+'6.ศรีเชียงใหม่ รด,คชจ1เดือน&gt;แผน'!U18+'7.สระใคร รด,คชจ1เดือน&gt;แผน'!U18+'8.สังคม'!U18+'9.ท่าบ่อ'!U18</f>
        <v>0</v>
      </c>
      <c r="V18" s="110">
        <f>+'1.หนองคาย'!V18+'2.เฝ้าไร่ รด,คชจ1เดือน&gt;แผน'!V18+'3.โพธิ์ตาก รด,คชจ1เดือน&gt;แผน'!V18+'4.โพนพิสัย'!V18+'5.รัตนวาปี'!V18+'6.ศรีเชียงใหม่ รด,คชจ1เดือน&gt;แผน'!V18+'7.สระใคร รด,คชจ1เดือน&gt;แผน'!V18+'8.สังคม'!V18+'9.ท่าบ่อ'!V18</f>
        <v>0</v>
      </c>
      <c r="W18" s="110">
        <f>+'1.หนองคาย'!W18+'2.เฝ้าไร่ รด,คชจ1เดือน&gt;แผน'!W18+'3.โพธิ์ตาก รด,คชจ1เดือน&gt;แผน'!W18+'4.โพนพิสัย'!W18+'5.รัตนวาปี'!W18+'6.ศรีเชียงใหม่ รด,คชจ1เดือน&gt;แผน'!W18+'7.สระใคร รด,คชจ1เดือน&gt;แผน'!W18+'8.สังคม'!W18+'9.ท่าบ่อ'!W18</f>
        <v>0</v>
      </c>
      <c r="X18" s="110">
        <f>+'1.หนองคาย'!X18+'2.เฝ้าไร่ รด,คชจ1เดือน&gt;แผน'!X18+'3.โพธิ์ตาก รด,คชจ1เดือน&gt;แผน'!X18+'4.โพนพิสัย'!X18+'5.รัตนวาปี'!X18+'6.ศรีเชียงใหม่ รด,คชจ1เดือน&gt;แผน'!X18+'7.สระใคร รด,คชจ1เดือน&gt;แผน'!X18+'8.สังคม'!X18+'9.ท่าบ่อ'!X18</f>
        <v>0</v>
      </c>
      <c r="Y18" s="110">
        <f>+'1.หนองคาย'!Y18+'2.เฝ้าไร่ รด,คชจ1เดือน&gt;แผน'!Y18+'3.โพธิ์ตาก รด,คชจ1เดือน&gt;แผน'!Y18+'4.โพนพิสัย'!Y18+'5.รัตนวาปี'!Y18+'6.ศรีเชียงใหม่ รด,คชจ1เดือน&gt;แผน'!Y18+'7.สระใคร รด,คชจ1เดือน&gt;แผน'!Y18+'8.สังคม'!Y18+'9.ท่าบ่อ'!Y18</f>
        <v>0</v>
      </c>
      <c r="Z18" s="110">
        <f>+'1.หนองคาย'!Z18+'2.เฝ้าไร่ รด,คชจ1เดือน&gt;แผน'!Z18+'3.โพธิ์ตาก รด,คชจ1เดือน&gt;แผน'!Z18+'4.โพนพิสัย'!Z18+'5.รัตนวาปี'!Z18+'6.ศรีเชียงใหม่ รด,คชจ1เดือน&gt;แผน'!Z18+'7.สระใคร รด,คชจ1เดือน&gt;แผน'!Z18+'8.สังคม'!Z18+'9.ท่าบ่อ'!Z18</f>
        <v>0</v>
      </c>
      <c r="AA18" s="110">
        <f>+'1.หนองคาย'!AA18+'2.เฝ้าไร่ รด,คชจ1เดือน&gt;แผน'!AA18+'3.โพธิ์ตาก รด,คชจ1เดือน&gt;แผน'!AA18+'4.โพนพิสัย'!AA18+'5.รัตนวาปี'!AA18+'6.ศรีเชียงใหม่ รด,คชจ1เดือน&gt;แผน'!AA18+'7.สระใคร รด,คชจ1เดือน&gt;แผน'!AA18+'8.สังคม'!AA18+'9.ท่าบ่อ'!AA18</f>
        <v>0</v>
      </c>
      <c r="AB18" s="110">
        <f>+'1.หนองคาย'!AB18+'2.เฝ้าไร่ รด,คชจ1เดือน&gt;แผน'!AB18+'3.โพธิ์ตาก รด,คชจ1เดือน&gt;แผน'!AB18+'4.โพนพิสัย'!AB18+'5.รัตนวาปี'!AB18+'6.ศรีเชียงใหม่ รด,คชจ1เดือน&gt;แผน'!AB18+'7.สระใคร รด,คชจ1เดือน&gt;แผน'!AB18+'8.สังคม'!AB18+'9.ท่าบ่อ'!AB18</f>
        <v>0</v>
      </c>
      <c r="AC18" s="110">
        <f>+'1.หนองคาย'!AC18+'2.เฝ้าไร่ รด,คชจ1เดือน&gt;แผน'!AC18+'3.โพธิ์ตาก รด,คชจ1เดือน&gt;แผน'!AC18+'4.โพนพิสัย'!AC18+'5.รัตนวาปี'!AC18+'6.ศรีเชียงใหม่ รด,คชจ1เดือน&gt;แผน'!AC18+'7.สระใคร รด,คชจ1เดือน&gt;แผน'!AC18+'8.สังคม'!AC18+'9.ท่าบ่อ'!AC18</f>
        <v>0</v>
      </c>
      <c r="AD18" s="110">
        <f t="shared" si="0"/>
        <v>153159.89000000001</v>
      </c>
      <c r="AE18" s="111">
        <f t="shared" si="1"/>
        <v>10.948250251618365</v>
      </c>
      <c r="AF18" s="110">
        <f t="shared" si="2"/>
        <v>1245784.1099999999</v>
      </c>
      <c r="AG18" s="111">
        <f t="shared" si="3"/>
        <v>4442.5777906790972</v>
      </c>
    </row>
    <row r="19" spans="2:33" ht="24" customHeight="1">
      <c r="B19" s="109"/>
      <c r="C19" s="109"/>
      <c r="D19" s="109" t="s">
        <v>21</v>
      </c>
      <c r="E19" s="110">
        <f>+'1.หนองคาย'!E19+'2.เฝ้าไร่ รด,คชจ1เดือน&gt;แผน'!E19+'3.โพธิ์ตาก รด,คชจ1เดือน&gt;แผน'!E19+'4.โพนพิสัย'!E19+'5.รัตนวาปี'!E19+'6.ศรีเชียงใหม่ รด,คชจ1เดือน&gt;แผน'!E19+'7.สระใคร รด,คชจ1เดือน&gt;แผน'!E19+'8.สังคม'!E19+'9.ท่าบ่อ'!E19</f>
        <v>354444590.65999997</v>
      </c>
      <c r="F19" s="110">
        <f>+'1.หนองคาย'!F19+'2.เฝ้าไร่ รด,คชจ1เดือน&gt;แผน'!F19+'3.โพธิ์ตาก รด,คชจ1เดือน&gt;แผน'!F19+'4.โพนพิสัย'!F19+'5.รัตนวาปี'!F19+'6.ศรีเชียงใหม่ รด,คชจ1เดือน&gt;แผน'!F19+'7.สระใคร รด,คชจ1เดือน&gt;แผน'!F19+'8.สังคม'!F19+'9.ท่าบ่อ'!F19</f>
        <v>18578839.859999999</v>
      </c>
      <c r="G19" s="110">
        <f>+'1.หนองคาย'!G19+'2.เฝ้าไร่ รด,คชจ1เดือน&gt;แผน'!G19+'3.โพธิ์ตาก รด,คชจ1เดือน&gt;แผน'!G19+'4.โพนพิสัย'!G19+'5.รัตนวาปี'!G19+'6.ศรีเชียงใหม่ รด,คชจ1เดือน&gt;แผน'!G19+'7.สระใคร รด,คชจ1เดือน&gt;แผน'!G19+'8.สังคม'!G19+'9.ท่าบ่อ'!G19</f>
        <v>11683645.91</v>
      </c>
      <c r="H19" s="110">
        <f>+'1.หนองคาย'!H19+'2.เฝ้าไร่ รด,คชจ1เดือน&gt;แผน'!H19+'3.โพธิ์ตาก รด,คชจ1เดือน&gt;แผน'!H19+'4.โพนพิสัย'!H19+'5.รัตนวาปี'!H19+'6.ศรีเชียงใหม่ รด,คชจ1เดือน&gt;แผน'!H19+'7.สระใคร รด,คชจ1เดือน&gt;แผน'!H19+'8.สังคม'!H19+'9.ท่าบ่อ'!H19</f>
        <v>0</v>
      </c>
      <c r="I19" s="110">
        <f>+'1.หนองคาย'!I19+'2.เฝ้าไร่ รด,คชจ1เดือน&gt;แผน'!I19+'3.โพธิ์ตาก รด,คชจ1เดือน&gt;แผน'!I19+'4.โพนพิสัย'!I19+'5.รัตนวาปี'!I19+'6.ศรีเชียงใหม่ รด,คชจ1เดือน&gt;แผน'!I19+'7.สระใคร รด,คชจ1เดือน&gt;แผน'!I19+'8.สังคม'!I19+'9.ท่าบ่อ'!I19</f>
        <v>0</v>
      </c>
      <c r="J19" s="110">
        <f>+'1.หนองคาย'!J19+'2.เฝ้าไร่ รด,คชจ1เดือน&gt;แผน'!J19+'3.โพธิ์ตาก รด,คชจ1เดือน&gt;แผน'!J19+'4.โพนพิสัย'!J19+'5.รัตนวาปี'!J19+'6.ศรีเชียงใหม่ รด,คชจ1เดือน&gt;แผน'!J19+'7.สระใคร รด,คชจ1เดือน&gt;แผน'!J19+'8.สังคม'!J19+'9.ท่าบ่อ'!J19</f>
        <v>0</v>
      </c>
      <c r="K19" s="110">
        <f>+'1.หนองคาย'!K19+'2.เฝ้าไร่ รด,คชจ1เดือน&gt;แผน'!K19+'3.โพธิ์ตาก รด,คชจ1เดือน&gt;แผน'!K19+'4.โพนพิสัย'!K19+'5.รัตนวาปี'!K19+'6.ศรีเชียงใหม่ รด,คชจ1เดือน&gt;แผน'!K19+'7.สระใคร รด,คชจ1เดือน&gt;แผน'!K19+'8.สังคม'!K19+'9.ท่าบ่อ'!K19</f>
        <v>0</v>
      </c>
      <c r="L19" s="110">
        <f>+'1.หนองคาย'!L19+'2.เฝ้าไร่ รด,คชจ1เดือน&gt;แผน'!L19+'3.โพธิ์ตาก รด,คชจ1เดือน&gt;แผน'!L19+'4.โพนพิสัย'!L19+'5.รัตนวาปี'!L19+'6.ศรีเชียงใหม่ รด,คชจ1เดือน&gt;แผน'!L19+'7.สระใคร รด,คชจ1เดือน&gt;แผน'!L19+'8.สังคม'!L19+'9.ท่าบ่อ'!L19</f>
        <v>0</v>
      </c>
      <c r="M19" s="110">
        <f>+'1.หนองคาย'!M19+'2.เฝ้าไร่ รด,คชจ1เดือน&gt;แผน'!M19+'3.โพธิ์ตาก รด,คชจ1เดือน&gt;แผน'!M19+'4.โพนพิสัย'!M19+'5.รัตนวาปี'!M19+'6.ศรีเชียงใหม่ รด,คชจ1เดือน&gt;แผน'!M19+'7.สระใคร รด,คชจ1เดือน&gt;แผน'!M19+'8.สังคม'!M19+'9.ท่าบ่อ'!M19</f>
        <v>0</v>
      </c>
      <c r="N19" s="110">
        <f>+'1.หนองคาย'!N19+'2.เฝ้าไร่ รด,คชจ1เดือน&gt;แผน'!N19+'3.โพธิ์ตาก รด,คชจ1เดือน&gt;แผน'!N19+'4.โพนพิสัย'!N19+'5.รัตนวาปี'!N19+'6.ศรีเชียงใหม่ รด,คชจ1เดือน&gt;แผน'!N19+'7.สระใคร รด,คชจ1เดือน&gt;แผน'!N19+'8.สังคม'!N19+'9.ท่าบ่อ'!N19</f>
        <v>0</v>
      </c>
      <c r="O19" s="110">
        <f>+'1.หนองคาย'!O19+'2.เฝ้าไร่ รด,คชจ1เดือน&gt;แผน'!O19+'3.โพธิ์ตาก รด,คชจ1เดือน&gt;แผน'!O19+'4.โพนพิสัย'!O19+'5.รัตนวาปี'!O19+'6.ศรีเชียงใหม่ รด,คชจ1เดือน&gt;แผน'!O19+'7.สระใคร รด,คชจ1เดือน&gt;แผน'!O19+'8.สังคม'!O19+'9.ท่าบ่อ'!O19</f>
        <v>0</v>
      </c>
      <c r="P19" s="110">
        <f>+'1.หนองคาย'!P19+'2.เฝ้าไร่ รด,คชจ1เดือน&gt;แผน'!P19+'3.โพธิ์ตาก รด,คชจ1เดือน&gt;แผน'!P19+'4.โพนพิสัย'!P19+'5.รัตนวาปี'!P19+'6.ศรีเชียงใหม่ รด,คชจ1เดือน&gt;แผน'!P19+'7.สระใคร รด,คชจ1เดือน&gt;แผน'!P19+'8.สังคม'!P19+'9.ท่าบ่อ'!P19</f>
        <v>0</v>
      </c>
      <c r="Q19" s="110">
        <f>+'1.หนองคาย'!Q19+'2.เฝ้าไร่ รด,คชจ1เดือน&gt;แผน'!Q19+'3.โพธิ์ตาก รด,คชจ1เดือน&gt;แผน'!Q19+'4.โพนพิสัย'!Q19+'5.รัตนวาปี'!Q19+'6.ศรีเชียงใหม่ รด,คชจ1เดือน&gt;แผน'!Q19+'7.สระใคร รด,คชจ1เดือน&gt;แผน'!Q19+'8.สังคม'!Q19+'9.ท่าบ่อ'!Q19</f>
        <v>0</v>
      </c>
      <c r="R19" s="110">
        <f>+'1.หนองคาย'!R19+'2.เฝ้าไร่ รด,คชจ1เดือน&gt;แผน'!R19+'3.โพธิ์ตาก รด,คชจ1เดือน&gt;แผน'!R19+'4.โพนพิสัย'!R19+'5.รัตนวาปี'!R19+'6.ศรีเชียงใหม่ รด,คชจ1เดือน&gt;แผน'!R19+'7.สระใคร รด,คชจ1เดือน&gt;แผน'!R19+'8.สังคม'!R19+'9.ท่าบ่อ'!R19</f>
        <v>0</v>
      </c>
      <c r="S19" s="110">
        <f>+'1.หนองคาย'!S19+'2.เฝ้าไร่ รด,คชจ1เดือน&gt;แผน'!S19+'3.โพธิ์ตาก รด,คชจ1เดือน&gt;แผน'!S19+'4.โพนพิสัย'!S19+'5.รัตนวาปี'!S19+'6.ศรีเชียงใหม่ รด,คชจ1เดือน&gt;แผน'!S19+'7.สระใคร รด,คชจ1เดือน&gt;แผน'!S19+'8.สังคม'!S19+'9.ท่าบ่อ'!S19</f>
        <v>0</v>
      </c>
      <c r="T19" s="110">
        <f>+'1.หนองคาย'!T19+'2.เฝ้าไร่ รด,คชจ1เดือน&gt;แผน'!T19+'3.โพธิ์ตาก รด,คชจ1เดือน&gt;แผน'!T19+'4.โพนพิสัย'!T19+'5.รัตนวาปี'!T19+'6.ศรีเชียงใหม่ รด,คชจ1เดือน&gt;แผน'!T19+'7.สระใคร รด,คชจ1เดือน&gt;แผน'!T19+'8.สังคม'!T19+'9.ท่าบ่อ'!T19</f>
        <v>0</v>
      </c>
      <c r="U19" s="110">
        <f>+'1.หนองคาย'!U19+'2.เฝ้าไร่ รด,คชจ1เดือน&gt;แผน'!U19+'3.โพธิ์ตาก รด,คชจ1เดือน&gt;แผน'!U19+'4.โพนพิสัย'!U19+'5.รัตนวาปี'!U19+'6.ศรีเชียงใหม่ รด,คชจ1เดือน&gt;แผน'!U19+'7.สระใคร รด,คชจ1เดือน&gt;แผน'!U19+'8.สังคม'!U19+'9.ท่าบ่อ'!U19</f>
        <v>0</v>
      </c>
      <c r="V19" s="110">
        <f>+'1.หนองคาย'!V19+'2.เฝ้าไร่ รด,คชจ1เดือน&gt;แผน'!V19+'3.โพธิ์ตาก รด,คชจ1เดือน&gt;แผน'!V19+'4.โพนพิสัย'!V19+'5.รัตนวาปี'!V19+'6.ศรีเชียงใหม่ รด,คชจ1เดือน&gt;แผน'!V19+'7.สระใคร รด,คชจ1เดือน&gt;แผน'!V19+'8.สังคม'!V19+'9.ท่าบ่อ'!V19</f>
        <v>0</v>
      </c>
      <c r="W19" s="110">
        <f>+'1.หนองคาย'!W19+'2.เฝ้าไร่ รด,คชจ1เดือน&gt;แผน'!W19+'3.โพธิ์ตาก รด,คชจ1เดือน&gt;แผน'!W19+'4.โพนพิสัย'!W19+'5.รัตนวาปี'!W19+'6.ศรีเชียงใหม่ รด,คชจ1เดือน&gt;แผน'!W19+'7.สระใคร รด,คชจ1เดือน&gt;แผน'!W19+'8.สังคม'!W19+'9.ท่าบ่อ'!W19</f>
        <v>0</v>
      </c>
      <c r="X19" s="110">
        <f>+'1.หนองคาย'!X19+'2.เฝ้าไร่ รด,คชจ1เดือน&gt;แผน'!X19+'3.โพธิ์ตาก รด,คชจ1เดือน&gt;แผน'!X19+'4.โพนพิสัย'!X19+'5.รัตนวาปี'!X19+'6.ศรีเชียงใหม่ รด,คชจ1เดือน&gt;แผน'!X19+'7.สระใคร รด,คชจ1เดือน&gt;แผน'!X19+'8.สังคม'!X19+'9.ท่าบ่อ'!X19</f>
        <v>0</v>
      </c>
      <c r="Y19" s="110">
        <f>+'1.หนองคาย'!Y19+'2.เฝ้าไร่ รด,คชจ1เดือน&gt;แผน'!Y19+'3.โพธิ์ตาก รด,คชจ1เดือน&gt;แผน'!Y19+'4.โพนพิสัย'!Y19+'5.รัตนวาปี'!Y19+'6.ศรีเชียงใหม่ รด,คชจ1เดือน&gt;แผน'!Y19+'7.สระใคร รด,คชจ1เดือน&gt;แผน'!Y19+'8.สังคม'!Y19+'9.ท่าบ่อ'!Y19</f>
        <v>0</v>
      </c>
      <c r="Z19" s="110">
        <f>+'1.หนองคาย'!Z19+'2.เฝ้าไร่ รด,คชจ1เดือน&gt;แผน'!Z19+'3.โพธิ์ตาก รด,คชจ1เดือน&gt;แผน'!Z19+'4.โพนพิสัย'!Z19+'5.รัตนวาปี'!Z19+'6.ศรีเชียงใหม่ รด,คชจ1เดือน&gt;แผน'!Z19+'7.สระใคร รด,คชจ1เดือน&gt;แผน'!Z19+'8.สังคม'!Z19+'9.ท่าบ่อ'!Z19</f>
        <v>0</v>
      </c>
      <c r="AA19" s="110">
        <f>+'1.หนองคาย'!AA19+'2.เฝ้าไร่ รด,คชจ1เดือน&gt;แผน'!AA19+'3.โพธิ์ตาก รด,คชจ1เดือน&gt;แผน'!AA19+'4.โพนพิสัย'!AA19+'5.รัตนวาปี'!AA19+'6.ศรีเชียงใหม่ รด,คชจ1เดือน&gt;แผน'!AA19+'7.สระใคร รด,คชจ1เดือน&gt;แผน'!AA19+'8.สังคม'!AA19+'9.ท่าบ่อ'!AA19</f>
        <v>0</v>
      </c>
      <c r="AB19" s="110">
        <f>+'1.หนองคาย'!AB19+'2.เฝ้าไร่ รด,คชจ1เดือน&gt;แผน'!AB19+'3.โพธิ์ตาก รด,คชจ1เดือน&gt;แผน'!AB19+'4.โพนพิสัย'!AB19+'5.รัตนวาปี'!AB19+'6.ศรีเชียงใหม่ รด,คชจ1เดือน&gt;แผน'!AB19+'7.สระใคร รด,คชจ1เดือน&gt;แผน'!AB19+'8.สังคม'!AB19+'9.ท่าบ่อ'!AB19</f>
        <v>0</v>
      </c>
      <c r="AC19" s="110">
        <f>+'1.หนองคาย'!AC19+'2.เฝ้าไร่ รด,คชจ1เดือน&gt;แผน'!AC19+'3.โพธิ์ตาก รด,คชจ1เดือน&gt;แผน'!AC19+'4.โพนพิสัย'!AC19+'5.รัตนวาปี'!AC19+'6.ศรีเชียงใหม่ รด,คชจ1เดือน&gt;แผน'!AC19+'7.สระใคร รด,คชจ1เดือน&gt;แผน'!AC19+'8.สังคม'!AC19+'9.ท่าบ่อ'!AC19</f>
        <v>0</v>
      </c>
      <c r="AD19" s="110">
        <f t="shared" si="0"/>
        <v>30262485.77</v>
      </c>
      <c r="AE19" s="111">
        <f t="shared" si="1"/>
        <v>8.5380018675554314</v>
      </c>
      <c r="AF19" s="110">
        <f t="shared" si="2"/>
        <v>324182104.88999999</v>
      </c>
      <c r="AG19" s="111">
        <f t="shared" si="3"/>
        <v>2774.665608554034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f>+'1.หนองคาย'!E21+'2.เฝ้าไร่ รด,คชจ1เดือน&gt;แผน'!E21+'3.โพธิ์ตาก รด,คชจ1เดือน&gt;แผน'!E21+'4.โพนพิสัย'!E21+'5.รัตนวาปี'!E21+'6.ศรีเชียงใหม่ รด,คชจ1เดือน&gt;แผน'!E21+'7.สระใคร รด,คชจ1เดือน&gt;แผน'!E21+'8.สังคม'!E21+'9.ท่าบ่อ'!E21</f>
        <v>12432564</v>
      </c>
      <c r="F21" s="110">
        <f>+'1.หนองคาย'!F21+'2.เฝ้าไร่ รด,คชจ1เดือน&gt;แผน'!F21+'3.โพธิ์ตาก รด,คชจ1เดือน&gt;แผน'!F21+'4.โพนพิสัย'!F21+'5.รัตนวาปี'!F21+'6.ศรีเชียงใหม่ รด,คชจ1เดือน&gt;แผน'!F21+'7.สระใคร รด,คชจ1เดือน&gt;แผน'!F21+'8.สังคม'!F21+'9.ท่าบ่อ'!F21</f>
        <v>6884139.7300000004</v>
      </c>
      <c r="G21" s="110">
        <f>+'1.หนองคาย'!G21+'2.เฝ้าไร่ รด,คชจ1เดือน&gt;แผน'!G21+'3.โพธิ์ตาก รด,คชจ1เดือน&gt;แผน'!G21+'4.โพนพิสัย'!G21+'5.รัตนวาปี'!G21+'6.ศรีเชียงใหม่ รด,คชจ1เดือน&gt;แผน'!G21+'7.สระใคร รด,คชจ1เดือน&gt;แผน'!G21+'8.สังคม'!G21+'9.ท่าบ่อ'!G21</f>
        <v>0</v>
      </c>
      <c r="H21" s="110">
        <f>+'1.หนองคาย'!H21+'2.เฝ้าไร่ รด,คชจ1เดือน&gt;แผน'!H21+'3.โพธิ์ตาก รด,คชจ1เดือน&gt;แผน'!H21+'4.โพนพิสัย'!H21+'5.รัตนวาปี'!H21+'6.ศรีเชียงใหม่ รด,คชจ1เดือน&gt;แผน'!H21+'7.สระใคร รด,คชจ1เดือน&gt;แผน'!H21+'8.สังคม'!H21+'9.ท่าบ่อ'!H21</f>
        <v>0</v>
      </c>
      <c r="I21" s="110">
        <f>+'1.หนองคาย'!I21+'2.เฝ้าไร่ รด,คชจ1เดือน&gt;แผน'!I21+'3.โพธิ์ตาก รด,คชจ1เดือน&gt;แผน'!I21+'4.โพนพิสัย'!I21+'5.รัตนวาปี'!I21+'6.ศรีเชียงใหม่ รด,คชจ1เดือน&gt;แผน'!I21+'7.สระใคร รด,คชจ1เดือน&gt;แผน'!I21+'8.สังคม'!I21+'9.ท่าบ่อ'!I21</f>
        <v>0</v>
      </c>
      <c r="J21" s="110">
        <f>+'1.หนองคาย'!J21+'2.เฝ้าไร่ รด,คชจ1เดือน&gt;แผน'!J21+'3.โพธิ์ตาก รด,คชจ1เดือน&gt;แผน'!J21+'4.โพนพิสัย'!J21+'5.รัตนวาปี'!J21+'6.ศรีเชียงใหม่ รด,คชจ1เดือน&gt;แผน'!J21+'7.สระใคร รด,คชจ1เดือน&gt;แผน'!J21+'8.สังคม'!J21+'9.ท่าบ่อ'!J21</f>
        <v>0</v>
      </c>
      <c r="K21" s="110">
        <f>+'1.หนองคาย'!K21+'2.เฝ้าไร่ รด,คชจ1เดือน&gt;แผน'!K21+'3.โพธิ์ตาก รด,คชจ1เดือน&gt;แผน'!K21+'4.โพนพิสัย'!K21+'5.รัตนวาปี'!K21+'6.ศรีเชียงใหม่ รด,คชจ1เดือน&gt;แผน'!K21+'7.สระใคร รด,คชจ1เดือน&gt;แผน'!K21+'8.สังคม'!K21+'9.ท่าบ่อ'!K21</f>
        <v>0</v>
      </c>
      <c r="L21" s="110">
        <f>+'1.หนองคาย'!L21+'2.เฝ้าไร่ รด,คชจ1เดือน&gt;แผน'!L21+'3.โพธิ์ตาก รด,คชจ1เดือน&gt;แผน'!L21+'4.โพนพิสัย'!L21+'5.รัตนวาปี'!L21+'6.ศรีเชียงใหม่ รด,คชจ1เดือน&gt;แผน'!L21+'7.สระใคร รด,คชจ1เดือน&gt;แผน'!L21+'8.สังคม'!L21+'9.ท่าบ่อ'!L21</f>
        <v>0</v>
      </c>
      <c r="M21" s="110">
        <f>+'1.หนองคาย'!M21+'2.เฝ้าไร่ รด,คชจ1เดือน&gt;แผน'!M21+'3.โพธิ์ตาก รด,คชจ1เดือน&gt;แผน'!M21+'4.โพนพิสัย'!M21+'5.รัตนวาปี'!M21+'6.ศรีเชียงใหม่ รด,คชจ1เดือน&gt;แผน'!M21+'7.สระใคร รด,คชจ1เดือน&gt;แผน'!M21+'8.สังคม'!M21+'9.ท่าบ่อ'!M21</f>
        <v>0</v>
      </c>
      <c r="N21" s="110">
        <f>+'1.หนองคาย'!N21+'2.เฝ้าไร่ รด,คชจ1เดือน&gt;แผน'!N21+'3.โพธิ์ตาก รด,คชจ1เดือน&gt;แผน'!N21+'4.โพนพิสัย'!N21+'5.รัตนวาปี'!N21+'6.ศรีเชียงใหม่ รด,คชจ1เดือน&gt;แผน'!N21+'7.สระใคร รด,คชจ1เดือน&gt;แผน'!N21+'8.สังคม'!N21+'9.ท่าบ่อ'!N21</f>
        <v>0</v>
      </c>
      <c r="O21" s="110">
        <f>+'1.หนองคาย'!O21+'2.เฝ้าไร่ รด,คชจ1เดือน&gt;แผน'!O21+'3.โพธิ์ตาก รด,คชจ1เดือน&gt;แผน'!O21+'4.โพนพิสัย'!O21+'5.รัตนวาปี'!O21+'6.ศรีเชียงใหม่ รด,คชจ1เดือน&gt;แผน'!O21+'7.สระใคร รด,คชจ1เดือน&gt;แผน'!O21+'8.สังคม'!O21+'9.ท่าบ่อ'!O21</f>
        <v>0</v>
      </c>
      <c r="P21" s="110">
        <f>+'1.หนองคาย'!P21+'2.เฝ้าไร่ รด,คชจ1เดือน&gt;แผน'!P21+'3.โพธิ์ตาก รด,คชจ1เดือน&gt;แผน'!P21+'4.โพนพิสัย'!P21+'5.รัตนวาปี'!P21+'6.ศรีเชียงใหม่ รด,คชจ1เดือน&gt;แผน'!P21+'7.สระใคร รด,คชจ1เดือน&gt;แผน'!P21+'8.สังคม'!P21+'9.ท่าบ่อ'!P21</f>
        <v>0</v>
      </c>
      <c r="Q21" s="110">
        <f>+'1.หนองคาย'!Q21+'2.เฝ้าไร่ รด,คชจ1เดือน&gt;แผน'!Q21+'3.โพธิ์ตาก รด,คชจ1เดือน&gt;แผน'!Q21+'4.โพนพิสัย'!Q21+'5.รัตนวาปี'!Q21+'6.ศรีเชียงใหม่ รด,คชจ1เดือน&gt;แผน'!Q21+'7.สระใคร รด,คชจ1เดือน&gt;แผน'!Q21+'8.สังคม'!Q21+'9.ท่าบ่อ'!Q21</f>
        <v>0</v>
      </c>
      <c r="R21" s="110">
        <f>+'1.หนองคาย'!R21+'2.เฝ้าไร่ รด,คชจ1เดือน&gt;แผน'!R21+'3.โพธิ์ตาก รด,คชจ1เดือน&gt;แผน'!R21+'4.โพนพิสัย'!R21+'5.รัตนวาปี'!R21+'6.ศรีเชียงใหม่ รด,คชจ1เดือน&gt;แผน'!R21+'7.สระใคร รด,คชจ1เดือน&gt;แผน'!R21+'8.สังคม'!R21+'9.ท่าบ่อ'!R21</f>
        <v>0</v>
      </c>
      <c r="S21" s="110">
        <f>+'1.หนองคาย'!S21+'2.เฝ้าไร่ รด,คชจ1เดือน&gt;แผน'!S21+'3.โพธิ์ตาก รด,คชจ1เดือน&gt;แผน'!S21+'4.โพนพิสัย'!S21+'5.รัตนวาปี'!S21+'6.ศรีเชียงใหม่ รด,คชจ1เดือน&gt;แผน'!S21+'7.สระใคร รด,คชจ1เดือน&gt;แผน'!S21+'8.สังคม'!S21+'9.ท่าบ่อ'!S21</f>
        <v>0</v>
      </c>
      <c r="T21" s="110">
        <f>+'1.หนองคาย'!T21+'2.เฝ้าไร่ รด,คชจ1เดือน&gt;แผน'!T21+'3.โพธิ์ตาก รด,คชจ1เดือน&gt;แผน'!T21+'4.โพนพิสัย'!T21+'5.รัตนวาปี'!T21+'6.ศรีเชียงใหม่ รด,คชจ1เดือน&gt;แผน'!T21+'7.สระใคร รด,คชจ1เดือน&gt;แผน'!T21+'8.สังคม'!T21+'9.ท่าบ่อ'!T21</f>
        <v>0</v>
      </c>
      <c r="U21" s="110">
        <f>+'1.หนองคาย'!U21+'2.เฝ้าไร่ รด,คชจ1เดือน&gt;แผน'!U21+'3.โพธิ์ตาก รด,คชจ1เดือน&gt;แผน'!U21+'4.โพนพิสัย'!U21+'5.รัตนวาปี'!U21+'6.ศรีเชียงใหม่ รด,คชจ1เดือน&gt;แผน'!U21+'7.สระใคร รด,คชจ1เดือน&gt;แผน'!U21+'8.สังคม'!U21+'9.ท่าบ่อ'!U21</f>
        <v>0</v>
      </c>
      <c r="V21" s="110">
        <f>+'1.หนองคาย'!V21+'2.เฝ้าไร่ รด,คชจ1เดือน&gt;แผน'!V21+'3.โพธิ์ตาก รด,คชจ1เดือน&gt;แผน'!V21+'4.โพนพิสัย'!V21+'5.รัตนวาปี'!V21+'6.ศรีเชียงใหม่ รด,คชจ1เดือน&gt;แผน'!V21+'7.สระใคร รด,คชจ1เดือน&gt;แผน'!V21+'8.สังคม'!V21+'9.ท่าบ่อ'!V21</f>
        <v>0</v>
      </c>
      <c r="W21" s="110">
        <f>+'1.หนองคาย'!W21+'2.เฝ้าไร่ รด,คชจ1เดือน&gt;แผน'!W21+'3.โพธิ์ตาก รด,คชจ1เดือน&gt;แผน'!W21+'4.โพนพิสัย'!W21+'5.รัตนวาปี'!W21+'6.ศรีเชียงใหม่ รด,คชจ1เดือน&gt;แผน'!W21+'7.สระใคร รด,คชจ1เดือน&gt;แผน'!W21+'8.สังคม'!W21+'9.ท่าบ่อ'!W21</f>
        <v>0</v>
      </c>
      <c r="X21" s="110">
        <f>+'1.หนองคาย'!X21+'2.เฝ้าไร่ รด,คชจ1เดือน&gt;แผน'!X21+'3.โพธิ์ตาก รด,คชจ1เดือน&gt;แผน'!X21+'4.โพนพิสัย'!X21+'5.รัตนวาปี'!X21+'6.ศรีเชียงใหม่ รด,คชจ1เดือน&gt;แผน'!X21+'7.สระใคร รด,คชจ1เดือน&gt;แผน'!X21+'8.สังคม'!X21+'9.ท่าบ่อ'!X21</f>
        <v>0</v>
      </c>
      <c r="Y21" s="110">
        <f>+'1.หนองคาย'!Y21+'2.เฝ้าไร่ รด,คชจ1เดือน&gt;แผน'!Y21+'3.โพธิ์ตาก รด,คชจ1เดือน&gt;แผน'!Y21+'4.โพนพิสัย'!Y21+'5.รัตนวาปี'!Y21+'6.ศรีเชียงใหม่ รด,คชจ1เดือน&gt;แผน'!Y21+'7.สระใคร รด,คชจ1เดือน&gt;แผน'!Y21+'8.สังคม'!Y21+'9.ท่าบ่อ'!Y21</f>
        <v>0</v>
      </c>
      <c r="Z21" s="110">
        <f>+'1.หนองคาย'!Z21+'2.เฝ้าไร่ รด,คชจ1เดือน&gt;แผน'!Z21+'3.โพธิ์ตาก รด,คชจ1เดือน&gt;แผน'!Z21+'4.โพนพิสัย'!Z21+'5.รัตนวาปี'!Z21+'6.ศรีเชียงใหม่ รด,คชจ1เดือน&gt;แผน'!Z21+'7.สระใคร รด,คชจ1เดือน&gt;แผน'!Z21+'8.สังคม'!Z21+'9.ท่าบ่อ'!Z21</f>
        <v>0</v>
      </c>
      <c r="AA21" s="110">
        <f>+'1.หนองคาย'!AA21+'2.เฝ้าไร่ รด,คชจ1เดือน&gt;แผน'!AA21+'3.โพธิ์ตาก รด,คชจ1เดือน&gt;แผน'!AA21+'4.โพนพิสัย'!AA21+'5.รัตนวาปี'!AA21+'6.ศรีเชียงใหม่ รด,คชจ1เดือน&gt;แผน'!AA21+'7.สระใคร รด,คชจ1เดือน&gt;แผน'!AA21+'8.สังคม'!AA21+'9.ท่าบ่อ'!AA21</f>
        <v>0</v>
      </c>
      <c r="AB21" s="110">
        <f>+'1.หนองคาย'!AB21+'2.เฝ้าไร่ รด,คชจ1เดือน&gt;แผน'!AB21+'3.โพธิ์ตาก รด,คชจ1เดือน&gt;แผน'!AB21+'4.โพนพิสัย'!AB21+'5.รัตนวาปี'!AB21+'6.ศรีเชียงใหม่ รด,คชจ1เดือน&gt;แผน'!AB21+'7.สระใคร รด,คชจ1เดือน&gt;แผน'!AB21+'8.สังคม'!AB21+'9.ท่าบ่อ'!AB21</f>
        <v>0</v>
      </c>
      <c r="AC21" s="110">
        <f>+'1.หนองคาย'!AC21+'2.เฝ้าไร่ รด,คชจ1เดือน&gt;แผน'!AC21+'3.โพธิ์ตาก รด,คชจ1เดือน&gt;แผน'!AC21+'4.โพนพิสัย'!AC21+'5.รัตนวาปี'!AC21+'6.ศรีเชียงใหม่ รด,คชจ1เดือน&gt;แผน'!AC21+'7.สระใคร รด,คชจ1เดือน&gt;แผน'!AC21+'8.สังคม'!AC21+'9.ท่าบ่อ'!AC21</f>
        <v>0</v>
      </c>
      <c r="AD21" s="110">
        <f t="shared" ref="AD21:AD26" si="4">SUM(F21:AC21)</f>
        <v>6884139.7300000004</v>
      </c>
      <c r="AE21" s="111">
        <f t="shared" ref="AE21:AE27" si="5">+AD21*100/E21</f>
        <v>55.371842284503821</v>
      </c>
      <c r="AF21" s="110">
        <f t="shared" ref="AF21:AF26" si="6">+E21-AD21</f>
        <v>5548424.2699999996</v>
      </c>
      <c r="AG21" s="111">
        <f t="shared" ref="AG21:AG27" si="7">+AF21*100/E21</f>
        <v>44.628157715496179</v>
      </c>
    </row>
    <row r="22" spans="2:33" ht="24" customHeight="1">
      <c r="B22" s="109"/>
      <c r="C22" s="109"/>
      <c r="D22" s="109" t="s">
        <v>26</v>
      </c>
      <c r="E22" s="110">
        <f>+'1.หนองคาย'!E22+'2.เฝ้าไร่ รด,คชจ1เดือน&gt;แผน'!E22+'3.โพธิ์ตาก รด,คชจ1เดือน&gt;แผน'!E22+'4.โพนพิสัย'!E22+'5.รัตนวาปี'!E22+'6.ศรีเชียงใหม่ รด,คชจ1เดือน&gt;แผน'!E22+'7.สระใคร รด,คชจ1เดือน&gt;แผน'!E22+'8.สังคม'!E22+'9.ท่าบ่อ'!E22</f>
        <v>4951172.8499999996</v>
      </c>
      <c r="F22" s="110">
        <f>+'1.หนองคาย'!F22+'2.เฝ้าไร่ รด,คชจ1เดือน&gt;แผน'!F22+'3.โพธิ์ตาก รด,คชจ1เดือน&gt;แผน'!F22+'4.โพนพิสัย'!F22+'5.รัตนวาปี'!F22+'6.ศรีเชียงใหม่ รด,คชจ1เดือน&gt;แผน'!F22+'7.สระใคร รด,คชจ1เดือน&gt;แผน'!F22+'8.สังคม'!F22+'9.ท่าบ่อ'!F22</f>
        <v>0</v>
      </c>
      <c r="G22" s="110">
        <f>+'1.หนองคาย'!G22+'2.เฝ้าไร่ รด,คชจ1เดือน&gt;แผน'!G22+'3.โพธิ์ตาก รด,คชจ1เดือน&gt;แผน'!G22+'4.โพนพิสัย'!G22+'5.รัตนวาปี'!G22+'6.ศรีเชียงใหม่ รด,คชจ1เดือน&gt;แผน'!G22+'7.สระใคร รด,คชจ1เดือน&gt;แผน'!G22+'8.สังคม'!G22+'9.ท่าบ่อ'!G22</f>
        <v>1871984.75</v>
      </c>
      <c r="H22" s="110">
        <f>+'1.หนองคาย'!H22+'2.เฝ้าไร่ รด,คชจ1เดือน&gt;แผน'!H22+'3.โพธิ์ตาก รด,คชจ1เดือน&gt;แผน'!H22+'4.โพนพิสัย'!H22+'5.รัตนวาปี'!H22+'6.ศรีเชียงใหม่ รด,คชจ1เดือน&gt;แผน'!H22+'7.สระใคร รด,คชจ1เดือน&gt;แผน'!H22+'8.สังคม'!H22+'9.ท่าบ่อ'!H22</f>
        <v>0</v>
      </c>
      <c r="I22" s="110">
        <f>+'1.หนองคาย'!I22+'2.เฝ้าไร่ รด,คชจ1เดือน&gt;แผน'!I22+'3.โพธิ์ตาก รด,คชจ1เดือน&gt;แผน'!I22+'4.โพนพิสัย'!I22+'5.รัตนวาปี'!I22+'6.ศรีเชียงใหม่ รด,คชจ1เดือน&gt;แผน'!I22+'7.สระใคร รด,คชจ1เดือน&gt;แผน'!I22+'8.สังคม'!I22+'9.ท่าบ่อ'!I22</f>
        <v>0</v>
      </c>
      <c r="J22" s="110">
        <f>+'1.หนองคาย'!J22+'2.เฝ้าไร่ รด,คชจ1เดือน&gt;แผน'!J22+'3.โพธิ์ตาก รด,คชจ1เดือน&gt;แผน'!J22+'4.โพนพิสัย'!J22+'5.รัตนวาปี'!J22+'6.ศรีเชียงใหม่ รด,คชจ1เดือน&gt;แผน'!J22+'7.สระใคร รด,คชจ1เดือน&gt;แผน'!J22+'8.สังคม'!J22+'9.ท่าบ่อ'!J22</f>
        <v>0</v>
      </c>
      <c r="K22" s="110">
        <f>+'1.หนองคาย'!K22+'2.เฝ้าไร่ รด,คชจ1เดือน&gt;แผน'!K22+'3.โพธิ์ตาก รด,คชจ1เดือน&gt;แผน'!K22+'4.โพนพิสัย'!K22+'5.รัตนวาปี'!K22+'6.ศรีเชียงใหม่ รด,คชจ1เดือน&gt;แผน'!K22+'7.สระใคร รด,คชจ1เดือน&gt;แผน'!K22+'8.สังคม'!K22+'9.ท่าบ่อ'!K22</f>
        <v>0</v>
      </c>
      <c r="L22" s="110">
        <f>+'1.หนองคาย'!L22+'2.เฝ้าไร่ รด,คชจ1เดือน&gt;แผน'!L22+'3.โพธิ์ตาก รด,คชจ1เดือน&gt;แผน'!L22+'4.โพนพิสัย'!L22+'5.รัตนวาปี'!L22+'6.ศรีเชียงใหม่ รด,คชจ1เดือน&gt;แผน'!L22+'7.สระใคร รด,คชจ1เดือน&gt;แผน'!L22+'8.สังคม'!L22+'9.ท่าบ่อ'!L22</f>
        <v>0</v>
      </c>
      <c r="M22" s="110">
        <f>+'1.หนองคาย'!M22+'2.เฝ้าไร่ รด,คชจ1เดือน&gt;แผน'!M22+'3.โพธิ์ตาก รด,คชจ1เดือน&gt;แผน'!M22+'4.โพนพิสัย'!M22+'5.รัตนวาปี'!M22+'6.ศรีเชียงใหม่ รด,คชจ1เดือน&gt;แผน'!M22+'7.สระใคร รด,คชจ1เดือน&gt;แผน'!M22+'8.สังคม'!M22+'9.ท่าบ่อ'!M22</f>
        <v>0</v>
      </c>
      <c r="N22" s="110">
        <f>+'1.หนองคาย'!N22+'2.เฝ้าไร่ รด,คชจ1เดือน&gt;แผน'!N22+'3.โพธิ์ตาก รด,คชจ1เดือน&gt;แผน'!N22+'4.โพนพิสัย'!N22+'5.รัตนวาปี'!N22+'6.ศรีเชียงใหม่ รด,คชจ1เดือน&gt;แผน'!N22+'7.สระใคร รด,คชจ1เดือน&gt;แผน'!N22+'8.สังคม'!N22+'9.ท่าบ่อ'!N22</f>
        <v>0</v>
      </c>
      <c r="O22" s="110">
        <f>+'1.หนองคาย'!O22+'2.เฝ้าไร่ รด,คชจ1เดือน&gt;แผน'!O22+'3.โพธิ์ตาก รด,คชจ1เดือน&gt;แผน'!O22+'4.โพนพิสัย'!O22+'5.รัตนวาปี'!O22+'6.ศรีเชียงใหม่ รด,คชจ1เดือน&gt;แผน'!O22+'7.สระใคร รด,คชจ1เดือน&gt;แผน'!O22+'8.สังคม'!O22+'9.ท่าบ่อ'!O22</f>
        <v>0</v>
      </c>
      <c r="P22" s="110">
        <f>+'1.หนองคาย'!P22+'2.เฝ้าไร่ รด,คชจ1เดือน&gt;แผน'!P22+'3.โพธิ์ตาก รด,คชจ1เดือน&gt;แผน'!P22+'4.โพนพิสัย'!P22+'5.รัตนวาปี'!P22+'6.ศรีเชียงใหม่ รด,คชจ1เดือน&gt;แผน'!P22+'7.สระใคร รด,คชจ1เดือน&gt;แผน'!P22+'8.สังคม'!P22+'9.ท่าบ่อ'!P22</f>
        <v>0</v>
      </c>
      <c r="Q22" s="110">
        <f>+'1.หนองคาย'!Q22+'2.เฝ้าไร่ รด,คชจ1เดือน&gt;แผน'!Q22+'3.โพธิ์ตาก รด,คชจ1เดือน&gt;แผน'!Q22+'4.โพนพิสัย'!Q22+'5.รัตนวาปี'!Q22+'6.ศรีเชียงใหม่ รด,คชจ1เดือน&gt;แผน'!Q22+'7.สระใคร รด,คชจ1เดือน&gt;แผน'!Q22+'8.สังคม'!Q22+'9.ท่าบ่อ'!Q22</f>
        <v>0</v>
      </c>
      <c r="R22" s="110">
        <f>+'1.หนองคาย'!R22+'2.เฝ้าไร่ รด,คชจ1เดือน&gt;แผน'!R22+'3.โพธิ์ตาก รด,คชจ1เดือน&gt;แผน'!R22+'4.โพนพิสัย'!R22+'5.รัตนวาปี'!R22+'6.ศรีเชียงใหม่ รด,คชจ1เดือน&gt;แผน'!R22+'7.สระใคร รด,คชจ1เดือน&gt;แผน'!R22+'8.สังคม'!R22+'9.ท่าบ่อ'!R22</f>
        <v>0</v>
      </c>
      <c r="S22" s="110">
        <f>+'1.หนองคาย'!S22+'2.เฝ้าไร่ รด,คชจ1เดือน&gt;แผน'!S22+'3.โพธิ์ตาก รด,คชจ1เดือน&gt;แผน'!S22+'4.โพนพิสัย'!S22+'5.รัตนวาปี'!S22+'6.ศรีเชียงใหม่ รด,คชจ1เดือน&gt;แผน'!S22+'7.สระใคร รด,คชจ1เดือน&gt;แผน'!S22+'8.สังคม'!S22+'9.ท่าบ่อ'!S22</f>
        <v>0</v>
      </c>
      <c r="T22" s="110">
        <f>+'1.หนองคาย'!T22+'2.เฝ้าไร่ รด,คชจ1เดือน&gt;แผน'!T22+'3.โพธิ์ตาก รด,คชจ1เดือน&gt;แผน'!T22+'4.โพนพิสัย'!T22+'5.รัตนวาปี'!T22+'6.ศรีเชียงใหม่ รด,คชจ1เดือน&gt;แผน'!T22+'7.สระใคร รด,คชจ1เดือน&gt;แผน'!T22+'8.สังคม'!T22+'9.ท่าบ่อ'!T22</f>
        <v>0</v>
      </c>
      <c r="U22" s="110">
        <f>+'1.หนองคาย'!U22+'2.เฝ้าไร่ รด,คชจ1เดือน&gt;แผน'!U22+'3.โพธิ์ตาก รด,คชจ1เดือน&gt;แผน'!U22+'4.โพนพิสัย'!U22+'5.รัตนวาปี'!U22+'6.ศรีเชียงใหม่ รด,คชจ1เดือน&gt;แผน'!U22+'7.สระใคร รด,คชจ1เดือน&gt;แผน'!U22+'8.สังคม'!U22+'9.ท่าบ่อ'!U22</f>
        <v>0</v>
      </c>
      <c r="V22" s="110">
        <f>+'1.หนองคาย'!V22+'2.เฝ้าไร่ รด,คชจ1เดือน&gt;แผน'!V22+'3.โพธิ์ตาก รด,คชจ1เดือน&gt;แผน'!V22+'4.โพนพิสัย'!V22+'5.รัตนวาปี'!V22+'6.ศรีเชียงใหม่ รด,คชจ1เดือน&gt;แผน'!V22+'7.สระใคร รด,คชจ1เดือน&gt;แผน'!V22+'8.สังคม'!V22+'9.ท่าบ่อ'!V22</f>
        <v>0</v>
      </c>
      <c r="W22" s="110">
        <f>+'1.หนองคาย'!W22+'2.เฝ้าไร่ รด,คชจ1เดือน&gt;แผน'!W22+'3.โพธิ์ตาก รด,คชจ1เดือน&gt;แผน'!W22+'4.โพนพิสัย'!W22+'5.รัตนวาปี'!W22+'6.ศรีเชียงใหม่ รด,คชจ1เดือน&gt;แผน'!W22+'7.สระใคร รด,คชจ1เดือน&gt;แผน'!W22+'8.สังคม'!W22+'9.ท่าบ่อ'!W22</f>
        <v>0</v>
      </c>
      <c r="X22" s="110">
        <f>+'1.หนองคาย'!X22+'2.เฝ้าไร่ รด,คชจ1เดือน&gt;แผน'!X22+'3.โพธิ์ตาก รด,คชจ1เดือน&gt;แผน'!X22+'4.โพนพิสัย'!X22+'5.รัตนวาปี'!X22+'6.ศรีเชียงใหม่ รด,คชจ1เดือน&gt;แผน'!X22+'7.สระใคร รด,คชจ1เดือน&gt;แผน'!X22+'8.สังคม'!X22+'9.ท่าบ่อ'!X22</f>
        <v>0</v>
      </c>
      <c r="Y22" s="110">
        <f>+'1.หนองคาย'!Y22+'2.เฝ้าไร่ รด,คชจ1เดือน&gt;แผน'!Y22+'3.โพธิ์ตาก รด,คชจ1เดือน&gt;แผน'!Y22+'4.โพนพิสัย'!Y22+'5.รัตนวาปี'!Y22+'6.ศรีเชียงใหม่ รด,คชจ1เดือน&gt;แผน'!Y22+'7.สระใคร รด,คชจ1เดือน&gt;แผน'!Y22+'8.สังคม'!Y22+'9.ท่าบ่อ'!Y22</f>
        <v>0</v>
      </c>
      <c r="Z22" s="110">
        <f>+'1.หนองคาย'!Z22+'2.เฝ้าไร่ รด,คชจ1เดือน&gt;แผน'!Z22+'3.โพธิ์ตาก รด,คชจ1เดือน&gt;แผน'!Z22+'4.โพนพิสัย'!Z22+'5.รัตนวาปี'!Z22+'6.ศรีเชียงใหม่ รด,คชจ1เดือน&gt;แผน'!Z22+'7.สระใคร รด,คชจ1เดือน&gt;แผน'!Z22+'8.สังคม'!Z22+'9.ท่าบ่อ'!Z22</f>
        <v>0</v>
      </c>
      <c r="AA22" s="110">
        <f>+'1.หนองคาย'!AA22+'2.เฝ้าไร่ รด,คชจ1เดือน&gt;แผน'!AA22+'3.โพธิ์ตาก รด,คชจ1เดือน&gt;แผน'!AA22+'4.โพนพิสัย'!AA22+'5.รัตนวาปี'!AA22+'6.ศรีเชียงใหม่ รด,คชจ1เดือน&gt;แผน'!AA22+'7.สระใคร รด,คชจ1เดือน&gt;แผน'!AA22+'8.สังคม'!AA22+'9.ท่าบ่อ'!AA22</f>
        <v>0</v>
      </c>
      <c r="AB22" s="110">
        <f>+'1.หนองคาย'!AB22+'2.เฝ้าไร่ รด,คชจ1เดือน&gt;แผน'!AB22+'3.โพธิ์ตาก รด,คชจ1เดือน&gt;แผน'!AB22+'4.โพนพิสัย'!AB22+'5.รัตนวาปี'!AB22+'6.ศรีเชียงใหม่ รด,คชจ1เดือน&gt;แผน'!AB22+'7.สระใคร รด,คชจ1เดือน&gt;แผน'!AB22+'8.สังคม'!AB22+'9.ท่าบ่อ'!AB22</f>
        <v>0</v>
      </c>
      <c r="AC22" s="110">
        <f>+'1.หนองคาย'!AC22+'2.เฝ้าไร่ รด,คชจ1เดือน&gt;แผน'!AC22+'3.โพธิ์ตาก รด,คชจ1เดือน&gt;แผน'!AC22+'4.โพนพิสัย'!AC22+'5.รัตนวาปี'!AC22+'6.ศรีเชียงใหม่ รด,คชจ1เดือน&gt;แผน'!AC22+'7.สระใคร รด,คชจ1เดือน&gt;แผน'!AC22+'8.สังคม'!AC22+'9.ท่าบ่อ'!AC22</f>
        <v>0</v>
      </c>
      <c r="AD22" s="110">
        <f t="shared" si="4"/>
        <v>1871984.75</v>
      </c>
      <c r="AE22" s="111">
        <f t="shared" si="5"/>
        <v>37.808915315893287</v>
      </c>
      <c r="AF22" s="110">
        <f t="shared" si="6"/>
        <v>3079188.0999999996</v>
      </c>
      <c r="AG22" s="111">
        <f t="shared" si="7"/>
        <v>62.191084684106706</v>
      </c>
    </row>
    <row r="23" spans="2:33" ht="24" customHeight="1">
      <c r="B23" s="109"/>
      <c r="C23" s="109"/>
      <c r="D23" s="109" t="s">
        <v>28</v>
      </c>
      <c r="E23" s="110">
        <f>+'1.หนองคาย'!E23+'2.เฝ้าไร่ รด,คชจ1เดือน&gt;แผน'!E23+'3.โพธิ์ตาก รด,คชจ1เดือน&gt;แผน'!E23+'4.โพนพิสัย'!E23+'5.รัตนวาปี'!E23+'6.ศรีเชียงใหม่ รด,คชจ1เดือน&gt;แผน'!E23+'7.สระใคร รด,คชจ1เดือน&gt;แผน'!E23+'8.สังคม'!E23+'9.ท่าบ่อ'!E23</f>
        <v>47327912.870000005</v>
      </c>
      <c r="F23" s="110">
        <f>+'1.หนองคาย'!F23+'2.เฝ้าไร่ รด,คชจ1เดือน&gt;แผน'!F23+'3.โพธิ์ตาก รด,คชจ1เดือน&gt;แผน'!F23+'4.โพนพิสัย'!F23+'5.รัตนวาปี'!F23+'6.ศรีเชียงใหม่ รด,คชจ1เดือน&gt;แผน'!F23+'7.สระใคร รด,คชจ1เดือน&gt;แผน'!F23+'8.สังคม'!F23+'9.ท่าบ่อ'!F23</f>
        <v>3500451.2</v>
      </c>
      <c r="G23" s="110">
        <f>+'1.หนองคาย'!G23+'2.เฝ้าไร่ รด,คชจ1เดือน&gt;แผน'!G23+'3.โพธิ์ตาก รด,คชจ1เดือน&gt;แผน'!G23+'4.โพนพิสัย'!G23+'5.รัตนวาปี'!G23+'6.ศรีเชียงใหม่ รด,คชจ1เดือน&gt;แผน'!G23+'7.สระใคร รด,คชจ1เดือน&gt;แผน'!G23+'8.สังคม'!G23+'9.ท่าบ่อ'!G23</f>
        <v>1645916.38</v>
      </c>
      <c r="H23" s="110">
        <f>+'1.หนองคาย'!H23+'2.เฝ้าไร่ รด,คชจ1เดือน&gt;แผน'!H23+'3.โพธิ์ตาก รด,คชจ1เดือน&gt;แผน'!H23+'4.โพนพิสัย'!H23+'5.รัตนวาปี'!H23+'6.ศรีเชียงใหม่ รด,คชจ1เดือน&gt;แผน'!H23+'7.สระใคร รด,คชจ1เดือน&gt;แผน'!H23+'8.สังคม'!H23+'9.ท่าบ่อ'!H23</f>
        <v>0</v>
      </c>
      <c r="I23" s="110">
        <f>+'1.หนองคาย'!I23+'2.เฝ้าไร่ รด,คชจ1เดือน&gt;แผน'!I23+'3.โพธิ์ตาก รด,คชจ1เดือน&gt;แผน'!I23+'4.โพนพิสัย'!I23+'5.รัตนวาปี'!I23+'6.ศรีเชียงใหม่ รด,คชจ1เดือน&gt;แผน'!I23+'7.สระใคร รด,คชจ1เดือน&gt;แผน'!I23+'8.สังคม'!I23+'9.ท่าบ่อ'!I23</f>
        <v>0</v>
      </c>
      <c r="J23" s="110">
        <f>+'1.หนองคาย'!J23+'2.เฝ้าไร่ รด,คชจ1เดือน&gt;แผน'!J23+'3.โพธิ์ตาก รด,คชจ1เดือน&gt;แผน'!J23+'4.โพนพิสัย'!J23+'5.รัตนวาปี'!J23+'6.ศรีเชียงใหม่ รด,คชจ1เดือน&gt;แผน'!J23+'7.สระใคร รด,คชจ1เดือน&gt;แผน'!J23+'8.สังคม'!J23+'9.ท่าบ่อ'!J23</f>
        <v>0</v>
      </c>
      <c r="K23" s="110">
        <f>+'1.หนองคาย'!K23+'2.เฝ้าไร่ รด,คชจ1เดือน&gt;แผน'!K23+'3.โพธิ์ตาก รด,คชจ1เดือน&gt;แผน'!K23+'4.โพนพิสัย'!K23+'5.รัตนวาปี'!K23+'6.ศรีเชียงใหม่ รด,คชจ1เดือน&gt;แผน'!K23+'7.สระใคร รด,คชจ1เดือน&gt;แผน'!K23+'8.สังคม'!K23+'9.ท่าบ่อ'!K23</f>
        <v>0</v>
      </c>
      <c r="L23" s="110">
        <f>+'1.หนองคาย'!L23+'2.เฝ้าไร่ รด,คชจ1เดือน&gt;แผน'!L23+'3.โพธิ์ตาก รด,คชจ1เดือน&gt;แผน'!L23+'4.โพนพิสัย'!L23+'5.รัตนวาปี'!L23+'6.ศรีเชียงใหม่ รด,คชจ1เดือน&gt;แผน'!L23+'7.สระใคร รด,คชจ1เดือน&gt;แผน'!L23+'8.สังคม'!L23+'9.ท่าบ่อ'!L23</f>
        <v>0</v>
      </c>
      <c r="M23" s="110">
        <f>+'1.หนองคาย'!M23+'2.เฝ้าไร่ รด,คชจ1เดือน&gt;แผน'!M23+'3.โพธิ์ตาก รด,คชจ1เดือน&gt;แผน'!M23+'4.โพนพิสัย'!M23+'5.รัตนวาปี'!M23+'6.ศรีเชียงใหม่ รด,คชจ1เดือน&gt;แผน'!M23+'7.สระใคร รด,คชจ1เดือน&gt;แผน'!M23+'8.สังคม'!M23+'9.ท่าบ่อ'!M23</f>
        <v>0</v>
      </c>
      <c r="N23" s="110">
        <f>+'1.หนองคาย'!N23+'2.เฝ้าไร่ รด,คชจ1เดือน&gt;แผน'!N23+'3.โพธิ์ตาก รด,คชจ1เดือน&gt;แผน'!N23+'4.โพนพิสัย'!N23+'5.รัตนวาปี'!N23+'6.ศรีเชียงใหม่ รด,คชจ1เดือน&gt;แผน'!N23+'7.สระใคร รด,คชจ1เดือน&gt;แผน'!N23+'8.สังคม'!N23+'9.ท่าบ่อ'!N23</f>
        <v>0</v>
      </c>
      <c r="O23" s="110">
        <f>+'1.หนองคาย'!O23+'2.เฝ้าไร่ รด,คชจ1เดือน&gt;แผน'!O23+'3.โพธิ์ตาก รด,คชจ1เดือน&gt;แผน'!O23+'4.โพนพิสัย'!O23+'5.รัตนวาปี'!O23+'6.ศรีเชียงใหม่ รด,คชจ1เดือน&gt;แผน'!O23+'7.สระใคร รด,คชจ1เดือน&gt;แผน'!O23+'8.สังคม'!O23+'9.ท่าบ่อ'!O23</f>
        <v>0</v>
      </c>
      <c r="P23" s="110">
        <f>+'1.หนองคาย'!P23+'2.เฝ้าไร่ รด,คชจ1เดือน&gt;แผน'!P23+'3.โพธิ์ตาก รด,คชจ1เดือน&gt;แผน'!P23+'4.โพนพิสัย'!P23+'5.รัตนวาปี'!P23+'6.ศรีเชียงใหม่ รด,คชจ1เดือน&gt;แผน'!P23+'7.สระใคร รด,คชจ1เดือน&gt;แผน'!P23+'8.สังคม'!P23+'9.ท่าบ่อ'!P23</f>
        <v>0</v>
      </c>
      <c r="Q23" s="110">
        <f>+'1.หนองคาย'!Q23+'2.เฝ้าไร่ รด,คชจ1เดือน&gt;แผน'!Q23+'3.โพธิ์ตาก รด,คชจ1เดือน&gt;แผน'!Q23+'4.โพนพิสัย'!Q23+'5.รัตนวาปี'!Q23+'6.ศรีเชียงใหม่ รด,คชจ1เดือน&gt;แผน'!Q23+'7.สระใคร รด,คชจ1เดือน&gt;แผน'!Q23+'8.สังคม'!Q23+'9.ท่าบ่อ'!Q23</f>
        <v>0</v>
      </c>
      <c r="R23" s="110">
        <f>+'1.หนองคาย'!R23+'2.เฝ้าไร่ รด,คชจ1เดือน&gt;แผน'!R23+'3.โพธิ์ตาก รด,คชจ1เดือน&gt;แผน'!R23+'4.โพนพิสัย'!R23+'5.รัตนวาปี'!R23+'6.ศรีเชียงใหม่ รด,คชจ1เดือน&gt;แผน'!R23+'7.สระใคร รด,คชจ1เดือน&gt;แผน'!R23+'8.สังคม'!R23+'9.ท่าบ่อ'!R23</f>
        <v>0</v>
      </c>
      <c r="S23" s="110">
        <f>+'1.หนองคาย'!S23+'2.เฝ้าไร่ รด,คชจ1เดือน&gt;แผน'!S23+'3.โพธิ์ตาก รด,คชจ1เดือน&gt;แผน'!S23+'4.โพนพิสัย'!S23+'5.รัตนวาปี'!S23+'6.ศรีเชียงใหม่ รด,คชจ1เดือน&gt;แผน'!S23+'7.สระใคร รด,คชจ1เดือน&gt;แผน'!S23+'8.สังคม'!S23+'9.ท่าบ่อ'!S23</f>
        <v>0</v>
      </c>
      <c r="T23" s="110">
        <f>+'1.หนองคาย'!T23+'2.เฝ้าไร่ รด,คชจ1เดือน&gt;แผน'!T23+'3.โพธิ์ตาก รด,คชจ1เดือน&gt;แผน'!T23+'4.โพนพิสัย'!T23+'5.รัตนวาปี'!T23+'6.ศรีเชียงใหม่ รด,คชจ1เดือน&gt;แผน'!T23+'7.สระใคร รด,คชจ1เดือน&gt;แผน'!T23+'8.สังคม'!T23+'9.ท่าบ่อ'!T23</f>
        <v>0</v>
      </c>
      <c r="U23" s="110">
        <f>+'1.หนองคาย'!U23+'2.เฝ้าไร่ รด,คชจ1เดือน&gt;แผน'!U23+'3.โพธิ์ตาก รด,คชจ1เดือน&gt;แผน'!U23+'4.โพนพิสัย'!U23+'5.รัตนวาปี'!U23+'6.ศรีเชียงใหม่ รด,คชจ1เดือน&gt;แผน'!U23+'7.สระใคร รด,คชจ1เดือน&gt;แผน'!U23+'8.สังคม'!U23+'9.ท่าบ่อ'!U23</f>
        <v>0</v>
      </c>
      <c r="V23" s="110">
        <f>+'1.หนองคาย'!V23+'2.เฝ้าไร่ รด,คชจ1เดือน&gt;แผน'!V23+'3.โพธิ์ตาก รด,คชจ1เดือน&gt;แผน'!V23+'4.โพนพิสัย'!V23+'5.รัตนวาปี'!V23+'6.ศรีเชียงใหม่ รด,คชจ1เดือน&gt;แผน'!V23+'7.สระใคร รด,คชจ1เดือน&gt;แผน'!V23+'8.สังคม'!V23+'9.ท่าบ่อ'!V23</f>
        <v>0</v>
      </c>
      <c r="W23" s="110">
        <f>+'1.หนองคาย'!W23+'2.เฝ้าไร่ รด,คชจ1เดือน&gt;แผน'!W23+'3.โพธิ์ตาก รด,คชจ1เดือน&gt;แผน'!W23+'4.โพนพิสัย'!W23+'5.รัตนวาปี'!W23+'6.ศรีเชียงใหม่ รด,คชจ1เดือน&gt;แผน'!W23+'7.สระใคร รด,คชจ1เดือน&gt;แผน'!W23+'8.สังคม'!W23+'9.ท่าบ่อ'!W23</f>
        <v>0</v>
      </c>
      <c r="X23" s="110">
        <f>+'1.หนองคาย'!X23+'2.เฝ้าไร่ รด,คชจ1เดือน&gt;แผน'!X23+'3.โพธิ์ตาก รด,คชจ1เดือน&gt;แผน'!X23+'4.โพนพิสัย'!X23+'5.รัตนวาปี'!X23+'6.ศรีเชียงใหม่ รด,คชจ1เดือน&gt;แผน'!X23+'7.สระใคร รด,คชจ1เดือน&gt;แผน'!X23+'8.สังคม'!X23+'9.ท่าบ่อ'!X23</f>
        <v>0</v>
      </c>
      <c r="Y23" s="110">
        <f>+'1.หนองคาย'!Y23+'2.เฝ้าไร่ รด,คชจ1เดือน&gt;แผน'!Y23+'3.โพธิ์ตาก รด,คชจ1เดือน&gt;แผน'!Y23+'4.โพนพิสัย'!Y23+'5.รัตนวาปี'!Y23+'6.ศรีเชียงใหม่ รด,คชจ1เดือน&gt;แผน'!Y23+'7.สระใคร รด,คชจ1เดือน&gt;แผน'!Y23+'8.สังคม'!Y23+'9.ท่าบ่อ'!Y23</f>
        <v>0</v>
      </c>
      <c r="Z23" s="110">
        <f>+'1.หนองคาย'!Z23+'2.เฝ้าไร่ รด,คชจ1เดือน&gt;แผน'!Z23+'3.โพธิ์ตาก รด,คชจ1เดือน&gt;แผน'!Z23+'4.โพนพิสัย'!Z23+'5.รัตนวาปี'!Z23+'6.ศรีเชียงใหม่ รด,คชจ1เดือน&gt;แผน'!Z23+'7.สระใคร รด,คชจ1เดือน&gt;แผน'!Z23+'8.สังคม'!Z23+'9.ท่าบ่อ'!Z23</f>
        <v>0</v>
      </c>
      <c r="AA23" s="110">
        <f>+'1.หนองคาย'!AA23+'2.เฝ้าไร่ รด,คชจ1เดือน&gt;แผน'!AA23+'3.โพธิ์ตาก รด,คชจ1เดือน&gt;แผน'!AA23+'4.โพนพิสัย'!AA23+'5.รัตนวาปี'!AA23+'6.ศรีเชียงใหม่ รด,คชจ1เดือน&gt;แผน'!AA23+'7.สระใคร รด,คชจ1เดือน&gt;แผน'!AA23+'8.สังคม'!AA23+'9.ท่าบ่อ'!AA23</f>
        <v>0</v>
      </c>
      <c r="AB23" s="110">
        <f>+'1.หนองคาย'!AB23+'2.เฝ้าไร่ รด,คชจ1เดือน&gt;แผน'!AB23+'3.โพธิ์ตาก รด,คชจ1เดือน&gt;แผน'!AB23+'4.โพนพิสัย'!AB23+'5.รัตนวาปี'!AB23+'6.ศรีเชียงใหม่ รด,คชจ1เดือน&gt;แผน'!AB23+'7.สระใคร รด,คชจ1เดือน&gt;แผน'!AB23+'8.สังคม'!AB23+'9.ท่าบ่อ'!AB23</f>
        <v>0</v>
      </c>
      <c r="AC23" s="110">
        <f>+'1.หนองคาย'!AC23+'2.เฝ้าไร่ รด,คชจ1เดือน&gt;แผน'!AC23+'3.โพธิ์ตาก รด,คชจ1เดือน&gt;แผน'!AC23+'4.โพนพิสัย'!AC23+'5.รัตนวาปี'!AC23+'6.ศรีเชียงใหม่ รด,คชจ1เดือน&gt;แผน'!AC23+'7.สระใคร รด,คชจ1เดือน&gt;แผน'!AC23+'8.สังคม'!AC23+'9.ท่าบ่อ'!AC23</f>
        <v>0</v>
      </c>
      <c r="AD23" s="110">
        <f t="shared" si="4"/>
        <v>5146367.58</v>
      </c>
      <c r="AE23" s="111">
        <f t="shared" si="5"/>
        <v>10.873852802543835</v>
      </c>
      <c r="AF23" s="110">
        <f t="shared" si="6"/>
        <v>42181545.290000007</v>
      </c>
      <c r="AG23" s="111">
        <f t="shared" si="7"/>
        <v>89.126147197456163</v>
      </c>
    </row>
    <row r="24" spans="2:33" ht="24" customHeight="1">
      <c r="B24" s="109"/>
      <c r="C24" s="109"/>
      <c r="D24" s="109" t="s">
        <v>30</v>
      </c>
      <c r="E24" s="110">
        <f>+'1.หนองคาย'!E24+'2.เฝ้าไร่ รด,คชจ1เดือน&gt;แผน'!E24+'3.โพธิ์ตาก รด,คชจ1เดือน&gt;แผน'!E24+'4.โพนพิสัย'!E24+'5.รัตนวาปี'!E24+'6.ศรีเชียงใหม่ รด,คชจ1เดือน&gt;แผน'!E24+'7.สระใคร รด,คชจ1เดือน&gt;แผน'!E24+'8.สังคม'!E24+'9.ท่าบ่อ'!E24</f>
        <v>1658079.51</v>
      </c>
      <c r="F24" s="110">
        <f>+'1.หนองคาย'!F24+'2.เฝ้าไร่ รด,คชจ1เดือน&gt;แผน'!F24+'3.โพธิ์ตาก รด,คชจ1เดือน&gt;แผน'!F24+'4.โพนพิสัย'!F24+'5.รัตนวาปี'!F24+'6.ศรีเชียงใหม่ รด,คชจ1เดือน&gt;แผน'!F24+'7.สระใคร รด,คชจ1เดือน&gt;แผน'!F24+'8.สังคม'!F24+'9.ท่าบ่อ'!F24</f>
        <v>420110.83999999997</v>
      </c>
      <c r="G24" s="110">
        <f>+'1.หนองคาย'!G24+'2.เฝ้าไร่ รด,คชจ1เดือน&gt;แผน'!G24+'3.โพธิ์ตาก รด,คชจ1เดือน&gt;แผน'!G24+'4.โพนพิสัย'!G24+'5.รัตนวาปี'!G24+'6.ศรีเชียงใหม่ รด,คชจ1เดือน&gt;แผน'!G24+'7.สระใคร รด,คชจ1เดือน&gt;แผน'!G24+'8.สังคม'!G24+'9.ท่าบ่อ'!G24</f>
        <v>0</v>
      </c>
      <c r="H24" s="110">
        <f>+'1.หนองคาย'!H24+'2.เฝ้าไร่ รด,คชจ1เดือน&gt;แผน'!H24+'3.โพธิ์ตาก รด,คชจ1เดือน&gt;แผน'!H24+'4.โพนพิสัย'!H24+'5.รัตนวาปี'!H24+'6.ศรีเชียงใหม่ รด,คชจ1เดือน&gt;แผน'!H24+'7.สระใคร รด,คชจ1เดือน&gt;แผน'!H24+'8.สังคม'!H24+'9.ท่าบ่อ'!H24</f>
        <v>0</v>
      </c>
      <c r="I24" s="110">
        <f>+'1.หนองคาย'!I24+'2.เฝ้าไร่ รด,คชจ1เดือน&gt;แผน'!I24+'3.โพธิ์ตาก รด,คชจ1เดือน&gt;แผน'!I24+'4.โพนพิสัย'!I24+'5.รัตนวาปี'!I24+'6.ศรีเชียงใหม่ รด,คชจ1เดือน&gt;แผน'!I24+'7.สระใคร รด,คชจ1เดือน&gt;แผน'!I24+'8.สังคม'!I24+'9.ท่าบ่อ'!I24</f>
        <v>0</v>
      </c>
      <c r="J24" s="110">
        <f>+'1.หนองคาย'!J24+'2.เฝ้าไร่ รด,คชจ1เดือน&gt;แผน'!J24+'3.โพธิ์ตาก รด,คชจ1เดือน&gt;แผน'!J24+'4.โพนพิสัย'!J24+'5.รัตนวาปี'!J24+'6.ศรีเชียงใหม่ รด,คชจ1เดือน&gt;แผน'!J24+'7.สระใคร รด,คชจ1เดือน&gt;แผน'!J24+'8.สังคม'!J24+'9.ท่าบ่อ'!J24</f>
        <v>0</v>
      </c>
      <c r="K24" s="110">
        <f>+'1.หนองคาย'!K24+'2.เฝ้าไร่ รด,คชจ1เดือน&gt;แผน'!K24+'3.โพธิ์ตาก รด,คชจ1เดือน&gt;แผน'!K24+'4.โพนพิสัย'!K24+'5.รัตนวาปี'!K24+'6.ศรีเชียงใหม่ รด,คชจ1เดือน&gt;แผน'!K24+'7.สระใคร รด,คชจ1เดือน&gt;แผน'!K24+'8.สังคม'!K24+'9.ท่าบ่อ'!K24</f>
        <v>0</v>
      </c>
      <c r="L24" s="110">
        <f>+'1.หนองคาย'!L24+'2.เฝ้าไร่ รด,คชจ1เดือน&gt;แผน'!L24+'3.โพธิ์ตาก รด,คชจ1เดือน&gt;แผน'!L24+'4.โพนพิสัย'!L24+'5.รัตนวาปี'!L24+'6.ศรีเชียงใหม่ รด,คชจ1เดือน&gt;แผน'!L24+'7.สระใคร รด,คชจ1เดือน&gt;แผน'!L24+'8.สังคม'!L24+'9.ท่าบ่อ'!L24</f>
        <v>0</v>
      </c>
      <c r="M24" s="110">
        <f>+'1.หนองคาย'!M24+'2.เฝ้าไร่ รด,คชจ1เดือน&gt;แผน'!M24+'3.โพธิ์ตาก รด,คชจ1เดือน&gt;แผน'!M24+'4.โพนพิสัย'!M24+'5.รัตนวาปี'!M24+'6.ศรีเชียงใหม่ รด,คชจ1เดือน&gt;แผน'!M24+'7.สระใคร รด,คชจ1เดือน&gt;แผน'!M24+'8.สังคม'!M24+'9.ท่าบ่อ'!M24</f>
        <v>0</v>
      </c>
      <c r="N24" s="110">
        <f>+'1.หนองคาย'!N24+'2.เฝ้าไร่ รด,คชจ1เดือน&gt;แผน'!N24+'3.โพธิ์ตาก รด,คชจ1เดือน&gt;แผน'!N24+'4.โพนพิสัย'!N24+'5.รัตนวาปี'!N24+'6.ศรีเชียงใหม่ รด,คชจ1เดือน&gt;แผน'!N24+'7.สระใคร รด,คชจ1เดือน&gt;แผน'!N24+'8.สังคม'!N24+'9.ท่าบ่อ'!N24</f>
        <v>0</v>
      </c>
      <c r="O24" s="110">
        <f>+'1.หนองคาย'!O24+'2.เฝ้าไร่ รด,คชจ1เดือน&gt;แผน'!O24+'3.โพธิ์ตาก รด,คชจ1เดือน&gt;แผน'!O24+'4.โพนพิสัย'!O24+'5.รัตนวาปี'!O24+'6.ศรีเชียงใหม่ รด,คชจ1เดือน&gt;แผน'!O24+'7.สระใคร รด,คชจ1เดือน&gt;แผน'!O24+'8.สังคม'!O24+'9.ท่าบ่อ'!O24</f>
        <v>0</v>
      </c>
      <c r="P24" s="110">
        <f>+'1.หนองคาย'!P24+'2.เฝ้าไร่ รด,คชจ1เดือน&gt;แผน'!P24+'3.โพธิ์ตาก รด,คชจ1เดือน&gt;แผน'!P24+'4.โพนพิสัย'!P24+'5.รัตนวาปี'!P24+'6.ศรีเชียงใหม่ รด,คชจ1เดือน&gt;แผน'!P24+'7.สระใคร รด,คชจ1เดือน&gt;แผน'!P24+'8.สังคม'!P24+'9.ท่าบ่อ'!P24</f>
        <v>0</v>
      </c>
      <c r="Q24" s="110">
        <f>+'1.หนองคาย'!Q24+'2.เฝ้าไร่ รด,คชจ1เดือน&gt;แผน'!Q24+'3.โพธิ์ตาก รด,คชจ1เดือน&gt;แผน'!Q24+'4.โพนพิสัย'!Q24+'5.รัตนวาปี'!Q24+'6.ศรีเชียงใหม่ รด,คชจ1เดือน&gt;แผน'!Q24+'7.สระใคร รด,คชจ1เดือน&gt;แผน'!Q24+'8.สังคม'!Q24+'9.ท่าบ่อ'!Q24</f>
        <v>0</v>
      </c>
      <c r="R24" s="110">
        <f>+'1.หนองคาย'!R24+'2.เฝ้าไร่ รด,คชจ1เดือน&gt;แผน'!R24+'3.โพธิ์ตาก รด,คชจ1เดือน&gt;แผน'!R24+'4.โพนพิสัย'!R24+'5.รัตนวาปี'!R24+'6.ศรีเชียงใหม่ รด,คชจ1เดือน&gt;แผน'!R24+'7.สระใคร รด,คชจ1เดือน&gt;แผน'!R24+'8.สังคม'!R24+'9.ท่าบ่อ'!R24</f>
        <v>0</v>
      </c>
      <c r="S24" s="110">
        <f>+'1.หนองคาย'!S24+'2.เฝ้าไร่ รด,คชจ1เดือน&gt;แผน'!S24+'3.โพธิ์ตาก รด,คชจ1เดือน&gt;แผน'!S24+'4.โพนพิสัย'!S24+'5.รัตนวาปี'!S24+'6.ศรีเชียงใหม่ รด,คชจ1เดือน&gt;แผน'!S24+'7.สระใคร รด,คชจ1เดือน&gt;แผน'!S24+'8.สังคม'!S24+'9.ท่าบ่อ'!S24</f>
        <v>0</v>
      </c>
      <c r="T24" s="110">
        <f>+'1.หนองคาย'!T24+'2.เฝ้าไร่ รด,คชจ1เดือน&gt;แผน'!T24+'3.โพธิ์ตาก รด,คชจ1เดือน&gt;แผน'!T24+'4.โพนพิสัย'!T24+'5.รัตนวาปี'!T24+'6.ศรีเชียงใหม่ รด,คชจ1เดือน&gt;แผน'!T24+'7.สระใคร รด,คชจ1เดือน&gt;แผน'!T24+'8.สังคม'!T24+'9.ท่าบ่อ'!T24</f>
        <v>0</v>
      </c>
      <c r="U24" s="110">
        <f>+'1.หนองคาย'!U24+'2.เฝ้าไร่ รด,คชจ1เดือน&gt;แผน'!U24+'3.โพธิ์ตาก รด,คชจ1เดือน&gt;แผน'!U24+'4.โพนพิสัย'!U24+'5.รัตนวาปี'!U24+'6.ศรีเชียงใหม่ รด,คชจ1เดือน&gt;แผน'!U24+'7.สระใคร รด,คชจ1เดือน&gt;แผน'!U24+'8.สังคม'!U24+'9.ท่าบ่อ'!U24</f>
        <v>0</v>
      </c>
      <c r="V24" s="110">
        <f>+'1.หนองคาย'!V24+'2.เฝ้าไร่ รด,คชจ1เดือน&gt;แผน'!V24+'3.โพธิ์ตาก รด,คชจ1เดือน&gt;แผน'!V24+'4.โพนพิสัย'!V24+'5.รัตนวาปี'!V24+'6.ศรีเชียงใหม่ รด,คชจ1เดือน&gt;แผน'!V24+'7.สระใคร รด,คชจ1เดือน&gt;แผน'!V24+'8.สังคม'!V24+'9.ท่าบ่อ'!V24</f>
        <v>0</v>
      </c>
      <c r="W24" s="110">
        <f>+'1.หนองคาย'!W24+'2.เฝ้าไร่ รด,คชจ1เดือน&gt;แผน'!W24+'3.โพธิ์ตาก รด,คชจ1เดือน&gt;แผน'!W24+'4.โพนพิสัย'!W24+'5.รัตนวาปี'!W24+'6.ศรีเชียงใหม่ รด,คชจ1เดือน&gt;แผน'!W24+'7.สระใคร รด,คชจ1เดือน&gt;แผน'!W24+'8.สังคม'!W24+'9.ท่าบ่อ'!W24</f>
        <v>0</v>
      </c>
      <c r="X24" s="110">
        <f>+'1.หนองคาย'!X24+'2.เฝ้าไร่ รด,คชจ1เดือน&gt;แผน'!X24+'3.โพธิ์ตาก รด,คชจ1เดือน&gt;แผน'!X24+'4.โพนพิสัย'!X24+'5.รัตนวาปี'!X24+'6.ศรีเชียงใหม่ รด,คชจ1เดือน&gt;แผน'!X24+'7.สระใคร รด,คชจ1เดือน&gt;แผน'!X24+'8.สังคม'!X24+'9.ท่าบ่อ'!X24</f>
        <v>0</v>
      </c>
      <c r="Y24" s="110">
        <f>+'1.หนองคาย'!Y24+'2.เฝ้าไร่ รด,คชจ1เดือน&gt;แผน'!Y24+'3.โพธิ์ตาก รด,คชจ1เดือน&gt;แผน'!Y24+'4.โพนพิสัย'!Y24+'5.รัตนวาปี'!Y24+'6.ศรีเชียงใหม่ รด,คชจ1เดือน&gt;แผน'!Y24+'7.สระใคร รด,คชจ1เดือน&gt;แผน'!Y24+'8.สังคม'!Y24+'9.ท่าบ่อ'!Y24</f>
        <v>0</v>
      </c>
      <c r="Z24" s="110">
        <f>+'1.หนองคาย'!Z24+'2.เฝ้าไร่ รด,คชจ1เดือน&gt;แผน'!Z24+'3.โพธิ์ตาก รด,คชจ1เดือน&gt;แผน'!Z24+'4.โพนพิสัย'!Z24+'5.รัตนวาปี'!Z24+'6.ศรีเชียงใหม่ รด,คชจ1เดือน&gt;แผน'!Z24+'7.สระใคร รด,คชจ1เดือน&gt;แผน'!Z24+'8.สังคม'!Z24+'9.ท่าบ่อ'!Z24</f>
        <v>0</v>
      </c>
      <c r="AA24" s="110">
        <f>+'1.หนองคาย'!AA24+'2.เฝ้าไร่ รด,คชจ1เดือน&gt;แผน'!AA24+'3.โพธิ์ตาก รด,คชจ1เดือน&gt;แผน'!AA24+'4.โพนพิสัย'!AA24+'5.รัตนวาปี'!AA24+'6.ศรีเชียงใหม่ รด,คชจ1เดือน&gt;แผน'!AA24+'7.สระใคร รด,คชจ1เดือน&gt;แผน'!AA24+'8.สังคม'!AA24+'9.ท่าบ่อ'!AA24</f>
        <v>0</v>
      </c>
      <c r="AB24" s="110">
        <f>+'1.หนองคาย'!AB24+'2.เฝ้าไร่ รด,คชจ1เดือน&gt;แผน'!AB24+'3.โพธิ์ตาก รด,คชจ1เดือน&gt;แผน'!AB24+'4.โพนพิสัย'!AB24+'5.รัตนวาปี'!AB24+'6.ศรีเชียงใหม่ รด,คชจ1เดือน&gt;แผน'!AB24+'7.สระใคร รด,คชจ1เดือน&gt;แผน'!AB24+'8.สังคม'!AB24+'9.ท่าบ่อ'!AB24</f>
        <v>0</v>
      </c>
      <c r="AC24" s="110">
        <f>+'1.หนองคาย'!AC24+'2.เฝ้าไร่ รด,คชจ1เดือน&gt;แผน'!AC24+'3.โพธิ์ตาก รด,คชจ1เดือน&gt;แผน'!AC24+'4.โพนพิสัย'!AC24+'5.รัตนวาปี'!AC24+'6.ศรีเชียงใหม่ รด,คชจ1เดือน&gt;แผน'!AC24+'7.สระใคร รด,คชจ1เดือน&gt;แผน'!AC24+'8.สังคม'!AC24+'9.ท่าบ่อ'!AC24</f>
        <v>0</v>
      </c>
      <c r="AD24" s="110">
        <f t="shared" si="4"/>
        <v>420110.83999999997</v>
      </c>
      <c r="AE24" s="111">
        <f t="shared" si="5"/>
        <v>25.337195078178127</v>
      </c>
      <c r="AF24" s="110">
        <f t="shared" si="6"/>
        <v>1237968.67</v>
      </c>
      <c r="AG24" s="111">
        <f t="shared" si="7"/>
        <v>74.662804921821873</v>
      </c>
    </row>
    <row r="25" spans="2:33" ht="24" customHeight="1">
      <c r="B25" s="109"/>
      <c r="C25" s="109"/>
      <c r="D25" s="109" t="s">
        <v>120</v>
      </c>
      <c r="E25" s="110">
        <f>+'1.หนองคาย'!E25+'2.เฝ้าไร่ รด,คชจ1เดือน&gt;แผน'!E25+'3.โพธิ์ตาก รด,คชจ1เดือน&gt;แผน'!E25+'4.โพนพิสัย'!E25+'5.รัตนวาปี'!E25+'6.ศรีเชียงใหม่ รด,คชจ1เดือน&gt;แผน'!E25+'7.สระใคร รด,คชจ1เดือน&gt;แผน'!E25+'8.สังคม'!E25+'9.ท่าบ่อ'!E25</f>
        <v>36607340.850000001</v>
      </c>
      <c r="F25" s="110">
        <f>+'1.หนองคาย'!F25+'2.เฝ้าไร่ รด,คชจ1เดือน&gt;แผน'!F25+'3.โพธิ์ตาก รด,คชจ1เดือน&gt;แผน'!F25+'4.โพนพิสัย'!F25+'5.รัตนวาปี'!F25+'6.ศรีเชียงใหม่ รด,คชจ1เดือน&gt;แผน'!F25+'7.สระใคร รด,คชจ1เดือน&gt;แผน'!F25+'8.สังคม'!F25+'9.ท่าบ่อ'!F25</f>
        <v>4180097.38</v>
      </c>
      <c r="G25" s="110">
        <f>+'1.หนองคาย'!G25+'2.เฝ้าไร่ รด,คชจ1เดือน&gt;แผน'!G25+'3.โพธิ์ตาก รด,คชจ1เดือน&gt;แผน'!G25+'4.โพนพิสัย'!G25+'5.รัตนวาปี'!G25+'6.ศรีเชียงใหม่ รด,คชจ1เดือน&gt;แผน'!G25+'7.สระใคร รด,คชจ1เดือน&gt;แผน'!G25+'8.สังคม'!G25+'9.ท่าบ่อ'!G25</f>
        <v>1319735.3999999999</v>
      </c>
      <c r="H25" s="110">
        <f>+'1.หนองคาย'!H25+'2.เฝ้าไร่ รด,คชจ1เดือน&gt;แผน'!H25+'3.โพธิ์ตาก รด,คชจ1เดือน&gt;แผน'!H25+'4.โพนพิสัย'!H25+'5.รัตนวาปี'!H25+'6.ศรีเชียงใหม่ รด,คชจ1เดือน&gt;แผน'!H25+'7.สระใคร รด,คชจ1เดือน&gt;แผน'!H25+'8.สังคม'!H25+'9.ท่าบ่อ'!H25</f>
        <v>0</v>
      </c>
      <c r="I25" s="110">
        <f>+'1.หนองคาย'!I25+'2.เฝ้าไร่ รด,คชจ1เดือน&gt;แผน'!I25+'3.โพธิ์ตาก รด,คชจ1เดือน&gt;แผน'!I25+'4.โพนพิสัย'!I25+'5.รัตนวาปี'!I25+'6.ศรีเชียงใหม่ รด,คชจ1เดือน&gt;แผน'!I25+'7.สระใคร รด,คชจ1เดือน&gt;แผน'!I25+'8.สังคม'!I25+'9.ท่าบ่อ'!I25</f>
        <v>0</v>
      </c>
      <c r="J25" s="110">
        <f>+'1.หนองคาย'!J25+'2.เฝ้าไร่ รด,คชจ1เดือน&gt;แผน'!J25+'3.โพธิ์ตาก รด,คชจ1เดือน&gt;แผน'!J25+'4.โพนพิสัย'!J25+'5.รัตนวาปี'!J25+'6.ศรีเชียงใหม่ รด,คชจ1เดือน&gt;แผน'!J25+'7.สระใคร รด,คชจ1เดือน&gt;แผน'!J25+'8.สังคม'!J25+'9.ท่าบ่อ'!J25</f>
        <v>0</v>
      </c>
      <c r="K25" s="110">
        <f>+'1.หนองคาย'!K25+'2.เฝ้าไร่ รด,คชจ1เดือน&gt;แผน'!K25+'3.โพธิ์ตาก รด,คชจ1เดือน&gt;แผน'!K25+'4.โพนพิสัย'!K25+'5.รัตนวาปี'!K25+'6.ศรีเชียงใหม่ รด,คชจ1เดือน&gt;แผน'!K25+'7.สระใคร รด,คชจ1เดือน&gt;แผน'!K25+'8.สังคม'!K25+'9.ท่าบ่อ'!K25</f>
        <v>0</v>
      </c>
      <c r="L25" s="110">
        <f>+'1.หนองคาย'!L25+'2.เฝ้าไร่ รด,คชจ1เดือน&gt;แผน'!L25+'3.โพธิ์ตาก รด,คชจ1เดือน&gt;แผน'!L25+'4.โพนพิสัย'!L25+'5.รัตนวาปี'!L25+'6.ศรีเชียงใหม่ รด,คชจ1เดือน&gt;แผน'!L25+'7.สระใคร รด,คชจ1เดือน&gt;แผน'!L25+'8.สังคม'!L25+'9.ท่าบ่อ'!L25</f>
        <v>0</v>
      </c>
      <c r="M25" s="110">
        <f>+'1.หนองคาย'!M25+'2.เฝ้าไร่ รด,คชจ1เดือน&gt;แผน'!M25+'3.โพธิ์ตาก รด,คชจ1เดือน&gt;แผน'!M25+'4.โพนพิสัย'!M25+'5.รัตนวาปี'!M25+'6.ศรีเชียงใหม่ รด,คชจ1เดือน&gt;แผน'!M25+'7.สระใคร รด,คชจ1เดือน&gt;แผน'!M25+'8.สังคม'!M25+'9.ท่าบ่อ'!M25</f>
        <v>0</v>
      </c>
      <c r="N25" s="110">
        <f>+'1.หนองคาย'!N25+'2.เฝ้าไร่ รด,คชจ1เดือน&gt;แผน'!N25+'3.โพธิ์ตาก รด,คชจ1เดือน&gt;แผน'!N25+'4.โพนพิสัย'!N25+'5.รัตนวาปี'!N25+'6.ศรีเชียงใหม่ รด,คชจ1เดือน&gt;แผน'!N25+'7.สระใคร รด,คชจ1เดือน&gt;แผน'!N25+'8.สังคม'!N25+'9.ท่าบ่อ'!N25</f>
        <v>0</v>
      </c>
      <c r="O25" s="110">
        <f>+'1.หนองคาย'!O25+'2.เฝ้าไร่ รด,คชจ1เดือน&gt;แผน'!O25+'3.โพธิ์ตาก รด,คชจ1เดือน&gt;แผน'!O25+'4.โพนพิสัย'!O25+'5.รัตนวาปี'!O25+'6.ศรีเชียงใหม่ รด,คชจ1เดือน&gt;แผน'!O25+'7.สระใคร รด,คชจ1เดือน&gt;แผน'!O25+'8.สังคม'!O25+'9.ท่าบ่อ'!O25</f>
        <v>0</v>
      </c>
      <c r="P25" s="110">
        <f>+'1.หนองคาย'!P25+'2.เฝ้าไร่ รด,คชจ1เดือน&gt;แผน'!P25+'3.โพธิ์ตาก รด,คชจ1เดือน&gt;แผน'!P25+'4.โพนพิสัย'!P25+'5.รัตนวาปี'!P25+'6.ศรีเชียงใหม่ รด,คชจ1เดือน&gt;แผน'!P25+'7.สระใคร รด,คชจ1เดือน&gt;แผน'!P25+'8.สังคม'!P25+'9.ท่าบ่อ'!P25</f>
        <v>0</v>
      </c>
      <c r="Q25" s="110">
        <f>+'1.หนองคาย'!Q25+'2.เฝ้าไร่ รด,คชจ1เดือน&gt;แผน'!Q25+'3.โพธิ์ตาก รด,คชจ1เดือน&gt;แผน'!Q25+'4.โพนพิสัย'!Q25+'5.รัตนวาปี'!Q25+'6.ศรีเชียงใหม่ รด,คชจ1เดือน&gt;แผน'!Q25+'7.สระใคร รด,คชจ1เดือน&gt;แผน'!Q25+'8.สังคม'!Q25+'9.ท่าบ่อ'!Q25</f>
        <v>0</v>
      </c>
      <c r="R25" s="110">
        <f>+'1.หนองคาย'!R25+'2.เฝ้าไร่ รด,คชจ1เดือน&gt;แผน'!R25+'3.โพธิ์ตาก รด,คชจ1เดือน&gt;แผน'!R25+'4.โพนพิสัย'!R25+'5.รัตนวาปี'!R25+'6.ศรีเชียงใหม่ รด,คชจ1เดือน&gt;แผน'!R25+'7.สระใคร รด,คชจ1เดือน&gt;แผน'!R25+'8.สังคม'!R25+'9.ท่าบ่อ'!R25</f>
        <v>0</v>
      </c>
      <c r="S25" s="110">
        <f>+'1.หนองคาย'!S25+'2.เฝ้าไร่ รด,คชจ1เดือน&gt;แผน'!S25+'3.โพธิ์ตาก รด,คชจ1เดือน&gt;แผน'!S25+'4.โพนพิสัย'!S25+'5.รัตนวาปี'!S25+'6.ศรีเชียงใหม่ รด,คชจ1เดือน&gt;แผน'!S25+'7.สระใคร รด,คชจ1เดือน&gt;แผน'!S25+'8.สังคม'!S25+'9.ท่าบ่อ'!S25</f>
        <v>0</v>
      </c>
      <c r="T25" s="110">
        <f>+'1.หนองคาย'!T25+'2.เฝ้าไร่ รด,คชจ1เดือน&gt;แผน'!T25+'3.โพธิ์ตาก รด,คชจ1เดือน&gt;แผน'!T25+'4.โพนพิสัย'!T25+'5.รัตนวาปี'!T25+'6.ศรีเชียงใหม่ รด,คชจ1เดือน&gt;แผน'!T25+'7.สระใคร รด,คชจ1เดือน&gt;แผน'!T25+'8.สังคม'!T25+'9.ท่าบ่อ'!T25</f>
        <v>0</v>
      </c>
      <c r="U25" s="110">
        <f>+'1.หนองคาย'!U25+'2.เฝ้าไร่ รด,คชจ1เดือน&gt;แผน'!U25+'3.โพธิ์ตาก รด,คชจ1เดือน&gt;แผน'!U25+'4.โพนพิสัย'!U25+'5.รัตนวาปี'!U25+'6.ศรีเชียงใหม่ รด,คชจ1เดือน&gt;แผน'!U25+'7.สระใคร รด,คชจ1เดือน&gt;แผน'!U25+'8.สังคม'!U25+'9.ท่าบ่อ'!U25</f>
        <v>0</v>
      </c>
      <c r="V25" s="110">
        <f>+'1.หนองคาย'!V25+'2.เฝ้าไร่ รด,คชจ1เดือน&gt;แผน'!V25+'3.โพธิ์ตาก รด,คชจ1เดือน&gt;แผน'!V25+'4.โพนพิสัย'!V25+'5.รัตนวาปี'!V25+'6.ศรีเชียงใหม่ รด,คชจ1เดือน&gt;แผน'!V25+'7.สระใคร รด,คชจ1เดือน&gt;แผน'!V25+'8.สังคม'!V25+'9.ท่าบ่อ'!V25</f>
        <v>0</v>
      </c>
      <c r="W25" s="110">
        <f>+'1.หนองคาย'!W25+'2.เฝ้าไร่ รด,คชจ1เดือน&gt;แผน'!W25+'3.โพธิ์ตาก รด,คชจ1เดือน&gt;แผน'!W25+'4.โพนพิสัย'!W25+'5.รัตนวาปี'!W25+'6.ศรีเชียงใหม่ รด,คชจ1เดือน&gt;แผน'!W25+'7.สระใคร รด,คชจ1เดือน&gt;แผน'!W25+'8.สังคม'!W25+'9.ท่าบ่อ'!W25</f>
        <v>0</v>
      </c>
      <c r="X25" s="110">
        <f>+'1.หนองคาย'!X25+'2.เฝ้าไร่ รด,คชจ1เดือน&gt;แผน'!X25+'3.โพธิ์ตาก รด,คชจ1เดือน&gt;แผน'!X25+'4.โพนพิสัย'!X25+'5.รัตนวาปี'!X25+'6.ศรีเชียงใหม่ รด,คชจ1เดือน&gt;แผน'!X25+'7.สระใคร รด,คชจ1เดือน&gt;แผน'!X25+'8.สังคม'!X25+'9.ท่าบ่อ'!X25</f>
        <v>0</v>
      </c>
      <c r="Y25" s="110">
        <f>+'1.หนองคาย'!Y25+'2.เฝ้าไร่ รด,คชจ1เดือน&gt;แผน'!Y25+'3.โพธิ์ตาก รด,คชจ1เดือน&gt;แผน'!Y25+'4.โพนพิสัย'!Y25+'5.รัตนวาปี'!Y25+'6.ศรีเชียงใหม่ รด,คชจ1เดือน&gt;แผน'!Y25+'7.สระใคร รด,คชจ1เดือน&gt;แผน'!Y25+'8.สังคม'!Y25+'9.ท่าบ่อ'!Y25</f>
        <v>0</v>
      </c>
      <c r="Z25" s="110">
        <f>+'1.หนองคาย'!Z25+'2.เฝ้าไร่ รด,คชจ1เดือน&gt;แผน'!Z25+'3.โพธิ์ตาก รด,คชจ1เดือน&gt;แผน'!Z25+'4.โพนพิสัย'!Z25+'5.รัตนวาปี'!Z25+'6.ศรีเชียงใหม่ รด,คชจ1เดือน&gt;แผน'!Z25+'7.สระใคร รด,คชจ1เดือน&gt;แผน'!Z25+'8.สังคม'!Z25+'9.ท่าบ่อ'!Z25</f>
        <v>0</v>
      </c>
      <c r="AA25" s="110">
        <f>+'1.หนองคาย'!AA25+'2.เฝ้าไร่ รด,คชจ1เดือน&gt;แผน'!AA25+'3.โพธิ์ตาก รด,คชจ1เดือน&gt;แผน'!AA25+'4.โพนพิสัย'!AA25+'5.รัตนวาปี'!AA25+'6.ศรีเชียงใหม่ รด,คชจ1เดือน&gt;แผน'!AA25+'7.สระใคร รด,คชจ1เดือน&gt;แผน'!AA25+'8.สังคม'!AA25+'9.ท่าบ่อ'!AA25</f>
        <v>0</v>
      </c>
      <c r="AB25" s="110">
        <f>+'1.หนองคาย'!AB25+'2.เฝ้าไร่ รด,คชจ1เดือน&gt;แผน'!AB25+'3.โพธิ์ตาก รด,คชจ1เดือน&gt;แผน'!AB25+'4.โพนพิสัย'!AB25+'5.รัตนวาปี'!AB25+'6.ศรีเชียงใหม่ รด,คชจ1เดือน&gt;แผน'!AB25+'7.สระใคร รด,คชจ1เดือน&gt;แผน'!AB25+'8.สังคม'!AB25+'9.ท่าบ่อ'!AB25</f>
        <v>0</v>
      </c>
      <c r="AC25" s="110">
        <f>+'1.หนองคาย'!AC25+'2.เฝ้าไร่ รด,คชจ1เดือน&gt;แผน'!AC25+'3.โพธิ์ตาก รด,คชจ1เดือน&gt;แผน'!AC25+'4.โพนพิสัย'!AC25+'5.รัตนวาปี'!AC25+'6.ศรีเชียงใหม่ รด,คชจ1เดือน&gt;แผน'!AC25+'7.สระใคร รด,คชจ1เดือน&gt;แผน'!AC25+'8.สังคม'!AC25+'9.ท่าบ่อ'!AC25</f>
        <v>0</v>
      </c>
      <c r="AD25" s="110">
        <f t="shared" si="4"/>
        <v>5499832.7799999993</v>
      </c>
      <c r="AE25" s="111">
        <f t="shared" si="5"/>
        <v>15.023852190017781</v>
      </c>
      <c r="AF25" s="110">
        <f t="shared" si="6"/>
        <v>31107508.07</v>
      </c>
      <c r="AG25" s="111">
        <f t="shared" si="7"/>
        <v>84.976147809982209</v>
      </c>
    </row>
    <row r="26" spans="2:33" ht="24" customHeight="1">
      <c r="B26" s="109"/>
      <c r="C26" s="109"/>
      <c r="D26" s="109" t="s">
        <v>121</v>
      </c>
      <c r="E26" s="110">
        <f>+'1.หนองคาย'!E26+'2.เฝ้าไร่ รด,คชจ1เดือน&gt;แผน'!E26+'3.โพธิ์ตาก รด,คชจ1เดือน&gt;แผน'!E26+'4.โพนพิสัย'!E26+'5.รัตนวาปี'!E26+'6.ศรีเชียงใหม่ รด,คชจ1เดือน&gt;แผน'!E26+'7.สระใคร รด,คชจ1เดือน&gt;แผน'!E26+'8.สังคม'!E26+'9.ท่าบ่อ'!E26</f>
        <v>0</v>
      </c>
      <c r="F26" s="110">
        <f>+'1.หนองคาย'!F26+'2.เฝ้าไร่ รด,คชจ1เดือน&gt;แผน'!F26+'3.โพธิ์ตาก รด,คชจ1เดือน&gt;แผน'!F26+'4.โพนพิสัย'!F26+'5.รัตนวาปี'!F26+'6.ศรีเชียงใหม่ รด,คชจ1เดือน&gt;แผน'!F26+'7.สระใคร รด,คชจ1เดือน&gt;แผน'!F26+'8.สังคม'!F26+'9.ท่าบ่อ'!F26</f>
        <v>0</v>
      </c>
      <c r="G26" s="110">
        <f>+'1.หนองคาย'!G26+'2.เฝ้าไร่ รด,คชจ1เดือน&gt;แผน'!G26+'3.โพธิ์ตาก รด,คชจ1เดือน&gt;แผน'!G26+'4.โพนพิสัย'!G26+'5.รัตนวาปี'!G26+'6.ศรีเชียงใหม่ รด,คชจ1เดือน&gt;แผน'!G26+'7.สระใคร รด,คชจ1เดือน&gt;แผน'!G26+'8.สังคม'!G26+'9.ท่าบ่อ'!G26</f>
        <v>0</v>
      </c>
      <c r="H26" s="110">
        <f>+'1.หนองคาย'!H26+'2.เฝ้าไร่ รด,คชจ1เดือน&gt;แผน'!H26+'3.โพธิ์ตาก รด,คชจ1เดือน&gt;แผน'!H26+'4.โพนพิสัย'!H26+'5.รัตนวาปี'!H26+'6.ศรีเชียงใหม่ รด,คชจ1เดือน&gt;แผน'!H26+'7.สระใคร รด,คชจ1เดือน&gt;แผน'!H26+'8.สังคม'!H26+'9.ท่าบ่อ'!H26</f>
        <v>0</v>
      </c>
      <c r="I26" s="110">
        <f>+'1.หนองคาย'!I26+'2.เฝ้าไร่ รด,คชจ1เดือน&gt;แผน'!I26+'3.โพธิ์ตาก รด,คชจ1เดือน&gt;แผน'!I26+'4.โพนพิสัย'!I26+'5.รัตนวาปี'!I26+'6.ศรีเชียงใหม่ รด,คชจ1เดือน&gt;แผน'!I26+'7.สระใคร รด,คชจ1เดือน&gt;แผน'!I26+'8.สังคม'!I26+'9.ท่าบ่อ'!I26</f>
        <v>0</v>
      </c>
      <c r="J26" s="110">
        <f>+'1.หนองคาย'!J26+'2.เฝ้าไร่ รด,คชจ1เดือน&gt;แผน'!J26+'3.โพธิ์ตาก รด,คชจ1เดือน&gt;แผน'!J26+'4.โพนพิสัย'!J26+'5.รัตนวาปี'!J26+'6.ศรีเชียงใหม่ รด,คชจ1เดือน&gt;แผน'!J26+'7.สระใคร รด,คชจ1เดือน&gt;แผน'!J26+'8.สังคม'!J26+'9.ท่าบ่อ'!J26</f>
        <v>0</v>
      </c>
      <c r="K26" s="110">
        <f>+'1.หนองคาย'!K26+'2.เฝ้าไร่ รด,คชจ1เดือน&gt;แผน'!K26+'3.โพธิ์ตาก รด,คชจ1เดือน&gt;แผน'!K26+'4.โพนพิสัย'!K26+'5.รัตนวาปี'!K26+'6.ศรีเชียงใหม่ รด,คชจ1เดือน&gt;แผน'!K26+'7.สระใคร รด,คชจ1เดือน&gt;แผน'!K26+'8.สังคม'!K26+'9.ท่าบ่อ'!K26</f>
        <v>0</v>
      </c>
      <c r="L26" s="110">
        <f>+'1.หนองคาย'!L26+'2.เฝ้าไร่ รด,คชจ1เดือน&gt;แผน'!L26+'3.โพธิ์ตาก รด,คชจ1เดือน&gt;แผน'!L26+'4.โพนพิสัย'!L26+'5.รัตนวาปี'!L26+'6.ศรีเชียงใหม่ รด,คชจ1เดือน&gt;แผน'!L26+'7.สระใคร รด,คชจ1เดือน&gt;แผน'!L26+'8.สังคม'!L26+'9.ท่าบ่อ'!L26</f>
        <v>0</v>
      </c>
      <c r="M26" s="110">
        <f>+'1.หนองคาย'!M26+'2.เฝ้าไร่ รด,คชจ1เดือน&gt;แผน'!M26+'3.โพธิ์ตาก รด,คชจ1เดือน&gt;แผน'!M26+'4.โพนพิสัย'!M26+'5.รัตนวาปี'!M26+'6.ศรีเชียงใหม่ รด,คชจ1เดือน&gt;แผน'!M26+'7.สระใคร รด,คชจ1เดือน&gt;แผน'!M26+'8.สังคม'!M26+'9.ท่าบ่อ'!M26</f>
        <v>0</v>
      </c>
      <c r="N26" s="110">
        <f>+'1.หนองคาย'!N26+'2.เฝ้าไร่ รด,คชจ1เดือน&gt;แผน'!N26+'3.โพธิ์ตาก รด,คชจ1เดือน&gt;แผน'!N26+'4.โพนพิสัย'!N26+'5.รัตนวาปี'!N26+'6.ศรีเชียงใหม่ รด,คชจ1เดือน&gt;แผน'!N26+'7.สระใคร รด,คชจ1เดือน&gt;แผน'!N26+'8.สังคม'!N26+'9.ท่าบ่อ'!N26</f>
        <v>0</v>
      </c>
      <c r="O26" s="110">
        <f>+'1.หนองคาย'!O26+'2.เฝ้าไร่ รด,คชจ1เดือน&gt;แผน'!O26+'3.โพธิ์ตาก รด,คชจ1เดือน&gt;แผน'!O26+'4.โพนพิสัย'!O26+'5.รัตนวาปี'!O26+'6.ศรีเชียงใหม่ รด,คชจ1เดือน&gt;แผน'!O26+'7.สระใคร รด,คชจ1เดือน&gt;แผน'!O26+'8.สังคม'!O26+'9.ท่าบ่อ'!O26</f>
        <v>0</v>
      </c>
      <c r="P26" s="110">
        <f>+'1.หนองคาย'!P26+'2.เฝ้าไร่ รด,คชจ1เดือน&gt;แผน'!P26+'3.โพธิ์ตาก รด,คชจ1เดือน&gt;แผน'!P26+'4.โพนพิสัย'!P26+'5.รัตนวาปี'!P26+'6.ศรีเชียงใหม่ รด,คชจ1เดือน&gt;แผน'!P26+'7.สระใคร รด,คชจ1เดือน&gt;แผน'!P26+'8.สังคม'!P26+'9.ท่าบ่อ'!P26</f>
        <v>0</v>
      </c>
      <c r="Q26" s="110">
        <f>+'1.หนองคาย'!Q26+'2.เฝ้าไร่ รด,คชจ1เดือน&gt;แผน'!Q26+'3.โพธิ์ตาก รด,คชจ1เดือน&gt;แผน'!Q26+'4.โพนพิสัย'!Q26+'5.รัตนวาปี'!Q26+'6.ศรีเชียงใหม่ รด,คชจ1เดือน&gt;แผน'!Q26+'7.สระใคร รด,คชจ1เดือน&gt;แผน'!Q26+'8.สังคม'!Q26+'9.ท่าบ่อ'!Q26</f>
        <v>0</v>
      </c>
      <c r="R26" s="110">
        <f>+'1.หนองคาย'!R26+'2.เฝ้าไร่ รด,คชจ1เดือน&gt;แผน'!R26+'3.โพธิ์ตาก รด,คชจ1เดือน&gt;แผน'!R26+'4.โพนพิสัย'!R26+'5.รัตนวาปี'!R26+'6.ศรีเชียงใหม่ รด,คชจ1เดือน&gt;แผน'!R26+'7.สระใคร รด,คชจ1เดือน&gt;แผน'!R26+'8.สังคม'!R26+'9.ท่าบ่อ'!R26</f>
        <v>0</v>
      </c>
      <c r="S26" s="110">
        <f>+'1.หนองคาย'!S26+'2.เฝ้าไร่ รด,คชจ1เดือน&gt;แผน'!S26+'3.โพธิ์ตาก รด,คชจ1เดือน&gt;แผน'!S26+'4.โพนพิสัย'!S26+'5.รัตนวาปี'!S26+'6.ศรีเชียงใหม่ รด,คชจ1เดือน&gt;แผน'!S26+'7.สระใคร รด,คชจ1เดือน&gt;แผน'!S26+'8.สังคม'!S26+'9.ท่าบ่อ'!S26</f>
        <v>0</v>
      </c>
      <c r="T26" s="110">
        <f>+'1.หนองคาย'!T26+'2.เฝ้าไร่ รด,คชจ1เดือน&gt;แผน'!T26+'3.โพธิ์ตาก รด,คชจ1เดือน&gt;แผน'!T26+'4.โพนพิสัย'!T26+'5.รัตนวาปี'!T26+'6.ศรีเชียงใหม่ รด,คชจ1เดือน&gt;แผน'!T26+'7.สระใคร รด,คชจ1เดือน&gt;แผน'!T26+'8.สังคม'!T26+'9.ท่าบ่อ'!T26</f>
        <v>0</v>
      </c>
      <c r="U26" s="110">
        <f>+'1.หนองคาย'!U26+'2.เฝ้าไร่ รด,คชจ1เดือน&gt;แผน'!U26+'3.โพธิ์ตาก รด,คชจ1เดือน&gt;แผน'!U26+'4.โพนพิสัย'!U26+'5.รัตนวาปี'!U26+'6.ศรีเชียงใหม่ รด,คชจ1เดือน&gt;แผน'!U26+'7.สระใคร รด,คชจ1เดือน&gt;แผน'!U26+'8.สังคม'!U26+'9.ท่าบ่อ'!U26</f>
        <v>0</v>
      </c>
      <c r="V26" s="110">
        <f>+'1.หนองคาย'!V26+'2.เฝ้าไร่ รด,คชจ1เดือน&gt;แผน'!V26+'3.โพธิ์ตาก รด,คชจ1เดือน&gt;แผน'!V26+'4.โพนพิสัย'!V26+'5.รัตนวาปี'!V26+'6.ศรีเชียงใหม่ รด,คชจ1เดือน&gt;แผน'!V26+'7.สระใคร รด,คชจ1เดือน&gt;แผน'!V26+'8.สังคม'!V26+'9.ท่าบ่อ'!V26</f>
        <v>0</v>
      </c>
      <c r="W26" s="110">
        <f>+'1.หนองคาย'!W26+'2.เฝ้าไร่ รด,คชจ1เดือน&gt;แผน'!W26+'3.โพธิ์ตาก รด,คชจ1เดือน&gt;แผน'!W26+'4.โพนพิสัย'!W26+'5.รัตนวาปี'!W26+'6.ศรีเชียงใหม่ รด,คชจ1เดือน&gt;แผน'!W26+'7.สระใคร รด,คชจ1เดือน&gt;แผน'!W26+'8.สังคม'!W26+'9.ท่าบ่อ'!W26</f>
        <v>0</v>
      </c>
      <c r="X26" s="110">
        <f>+'1.หนองคาย'!X26+'2.เฝ้าไร่ รด,คชจ1เดือน&gt;แผน'!X26+'3.โพธิ์ตาก รด,คชจ1เดือน&gt;แผน'!X26+'4.โพนพิสัย'!X26+'5.รัตนวาปี'!X26+'6.ศรีเชียงใหม่ รด,คชจ1เดือน&gt;แผน'!X26+'7.สระใคร รด,คชจ1เดือน&gt;แผน'!X26+'8.สังคม'!X26+'9.ท่าบ่อ'!X26</f>
        <v>0</v>
      </c>
      <c r="Y26" s="110">
        <f>+'1.หนองคาย'!Y26+'2.เฝ้าไร่ รด,คชจ1เดือน&gt;แผน'!Y26+'3.โพธิ์ตาก รด,คชจ1เดือน&gt;แผน'!Y26+'4.โพนพิสัย'!Y26+'5.รัตนวาปี'!Y26+'6.ศรีเชียงใหม่ รด,คชจ1เดือน&gt;แผน'!Y26+'7.สระใคร รด,คชจ1เดือน&gt;แผน'!Y26+'8.สังคม'!Y26+'9.ท่าบ่อ'!Y26</f>
        <v>0</v>
      </c>
      <c r="Z26" s="110">
        <f>+'1.หนองคาย'!Z26+'2.เฝ้าไร่ รด,คชจ1เดือน&gt;แผน'!Z26+'3.โพธิ์ตาก รด,คชจ1เดือน&gt;แผน'!Z26+'4.โพนพิสัย'!Z26+'5.รัตนวาปี'!Z26+'6.ศรีเชียงใหม่ รด,คชจ1เดือน&gt;แผน'!Z26+'7.สระใคร รด,คชจ1เดือน&gt;แผน'!Z26+'8.สังคม'!Z26+'9.ท่าบ่อ'!Z26</f>
        <v>0</v>
      </c>
      <c r="AA26" s="110">
        <f>+'1.หนองคาย'!AA26+'2.เฝ้าไร่ รด,คชจ1เดือน&gt;แผน'!AA26+'3.โพธิ์ตาก รด,คชจ1เดือน&gt;แผน'!AA26+'4.โพนพิสัย'!AA26+'5.รัตนวาปี'!AA26+'6.ศรีเชียงใหม่ รด,คชจ1เดือน&gt;แผน'!AA26+'7.สระใคร รด,คชจ1เดือน&gt;แผน'!AA26+'8.สังคม'!AA26+'9.ท่าบ่อ'!AA26</f>
        <v>0</v>
      </c>
      <c r="AB26" s="110">
        <f>+'1.หนองคาย'!AB26+'2.เฝ้าไร่ รด,คชจ1เดือน&gt;แผน'!AB26+'3.โพธิ์ตาก รด,คชจ1เดือน&gt;แผน'!AB26+'4.โพนพิสัย'!AB26+'5.รัตนวาปี'!AB26+'6.ศรีเชียงใหม่ รด,คชจ1เดือน&gt;แผน'!AB26+'7.สระใคร รด,คชจ1เดือน&gt;แผน'!AB26+'8.สังคม'!AB26+'9.ท่าบ่อ'!AB26</f>
        <v>0</v>
      </c>
      <c r="AC26" s="110">
        <f>+'1.หนองคาย'!AC26+'2.เฝ้าไร่ รด,คชจ1เดือน&gt;แผน'!AC26+'3.โพธิ์ตาก รด,คชจ1เดือน&gt;แผน'!AC26+'4.โพนพิสัย'!AC26+'5.รัตนวาปี'!AC26+'6.ศรีเชียงใหม่ รด,คชจ1เดือน&gt;แผน'!AC26+'7.สระใคร รด,คชจ1เดือน&gt;แผน'!AC26+'8.สังคม'!AC26+'9.ท่าบ่อ'!AC26</f>
        <v>0</v>
      </c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2421429776.7200003</v>
      </c>
      <c r="F27" s="115">
        <f t="shared" si="8"/>
        <v>319445150.14999998</v>
      </c>
      <c r="G27" s="115" t="e">
        <f t="shared" si="8"/>
        <v>#VALUE!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 t="e">
        <f t="shared" si="8"/>
        <v>#VALUE!</v>
      </c>
      <c r="AE27" s="116" t="e">
        <f t="shared" si="5"/>
        <v>#VALUE!</v>
      </c>
      <c r="AF27" s="115" t="e">
        <f>SUM(AF10:AF26)</f>
        <v>#VALUE!</v>
      </c>
      <c r="AG27" s="116" t="e">
        <f t="shared" si="7"/>
        <v>#VALUE!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f>+'1.หนองคาย'!E30+'2.เฝ้าไร่ รด,คชจ1เดือน&gt;แผน'!E30+'3.โพธิ์ตาก รด,คชจ1เดือน&gt;แผน'!E30+'4.โพนพิสัย'!E30+'5.รัตนวาปี'!E30+'6.ศรีเชียงใหม่ รด,คชจ1เดือน&gt;แผน'!E30+'7.สระใคร รด,คชจ1เดือน&gt;แผน'!E30+'8.สังคม'!E30+'9.ท่าบ่อ'!E30</f>
        <v>289594260.19999999</v>
      </c>
      <c r="F30" s="110">
        <f>+'1.หนองคาย'!F30+'2.เฝ้าไร่ รด,คชจ1เดือน&gt;แผน'!F30+'3.โพธิ์ตาก รด,คชจ1เดือน&gt;แผน'!F30+'4.โพนพิสัย'!F30+'5.รัตนวาปี'!F30+'6.ศรีเชียงใหม่ รด,คชจ1เดือน&gt;แผน'!F30+'7.สระใคร รด,คชจ1เดือน&gt;แผน'!F30+'8.สังคม'!F30+'9.ท่าบ่อ'!F30</f>
        <v>41442502.119999997</v>
      </c>
      <c r="G30" s="110">
        <f>+'1.หนองคาย'!G30+'2.เฝ้าไร่ รด,คชจ1เดือน&gt;แผน'!G30+'3.โพธิ์ตาก รด,คชจ1เดือน&gt;แผน'!G30+'4.โพนพิสัย'!G30+'5.รัตนวาปี'!G30+'6.ศรีเชียงใหม่ รด,คชจ1เดือน&gt;แผน'!G30+'7.สระใคร รด,คชจ1เดือน&gt;แผน'!G30+'8.สังคม'!G30+'9.ท่าบ่อ'!G30</f>
        <v>12065202.5</v>
      </c>
      <c r="H30" s="110">
        <f>+'1.หนองคาย'!H30+'2.เฝ้าไร่ รด,คชจ1เดือน&gt;แผน'!H30+'3.โพธิ์ตาก รด,คชจ1เดือน&gt;แผน'!H30+'4.โพนพิสัย'!H30+'5.รัตนวาปี'!H30+'6.ศรีเชียงใหม่ รด,คชจ1เดือน&gt;แผน'!H30+'7.สระใคร รด,คชจ1เดือน&gt;แผน'!H30+'8.สังคม'!H30+'9.ท่าบ่อ'!H30</f>
        <v>0</v>
      </c>
      <c r="I30" s="110">
        <f>+'1.หนองคาย'!I30+'2.เฝ้าไร่ รด,คชจ1เดือน&gt;แผน'!I30+'3.โพธิ์ตาก รด,คชจ1เดือน&gt;แผน'!I30+'4.โพนพิสัย'!I30+'5.รัตนวาปี'!I30+'6.ศรีเชียงใหม่ รด,คชจ1เดือน&gt;แผน'!I30+'7.สระใคร รด,คชจ1เดือน&gt;แผน'!I30+'8.สังคม'!I30+'9.ท่าบ่อ'!I30</f>
        <v>0</v>
      </c>
      <c r="J30" s="110">
        <f>+'1.หนองคาย'!J30+'2.เฝ้าไร่ รด,คชจ1เดือน&gt;แผน'!J30+'3.โพธิ์ตาก รด,คชจ1เดือน&gt;แผน'!J30+'4.โพนพิสัย'!J30+'5.รัตนวาปี'!J30+'6.ศรีเชียงใหม่ รด,คชจ1เดือน&gt;แผน'!J30+'7.สระใคร รด,คชจ1เดือน&gt;แผน'!J30+'8.สังคม'!J30+'9.ท่าบ่อ'!J30</f>
        <v>0</v>
      </c>
      <c r="K30" s="110">
        <f>+'1.หนองคาย'!K30+'2.เฝ้าไร่ รด,คชจ1เดือน&gt;แผน'!K30+'3.โพธิ์ตาก รด,คชจ1เดือน&gt;แผน'!K30+'4.โพนพิสัย'!K30+'5.รัตนวาปี'!K30+'6.ศรีเชียงใหม่ รด,คชจ1เดือน&gt;แผน'!K30+'7.สระใคร รด,คชจ1เดือน&gt;แผน'!K30+'8.สังคม'!K30+'9.ท่าบ่อ'!K30</f>
        <v>0</v>
      </c>
      <c r="L30" s="110">
        <f>+'1.หนองคาย'!L30+'2.เฝ้าไร่ รด,คชจ1เดือน&gt;แผน'!L30+'3.โพธิ์ตาก รด,คชจ1เดือน&gt;แผน'!L30+'4.โพนพิสัย'!L30+'5.รัตนวาปี'!L30+'6.ศรีเชียงใหม่ รด,คชจ1เดือน&gt;แผน'!L30+'7.สระใคร รด,คชจ1เดือน&gt;แผน'!L30+'8.สังคม'!L30+'9.ท่าบ่อ'!L30</f>
        <v>0</v>
      </c>
      <c r="M30" s="110">
        <f>+'1.หนองคาย'!M30+'2.เฝ้าไร่ รด,คชจ1เดือน&gt;แผน'!M30+'3.โพธิ์ตาก รด,คชจ1เดือน&gt;แผน'!M30+'4.โพนพิสัย'!M30+'5.รัตนวาปี'!M30+'6.ศรีเชียงใหม่ รด,คชจ1เดือน&gt;แผน'!M30+'7.สระใคร รด,คชจ1เดือน&gt;แผน'!M30+'8.สังคม'!M30+'9.ท่าบ่อ'!M30</f>
        <v>0</v>
      </c>
      <c r="N30" s="110">
        <f>+'1.หนองคาย'!N30+'2.เฝ้าไร่ รด,คชจ1เดือน&gt;แผน'!N30+'3.โพธิ์ตาก รด,คชจ1เดือน&gt;แผน'!N30+'4.โพนพิสัย'!N30+'5.รัตนวาปี'!N30+'6.ศรีเชียงใหม่ รด,คชจ1เดือน&gt;แผน'!N30+'7.สระใคร รด,คชจ1เดือน&gt;แผน'!N30+'8.สังคม'!N30+'9.ท่าบ่อ'!N30</f>
        <v>0</v>
      </c>
      <c r="O30" s="110">
        <f>+'1.หนองคาย'!O30+'2.เฝ้าไร่ รด,คชจ1เดือน&gt;แผน'!O30+'3.โพธิ์ตาก รด,คชจ1เดือน&gt;แผน'!O30+'4.โพนพิสัย'!O30+'5.รัตนวาปี'!O30+'6.ศรีเชียงใหม่ รด,คชจ1เดือน&gt;แผน'!O30+'7.สระใคร รด,คชจ1เดือน&gt;แผน'!O30+'8.สังคม'!O30+'9.ท่าบ่อ'!O30</f>
        <v>0</v>
      </c>
      <c r="P30" s="110">
        <f>+'1.หนองคาย'!P30+'2.เฝ้าไร่ รด,คชจ1เดือน&gt;แผน'!P30+'3.โพธิ์ตาก รด,คชจ1เดือน&gt;แผน'!P30+'4.โพนพิสัย'!P30+'5.รัตนวาปี'!P30+'6.ศรีเชียงใหม่ รด,คชจ1เดือน&gt;แผน'!P30+'7.สระใคร รด,คชจ1เดือน&gt;แผน'!P30+'8.สังคม'!P30+'9.ท่าบ่อ'!P30</f>
        <v>0</v>
      </c>
      <c r="Q30" s="110">
        <f>+'1.หนองคาย'!Q30+'2.เฝ้าไร่ รด,คชจ1เดือน&gt;แผน'!Q30+'3.โพธิ์ตาก รด,คชจ1เดือน&gt;แผน'!Q30+'4.โพนพิสัย'!Q30+'5.รัตนวาปี'!Q30+'6.ศรีเชียงใหม่ รด,คชจ1เดือน&gt;แผน'!Q30+'7.สระใคร รด,คชจ1เดือน&gt;แผน'!Q30+'8.สังคม'!Q30+'9.ท่าบ่อ'!Q30</f>
        <v>0</v>
      </c>
      <c r="R30" s="110">
        <f>+'1.หนองคาย'!R30+'2.เฝ้าไร่ รด,คชจ1เดือน&gt;แผน'!R30+'3.โพธิ์ตาก รด,คชจ1เดือน&gt;แผน'!R30+'4.โพนพิสัย'!R30+'5.รัตนวาปี'!R30+'6.ศรีเชียงใหม่ รด,คชจ1เดือน&gt;แผน'!R30+'7.สระใคร รด,คชจ1เดือน&gt;แผน'!R30+'8.สังคม'!R30+'9.ท่าบ่อ'!R30</f>
        <v>0</v>
      </c>
      <c r="S30" s="110">
        <f>+'1.หนองคาย'!S30+'2.เฝ้าไร่ รด,คชจ1เดือน&gt;แผน'!S30+'3.โพธิ์ตาก รด,คชจ1เดือน&gt;แผน'!S30+'4.โพนพิสัย'!S30+'5.รัตนวาปี'!S30+'6.ศรีเชียงใหม่ รด,คชจ1เดือน&gt;แผน'!S30+'7.สระใคร รด,คชจ1เดือน&gt;แผน'!S30+'8.สังคม'!S30+'9.ท่าบ่อ'!S30</f>
        <v>0</v>
      </c>
      <c r="T30" s="110">
        <f>+'1.หนองคาย'!T30+'2.เฝ้าไร่ รด,คชจ1เดือน&gt;แผน'!T30+'3.โพธิ์ตาก รด,คชจ1เดือน&gt;แผน'!T30+'4.โพนพิสัย'!T30+'5.รัตนวาปี'!T30+'6.ศรีเชียงใหม่ รด,คชจ1เดือน&gt;แผน'!T30+'7.สระใคร รด,คชจ1เดือน&gt;แผน'!T30+'8.สังคม'!T30+'9.ท่าบ่อ'!T30</f>
        <v>0</v>
      </c>
      <c r="U30" s="110">
        <f>+'1.หนองคาย'!U30+'2.เฝ้าไร่ รด,คชจ1เดือน&gt;แผน'!U30+'3.โพธิ์ตาก รด,คชจ1เดือน&gt;แผน'!U30+'4.โพนพิสัย'!U30+'5.รัตนวาปี'!U30+'6.ศรีเชียงใหม่ รด,คชจ1เดือน&gt;แผน'!U30+'7.สระใคร รด,คชจ1เดือน&gt;แผน'!U30+'8.สังคม'!U30+'9.ท่าบ่อ'!U30</f>
        <v>0</v>
      </c>
      <c r="V30" s="110">
        <f>+'1.หนองคาย'!V30+'2.เฝ้าไร่ รด,คชจ1เดือน&gt;แผน'!V30+'3.โพธิ์ตาก รด,คชจ1เดือน&gt;แผน'!V30+'4.โพนพิสัย'!V30+'5.รัตนวาปี'!V30+'6.ศรีเชียงใหม่ รด,คชจ1เดือน&gt;แผน'!V30+'7.สระใคร รด,คชจ1เดือน&gt;แผน'!V30+'8.สังคม'!V30+'9.ท่าบ่อ'!V30</f>
        <v>0</v>
      </c>
      <c r="W30" s="110">
        <f>+'1.หนองคาย'!W30+'2.เฝ้าไร่ รด,คชจ1เดือน&gt;แผน'!W30+'3.โพธิ์ตาก รด,คชจ1เดือน&gt;แผน'!W30+'4.โพนพิสัย'!W30+'5.รัตนวาปี'!W30+'6.ศรีเชียงใหม่ รด,คชจ1เดือน&gt;แผน'!W30+'7.สระใคร รด,คชจ1เดือน&gt;แผน'!W30+'8.สังคม'!W30+'9.ท่าบ่อ'!W30</f>
        <v>0</v>
      </c>
      <c r="X30" s="110">
        <f>+'1.หนองคาย'!X30+'2.เฝ้าไร่ รด,คชจ1เดือน&gt;แผน'!X30+'3.โพธิ์ตาก รด,คชจ1เดือน&gt;แผน'!X30+'4.โพนพิสัย'!X30+'5.รัตนวาปี'!X30+'6.ศรีเชียงใหม่ รด,คชจ1เดือน&gt;แผน'!X30+'7.สระใคร รด,คชจ1เดือน&gt;แผน'!X30+'8.สังคม'!X30+'9.ท่าบ่อ'!X30</f>
        <v>0</v>
      </c>
      <c r="Y30" s="110">
        <f>+'1.หนองคาย'!Y30+'2.เฝ้าไร่ รด,คชจ1เดือน&gt;แผน'!Y30+'3.โพธิ์ตาก รด,คชจ1เดือน&gt;แผน'!Y30+'4.โพนพิสัย'!Y30+'5.รัตนวาปี'!Y30+'6.ศรีเชียงใหม่ รด,คชจ1เดือน&gt;แผน'!Y30+'7.สระใคร รด,คชจ1เดือน&gt;แผน'!Y30+'8.สังคม'!Y30+'9.ท่าบ่อ'!Y30</f>
        <v>0</v>
      </c>
      <c r="Z30" s="110">
        <f>+'1.หนองคาย'!Z30+'2.เฝ้าไร่ รด,คชจ1เดือน&gt;แผน'!Z30+'3.โพธิ์ตาก รด,คชจ1เดือน&gt;แผน'!Z30+'4.โพนพิสัย'!Z30+'5.รัตนวาปี'!Z30+'6.ศรีเชียงใหม่ รด,คชจ1เดือน&gt;แผน'!Z30+'7.สระใคร รด,คชจ1เดือน&gt;แผน'!Z30+'8.สังคม'!Z30+'9.ท่าบ่อ'!Z30</f>
        <v>0</v>
      </c>
      <c r="AA30" s="110">
        <f>+'1.หนองคาย'!AA30+'2.เฝ้าไร่ รด,คชจ1เดือน&gt;แผน'!AA30+'3.โพธิ์ตาก รด,คชจ1เดือน&gt;แผน'!AA30+'4.โพนพิสัย'!AA30+'5.รัตนวาปี'!AA30+'6.ศรีเชียงใหม่ รด,คชจ1เดือน&gt;แผน'!AA30+'7.สระใคร รด,คชจ1เดือน&gt;แผน'!AA30+'8.สังคม'!AA30+'9.ท่าบ่อ'!AA30</f>
        <v>0</v>
      </c>
      <c r="AB30" s="110">
        <f>+'1.หนองคาย'!AB30+'2.เฝ้าไร่ รด,คชจ1เดือน&gt;แผน'!AB30+'3.โพธิ์ตาก รด,คชจ1เดือน&gt;แผน'!AB30+'4.โพนพิสัย'!AB30+'5.รัตนวาปี'!AB30+'6.ศรีเชียงใหม่ รด,คชจ1เดือน&gt;แผน'!AB30+'7.สระใคร รด,คชจ1เดือน&gt;แผน'!AB30+'8.สังคม'!AB30+'9.ท่าบ่อ'!AB30</f>
        <v>0</v>
      </c>
      <c r="AC30" s="110">
        <f>+'1.หนองคาย'!AC30+'2.เฝ้าไร่ รด,คชจ1เดือน&gt;แผน'!AC30+'3.โพธิ์ตาก รด,คชจ1เดือน&gt;แผน'!AC30+'4.โพนพิสัย'!AC30+'5.รัตนวาปี'!AC30+'6.ศรีเชียงใหม่ รด,คชจ1เดือน&gt;แผน'!AC30+'7.สระใคร รด,คชจ1เดือน&gt;แผน'!AC30+'8.สังคม'!AC30+'9.ท่าบ่อ'!AC30</f>
        <v>0</v>
      </c>
      <c r="AD30" s="110">
        <f t="shared" ref="AD30:AD41" si="9">SUM(F30:AC30)</f>
        <v>53507704.619999997</v>
      </c>
      <c r="AE30" s="111">
        <f t="shared" ref="AE30:AE41" si="10">+AD30*100/E30</f>
        <v>18.476783546416435</v>
      </c>
      <c r="AF30" s="110">
        <f t="shared" ref="AF30:AF41" si="11">+E30-AD30</f>
        <v>236086555.57999998</v>
      </c>
      <c r="AG30" s="111">
        <f t="shared" ref="AG30:AG41" si="12">+AF30*100/E30</f>
        <v>81.523216453583572</v>
      </c>
    </row>
    <row r="31" spans="2:33" ht="24" customHeight="1">
      <c r="B31" s="109"/>
      <c r="C31" s="109"/>
      <c r="D31" s="109" t="s">
        <v>124</v>
      </c>
      <c r="E31" s="110">
        <f>+'1.หนองคาย'!E31+'2.เฝ้าไร่ รด,คชจ1เดือน&gt;แผน'!E31+'3.โพธิ์ตาก รด,คชจ1เดือน&gt;แผน'!E31+'4.โพนพิสัย'!E31+'5.รัตนวาปี'!E31+'6.ศรีเชียงใหม่ รด,คชจ1เดือน&gt;แผน'!E31+'7.สระใคร รด,คชจ1เดือน&gt;แผน'!E31+'8.สังคม'!E31+'9.ท่าบ่อ'!E31</f>
        <v>16338520</v>
      </c>
      <c r="F31" s="110">
        <f>+'1.หนองคาย'!F31+'2.เฝ้าไร่ รด,คชจ1เดือน&gt;แผน'!F31+'3.โพธิ์ตาก รด,คชจ1เดือน&gt;แผน'!F31+'4.โพนพิสัย'!F31+'5.รัตนวาปี'!F31+'6.ศรีเชียงใหม่ รด,คชจ1เดือน&gt;แผน'!F31+'7.สระใคร รด,คชจ1เดือน&gt;แผน'!F31+'8.สังคม'!F31+'9.ท่าบ่อ'!F31</f>
        <v>25293457.969999999</v>
      </c>
      <c r="G31" s="110">
        <f>+'1.หนองคาย'!G31+'2.เฝ้าไร่ รด,คชจ1เดือน&gt;แผน'!G31+'3.โพธิ์ตาก รด,คชจ1เดือน&gt;แผน'!G31+'4.โพนพิสัย'!G31+'5.รัตนวาปี'!G31+'6.ศรีเชียงใหม่ รด,คชจ1เดือน&gt;แผน'!G31+'7.สระใคร รด,คชจ1เดือน&gt;แผน'!G31+'8.สังคม'!G31+'9.ท่าบ่อ'!G31</f>
        <v>2217520.75</v>
      </c>
      <c r="H31" s="110">
        <f>+'1.หนองคาย'!H31+'2.เฝ้าไร่ รด,คชจ1เดือน&gt;แผน'!H31+'3.โพธิ์ตาก รด,คชจ1เดือน&gt;แผน'!H31+'4.โพนพิสัย'!H31+'5.รัตนวาปี'!H31+'6.ศรีเชียงใหม่ รด,คชจ1เดือน&gt;แผน'!H31+'7.สระใคร รด,คชจ1เดือน&gt;แผน'!H31+'8.สังคม'!H31+'9.ท่าบ่อ'!H31</f>
        <v>0</v>
      </c>
      <c r="I31" s="110">
        <f>+'1.หนองคาย'!I31+'2.เฝ้าไร่ รด,คชจ1เดือน&gt;แผน'!I31+'3.โพธิ์ตาก รด,คชจ1เดือน&gt;แผน'!I31+'4.โพนพิสัย'!I31+'5.รัตนวาปี'!I31+'6.ศรีเชียงใหม่ รด,คชจ1เดือน&gt;แผน'!I31+'7.สระใคร รด,คชจ1เดือน&gt;แผน'!I31+'8.สังคม'!I31+'9.ท่าบ่อ'!I31</f>
        <v>0</v>
      </c>
      <c r="J31" s="110">
        <f>+'1.หนองคาย'!J31+'2.เฝ้าไร่ รด,คชจ1เดือน&gt;แผน'!J31+'3.โพธิ์ตาก รด,คชจ1เดือน&gt;แผน'!J31+'4.โพนพิสัย'!J31+'5.รัตนวาปี'!J31+'6.ศรีเชียงใหม่ รด,คชจ1เดือน&gt;แผน'!J31+'7.สระใคร รด,คชจ1เดือน&gt;แผน'!J31+'8.สังคม'!J31+'9.ท่าบ่อ'!J31</f>
        <v>0</v>
      </c>
      <c r="K31" s="110">
        <f>+'1.หนองคาย'!K31+'2.เฝ้าไร่ รด,คชจ1เดือน&gt;แผน'!K31+'3.โพธิ์ตาก รด,คชจ1เดือน&gt;แผน'!K31+'4.โพนพิสัย'!K31+'5.รัตนวาปี'!K31+'6.ศรีเชียงใหม่ รด,คชจ1เดือน&gt;แผน'!K31+'7.สระใคร รด,คชจ1เดือน&gt;แผน'!K31+'8.สังคม'!K31+'9.ท่าบ่อ'!K31</f>
        <v>0</v>
      </c>
      <c r="L31" s="110">
        <f>+'1.หนองคาย'!L31+'2.เฝ้าไร่ รด,คชจ1เดือน&gt;แผน'!L31+'3.โพธิ์ตาก รด,คชจ1เดือน&gt;แผน'!L31+'4.โพนพิสัย'!L31+'5.รัตนวาปี'!L31+'6.ศรีเชียงใหม่ รด,คชจ1เดือน&gt;แผน'!L31+'7.สระใคร รด,คชจ1เดือน&gt;แผน'!L31+'8.สังคม'!L31+'9.ท่าบ่อ'!L31</f>
        <v>0</v>
      </c>
      <c r="M31" s="110">
        <f>+'1.หนองคาย'!M31+'2.เฝ้าไร่ รด,คชจ1เดือน&gt;แผน'!M31+'3.โพธิ์ตาก รด,คชจ1เดือน&gt;แผน'!M31+'4.โพนพิสัย'!M31+'5.รัตนวาปี'!M31+'6.ศรีเชียงใหม่ รด,คชจ1เดือน&gt;แผน'!M31+'7.สระใคร รด,คชจ1เดือน&gt;แผน'!M31+'8.สังคม'!M31+'9.ท่าบ่อ'!M31</f>
        <v>0</v>
      </c>
      <c r="N31" s="110">
        <f>+'1.หนองคาย'!N31+'2.เฝ้าไร่ รด,คชจ1เดือน&gt;แผน'!N31+'3.โพธิ์ตาก รด,คชจ1เดือน&gt;แผน'!N31+'4.โพนพิสัย'!N31+'5.รัตนวาปี'!N31+'6.ศรีเชียงใหม่ รด,คชจ1เดือน&gt;แผน'!N31+'7.สระใคร รด,คชจ1เดือน&gt;แผน'!N31+'8.สังคม'!N31+'9.ท่าบ่อ'!N31</f>
        <v>0</v>
      </c>
      <c r="O31" s="110">
        <f>+'1.หนองคาย'!O31+'2.เฝ้าไร่ รด,คชจ1เดือน&gt;แผน'!O31+'3.โพธิ์ตาก รด,คชจ1เดือน&gt;แผน'!O31+'4.โพนพิสัย'!O31+'5.รัตนวาปี'!O31+'6.ศรีเชียงใหม่ รด,คชจ1เดือน&gt;แผน'!O31+'7.สระใคร รด,คชจ1เดือน&gt;แผน'!O31+'8.สังคม'!O31+'9.ท่าบ่อ'!O31</f>
        <v>0</v>
      </c>
      <c r="P31" s="110">
        <f>+'1.หนองคาย'!P31+'2.เฝ้าไร่ รด,คชจ1เดือน&gt;แผน'!P31+'3.โพธิ์ตาก รด,คชจ1เดือน&gt;แผน'!P31+'4.โพนพิสัย'!P31+'5.รัตนวาปี'!P31+'6.ศรีเชียงใหม่ รด,คชจ1เดือน&gt;แผน'!P31+'7.สระใคร รด,คชจ1เดือน&gt;แผน'!P31+'8.สังคม'!P31+'9.ท่าบ่อ'!P31</f>
        <v>0</v>
      </c>
      <c r="Q31" s="110">
        <f>+'1.หนองคาย'!Q31+'2.เฝ้าไร่ รด,คชจ1เดือน&gt;แผน'!Q31+'3.โพธิ์ตาก รด,คชจ1เดือน&gt;แผน'!Q31+'4.โพนพิสัย'!Q31+'5.รัตนวาปี'!Q31+'6.ศรีเชียงใหม่ รด,คชจ1เดือน&gt;แผน'!Q31+'7.สระใคร รด,คชจ1เดือน&gt;แผน'!Q31+'8.สังคม'!Q31+'9.ท่าบ่อ'!Q31</f>
        <v>0</v>
      </c>
      <c r="R31" s="110">
        <f>+'1.หนองคาย'!R31+'2.เฝ้าไร่ รด,คชจ1เดือน&gt;แผน'!R31+'3.โพธิ์ตาก รด,คชจ1เดือน&gt;แผน'!R31+'4.โพนพิสัย'!R31+'5.รัตนวาปี'!R31+'6.ศรีเชียงใหม่ รด,คชจ1เดือน&gt;แผน'!R31+'7.สระใคร รด,คชจ1เดือน&gt;แผน'!R31+'8.สังคม'!R31+'9.ท่าบ่อ'!R31</f>
        <v>0</v>
      </c>
      <c r="S31" s="110">
        <f>+'1.หนองคาย'!S31+'2.เฝ้าไร่ รด,คชจ1เดือน&gt;แผน'!S31+'3.โพธิ์ตาก รด,คชจ1เดือน&gt;แผน'!S31+'4.โพนพิสัย'!S31+'5.รัตนวาปี'!S31+'6.ศรีเชียงใหม่ รด,คชจ1เดือน&gt;แผน'!S31+'7.สระใคร รด,คชจ1เดือน&gt;แผน'!S31+'8.สังคม'!S31+'9.ท่าบ่อ'!S31</f>
        <v>0</v>
      </c>
      <c r="T31" s="110">
        <f>+'1.หนองคาย'!T31+'2.เฝ้าไร่ รด,คชจ1เดือน&gt;แผน'!T31+'3.โพธิ์ตาก รด,คชจ1เดือน&gt;แผน'!T31+'4.โพนพิสัย'!T31+'5.รัตนวาปี'!T31+'6.ศรีเชียงใหม่ รด,คชจ1เดือน&gt;แผน'!T31+'7.สระใคร รด,คชจ1เดือน&gt;แผน'!T31+'8.สังคม'!T31+'9.ท่าบ่อ'!T31</f>
        <v>0</v>
      </c>
      <c r="U31" s="110">
        <f>+'1.หนองคาย'!U31+'2.เฝ้าไร่ รด,คชจ1เดือน&gt;แผน'!U31+'3.โพธิ์ตาก รด,คชจ1เดือน&gt;แผน'!U31+'4.โพนพิสัย'!U31+'5.รัตนวาปี'!U31+'6.ศรีเชียงใหม่ รด,คชจ1เดือน&gt;แผน'!U31+'7.สระใคร รด,คชจ1เดือน&gt;แผน'!U31+'8.สังคม'!U31+'9.ท่าบ่อ'!U31</f>
        <v>0</v>
      </c>
      <c r="V31" s="110">
        <f>+'1.หนองคาย'!V31+'2.เฝ้าไร่ รด,คชจ1เดือน&gt;แผน'!V31+'3.โพธิ์ตาก รด,คชจ1เดือน&gt;แผน'!V31+'4.โพนพิสัย'!V31+'5.รัตนวาปี'!V31+'6.ศรีเชียงใหม่ รด,คชจ1เดือน&gt;แผน'!V31+'7.สระใคร รด,คชจ1เดือน&gt;แผน'!V31+'8.สังคม'!V31+'9.ท่าบ่อ'!V31</f>
        <v>0</v>
      </c>
      <c r="W31" s="110">
        <f>+'1.หนองคาย'!W31+'2.เฝ้าไร่ รด,คชจ1เดือน&gt;แผน'!W31+'3.โพธิ์ตาก รด,คชจ1เดือน&gt;แผน'!W31+'4.โพนพิสัย'!W31+'5.รัตนวาปี'!W31+'6.ศรีเชียงใหม่ รด,คชจ1เดือน&gt;แผน'!W31+'7.สระใคร รด,คชจ1เดือน&gt;แผน'!W31+'8.สังคม'!W31+'9.ท่าบ่อ'!W31</f>
        <v>0</v>
      </c>
      <c r="X31" s="110">
        <f>+'1.หนองคาย'!X31+'2.เฝ้าไร่ รด,คชจ1เดือน&gt;แผน'!X31+'3.โพธิ์ตาก รด,คชจ1เดือน&gt;แผน'!X31+'4.โพนพิสัย'!X31+'5.รัตนวาปี'!X31+'6.ศรีเชียงใหม่ รด,คชจ1เดือน&gt;แผน'!X31+'7.สระใคร รด,คชจ1เดือน&gt;แผน'!X31+'8.สังคม'!X31+'9.ท่าบ่อ'!X31</f>
        <v>0</v>
      </c>
      <c r="Y31" s="110">
        <f>+'1.หนองคาย'!Y31+'2.เฝ้าไร่ รด,คชจ1เดือน&gt;แผน'!Y31+'3.โพธิ์ตาก รด,คชจ1เดือน&gt;แผน'!Y31+'4.โพนพิสัย'!Y31+'5.รัตนวาปี'!Y31+'6.ศรีเชียงใหม่ รด,คชจ1เดือน&gt;แผน'!Y31+'7.สระใคร รด,คชจ1เดือน&gt;แผน'!Y31+'8.สังคม'!Y31+'9.ท่าบ่อ'!Y31</f>
        <v>0</v>
      </c>
      <c r="Z31" s="110">
        <f>+'1.หนองคาย'!Z31+'2.เฝ้าไร่ รด,คชจ1เดือน&gt;แผน'!Z31+'3.โพธิ์ตาก รด,คชจ1เดือน&gt;แผน'!Z31+'4.โพนพิสัย'!Z31+'5.รัตนวาปี'!Z31+'6.ศรีเชียงใหม่ รด,คชจ1เดือน&gt;แผน'!Z31+'7.สระใคร รด,คชจ1เดือน&gt;แผน'!Z31+'8.สังคม'!Z31+'9.ท่าบ่อ'!Z31</f>
        <v>0</v>
      </c>
      <c r="AA31" s="110">
        <f>+'1.หนองคาย'!AA31+'2.เฝ้าไร่ รด,คชจ1เดือน&gt;แผน'!AA31+'3.โพธิ์ตาก รด,คชจ1เดือน&gt;แผน'!AA31+'4.โพนพิสัย'!AA31+'5.รัตนวาปี'!AA31+'6.ศรีเชียงใหม่ รด,คชจ1เดือน&gt;แผน'!AA31+'7.สระใคร รด,คชจ1เดือน&gt;แผน'!AA31+'8.สังคม'!AA31+'9.ท่าบ่อ'!AA31</f>
        <v>0</v>
      </c>
      <c r="AB31" s="110">
        <f>+'1.หนองคาย'!AB31+'2.เฝ้าไร่ รด,คชจ1เดือน&gt;แผน'!AB31+'3.โพธิ์ตาก รด,คชจ1เดือน&gt;แผน'!AB31+'4.โพนพิสัย'!AB31+'5.รัตนวาปี'!AB31+'6.ศรีเชียงใหม่ รด,คชจ1เดือน&gt;แผน'!AB31+'7.สระใคร รด,คชจ1เดือน&gt;แผน'!AB31+'8.สังคม'!AB31+'9.ท่าบ่อ'!AB31</f>
        <v>0</v>
      </c>
      <c r="AC31" s="110">
        <f>+'1.หนองคาย'!AC31+'2.เฝ้าไร่ รด,คชจ1เดือน&gt;แผน'!AC31+'3.โพธิ์ตาก รด,คชจ1เดือน&gt;แผน'!AC31+'4.โพนพิสัย'!AC31+'5.รัตนวาปี'!AC31+'6.ศรีเชียงใหม่ รด,คชจ1เดือน&gt;แผน'!AC31+'7.สระใคร รด,คชจ1เดือน&gt;แผน'!AC31+'8.สังคม'!AC31+'9.ท่าบ่อ'!AC31</f>
        <v>0</v>
      </c>
      <c r="AD31" s="110">
        <f t="shared" si="9"/>
        <v>27510978.719999999</v>
      </c>
      <c r="AE31" s="111">
        <f t="shared" si="10"/>
        <v>168.38109400361844</v>
      </c>
      <c r="AF31" s="110">
        <f t="shared" si="11"/>
        <v>-11172458.719999999</v>
      </c>
      <c r="AG31" s="111">
        <f t="shared" si="12"/>
        <v>-68.381094003618443</v>
      </c>
    </row>
    <row r="32" spans="2:33" ht="24" customHeight="1">
      <c r="B32" s="109"/>
      <c r="C32" s="109"/>
      <c r="D32" s="109" t="s">
        <v>40</v>
      </c>
      <c r="E32" s="110">
        <f>+'1.หนองคาย'!E32+'2.เฝ้าไร่ รด,คชจ1เดือน&gt;แผน'!E32+'3.โพธิ์ตาก รด,คชจ1เดือน&gt;แผน'!E32+'4.โพนพิสัย'!E32+'5.รัตนวาปี'!E32+'6.ศรีเชียงใหม่ รด,คชจ1เดือน&gt;แผน'!E32+'7.สระใคร รด,คชจ1เดือน&gt;แผน'!E32+'8.สังคม'!E32+'9.ท่าบ่อ'!E32</f>
        <v>34231770</v>
      </c>
      <c r="F32" s="110">
        <f>+'1.หนองคาย'!F32+'2.เฝ้าไร่ รด,คชจ1เดือน&gt;แผน'!F32+'3.โพธิ์ตาก รด,คชจ1เดือน&gt;แผน'!F32+'4.โพนพิสัย'!F32+'5.รัตนวาปี'!F32+'6.ศรีเชียงใหม่ รด,คชจ1เดือน&gt;แผน'!F32+'7.สระใคร รด,คชจ1เดือน&gt;แผน'!F32+'8.สังคม'!F32+'9.ท่าบ่อ'!F32</f>
        <v>4328940</v>
      </c>
      <c r="G32" s="110">
        <f>+'1.หนองคาย'!G32+'2.เฝ้าไร่ รด,คชจ1เดือน&gt;แผน'!G32+'3.โพธิ์ตาก รด,คชจ1เดือน&gt;แผน'!G32+'4.โพนพิสัย'!G32+'5.รัตนวาปี'!G32+'6.ศรีเชียงใหม่ รด,คชจ1เดือน&gt;แผน'!G32+'7.สระใคร รด,คชจ1เดือน&gt;แผน'!G32+'8.สังคม'!G32+'9.ท่าบ่อ'!G32</f>
        <v>298330</v>
      </c>
      <c r="H32" s="110">
        <f>+'1.หนองคาย'!H32+'2.เฝ้าไร่ รด,คชจ1เดือน&gt;แผน'!H32+'3.โพธิ์ตาก รด,คชจ1เดือน&gt;แผน'!H32+'4.โพนพิสัย'!H32+'5.รัตนวาปี'!H32+'6.ศรีเชียงใหม่ รด,คชจ1เดือน&gt;แผน'!H32+'7.สระใคร รด,คชจ1เดือน&gt;แผน'!H32+'8.สังคม'!H32+'9.ท่าบ่อ'!H32</f>
        <v>0</v>
      </c>
      <c r="I32" s="110">
        <f>+'1.หนองคาย'!I32+'2.เฝ้าไร่ รด,คชจ1เดือน&gt;แผน'!I32+'3.โพธิ์ตาก รด,คชจ1เดือน&gt;แผน'!I32+'4.โพนพิสัย'!I32+'5.รัตนวาปี'!I32+'6.ศรีเชียงใหม่ รด,คชจ1เดือน&gt;แผน'!I32+'7.สระใคร รด,คชจ1เดือน&gt;แผน'!I32+'8.สังคม'!I32+'9.ท่าบ่อ'!I32</f>
        <v>0</v>
      </c>
      <c r="J32" s="110">
        <f>+'1.หนองคาย'!J32+'2.เฝ้าไร่ รด,คชจ1เดือน&gt;แผน'!J32+'3.โพธิ์ตาก รด,คชจ1เดือน&gt;แผน'!J32+'4.โพนพิสัย'!J32+'5.รัตนวาปี'!J32+'6.ศรีเชียงใหม่ รด,คชจ1เดือน&gt;แผน'!J32+'7.สระใคร รด,คชจ1เดือน&gt;แผน'!J32+'8.สังคม'!J32+'9.ท่าบ่อ'!J32</f>
        <v>0</v>
      </c>
      <c r="K32" s="110">
        <f>+'1.หนองคาย'!K32+'2.เฝ้าไร่ รด,คชจ1เดือน&gt;แผน'!K32+'3.โพธิ์ตาก รด,คชจ1เดือน&gt;แผน'!K32+'4.โพนพิสัย'!K32+'5.รัตนวาปี'!K32+'6.ศรีเชียงใหม่ รด,คชจ1เดือน&gt;แผน'!K32+'7.สระใคร รด,คชจ1เดือน&gt;แผน'!K32+'8.สังคม'!K32+'9.ท่าบ่อ'!K32</f>
        <v>0</v>
      </c>
      <c r="L32" s="110">
        <f>+'1.หนองคาย'!L32+'2.เฝ้าไร่ รด,คชจ1เดือน&gt;แผน'!L32+'3.โพธิ์ตาก รด,คชจ1เดือน&gt;แผน'!L32+'4.โพนพิสัย'!L32+'5.รัตนวาปี'!L32+'6.ศรีเชียงใหม่ รด,คชจ1เดือน&gt;แผน'!L32+'7.สระใคร รด,คชจ1เดือน&gt;แผน'!L32+'8.สังคม'!L32+'9.ท่าบ่อ'!L32</f>
        <v>0</v>
      </c>
      <c r="M32" s="110">
        <f>+'1.หนองคาย'!M32+'2.เฝ้าไร่ รด,คชจ1เดือน&gt;แผน'!M32+'3.โพธิ์ตาก รด,คชจ1เดือน&gt;แผน'!M32+'4.โพนพิสัย'!M32+'5.รัตนวาปี'!M32+'6.ศรีเชียงใหม่ รด,คชจ1เดือน&gt;แผน'!M32+'7.สระใคร รด,คชจ1เดือน&gt;แผน'!M32+'8.สังคม'!M32+'9.ท่าบ่อ'!M32</f>
        <v>0</v>
      </c>
      <c r="N32" s="110">
        <f>+'1.หนองคาย'!N32+'2.เฝ้าไร่ รด,คชจ1เดือน&gt;แผน'!N32+'3.โพธิ์ตาก รด,คชจ1เดือน&gt;แผน'!N32+'4.โพนพิสัย'!N32+'5.รัตนวาปี'!N32+'6.ศรีเชียงใหม่ รด,คชจ1เดือน&gt;แผน'!N32+'7.สระใคร รด,คชจ1เดือน&gt;แผน'!N32+'8.สังคม'!N32+'9.ท่าบ่อ'!N32</f>
        <v>0</v>
      </c>
      <c r="O32" s="110">
        <f>+'1.หนองคาย'!O32+'2.เฝ้าไร่ รด,คชจ1เดือน&gt;แผน'!O32+'3.โพธิ์ตาก รด,คชจ1เดือน&gt;แผน'!O32+'4.โพนพิสัย'!O32+'5.รัตนวาปี'!O32+'6.ศรีเชียงใหม่ รด,คชจ1เดือน&gt;แผน'!O32+'7.สระใคร รด,คชจ1เดือน&gt;แผน'!O32+'8.สังคม'!O32+'9.ท่าบ่อ'!O32</f>
        <v>0</v>
      </c>
      <c r="P32" s="110">
        <f>+'1.หนองคาย'!P32+'2.เฝ้าไร่ รด,คชจ1เดือน&gt;แผน'!P32+'3.โพธิ์ตาก รด,คชจ1เดือน&gt;แผน'!P32+'4.โพนพิสัย'!P32+'5.รัตนวาปี'!P32+'6.ศรีเชียงใหม่ รด,คชจ1เดือน&gt;แผน'!P32+'7.สระใคร รด,คชจ1เดือน&gt;แผน'!P32+'8.สังคม'!P32+'9.ท่าบ่อ'!P32</f>
        <v>0</v>
      </c>
      <c r="Q32" s="110">
        <f>+'1.หนองคาย'!Q32+'2.เฝ้าไร่ รด,คชจ1เดือน&gt;แผน'!Q32+'3.โพธิ์ตาก รด,คชจ1เดือน&gt;แผน'!Q32+'4.โพนพิสัย'!Q32+'5.รัตนวาปี'!Q32+'6.ศรีเชียงใหม่ รด,คชจ1เดือน&gt;แผน'!Q32+'7.สระใคร รด,คชจ1เดือน&gt;แผน'!Q32+'8.สังคม'!Q32+'9.ท่าบ่อ'!Q32</f>
        <v>0</v>
      </c>
      <c r="R32" s="110">
        <f>+'1.หนองคาย'!R32+'2.เฝ้าไร่ รด,คชจ1เดือน&gt;แผน'!R32+'3.โพธิ์ตาก รด,คชจ1เดือน&gt;แผน'!R32+'4.โพนพิสัย'!R32+'5.รัตนวาปี'!R32+'6.ศรีเชียงใหม่ รด,คชจ1เดือน&gt;แผน'!R32+'7.สระใคร รด,คชจ1เดือน&gt;แผน'!R32+'8.สังคม'!R32+'9.ท่าบ่อ'!R32</f>
        <v>0</v>
      </c>
      <c r="S32" s="110">
        <f>+'1.หนองคาย'!S32+'2.เฝ้าไร่ รด,คชจ1เดือน&gt;แผน'!S32+'3.โพธิ์ตาก รด,คชจ1เดือน&gt;แผน'!S32+'4.โพนพิสัย'!S32+'5.รัตนวาปี'!S32+'6.ศรีเชียงใหม่ รด,คชจ1เดือน&gt;แผน'!S32+'7.สระใคร รด,คชจ1เดือน&gt;แผน'!S32+'8.สังคม'!S32+'9.ท่าบ่อ'!S32</f>
        <v>0</v>
      </c>
      <c r="T32" s="110">
        <f>+'1.หนองคาย'!T32+'2.เฝ้าไร่ รด,คชจ1เดือน&gt;แผน'!T32+'3.โพธิ์ตาก รด,คชจ1เดือน&gt;แผน'!T32+'4.โพนพิสัย'!T32+'5.รัตนวาปี'!T32+'6.ศรีเชียงใหม่ รด,คชจ1เดือน&gt;แผน'!T32+'7.สระใคร รด,คชจ1เดือน&gt;แผน'!T32+'8.สังคม'!T32+'9.ท่าบ่อ'!T32</f>
        <v>0</v>
      </c>
      <c r="U32" s="110">
        <f>+'1.หนองคาย'!U32+'2.เฝ้าไร่ รด,คชจ1เดือน&gt;แผน'!U32+'3.โพธิ์ตาก รด,คชจ1เดือน&gt;แผน'!U32+'4.โพนพิสัย'!U32+'5.รัตนวาปี'!U32+'6.ศรีเชียงใหม่ รด,คชจ1เดือน&gt;แผน'!U32+'7.สระใคร รด,คชจ1เดือน&gt;แผน'!U32+'8.สังคม'!U32+'9.ท่าบ่อ'!U32</f>
        <v>0</v>
      </c>
      <c r="V32" s="110">
        <f>+'1.หนองคาย'!V32+'2.เฝ้าไร่ รด,คชจ1เดือน&gt;แผน'!V32+'3.โพธิ์ตาก รด,คชจ1เดือน&gt;แผน'!V32+'4.โพนพิสัย'!V32+'5.รัตนวาปี'!V32+'6.ศรีเชียงใหม่ รด,คชจ1เดือน&gt;แผน'!V32+'7.สระใคร รด,คชจ1เดือน&gt;แผน'!V32+'8.สังคม'!V32+'9.ท่าบ่อ'!V32</f>
        <v>0</v>
      </c>
      <c r="W32" s="110">
        <f>+'1.หนองคาย'!W32+'2.เฝ้าไร่ รด,คชจ1เดือน&gt;แผน'!W32+'3.โพธิ์ตาก รด,คชจ1เดือน&gt;แผน'!W32+'4.โพนพิสัย'!W32+'5.รัตนวาปี'!W32+'6.ศรีเชียงใหม่ รด,คชจ1เดือน&gt;แผน'!W32+'7.สระใคร รด,คชจ1เดือน&gt;แผน'!W32+'8.สังคม'!W32+'9.ท่าบ่อ'!W32</f>
        <v>0</v>
      </c>
      <c r="X32" s="110">
        <f>+'1.หนองคาย'!X32+'2.เฝ้าไร่ รด,คชจ1เดือน&gt;แผน'!X32+'3.โพธิ์ตาก รด,คชจ1เดือน&gt;แผน'!X32+'4.โพนพิสัย'!X32+'5.รัตนวาปี'!X32+'6.ศรีเชียงใหม่ รด,คชจ1เดือน&gt;แผน'!X32+'7.สระใคร รด,คชจ1เดือน&gt;แผน'!X32+'8.สังคม'!X32+'9.ท่าบ่อ'!X32</f>
        <v>0</v>
      </c>
      <c r="Y32" s="110">
        <f>+'1.หนองคาย'!Y32+'2.เฝ้าไร่ รด,คชจ1เดือน&gt;แผน'!Y32+'3.โพธิ์ตาก รด,คชจ1เดือน&gt;แผน'!Y32+'4.โพนพิสัย'!Y32+'5.รัตนวาปี'!Y32+'6.ศรีเชียงใหม่ รด,คชจ1เดือน&gt;แผน'!Y32+'7.สระใคร รด,คชจ1เดือน&gt;แผน'!Y32+'8.สังคม'!Y32+'9.ท่าบ่อ'!Y32</f>
        <v>0</v>
      </c>
      <c r="Z32" s="110">
        <f>+'1.หนองคาย'!Z32+'2.เฝ้าไร่ รด,คชจ1เดือน&gt;แผน'!Z32+'3.โพธิ์ตาก รด,คชจ1เดือน&gt;แผน'!Z32+'4.โพนพิสัย'!Z32+'5.รัตนวาปี'!Z32+'6.ศรีเชียงใหม่ รด,คชจ1เดือน&gt;แผน'!Z32+'7.สระใคร รด,คชจ1เดือน&gt;แผน'!Z32+'8.สังคม'!Z32+'9.ท่าบ่อ'!Z32</f>
        <v>0</v>
      </c>
      <c r="AA32" s="110">
        <f>+'1.หนองคาย'!AA32+'2.เฝ้าไร่ รด,คชจ1เดือน&gt;แผน'!AA32+'3.โพธิ์ตาก รด,คชจ1เดือน&gt;แผน'!AA32+'4.โพนพิสัย'!AA32+'5.รัตนวาปี'!AA32+'6.ศรีเชียงใหม่ รด,คชจ1เดือน&gt;แผน'!AA32+'7.สระใคร รด,คชจ1เดือน&gt;แผน'!AA32+'8.สังคม'!AA32+'9.ท่าบ่อ'!AA32</f>
        <v>0</v>
      </c>
      <c r="AB32" s="110">
        <f>+'1.หนองคาย'!AB32+'2.เฝ้าไร่ รด,คชจ1เดือน&gt;แผน'!AB32+'3.โพธิ์ตาก รด,คชจ1เดือน&gt;แผน'!AB32+'4.โพนพิสัย'!AB32+'5.รัตนวาปี'!AB32+'6.ศรีเชียงใหม่ รด,คชจ1เดือน&gt;แผน'!AB32+'7.สระใคร รด,คชจ1เดือน&gt;แผน'!AB32+'8.สังคม'!AB32+'9.ท่าบ่อ'!AB32</f>
        <v>0</v>
      </c>
      <c r="AC32" s="110">
        <f>+'1.หนองคาย'!AC32+'2.เฝ้าไร่ รด,คชจ1เดือน&gt;แผน'!AC32+'3.โพธิ์ตาก รด,คชจ1เดือน&gt;แผน'!AC32+'4.โพนพิสัย'!AC32+'5.รัตนวาปี'!AC32+'6.ศรีเชียงใหม่ รด,คชจ1เดือน&gt;แผน'!AC32+'7.สระใคร รด,คชจ1เดือน&gt;แผน'!AC32+'8.สังคม'!AC32+'9.ท่าบ่อ'!AC32</f>
        <v>0</v>
      </c>
      <c r="AD32" s="110">
        <f t="shared" si="9"/>
        <v>4627270</v>
      </c>
      <c r="AE32" s="111">
        <f t="shared" si="10"/>
        <v>13.517472219520053</v>
      </c>
      <c r="AF32" s="110">
        <f t="shared" si="11"/>
        <v>29604500</v>
      </c>
      <c r="AG32" s="111">
        <f t="shared" si="12"/>
        <v>86.482527780479941</v>
      </c>
    </row>
    <row r="33" spans="2:33" ht="24" customHeight="1">
      <c r="B33" s="109"/>
      <c r="C33" s="109"/>
      <c r="D33" s="109" t="s">
        <v>42</v>
      </c>
      <c r="E33" s="110">
        <f>+'1.หนองคาย'!E33+'2.เฝ้าไร่ รด,คชจ1เดือน&gt;แผน'!E33+'3.โพธิ์ตาก รด,คชจ1เดือน&gt;แผน'!E33+'4.โพนพิสัย'!E33+'5.รัตนวาปี'!E33+'6.ศรีเชียงใหม่ รด,คชจ1เดือน&gt;แผน'!E33+'7.สระใคร รด,คชจ1เดือน&gt;แผน'!E33+'8.สังคม'!E33+'9.ท่าบ่อ'!E33</f>
        <v>17540000</v>
      </c>
      <c r="F33" s="110">
        <f>+'1.หนองคาย'!F33+'2.เฝ้าไร่ รด,คชจ1เดือน&gt;แผน'!F33+'3.โพธิ์ตาก รด,คชจ1เดือน&gt;แผน'!F33+'4.โพนพิสัย'!F33+'5.รัตนวาปี'!F33+'6.ศรีเชียงใหม่ รด,คชจ1เดือน&gt;แผน'!F33+'7.สระใคร รด,คชจ1เดือน&gt;แผน'!F33+'8.สังคม'!F33+'9.ท่าบ่อ'!F33</f>
        <v>3440000</v>
      </c>
      <c r="G33" s="110">
        <f>+'1.หนองคาย'!G33+'2.เฝ้าไร่ รด,คชจ1เดือน&gt;แผน'!G33+'3.โพธิ์ตาก รด,คชจ1เดือน&gt;แผน'!G33+'4.โพนพิสัย'!G33+'5.รัตนวาปี'!G33+'6.ศรีเชียงใหม่ รด,คชจ1เดือน&gt;แผน'!G33+'7.สระใคร รด,คชจ1เดือน&gt;แผน'!G33+'8.สังคม'!G33+'9.ท่าบ่อ'!G33</f>
        <v>205000</v>
      </c>
      <c r="H33" s="110">
        <f>+'1.หนองคาย'!H33+'2.เฝ้าไร่ รด,คชจ1เดือน&gt;แผน'!H33+'3.โพธิ์ตาก รด,คชจ1เดือน&gt;แผน'!H33+'4.โพนพิสัย'!H33+'5.รัตนวาปี'!H33+'6.ศรีเชียงใหม่ รด,คชจ1เดือน&gt;แผน'!H33+'7.สระใคร รด,คชจ1เดือน&gt;แผน'!H33+'8.สังคม'!H33+'9.ท่าบ่อ'!H33</f>
        <v>0</v>
      </c>
      <c r="I33" s="110">
        <f>+'1.หนองคาย'!I33+'2.เฝ้าไร่ รด,คชจ1เดือน&gt;แผน'!I33+'3.โพธิ์ตาก รด,คชจ1เดือน&gt;แผน'!I33+'4.โพนพิสัย'!I33+'5.รัตนวาปี'!I33+'6.ศรีเชียงใหม่ รด,คชจ1เดือน&gt;แผน'!I33+'7.สระใคร รด,คชจ1เดือน&gt;แผน'!I33+'8.สังคม'!I33+'9.ท่าบ่อ'!I33</f>
        <v>0</v>
      </c>
      <c r="J33" s="110">
        <f>+'1.หนองคาย'!J33+'2.เฝ้าไร่ รด,คชจ1เดือน&gt;แผน'!J33+'3.โพธิ์ตาก รด,คชจ1เดือน&gt;แผน'!J33+'4.โพนพิสัย'!J33+'5.รัตนวาปี'!J33+'6.ศรีเชียงใหม่ รด,คชจ1เดือน&gt;แผน'!J33+'7.สระใคร รด,คชจ1เดือน&gt;แผน'!J33+'8.สังคม'!J33+'9.ท่าบ่อ'!J33</f>
        <v>0</v>
      </c>
      <c r="K33" s="110">
        <f>+'1.หนองคาย'!K33+'2.เฝ้าไร่ รด,คชจ1เดือน&gt;แผน'!K33+'3.โพธิ์ตาก รด,คชจ1เดือน&gt;แผน'!K33+'4.โพนพิสัย'!K33+'5.รัตนวาปี'!K33+'6.ศรีเชียงใหม่ รด,คชจ1เดือน&gt;แผน'!K33+'7.สระใคร รด,คชจ1เดือน&gt;แผน'!K33+'8.สังคม'!K33+'9.ท่าบ่อ'!K33</f>
        <v>0</v>
      </c>
      <c r="L33" s="110">
        <f>+'1.หนองคาย'!L33+'2.เฝ้าไร่ รด,คชจ1เดือน&gt;แผน'!L33+'3.โพธิ์ตาก รด,คชจ1เดือน&gt;แผน'!L33+'4.โพนพิสัย'!L33+'5.รัตนวาปี'!L33+'6.ศรีเชียงใหม่ รด,คชจ1เดือน&gt;แผน'!L33+'7.สระใคร รด,คชจ1เดือน&gt;แผน'!L33+'8.สังคม'!L33+'9.ท่าบ่อ'!L33</f>
        <v>0</v>
      </c>
      <c r="M33" s="110">
        <f>+'1.หนองคาย'!M33+'2.เฝ้าไร่ รด,คชจ1เดือน&gt;แผน'!M33+'3.โพธิ์ตาก รด,คชจ1เดือน&gt;แผน'!M33+'4.โพนพิสัย'!M33+'5.รัตนวาปี'!M33+'6.ศรีเชียงใหม่ รด,คชจ1เดือน&gt;แผน'!M33+'7.สระใคร รด,คชจ1เดือน&gt;แผน'!M33+'8.สังคม'!M33+'9.ท่าบ่อ'!M33</f>
        <v>0</v>
      </c>
      <c r="N33" s="110">
        <f>+'1.หนองคาย'!N33+'2.เฝ้าไร่ รด,คชจ1เดือน&gt;แผน'!N33+'3.โพธิ์ตาก รด,คชจ1เดือน&gt;แผน'!N33+'4.โพนพิสัย'!N33+'5.รัตนวาปี'!N33+'6.ศรีเชียงใหม่ รด,คชจ1เดือน&gt;แผน'!N33+'7.สระใคร รด,คชจ1เดือน&gt;แผน'!N33+'8.สังคม'!N33+'9.ท่าบ่อ'!N33</f>
        <v>0</v>
      </c>
      <c r="O33" s="110">
        <f>+'1.หนองคาย'!O33+'2.เฝ้าไร่ รด,คชจ1เดือน&gt;แผน'!O33+'3.โพธิ์ตาก รด,คชจ1เดือน&gt;แผน'!O33+'4.โพนพิสัย'!O33+'5.รัตนวาปี'!O33+'6.ศรีเชียงใหม่ รด,คชจ1เดือน&gt;แผน'!O33+'7.สระใคร รด,คชจ1เดือน&gt;แผน'!O33+'8.สังคม'!O33+'9.ท่าบ่อ'!O33</f>
        <v>0</v>
      </c>
      <c r="P33" s="110">
        <f>+'1.หนองคาย'!P33+'2.เฝ้าไร่ รด,คชจ1เดือน&gt;แผน'!P33+'3.โพธิ์ตาก รด,คชจ1เดือน&gt;แผน'!P33+'4.โพนพิสัย'!P33+'5.รัตนวาปี'!P33+'6.ศรีเชียงใหม่ รด,คชจ1เดือน&gt;แผน'!P33+'7.สระใคร รด,คชจ1เดือน&gt;แผน'!P33+'8.สังคม'!P33+'9.ท่าบ่อ'!P33</f>
        <v>0</v>
      </c>
      <c r="Q33" s="110">
        <f>+'1.หนองคาย'!Q33+'2.เฝ้าไร่ รด,คชจ1เดือน&gt;แผน'!Q33+'3.โพธิ์ตาก รด,คชจ1เดือน&gt;แผน'!Q33+'4.โพนพิสัย'!Q33+'5.รัตนวาปี'!Q33+'6.ศรีเชียงใหม่ รด,คชจ1เดือน&gt;แผน'!Q33+'7.สระใคร รด,คชจ1เดือน&gt;แผน'!Q33+'8.สังคม'!Q33+'9.ท่าบ่อ'!Q33</f>
        <v>0</v>
      </c>
      <c r="R33" s="110">
        <f>+'1.หนองคาย'!R33+'2.เฝ้าไร่ รด,คชจ1เดือน&gt;แผน'!R33+'3.โพธิ์ตาก รด,คชจ1เดือน&gt;แผน'!R33+'4.โพนพิสัย'!R33+'5.รัตนวาปี'!R33+'6.ศรีเชียงใหม่ รด,คชจ1เดือน&gt;แผน'!R33+'7.สระใคร รด,คชจ1เดือน&gt;แผน'!R33+'8.สังคม'!R33+'9.ท่าบ่อ'!R33</f>
        <v>0</v>
      </c>
      <c r="S33" s="110">
        <f>+'1.หนองคาย'!S33+'2.เฝ้าไร่ รด,คชจ1เดือน&gt;แผน'!S33+'3.โพธิ์ตาก รด,คชจ1เดือน&gt;แผน'!S33+'4.โพนพิสัย'!S33+'5.รัตนวาปี'!S33+'6.ศรีเชียงใหม่ รด,คชจ1เดือน&gt;แผน'!S33+'7.สระใคร รด,คชจ1เดือน&gt;แผน'!S33+'8.สังคม'!S33+'9.ท่าบ่อ'!S33</f>
        <v>0</v>
      </c>
      <c r="T33" s="110">
        <f>+'1.หนองคาย'!T33+'2.เฝ้าไร่ รด,คชจ1เดือน&gt;แผน'!T33+'3.โพธิ์ตาก รด,คชจ1เดือน&gt;แผน'!T33+'4.โพนพิสัย'!T33+'5.รัตนวาปี'!T33+'6.ศรีเชียงใหม่ รด,คชจ1เดือน&gt;แผน'!T33+'7.สระใคร รด,คชจ1เดือน&gt;แผน'!T33+'8.สังคม'!T33+'9.ท่าบ่อ'!T33</f>
        <v>0</v>
      </c>
      <c r="U33" s="110">
        <f>+'1.หนองคาย'!U33+'2.เฝ้าไร่ รด,คชจ1เดือน&gt;แผน'!U33+'3.โพธิ์ตาก รด,คชจ1เดือน&gt;แผน'!U33+'4.โพนพิสัย'!U33+'5.รัตนวาปี'!U33+'6.ศรีเชียงใหม่ รด,คชจ1เดือน&gt;แผน'!U33+'7.สระใคร รด,คชจ1เดือน&gt;แผน'!U33+'8.สังคม'!U33+'9.ท่าบ่อ'!U33</f>
        <v>0</v>
      </c>
      <c r="V33" s="110">
        <f>+'1.หนองคาย'!V33+'2.เฝ้าไร่ รด,คชจ1เดือน&gt;แผน'!V33+'3.โพธิ์ตาก รด,คชจ1เดือน&gt;แผน'!V33+'4.โพนพิสัย'!V33+'5.รัตนวาปี'!V33+'6.ศรีเชียงใหม่ รด,คชจ1เดือน&gt;แผน'!V33+'7.สระใคร รด,คชจ1เดือน&gt;แผน'!V33+'8.สังคม'!V33+'9.ท่าบ่อ'!V33</f>
        <v>0</v>
      </c>
      <c r="W33" s="110">
        <f>+'1.หนองคาย'!W33+'2.เฝ้าไร่ รด,คชจ1เดือน&gt;แผน'!W33+'3.โพธิ์ตาก รด,คชจ1เดือน&gt;แผน'!W33+'4.โพนพิสัย'!W33+'5.รัตนวาปี'!W33+'6.ศรีเชียงใหม่ รด,คชจ1เดือน&gt;แผน'!W33+'7.สระใคร รด,คชจ1เดือน&gt;แผน'!W33+'8.สังคม'!W33+'9.ท่าบ่อ'!W33</f>
        <v>0</v>
      </c>
      <c r="X33" s="110">
        <f>+'1.หนองคาย'!X33+'2.เฝ้าไร่ รด,คชจ1เดือน&gt;แผน'!X33+'3.โพธิ์ตาก รด,คชจ1เดือน&gt;แผน'!X33+'4.โพนพิสัย'!X33+'5.รัตนวาปี'!X33+'6.ศรีเชียงใหม่ รด,คชจ1เดือน&gt;แผน'!X33+'7.สระใคร รด,คชจ1เดือน&gt;แผน'!X33+'8.สังคม'!X33+'9.ท่าบ่อ'!X33</f>
        <v>0</v>
      </c>
      <c r="Y33" s="110">
        <f>+'1.หนองคาย'!Y33+'2.เฝ้าไร่ รด,คชจ1เดือน&gt;แผน'!Y33+'3.โพธิ์ตาก รด,คชจ1เดือน&gt;แผน'!Y33+'4.โพนพิสัย'!Y33+'5.รัตนวาปี'!Y33+'6.ศรีเชียงใหม่ รด,คชจ1เดือน&gt;แผน'!Y33+'7.สระใคร รด,คชจ1เดือน&gt;แผน'!Y33+'8.สังคม'!Y33+'9.ท่าบ่อ'!Y33</f>
        <v>0</v>
      </c>
      <c r="Z33" s="110">
        <f>+'1.หนองคาย'!Z33+'2.เฝ้าไร่ รด,คชจ1เดือน&gt;แผน'!Z33+'3.โพธิ์ตาก รด,คชจ1เดือน&gt;แผน'!Z33+'4.โพนพิสัย'!Z33+'5.รัตนวาปี'!Z33+'6.ศรีเชียงใหม่ รด,คชจ1เดือน&gt;แผน'!Z33+'7.สระใคร รด,คชจ1เดือน&gt;แผน'!Z33+'8.สังคม'!Z33+'9.ท่าบ่อ'!Z33</f>
        <v>0</v>
      </c>
      <c r="AA33" s="110">
        <f>+'1.หนองคาย'!AA33+'2.เฝ้าไร่ รด,คชจ1เดือน&gt;แผน'!AA33+'3.โพธิ์ตาก รด,คชจ1เดือน&gt;แผน'!AA33+'4.โพนพิสัย'!AA33+'5.รัตนวาปี'!AA33+'6.ศรีเชียงใหม่ รด,คชจ1เดือน&gt;แผน'!AA33+'7.สระใคร รด,คชจ1เดือน&gt;แผน'!AA33+'8.สังคม'!AA33+'9.ท่าบ่อ'!AA33</f>
        <v>0</v>
      </c>
      <c r="AB33" s="110">
        <f>+'1.หนองคาย'!AB33+'2.เฝ้าไร่ รด,คชจ1เดือน&gt;แผน'!AB33+'3.โพธิ์ตาก รด,คชจ1เดือน&gt;แผน'!AB33+'4.โพนพิสัย'!AB33+'5.รัตนวาปี'!AB33+'6.ศรีเชียงใหม่ รด,คชจ1เดือน&gt;แผน'!AB33+'7.สระใคร รด,คชจ1เดือน&gt;แผน'!AB33+'8.สังคม'!AB33+'9.ท่าบ่อ'!AB33</f>
        <v>0</v>
      </c>
      <c r="AC33" s="110">
        <f>+'1.หนองคาย'!AC33+'2.เฝ้าไร่ รด,คชจ1เดือน&gt;แผน'!AC33+'3.โพธิ์ตาก รด,คชจ1เดือน&gt;แผน'!AC33+'4.โพนพิสัย'!AC33+'5.รัตนวาปี'!AC33+'6.ศรีเชียงใหม่ รด,คชจ1เดือน&gt;แผน'!AC33+'7.สระใคร รด,คชจ1เดือน&gt;แผน'!AC33+'8.สังคม'!AC33+'9.ท่าบ่อ'!AC33</f>
        <v>0</v>
      </c>
      <c r="AD33" s="110">
        <f t="shared" si="9"/>
        <v>3645000</v>
      </c>
      <c r="AE33" s="111">
        <f t="shared" si="10"/>
        <v>20.781071835803878</v>
      </c>
      <c r="AF33" s="110">
        <f t="shared" si="11"/>
        <v>13895000</v>
      </c>
      <c r="AG33" s="111">
        <f t="shared" si="12"/>
        <v>79.218928164196129</v>
      </c>
    </row>
    <row r="34" spans="2:33" ht="24" customHeight="1">
      <c r="B34" s="109"/>
      <c r="C34" s="109"/>
      <c r="D34" s="109" t="s">
        <v>44</v>
      </c>
      <c r="E34" s="110">
        <f>+'1.หนองคาย'!E34+'2.เฝ้าไร่ รด,คชจ1เดือน&gt;แผน'!E34+'3.โพธิ์ตาก รด,คชจ1เดือน&gt;แผน'!E34+'4.โพนพิสัย'!E34+'5.รัตนวาปี'!E34+'6.ศรีเชียงใหม่ รด,คชจ1เดือน&gt;แผน'!E34+'7.สระใคร รด,คชจ1เดือน&gt;แผน'!E34+'8.สังคม'!E34+'9.ท่าบ่อ'!E34</f>
        <v>49738400</v>
      </c>
      <c r="F34" s="110">
        <f>+'1.หนองคาย'!F34+'2.เฝ้าไร่ รด,คชจ1เดือน&gt;แผน'!F34+'3.โพธิ์ตาก รด,คชจ1เดือน&gt;แผน'!F34+'4.โพนพิสัย'!F34+'5.รัตนวาปี'!F34+'6.ศรีเชียงใหม่ รด,คชจ1เดือน&gt;แผน'!F34+'7.สระใคร รด,คชจ1เดือน&gt;แผน'!F34+'8.สังคม'!F34+'9.ท่าบ่อ'!F34</f>
        <v>17259500</v>
      </c>
      <c r="G34" s="110">
        <f>+'1.หนองคาย'!G34+'2.เฝ้าไร่ รด,คชจ1เดือน&gt;แผน'!G34+'3.โพธิ์ตาก รด,คชจ1เดือน&gt;แผน'!G34+'4.โพนพิสัย'!G34+'5.รัตนวาปี'!G34+'6.ศรีเชียงใหม่ รด,คชจ1เดือน&gt;แผน'!G34+'7.สระใคร รด,คชจ1เดือน&gt;แผน'!G34+'8.สังคม'!G34+'9.ท่าบ่อ'!G34</f>
        <v>2125100</v>
      </c>
      <c r="H34" s="110">
        <f>+'1.หนองคาย'!H34+'2.เฝ้าไร่ รด,คชจ1เดือน&gt;แผน'!H34+'3.โพธิ์ตาก รด,คชจ1เดือน&gt;แผน'!H34+'4.โพนพิสัย'!H34+'5.รัตนวาปี'!H34+'6.ศรีเชียงใหม่ รด,คชจ1เดือน&gt;แผน'!H34+'7.สระใคร รด,คชจ1เดือน&gt;แผน'!H34+'8.สังคม'!H34+'9.ท่าบ่อ'!H34</f>
        <v>0</v>
      </c>
      <c r="I34" s="110">
        <f>+'1.หนองคาย'!I34+'2.เฝ้าไร่ รด,คชจ1เดือน&gt;แผน'!I34+'3.โพธิ์ตาก รด,คชจ1เดือน&gt;แผน'!I34+'4.โพนพิสัย'!I34+'5.รัตนวาปี'!I34+'6.ศรีเชียงใหม่ รด,คชจ1เดือน&gt;แผน'!I34+'7.สระใคร รด,คชจ1เดือน&gt;แผน'!I34+'8.สังคม'!I34+'9.ท่าบ่อ'!I34</f>
        <v>0</v>
      </c>
      <c r="J34" s="110">
        <f>+'1.หนองคาย'!J34+'2.เฝ้าไร่ รด,คชจ1เดือน&gt;แผน'!J34+'3.โพธิ์ตาก รด,คชจ1เดือน&gt;แผน'!J34+'4.โพนพิสัย'!J34+'5.รัตนวาปี'!J34+'6.ศรีเชียงใหม่ รด,คชจ1เดือน&gt;แผน'!J34+'7.สระใคร รด,คชจ1เดือน&gt;แผน'!J34+'8.สังคม'!J34+'9.ท่าบ่อ'!J34</f>
        <v>0</v>
      </c>
      <c r="K34" s="110">
        <f>+'1.หนองคาย'!K34+'2.เฝ้าไร่ รด,คชจ1เดือน&gt;แผน'!K34+'3.โพธิ์ตาก รด,คชจ1เดือน&gt;แผน'!K34+'4.โพนพิสัย'!K34+'5.รัตนวาปี'!K34+'6.ศรีเชียงใหม่ รด,คชจ1เดือน&gt;แผน'!K34+'7.สระใคร รด,คชจ1เดือน&gt;แผน'!K34+'8.สังคม'!K34+'9.ท่าบ่อ'!K34</f>
        <v>0</v>
      </c>
      <c r="L34" s="110">
        <f>+'1.หนองคาย'!L34+'2.เฝ้าไร่ รด,คชจ1เดือน&gt;แผน'!L34+'3.โพธิ์ตาก รด,คชจ1เดือน&gt;แผน'!L34+'4.โพนพิสัย'!L34+'5.รัตนวาปี'!L34+'6.ศรีเชียงใหม่ รด,คชจ1เดือน&gt;แผน'!L34+'7.สระใคร รด,คชจ1เดือน&gt;แผน'!L34+'8.สังคม'!L34+'9.ท่าบ่อ'!L34</f>
        <v>0</v>
      </c>
      <c r="M34" s="110">
        <f>+'1.หนองคาย'!M34+'2.เฝ้าไร่ รด,คชจ1เดือน&gt;แผน'!M34+'3.โพธิ์ตาก รด,คชจ1เดือน&gt;แผน'!M34+'4.โพนพิสัย'!M34+'5.รัตนวาปี'!M34+'6.ศรีเชียงใหม่ รด,คชจ1เดือน&gt;แผน'!M34+'7.สระใคร รด,คชจ1เดือน&gt;แผน'!M34+'8.สังคม'!M34+'9.ท่าบ่อ'!M34</f>
        <v>0</v>
      </c>
      <c r="N34" s="110">
        <f>+'1.หนองคาย'!N34+'2.เฝ้าไร่ รด,คชจ1เดือน&gt;แผน'!N34+'3.โพธิ์ตาก รด,คชจ1เดือน&gt;แผน'!N34+'4.โพนพิสัย'!N34+'5.รัตนวาปี'!N34+'6.ศรีเชียงใหม่ รด,คชจ1เดือน&gt;แผน'!N34+'7.สระใคร รด,คชจ1เดือน&gt;แผน'!N34+'8.สังคม'!N34+'9.ท่าบ่อ'!N34</f>
        <v>0</v>
      </c>
      <c r="O34" s="110">
        <f>+'1.หนองคาย'!O34+'2.เฝ้าไร่ รด,คชจ1เดือน&gt;แผน'!O34+'3.โพธิ์ตาก รด,คชจ1เดือน&gt;แผน'!O34+'4.โพนพิสัย'!O34+'5.รัตนวาปี'!O34+'6.ศรีเชียงใหม่ รด,คชจ1เดือน&gt;แผน'!O34+'7.สระใคร รด,คชจ1เดือน&gt;แผน'!O34+'8.สังคม'!O34+'9.ท่าบ่อ'!O34</f>
        <v>0</v>
      </c>
      <c r="P34" s="110">
        <f>+'1.หนองคาย'!P34+'2.เฝ้าไร่ รด,คชจ1เดือน&gt;แผน'!P34+'3.โพธิ์ตาก รด,คชจ1เดือน&gt;แผน'!P34+'4.โพนพิสัย'!P34+'5.รัตนวาปี'!P34+'6.ศรีเชียงใหม่ รด,คชจ1เดือน&gt;แผน'!P34+'7.สระใคร รด,คชจ1เดือน&gt;แผน'!P34+'8.สังคม'!P34+'9.ท่าบ่อ'!P34</f>
        <v>0</v>
      </c>
      <c r="Q34" s="110">
        <f>+'1.หนองคาย'!Q34+'2.เฝ้าไร่ รด,คชจ1เดือน&gt;แผน'!Q34+'3.โพธิ์ตาก รด,คชจ1เดือน&gt;แผน'!Q34+'4.โพนพิสัย'!Q34+'5.รัตนวาปี'!Q34+'6.ศรีเชียงใหม่ รด,คชจ1เดือน&gt;แผน'!Q34+'7.สระใคร รด,คชจ1เดือน&gt;แผน'!Q34+'8.สังคม'!Q34+'9.ท่าบ่อ'!Q34</f>
        <v>0</v>
      </c>
      <c r="R34" s="110">
        <f>+'1.หนองคาย'!R34+'2.เฝ้าไร่ รด,คชจ1เดือน&gt;แผน'!R34+'3.โพธิ์ตาก รด,คชจ1เดือน&gt;แผน'!R34+'4.โพนพิสัย'!R34+'5.รัตนวาปี'!R34+'6.ศรีเชียงใหม่ รด,คชจ1เดือน&gt;แผน'!R34+'7.สระใคร รด,คชจ1เดือน&gt;แผน'!R34+'8.สังคม'!R34+'9.ท่าบ่อ'!R34</f>
        <v>0</v>
      </c>
      <c r="S34" s="110">
        <f>+'1.หนองคาย'!S34+'2.เฝ้าไร่ รด,คชจ1เดือน&gt;แผน'!S34+'3.โพธิ์ตาก รด,คชจ1เดือน&gt;แผน'!S34+'4.โพนพิสัย'!S34+'5.รัตนวาปี'!S34+'6.ศรีเชียงใหม่ รด,คชจ1เดือน&gt;แผน'!S34+'7.สระใคร รด,คชจ1เดือน&gt;แผน'!S34+'8.สังคม'!S34+'9.ท่าบ่อ'!S34</f>
        <v>0</v>
      </c>
      <c r="T34" s="110">
        <f>+'1.หนองคาย'!T34+'2.เฝ้าไร่ รด,คชจ1เดือน&gt;แผน'!T34+'3.โพธิ์ตาก รด,คชจ1เดือน&gt;แผน'!T34+'4.โพนพิสัย'!T34+'5.รัตนวาปี'!T34+'6.ศรีเชียงใหม่ รด,คชจ1เดือน&gt;แผน'!T34+'7.สระใคร รด,คชจ1เดือน&gt;แผน'!T34+'8.สังคม'!T34+'9.ท่าบ่อ'!T34</f>
        <v>0</v>
      </c>
      <c r="U34" s="110">
        <f>+'1.หนองคาย'!U34+'2.เฝ้าไร่ รด,คชจ1เดือน&gt;แผน'!U34+'3.โพธิ์ตาก รด,คชจ1เดือน&gt;แผน'!U34+'4.โพนพิสัย'!U34+'5.รัตนวาปี'!U34+'6.ศรีเชียงใหม่ รด,คชจ1เดือน&gt;แผน'!U34+'7.สระใคร รด,คชจ1เดือน&gt;แผน'!U34+'8.สังคม'!U34+'9.ท่าบ่อ'!U34</f>
        <v>0</v>
      </c>
      <c r="V34" s="110">
        <f>+'1.หนองคาย'!V34+'2.เฝ้าไร่ รด,คชจ1เดือน&gt;แผน'!V34+'3.โพธิ์ตาก รด,คชจ1เดือน&gt;แผน'!V34+'4.โพนพิสัย'!V34+'5.รัตนวาปี'!V34+'6.ศรีเชียงใหม่ รด,คชจ1เดือน&gt;แผน'!V34+'7.สระใคร รด,คชจ1เดือน&gt;แผน'!V34+'8.สังคม'!V34+'9.ท่าบ่อ'!V34</f>
        <v>0</v>
      </c>
      <c r="W34" s="110">
        <f>+'1.หนองคาย'!W34+'2.เฝ้าไร่ รด,คชจ1เดือน&gt;แผน'!W34+'3.โพธิ์ตาก รด,คชจ1เดือน&gt;แผน'!W34+'4.โพนพิสัย'!W34+'5.รัตนวาปี'!W34+'6.ศรีเชียงใหม่ รด,คชจ1เดือน&gt;แผน'!W34+'7.สระใคร รด,คชจ1เดือน&gt;แผน'!W34+'8.สังคม'!W34+'9.ท่าบ่อ'!W34</f>
        <v>0</v>
      </c>
      <c r="X34" s="110">
        <f>+'1.หนองคาย'!X34+'2.เฝ้าไร่ รด,คชจ1เดือน&gt;แผน'!X34+'3.โพธิ์ตาก รด,คชจ1เดือน&gt;แผน'!X34+'4.โพนพิสัย'!X34+'5.รัตนวาปี'!X34+'6.ศรีเชียงใหม่ รด,คชจ1เดือน&gt;แผน'!X34+'7.สระใคร รด,คชจ1เดือน&gt;แผน'!X34+'8.สังคม'!X34+'9.ท่าบ่อ'!X34</f>
        <v>0</v>
      </c>
      <c r="Y34" s="110">
        <f>+'1.หนองคาย'!Y34+'2.เฝ้าไร่ รด,คชจ1เดือน&gt;แผน'!Y34+'3.โพธิ์ตาก รด,คชจ1เดือน&gt;แผน'!Y34+'4.โพนพิสัย'!Y34+'5.รัตนวาปี'!Y34+'6.ศรีเชียงใหม่ รด,คชจ1เดือน&gt;แผน'!Y34+'7.สระใคร รด,คชจ1เดือน&gt;แผน'!Y34+'8.สังคม'!Y34+'9.ท่าบ่อ'!Y34</f>
        <v>0</v>
      </c>
      <c r="Z34" s="110">
        <f>+'1.หนองคาย'!Z34+'2.เฝ้าไร่ รด,คชจ1เดือน&gt;แผน'!Z34+'3.โพธิ์ตาก รด,คชจ1เดือน&gt;แผน'!Z34+'4.โพนพิสัย'!Z34+'5.รัตนวาปี'!Z34+'6.ศรีเชียงใหม่ รด,คชจ1เดือน&gt;แผน'!Z34+'7.สระใคร รด,คชจ1เดือน&gt;แผน'!Z34+'8.สังคม'!Z34+'9.ท่าบ่อ'!Z34</f>
        <v>0</v>
      </c>
      <c r="AA34" s="110">
        <f>+'1.หนองคาย'!AA34+'2.เฝ้าไร่ รด,คชจ1เดือน&gt;แผน'!AA34+'3.โพธิ์ตาก รด,คชจ1เดือน&gt;แผน'!AA34+'4.โพนพิสัย'!AA34+'5.รัตนวาปี'!AA34+'6.ศรีเชียงใหม่ รด,คชจ1เดือน&gt;แผน'!AA34+'7.สระใคร รด,คชจ1เดือน&gt;แผน'!AA34+'8.สังคม'!AA34+'9.ท่าบ่อ'!AA34</f>
        <v>0</v>
      </c>
      <c r="AB34" s="110">
        <f>+'1.หนองคาย'!AB34+'2.เฝ้าไร่ รด,คชจ1เดือน&gt;แผน'!AB34+'3.โพธิ์ตาก รด,คชจ1เดือน&gt;แผน'!AB34+'4.โพนพิสัย'!AB34+'5.รัตนวาปี'!AB34+'6.ศรีเชียงใหม่ รด,คชจ1เดือน&gt;แผน'!AB34+'7.สระใคร รด,คชจ1เดือน&gt;แผน'!AB34+'8.สังคม'!AB34+'9.ท่าบ่อ'!AB34</f>
        <v>0</v>
      </c>
      <c r="AC34" s="110">
        <f>+'1.หนองคาย'!AC34+'2.เฝ้าไร่ รด,คชจ1เดือน&gt;แผน'!AC34+'3.โพธิ์ตาก รด,คชจ1เดือน&gt;แผน'!AC34+'4.โพนพิสัย'!AC34+'5.รัตนวาปี'!AC34+'6.ศรีเชียงใหม่ รด,คชจ1เดือน&gt;แผน'!AC34+'7.สระใคร รด,คชจ1เดือน&gt;แผน'!AC34+'8.สังคม'!AC34+'9.ท่าบ่อ'!AC34</f>
        <v>0</v>
      </c>
      <c r="AD34" s="110">
        <f t="shared" si="9"/>
        <v>19384600</v>
      </c>
      <c r="AE34" s="111">
        <f t="shared" si="10"/>
        <v>38.97310729737989</v>
      </c>
      <c r="AF34" s="110">
        <f t="shared" si="11"/>
        <v>30353800</v>
      </c>
      <c r="AG34" s="111">
        <f t="shared" si="12"/>
        <v>61.02689270262011</v>
      </c>
    </row>
    <row r="35" spans="2:33" ht="24" customHeight="1">
      <c r="B35" s="109"/>
      <c r="C35" s="109"/>
      <c r="D35" s="109" t="s">
        <v>46</v>
      </c>
      <c r="E35" s="110">
        <f>+'1.หนองคาย'!E35+'2.เฝ้าไร่ รด,คชจ1เดือน&gt;แผน'!E35+'3.โพธิ์ตาก รด,คชจ1เดือน&gt;แผน'!E35+'4.โพนพิสัย'!E35+'5.รัตนวาปี'!E35+'6.ศรีเชียงใหม่ รด,คชจ1เดือน&gt;แผน'!E35+'7.สระใคร รด,คชจ1เดือน&gt;แผน'!E35+'8.สังคม'!E35+'9.ท่าบ่อ'!E35</f>
        <v>59804000</v>
      </c>
      <c r="F35" s="110">
        <f>+'1.หนองคาย'!F35+'2.เฝ้าไร่ รด,คชจ1เดือน&gt;แผน'!F35+'3.โพธิ์ตาก รด,คชจ1เดือน&gt;แผน'!F35+'4.โพนพิสัย'!F35+'5.รัตนวาปี'!F35+'6.ศรีเชียงใหม่ รด,คชจ1เดือน&gt;แผน'!F35+'7.สระใคร รด,คชจ1เดือน&gt;แผน'!F35+'8.สังคม'!F35+'9.ท่าบ่อ'!F35</f>
        <v>3577243.93</v>
      </c>
      <c r="G35" s="110">
        <f>+'1.หนองคาย'!G35+'2.เฝ้าไร่ รด,คชจ1เดือน&gt;แผน'!G35+'3.โพธิ์ตาก รด,คชจ1เดือน&gt;แผน'!G35+'4.โพนพิสัย'!G35+'5.รัตนวาปี'!G35+'6.ศรีเชียงใหม่ รด,คชจ1เดือน&gt;แผน'!G35+'7.สระใคร รด,คชจ1เดือน&gt;แผน'!G35+'8.สังคม'!G35+'9.ท่าบ่อ'!G35</f>
        <v>0</v>
      </c>
      <c r="H35" s="110">
        <f>+'1.หนองคาย'!H35+'2.เฝ้าไร่ รด,คชจ1เดือน&gt;แผน'!H35+'3.โพธิ์ตาก รด,คชจ1เดือน&gt;แผน'!H35+'4.โพนพิสัย'!H35+'5.รัตนวาปี'!H35+'6.ศรีเชียงใหม่ รด,คชจ1เดือน&gt;แผน'!H35+'7.สระใคร รด,คชจ1เดือน&gt;แผน'!H35+'8.สังคม'!H35+'9.ท่าบ่อ'!H35</f>
        <v>0</v>
      </c>
      <c r="I35" s="110">
        <f>+'1.หนองคาย'!I35+'2.เฝ้าไร่ รด,คชจ1เดือน&gt;แผน'!I35+'3.โพธิ์ตาก รด,คชจ1เดือน&gt;แผน'!I35+'4.โพนพิสัย'!I35+'5.รัตนวาปี'!I35+'6.ศรีเชียงใหม่ รด,คชจ1เดือน&gt;แผน'!I35+'7.สระใคร รด,คชจ1เดือน&gt;แผน'!I35+'8.สังคม'!I35+'9.ท่าบ่อ'!I35</f>
        <v>0</v>
      </c>
      <c r="J35" s="110">
        <f>+'1.หนองคาย'!J35+'2.เฝ้าไร่ รด,คชจ1เดือน&gt;แผน'!J35+'3.โพธิ์ตาก รด,คชจ1เดือน&gt;แผน'!J35+'4.โพนพิสัย'!J35+'5.รัตนวาปี'!J35+'6.ศรีเชียงใหม่ รด,คชจ1เดือน&gt;แผน'!J35+'7.สระใคร รด,คชจ1เดือน&gt;แผน'!J35+'8.สังคม'!J35+'9.ท่าบ่อ'!J35</f>
        <v>0</v>
      </c>
      <c r="K35" s="110">
        <f>+'1.หนองคาย'!K35+'2.เฝ้าไร่ รด,คชจ1เดือน&gt;แผน'!K35+'3.โพธิ์ตาก รด,คชจ1เดือน&gt;แผน'!K35+'4.โพนพิสัย'!K35+'5.รัตนวาปี'!K35+'6.ศรีเชียงใหม่ รด,คชจ1เดือน&gt;แผน'!K35+'7.สระใคร รด,คชจ1เดือน&gt;แผน'!K35+'8.สังคม'!K35+'9.ท่าบ่อ'!K35</f>
        <v>0</v>
      </c>
      <c r="L35" s="110">
        <f>+'1.หนองคาย'!L35+'2.เฝ้าไร่ รด,คชจ1เดือน&gt;แผน'!L35+'3.โพธิ์ตาก รด,คชจ1เดือน&gt;แผน'!L35+'4.โพนพิสัย'!L35+'5.รัตนวาปี'!L35+'6.ศรีเชียงใหม่ รด,คชจ1เดือน&gt;แผน'!L35+'7.สระใคร รด,คชจ1เดือน&gt;แผน'!L35+'8.สังคม'!L35+'9.ท่าบ่อ'!L35</f>
        <v>0</v>
      </c>
      <c r="M35" s="110">
        <f>+'1.หนองคาย'!M35+'2.เฝ้าไร่ รด,คชจ1เดือน&gt;แผน'!M35+'3.โพธิ์ตาก รด,คชจ1เดือน&gt;แผน'!M35+'4.โพนพิสัย'!M35+'5.รัตนวาปี'!M35+'6.ศรีเชียงใหม่ รด,คชจ1เดือน&gt;แผน'!M35+'7.สระใคร รด,คชจ1เดือน&gt;แผน'!M35+'8.สังคม'!M35+'9.ท่าบ่อ'!M35</f>
        <v>0</v>
      </c>
      <c r="N35" s="110">
        <f>+'1.หนองคาย'!N35+'2.เฝ้าไร่ รด,คชจ1เดือน&gt;แผน'!N35+'3.โพธิ์ตาก รด,คชจ1เดือน&gt;แผน'!N35+'4.โพนพิสัย'!N35+'5.รัตนวาปี'!N35+'6.ศรีเชียงใหม่ รด,คชจ1เดือน&gt;แผน'!N35+'7.สระใคร รด,คชจ1เดือน&gt;แผน'!N35+'8.สังคม'!N35+'9.ท่าบ่อ'!N35</f>
        <v>0</v>
      </c>
      <c r="O35" s="110">
        <f>+'1.หนองคาย'!O35+'2.เฝ้าไร่ รด,คชจ1เดือน&gt;แผน'!O35+'3.โพธิ์ตาก รด,คชจ1เดือน&gt;แผน'!O35+'4.โพนพิสัย'!O35+'5.รัตนวาปี'!O35+'6.ศรีเชียงใหม่ รด,คชจ1เดือน&gt;แผน'!O35+'7.สระใคร รด,คชจ1เดือน&gt;แผน'!O35+'8.สังคม'!O35+'9.ท่าบ่อ'!O35</f>
        <v>0</v>
      </c>
      <c r="P35" s="110">
        <f>+'1.หนองคาย'!P35+'2.เฝ้าไร่ รด,คชจ1เดือน&gt;แผน'!P35+'3.โพธิ์ตาก รด,คชจ1เดือน&gt;แผน'!P35+'4.โพนพิสัย'!P35+'5.รัตนวาปี'!P35+'6.ศรีเชียงใหม่ รด,คชจ1เดือน&gt;แผน'!P35+'7.สระใคร รด,คชจ1เดือน&gt;แผน'!P35+'8.สังคม'!P35+'9.ท่าบ่อ'!P35</f>
        <v>0</v>
      </c>
      <c r="Q35" s="110">
        <f>+'1.หนองคาย'!Q35+'2.เฝ้าไร่ รด,คชจ1เดือน&gt;แผน'!Q35+'3.โพธิ์ตาก รด,คชจ1เดือน&gt;แผน'!Q35+'4.โพนพิสัย'!Q35+'5.รัตนวาปี'!Q35+'6.ศรีเชียงใหม่ รด,คชจ1เดือน&gt;แผน'!Q35+'7.สระใคร รด,คชจ1เดือน&gt;แผน'!Q35+'8.สังคม'!Q35+'9.ท่าบ่อ'!Q35</f>
        <v>0</v>
      </c>
      <c r="R35" s="110">
        <f>+'1.หนองคาย'!R35+'2.เฝ้าไร่ รด,คชจ1เดือน&gt;แผน'!R35+'3.โพธิ์ตาก รด,คชจ1เดือน&gt;แผน'!R35+'4.โพนพิสัย'!R35+'5.รัตนวาปี'!R35+'6.ศรีเชียงใหม่ รด,คชจ1เดือน&gt;แผน'!R35+'7.สระใคร รด,คชจ1เดือน&gt;แผน'!R35+'8.สังคม'!R35+'9.ท่าบ่อ'!R35</f>
        <v>0</v>
      </c>
      <c r="S35" s="110">
        <f>+'1.หนองคาย'!S35+'2.เฝ้าไร่ รด,คชจ1เดือน&gt;แผน'!S35+'3.โพธิ์ตาก รด,คชจ1เดือน&gt;แผน'!S35+'4.โพนพิสัย'!S35+'5.รัตนวาปี'!S35+'6.ศรีเชียงใหม่ รด,คชจ1เดือน&gt;แผน'!S35+'7.สระใคร รด,คชจ1เดือน&gt;แผน'!S35+'8.สังคม'!S35+'9.ท่าบ่อ'!S35</f>
        <v>0</v>
      </c>
      <c r="T35" s="110">
        <f>+'1.หนองคาย'!T35+'2.เฝ้าไร่ รด,คชจ1เดือน&gt;แผน'!T35+'3.โพธิ์ตาก รด,คชจ1เดือน&gt;แผน'!T35+'4.โพนพิสัย'!T35+'5.รัตนวาปี'!T35+'6.ศรีเชียงใหม่ รด,คชจ1เดือน&gt;แผน'!T35+'7.สระใคร รด,คชจ1เดือน&gt;แผน'!T35+'8.สังคม'!T35+'9.ท่าบ่อ'!T35</f>
        <v>0</v>
      </c>
      <c r="U35" s="110">
        <f>+'1.หนองคาย'!U35+'2.เฝ้าไร่ รด,คชจ1เดือน&gt;แผน'!U35+'3.โพธิ์ตาก รด,คชจ1เดือน&gt;แผน'!U35+'4.โพนพิสัย'!U35+'5.รัตนวาปี'!U35+'6.ศรีเชียงใหม่ รด,คชจ1เดือน&gt;แผน'!U35+'7.สระใคร รด,คชจ1เดือน&gt;แผน'!U35+'8.สังคม'!U35+'9.ท่าบ่อ'!U35</f>
        <v>0</v>
      </c>
      <c r="V35" s="110">
        <f>+'1.หนองคาย'!V35+'2.เฝ้าไร่ รด,คชจ1เดือน&gt;แผน'!V35+'3.โพธิ์ตาก รด,คชจ1เดือน&gt;แผน'!V35+'4.โพนพิสัย'!V35+'5.รัตนวาปี'!V35+'6.ศรีเชียงใหม่ รด,คชจ1เดือน&gt;แผน'!V35+'7.สระใคร รด,คชจ1เดือน&gt;แผน'!V35+'8.สังคม'!V35+'9.ท่าบ่อ'!V35</f>
        <v>0</v>
      </c>
      <c r="W35" s="110">
        <f>+'1.หนองคาย'!W35+'2.เฝ้าไร่ รด,คชจ1เดือน&gt;แผน'!W35+'3.โพธิ์ตาก รด,คชจ1เดือน&gt;แผน'!W35+'4.โพนพิสัย'!W35+'5.รัตนวาปี'!W35+'6.ศรีเชียงใหม่ รด,คชจ1เดือน&gt;แผน'!W35+'7.สระใคร รด,คชจ1เดือน&gt;แผน'!W35+'8.สังคม'!W35+'9.ท่าบ่อ'!W35</f>
        <v>0</v>
      </c>
      <c r="X35" s="110">
        <f>+'1.หนองคาย'!X35+'2.เฝ้าไร่ รด,คชจ1เดือน&gt;แผน'!X35+'3.โพธิ์ตาก รด,คชจ1เดือน&gt;แผน'!X35+'4.โพนพิสัย'!X35+'5.รัตนวาปี'!X35+'6.ศรีเชียงใหม่ รด,คชจ1เดือน&gt;แผน'!X35+'7.สระใคร รด,คชจ1เดือน&gt;แผน'!X35+'8.สังคม'!X35+'9.ท่าบ่อ'!X35</f>
        <v>0</v>
      </c>
      <c r="Y35" s="110">
        <f>+'1.หนองคาย'!Y35+'2.เฝ้าไร่ รด,คชจ1เดือน&gt;แผน'!Y35+'3.โพธิ์ตาก รด,คชจ1เดือน&gt;แผน'!Y35+'4.โพนพิสัย'!Y35+'5.รัตนวาปี'!Y35+'6.ศรีเชียงใหม่ รด,คชจ1เดือน&gt;แผน'!Y35+'7.สระใคร รด,คชจ1เดือน&gt;แผน'!Y35+'8.สังคม'!Y35+'9.ท่าบ่อ'!Y35</f>
        <v>0</v>
      </c>
      <c r="Z35" s="110">
        <f>+'1.หนองคาย'!Z35+'2.เฝ้าไร่ รด,คชจ1เดือน&gt;แผน'!Z35+'3.โพธิ์ตาก รด,คชจ1เดือน&gt;แผน'!Z35+'4.โพนพิสัย'!Z35+'5.รัตนวาปี'!Z35+'6.ศรีเชียงใหม่ รด,คชจ1เดือน&gt;แผน'!Z35+'7.สระใคร รด,คชจ1เดือน&gt;แผน'!Z35+'8.สังคม'!Z35+'9.ท่าบ่อ'!Z35</f>
        <v>0</v>
      </c>
      <c r="AA35" s="110">
        <f>+'1.หนองคาย'!AA35+'2.เฝ้าไร่ รด,คชจ1เดือน&gt;แผน'!AA35+'3.โพธิ์ตาก รด,คชจ1เดือน&gt;แผน'!AA35+'4.โพนพิสัย'!AA35+'5.รัตนวาปี'!AA35+'6.ศรีเชียงใหม่ รด,คชจ1เดือน&gt;แผน'!AA35+'7.สระใคร รด,คชจ1เดือน&gt;แผน'!AA35+'8.สังคม'!AA35+'9.ท่าบ่อ'!AA35</f>
        <v>0</v>
      </c>
      <c r="AB35" s="110">
        <f>+'1.หนองคาย'!AB35+'2.เฝ้าไร่ รด,คชจ1เดือน&gt;แผน'!AB35+'3.โพธิ์ตาก รด,คชจ1เดือน&gt;แผน'!AB35+'4.โพนพิสัย'!AB35+'5.รัตนวาปี'!AB35+'6.ศรีเชียงใหม่ รด,คชจ1เดือน&gt;แผน'!AB35+'7.สระใคร รด,คชจ1เดือน&gt;แผน'!AB35+'8.สังคม'!AB35+'9.ท่าบ่อ'!AB35</f>
        <v>0</v>
      </c>
      <c r="AC35" s="110">
        <f>+'1.หนองคาย'!AC35+'2.เฝ้าไร่ รด,คชจ1เดือน&gt;แผน'!AC35+'3.โพธิ์ตาก รด,คชจ1เดือน&gt;แผน'!AC35+'4.โพนพิสัย'!AC35+'5.รัตนวาปี'!AC35+'6.ศรีเชียงใหม่ รด,คชจ1เดือน&gt;แผน'!AC35+'7.สระใคร รด,คชจ1เดือน&gt;แผน'!AC35+'8.สังคม'!AC35+'9.ท่าบ่อ'!AC35</f>
        <v>0</v>
      </c>
      <c r="AD35" s="110">
        <f t="shared" si="9"/>
        <v>3577243.93</v>
      </c>
      <c r="AE35" s="111">
        <f t="shared" si="10"/>
        <v>5.9816131529663572</v>
      </c>
      <c r="AF35" s="110">
        <f t="shared" si="11"/>
        <v>56226756.07</v>
      </c>
      <c r="AG35" s="111">
        <f t="shared" si="12"/>
        <v>94.018386847033639</v>
      </c>
    </row>
    <row r="36" spans="2:33" ht="24" customHeight="1">
      <c r="B36" s="109"/>
      <c r="C36" s="109"/>
      <c r="D36" s="109" t="s">
        <v>48</v>
      </c>
      <c r="E36" s="110">
        <f>+'1.หนองคาย'!E36+'2.เฝ้าไร่ รด,คชจ1เดือน&gt;แผน'!E36+'3.โพธิ์ตาก รด,คชจ1เดือน&gt;แผน'!E36+'4.โพนพิสัย'!E36+'5.รัตนวาปี'!E36+'6.ศรีเชียงใหม่ รด,คชจ1เดือน&gt;แผน'!E36+'7.สระใคร รด,คชจ1เดือน&gt;แผน'!E36+'8.สังคม'!E36+'9.ท่าบ่อ'!E36</f>
        <v>2466273</v>
      </c>
      <c r="F36" s="110">
        <f>+'1.หนองคาย'!F36+'2.เฝ้าไร่ รด,คชจ1เดือน&gt;แผน'!F36+'3.โพธิ์ตาก รด,คชจ1เดือน&gt;แผน'!F36+'4.โพนพิสัย'!F36+'5.รัตนวาปี'!F36+'6.ศรีเชียงใหม่ รด,คชจ1เดือน&gt;แผน'!F36+'7.สระใคร รด,คชจ1เดือน&gt;แผน'!F36+'8.สังคม'!F36+'9.ท่าบ่อ'!F36</f>
        <v>1308500</v>
      </c>
      <c r="G36" s="110">
        <f>+'1.หนองคาย'!G36+'2.เฝ้าไร่ รด,คชจ1เดือน&gt;แผน'!G36+'3.โพธิ์ตาก รด,คชจ1เดือน&gt;แผน'!G36+'4.โพนพิสัย'!G36+'5.รัตนวาปี'!G36+'6.ศรีเชียงใหม่ รด,คชจ1เดือน&gt;แผน'!G36+'7.สระใคร รด,คชจ1เดือน&gt;แผน'!G36+'8.สังคม'!G36+'9.ท่าบ่อ'!G36</f>
        <v>126500</v>
      </c>
      <c r="H36" s="110">
        <f>+'1.หนองคาย'!H36+'2.เฝ้าไร่ รด,คชจ1เดือน&gt;แผน'!H36+'3.โพธิ์ตาก รด,คชจ1เดือน&gt;แผน'!H36+'4.โพนพิสัย'!H36+'5.รัตนวาปี'!H36+'6.ศรีเชียงใหม่ รด,คชจ1เดือน&gt;แผน'!H36+'7.สระใคร รด,คชจ1เดือน&gt;แผน'!H36+'8.สังคม'!H36+'9.ท่าบ่อ'!H36</f>
        <v>0</v>
      </c>
      <c r="I36" s="110">
        <f>+'1.หนองคาย'!I36+'2.เฝ้าไร่ รด,คชจ1เดือน&gt;แผน'!I36+'3.โพธิ์ตาก รด,คชจ1เดือน&gt;แผน'!I36+'4.โพนพิสัย'!I36+'5.รัตนวาปี'!I36+'6.ศรีเชียงใหม่ รด,คชจ1เดือน&gt;แผน'!I36+'7.สระใคร รด,คชจ1เดือน&gt;แผน'!I36+'8.สังคม'!I36+'9.ท่าบ่อ'!I36</f>
        <v>0</v>
      </c>
      <c r="J36" s="110">
        <f>+'1.หนองคาย'!J36+'2.เฝ้าไร่ รด,คชจ1เดือน&gt;แผน'!J36+'3.โพธิ์ตาก รด,คชจ1เดือน&gt;แผน'!J36+'4.โพนพิสัย'!J36+'5.รัตนวาปี'!J36+'6.ศรีเชียงใหม่ รด,คชจ1เดือน&gt;แผน'!J36+'7.สระใคร รด,คชจ1เดือน&gt;แผน'!J36+'8.สังคม'!J36+'9.ท่าบ่อ'!J36</f>
        <v>0</v>
      </c>
      <c r="K36" s="110">
        <f>+'1.หนองคาย'!K36+'2.เฝ้าไร่ รด,คชจ1เดือน&gt;แผน'!K36+'3.โพธิ์ตาก รด,คชจ1เดือน&gt;แผน'!K36+'4.โพนพิสัย'!K36+'5.รัตนวาปี'!K36+'6.ศรีเชียงใหม่ รด,คชจ1เดือน&gt;แผน'!K36+'7.สระใคร รด,คชจ1เดือน&gt;แผน'!K36+'8.สังคม'!K36+'9.ท่าบ่อ'!K36</f>
        <v>0</v>
      </c>
      <c r="L36" s="110">
        <f>+'1.หนองคาย'!L36+'2.เฝ้าไร่ รด,คชจ1เดือน&gt;แผน'!L36+'3.โพธิ์ตาก รด,คชจ1เดือน&gt;แผน'!L36+'4.โพนพิสัย'!L36+'5.รัตนวาปี'!L36+'6.ศรีเชียงใหม่ รด,คชจ1เดือน&gt;แผน'!L36+'7.สระใคร รด,คชจ1เดือน&gt;แผน'!L36+'8.สังคม'!L36+'9.ท่าบ่อ'!L36</f>
        <v>0</v>
      </c>
      <c r="M36" s="110">
        <f>+'1.หนองคาย'!M36+'2.เฝ้าไร่ รด,คชจ1เดือน&gt;แผน'!M36+'3.โพธิ์ตาก รด,คชจ1เดือน&gt;แผน'!M36+'4.โพนพิสัย'!M36+'5.รัตนวาปี'!M36+'6.ศรีเชียงใหม่ รด,คชจ1เดือน&gt;แผน'!M36+'7.สระใคร รด,คชจ1เดือน&gt;แผน'!M36+'8.สังคม'!M36+'9.ท่าบ่อ'!M36</f>
        <v>0</v>
      </c>
      <c r="N36" s="110">
        <f>+'1.หนองคาย'!N36+'2.เฝ้าไร่ รด,คชจ1เดือน&gt;แผน'!N36+'3.โพธิ์ตาก รด,คชจ1เดือน&gt;แผน'!N36+'4.โพนพิสัย'!N36+'5.รัตนวาปี'!N36+'6.ศรีเชียงใหม่ รด,คชจ1เดือน&gt;แผน'!N36+'7.สระใคร รด,คชจ1เดือน&gt;แผน'!N36+'8.สังคม'!N36+'9.ท่าบ่อ'!N36</f>
        <v>0</v>
      </c>
      <c r="O36" s="110">
        <f>+'1.หนองคาย'!O36+'2.เฝ้าไร่ รด,คชจ1เดือน&gt;แผน'!O36+'3.โพธิ์ตาก รด,คชจ1เดือน&gt;แผน'!O36+'4.โพนพิสัย'!O36+'5.รัตนวาปี'!O36+'6.ศรีเชียงใหม่ รด,คชจ1เดือน&gt;แผน'!O36+'7.สระใคร รด,คชจ1เดือน&gt;แผน'!O36+'8.สังคม'!O36+'9.ท่าบ่อ'!O36</f>
        <v>0</v>
      </c>
      <c r="P36" s="110">
        <f>+'1.หนองคาย'!P36+'2.เฝ้าไร่ รด,คชจ1เดือน&gt;แผน'!P36+'3.โพธิ์ตาก รด,คชจ1เดือน&gt;แผน'!P36+'4.โพนพิสัย'!P36+'5.รัตนวาปี'!P36+'6.ศรีเชียงใหม่ รด,คชจ1เดือน&gt;แผน'!P36+'7.สระใคร รด,คชจ1เดือน&gt;แผน'!P36+'8.สังคม'!P36+'9.ท่าบ่อ'!P36</f>
        <v>0</v>
      </c>
      <c r="Q36" s="110">
        <f>+'1.หนองคาย'!Q36+'2.เฝ้าไร่ รด,คชจ1เดือน&gt;แผน'!Q36+'3.โพธิ์ตาก รด,คชจ1เดือน&gt;แผน'!Q36+'4.โพนพิสัย'!Q36+'5.รัตนวาปี'!Q36+'6.ศรีเชียงใหม่ รด,คชจ1เดือน&gt;แผน'!Q36+'7.สระใคร รด,คชจ1เดือน&gt;แผน'!Q36+'8.สังคม'!Q36+'9.ท่าบ่อ'!Q36</f>
        <v>0</v>
      </c>
      <c r="R36" s="110">
        <f>+'1.หนองคาย'!R36+'2.เฝ้าไร่ รด,คชจ1เดือน&gt;แผน'!R36+'3.โพธิ์ตาก รด,คชจ1เดือน&gt;แผน'!R36+'4.โพนพิสัย'!R36+'5.รัตนวาปี'!R36+'6.ศรีเชียงใหม่ รด,คชจ1เดือน&gt;แผน'!R36+'7.สระใคร รด,คชจ1เดือน&gt;แผน'!R36+'8.สังคม'!R36+'9.ท่าบ่อ'!R36</f>
        <v>0</v>
      </c>
      <c r="S36" s="110">
        <f>+'1.หนองคาย'!S36+'2.เฝ้าไร่ รด,คชจ1เดือน&gt;แผน'!S36+'3.โพธิ์ตาก รด,คชจ1เดือน&gt;แผน'!S36+'4.โพนพิสัย'!S36+'5.รัตนวาปี'!S36+'6.ศรีเชียงใหม่ รด,คชจ1เดือน&gt;แผน'!S36+'7.สระใคร รด,คชจ1เดือน&gt;แผน'!S36+'8.สังคม'!S36+'9.ท่าบ่อ'!S36</f>
        <v>0</v>
      </c>
      <c r="T36" s="110">
        <f>+'1.หนองคาย'!T36+'2.เฝ้าไร่ รด,คชจ1เดือน&gt;แผน'!T36+'3.โพธิ์ตาก รด,คชจ1เดือน&gt;แผน'!T36+'4.โพนพิสัย'!T36+'5.รัตนวาปี'!T36+'6.ศรีเชียงใหม่ รด,คชจ1เดือน&gt;แผน'!T36+'7.สระใคร รด,คชจ1เดือน&gt;แผน'!T36+'8.สังคม'!T36+'9.ท่าบ่อ'!T36</f>
        <v>0</v>
      </c>
      <c r="U36" s="110">
        <f>+'1.หนองคาย'!U36+'2.เฝ้าไร่ รด,คชจ1เดือน&gt;แผน'!U36+'3.โพธิ์ตาก รด,คชจ1เดือน&gt;แผน'!U36+'4.โพนพิสัย'!U36+'5.รัตนวาปี'!U36+'6.ศรีเชียงใหม่ รด,คชจ1เดือน&gt;แผน'!U36+'7.สระใคร รด,คชจ1เดือน&gt;แผน'!U36+'8.สังคม'!U36+'9.ท่าบ่อ'!U36</f>
        <v>0</v>
      </c>
      <c r="V36" s="110">
        <f>+'1.หนองคาย'!V36+'2.เฝ้าไร่ รด,คชจ1เดือน&gt;แผน'!V36+'3.โพธิ์ตาก รด,คชจ1เดือน&gt;แผน'!V36+'4.โพนพิสัย'!V36+'5.รัตนวาปี'!V36+'6.ศรีเชียงใหม่ รด,คชจ1เดือน&gt;แผน'!V36+'7.สระใคร รด,คชจ1เดือน&gt;แผน'!V36+'8.สังคม'!V36+'9.ท่าบ่อ'!V36</f>
        <v>0</v>
      </c>
      <c r="W36" s="110">
        <f>+'1.หนองคาย'!W36+'2.เฝ้าไร่ รด,คชจ1เดือน&gt;แผน'!W36+'3.โพธิ์ตาก รด,คชจ1เดือน&gt;แผน'!W36+'4.โพนพิสัย'!W36+'5.รัตนวาปี'!W36+'6.ศรีเชียงใหม่ รด,คชจ1เดือน&gt;แผน'!W36+'7.สระใคร รด,คชจ1เดือน&gt;แผน'!W36+'8.สังคม'!W36+'9.ท่าบ่อ'!W36</f>
        <v>0</v>
      </c>
      <c r="X36" s="110">
        <f>+'1.หนองคาย'!X36+'2.เฝ้าไร่ รด,คชจ1เดือน&gt;แผน'!X36+'3.โพธิ์ตาก รด,คชจ1เดือน&gt;แผน'!X36+'4.โพนพิสัย'!X36+'5.รัตนวาปี'!X36+'6.ศรีเชียงใหม่ รด,คชจ1เดือน&gt;แผน'!X36+'7.สระใคร รด,คชจ1เดือน&gt;แผน'!X36+'8.สังคม'!X36+'9.ท่าบ่อ'!X36</f>
        <v>0</v>
      </c>
      <c r="Y36" s="110">
        <f>+'1.หนองคาย'!Y36+'2.เฝ้าไร่ รด,คชจ1เดือน&gt;แผน'!Y36+'3.โพธิ์ตาก รด,คชจ1เดือน&gt;แผน'!Y36+'4.โพนพิสัย'!Y36+'5.รัตนวาปี'!Y36+'6.ศรีเชียงใหม่ รด,คชจ1เดือน&gt;แผน'!Y36+'7.สระใคร รด,คชจ1เดือน&gt;แผน'!Y36+'8.สังคม'!Y36+'9.ท่าบ่อ'!Y36</f>
        <v>0</v>
      </c>
      <c r="Z36" s="110">
        <f>+'1.หนองคาย'!Z36+'2.เฝ้าไร่ รด,คชจ1เดือน&gt;แผน'!Z36+'3.โพธิ์ตาก รด,คชจ1เดือน&gt;แผน'!Z36+'4.โพนพิสัย'!Z36+'5.รัตนวาปี'!Z36+'6.ศรีเชียงใหม่ รด,คชจ1เดือน&gt;แผน'!Z36+'7.สระใคร รด,คชจ1เดือน&gt;แผน'!Z36+'8.สังคม'!Z36+'9.ท่าบ่อ'!Z36</f>
        <v>0</v>
      </c>
      <c r="AA36" s="110">
        <f>+'1.หนองคาย'!AA36+'2.เฝ้าไร่ รด,คชจ1เดือน&gt;แผน'!AA36+'3.โพธิ์ตาก รด,คชจ1เดือน&gt;แผน'!AA36+'4.โพนพิสัย'!AA36+'5.รัตนวาปี'!AA36+'6.ศรีเชียงใหม่ รด,คชจ1เดือน&gt;แผน'!AA36+'7.สระใคร รด,คชจ1เดือน&gt;แผน'!AA36+'8.สังคม'!AA36+'9.ท่าบ่อ'!AA36</f>
        <v>0</v>
      </c>
      <c r="AB36" s="110">
        <f>+'1.หนองคาย'!AB36+'2.เฝ้าไร่ รด,คชจ1เดือน&gt;แผน'!AB36+'3.โพธิ์ตาก รด,คชจ1เดือน&gt;แผน'!AB36+'4.โพนพิสัย'!AB36+'5.รัตนวาปี'!AB36+'6.ศรีเชียงใหม่ รด,คชจ1เดือน&gt;แผน'!AB36+'7.สระใคร รด,คชจ1เดือน&gt;แผน'!AB36+'8.สังคม'!AB36+'9.ท่าบ่อ'!AB36</f>
        <v>0</v>
      </c>
      <c r="AC36" s="110">
        <f>+'1.หนองคาย'!AC36+'2.เฝ้าไร่ รด,คชจ1เดือน&gt;แผน'!AC36+'3.โพธิ์ตาก รด,คชจ1เดือน&gt;แผน'!AC36+'4.โพนพิสัย'!AC36+'5.รัตนวาปี'!AC36+'6.ศรีเชียงใหม่ รด,คชจ1เดือน&gt;แผน'!AC36+'7.สระใคร รด,คชจ1เดือน&gt;แผน'!AC36+'8.สังคม'!AC36+'9.ท่าบ่อ'!AC36</f>
        <v>0</v>
      </c>
      <c r="AD36" s="110">
        <f t="shared" si="9"/>
        <v>1435000</v>
      </c>
      <c r="AE36" s="111">
        <f t="shared" si="10"/>
        <v>58.184961681046666</v>
      </c>
      <c r="AF36" s="110">
        <f t="shared" si="11"/>
        <v>1031273</v>
      </c>
      <c r="AG36" s="111">
        <f t="shared" si="12"/>
        <v>41.815038318953334</v>
      </c>
    </row>
    <row r="37" spans="2:33" ht="24" customHeight="1">
      <c r="B37" s="109"/>
      <c r="C37" s="109"/>
      <c r="D37" s="109" t="s">
        <v>50</v>
      </c>
      <c r="E37" s="110">
        <f>+'1.หนองคาย'!E37+'2.เฝ้าไร่ รด,คชจ1เดือน&gt;แผน'!E37+'3.โพธิ์ตาก รด,คชจ1เดือน&gt;แผน'!E37+'4.โพนพิสัย'!E37+'5.รัตนวาปี'!E37+'6.ศรีเชียงใหม่ รด,คชจ1เดือน&gt;แผน'!E37+'7.สระใคร รด,คชจ1เดือน&gt;แผน'!E37+'8.สังคม'!E37+'9.ท่าบ่อ'!E37</f>
        <v>282033712</v>
      </c>
      <c r="F37" s="110">
        <f>+'1.หนองคาย'!F37+'2.เฝ้าไร่ รด,คชจ1เดือน&gt;แผน'!F37+'3.โพธิ์ตาก รด,คชจ1เดือน&gt;แผน'!F37+'4.โพนพิสัย'!F37+'5.รัตนวาปี'!F37+'6.ศรีเชียงใหม่ รด,คชจ1เดือน&gt;แผน'!F37+'7.สระใคร รด,คชจ1เดือน&gt;แผน'!F37+'8.สังคม'!F37+'9.ท่าบ่อ'!F37</f>
        <v>23418842.5</v>
      </c>
      <c r="G37" s="110">
        <f>+'1.หนองคาย'!G37+'2.เฝ้าไร่ รด,คชจ1เดือน&gt;แผน'!G37+'3.โพธิ์ตาก รด,คชจ1เดือน&gt;แผน'!G37+'4.โพนพิสัย'!G37+'5.รัตนวาปี'!G37+'6.ศรีเชียงใหม่ รด,คชจ1เดือน&gt;แผน'!G37+'7.สระใคร รด,คชจ1เดือน&gt;แผน'!G37+'8.สังคม'!G37+'9.ท่าบ่อ'!G37</f>
        <v>132850</v>
      </c>
      <c r="H37" s="110">
        <f>+'1.หนองคาย'!H37+'2.เฝ้าไร่ รด,คชจ1เดือน&gt;แผน'!H37+'3.โพธิ์ตาก รด,คชจ1เดือน&gt;แผน'!H37+'4.โพนพิสัย'!H37+'5.รัตนวาปี'!H37+'6.ศรีเชียงใหม่ รด,คชจ1เดือน&gt;แผน'!H37+'7.สระใคร รด,คชจ1เดือน&gt;แผน'!H37+'8.สังคม'!H37+'9.ท่าบ่อ'!H37</f>
        <v>0</v>
      </c>
      <c r="I37" s="110">
        <f>+'1.หนองคาย'!I37+'2.เฝ้าไร่ รด,คชจ1เดือน&gt;แผน'!I37+'3.โพธิ์ตาก รด,คชจ1เดือน&gt;แผน'!I37+'4.โพนพิสัย'!I37+'5.รัตนวาปี'!I37+'6.ศรีเชียงใหม่ รด,คชจ1เดือน&gt;แผน'!I37+'7.สระใคร รด,คชจ1เดือน&gt;แผน'!I37+'8.สังคม'!I37+'9.ท่าบ่อ'!I37</f>
        <v>0</v>
      </c>
      <c r="J37" s="110">
        <f>+'1.หนองคาย'!J37+'2.เฝ้าไร่ รด,คชจ1เดือน&gt;แผน'!J37+'3.โพธิ์ตาก รด,คชจ1เดือน&gt;แผน'!J37+'4.โพนพิสัย'!J37+'5.รัตนวาปี'!J37+'6.ศรีเชียงใหม่ รด,คชจ1เดือน&gt;แผน'!J37+'7.สระใคร รด,คชจ1เดือน&gt;แผน'!J37+'8.สังคม'!J37+'9.ท่าบ่อ'!J37</f>
        <v>0</v>
      </c>
      <c r="K37" s="110">
        <f>+'1.หนองคาย'!K37+'2.เฝ้าไร่ รด,คชจ1เดือน&gt;แผน'!K37+'3.โพธิ์ตาก รด,คชจ1เดือน&gt;แผน'!K37+'4.โพนพิสัย'!K37+'5.รัตนวาปี'!K37+'6.ศรีเชียงใหม่ รด,คชจ1เดือน&gt;แผน'!K37+'7.สระใคร รด,คชจ1เดือน&gt;แผน'!K37+'8.สังคม'!K37+'9.ท่าบ่อ'!K37</f>
        <v>0</v>
      </c>
      <c r="L37" s="110">
        <f>+'1.หนองคาย'!L37+'2.เฝ้าไร่ รด,คชจ1เดือน&gt;แผน'!L37+'3.โพธิ์ตาก รด,คชจ1เดือน&gt;แผน'!L37+'4.โพนพิสัย'!L37+'5.รัตนวาปี'!L37+'6.ศรีเชียงใหม่ รด,คชจ1เดือน&gt;แผน'!L37+'7.สระใคร รด,คชจ1เดือน&gt;แผน'!L37+'8.สังคม'!L37+'9.ท่าบ่อ'!L37</f>
        <v>0</v>
      </c>
      <c r="M37" s="110">
        <f>+'1.หนองคาย'!M37+'2.เฝ้าไร่ รด,คชจ1เดือน&gt;แผน'!M37+'3.โพธิ์ตาก รด,คชจ1เดือน&gt;แผน'!M37+'4.โพนพิสัย'!M37+'5.รัตนวาปี'!M37+'6.ศรีเชียงใหม่ รด,คชจ1เดือน&gt;แผน'!M37+'7.สระใคร รด,คชจ1เดือน&gt;แผน'!M37+'8.สังคม'!M37+'9.ท่าบ่อ'!M37</f>
        <v>0</v>
      </c>
      <c r="N37" s="110">
        <f>+'1.หนองคาย'!N37+'2.เฝ้าไร่ รด,คชจ1เดือน&gt;แผน'!N37+'3.โพธิ์ตาก รด,คชจ1เดือน&gt;แผน'!N37+'4.โพนพิสัย'!N37+'5.รัตนวาปี'!N37+'6.ศรีเชียงใหม่ รด,คชจ1เดือน&gt;แผน'!N37+'7.สระใคร รด,คชจ1เดือน&gt;แผน'!N37+'8.สังคม'!N37+'9.ท่าบ่อ'!N37</f>
        <v>0</v>
      </c>
      <c r="O37" s="110">
        <f>+'1.หนองคาย'!O37+'2.เฝ้าไร่ รด,คชจ1เดือน&gt;แผน'!O37+'3.โพธิ์ตาก รด,คชจ1เดือน&gt;แผน'!O37+'4.โพนพิสัย'!O37+'5.รัตนวาปี'!O37+'6.ศรีเชียงใหม่ รด,คชจ1เดือน&gt;แผน'!O37+'7.สระใคร รด,คชจ1เดือน&gt;แผน'!O37+'8.สังคม'!O37+'9.ท่าบ่อ'!O37</f>
        <v>0</v>
      </c>
      <c r="P37" s="110">
        <f>+'1.หนองคาย'!P37+'2.เฝ้าไร่ รด,คชจ1เดือน&gt;แผน'!P37+'3.โพธิ์ตาก รด,คชจ1เดือน&gt;แผน'!P37+'4.โพนพิสัย'!P37+'5.รัตนวาปี'!P37+'6.ศรีเชียงใหม่ รด,คชจ1เดือน&gt;แผน'!P37+'7.สระใคร รด,คชจ1เดือน&gt;แผน'!P37+'8.สังคม'!P37+'9.ท่าบ่อ'!P37</f>
        <v>0</v>
      </c>
      <c r="Q37" s="110">
        <f>+'1.หนองคาย'!Q37+'2.เฝ้าไร่ รด,คชจ1เดือน&gt;แผน'!Q37+'3.โพธิ์ตาก รด,คชจ1เดือน&gt;แผน'!Q37+'4.โพนพิสัย'!Q37+'5.รัตนวาปี'!Q37+'6.ศรีเชียงใหม่ รด,คชจ1เดือน&gt;แผน'!Q37+'7.สระใคร รด,คชจ1เดือน&gt;แผน'!Q37+'8.สังคม'!Q37+'9.ท่าบ่อ'!Q37</f>
        <v>0</v>
      </c>
      <c r="R37" s="110">
        <f>+'1.หนองคาย'!R37+'2.เฝ้าไร่ รด,คชจ1เดือน&gt;แผน'!R37+'3.โพธิ์ตาก รด,คชจ1เดือน&gt;แผน'!R37+'4.โพนพิสัย'!R37+'5.รัตนวาปี'!R37+'6.ศรีเชียงใหม่ รด,คชจ1เดือน&gt;แผน'!R37+'7.สระใคร รด,คชจ1เดือน&gt;แผน'!R37+'8.สังคม'!R37+'9.ท่าบ่อ'!R37</f>
        <v>0</v>
      </c>
      <c r="S37" s="110">
        <f>+'1.หนองคาย'!S37+'2.เฝ้าไร่ รด,คชจ1เดือน&gt;แผน'!S37+'3.โพธิ์ตาก รด,คชจ1เดือน&gt;แผน'!S37+'4.โพนพิสัย'!S37+'5.รัตนวาปี'!S37+'6.ศรีเชียงใหม่ รด,คชจ1เดือน&gt;แผน'!S37+'7.สระใคร รด,คชจ1เดือน&gt;แผน'!S37+'8.สังคม'!S37+'9.ท่าบ่อ'!S37</f>
        <v>0</v>
      </c>
      <c r="T37" s="110">
        <f>+'1.หนองคาย'!T37+'2.เฝ้าไร่ รด,คชจ1เดือน&gt;แผน'!T37+'3.โพธิ์ตาก รด,คชจ1เดือน&gt;แผน'!T37+'4.โพนพิสัย'!T37+'5.รัตนวาปี'!T37+'6.ศรีเชียงใหม่ รด,คชจ1เดือน&gt;แผน'!T37+'7.สระใคร รด,คชจ1เดือน&gt;แผน'!T37+'8.สังคม'!T37+'9.ท่าบ่อ'!T37</f>
        <v>0</v>
      </c>
      <c r="U37" s="110">
        <f>+'1.หนองคาย'!U37+'2.เฝ้าไร่ รด,คชจ1เดือน&gt;แผน'!U37+'3.โพธิ์ตาก รด,คชจ1เดือน&gt;แผน'!U37+'4.โพนพิสัย'!U37+'5.รัตนวาปี'!U37+'6.ศรีเชียงใหม่ รด,คชจ1เดือน&gt;แผน'!U37+'7.สระใคร รด,คชจ1เดือน&gt;แผน'!U37+'8.สังคม'!U37+'9.ท่าบ่อ'!U37</f>
        <v>0</v>
      </c>
      <c r="V37" s="110">
        <f>+'1.หนองคาย'!V37+'2.เฝ้าไร่ รด,คชจ1เดือน&gt;แผน'!V37+'3.โพธิ์ตาก รด,คชจ1เดือน&gt;แผน'!V37+'4.โพนพิสัย'!V37+'5.รัตนวาปี'!V37+'6.ศรีเชียงใหม่ รด,คชจ1เดือน&gt;แผน'!V37+'7.สระใคร รด,คชจ1เดือน&gt;แผน'!V37+'8.สังคม'!V37+'9.ท่าบ่อ'!V37</f>
        <v>0</v>
      </c>
      <c r="W37" s="110">
        <f>+'1.หนองคาย'!W37+'2.เฝ้าไร่ รด,คชจ1เดือน&gt;แผน'!W37+'3.โพธิ์ตาก รด,คชจ1เดือน&gt;แผน'!W37+'4.โพนพิสัย'!W37+'5.รัตนวาปี'!W37+'6.ศรีเชียงใหม่ รด,คชจ1เดือน&gt;แผน'!W37+'7.สระใคร รด,คชจ1เดือน&gt;แผน'!W37+'8.สังคม'!W37+'9.ท่าบ่อ'!W37</f>
        <v>0</v>
      </c>
      <c r="X37" s="110">
        <f>+'1.หนองคาย'!X37+'2.เฝ้าไร่ รด,คชจ1เดือน&gt;แผน'!X37+'3.โพธิ์ตาก รด,คชจ1เดือน&gt;แผน'!X37+'4.โพนพิสัย'!X37+'5.รัตนวาปี'!X37+'6.ศรีเชียงใหม่ รด,คชจ1เดือน&gt;แผน'!X37+'7.สระใคร รด,คชจ1เดือน&gt;แผน'!X37+'8.สังคม'!X37+'9.ท่าบ่อ'!X37</f>
        <v>0</v>
      </c>
      <c r="Y37" s="110">
        <f>+'1.หนองคาย'!Y37+'2.เฝ้าไร่ รด,คชจ1เดือน&gt;แผน'!Y37+'3.โพธิ์ตาก รด,คชจ1เดือน&gt;แผน'!Y37+'4.โพนพิสัย'!Y37+'5.รัตนวาปี'!Y37+'6.ศรีเชียงใหม่ รด,คชจ1เดือน&gt;แผน'!Y37+'7.สระใคร รด,คชจ1เดือน&gt;แผน'!Y37+'8.สังคม'!Y37+'9.ท่าบ่อ'!Y37</f>
        <v>0</v>
      </c>
      <c r="Z37" s="110">
        <f>+'1.หนองคาย'!Z37+'2.เฝ้าไร่ รด,คชจ1เดือน&gt;แผน'!Z37+'3.โพธิ์ตาก รด,คชจ1เดือน&gt;แผน'!Z37+'4.โพนพิสัย'!Z37+'5.รัตนวาปี'!Z37+'6.ศรีเชียงใหม่ รด,คชจ1เดือน&gt;แผน'!Z37+'7.สระใคร รด,คชจ1เดือน&gt;แผน'!Z37+'8.สังคม'!Z37+'9.ท่าบ่อ'!Z37</f>
        <v>0</v>
      </c>
      <c r="AA37" s="110">
        <f>+'1.หนองคาย'!AA37+'2.เฝ้าไร่ รด,คชจ1เดือน&gt;แผน'!AA37+'3.โพธิ์ตาก รด,คชจ1เดือน&gt;แผน'!AA37+'4.โพนพิสัย'!AA37+'5.รัตนวาปี'!AA37+'6.ศรีเชียงใหม่ รด,คชจ1เดือน&gt;แผน'!AA37+'7.สระใคร รด,คชจ1เดือน&gt;แผน'!AA37+'8.สังคม'!AA37+'9.ท่าบ่อ'!AA37</f>
        <v>0</v>
      </c>
      <c r="AB37" s="110">
        <f>+'1.หนองคาย'!AB37+'2.เฝ้าไร่ รด,คชจ1เดือน&gt;แผน'!AB37+'3.โพธิ์ตาก รด,คชจ1เดือน&gt;แผน'!AB37+'4.โพนพิสัย'!AB37+'5.รัตนวาปี'!AB37+'6.ศรีเชียงใหม่ รด,คชจ1เดือน&gt;แผน'!AB37+'7.สระใคร รด,คชจ1เดือน&gt;แผน'!AB37+'8.สังคม'!AB37+'9.ท่าบ่อ'!AB37</f>
        <v>0</v>
      </c>
      <c r="AC37" s="110">
        <f>+'1.หนองคาย'!AC37+'2.เฝ้าไร่ รด,คชจ1เดือน&gt;แผน'!AC37+'3.โพธิ์ตาก รด,คชจ1เดือน&gt;แผน'!AC37+'4.โพนพิสัย'!AC37+'5.รัตนวาปี'!AC37+'6.ศรีเชียงใหม่ รด,คชจ1เดือน&gt;แผน'!AC37+'7.สระใคร รด,คชจ1เดือน&gt;แผน'!AC37+'8.สังคม'!AC37+'9.ท่าบ่อ'!AC37</f>
        <v>0</v>
      </c>
      <c r="AD37" s="110">
        <f t="shared" si="9"/>
        <v>23551692.5</v>
      </c>
      <c r="AE37" s="111">
        <f t="shared" si="10"/>
        <v>8.3506657175791812</v>
      </c>
      <c r="AF37" s="110">
        <f t="shared" si="11"/>
        <v>258482019.5</v>
      </c>
      <c r="AG37" s="111">
        <f t="shared" si="12"/>
        <v>91.649334282420824</v>
      </c>
    </row>
    <row r="38" spans="2:33" ht="24" customHeight="1">
      <c r="B38" s="109"/>
      <c r="C38" s="109"/>
      <c r="D38" s="109" t="s">
        <v>52</v>
      </c>
      <c r="E38" s="110">
        <f>+'1.หนองคาย'!E38+'2.เฝ้าไร่ รด,คชจ1เดือน&gt;แผน'!E38+'3.โพธิ์ตาก รด,คชจ1เดือน&gt;แผน'!E38+'4.โพนพิสัย'!E38+'5.รัตนวาปี'!E38+'6.ศรีเชียงใหม่ รด,คชจ1เดือน&gt;แผน'!E38+'7.สระใคร รด,คชจ1เดือน&gt;แผน'!E38+'8.สังคม'!E38+'9.ท่าบ่อ'!E38</f>
        <v>30500000</v>
      </c>
      <c r="F38" s="110">
        <f>+'1.หนองคาย'!F38+'2.เฝ้าไร่ รด,คชจ1เดือน&gt;แผน'!F38+'3.โพธิ์ตาก รด,คชจ1เดือน&gt;แผน'!F38+'4.โพนพิสัย'!F38+'5.รัตนวาปี'!F38+'6.ศรีเชียงใหม่ รด,คชจ1เดือน&gt;แผน'!F38+'7.สระใคร รด,คชจ1เดือน&gt;แผน'!F38+'8.สังคม'!F38+'9.ท่าบ่อ'!F38</f>
        <v>643751</v>
      </c>
      <c r="G38" s="110">
        <f>+'1.หนองคาย'!G38+'2.เฝ้าไร่ รด,คชจ1เดือน&gt;แผน'!G38+'3.โพธิ์ตาก รด,คชจ1เดือน&gt;แผน'!G38+'4.โพนพิสัย'!G38+'5.รัตนวาปี'!G38+'6.ศรีเชียงใหม่ รด,คชจ1เดือน&gt;แผน'!G38+'7.สระใคร รด,คชจ1เดือน&gt;แผน'!G38+'8.สังคม'!G38+'9.ท่าบ่อ'!G38</f>
        <v>0</v>
      </c>
      <c r="H38" s="110">
        <f>+'1.หนองคาย'!H38+'2.เฝ้าไร่ รด,คชจ1เดือน&gt;แผน'!H38+'3.โพธิ์ตาก รด,คชจ1เดือน&gt;แผน'!H38+'4.โพนพิสัย'!H38+'5.รัตนวาปี'!H38+'6.ศรีเชียงใหม่ รด,คชจ1เดือน&gt;แผน'!H38+'7.สระใคร รด,คชจ1เดือน&gt;แผน'!H38+'8.สังคม'!H38+'9.ท่าบ่อ'!H38</f>
        <v>0</v>
      </c>
      <c r="I38" s="110">
        <f>+'1.หนองคาย'!I38+'2.เฝ้าไร่ รด,คชจ1เดือน&gt;แผน'!I38+'3.โพธิ์ตาก รด,คชจ1เดือน&gt;แผน'!I38+'4.โพนพิสัย'!I38+'5.รัตนวาปี'!I38+'6.ศรีเชียงใหม่ รด,คชจ1เดือน&gt;แผน'!I38+'7.สระใคร รด,คชจ1เดือน&gt;แผน'!I38+'8.สังคม'!I38+'9.ท่าบ่อ'!I38</f>
        <v>0</v>
      </c>
      <c r="J38" s="110">
        <f>+'1.หนองคาย'!J38+'2.เฝ้าไร่ รด,คชจ1เดือน&gt;แผน'!J38+'3.โพธิ์ตาก รด,คชจ1เดือน&gt;แผน'!J38+'4.โพนพิสัย'!J38+'5.รัตนวาปี'!J38+'6.ศรีเชียงใหม่ รด,คชจ1เดือน&gt;แผน'!J38+'7.สระใคร รด,คชจ1เดือน&gt;แผน'!J38+'8.สังคม'!J38+'9.ท่าบ่อ'!J38</f>
        <v>0</v>
      </c>
      <c r="K38" s="110">
        <f>+'1.หนองคาย'!K38+'2.เฝ้าไร่ รด,คชจ1เดือน&gt;แผน'!K38+'3.โพธิ์ตาก รด,คชจ1เดือน&gt;แผน'!K38+'4.โพนพิสัย'!K38+'5.รัตนวาปี'!K38+'6.ศรีเชียงใหม่ รด,คชจ1เดือน&gt;แผน'!K38+'7.สระใคร รด,คชจ1เดือน&gt;แผน'!K38+'8.สังคม'!K38+'9.ท่าบ่อ'!K38</f>
        <v>0</v>
      </c>
      <c r="L38" s="110">
        <f>+'1.หนองคาย'!L38+'2.เฝ้าไร่ รด,คชจ1เดือน&gt;แผน'!L38+'3.โพธิ์ตาก รด,คชจ1เดือน&gt;แผน'!L38+'4.โพนพิสัย'!L38+'5.รัตนวาปี'!L38+'6.ศรีเชียงใหม่ รด,คชจ1เดือน&gt;แผน'!L38+'7.สระใคร รด,คชจ1เดือน&gt;แผน'!L38+'8.สังคม'!L38+'9.ท่าบ่อ'!L38</f>
        <v>0</v>
      </c>
      <c r="M38" s="110">
        <f>+'1.หนองคาย'!M38+'2.เฝ้าไร่ รด,คชจ1เดือน&gt;แผน'!M38+'3.โพธิ์ตาก รด,คชจ1เดือน&gt;แผน'!M38+'4.โพนพิสัย'!M38+'5.รัตนวาปี'!M38+'6.ศรีเชียงใหม่ รด,คชจ1เดือน&gt;แผน'!M38+'7.สระใคร รด,คชจ1เดือน&gt;แผน'!M38+'8.สังคม'!M38+'9.ท่าบ่อ'!M38</f>
        <v>0</v>
      </c>
      <c r="N38" s="110">
        <f>+'1.หนองคาย'!N38+'2.เฝ้าไร่ รด,คชจ1เดือน&gt;แผน'!N38+'3.โพธิ์ตาก รด,คชจ1เดือน&gt;แผน'!N38+'4.โพนพิสัย'!N38+'5.รัตนวาปี'!N38+'6.ศรีเชียงใหม่ รด,คชจ1เดือน&gt;แผน'!N38+'7.สระใคร รด,คชจ1เดือน&gt;แผน'!N38+'8.สังคม'!N38+'9.ท่าบ่อ'!N38</f>
        <v>0</v>
      </c>
      <c r="O38" s="110">
        <f>+'1.หนองคาย'!O38+'2.เฝ้าไร่ รด,คชจ1เดือน&gt;แผน'!O38+'3.โพธิ์ตาก รด,คชจ1เดือน&gt;แผน'!O38+'4.โพนพิสัย'!O38+'5.รัตนวาปี'!O38+'6.ศรีเชียงใหม่ รด,คชจ1เดือน&gt;แผน'!O38+'7.สระใคร รด,คชจ1เดือน&gt;แผน'!O38+'8.สังคม'!O38+'9.ท่าบ่อ'!O38</f>
        <v>0</v>
      </c>
      <c r="P38" s="110">
        <f>+'1.หนองคาย'!P38+'2.เฝ้าไร่ รด,คชจ1เดือน&gt;แผน'!P38+'3.โพธิ์ตาก รด,คชจ1เดือน&gt;แผน'!P38+'4.โพนพิสัย'!P38+'5.รัตนวาปี'!P38+'6.ศรีเชียงใหม่ รด,คชจ1เดือน&gt;แผน'!P38+'7.สระใคร รด,คชจ1เดือน&gt;แผน'!P38+'8.สังคม'!P38+'9.ท่าบ่อ'!P38</f>
        <v>0</v>
      </c>
      <c r="Q38" s="110">
        <f>+'1.หนองคาย'!Q38+'2.เฝ้าไร่ รด,คชจ1เดือน&gt;แผน'!Q38+'3.โพธิ์ตาก รด,คชจ1เดือน&gt;แผน'!Q38+'4.โพนพิสัย'!Q38+'5.รัตนวาปี'!Q38+'6.ศรีเชียงใหม่ รด,คชจ1เดือน&gt;แผน'!Q38+'7.สระใคร รด,คชจ1เดือน&gt;แผน'!Q38+'8.สังคม'!Q38+'9.ท่าบ่อ'!Q38</f>
        <v>0</v>
      </c>
      <c r="R38" s="110">
        <f>+'1.หนองคาย'!R38+'2.เฝ้าไร่ รด,คชจ1เดือน&gt;แผน'!R38+'3.โพธิ์ตาก รด,คชจ1เดือน&gt;แผน'!R38+'4.โพนพิสัย'!R38+'5.รัตนวาปี'!R38+'6.ศรีเชียงใหม่ รด,คชจ1เดือน&gt;แผน'!R38+'7.สระใคร รด,คชจ1เดือน&gt;แผน'!R38+'8.สังคม'!R38+'9.ท่าบ่อ'!R38</f>
        <v>0</v>
      </c>
      <c r="S38" s="110">
        <f>+'1.หนองคาย'!S38+'2.เฝ้าไร่ รด,คชจ1เดือน&gt;แผน'!S38+'3.โพธิ์ตาก รด,คชจ1เดือน&gt;แผน'!S38+'4.โพนพิสัย'!S38+'5.รัตนวาปี'!S38+'6.ศรีเชียงใหม่ รด,คชจ1เดือน&gt;แผน'!S38+'7.สระใคร รด,คชจ1เดือน&gt;แผน'!S38+'8.สังคม'!S38+'9.ท่าบ่อ'!S38</f>
        <v>0</v>
      </c>
      <c r="T38" s="110">
        <f>+'1.หนองคาย'!T38+'2.เฝ้าไร่ รด,คชจ1เดือน&gt;แผน'!T38+'3.โพธิ์ตาก รด,คชจ1เดือน&gt;แผน'!T38+'4.โพนพิสัย'!T38+'5.รัตนวาปี'!T38+'6.ศรีเชียงใหม่ รด,คชจ1เดือน&gt;แผน'!T38+'7.สระใคร รด,คชจ1เดือน&gt;แผน'!T38+'8.สังคม'!T38+'9.ท่าบ่อ'!T38</f>
        <v>0</v>
      </c>
      <c r="U38" s="110">
        <f>+'1.หนองคาย'!U38+'2.เฝ้าไร่ รด,คชจ1เดือน&gt;แผน'!U38+'3.โพธิ์ตาก รด,คชจ1เดือน&gt;แผน'!U38+'4.โพนพิสัย'!U38+'5.รัตนวาปี'!U38+'6.ศรีเชียงใหม่ รด,คชจ1เดือน&gt;แผน'!U38+'7.สระใคร รด,คชจ1เดือน&gt;แผน'!U38+'8.สังคม'!U38+'9.ท่าบ่อ'!U38</f>
        <v>0</v>
      </c>
      <c r="V38" s="110">
        <f>+'1.หนองคาย'!V38+'2.เฝ้าไร่ รด,คชจ1เดือน&gt;แผน'!V38+'3.โพธิ์ตาก รด,คชจ1เดือน&gt;แผน'!V38+'4.โพนพิสัย'!V38+'5.รัตนวาปี'!V38+'6.ศรีเชียงใหม่ รด,คชจ1เดือน&gt;แผน'!V38+'7.สระใคร รด,คชจ1เดือน&gt;แผน'!V38+'8.สังคม'!V38+'9.ท่าบ่อ'!V38</f>
        <v>0</v>
      </c>
      <c r="W38" s="110">
        <f>+'1.หนองคาย'!W38+'2.เฝ้าไร่ รด,คชจ1เดือน&gt;แผน'!W38+'3.โพธิ์ตาก รด,คชจ1เดือน&gt;แผน'!W38+'4.โพนพิสัย'!W38+'5.รัตนวาปี'!W38+'6.ศรีเชียงใหม่ รด,คชจ1เดือน&gt;แผน'!W38+'7.สระใคร รด,คชจ1เดือน&gt;แผน'!W38+'8.สังคม'!W38+'9.ท่าบ่อ'!W38</f>
        <v>0</v>
      </c>
      <c r="X38" s="110">
        <f>+'1.หนองคาย'!X38+'2.เฝ้าไร่ รด,คชจ1เดือน&gt;แผน'!X38+'3.โพธิ์ตาก รด,คชจ1เดือน&gt;แผน'!X38+'4.โพนพิสัย'!X38+'5.รัตนวาปี'!X38+'6.ศรีเชียงใหม่ รด,คชจ1เดือน&gt;แผน'!X38+'7.สระใคร รด,คชจ1เดือน&gt;แผน'!X38+'8.สังคม'!X38+'9.ท่าบ่อ'!X38</f>
        <v>0</v>
      </c>
      <c r="Y38" s="110">
        <f>+'1.หนองคาย'!Y38+'2.เฝ้าไร่ รด,คชจ1เดือน&gt;แผน'!Y38+'3.โพธิ์ตาก รด,คชจ1เดือน&gt;แผน'!Y38+'4.โพนพิสัย'!Y38+'5.รัตนวาปี'!Y38+'6.ศรีเชียงใหม่ รด,คชจ1เดือน&gt;แผน'!Y38+'7.สระใคร รด,คชจ1เดือน&gt;แผน'!Y38+'8.สังคม'!Y38+'9.ท่าบ่อ'!Y38</f>
        <v>0</v>
      </c>
      <c r="Z38" s="110">
        <f>+'1.หนองคาย'!Z38+'2.เฝ้าไร่ รด,คชจ1เดือน&gt;แผน'!Z38+'3.โพธิ์ตาก รด,คชจ1เดือน&gt;แผน'!Z38+'4.โพนพิสัย'!Z38+'5.รัตนวาปี'!Z38+'6.ศรีเชียงใหม่ รด,คชจ1เดือน&gt;แผน'!Z38+'7.สระใคร รด,คชจ1เดือน&gt;แผน'!Z38+'8.สังคม'!Z38+'9.ท่าบ่อ'!Z38</f>
        <v>0</v>
      </c>
      <c r="AA38" s="110">
        <f>+'1.หนองคาย'!AA38+'2.เฝ้าไร่ รด,คชจ1เดือน&gt;แผน'!AA38+'3.โพธิ์ตาก รด,คชจ1เดือน&gt;แผน'!AA38+'4.โพนพิสัย'!AA38+'5.รัตนวาปี'!AA38+'6.ศรีเชียงใหม่ รด,คชจ1เดือน&gt;แผน'!AA38+'7.สระใคร รด,คชจ1เดือน&gt;แผน'!AA38+'8.สังคม'!AA38+'9.ท่าบ่อ'!AA38</f>
        <v>0</v>
      </c>
      <c r="AB38" s="110">
        <f>+'1.หนองคาย'!AB38+'2.เฝ้าไร่ รด,คชจ1เดือน&gt;แผน'!AB38+'3.โพธิ์ตาก รด,คชจ1เดือน&gt;แผน'!AB38+'4.โพนพิสัย'!AB38+'5.รัตนวาปี'!AB38+'6.ศรีเชียงใหม่ รด,คชจ1เดือน&gt;แผน'!AB38+'7.สระใคร รด,คชจ1เดือน&gt;แผน'!AB38+'8.สังคม'!AB38+'9.ท่าบ่อ'!AB38</f>
        <v>0</v>
      </c>
      <c r="AC38" s="110">
        <f>+'1.หนองคาย'!AC38+'2.เฝ้าไร่ รด,คชจ1เดือน&gt;แผน'!AC38+'3.โพธิ์ตาก รด,คชจ1เดือน&gt;แผน'!AC38+'4.โพนพิสัย'!AC38+'5.รัตนวาปี'!AC38+'6.ศรีเชียงใหม่ รด,คชจ1เดือน&gt;แผน'!AC38+'7.สระใคร รด,คชจ1เดือน&gt;แผน'!AC38+'8.สังคม'!AC38+'9.ท่าบ่อ'!AC38</f>
        <v>0</v>
      </c>
      <c r="AD38" s="110">
        <f t="shared" si="9"/>
        <v>643751</v>
      </c>
      <c r="AE38" s="111">
        <f t="shared" si="10"/>
        <v>2.1106590163934427</v>
      </c>
      <c r="AF38" s="110">
        <f t="shared" si="11"/>
        <v>29856249</v>
      </c>
      <c r="AG38" s="111">
        <f t="shared" si="12"/>
        <v>97.889340983606559</v>
      </c>
    </row>
    <row r="39" spans="2:33" ht="24" customHeight="1">
      <c r="B39" s="109"/>
      <c r="C39" s="109"/>
      <c r="D39" s="109" t="s">
        <v>125</v>
      </c>
      <c r="E39" s="110">
        <f>+'1.หนองคาย'!E39+'2.เฝ้าไร่ รด,คชจ1เดือน&gt;แผน'!E39+'3.โพธิ์ตาก รด,คชจ1เดือน&gt;แผน'!E39+'4.โพนพิสัย'!E39+'5.รัตนวาปี'!E39+'6.ศรีเชียงใหม่ รด,คชจ1เดือน&gt;แผน'!E39+'7.สระใคร รด,คชจ1เดือน&gt;แผน'!E39+'8.สังคม'!E39+'9.ท่าบ่อ'!E39</f>
        <v>1680000</v>
      </c>
      <c r="F39" s="110">
        <f>+'1.หนองคาย'!F39+'2.เฝ้าไร่ รด,คชจ1เดือน&gt;แผน'!F39+'3.โพธิ์ตาก รด,คชจ1เดือน&gt;แผน'!F39+'4.โพนพิสัย'!F39+'5.รัตนวาปี'!F39+'6.ศรีเชียงใหม่ รด,คชจ1เดือน&gt;แผน'!F39+'7.สระใคร รด,คชจ1เดือน&gt;แผน'!F39+'8.สังคม'!F39+'9.ท่าบ่อ'!F39</f>
        <v>602300</v>
      </c>
      <c r="G39" s="110">
        <f>+'1.หนองคาย'!G39+'2.เฝ้าไร่ รด,คชจ1เดือน&gt;แผน'!G39+'3.โพธิ์ตาก รด,คชจ1เดือน&gt;แผน'!G39+'4.โพนพิสัย'!G39+'5.รัตนวาปี'!G39+'6.ศรีเชียงใหม่ รด,คชจ1เดือน&gt;แผน'!G39+'7.สระใคร รด,คชจ1เดือน&gt;แผน'!G39+'8.สังคม'!G39+'9.ท่าบ่อ'!G39</f>
        <v>73200</v>
      </c>
      <c r="H39" s="110">
        <f>+'1.หนองคาย'!H39+'2.เฝ้าไร่ รด,คชจ1เดือน&gt;แผน'!H39+'3.โพธิ์ตาก รด,คชจ1เดือน&gt;แผน'!H39+'4.โพนพิสัย'!H39+'5.รัตนวาปี'!H39+'6.ศรีเชียงใหม่ รด,คชจ1เดือน&gt;แผน'!H39+'7.สระใคร รด,คชจ1เดือน&gt;แผน'!H39+'8.สังคม'!H39+'9.ท่าบ่อ'!H39</f>
        <v>0</v>
      </c>
      <c r="I39" s="110">
        <f>+'1.หนองคาย'!I39+'2.เฝ้าไร่ รด,คชจ1เดือน&gt;แผน'!I39+'3.โพธิ์ตาก รด,คชจ1เดือน&gt;แผน'!I39+'4.โพนพิสัย'!I39+'5.รัตนวาปี'!I39+'6.ศรีเชียงใหม่ รด,คชจ1เดือน&gt;แผน'!I39+'7.สระใคร รด,คชจ1เดือน&gt;แผน'!I39+'8.สังคม'!I39+'9.ท่าบ่อ'!I39</f>
        <v>0</v>
      </c>
      <c r="J39" s="110">
        <f>+'1.หนองคาย'!J39+'2.เฝ้าไร่ รด,คชจ1เดือน&gt;แผน'!J39+'3.โพธิ์ตาก รด,คชจ1เดือน&gt;แผน'!J39+'4.โพนพิสัย'!J39+'5.รัตนวาปี'!J39+'6.ศรีเชียงใหม่ รด,คชจ1เดือน&gt;แผน'!J39+'7.สระใคร รด,คชจ1เดือน&gt;แผน'!J39+'8.สังคม'!J39+'9.ท่าบ่อ'!J39</f>
        <v>0</v>
      </c>
      <c r="K39" s="110">
        <f>+'1.หนองคาย'!K39+'2.เฝ้าไร่ รด,คชจ1เดือน&gt;แผน'!K39+'3.โพธิ์ตาก รด,คชจ1เดือน&gt;แผน'!K39+'4.โพนพิสัย'!K39+'5.รัตนวาปี'!K39+'6.ศรีเชียงใหม่ รด,คชจ1เดือน&gt;แผน'!K39+'7.สระใคร รด,คชจ1เดือน&gt;แผน'!K39+'8.สังคม'!K39+'9.ท่าบ่อ'!K39</f>
        <v>0</v>
      </c>
      <c r="L39" s="110">
        <f>+'1.หนองคาย'!L39+'2.เฝ้าไร่ รด,คชจ1เดือน&gt;แผน'!L39+'3.โพธิ์ตาก รด,คชจ1เดือน&gt;แผน'!L39+'4.โพนพิสัย'!L39+'5.รัตนวาปี'!L39+'6.ศรีเชียงใหม่ รด,คชจ1เดือน&gt;แผน'!L39+'7.สระใคร รด,คชจ1เดือน&gt;แผน'!L39+'8.สังคม'!L39+'9.ท่าบ่อ'!L39</f>
        <v>0</v>
      </c>
      <c r="M39" s="110">
        <f>+'1.หนองคาย'!M39+'2.เฝ้าไร่ รด,คชจ1เดือน&gt;แผน'!M39+'3.โพธิ์ตาก รด,คชจ1เดือน&gt;แผน'!M39+'4.โพนพิสัย'!M39+'5.รัตนวาปี'!M39+'6.ศรีเชียงใหม่ รด,คชจ1เดือน&gt;แผน'!M39+'7.สระใคร รด,คชจ1เดือน&gt;แผน'!M39+'8.สังคม'!M39+'9.ท่าบ่อ'!M39</f>
        <v>0</v>
      </c>
      <c r="N39" s="110">
        <f>+'1.หนองคาย'!N39+'2.เฝ้าไร่ รด,คชจ1เดือน&gt;แผน'!N39+'3.โพธิ์ตาก รด,คชจ1เดือน&gt;แผน'!N39+'4.โพนพิสัย'!N39+'5.รัตนวาปี'!N39+'6.ศรีเชียงใหม่ รด,คชจ1เดือน&gt;แผน'!N39+'7.สระใคร รด,คชจ1เดือน&gt;แผน'!N39+'8.สังคม'!N39+'9.ท่าบ่อ'!N39</f>
        <v>0</v>
      </c>
      <c r="O39" s="110">
        <f>+'1.หนองคาย'!O39+'2.เฝ้าไร่ รด,คชจ1เดือน&gt;แผน'!O39+'3.โพธิ์ตาก รด,คชจ1เดือน&gt;แผน'!O39+'4.โพนพิสัย'!O39+'5.รัตนวาปี'!O39+'6.ศรีเชียงใหม่ รด,คชจ1เดือน&gt;แผน'!O39+'7.สระใคร รด,คชจ1เดือน&gt;แผน'!O39+'8.สังคม'!O39+'9.ท่าบ่อ'!O39</f>
        <v>0</v>
      </c>
      <c r="P39" s="110">
        <f>+'1.หนองคาย'!P39+'2.เฝ้าไร่ รด,คชจ1เดือน&gt;แผน'!P39+'3.โพธิ์ตาก รด,คชจ1เดือน&gt;แผน'!P39+'4.โพนพิสัย'!P39+'5.รัตนวาปี'!P39+'6.ศรีเชียงใหม่ รด,คชจ1เดือน&gt;แผน'!P39+'7.สระใคร รด,คชจ1เดือน&gt;แผน'!P39+'8.สังคม'!P39+'9.ท่าบ่อ'!P39</f>
        <v>0</v>
      </c>
      <c r="Q39" s="110">
        <f>+'1.หนองคาย'!Q39+'2.เฝ้าไร่ รด,คชจ1เดือน&gt;แผน'!Q39+'3.โพธิ์ตาก รด,คชจ1เดือน&gt;แผน'!Q39+'4.โพนพิสัย'!Q39+'5.รัตนวาปี'!Q39+'6.ศรีเชียงใหม่ รด,คชจ1เดือน&gt;แผน'!Q39+'7.สระใคร รด,คชจ1เดือน&gt;แผน'!Q39+'8.สังคม'!Q39+'9.ท่าบ่อ'!Q39</f>
        <v>0</v>
      </c>
      <c r="R39" s="110">
        <f>+'1.หนองคาย'!R39+'2.เฝ้าไร่ รด,คชจ1เดือน&gt;แผน'!R39+'3.โพธิ์ตาก รด,คชจ1เดือน&gt;แผน'!R39+'4.โพนพิสัย'!R39+'5.รัตนวาปี'!R39+'6.ศรีเชียงใหม่ รด,คชจ1เดือน&gt;แผน'!R39+'7.สระใคร รด,คชจ1เดือน&gt;แผน'!R39+'8.สังคม'!R39+'9.ท่าบ่อ'!R39</f>
        <v>0</v>
      </c>
      <c r="S39" s="110">
        <f>+'1.หนองคาย'!S39+'2.เฝ้าไร่ รด,คชจ1เดือน&gt;แผน'!S39+'3.โพธิ์ตาก รด,คชจ1เดือน&gt;แผน'!S39+'4.โพนพิสัย'!S39+'5.รัตนวาปี'!S39+'6.ศรีเชียงใหม่ รด,คชจ1เดือน&gt;แผน'!S39+'7.สระใคร รด,คชจ1เดือน&gt;แผน'!S39+'8.สังคม'!S39+'9.ท่าบ่อ'!S39</f>
        <v>0</v>
      </c>
      <c r="T39" s="110">
        <f>+'1.หนองคาย'!T39+'2.เฝ้าไร่ รด,คชจ1เดือน&gt;แผน'!T39+'3.โพธิ์ตาก รด,คชจ1เดือน&gt;แผน'!T39+'4.โพนพิสัย'!T39+'5.รัตนวาปี'!T39+'6.ศรีเชียงใหม่ รด,คชจ1เดือน&gt;แผน'!T39+'7.สระใคร รด,คชจ1เดือน&gt;แผน'!T39+'8.สังคม'!T39+'9.ท่าบ่อ'!T39</f>
        <v>0</v>
      </c>
      <c r="U39" s="110">
        <f>+'1.หนองคาย'!U39+'2.เฝ้าไร่ รด,คชจ1เดือน&gt;แผน'!U39+'3.โพธิ์ตาก รด,คชจ1เดือน&gt;แผน'!U39+'4.โพนพิสัย'!U39+'5.รัตนวาปี'!U39+'6.ศรีเชียงใหม่ รด,คชจ1เดือน&gt;แผน'!U39+'7.สระใคร รด,คชจ1เดือน&gt;แผน'!U39+'8.สังคม'!U39+'9.ท่าบ่อ'!U39</f>
        <v>0</v>
      </c>
      <c r="V39" s="110">
        <f>+'1.หนองคาย'!V39+'2.เฝ้าไร่ รด,คชจ1เดือน&gt;แผน'!V39+'3.โพธิ์ตาก รด,คชจ1เดือน&gt;แผน'!V39+'4.โพนพิสัย'!V39+'5.รัตนวาปี'!V39+'6.ศรีเชียงใหม่ รด,คชจ1เดือน&gt;แผน'!V39+'7.สระใคร รด,คชจ1เดือน&gt;แผน'!V39+'8.สังคม'!V39+'9.ท่าบ่อ'!V39</f>
        <v>0</v>
      </c>
      <c r="W39" s="110">
        <f>+'1.หนองคาย'!W39+'2.เฝ้าไร่ รด,คชจ1เดือน&gt;แผน'!W39+'3.โพธิ์ตาก รด,คชจ1เดือน&gt;แผน'!W39+'4.โพนพิสัย'!W39+'5.รัตนวาปี'!W39+'6.ศรีเชียงใหม่ รด,คชจ1เดือน&gt;แผน'!W39+'7.สระใคร รด,คชจ1เดือน&gt;แผน'!W39+'8.สังคม'!W39+'9.ท่าบ่อ'!W39</f>
        <v>0</v>
      </c>
      <c r="X39" s="110">
        <f>+'1.หนองคาย'!X39+'2.เฝ้าไร่ รด,คชจ1เดือน&gt;แผน'!X39+'3.โพธิ์ตาก รด,คชจ1เดือน&gt;แผน'!X39+'4.โพนพิสัย'!X39+'5.รัตนวาปี'!X39+'6.ศรีเชียงใหม่ รด,คชจ1เดือน&gt;แผน'!X39+'7.สระใคร รด,คชจ1เดือน&gt;แผน'!X39+'8.สังคม'!X39+'9.ท่าบ่อ'!X39</f>
        <v>0</v>
      </c>
      <c r="Y39" s="110">
        <f>+'1.หนองคาย'!Y39+'2.เฝ้าไร่ รด,คชจ1เดือน&gt;แผน'!Y39+'3.โพธิ์ตาก รด,คชจ1เดือน&gt;แผน'!Y39+'4.โพนพิสัย'!Y39+'5.รัตนวาปี'!Y39+'6.ศรีเชียงใหม่ รด,คชจ1เดือน&gt;แผน'!Y39+'7.สระใคร รด,คชจ1เดือน&gt;แผน'!Y39+'8.สังคม'!Y39+'9.ท่าบ่อ'!Y39</f>
        <v>0</v>
      </c>
      <c r="Z39" s="110">
        <f>+'1.หนองคาย'!Z39+'2.เฝ้าไร่ รด,คชจ1เดือน&gt;แผน'!Z39+'3.โพธิ์ตาก รด,คชจ1เดือน&gt;แผน'!Z39+'4.โพนพิสัย'!Z39+'5.รัตนวาปี'!Z39+'6.ศรีเชียงใหม่ รด,คชจ1เดือน&gt;แผน'!Z39+'7.สระใคร รด,คชจ1เดือน&gt;แผน'!Z39+'8.สังคม'!Z39+'9.ท่าบ่อ'!Z39</f>
        <v>0</v>
      </c>
      <c r="AA39" s="110">
        <f>+'1.หนองคาย'!AA39+'2.เฝ้าไร่ รด,คชจ1เดือน&gt;แผน'!AA39+'3.โพธิ์ตาก รด,คชจ1เดือน&gt;แผน'!AA39+'4.โพนพิสัย'!AA39+'5.รัตนวาปี'!AA39+'6.ศรีเชียงใหม่ รด,คชจ1เดือน&gt;แผน'!AA39+'7.สระใคร รด,คชจ1เดือน&gt;แผน'!AA39+'8.สังคม'!AA39+'9.ท่าบ่อ'!AA39</f>
        <v>0</v>
      </c>
      <c r="AB39" s="110">
        <f>+'1.หนองคาย'!AB39+'2.เฝ้าไร่ รด,คชจ1เดือน&gt;แผน'!AB39+'3.โพธิ์ตาก รด,คชจ1เดือน&gt;แผน'!AB39+'4.โพนพิสัย'!AB39+'5.รัตนวาปี'!AB39+'6.ศรีเชียงใหม่ รด,คชจ1เดือน&gt;แผน'!AB39+'7.สระใคร รด,คชจ1เดือน&gt;แผน'!AB39+'8.สังคม'!AB39+'9.ท่าบ่อ'!AB39</f>
        <v>0</v>
      </c>
      <c r="AC39" s="110">
        <f>+'1.หนองคาย'!AC39+'2.เฝ้าไร่ รด,คชจ1เดือน&gt;แผน'!AC39+'3.โพธิ์ตาก รด,คชจ1เดือน&gt;แผน'!AC39+'4.โพนพิสัย'!AC39+'5.รัตนวาปี'!AC39+'6.ศรีเชียงใหม่ รด,คชจ1เดือน&gt;แผน'!AC39+'7.สระใคร รด,คชจ1เดือน&gt;แผน'!AC39+'8.สังคม'!AC39+'9.ท่าบ่อ'!AC39</f>
        <v>0</v>
      </c>
      <c r="AD39" s="110">
        <f t="shared" si="9"/>
        <v>675500</v>
      </c>
      <c r="AE39" s="111">
        <f t="shared" si="10"/>
        <v>40.208333333333336</v>
      </c>
      <c r="AF39" s="110">
        <f t="shared" si="11"/>
        <v>1004500</v>
      </c>
      <c r="AG39" s="111">
        <f t="shared" si="12"/>
        <v>59.791666666666664</v>
      </c>
    </row>
    <row r="40" spans="2:33" ht="24" customHeight="1">
      <c r="B40" s="109"/>
      <c r="C40" s="109"/>
      <c r="D40" s="109" t="s">
        <v>56</v>
      </c>
      <c r="E40" s="110">
        <f>+'1.หนองคาย'!E40+'2.เฝ้าไร่ รด,คชจ1เดือน&gt;แผน'!E40+'3.โพธิ์ตาก รด,คชจ1เดือน&gt;แผน'!E40+'4.โพนพิสัย'!E40+'5.รัตนวาปี'!E40+'6.ศรีเชียงใหม่ รด,คชจ1เดือน&gt;แผน'!E40+'7.สระใคร รด,คชจ1เดือน&gt;แผน'!E40+'8.สังคม'!E40+'9.ท่าบ่อ'!E40</f>
        <v>16931404.009999998</v>
      </c>
      <c r="F40" s="110">
        <f>+'1.หนองคาย'!F40+'2.เฝ้าไร่ รด,คชจ1เดือน&gt;แผน'!F40+'3.โพธิ์ตาก รด,คชจ1เดือน&gt;แผน'!F40+'4.โพนพิสัย'!F40+'5.รัตนวาปี'!F40+'6.ศรีเชียงใหม่ รด,คชจ1เดือน&gt;แผน'!F40+'7.สระใคร รด,คชจ1เดือน&gt;แผน'!F40+'8.สังคม'!F40+'9.ท่าบ่อ'!F40</f>
        <v>2805739.0599999996</v>
      </c>
      <c r="G40" s="110">
        <f>+'1.หนองคาย'!G40+'2.เฝ้าไร่ รด,คชจ1เดือน&gt;แผน'!G40+'3.โพธิ์ตาก รด,คชจ1เดือน&gt;แผน'!G40+'4.โพนพิสัย'!G40+'5.รัตนวาปี'!G40+'6.ศรีเชียงใหม่ รด,คชจ1เดือน&gt;แผน'!G40+'7.สระใคร รด,คชจ1เดือน&gt;แผน'!G40+'8.สังคม'!G40+'9.ท่าบ่อ'!G40</f>
        <v>469809.8</v>
      </c>
      <c r="H40" s="110">
        <f>+'1.หนองคาย'!H40+'2.เฝ้าไร่ รด,คชจ1เดือน&gt;แผน'!H40+'3.โพธิ์ตาก รด,คชจ1เดือน&gt;แผน'!H40+'4.โพนพิสัย'!H40+'5.รัตนวาปี'!H40+'6.ศรีเชียงใหม่ รด,คชจ1เดือน&gt;แผน'!H40+'7.สระใคร รด,คชจ1เดือน&gt;แผน'!H40+'8.สังคม'!H40+'9.ท่าบ่อ'!H40</f>
        <v>0</v>
      </c>
      <c r="I40" s="110">
        <f>+'1.หนองคาย'!I40+'2.เฝ้าไร่ รด,คชจ1เดือน&gt;แผน'!I40+'3.โพธิ์ตาก รด,คชจ1เดือน&gt;แผน'!I40+'4.โพนพิสัย'!I40+'5.รัตนวาปี'!I40+'6.ศรีเชียงใหม่ รด,คชจ1เดือน&gt;แผน'!I40+'7.สระใคร รด,คชจ1เดือน&gt;แผน'!I40+'8.สังคม'!I40+'9.ท่าบ่อ'!I40</f>
        <v>0</v>
      </c>
      <c r="J40" s="110">
        <f>+'1.หนองคาย'!J40+'2.เฝ้าไร่ รด,คชจ1เดือน&gt;แผน'!J40+'3.โพธิ์ตาก รด,คชจ1เดือน&gt;แผน'!J40+'4.โพนพิสัย'!J40+'5.รัตนวาปี'!J40+'6.ศรีเชียงใหม่ รด,คชจ1เดือน&gt;แผน'!J40+'7.สระใคร รด,คชจ1เดือน&gt;แผน'!J40+'8.สังคม'!J40+'9.ท่าบ่อ'!J40</f>
        <v>0</v>
      </c>
      <c r="K40" s="110">
        <f>+'1.หนองคาย'!K40+'2.เฝ้าไร่ รด,คชจ1เดือน&gt;แผน'!K40+'3.โพธิ์ตาก รด,คชจ1เดือน&gt;แผน'!K40+'4.โพนพิสัย'!K40+'5.รัตนวาปี'!K40+'6.ศรีเชียงใหม่ รด,คชจ1เดือน&gt;แผน'!K40+'7.สระใคร รด,คชจ1เดือน&gt;แผน'!K40+'8.สังคม'!K40+'9.ท่าบ่อ'!K40</f>
        <v>0</v>
      </c>
      <c r="L40" s="110">
        <f>+'1.หนองคาย'!L40+'2.เฝ้าไร่ รด,คชจ1เดือน&gt;แผน'!L40+'3.โพธิ์ตาก รด,คชจ1เดือน&gt;แผน'!L40+'4.โพนพิสัย'!L40+'5.รัตนวาปี'!L40+'6.ศรีเชียงใหม่ รด,คชจ1เดือน&gt;แผน'!L40+'7.สระใคร รด,คชจ1เดือน&gt;แผน'!L40+'8.สังคม'!L40+'9.ท่าบ่อ'!L40</f>
        <v>0</v>
      </c>
      <c r="M40" s="110">
        <f>+'1.หนองคาย'!M40+'2.เฝ้าไร่ รด,คชจ1เดือน&gt;แผน'!M40+'3.โพธิ์ตาก รด,คชจ1เดือน&gt;แผน'!M40+'4.โพนพิสัย'!M40+'5.รัตนวาปี'!M40+'6.ศรีเชียงใหม่ รด,คชจ1เดือน&gt;แผน'!M40+'7.สระใคร รด,คชจ1เดือน&gt;แผน'!M40+'8.สังคม'!M40+'9.ท่าบ่อ'!M40</f>
        <v>0</v>
      </c>
      <c r="N40" s="110">
        <f>+'1.หนองคาย'!N40+'2.เฝ้าไร่ รด,คชจ1เดือน&gt;แผน'!N40+'3.โพธิ์ตาก รด,คชจ1เดือน&gt;แผน'!N40+'4.โพนพิสัย'!N40+'5.รัตนวาปี'!N40+'6.ศรีเชียงใหม่ รด,คชจ1เดือน&gt;แผน'!N40+'7.สระใคร รด,คชจ1เดือน&gt;แผน'!N40+'8.สังคม'!N40+'9.ท่าบ่อ'!N40</f>
        <v>0</v>
      </c>
      <c r="O40" s="110">
        <f>+'1.หนองคาย'!O40+'2.เฝ้าไร่ รด,คชจ1เดือน&gt;แผน'!O40+'3.โพธิ์ตาก รด,คชจ1เดือน&gt;แผน'!O40+'4.โพนพิสัย'!O40+'5.รัตนวาปี'!O40+'6.ศรีเชียงใหม่ รด,คชจ1เดือน&gt;แผน'!O40+'7.สระใคร รด,คชจ1เดือน&gt;แผน'!O40+'8.สังคม'!O40+'9.ท่าบ่อ'!O40</f>
        <v>0</v>
      </c>
      <c r="P40" s="110">
        <f>+'1.หนองคาย'!P40+'2.เฝ้าไร่ รด,คชจ1เดือน&gt;แผน'!P40+'3.โพธิ์ตาก รด,คชจ1เดือน&gt;แผน'!P40+'4.โพนพิสัย'!P40+'5.รัตนวาปี'!P40+'6.ศรีเชียงใหม่ รด,คชจ1เดือน&gt;แผน'!P40+'7.สระใคร รด,คชจ1เดือน&gt;แผน'!P40+'8.สังคม'!P40+'9.ท่าบ่อ'!P40</f>
        <v>0</v>
      </c>
      <c r="Q40" s="110">
        <f>+'1.หนองคาย'!Q40+'2.เฝ้าไร่ รด,คชจ1เดือน&gt;แผน'!Q40+'3.โพธิ์ตาก รด,คชจ1เดือน&gt;แผน'!Q40+'4.โพนพิสัย'!Q40+'5.รัตนวาปี'!Q40+'6.ศรีเชียงใหม่ รด,คชจ1เดือน&gt;แผน'!Q40+'7.สระใคร รด,คชจ1เดือน&gt;แผน'!Q40+'8.สังคม'!Q40+'9.ท่าบ่อ'!Q40</f>
        <v>0</v>
      </c>
      <c r="R40" s="110">
        <f>+'1.หนองคาย'!R40+'2.เฝ้าไร่ รด,คชจ1เดือน&gt;แผน'!R40+'3.โพธิ์ตาก รด,คชจ1เดือน&gt;แผน'!R40+'4.โพนพิสัย'!R40+'5.รัตนวาปี'!R40+'6.ศรีเชียงใหม่ รด,คชจ1เดือน&gt;แผน'!R40+'7.สระใคร รด,คชจ1เดือน&gt;แผน'!R40+'8.สังคม'!R40+'9.ท่าบ่อ'!R40</f>
        <v>0</v>
      </c>
      <c r="S40" s="110">
        <f>+'1.หนองคาย'!S40+'2.เฝ้าไร่ รด,คชจ1เดือน&gt;แผน'!S40+'3.โพธิ์ตาก รด,คชจ1เดือน&gt;แผน'!S40+'4.โพนพิสัย'!S40+'5.รัตนวาปี'!S40+'6.ศรีเชียงใหม่ รด,คชจ1เดือน&gt;แผน'!S40+'7.สระใคร รด,คชจ1เดือน&gt;แผน'!S40+'8.สังคม'!S40+'9.ท่าบ่อ'!S40</f>
        <v>0</v>
      </c>
      <c r="T40" s="110">
        <f>+'1.หนองคาย'!T40+'2.เฝ้าไร่ รด,คชจ1เดือน&gt;แผน'!T40+'3.โพธิ์ตาก รด,คชจ1เดือน&gt;แผน'!T40+'4.โพนพิสัย'!T40+'5.รัตนวาปี'!T40+'6.ศรีเชียงใหม่ รด,คชจ1เดือน&gt;แผน'!T40+'7.สระใคร รด,คชจ1เดือน&gt;แผน'!T40+'8.สังคม'!T40+'9.ท่าบ่อ'!T40</f>
        <v>0</v>
      </c>
      <c r="U40" s="110">
        <f>+'1.หนองคาย'!U40+'2.เฝ้าไร่ รด,คชจ1เดือน&gt;แผน'!U40+'3.โพธิ์ตาก รด,คชจ1เดือน&gt;แผน'!U40+'4.โพนพิสัย'!U40+'5.รัตนวาปี'!U40+'6.ศรีเชียงใหม่ รด,คชจ1เดือน&gt;แผน'!U40+'7.สระใคร รด,คชจ1เดือน&gt;แผน'!U40+'8.สังคม'!U40+'9.ท่าบ่อ'!U40</f>
        <v>0</v>
      </c>
      <c r="V40" s="110">
        <f>+'1.หนองคาย'!V40+'2.เฝ้าไร่ รด,คชจ1เดือน&gt;แผน'!V40+'3.โพธิ์ตาก รด,คชจ1เดือน&gt;แผน'!V40+'4.โพนพิสัย'!V40+'5.รัตนวาปี'!V40+'6.ศรีเชียงใหม่ รด,คชจ1เดือน&gt;แผน'!V40+'7.สระใคร รด,คชจ1เดือน&gt;แผน'!V40+'8.สังคม'!V40+'9.ท่าบ่อ'!V40</f>
        <v>0</v>
      </c>
      <c r="W40" s="110">
        <f>+'1.หนองคาย'!W40+'2.เฝ้าไร่ รด,คชจ1เดือน&gt;แผน'!W40+'3.โพธิ์ตาก รด,คชจ1เดือน&gt;แผน'!W40+'4.โพนพิสัย'!W40+'5.รัตนวาปี'!W40+'6.ศรีเชียงใหม่ รด,คชจ1เดือน&gt;แผน'!W40+'7.สระใคร รด,คชจ1เดือน&gt;แผน'!W40+'8.สังคม'!W40+'9.ท่าบ่อ'!W40</f>
        <v>0</v>
      </c>
      <c r="X40" s="110">
        <f>+'1.หนองคาย'!X40+'2.เฝ้าไร่ รด,คชจ1เดือน&gt;แผน'!X40+'3.โพธิ์ตาก รด,คชจ1เดือน&gt;แผน'!X40+'4.โพนพิสัย'!X40+'5.รัตนวาปี'!X40+'6.ศรีเชียงใหม่ รด,คชจ1เดือน&gt;แผน'!X40+'7.สระใคร รด,คชจ1เดือน&gt;แผน'!X40+'8.สังคม'!X40+'9.ท่าบ่อ'!X40</f>
        <v>0</v>
      </c>
      <c r="Y40" s="110">
        <f>+'1.หนองคาย'!Y40+'2.เฝ้าไร่ รด,คชจ1เดือน&gt;แผน'!Y40+'3.โพธิ์ตาก รด,คชจ1เดือน&gt;แผน'!Y40+'4.โพนพิสัย'!Y40+'5.รัตนวาปี'!Y40+'6.ศรีเชียงใหม่ รด,คชจ1เดือน&gt;แผน'!Y40+'7.สระใคร รด,คชจ1เดือน&gt;แผน'!Y40+'8.สังคม'!Y40+'9.ท่าบ่อ'!Y40</f>
        <v>0</v>
      </c>
      <c r="Z40" s="110">
        <f>+'1.หนองคาย'!Z40+'2.เฝ้าไร่ รด,คชจ1เดือน&gt;แผน'!Z40+'3.โพธิ์ตาก รด,คชจ1เดือน&gt;แผน'!Z40+'4.โพนพิสัย'!Z40+'5.รัตนวาปี'!Z40+'6.ศรีเชียงใหม่ รด,คชจ1เดือน&gt;แผน'!Z40+'7.สระใคร รด,คชจ1เดือน&gt;แผน'!Z40+'8.สังคม'!Z40+'9.ท่าบ่อ'!Z40</f>
        <v>0</v>
      </c>
      <c r="AA40" s="110">
        <f>+'1.หนองคาย'!AA40+'2.เฝ้าไร่ รด,คชจ1เดือน&gt;แผน'!AA40+'3.โพธิ์ตาก รด,คชจ1เดือน&gt;แผน'!AA40+'4.โพนพิสัย'!AA40+'5.รัตนวาปี'!AA40+'6.ศรีเชียงใหม่ รด,คชจ1เดือน&gt;แผน'!AA40+'7.สระใคร รด,คชจ1เดือน&gt;แผน'!AA40+'8.สังคม'!AA40+'9.ท่าบ่อ'!AA40</f>
        <v>0</v>
      </c>
      <c r="AB40" s="110">
        <f>+'1.หนองคาย'!AB40+'2.เฝ้าไร่ รด,คชจ1เดือน&gt;แผน'!AB40+'3.โพธิ์ตาก รด,คชจ1เดือน&gt;แผน'!AB40+'4.โพนพิสัย'!AB40+'5.รัตนวาปี'!AB40+'6.ศรีเชียงใหม่ รด,คชจ1เดือน&gt;แผน'!AB40+'7.สระใคร รด,คชจ1เดือน&gt;แผน'!AB40+'8.สังคม'!AB40+'9.ท่าบ่อ'!AB40</f>
        <v>0</v>
      </c>
      <c r="AC40" s="110">
        <f>+'1.หนองคาย'!AC40+'2.เฝ้าไร่ รด,คชจ1เดือน&gt;แผน'!AC40+'3.โพธิ์ตาก รด,คชจ1เดือน&gt;แผน'!AC40+'4.โพนพิสัย'!AC40+'5.รัตนวาปี'!AC40+'6.ศรีเชียงใหม่ รด,คชจ1เดือน&gt;แผน'!AC40+'7.สระใคร รด,คชจ1เดือน&gt;แผน'!AC40+'8.สังคม'!AC40+'9.ท่าบ่อ'!AC40</f>
        <v>0</v>
      </c>
      <c r="AD40" s="110">
        <f t="shared" si="9"/>
        <v>3275548.8599999994</v>
      </c>
      <c r="AE40" s="111">
        <f t="shared" si="10"/>
        <v>19.345996693867797</v>
      </c>
      <c r="AF40" s="110">
        <f t="shared" si="11"/>
        <v>13655855.149999999</v>
      </c>
      <c r="AG40" s="111">
        <f t="shared" si="12"/>
        <v>80.654003306132196</v>
      </c>
    </row>
    <row r="41" spans="2:33" ht="24" customHeight="1">
      <c r="B41" s="109"/>
      <c r="C41" s="109"/>
      <c r="D41" s="109" t="s">
        <v>126</v>
      </c>
      <c r="E41" s="110">
        <f>+'1.หนองคาย'!E41+'2.เฝ้าไร่ รด,คชจ1เดือน&gt;แผน'!E41+'3.โพธิ์ตาก รด,คชจ1เดือน&gt;แผน'!E41+'4.โพนพิสัย'!E41+'5.รัตนวาปี'!E41+'6.ศรีเชียงใหม่ รด,คชจ1เดือน&gt;แผน'!E41+'7.สระใคร รด,คชจ1เดือน&gt;แผน'!E41+'8.สังคม'!E41+'9.ท่าบ่อ'!E41</f>
        <v>0</v>
      </c>
      <c r="F41" s="110">
        <f>+'1.หนองคาย'!F41+'2.เฝ้าไร่ รด,คชจ1เดือน&gt;แผน'!F41+'3.โพธิ์ตาก รด,คชจ1เดือน&gt;แผน'!F41+'4.โพนพิสัย'!F41+'5.รัตนวาปี'!F41+'6.ศรีเชียงใหม่ รด,คชจ1เดือน&gt;แผน'!F41+'7.สระใคร รด,คชจ1เดือน&gt;แผน'!F41+'8.สังคม'!F41+'9.ท่าบ่อ'!F41</f>
        <v>0</v>
      </c>
      <c r="G41" s="110">
        <f>+'1.หนองคาย'!G41+'2.เฝ้าไร่ รด,คชจ1เดือน&gt;แผน'!G41+'3.โพธิ์ตาก รด,คชจ1เดือน&gt;แผน'!G41+'4.โพนพิสัย'!G41+'5.รัตนวาปี'!G41+'6.ศรีเชียงใหม่ รด,คชจ1เดือน&gt;แผน'!G41+'7.สระใคร รด,คชจ1เดือน&gt;แผน'!G41+'8.สังคม'!G41+'9.ท่าบ่อ'!G41</f>
        <v>0</v>
      </c>
      <c r="H41" s="110">
        <f>+'1.หนองคาย'!H41+'2.เฝ้าไร่ รด,คชจ1เดือน&gt;แผน'!H41+'3.โพธิ์ตาก รด,คชจ1เดือน&gt;แผน'!H41+'4.โพนพิสัย'!H41+'5.รัตนวาปี'!H41+'6.ศรีเชียงใหม่ รด,คชจ1เดือน&gt;แผน'!H41+'7.สระใคร รด,คชจ1เดือน&gt;แผน'!H41+'8.สังคม'!H41+'9.ท่าบ่อ'!H41</f>
        <v>0</v>
      </c>
      <c r="I41" s="110">
        <f>+'1.หนองคาย'!I41+'2.เฝ้าไร่ รด,คชจ1เดือน&gt;แผน'!I41+'3.โพธิ์ตาก รด,คชจ1เดือน&gt;แผน'!I41+'4.โพนพิสัย'!I41+'5.รัตนวาปี'!I41+'6.ศรีเชียงใหม่ รด,คชจ1เดือน&gt;แผน'!I41+'7.สระใคร รด,คชจ1เดือน&gt;แผน'!I41+'8.สังคม'!I41+'9.ท่าบ่อ'!I41</f>
        <v>0</v>
      </c>
      <c r="J41" s="110">
        <f>+'1.หนองคาย'!J41+'2.เฝ้าไร่ รด,คชจ1เดือน&gt;แผน'!J41+'3.โพธิ์ตาก รด,คชจ1เดือน&gt;แผน'!J41+'4.โพนพิสัย'!J41+'5.รัตนวาปี'!J41+'6.ศรีเชียงใหม่ รด,คชจ1เดือน&gt;แผน'!J41+'7.สระใคร รด,คชจ1เดือน&gt;แผน'!J41+'8.สังคม'!J41+'9.ท่าบ่อ'!J41</f>
        <v>0</v>
      </c>
      <c r="K41" s="110">
        <f>+'1.หนองคาย'!K41+'2.เฝ้าไร่ รด,คชจ1เดือน&gt;แผน'!K41+'3.โพธิ์ตาก รด,คชจ1เดือน&gt;แผน'!K41+'4.โพนพิสัย'!K41+'5.รัตนวาปี'!K41+'6.ศรีเชียงใหม่ รด,คชจ1เดือน&gt;แผน'!K41+'7.สระใคร รด,คชจ1เดือน&gt;แผน'!K41+'8.สังคม'!K41+'9.ท่าบ่อ'!K41</f>
        <v>0</v>
      </c>
      <c r="L41" s="110">
        <f>+'1.หนองคาย'!L41+'2.เฝ้าไร่ รด,คชจ1เดือน&gt;แผน'!L41+'3.โพธิ์ตาก รด,คชจ1เดือน&gt;แผน'!L41+'4.โพนพิสัย'!L41+'5.รัตนวาปี'!L41+'6.ศรีเชียงใหม่ รด,คชจ1เดือน&gt;แผน'!L41+'7.สระใคร รด,คชจ1เดือน&gt;แผน'!L41+'8.สังคม'!L41+'9.ท่าบ่อ'!L41</f>
        <v>0</v>
      </c>
      <c r="M41" s="110">
        <f>+'1.หนองคาย'!M41+'2.เฝ้าไร่ รด,คชจ1เดือน&gt;แผน'!M41+'3.โพธิ์ตาก รด,คชจ1เดือน&gt;แผน'!M41+'4.โพนพิสัย'!M41+'5.รัตนวาปี'!M41+'6.ศรีเชียงใหม่ รด,คชจ1เดือน&gt;แผน'!M41+'7.สระใคร รด,คชจ1เดือน&gt;แผน'!M41+'8.สังคม'!M41+'9.ท่าบ่อ'!M41</f>
        <v>0</v>
      </c>
      <c r="N41" s="110">
        <f>+'1.หนองคาย'!N41+'2.เฝ้าไร่ รด,คชจ1เดือน&gt;แผน'!N41+'3.โพธิ์ตาก รด,คชจ1เดือน&gt;แผน'!N41+'4.โพนพิสัย'!N41+'5.รัตนวาปี'!N41+'6.ศรีเชียงใหม่ รด,คชจ1เดือน&gt;แผน'!N41+'7.สระใคร รด,คชจ1เดือน&gt;แผน'!N41+'8.สังคม'!N41+'9.ท่าบ่อ'!N41</f>
        <v>0</v>
      </c>
      <c r="O41" s="110">
        <f>+'1.หนองคาย'!O41+'2.เฝ้าไร่ รด,คชจ1เดือน&gt;แผน'!O41+'3.โพธิ์ตาก รด,คชจ1เดือน&gt;แผน'!O41+'4.โพนพิสัย'!O41+'5.รัตนวาปี'!O41+'6.ศรีเชียงใหม่ รด,คชจ1เดือน&gt;แผน'!O41+'7.สระใคร รด,คชจ1เดือน&gt;แผน'!O41+'8.สังคม'!O41+'9.ท่าบ่อ'!O41</f>
        <v>0</v>
      </c>
      <c r="P41" s="110">
        <f>+'1.หนองคาย'!P41+'2.เฝ้าไร่ รด,คชจ1เดือน&gt;แผน'!P41+'3.โพธิ์ตาก รด,คชจ1เดือน&gt;แผน'!P41+'4.โพนพิสัย'!P41+'5.รัตนวาปี'!P41+'6.ศรีเชียงใหม่ รด,คชจ1เดือน&gt;แผน'!P41+'7.สระใคร รด,คชจ1เดือน&gt;แผน'!P41+'8.สังคม'!P41+'9.ท่าบ่อ'!P41</f>
        <v>0</v>
      </c>
      <c r="Q41" s="110">
        <f>+'1.หนองคาย'!Q41+'2.เฝ้าไร่ รด,คชจ1เดือน&gt;แผน'!Q41+'3.โพธิ์ตาก รด,คชจ1เดือน&gt;แผน'!Q41+'4.โพนพิสัย'!Q41+'5.รัตนวาปี'!Q41+'6.ศรีเชียงใหม่ รด,คชจ1เดือน&gt;แผน'!Q41+'7.สระใคร รด,คชจ1เดือน&gt;แผน'!Q41+'8.สังคม'!Q41+'9.ท่าบ่อ'!Q41</f>
        <v>0</v>
      </c>
      <c r="R41" s="110">
        <f>+'1.หนองคาย'!R41+'2.เฝ้าไร่ รด,คชจ1เดือน&gt;แผน'!R41+'3.โพธิ์ตาก รด,คชจ1เดือน&gt;แผน'!R41+'4.โพนพิสัย'!R41+'5.รัตนวาปี'!R41+'6.ศรีเชียงใหม่ รด,คชจ1เดือน&gt;แผน'!R41+'7.สระใคร รด,คชจ1เดือน&gt;แผน'!R41+'8.สังคม'!R41+'9.ท่าบ่อ'!R41</f>
        <v>0</v>
      </c>
      <c r="S41" s="110">
        <f>+'1.หนองคาย'!S41+'2.เฝ้าไร่ รด,คชจ1เดือน&gt;แผน'!S41+'3.โพธิ์ตาก รด,คชจ1เดือน&gt;แผน'!S41+'4.โพนพิสัย'!S41+'5.รัตนวาปี'!S41+'6.ศรีเชียงใหม่ รด,คชจ1เดือน&gt;แผน'!S41+'7.สระใคร รด,คชจ1เดือน&gt;แผน'!S41+'8.สังคม'!S41+'9.ท่าบ่อ'!S41</f>
        <v>0</v>
      </c>
      <c r="T41" s="110">
        <f>+'1.หนองคาย'!T41+'2.เฝ้าไร่ รด,คชจ1เดือน&gt;แผน'!T41+'3.โพธิ์ตาก รด,คชจ1เดือน&gt;แผน'!T41+'4.โพนพิสัย'!T41+'5.รัตนวาปี'!T41+'6.ศรีเชียงใหม่ รด,คชจ1เดือน&gt;แผน'!T41+'7.สระใคร รด,คชจ1เดือน&gt;แผน'!T41+'8.สังคม'!T41+'9.ท่าบ่อ'!T41</f>
        <v>0</v>
      </c>
      <c r="U41" s="110">
        <f>+'1.หนองคาย'!U41+'2.เฝ้าไร่ รด,คชจ1เดือน&gt;แผน'!U41+'3.โพธิ์ตาก รด,คชจ1เดือน&gt;แผน'!U41+'4.โพนพิสัย'!U41+'5.รัตนวาปี'!U41+'6.ศรีเชียงใหม่ รด,คชจ1เดือน&gt;แผน'!U41+'7.สระใคร รด,คชจ1เดือน&gt;แผน'!U41+'8.สังคม'!U41+'9.ท่าบ่อ'!U41</f>
        <v>0</v>
      </c>
      <c r="V41" s="110">
        <f>+'1.หนองคาย'!V41+'2.เฝ้าไร่ รด,คชจ1เดือน&gt;แผน'!V41+'3.โพธิ์ตาก รด,คชจ1เดือน&gt;แผน'!V41+'4.โพนพิสัย'!V41+'5.รัตนวาปี'!V41+'6.ศรีเชียงใหม่ รด,คชจ1เดือน&gt;แผน'!V41+'7.สระใคร รด,คชจ1เดือน&gt;แผน'!V41+'8.สังคม'!V41+'9.ท่าบ่อ'!V41</f>
        <v>0</v>
      </c>
      <c r="W41" s="110">
        <f>+'1.หนองคาย'!W41+'2.เฝ้าไร่ รด,คชจ1เดือน&gt;แผน'!W41+'3.โพธิ์ตาก รด,คชจ1เดือน&gt;แผน'!W41+'4.โพนพิสัย'!W41+'5.รัตนวาปี'!W41+'6.ศรีเชียงใหม่ รด,คชจ1เดือน&gt;แผน'!W41+'7.สระใคร รด,คชจ1เดือน&gt;แผน'!W41+'8.สังคม'!W41+'9.ท่าบ่อ'!W41</f>
        <v>0</v>
      </c>
      <c r="X41" s="110">
        <f>+'1.หนองคาย'!X41+'2.เฝ้าไร่ รด,คชจ1เดือน&gt;แผน'!X41+'3.โพธิ์ตาก รด,คชจ1เดือน&gt;แผน'!X41+'4.โพนพิสัย'!X41+'5.รัตนวาปี'!X41+'6.ศรีเชียงใหม่ รด,คชจ1เดือน&gt;แผน'!X41+'7.สระใคร รด,คชจ1เดือน&gt;แผน'!X41+'8.สังคม'!X41+'9.ท่าบ่อ'!X41</f>
        <v>0</v>
      </c>
      <c r="Y41" s="110">
        <f>+'1.หนองคาย'!Y41+'2.เฝ้าไร่ รด,คชจ1เดือน&gt;แผน'!Y41+'3.โพธิ์ตาก รด,คชจ1เดือน&gt;แผน'!Y41+'4.โพนพิสัย'!Y41+'5.รัตนวาปี'!Y41+'6.ศรีเชียงใหม่ รด,คชจ1เดือน&gt;แผน'!Y41+'7.สระใคร รด,คชจ1เดือน&gt;แผน'!Y41+'8.สังคม'!Y41+'9.ท่าบ่อ'!Y41</f>
        <v>0</v>
      </c>
      <c r="Z41" s="110">
        <f>+'1.หนองคาย'!Z41+'2.เฝ้าไร่ รด,คชจ1เดือน&gt;แผน'!Z41+'3.โพธิ์ตาก รด,คชจ1เดือน&gt;แผน'!Z41+'4.โพนพิสัย'!Z41+'5.รัตนวาปี'!Z41+'6.ศรีเชียงใหม่ รด,คชจ1เดือน&gt;แผน'!Z41+'7.สระใคร รด,คชจ1เดือน&gt;แผน'!Z41+'8.สังคม'!Z41+'9.ท่าบ่อ'!Z41</f>
        <v>0</v>
      </c>
      <c r="AA41" s="110">
        <f>+'1.หนองคาย'!AA41+'2.เฝ้าไร่ รด,คชจ1เดือน&gt;แผน'!AA41+'3.โพธิ์ตาก รด,คชจ1เดือน&gt;แผน'!AA41+'4.โพนพิสัย'!AA41+'5.รัตนวาปี'!AA41+'6.ศรีเชียงใหม่ รด,คชจ1เดือน&gt;แผน'!AA41+'7.สระใคร รด,คชจ1เดือน&gt;แผน'!AA41+'8.สังคม'!AA41+'9.ท่าบ่อ'!AA41</f>
        <v>0</v>
      </c>
      <c r="AB41" s="110">
        <f>+'1.หนองคาย'!AB41+'2.เฝ้าไร่ รด,คชจ1เดือน&gt;แผน'!AB41+'3.โพธิ์ตาก รด,คชจ1เดือน&gt;แผน'!AB41+'4.โพนพิสัย'!AB41+'5.รัตนวาปี'!AB41+'6.ศรีเชียงใหม่ รด,คชจ1เดือน&gt;แผน'!AB41+'7.สระใคร รด,คชจ1เดือน&gt;แผน'!AB41+'8.สังคม'!AB41+'9.ท่าบ่อ'!AB41</f>
        <v>0</v>
      </c>
      <c r="AC41" s="110">
        <f>+'1.หนองคาย'!AC41+'2.เฝ้าไร่ รด,คชจ1เดือน&gt;แผน'!AC41+'3.โพธิ์ตาก รด,คชจ1เดือน&gt;แผน'!AC41+'4.โพนพิสัย'!AC41+'5.รัตนวาปี'!AC41+'6.ศรีเชียงใหม่ รด,คชจ1เดือน&gt;แผน'!AC41+'7.สระใคร รด,คชจ1เดือน&gt;แผน'!AC41+'8.สังคม'!AC41+'9.ท่าบ่อ'!AC41</f>
        <v>0</v>
      </c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f>+'1.หนองคาย'!E43+'2.เฝ้าไร่ รด,คชจ1เดือน&gt;แผน'!E43+'3.โพธิ์ตาก รด,คชจ1เดือน&gt;แผน'!E43+'4.โพนพิสัย'!E43+'5.รัตนวาปี'!E43+'6.ศรีเชียงใหม่ รด,คชจ1เดือน&gt;แผน'!E43+'7.สระใคร รด,คชจ1เดือน&gt;แผน'!E43+'8.สังคม'!E43+'9.ท่าบ่อ'!E43</f>
        <v>498063055.34276676</v>
      </c>
      <c r="F43" s="110">
        <f>+'1.หนองคาย'!F43+'2.เฝ้าไร่ รด,คชจ1เดือน&gt;แผน'!F43+'3.โพธิ์ตาก รด,คชจ1เดือน&gt;แผน'!F43+'4.โพนพิสัย'!F43+'5.รัตนวาปี'!F43+'6.ศรีเชียงใหม่ รด,คชจ1เดือน&gt;แผน'!F43+'7.สระใคร รด,คชจ1เดือน&gt;แผน'!F43+'8.สังคม'!F43+'9.ท่าบ่อ'!F43</f>
        <v>41183248.869999997</v>
      </c>
      <c r="G43" s="110">
        <f>+'1.หนองคาย'!G43+'2.เฝ้าไร่ รด,คชจ1เดือน&gt;แผน'!G43+'3.โพธิ์ตาก รด,คชจ1เดือน&gt;แผน'!G43+'4.โพนพิสัย'!G43+'5.รัตนวาปี'!G43+'6.ศรีเชียงใหม่ รด,คชจ1เดือน&gt;แผน'!G43+'7.สระใคร รด,คชจ1เดือน&gt;แผน'!G43+'8.สังคม'!G43+'9.ท่าบ่อ'!G43</f>
        <v>1471773.9</v>
      </c>
      <c r="H43" s="110">
        <f>+'1.หนองคาย'!H43+'2.เฝ้าไร่ รด,คชจ1เดือน&gt;แผน'!H43+'3.โพธิ์ตาก รด,คชจ1เดือน&gt;แผน'!H43+'4.โพนพิสัย'!H43+'5.รัตนวาปี'!H43+'6.ศรีเชียงใหม่ รด,คชจ1เดือน&gt;แผน'!H43+'7.สระใคร รด,คชจ1เดือน&gt;แผน'!H43+'8.สังคม'!H43+'9.ท่าบ่อ'!H43</f>
        <v>0</v>
      </c>
      <c r="I43" s="110">
        <f>+'1.หนองคาย'!I43+'2.เฝ้าไร่ รด,คชจ1เดือน&gt;แผน'!I43+'3.โพธิ์ตาก รด,คชจ1เดือน&gt;แผน'!I43+'4.โพนพิสัย'!I43+'5.รัตนวาปี'!I43+'6.ศรีเชียงใหม่ รด,คชจ1เดือน&gt;แผน'!I43+'7.สระใคร รด,คชจ1เดือน&gt;แผน'!I43+'8.สังคม'!I43+'9.ท่าบ่อ'!I43</f>
        <v>0</v>
      </c>
      <c r="J43" s="110">
        <f>+'1.หนองคาย'!J43+'2.เฝ้าไร่ รด,คชจ1เดือน&gt;แผน'!J43+'3.โพธิ์ตาก รด,คชจ1เดือน&gt;แผน'!J43+'4.โพนพิสัย'!J43+'5.รัตนวาปี'!J43+'6.ศรีเชียงใหม่ รด,คชจ1เดือน&gt;แผน'!J43+'7.สระใคร รด,คชจ1เดือน&gt;แผน'!J43+'8.สังคม'!J43+'9.ท่าบ่อ'!J43</f>
        <v>0</v>
      </c>
      <c r="K43" s="110">
        <f>+'1.หนองคาย'!K43+'2.เฝ้าไร่ รด,คชจ1เดือน&gt;แผน'!K43+'3.โพธิ์ตาก รด,คชจ1เดือน&gt;แผน'!K43+'4.โพนพิสัย'!K43+'5.รัตนวาปี'!K43+'6.ศรีเชียงใหม่ รด,คชจ1เดือน&gt;แผน'!K43+'7.สระใคร รด,คชจ1เดือน&gt;แผน'!K43+'8.สังคม'!K43+'9.ท่าบ่อ'!K43</f>
        <v>0</v>
      </c>
      <c r="L43" s="110">
        <f>+'1.หนองคาย'!L43+'2.เฝ้าไร่ รด,คชจ1เดือน&gt;แผน'!L43+'3.โพธิ์ตาก รด,คชจ1เดือน&gt;แผน'!L43+'4.โพนพิสัย'!L43+'5.รัตนวาปี'!L43+'6.ศรีเชียงใหม่ รด,คชจ1เดือน&gt;แผน'!L43+'7.สระใคร รด,คชจ1เดือน&gt;แผน'!L43+'8.สังคม'!L43+'9.ท่าบ่อ'!L43</f>
        <v>0</v>
      </c>
      <c r="M43" s="110">
        <f>+'1.หนองคาย'!M43+'2.เฝ้าไร่ รด,คชจ1เดือน&gt;แผน'!M43+'3.โพธิ์ตาก รด,คชจ1เดือน&gt;แผน'!M43+'4.โพนพิสัย'!M43+'5.รัตนวาปี'!M43+'6.ศรีเชียงใหม่ รด,คชจ1เดือน&gt;แผน'!M43+'7.สระใคร รด,คชจ1เดือน&gt;แผน'!M43+'8.สังคม'!M43+'9.ท่าบ่อ'!M43</f>
        <v>0</v>
      </c>
      <c r="N43" s="110">
        <f>+'1.หนองคาย'!N43+'2.เฝ้าไร่ รด,คชจ1เดือน&gt;แผน'!N43+'3.โพธิ์ตาก รด,คชจ1เดือน&gt;แผน'!N43+'4.โพนพิสัย'!N43+'5.รัตนวาปี'!N43+'6.ศรีเชียงใหม่ รด,คชจ1เดือน&gt;แผน'!N43+'7.สระใคร รด,คชจ1เดือน&gt;แผน'!N43+'8.สังคม'!N43+'9.ท่าบ่อ'!N43</f>
        <v>0</v>
      </c>
      <c r="O43" s="110">
        <f>+'1.หนองคาย'!O43+'2.เฝ้าไร่ รด,คชจ1เดือน&gt;แผน'!O43+'3.โพธิ์ตาก รด,คชจ1เดือน&gt;แผน'!O43+'4.โพนพิสัย'!O43+'5.รัตนวาปี'!O43+'6.ศรีเชียงใหม่ รด,คชจ1เดือน&gt;แผน'!O43+'7.สระใคร รด,คชจ1เดือน&gt;แผน'!O43+'8.สังคม'!O43+'9.ท่าบ่อ'!O43</f>
        <v>0</v>
      </c>
      <c r="P43" s="110">
        <f>+'1.หนองคาย'!P43+'2.เฝ้าไร่ รด,คชจ1เดือน&gt;แผน'!P43+'3.โพธิ์ตาก รด,คชจ1เดือน&gt;แผน'!P43+'4.โพนพิสัย'!P43+'5.รัตนวาปี'!P43+'6.ศรีเชียงใหม่ รด,คชจ1เดือน&gt;แผน'!P43+'7.สระใคร รด,คชจ1เดือน&gt;แผน'!P43+'8.สังคม'!P43+'9.ท่าบ่อ'!P43</f>
        <v>0</v>
      </c>
      <c r="Q43" s="110">
        <f>+'1.หนองคาย'!Q43+'2.เฝ้าไร่ รด,คชจ1เดือน&gt;แผน'!Q43+'3.โพธิ์ตาก รด,คชจ1เดือน&gt;แผน'!Q43+'4.โพนพิสัย'!Q43+'5.รัตนวาปี'!Q43+'6.ศรีเชียงใหม่ รด,คชจ1เดือน&gt;แผน'!Q43+'7.สระใคร รด,คชจ1เดือน&gt;แผน'!Q43+'8.สังคม'!Q43+'9.ท่าบ่อ'!Q43</f>
        <v>0</v>
      </c>
      <c r="R43" s="110">
        <f>+'1.หนองคาย'!R43+'2.เฝ้าไร่ รด,คชจ1เดือน&gt;แผน'!R43+'3.โพธิ์ตาก รด,คชจ1เดือน&gt;แผน'!R43+'4.โพนพิสัย'!R43+'5.รัตนวาปี'!R43+'6.ศรีเชียงใหม่ รด,คชจ1เดือน&gt;แผน'!R43+'7.สระใคร รด,คชจ1เดือน&gt;แผน'!R43+'8.สังคม'!R43+'9.ท่าบ่อ'!R43</f>
        <v>0</v>
      </c>
      <c r="S43" s="110">
        <f>+'1.หนองคาย'!S43+'2.เฝ้าไร่ รด,คชจ1เดือน&gt;แผน'!S43+'3.โพธิ์ตาก รด,คชจ1เดือน&gt;แผน'!S43+'4.โพนพิสัย'!S43+'5.รัตนวาปี'!S43+'6.ศรีเชียงใหม่ รด,คชจ1เดือน&gt;แผน'!S43+'7.สระใคร รด,คชจ1เดือน&gt;แผน'!S43+'8.สังคม'!S43+'9.ท่าบ่อ'!S43</f>
        <v>0</v>
      </c>
      <c r="T43" s="110">
        <f>+'1.หนองคาย'!T43+'2.เฝ้าไร่ รด,คชจ1เดือน&gt;แผน'!T43+'3.โพธิ์ตาก รด,คชจ1เดือน&gt;แผน'!T43+'4.โพนพิสัย'!T43+'5.รัตนวาปี'!T43+'6.ศรีเชียงใหม่ รด,คชจ1เดือน&gt;แผน'!T43+'7.สระใคร รด,คชจ1เดือน&gt;แผน'!T43+'8.สังคม'!T43+'9.ท่าบ่อ'!T43</f>
        <v>0</v>
      </c>
      <c r="U43" s="110">
        <f>+'1.หนองคาย'!U43+'2.เฝ้าไร่ รด,คชจ1เดือน&gt;แผน'!U43+'3.โพธิ์ตาก รด,คชจ1เดือน&gt;แผน'!U43+'4.โพนพิสัย'!U43+'5.รัตนวาปี'!U43+'6.ศรีเชียงใหม่ รด,คชจ1เดือน&gt;แผน'!U43+'7.สระใคร รด,คชจ1เดือน&gt;แผน'!U43+'8.สังคม'!U43+'9.ท่าบ่อ'!U43</f>
        <v>0</v>
      </c>
      <c r="V43" s="110">
        <f>+'1.หนองคาย'!V43+'2.เฝ้าไร่ รด,คชจ1เดือน&gt;แผน'!V43+'3.โพธิ์ตาก รด,คชจ1เดือน&gt;แผน'!V43+'4.โพนพิสัย'!V43+'5.รัตนวาปี'!V43+'6.ศรีเชียงใหม่ รด,คชจ1เดือน&gt;แผน'!V43+'7.สระใคร รด,คชจ1เดือน&gt;แผน'!V43+'8.สังคม'!V43+'9.ท่าบ่อ'!V43</f>
        <v>0</v>
      </c>
      <c r="W43" s="110">
        <f>+'1.หนองคาย'!W43+'2.เฝ้าไร่ รด,คชจ1เดือน&gt;แผน'!W43+'3.โพธิ์ตาก รด,คชจ1เดือน&gt;แผน'!W43+'4.โพนพิสัย'!W43+'5.รัตนวาปี'!W43+'6.ศรีเชียงใหม่ รด,คชจ1เดือน&gt;แผน'!W43+'7.สระใคร รด,คชจ1เดือน&gt;แผน'!W43+'8.สังคม'!W43+'9.ท่าบ่อ'!W43</f>
        <v>0</v>
      </c>
      <c r="X43" s="110">
        <f>+'1.หนองคาย'!X43+'2.เฝ้าไร่ รด,คชจ1เดือน&gt;แผน'!X43+'3.โพธิ์ตาก รด,คชจ1เดือน&gt;แผน'!X43+'4.โพนพิสัย'!X43+'5.รัตนวาปี'!X43+'6.ศรีเชียงใหม่ รด,คชจ1เดือน&gt;แผน'!X43+'7.สระใคร รด,คชจ1เดือน&gt;แผน'!X43+'8.สังคม'!X43+'9.ท่าบ่อ'!X43</f>
        <v>0</v>
      </c>
      <c r="Y43" s="110">
        <f>+'1.หนองคาย'!Y43+'2.เฝ้าไร่ รด,คชจ1เดือน&gt;แผน'!Y43+'3.โพธิ์ตาก รด,คชจ1เดือน&gt;แผน'!Y43+'4.โพนพิสัย'!Y43+'5.รัตนวาปี'!Y43+'6.ศรีเชียงใหม่ รด,คชจ1เดือน&gt;แผน'!Y43+'7.สระใคร รด,คชจ1เดือน&gt;แผน'!Y43+'8.สังคม'!Y43+'9.ท่าบ่อ'!Y43</f>
        <v>0</v>
      </c>
      <c r="Z43" s="110">
        <f>+'1.หนองคาย'!Z43+'2.เฝ้าไร่ รด,คชจ1เดือน&gt;แผน'!Z43+'3.โพธิ์ตาก รด,คชจ1เดือน&gt;แผน'!Z43+'4.โพนพิสัย'!Z43+'5.รัตนวาปี'!Z43+'6.ศรีเชียงใหม่ รด,คชจ1เดือน&gt;แผน'!Z43+'7.สระใคร รด,คชจ1เดือน&gt;แผน'!Z43+'8.สังคม'!Z43+'9.ท่าบ่อ'!Z43</f>
        <v>0</v>
      </c>
      <c r="AA43" s="110">
        <f>+'1.หนองคาย'!AA43+'2.เฝ้าไร่ รด,คชจ1เดือน&gt;แผน'!AA43+'3.โพธิ์ตาก รด,คชจ1เดือน&gt;แผน'!AA43+'4.โพนพิสัย'!AA43+'5.รัตนวาปี'!AA43+'6.ศรีเชียงใหม่ รด,คชจ1เดือน&gt;แผน'!AA43+'7.สระใคร รด,คชจ1เดือน&gt;แผน'!AA43+'8.สังคม'!AA43+'9.ท่าบ่อ'!AA43</f>
        <v>0</v>
      </c>
      <c r="AB43" s="110">
        <f>+'1.หนองคาย'!AB43+'2.เฝ้าไร่ รด,คชจ1เดือน&gt;แผน'!AB43+'3.โพธิ์ตาก รด,คชจ1เดือน&gt;แผน'!AB43+'4.โพนพิสัย'!AB43+'5.รัตนวาปี'!AB43+'6.ศรีเชียงใหม่ รด,คชจ1เดือน&gt;แผน'!AB43+'7.สระใคร รด,คชจ1เดือน&gt;แผน'!AB43+'8.สังคม'!AB43+'9.ท่าบ่อ'!AB43</f>
        <v>0</v>
      </c>
      <c r="AC43" s="110">
        <f>+'1.หนองคาย'!AC43+'2.เฝ้าไร่ รด,คชจ1เดือน&gt;แผน'!AC43+'3.โพธิ์ตาก รด,คชจ1เดือน&gt;แผน'!AC43+'4.โพนพิสัย'!AC43+'5.รัตนวาปี'!AC43+'6.ศรีเชียงใหม่ รด,คชจ1เดือน&gt;แผน'!AC43+'7.สระใคร รด,คชจ1เดือน&gt;แผน'!AC43+'8.สังคม'!AC43+'9.ท่าบ่อ'!AC43</f>
        <v>0</v>
      </c>
      <c r="AD43" s="110">
        <f>SUM(F43:AC43)</f>
        <v>42655022.769999996</v>
      </c>
      <c r="AE43" s="111">
        <f>+AD43*100/E43</f>
        <v>8.5641812442090952</v>
      </c>
      <c r="AF43" s="110">
        <f>+E43-AD43</f>
        <v>455408032.57276678</v>
      </c>
      <c r="AG43" s="111">
        <f>+AF43*100/E43</f>
        <v>91.435818755790905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f>+'1.หนองคาย'!E45+'2.เฝ้าไร่ รด,คชจ1เดือน&gt;แผน'!E45+'3.โพธิ์ตาก รด,คชจ1เดือน&gt;แผน'!E45+'4.โพนพิสัย'!E45+'5.รัตนวาปี'!E45+'6.ศรีเชียงใหม่ รด,คชจ1เดือน&gt;แผน'!E45+'7.สระใคร รด,คชจ1เดือน&gt;แผน'!E45+'8.สังคม'!E45+'9.ท่าบ่อ'!E45</f>
        <v>254573241.16999999</v>
      </c>
      <c r="F45" s="110">
        <f>+'1.หนองคาย'!F45+'2.เฝ้าไร่ รด,คชจ1เดือน&gt;แผน'!F45+'3.โพธิ์ตาก รด,คชจ1เดือน&gt;แผน'!F45+'4.โพนพิสัย'!F45+'5.รัตนวาปี'!F45+'6.ศรีเชียงใหม่ รด,คชจ1เดือน&gt;แผน'!F45+'7.สระใคร รด,คชจ1เดือน&gt;แผน'!F45+'8.สังคม'!F45+'9.ท่าบ่อ'!F45</f>
        <v>16577553.779999997</v>
      </c>
      <c r="G45" s="110">
        <f>+'1.หนองคาย'!G45+'2.เฝ้าไร่ รด,คชจ1เดือน&gt;แผน'!G45+'3.โพธิ์ตาก รด,คชจ1เดือน&gt;แผน'!G45+'4.โพนพิสัย'!G45+'5.รัตนวาปี'!G45+'6.ศรีเชียงใหม่ รด,คชจ1เดือน&gt;แผน'!G45+'7.สระใคร รด,คชจ1เดือน&gt;แผน'!G45+'8.สังคม'!G45+'9.ท่าบ่อ'!G45</f>
        <v>506336.19999999995</v>
      </c>
      <c r="H45" s="110">
        <f>+'1.หนองคาย'!H45+'2.เฝ้าไร่ รด,คชจ1เดือน&gt;แผน'!H45+'3.โพธิ์ตาก รด,คชจ1เดือน&gt;แผน'!H45+'4.โพนพิสัย'!H45+'5.รัตนวาปี'!H45+'6.ศรีเชียงใหม่ รด,คชจ1เดือน&gt;แผน'!H45+'7.สระใคร รด,คชจ1เดือน&gt;แผน'!H45+'8.สังคม'!H45+'9.ท่าบ่อ'!H45</f>
        <v>0</v>
      </c>
      <c r="I45" s="110">
        <f>+'1.หนองคาย'!I45+'2.เฝ้าไร่ รด,คชจ1เดือน&gt;แผน'!I45+'3.โพธิ์ตาก รด,คชจ1เดือน&gt;แผน'!I45+'4.โพนพิสัย'!I45+'5.รัตนวาปี'!I45+'6.ศรีเชียงใหม่ รด,คชจ1เดือน&gt;แผน'!I45+'7.สระใคร รด,คชจ1เดือน&gt;แผน'!I45+'8.สังคม'!I45+'9.ท่าบ่อ'!I45</f>
        <v>0</v>
      </c>
      <c r="J45" s="110">
        <f>+'1.หนองคาย'!J45+'2.เฝ้าไร่ รด,คชจ1เดือน&gt;แผน'!J45+'3.โพธิ์ตาก รด,คชจ1เดือน&gt;แผน'!J45+'4.โพนพิสัย'!J45+'5.รัตนวาปี'!J45+'6.ศรีเชียงใหม่ รด,คชจ1เดือน&gt;แผน'!J45+'7.สระใคร รด,คชจ1เดือน&gt;แผน'!J45+'8.สังคม'!J45+'9.ท่าบ่อ'!J45</f>
        <v>0</v>
      </c>
      <c r="K45" s="110">
        <f>+'1.หนองคาย'!K45+'2.เฝ้าไร่ รด,คชจ1เดือน&gt;แผน'!K45+'3.โพธิ์ตาก รด,คชจ1เดือน&gt;แผน'!K45+'4.โพนพิสัย'!K45+'5.รัตนวาปี'!K45+'6.ศรีเชียงใหม่ รด,คชจ1เดือน&gt;แผน'!K45+'7.สระใคร รด,คชจ1เดือน&gt;แผน'!K45+'8.สังคม'!K45+'9.ท่าบ่อ'!K45</f>
        <v>0</v>
      </c>
      <c r="L45" s="110">
        <f>+'1.หนองคาย'!L45+'2.เฝ้าไร่ รด,คชจ1เดือน&gt;แผน'!L45+'3.โพธิ์ตาก รด,คชจ1เดือน&gt;แผน'!L45+'4.โพนพิสัย'!L45+'5.รัตนวาปี'!L45+'6.ศรีเชียงใหม่ รด,คชจ1เดือน&gt;แผน'!L45+'7.สระใคร รด,คชจ1เดือน&gt;แผน'!L45+'8.สังคม'!L45+'9.ท่าบ่อ'!L45</f>
        <v>0</v>
      </c>
      <c r="M45" s="110">
        <f>+'1.หนองคาย'!M45+'2.เฝ้าไร่ รด,คชจ1เดือน&gt;แผน'!M45+'3.โพธิ์ตาก รด,คชจ1เดือน&gt;แผน'!M45+'4.โพนพิสัย'!M45+'5.รัตนวาปี'!M45+'6.ศรีเชียงใหม่ รด,คชจ1เดือน&gt;แผน'!M45+'7.สระใคร รด,คชจ1เดือน&gt;แผน'!M45+'8.สังคม'!M45+'9.ท่าบ่อ'!M45</f>
        <v>0</v>
      </c>
      <c r="N45" s="110">
        <f>+'1.หนองคาย'!N45+'2.เฝ้าไร่ รด,คชจ1เดือน&gt;แผน'!N45+'3.โพธิ์ตาก รด,คชจ1เดือน&gt;แผน'!N45+'4.โพนพิสัย'!N45+'5.รัตนวาปี'!N45+'6.ศรีเชียงใหม่ รด,คชจ1เดือน&gt;แผน'!N45+'7.สระใคร รด,คชจ1เดือน&gt;แผน'!N45+'8.สังคม'!N45+'9.ท่าบ่อ'!N45</f>
        <v>0</v>
      </c>
      <c r="O45" s="110">
        <f>+'1.หนองคาย'!O45+'2.เฝ้าไร่ รด,คชจ1เดือน&gt;แผน'!O45+'3.โพธิ์ตาก รด,คชจ1เดือน&gt;แผน'!O45+'4.โพนพิสัย'!O45+'5.รัตนวาปี'!O45+'6.ศรีเชียงใหม่ รด,คชจ1เดือน&gt;แผน'!O45+'7.สระใคร รด,คชจ1เดือน&gt;แผน'!O45+'8.สังคม'!O45+'9.ท่าบ่อ'!O45</f>
        <v>0</v>
      </c>
      <c r="P45" s="110">
        <f>+'1.หนองคาย'!P45+'2.เฝ้าไร่ รด,คชจ1เดือน&gt;แผน'!P45+'3.โพธิ์ตาก รด,คชจ1เดือน&gt;แผน'!P45+'4.โพนพิสัย'!P45+'5.รัตนวาปี'!P45+'6.ศรีเชียงใหม่ รด,คชจ1เดือน&gt;แผน'!P45+'7.สระใคร รด,คชจ1เดือน&gt;แผน'!P45+'8.สังคม'!P45+'9.ท่าบ่อ'!P45</f>
        <v>0</v>
      </c>
      <c r="Q45" s="110">
        <f>+'1.หนองคาย'!Q45+'2.เฝ้าไร่ รด,คชจ1เดือน&gt;แผน'!Q45+'3.โพธิ์ตาก รด,คชจ1เดือน&gt;แผน'!Q45+'4.โพนพิสัย'!Q45+'5.รัตนวาปี'!Q45+'6.ศรีเชียงใหม่ รด,คชจ1เดือน&gt;แผน'!Q45+'7.สระใคร รด,คชจ1เดือน&gt;แผน'!Q45+'8.สังคม'!Q45+'9.ท่าบ่อ'!Q45</f>
        <v>0</v>
      </c>
      <c r="R45" s="110">
        <f>+'1.หนองคาย'!R45+'2.เฝ้าไร่ รด,คชจ1เดือน&gt;แผน'!R45+'3.โพธิ์ตาก รด,คชจ1เดือน&gt;แผน'!R45+'4.โพนพิสัย'!R45+'5.รัตนวาปี'!R45+'6.ศรีเชียงใหม่ รด,คชจ1เดือน&gt;แผน'!R45+'7.สระใคร รด,คชจ1เดือน&gt;แผน'!R45+'8.สังคม'!R45+'9.ท่าบ่อ'!R45</f>
        <v>0</v>
      </c>
      <c r="S45" s="110">
        <f>+'1.หนองคาย'!S45+'2.เฝ้าไร่ รด,คชจ1เดือน&gt;แผน'!S45+'3.โพธิ์ตาก รด,คชจ1เดือน&gt;แผน'!S45+'4.โพนพิสัย'!S45+'5.รัตนวาปี'!S45+'6.ศรีเชียงใหม่ รด,คชจ1เดือน&gt;แผน'!S45+'7.สระใคร รด,คชจ1เดือน&gt;แผน'!S45+'8.สังคม'!S45+'9.ท่าบ่อ'!S45</f>
        <v>0</v>
      </c>
      <c r="T45" s="110">
        <f>+'1.หนองคาย'!T45+'2.เฝ้าไร่ รด,คชจ1เดือน&gt;แผน'!T45+'3.โพธิ์ตาก รด,คชจ1เดือน&gt;แผน'!T45+'4.โพนพิสัย'!T45+'5.รัตนวาปี'!T45+'6.ศรีเชียงใหม่ รด,คชจ1เดือน&gt;แผน'!T45+'7.สระใคร รด,คชจ1เดือน&gt;แผน'!T45+'8.สังคม'!T45+'9.ท่าบ่อ'!T45</f>
        <v>0</v>
      </c>
      <c r="U45" s="110">
        <f>+'1.หนองคาย'!U45+'2.เฝ้าไร่ รด,คชจ1เดือน&gt;แผน'!U45+'3.โพธิ์ตาก รด,คชจ1เดือน&gt;แผน'!U45+'4.โพนพิสัย'!U45+'5.รัตนวาปี'!U45+'6.ศรีเชียงใหม่ รด,คชจ1เดือน&gt;แผน'!U45+'7.สระใคร รด,คชจ1เดือน&gt;แผน'!U45+'8.สังคม'!U45+'9.ท่าบ่อ'!U45</f>
        <v>0</v>
      </c>
      <c r="V45" s="110">
        <f>+'1.หนองคาย'!V45+'2.เฝ้าไร่ รด,คชจ1เดือน&gt;แผน'!V45+'3.โพธิ์ตาก รด,คชจ1เดือน&gt;แผน'!V45+'4.โพนพิสัย'!V45+'5.รัตนวาปี'!V45+'6.ศรีเชียงใหม่ รด,คชจ1เดือน&gt;แผน'!V45+'7.สระใคร รด,คชจ1เดือน&gt;แผน'!V45+'8.สังคม'!V45+'9.ท่าบ่อ'!V45</f>
        <v>0</v>
      </c>
      <c r="W45" s="110">
        <f>+'1.หนองคาย'!W45+'2.เฝ้าไร่ รด,คชจ1เดือน&gt;แผน'!W45+'3.โพธิ์ตาก รด,คชจ1เดือน&gt;แผน'!W45+'4.โพนพิสัย'!W45+'5.รัตนวาปี'!W45+'6.ศรีเชียงใหม่ รด,คชจ1เดือน&gt;แผน'!W45+'7.สระใคร รด,คชจ1เดือน&gt;แผน'!W45+'8.สังคม'!W45+'9.ท่าบ่อ'!W45</f>
        <v>0</v>
      </c>
      <c r="X45" s="110">
        <f>+'1.หนองคาย'!X45+'2.เฝ้าไร่ รด,คชจ1เดือน&gt;แผน'!X45+'3.โพธิ์ตาก รด,คชจ1เดือน&gt;แผน'!X45+'4.โพนพิสัย'!X45+'5.รัตนวาปี'!X45+'6.ศรีเชียงใหม่ รด,คชจ1เดือน&gt;แผน'!X45+'7.สระใคร รด,คชจ1เดือน&gt;แผน'!X45+'8.สังคม'!X45+'9.ท่าบ่อ'!X45</f>
        <v>0</v>
      </c>
      <c r="Y45" s="110">
        <f>+'1.หนองคาย'!Y45+'2.เฝ้าไร่ รด,คชจ1เดือน&gt;แผน'!Y45+'3.โพธิ์ตาก รด,คชจ1เดือน&gt;แผน'!Y45+'4.โพนพิสัย'!Y45+'5.รัตนวาปี'!Y45+'6.ศรีเชียงใหม่ รด,คชจ1เดือน&gt;แผน'!Y45+'7.สระใคร รด,คชจ1เดือน&gt;แผน'!Y45+'8.สังคม'!Y45+'9.ท่าบ่อ'!Y45</f>
        <v>0</v>
      </c>
      <c r="Z45" s="110">
        <f>+'1.หนองคาย'!Z45+'2.เฝ้าไร่ รด,คชจ1เดือน&gt;แผน'!Z45+'3.โพธิ์ตาก รด,คชจ1เดือน&gt;แผน'!Z45+'4.โพนพิสัย'!Z45+'5.รัตนวาปี'!Z45+'6.ศรีเชียงใหม่ รด,คชจ1เดือน&gt;แผน'!Z45+'7.สระใคร รด,คชจ1เดือน&gt;แผน'!Z45+'8.สังคม'!Z45+'9.ท่าบ่อ'!Z45</f>
        <v>0</v>
      </c>
      <c r="AA45" s="110">
        <f>+'1.หนองคาย'!AA45+'2.เฝ้าไร่ รด,คชจ1เดือน&gt;แผน'!AA45+'3.โพธิ์ตาก รด,คชจ1เดือน&gt;แผน'!AA45+'4.โพนพิสัย'!AA45+'5.รัตนวาปี'!AA45+'6.ศรีเชียงใหม่ รด,คชจ1เดือน&gt;แผน'!AA45+'7.สระใคร รด,คชจ1เดือน&gt;แผน'!AA45+'8.สังคม'!AA45+'9.ท่าบ่อ'!AA45</f>
        <v>0</v>
      </c>
      <c r="AB45" s="110">
        <f>+'1.หนองคาย'!AB45+'2.เฝ้าไร่ รด,คชจ1เดือน&gt;แผน'!AB45+'3.โพธิ์ตาก รด,คชจ1เดือน&gt;แผน'!AB45+'4.โพนพิสัย'!AB45+'5.รัตนวาปี'!AB45+'6.ศรีเชียงใหม่ รด,คชจ1เดือน&gt;แผน'!AB45+'7.สระใคร รด,คชจ1เดือน&gt;แผน'!AB45+'8.สังคม'!AB45+'9.ท่าบ่อ'!AB45</f>
        <v>0</v>
      </c>
      <c r="AC45" s="110">
        <f>+'1.หนองคาย'!AC45+'2.เฝ้าไร่ รด,คชจ1เดือน&gt;แผน'!AC45+'3.โพธิ์ตาก รด,คชจ1เดือน&gt;แผน'!AC45+'4.โพนพิสัย'!AC45+'5.รัตนวาปี'!AC45+'6.ศรีเชียงใหม่ รด,คชจ1เดือน&gt;แผน'!AC45+'7.สระใคร รด,คชจ1เดือน&gt;แผน'!AC45+'8.สังคม'!AC45+'9.ท่าบ่อ'!AC45</f>
        <v>0</v>
      </c>
      <c r="AD45" s="110">
        <f t="shared" ref="AD45:AD53" si="13">SUM(F45:AC45)</f>
        <v>17083889.979999997</v>
      </c>
      <c r="AE45" s="111">
        <f t="shared" ref="AE45:AE53" si="14">+AD45*100/E45</f>
        <v>6.7107956443040475</v>
      </c>
      <c r="AF45" s="110">
        <f t="shared" ref="AF45:AF53" si="15">+E45-AD45</f>
        <v>237489351.19</v>
      </c>
      <c r="AG45" s="111">
        <f t="shared" ref="AG45:AG53" si="16">+AF45*100/E45</f>
        <v>93.289204355695958</v>
      </c>
    </row>
    <row r="46" spans="2:33" ht="24" customHeight="1">
      <c r="B46" s="109"/>
      <c r="C46" s="109"/>
      <c r="D46" s="109" t="s">
        <v>131</v>
      </c>
      <c r="E46" s="110">
        <f>+'1.หนองคาย'!E46+'2.เฝ้าไร่ รด,คชจ1เดือน&gt;แผน'!E46+'3.โพธิ์ตาก รด,คชจ1เดือน&gt;แผน'!E46+'4.โพนพิสัย'!E46+'5.รัตนวาปี'!E46+'6.ศรีเชียงใหม่ รด,คชจ1เดือน&gt;แผน'!E46+'7.สระใคร รด,คชจ1เดือน&gt;แผน'!E46+'8.สังคม'!E46+'9.ท่าบ่อ'!E46</f>
        <v>60622509.07</v>
      </c>
      <c r="F46" s="110">
        <f>+'1.หนองคาย'!F46+'2.เฝ้าไร่ รด,คชจ1เดือน&gt;แผน'!F46+'3.โพธิ์ตาก รด,คชจ1เดือน&gt;แผน'!F46+'4.โพนพิสัย'!F46+'5.รัตนวาปี'!F46+'6.ศรีเชียงใหม่ รด,คชจ1เดือน&gt;แผน'!F46+'7.สระใคร รด,คชจ1เดือน&gt;แผน'!F46+'8.สังคม'!F46+'9.ท่าบ่อ'!F46</f>
        <v>15666470.620000001</v>
      </c>
      <c r="G46" s="110">
        <f>+'1.หนองคาย'!G46+'2.เฝ้าไร่ รด,คชจ1เดือน&gt;แผน'!G46+'3.โพธิ์ตาก รด,คชจ1เดือน&gt;แผน'!G46+'4.โพนพิสัย'!G46+'5.รัตนวาปี'!G46+'6.ศรีเชียงใหม่ รด,คชจ1เดือน&gt;แผน'!G46+'7.สระใคร รด,คชจ1เดือน&gt;แผน'!G46+'8.สังคม'!G46+'9.ท่าบ่อ'!G46</f>
        <v>109383.42</v>
      </c>
      <c r="H46" s="110">
        <f>+'1.หนองคาย'!H46+'2.เฝ้าไร่ รด,คชจ1เดือน&gt;แผน'!H46+'3.โพธิ์ตาก รด,คชจ1เดือน&gt;แผน'!H46+'4.โพนพิสัย'!H46+'5.รัตนวาปี'!H46+'6.ศรีเชียงใหม่ รด,คชจ1เดือน&gt;แผน'!H46+'7.สระใคร รด,คชจ1เดือน&gt;แผน'!H46+'8.สังคม'!H46+'9.ท่าบ่อ'!H46</f>
        <v>0</v>
      </c>
      <c r="I46" s="110">
        <f>+'1.หนองคาย'!I46+'2.เฝ้าไร่ รด,คชจ1เดือน&gt;แผน'!I46+'3.โพธิ์ตาก รด,คชจ1เดือน&gt;แผน'!I46+'4.โพนพิสัย'!I46+'5.รัตนวาปี'!I46+'6.ศรีเชียงใหม่ รด,คชจ1เดือน&gt;แผน'!I46+'7.สระใคร รด,คชจ1เดือน&gt;แผน'!I46+'8.สังคม'!I46+'9.ท่าบ่อ'!I46</f>
        <v>0</v>
      </c>
      <c r="J46" s="110">
        <f>+'1.หนองคาย'!J46+'2.เฝ้าไร่ รด,คชจ1เดือน&gt;แผน'!J46+'3.โพธิ์ตาก รด,คชจ1เดือน&gt;แผน'!J46+'4.โพนพิสัย'!J46+'5.รัตนวาปี'!J46+'6.ศรีเชียงใหม่ รด,คชจ1เดือน&gt;แผน'!J46+'7.สระใคร รด,คชจ1เดือน&gt;แผน'!J46+'8.สังคม'!J46+'9.ท่าบ่อ'!J46</f>
        <v>0</v>
      </c>
      <c r="K46" s="110">
        <f>+'1.หนองคาย'!K46+'2.เฝ้าไร่ รด,คชจ1เดือน&gt;แผน'!K46+'3.โพธิ์ตาก รด,คชจ1เดือน&gt;แผน'!K46+'4.โพนพิสัย'!K46+'5.รัตนวาปี'!K46+'6.ศรีเชียงใหม่ รด,คชจ1เดือน&gt;แผน'!K46+'7.สระใคร รด,คชจ1เดือน&gt;แผน'!K46+'8.สังคม'!K46+'9.ท่าบ่อ'!K46</f>
        <v>0</v>
      </c>
      <c r="L46" s="110">
        <f>+'1.หนองคาย'!L46+'2.เฝ้าไร่ รด,คชจ1เดือน&gt;แผน'!L46+'3.โพธิ์ตาก รด,คชจ1เดือน&gt;แผน'!L46+'4.โพนพิสัย'!L46+'5.รัตนวาปี'!L46+'6.ศรีเชียงใหม่ รด,คชจ1เดือน&gt;แผน'!L46+'7.สระใคร รด,คชจ1เดือน&gt;แผน'!L46+'8.สังคม'!L46+'9.ท่าบ่อ'!L46</f>
        <v>0</v>
      </c>
      <c r="M46" s="110">
        <f>+'1.หนองคาย'!M46+'2.เฝ้าไร่ รด,คชจ1เดือน&gt;แผน'!M46+'3.โพธิ์ตาก รด,คชจ1เดือน&gt;แผน'!M46+'4.โพนพิสัย'!M46+'5.รัตนวาปี'!M46+'6.ศรีเชียงใหม่ รด,คชจ1เดือน&gt;แผน'!M46+'7.สระใคร รด,คชจ1เดือน&gt;แผน'!M46+'8.สังคม'!M46+'9.ท่าบ่อ'!M46</f>
        <v>0</v>
      </c>
      <c r="N46" s="110">
        <f>+'1.หนองคาย'!N46+'2.เฝ้าไร่ รด,คชจ1เดือน&gt;แผน'!N46+'3.โพธิ์ตาก รด,คชจ1เดือน&gt;แผน'!N46+'4.โพนพิสัย'!N46+'5.รัตนวาปี'!N46+'6.ศรีเชียงใหม่ รด,คชจ1เดือน&gt;แผน'!N46+'7.สระใคร รด,คชจ1เดือน&gt;แผน'!N46+'8.สังคม'!N46+'9.ท่าบ่อ'!N46</f>
        <v>0</v>
      </c>
      <c r="O46" s="110">
        <f>+'1.หนองคาย'!O46+'2.เฝ้าไร่ รด,คชจ1เดือน&gt;แผน'!O46+'3.โพธิ์ตาก รด,คชจ1เดือน&gt;แผน'!O46+'4.โพนพิสัย'!O46+'5.รัตนวาปี'!O46+'6.ศรีเชียงใหม่ รด,คชจ1เดือน&gt;แผน'!O46+'7.สระใคร รด,คชจ1เดือน&gt;แผน'!O46+'8.สังคม'!O46+'9.ท่าบ่อ'!O46</f>
        <v>0</v>
      </c>
      <c r="P46" s="110">
        <f>+'1.หนองคาย'!P46+'2.เฝ้าไร่ รด,คชจ1เดือน&gt;แผน'!P46+'3.โพธิ์ตาก รด,คชจ1เดือน&gt;แผน'!P46+'4.โพนพิสัย'!P46+'5.รัตนวาปี'!P46+'6.ศรีเชียงใหม่ รด,คชจ1เดือน&gt;แผน'!P46+'7.สระใคร รด,คชจ1เดือน&gt;แผน'!P46+'8.สังคม'!P46+'9.ท่าบ่อ'!P46</f>
        <v>0</v>
      </c>
      <c r="Q46" s="110">
        <f>+'1.หนองคาย'!Q46+'2.เฝ้าไร่ รด,คชจ1เดือน&gt;แผน'!Q46+'3.โพธิ์ตาก รด,คชจ1เดือน&gt;แผน'!Q46+'4.โพนพิสัย'!Q46+'5.รัตนวาปี'!Q46+'6.ศรีเชียงใหม่ รด,คชจ1เดือน&gt;แผน'!Q46+'7.สระใคร รด,คชจ1เดือน&gt;แผน'!Q46+'8.สังคม'!Q46+'9.ท่าบ่อ'!Q46</f>
        <v>0</v>
      </c>
      <c r="R46" s="110">
        <f>+'1.หนองคาย'!R46+'2.เฝ้าไร่ รด,คชจ1เดือน&gt;แผน'!R46+'3.โพธิ์ตาก รด,คชจ1เดือน&gt;แผน'!R46+'4.โพนพิสัย'!R46+'5.รัตนวาปี'!R46+'6.ศรีเชียงใหม่ รด,คชจ1เดือน&gt;แผน'!R46+'7.สระใคร รด,คชจ1เดือน&gt;แผน'!R46+'8.สังคม'!R46+'9.ท่าบ่อ'!R46</f>
        <v>0</v>
      </c>
      <c r="S46" s="110">
        <f>+'1.หนองคาย'!S46+'2.เฝ้าไร่ รด,คชจ1เดือน&gt;แผน'!S46+'3.โพธิ์ตาก รด,คชจ1เดือน&gt;แผน'!S46+'4.โพนพิสัย'!S46+'5.รัตนวาปี'!S46+'6.ศรีเชียงใหม่ รด,คชจ1เดือน&gt;แผน'!S46+'7.สระใคร รด,คชจ1เดือน&gt;แผน'!S46+'8.สังคม'!S46+'9.ท่าบ่อ'!S46</f>
        <v>0</v>
      </c>
      <c r="T46" s="110">
        <f>+'1.หนองคาย'!T46+'2.เฝ้าไร่ รด,คชจ1เดือน&gt;แผน'!T46+'3.โพธิ์ตาก รด,คชจ1เดือน&gt;แผน'!T46+'4.โพนพิสัย'!T46+'5.รัตนวาปี'!T46+'6.ศรีเชียงใหม่ รด,คชจ1เดือน&gt;แผน'!T46+'7.สระใคร รด,คชจ1เดือน&gt;แผน'!T46+'8.สังคม'!T46+'9.ท่าบ่อ'!T46</f>
        <v>0</v>
      </c>
      <c r="U46" s="110">
        <f>+'1.หนองคาย'!U46+'2.เฝ้าไร่ รด,คชจ1เดือน&gt;แผน'!U46+'3.โพธิ์ตาก รด,คชจ1เดือน&gt;แผน'!U46+'4.โพนพิสัย'!U46+'5.รัตนวาปี'!U46+'6.ศรีเชียงใหม่ รด,คชจ1เดือน&gt;แผน'!U46+'7.สระใคร รด,คชจ1เดือน&gt;แผน'!U46+'8.สังคม'!U46+'9.ท่าบ่อ'!U46</f>
        <v>0</v>
      </c>
      <c r="V46" s="110">
        <f>+'1.หนองคาย'!V46+'2.เฝ้าไร่ รด,คชจ1เดือน&gt;แผน'!V46+'3.โพธิ์ตาก รด,คชจ1เดือน&gt;แผน'!V46+'4.โพนพิสัย'!V46+'5.รัตนวาปี'!V46+'6.ศรีเชียงใหม่ รด,คชจ1เดือน&gt;แผน'!V46+'7.สระใคร รด,คชจ1เดือน&gt;แผน'!V46+'8.สังคม'!V46+'9.ท่าบ่อ'!V46</f>
        <v>0</v>
      </c>
      <c r="W46" s="110">
        <f>+'1.หนองคาย'!W46+'2.เฝ้าไร่ รด,คชจ1เดือน&gt;แผน'!W46+'3.โพธิ์ตาก รด,คชจ1เดือน&gt;แผน'!W46+'4.โพนพิสัย'!W46+'5.รัตนวาปี'!W46+'6.ศรีเชียงใหม่ รด,คชจ1เดือน&gt;แผน'!W46+'7.สระใคร รด,คชจ1เดือน&gt;แผน'!W46+'8.สังคม'!W46+'9.ท่าบ่อ'!W46</f>
        <v>0</v>
      </c>
      <c r="X46" s="110">
        <f>+'1.หนองคาย'!X46+'2.เฝ้าไร่ รด,คชจ1เดือน&gt;แผน'!X46+'3.โพธิ์ตาก รด,คชจ1เดือน&gt;แผน'!X46+'4.โพนพิสัย'!X46+'5.รัตนวาปี'!X46+'6.ศรีเชียงใหม่ รด,คชจ1เดือน&gt;แผน'!X46+'7.สระใคร รด,คชจ1เดือน&gt;แผน'!X46+'8.สังคม'!X46+'9.ท่าบ่อ'!X46</f>
        <v>0</v>
      </c>
      <c r="Y46" s="110">
        <f>+'1.หนองคาย'!Y46+'2.เฝ้าไร่ รด,คชจ1เดือน&gt;แผน'!Y46+'3.โพธิ์ตาก รด,คชจ1เดือน&gt;แผน'!Y46+'4.โพนพิสัย'!Y46+'5.รัตนวาปี'!Y46+'6.ศรีเชียงใหม่ รด,คชจ1เดือน&gt;แผน'!Y46+'7.สระใคร รด,คชจ1เดือน&gt;แผน'!Y46+'8.สังคม'!Y46+'9.ท่าบ่อ'!Y46</f>
        <v>0</v>
      </c>
      <c r="Z46" s="110">
        <f>+'1.หนองคาย'!Z46+'2.เฝ้าไร่ รด,คชจ1เดือน&gt;แผน'!Z46+'3.โพธิ์ตาก รด,คชจ1เดือน&gt;แผน'!Z46+'4.โพนพิสัย'!Z46+'5.รัตนวาปี'!Z46+'6.ศรีเชียงใหม่ รด,คชจ1เดือน&gt;แผน'!Z46+'7.สระใคร รด,คชจ1เดือน&gt;แผน'!Z46+'8.สังคม'!Z46+'9.ท่าบ่อ'!Z46</f>
        <v>0</v>
      </c>
      <c r="AA46" s="110">
        <f>+'1.หนองคาย'!AA46+'2.เฝ้าไร่ รด,คชจ1เดือน&gt;แผน'!AA46+'3.โพธิ์ตาก รด,คชจ1เดือน&gt;แผน'!AA46+'4.โพนพิสัย'!AA46+'5.รัตนวาปี'!AA46+'6.ศรีเชียงใหม่ รด,คชจ1เดือน&gt;แผน'!AA46+'7.สระใคร รด,คชจ1เดือน&gt;แผน'!AA46+'8.สังคม'!AA46+'9.ท่าบ่อ'!AA46</f>
        <v>0</v>
      </c>
      <c r="AB46" s="110">
        <f>+'1.หนองคาย'!AB46+'2.เฝ้าไร่ รด,คชจ1เดือน&gt;แผน'!AB46+'3.โพธิ์ตาก รด,คชจ1เดือน&gt;แผน'!AB46+'4.โพนพิสัย'!AB46+'5.รัตนวาปี'!AB46+'6.ศรีเชียงใหม่ รด,คชจ1เดือน&gt;แผน'!AB46+'7.สระใคร รด,คชจ1เดือน&gt;แผน'!AB46+'8.สังคม'!AB46+'9.ท่าบ่อ'!AB46</f>
        <v>0</v>
      </c>
      <c r="AC46" s="110">
        <f>+'1.หนองคาย'!AC46+'2.เฝ้าไร่ รด,คชจ1เดือน&gt;แผน'!AC46+'3.โพธิ์ตาก รด,คชจ1เดือน&gt;แผน'!AC46+'4.โพนพิสัย'!AC46+'5.รัตนวาปี'!AC46+'6.ศรีเชียงใหม่ รด,คชจ1เดือน&gt;แผน'!AC46+'7.สระใคร รด,คชจ1เดือน&gt;แผน'!AC46+'8.สังคม'!AC46+'9.ท่าบ่อ'!AC46</f>
        <v>0</v>
      </c>
      <c r="AD46" s="110">
        <f t="shared" si="13"/>
        <v>15775854.040000001</v>
      </c>
      <c r="AE46" s="111">
        <f t="shared" si="14"/>
        <v>26.023096506586082</v>
      </c>
      <c r="AF46" s="110">
        <f t="shared" si="15"/>
        <v>44846655.030000001</v>
      </c>
      <c r="AG46" s="111">
        <f t="shared" si="16"/>
        <v>73.976903493413914</v>
      </c>
    </row>
    <row r="47" spans="2:33" ht="24" customHeight="1">
      <c r="B47" s="109"/>
      <c r="C47" s="109"/>
      <c r="D47" s="109" t="s">
        <v>132</v>
      </c>
      <c r="E47" s="110">
        <f>+'1.หนองคาย'!E47+'2.เฝ้าไร่ รด,คชจ1เดือน&gt;แผน'!E47+'3.โพธิ์ตาก รด,คชจ1เดือน&gt;แผน'!E47+'4.โพนพิสัย'!E47+'5.รัตนวาปี'!E47+'6.ศรีเชียงใหม่ รด,คชจ1เดือน&gt;แผน'!E47+'7.สระใคร รด,คชจ1เดือน&gt;แผน'!E47+'8.สังคม'!E47+'9.ท่าบ่อ'!E47</f>
        <v>43777845</v>
      </c>
      <c r="F47" s="110">
        <f>+'1.หนองคาย'!F47+'2.เฝ้าไร่ รด,คชจ1เดือน&gt;แผน'!F47+'3.โพธิ์ตาก รด,คชจ1เดือน&gt;แผน'!F47+'4.โพนพิสัย'!F47+'5.รัตนวาปี'!F47+'6.ศรีเชียงใหม่ รด,คชจ1เดือน&gt;แผน'!F47+'7.สระใคร รด,คชจ1เดือน&gt;แผน'!F47+'8.สังคม'!F47+'9.ท่าบ่อ'!F47</f>
        <v>1390815.67</v>
      </c>
      <c r="G47" s="110">
        <f>+'1.หนองคาย'!G47+'2.เฝ้าไร่ รด,คชจ1เดือน&gt;แผน'!G47+'3.โพธิ์ตาก รด,คชจ1เดือน&gt;แผน'!G47+'4.โพนพิสัย'!G47+'5.รัตนวาปี'!G47+'6.ศรีเชียงใหม่ รด,คชจ1เดือน&gt;แผน'!G47+'7.สระใคร รด,คชจ1เดือน&gt;แผน'!G47+'8.สังคม'!G47+'9.ท่าบ่อ'!G47</f>
        <v>26000</v>
      </c>
      <c r="H47" s="110">
        <f>+'1.หนองคาย'!H47+'2.เฝ้าไร่ รด,คชจ1เดือน&gt;แผน'!H47+'3.โพธิ์ตาก รด,คชจ1เดือน&gt;แผน'!H47+'4.โพนพิสัย'!H47+'5.รัตนวาปี'!H47+'6.ศรีเชียงใหม่ รด,คชจ1เดือน&gt;แผน'!H47+'7.สระใคร รด,คชจ1เดือน&gt;แผน'!H47+'8.สังคม'!H47+'9.ท่าบ่อ'!H47</f>
        <v>0</v>
      </c>
      <c r="I47" s="110">
        <f>+'1.หนองคาย'!I47+'2.เฝ้าไร่ รด,คชจ1เดือน&gt;แผน'!I47+'3.โพธิ์ตาก รด,คชจ1เดือน&gt;แผน'!I47+'4.โพนพิสัย'!I47+'5.รัตนวาปี'!I47+'6.ศรีเชียงใหม่ รด,คชจ1เดือน&gt;แผน'!I47+'7.สระใคร รด,คชจ1เดือน&gt;แผน'!I47+'8.สังคม'!I47+'9.ท่าบ่อ'!I47</f>
        <v>0</v>
      </c>
      <c r="J47" s="110">
        <f>+'1.หนองคาย'!J47+'2.เฝ้าไร่ รด,คชจ1เดือน&gt;แผน'!J47+'3.โพธิ์ตาก รด,คชจ1เดือน&gt;แผน'!J47+'4.โพนพิสัย'!J47+'5.รัตนวาปี'!J47+'6.ศรีเชียงใหม่ รด,คชจ1เดือน&gt;แผน'!J47+'7.สระใคร รด,คชจ1เดือน&gt;แผน'!J47+'8.สังคม'!J47+'9.ท่าบ่อ'!J47</f>
        <v>0</v>
      </c>
      <c r="K47" s="110">
        <f>+'1.หนองคาย'!K47+'2.เฝ้าไร่ รด,คชจ1เดือน&gt;แผน'!K47+'3.โพธิ์ตาก รด,คชจ1เดือน&gt;แผน'!K47+'4.โพนพิสัย'!K47+'5.รัตนวาปี'!K47+'6.ศรีเชียงใหม่ รด,คชจ1เดือน&gt;แผน'!K47+'7.สระใคร รด,คชจ1เดือน&gt;แผน'!K47+'8.สังคม'!K47+'9.ท่าบ่อ'!K47</f>
        <v>0</v>
      </c>
      <c r="L47" s="110">
        <f>+'1.หนองคาย'!L47+'2.เฝ้าไร่ รด,คชจ1เดือน&gt;แผน'!L47+'3.โพธิ์ตาก รด,คชจ1เดือน&gt;แผน'!L47+'4.โพนพิสัย'!L47+'5.รัตนวาปี'!L47+'6.ศรีเชียงใหม่ รด,คชจ1เดือน&gt;แผน'!L47+'7.สระใคร รด,คชจ1เดือน&gt;แผน'!L47+'8.สังคม'!L47+'9.ท่าบ่อ'!L47</f>
        <v>0</v>
      </c>
      <c r="M47" s="110">
        <f>+'1.หนองคาย'!M47+'2.เฝ้าไร่ รด,คชจ1เดือน&gt;แผน'!M47+'3.โพธิ์ตาก รด,คชจ1เดือน&gt;แผน'!M47+'4.โพนพิสัย'!M47+'5.รัตนวาปี'!M47+'6.ศรีเชียงใหม่ รด,คชจ1เดือน&gt;แผน'!M47+'7.สระใคร รด,คชจ1เดือน&gt;แผน'!M47+'8.สังคม'!M47+'9.ท่าบ่อ'!M47</f>
        <v>0</v>
      </c>
      <c r="N47" s="110">
        <f>+'1.หนองคาย'!N47+'2.เฝ้าไร่ รด,คชจ1เดือน&gt;แผน'!N47+'3.โพธิ์ตาก รด,คชจ1เดือน&gt;แผน'!N47+'4.โพนพิสัย'!N47+'5.รัตนวาปี'!N47+'6.ศรีเชียงใหม่ รด,คชจ1เดือน&gt;แผน'!N47+'7.สระใคร รด,คชจ1เดือน&gt;แผน'!N47+'8.สังคม'!N47+'9.ท่าบ่อ'!N47</f>
        <v>0</v>
      </c>
      <c r="O47" s="110">
        <f>+'1.หนองคาย'!O47+'2.เฝ้าไร่ รด,คชจ1เดือน&gt;แผน'!O47+'3.โพธิ์ตาก รด,คชจ1เดือน&gt;แผน'!O47+'4.โพนพิสัย'!O47+'5.รัตนวาปี'!O47+'6.ศรีเชียงใหม่ รด,คชจ1เดือน&gt;แผน'!O47+'7.สระใคร รด,คชจ1เดือน&gt;แผน'!O47+'8.สังคม'!O47+'9.ท่าบ่อ'!O47</f>
        <v>0</v>
      </c>
      <c r="P47" s="110">
        <f>+'1.หนองคาย'!P47+'2.เฝ้าไร่ รด,คชจ1เดือน&gt;แผน'!P47+'3.โพธิ์ตาก รด,คชจ1เดือน&gt;แผน'!P47+'4.โพนพิสัย'!P47+'5.รัตนวาปี'!P47+'6.ศรีเชียงใหม่ รด,คชจ1เดือน&gt;แผน'!P47+'7.สระใคร รด,คชจ1เดือน&gt;แผน'!P47+'8.สังคม'!P47+'9.ท่าบ่อ'!P47</f>
        <v>0</v>
      </c>
      <c r="Q47" s="110">
        <f>+'1.หนองคาย'!Q47+'2.เฝ้าไร่ รด,คชจ1เดือน&gt;แผน'!Q47+'3.โพธิ์ตาก รด,คชจ1เดือน&gt;แผน'!Q47+'4.โพนพิสัย'!Q47+'5.รัตนวาปี'!Q47+'6.ศรีเชียงใหม่ รด,คชจ1เดือน&gt;แผน'!Q47+'7.สระใคร รด,คชจ1เดือน&gt;แผน'!Q47+'8.สังคม'!Q47+'9.ท่าบ่อ'!Q47</f>
        <v>0</v>
      </c>
      <c r="R47" s="110">
        <f>+'1.หนองคาย'!R47+'2.เฝ้าไร่ รด,คชจ1เดือน&gt;แผน'!R47+'3.โพธิ์ตาก รด,คชจ1เดือน&gt;แผน'!R47+'4.โพนพิสัย'!R47+'5.รัตนวาปี'!R47+'6.ศรีเชียงใหม่ รด,คชจ1เดือน&gt;แผน'!R47+'7.สระใคร รด,คชจ1เดือน&gt;แผน'!R47+'8.สังคม'!R47+'9.ท่าบ่อ'!R47</f>
        <v>0</v>
      </c>
      <c r="S47" s="110">
        <f>+'1.หนองคาย'!S47+'2.เฝ้าไร่ รด,คชจ1เดือน&gt;แผน'!S47+'3.โพธิ์ตาก รด,คชจ1เดือน&gt;แผน'!S47+'4.โพนพิสัย'!S47+'5.รัตนวาปี'!S47+'6.ศรีเชียงใหม่ รด,คชจ1เดือน&gt;แผน'!S47+'7.สระใคร รด,คชจ1เดือน&gt;แผน'!S47+'8.สังคม'!S47+'9.ท่าบ่อ'!S47</f>
        <v>0</v>
      </c>
      <c r="T47" s="110">
        <f>+'1.หนองคาย'!T47+'2.เฝ้าไร่ รด,คชจ1เดือน&gt;แผน'!T47+'3.โพธิ์ตาก รด,คชจ1เดือน&gt;แผน'!T47+'4.โพนพิสัย'!T47+'5.รัตนวาปี'!T47+'6.ศรีเชียงใหม่ รด,คชจ1เดือน&gt;แผน'!T47+'7.สระใคร รด,คชจ1เดือน&gt;แผน'!T47+'8.สังคม'!T47+'9.ท่าบ่อ'!T47</f>
        <v>0</v>
      </c>
      <c r="U47" s="110">
        <f>+'1.หนองคาย'!U47+'2.เฝ้าไร่ รด,คชจ1เดือน&gt;แผน'!U47+'3.โพธิ์ตาก รด,คชจ1เดือน&gt;แผน'!U47+'4.โพนพิสัย'!U47+'5.รัตนวาปี'!U47+'6.ศรีเชียงใหม่ รด,คชจ1เดือน&gt;แผน'!U47+'7.สระใคร รด,คชจ1เดือน&gt;แผน'!U47+'8.สังคม'!U47+'9.ท่าบ่อ'!U47</f>
        <v>0</v>
      </c>
      <c r="V47" s="110">
        <f>+'1.หนองคาย'!V47+'2.เฝ้าไร่ รด,คชจ1เดือน&gt;แผน'!V47+'3.โพธิ์ตาก รด,คชจ1เดือน&gt;แผน'!V47+'4.โพนพิสัย'!V47+'5.รัตนวาปี'!V47+'6.ศรีเชียงใหม่ รด,คชจ1เดือน&gt;แผน'!V47+'7.สระใคร รด,คชจ1เดือน&gt;แผน'!V47+'8.สังคม'!V47+'9.ท่าบ่อ'!V47</f>
        <v>0</v>
      </c>
      <c r="W47" s="110">
        <f>+'1.หนองคาย'!W47+'2.เฝ้าไร่ รด,คชจ1เดือน&gt;แผน'!W47+'3.โพธิ์ตาก รด,คชจ1เดือน&gt;แผน'!W47+'4.โพนพิสัย'!W47+'5.รัตนวาปี'!W47+'6.ศรีเชียงใหม่ รด,คชจ1เดือน&gt;แผน'!W47+'7.สระใคร รด,คชจ1เดือน&gt;แผน'!W47+'8.สังคม'!W47+'9.ท่าบ่อ'!W47</f>
        <v>0</v>
      </c>
      <c r="X47" s="110">
        <f>+'1.หนองคาย'!X47+'2.เฝ้าไร่ รด,คชจ1เดือน&gt;แผน'!X47+'3.โพธิ์ตาก รด,คชจ1เดือน&gt;แผน'!X47+'4.โพนพิสัย'!X47+'5.รัตนวาปี'!X47+'6.ศรีเชียงใหม่ รด,คชจ1เดือน&gt;แผน'!X47+'7.สระใคร รด,คชจ1เดือน&gt;แผน'!X47+'8.สังคม'!X47+'9.ท่าบ่อ'!X47</f>
        <v>0</v>
      </c>
      <c r="Y47" s="110">
        <f>+'1.หนองคาย'!Y47+'2.เฝ้าไร่ รด,คชจ1เดือน&gt;แผน'!Y47+'3.โพธิ์ตาก รด,คชจ1เดือน&gt;แผน'!Y47+'4.โพนพิสัย'!Y47+'5.รัตนวาปี'!Y47+'6.ศรีเชียงใหม่ รด,คชจ1เดือน&gt;แผน'!Y47+'7.สระใคร รด,คชจ1เดือน&gt;แผน'!Y47+'8.สังคม'!Y47+'9.ท่าบ่อ'!Y47</f>
        <v>0</v>
      </c>
      <c r="Z47" s="110">
        <f>+'1.หนองคาย'!Z47+'2.เฝ้าไร่ รด,คชจ1เดือน&gt;แผน'!Z47+'3.โพธิ์ตาก รด,คชจ1เดือน&gt;แผน'!Z47+'4.โพนพิสัย'!Z47+'5.รัตนวาปี'!Z47+'6.ศรีเชียงใหม่ รด,คชจ1เดือน&gt;แผน'!Z47+'7.สระใคร รด,คชจ1เดือน&gt;แผน'!Z47+'8.สังคม'!Z47+'9.ท่าบ่อ'!Z47</f>
        <v>0</v>
      </c>
      <c r="AA47" s="110">
        <f>+'1.หนองคาย'!AA47+'2.เฝ้าไร่ รด,คชจ1เดือน&gt;แผน'!AA47+'3.โพธิ์ตาก รด,คชจ1เดือน&gt;แผน'!AA47+'4.โพนพิสัย'!AA47+'5.รัตนวาปี'!AA47+'6.ศรีเชียงใหม่ รด,คชจ1เดือน&gt;แผน'!AA47+'7.สระใคร รด,คชจ1เดือน&gt;แผน'!AA47+'8.สังคม'!AA47+'9.ท่าบ่อ'!AA47</f>
        <v>0</v>
      </c>
      <c r="AB47" s="110">
        <f>+'1.หนองคาย'!AB47+'2.เฝ้าไร่ รด,คชจ1เดือน&gt;แผน'!AB47+'3.โพธิ์ตาก รด,คชจ1เดือน&gt;แผน'!AB47+'4.โพนพิสัย'!AB47+'5.รัตนวาปี'!AB47+'6.ศรีเชียงใหม่ รด,คชจ1เดือน&gt;แผน'!AB47+'7.สระใคร รด,คชจ1เดือน&gt;แผน'!AB47+'8.สังคม'!AB47+'9.ท่าบ่อ'!AB47</f>
        <v>0</v>
      </c>
      <c r="AC47" s="110">
        <f>+'1.หนองคาย'!AC47+'2.เฝ้าไร่ รด,คชจ1เดือน&gt;แผน'!AC47+'3.โพธิ์ตาก รด,คชจ1เดือน&gt;แผน'!AC47+'4.โพนพิสัย'!AC47+'5.รัตนวาปี'!AC47+'6.ศรีเชียงใหม่ รด,คชจ1เดือน&gt;แผน'!AC47+'7.สระใคร รด,คชจ1เดือน&gt;แผน'!AC47+'8.สังคม'!AC47+'9.ท่าบ่อ'!AC47</f>
        <v>0</v>
      </c>
      <c r="AD47" s="110">
        <f t="shared" si="13"/>
        <v>1416815.67</v>
      </c>
      <c r="AE47" s="111">
        <f t="shared" si="14"/>
        <v>3.2363760025190826</v>
      </c>
      <c r="AF47" s="110">
        <f t="shared" si="15"/>
        <v>42361029.329999998</v>
      </c>
      <c r="AG47" s="111">
        <f t="shared" si="16"/>
        <v>96.76362399748092</v>
      </c>
    </row>
    <row r="48" spans="2:33" ht="24" customHeight="1">
      <c r="B48" s="109"/>
      <c r="C48" s="109"/>
      <c r="D48" s="109" t="s">
        <v>133</v>
      </c>
      <c r="E48" s="110">
        <f>+'1.หนองคาย'!E48+'2.เฝ้าไร่ รด,คชจ1เดือน&gt;แผน'!E48+'3.โพธิ์ตาก รด,คชจ1เดือน&gt;แผน'!E48+'4.โพนพิสัย'!E48+'5.รัตนวาปี'!E48+'6.ศรีเชียงใหม่ รด,คชจ1เดือน&gt;แผน'!E48+'7.สระใคร รด,คชจ1เดือน&gt;แผน'!E48+'8.สังคม'!E48+'9.ท่าบ่อ'!E48</f>
        <v>8470874.3499999996</v>
      </c>
      <c r="F48" s="110">
        <f>+'1.หนองคาย'!F48+'2.เฝ้าไร่ รด,คชจ1เดือน&gt;แผน'!F48+'3.โพธิ์ตาก รด,คชจ1เดือน&gt;แผน'!F48+'4.โพนพิสัย'!F48+'5.รัตนวาปี'!F48+'6.ศรีเชียงใหม่ รด,คชจ1เดือน&gt;แผน'!F48+'7.สระใคร รด,คชจ1เดือน&gt;แผน'!F48+'8.สังคม'!F48+'9.ท่าบ่อ'!F48</f>
        <v>1688999.9400000002</v>
      </c>
      <c r="G48" s="110">
        <f>+'1.หนองคาย'!G48+'2.เฝ้าไร่ รด,คชจ1เดือน&gt;แผน'!G48+'3.โพธิ์ตาก รด,คชจ1เดือน&gt;แผน'!G48+'4.โพนพิสัย'!G48+'5.รัตนวาปี'!G48+'6.ศรีเชียงใหม่ รด,คชจ1เดือน&gt;แผน'!G48+'7.สระใคร รด,คชจ1เดือน&gt;แผน'!G48+'8.สังคม'!G48+'9.ท่าบ่อ'!G48</f>
        <v>107045.6</v>
      </c>
      <c r="H48" s="110">
        <f>+'1.หนองคาย'!H48+'2.เฝ้าไร่ รด,คชจ1เดือน&gt;แผน'!H48+'3.โพธิ์ตาก รด,คชจ1เดือน&gt;แผน'!H48+'4.โพนพิสัย'!H48+'5.รัตนวาปี'!H48+'6.ศรีเชียงใหม่ รด,คชจ1เดือน&gt;แผน'!H48+'7.สระใคร รด,คชจ1เดือน&gt;แผน'!H48+'8.สังคม'!H48+'9.ท่าบ่อ'!H48</f>
        <v>0</v>
      </c>
      <c r="I48" s="110">
        <f>+'1.หนองคาย'!I48+'2.เฝ้าไร่ รด,คชจ1เดือน&gt;แผน'!I48+'3.โพธิ์ตาก รด,คชจ1เดือน&gt;แผน'!I48+'4.โพนพิสัย'!I48+'5.รัตนวาปี'!I48+'6.ศรีเชียงใหม่ รด,คชจ1เดือน&gt;แผน'!I48+'7.สระใคร รด,คชจ1เดือน&gt;แผน'!I48+'8.สังคม'!I48+'9.ท่าบ่อ'!I48</f>
        <v>0</v>
      </c>
      <c r="J48" s="110">
        <f>+'1.หนองคาย'!J48+'2.เฝ้าไร่ รด,คชจ1เดือน&gt;แผน'!J48+'3.โพธิ์ตาก รด,คชจ1เดือน&gt;แผน'!J48+'4.โพนพิสัย'!J48+'5.รัตนวาปี'!J48+'6.ศรีเชียงใหม่ รด,คชจ1เดือน&gt;แผน'!J48+'7.สระใคร รด,คชจ1เดือน&gt;แผน'!J48+'8.สังคม'!J48+'9.ท่าบ่อ'!J48</f>
        <v>0</v>
      </c>
      <c r="K48" s="110">
        <f>+'1.หนองคาย'!K48+'2.เฝ้าไร่ รด,คชจ1เดือน&gt;แผน'!K48+'3.โพธิ์ตาก รด,คชจ1เดือน&gt;แผน'!K48+'4.โพนพิสัย'!K48+'5.รัตนวาปี'!K48+'6.ศรีเชียงใหม่ รด,คชจ1เดือน&gt;แผน'!K48+'7.สระใคร รด,คชจ1เดือน&gt;แผน'!K48+'8.สังคม'!K48+'9.ท่าบ่อ'!K48</f>
        <v>0</v>
      </c>
      <c r="L48" s="110">
        <f>+'1.หนองคาย'!L48+'2.เฝ้าไร่ รด,คชจ1เดือน&gt;แผน'!L48+'3.โพธิ์ตาก รด,คชจ1เดือน&gt;แผน'!L48+'4.โพนพิสัย'!L48+'5.รัตนวาปี'!L48+'6.ศรีเชียงใหม่ รด,คชจ1เดือน&gt;แผน'!L48+'7.สระใคร รด,คชจ1เดือน&gt;แผน'!L48+'8.สังคม'!L48+'9.ท่าบ่อ'!L48</f>
        <v>0</v>
      </c>
      <c r="M48" s="110">
        <f>+'1.หนองคาย'!M48+'2.เฝ้าไร่ รด,คชจ1เดือน&gt;แผน'!M48+'3.โพธิ์ตาก รด,คชจ1เดือน&gt;แผน'!M48+'4.โพนพิสัย'!M48+'5.รัตนวาปี'!M48+'6.ศรีเชียงใหม่ รด,คชจ1เดือน&gt;แผน'!M48+'7.สระใคร รด,คชจ1เดือน&gt;แผน'!M48+'8.สังคม'!M48+'9.ท่าบ่อ'!M48</f>
        <v>0</v>
      </c>
      <c r="N48" s="110">
        <f>+'1.หนองคาย'!N48+'2.เฝ้าไร่ รด,คชจ1เดือน&gt;แผน'!N48+'3.โพธิ์ตาก รด,คชจ1เดือน&gt;แผน'!N48+'4.โพนพิสัย'!N48+'5.รัตนวาปี'!N48+'6.ศรีเชียงใหม่ รด,คชจ1เดือน&gt;แผน'!N48+'7.สระใคร รด,คชจ1เดือน&gt;แผน'!N48+'8.สังคม'!N48+'9.ท่าบ่อ'!N48</f>
        <v>0</v>
      </c>
      <c r="O48" s="110">
        <f>+'1.หนองคาย'!O48+'2.เฝ้าไร่ รด,คชจ1เดือน&gt;แผน'!O48+'3.โพธิ์ตาก รด,คชจ1เดือน&gt;แผน'!O48+'4.โพนพิสัย'!O48+'5.รัตนวาปี'!O48+'6.ศรีเชียงใหม่ รด,คชจ1เดือน&gt;แผน'!O48+'7.สระใคร รด,คชจ1เดือน&gt;แผน'!O48+'8.สังคม'!O48+'9.ท่าบ่อ'!O48</f>
        <v>0</v>
      </c>
      <c r="P48" s="110">
        <f>+'1.หนองคาย'!P48+'2.เฝ้าไร่ รด,คชจ1เดือน&gt;แผน'!P48+'3.โพธิ์ตาก รด,คชจ1เดือน&gt;แผน'!P48+'4.โพนพิสัย'!P48+'5.รัตนวาปี'!P48+'6.ศรีเชียงใหม่ รด,คชจ1เดือน&gt;แผน'!P48+'7.สระใคร รด,คชจ1เดือน&gt;แผน'!P48+'8.สังคม'!P48+'9.ท่าบ่อ'!P48</f>
        <v>0</v>
      </c>
      <c r="Q48" s="110">
        <f>+'1.หนองคาย'!Q48+'2.เฝ้าไร่ รด,คชจ1เดือน&gt;แผน'!Q48+'3.โพธิ์ตาก รด,คชจ1เดือน&gt;แผน'!Q48+'4.โพนพิสัย'!Q48+'5.รัตนวาปี'!Q48+'6.ศรีเชียงใหม่ รด,คชจ1เดือน&gt;แผน'!Q48+'7.สระใคร รด,คชจ1เดือน&gt;แผน'!Q48+'8.สังคม'!Q48+'9.ท่าบ่อ'!Q48</f>
        <v>0</v>
      </c>
      <c r="R48" s="110">
        <f>+'1.หนองคาย'!R48+'2.เฝ้าไร่ รด,คชจ1เดือน&gt;แผน'!R48+'3.โพธิ์ตาก รด,คชจ1เดือน&gt;แผน'!R48+'4.โพนพิสัย'!R48+'5.รัตนวาปี'!R48+'6.ศรีเชียงใหม่ รด,คชจ1เดือน&gt;แผน'!R48+'7.สระใคร รด,คชจ1เดือน&gt;แผน'!R48+'8.สังคม'!R48+'9.ท่าบ่อ'!R48</f>
        <v>0</v>
      </c>
      <c r="S48" s="110">
        <f>+'1.หนองคาย'!S48+'2.เฝ้าไร่ รด,คชจ1เดือน&gt;แผน'!S48+'3.โพธิ์ตาก รด,คชจ1เดือน&gt;แผน'!S48+'4.โพนพิสัย'!S48+'5.รัตนวาปี'!S48+'6.ศรีเชียงใหม่ รด,คชจ1เดือน&gt;แผน'!S48+'7.สระใคร รด,คชจ1เดือน&gt;แผน'!S48+'8.สังคม'!S48+'9.ท่าบ่อ'!S48</f>
        <v>0</v>
      </c>
      <c r="T48" s="110">
        <f>+'1.หนองคาย'!T48+'2.เฝ้าไร่ รด,คชจ1เดือน&gt;แผน'!T48+'3.โพธิ์ตาก รด,คชจ1เดือน&gt;แผน'!T48+'4.โพนพิสัย'!T48+'5.รัตนวาปี'!T48+'6.ศรีเชียงใหม่ รด,คชจ1เดือน&gt;แผน'!T48+'7.สระใคร รด,คชจ1เดือน&gt;แผน'!T48+'8.สังคม'!T48+'9.ท่าบ่อ'!T48</f>
        <v>0</v>
      </c>
      <c r="U48" s="110">
        <f>+'1.หนองคาย'!U48+'2.เฝ้าไร่ รด,คชจ1เดือน&gt;แผน'!U48+'3.โพธิ์ตาก รด,คชจ1เดือน&gt;แผน'!U48+'4.โพนพิสัย'!U48+'5.รัตนวาปี'!U48+'6.ศรีเชียงใหม่ รด,คชจ1เดือน&gt;แผน'!U48+'7.สระใคร รด,คชจ1เดือน&gt;แผน'!U48+'8.สังคม'!U48+'9.ท่าบ่อ'!U48</f>
        <v>0</v>
      </c>
      <c r="V48" s="110">
        <f>+'1.หนองคาย'!V48+'2.เฝ้าไร่ รด,คชจ1เดือน&gt;แผน'!V48+'3.โพธิ์ตาก รด,คชจ1เดือน&gt;แผน'!V48+'4.โพนพิสัย'!V48+'5.รัตนวาปี'!V48+'6.ศรีเชียงใหม่ รด,คชจ1เดือน&gt;แผน'!V48+'7.สระใคร รด,คชจ1เดือน&gt;แผน'!V48+'8.สังคม'!V48+'9.ท่าบ่อ'!V48</f>
        <v>0</v>
      </c>
      <c r="W48" s="110">
        <f>+'1.หนองคาย'!W48+'2.เฝ้าไร่ รด,คชจ1เดือน&gt;แผน'!W48+'3.โพธิ์ตาก รด,คชจ1เดือน&gt;แผน'!W48+'4.โพนพิสัย'!W48+'5.รัตนวาปี'!W48+'6.ศรีเชียงใหม่ รด,คชจ1เดือน&gt;แผน'!W48+'7.สระใคร รด,คชจ1เดือน&gt;แผน'!W48+'8.สังคม'!W48+'9.ท่าบ่อ'!W48</f>
        <v>0</v>
      </c>
      <c r="X48" s="110">
        <f>+'1.หนองคาย'!X48+'2.เฝ้าไร่ รด,คชจ1เดือน&gt;แผน'!X48+'3.โพธิ์ตาก รด,คชจ1เดือน&gt;แผน'!X48+'4.โพนพิสัย'!X48+'5.รัตนวาปี'!X48+'6.ศรีเชียงใหม่ รด,คชจ1เดือน&gt;แผน'!X48+'7.สระใคร รด,คชจ1เดือน&gt;แผน'!X48+'8.สังคม'!X48+'9.ท่าบ่อ'!X48</f>
        <v>0</v>
      </c>
      <c r="Y48" s="110">
        <f>+'1.หนองคาย'!Y48+'2.เฝ้าไร่ รด,คชจ1เดือน&gt;แผน'!Y48+'3.โพธิ์ตาก รด,คชจ1เดือน&gt;แผน'!Y48+'4.โพนพิสัย'!Y48+'5.รัตนวาปี'!Y48+'6.ศรีเชียงใหม่ รด,คชจ1เดือน&gt;แผน'!Y48+'7.สระใคร รด,คชจ1เดือน&gt;แผน'!Y48+'8.สังคม'!Y48+'9.ท่าบ่อ'!Y48</f>
        <v>0</v>
      </c>
      <c r="Z48" s="110">
        <f>+'1.หนองคาย'!Z48+'2.เฝ้าไร่ รด,คชจ1เดือน&gt;แผน'!Z48+'3.โพธิ์ตาก รด,คชจ1เดือน&gt;แผน'!Z48+'4.โพนพิสัย'!Z48+'5.รัตนวาปี'!Z48+'6.ศรีเชียงใหม่ รด,คชจ1เดือน&gt;แผน'!Z48+'7.สระใคร รด,คชจ1เดือน&gt;แผน'!Z48+'8.สังคม'!Z48+'9.ท่าบ่อ'!Z48</f>
        <v>0</v>
      </c>
      <c r="AA48" s="110">
        <f>+'1.หนองคาย'!AA48+'2.เฝ้าไร่ รด,คชจ1เดือน&gt;แผน'!AA48+'3.โพธิ์ตาก รด,คชจ1เดือน&gt;แผน'!AA48+'4.โพนพิสัย'!AA48+'5.รัตนวาปี'!AA48+'6.ศรีเชียงใหม่ รด,คชจ1เดือน&gt;แผน'!AA48+'7.สระใคร รด,คชจ1เดือน&gt;แผน'!AA48+'8.สังคม'!AA48+'9.ท่าบ่อ'!AA48</f>
        <v>0</v>
      </c>
      <c r="AB48" s="110">
        <f>+'1.หนองคาย'!AB48+'2.เฝ้าไร่ รด,คชจ1เดือน&gt;แผน'!AB48+'3.โพธิ์ตาก รด,คชจ1เดือน&gt;แผน'!AB48+'4.โพนพิสัย'!AB48+'5.รัตนวาปี'!AB48+'6.ศรีเชียงใหม่ รด,คชจ1เดือน&gt;แผน'!AB48+'7.สระใคร รด,คชจ1เดือน&gt;แผน'!AB48+'8.สังคม'!AB48+'9.ท่าบ่อ'!AB48</f>
        <v>0</v>
      </c>
      <c r="AC48" s="110">
        <f>+'1.หนองคาย'!AC48+'2.เฝ้าไร่ รด,คชจ1เดือน&gt;แผน'!AC48+'3.โพธิ์ตาก รด,คชจ1เดือน&gt;แผน'!AC48+'4.โพนพิสัย'!AC48+'5.รัตนวาปี'!AC48+'6.ศรีเชียงใหม่ รด,คชจ1เดือน&gt;แผน'!AC48+'7.สระใคร รด,คชจ1เดือน&gt;แผน'!AC48+'8.สังคม'!AC48+'9.ท่าบ่อ'!AC48</f>
        <v>0</v>
      </c>
      <c r="AD48" s="110">
        <f t="shared" si="13"/>
        <v>1796045.5400000003</v>
      </c>
      <c r="AE48" s="111">
        <f t="shared" si="14"/>
        <v>21.202599233454578</v>
      </c>
      <c r="AF48" s="110">
        <f t="shared" si="15"/>
        <v>6674828.8099999996</v>
      </c>
      <c r="AG48" s="111">
        <f t="shared" si="16"/>
        <v>78.797400766545437</v>
      </c>
    </row>
    <row r="49" spans="2:33" ht="24" customHeight="1">
      <c r="B49" s="109"/>
      <c r="C49" s="109"/>
      <c r="D49" s="109" t="s">
        <v>134</v>
      </c>
      <c r="E49" s="110">
        <f>+'1.หนองคาย'!E49+'2.เฝ้าไร่ รด,คชจ1เดือน&gt;แผน'!E49+'3.โพธิ์ตาก รด,คชจ1เดือน&gt;แผน'!E49+'4.โพนพิสัย'!E49+'5.รัตนวาปี'!E49+'6.ศรีเชียงใหม่ รด,คชจ1เดือน&gt;แผน'!E49+'7.สระใคร รด,คชจ1เดือน&gt;แผน'!E49+'8.สังคม'!E49+'9.ท่าบ่อ'!E49</f>
        <v>0</v>
      </c>
      <c r="F49" s="110">
        <f>+'1.หนองคาย'!F49+'2.เฝ้าไร่ รด,คชจ1เดือน&gt;แผน'!F49+'3.โพธิ์ตาก รด,คชจ1เดือน&gt;แผน'!F49+'4.โพนพิสัย'!F49+'5.รัตนวาปี'!F49+'6.ศรีเชียงใหม่ รด,คชจ1เดือน&gt;แผน'!F49+'7.สระใคร รด,คชจ1เดือน&gt;แผน'!F49+'8.สังคม'!F49+'9.ท่าบ่อ'!F49</f>
        <v>0</v>
      </c>
      <c r="G49" s="110">
        <f>+'1.หนองคาย'!G49+'2.เฝ้าไร่ รด,คชจ1เดือน&gt;แผน'!G49+'3.โพธิ์ตาก รด,คชจ1เดือน&gt;แผน'!G49+'4.โพนพิสัย'!G49+'5.รัตนวาปี'!G49+'6.ศรีเชียงใหม่ รด,คชจ1เดือน&gt;แผน'!G49+'7.สระใคร รด,คชจ1เดือน&gt;แผน'!G49+'8.สังคม'!G49+'9.ท่าบ่อ'!G49</f>
        <v>0</v>
      </c>
      <c r="H49" s="110">
        <f>+'1.หนองคาย'!H49+'2.เฝ้าไร่ รด,คชจ1เดือน&gt;แผน'!H49+'3.โพธิ์ตาก รด,คชจ1เดือน&gt;แผน'!H49+'4.โพนพิสัย'!H49+'5.รัตนวาปี'!H49+'6.ศรีเชียงใหม่ รด,คชจ1เดือน&gt;แผน'!H49+'7.สระใคร รด,คชจ1เดือน&gt;แผน'!H49+'8.สังคม'!H49+'9.ท่าบ่อ'!H49</f>
        <v>0</v>
      </c>
      <c r="I49" s="110">
        <f>+'1.หนองคาย'!I49+'2.เฝ้าไร่ รด,คชจ1เดือน&gt;แผน'!I49+'3.โพธิ์ตาก รด,คชจ1เดือน&gt;แผน'!I49+'4.โพนพิสัย'!I49+'5.รัตนวาปี'!I49+'6.ศรีเชียงใหม่ รด,คชจ1เดือน&gt;แผน'!I49+'7.สระใคร รด,คชจ1เดือน&gt;แผน'!I49+'8.สังคม'!I49+'9.ท่าบ่อ'!I49</f>
        <v>0</v>
      </c>
      <c r="J49" s="110">
        <f>+'1.หนองคาย'!J49+'2.เฝ้าไร่ รด,คชจ1เดือน&gt;แผน'!J49+'3.โพธิ์ตาก รด,คชจ1เดือน&gt;แผน'!J49+'4.โพนพิสัย'!J49+'5.รัตนวาปี'!J49+'6.ศรีเชียงใหม่ รด,คชจ1เดือน&gt;แผน'!J49+'7.สระใคร รด,คชจ1เดือน&gt;แผน'!J49+'8.สังคม'!J49+'9.ท่าบ่อ'!J49</f>
        <v>0</v>
      </c>
      <c r="K49" s="110">
        <f>+'1.หนองคาย'!K49+'2.เฝ้าไร่ รด,คชจ1เดือน&gt;แผน'!K49+'3.โพธิ์ตาก รด,คชจ1เดือน&gt;แผน'!K49+'4.โพนพิสัย'!K49+'5.รัตนวาปี'!K49+'6.ศรีเชียงใหม่ รด,คชจ1เดือน&gt;แผน'!K49+'7.สระใคร รด,คชจ1เดือน&gt;แผน'!K49+'8.สังคม'!K49+'9.ท่าบ่อ'!K49</f>
        <v>0</v>
      </c>
      <c r="L49" s="110">
        <f>+'1.หนองคาย'!L49+'2.เฝ้าไร่ รด,คชจ1เดือน&gt;แผน'!L49+'3.โพธิ์ตาก รด,คชจ1เดือน&gt;แผน'!L49+'4.โพนพิสัย'!L49+'5.รัตนวาปี'!L49+'6.ศรีเชียงใหม่ รด,คชจ1เดือน&gt;แผน'!L49+'7.สระใคร รด,คชจ1เดือน&gt;แผน'!L49+'8.สังคม'!L49+'9.ท่าบ่อ'!L49</f>
        <v>0</v>
      </c>
      <c r="M49" s="110">
        <f>+'1.หนองคาย'!M49+'2.เฝ้าไร่ รด,คชจ1เดือน&gt;แผน'!M49+'3.โพธิ์ตาก รด,คชจ1เดือน&gt;แผน'!M49+'4.โพนพิสัย'!M49+'5.รัตนวาปี'!M49+'6.ศรีเชียงใหม่ รด,คชจ1เดือน&gt;แผน'!M49+'7.สระใคร รด,คชจ1เดือน&gt;แผน'!M49+'8.สังคม'!M49+'9.ท่าบ่อ'!M49</f>
        <v>0</v>
      </c>
      <c r="N49" s="110">
        <f>+'1.หนองคาย'!N49+'2.เฝ้าไร่ รด,คชจ1เดือน&gt;แผน'!N49+'3.โพธิ์ตาก รด,คชจ1เดือน&gt;แผน'!N49+'4.โพนพิสัย'!N49+'5.รัตนวาปี'!N49+'6.ศรีเชียงใหม่ รด,คชจ1เดือน&gt;แผน'!N49+'7.สระใคร รด,คชจ1เดือน&gt;แผน'!N49+'8.สังคม'!N49+'9.ท่าบ่อ'!N49</f>
        <v>0</v>
      </c>
      <c r="O49" s="110">
        <f>+'1.หนองคาย'!O49+'2.เฝ้าไร่ รด,คชจ1เดือน&gt;แผน'!O49+'3.โพธิ์ตาก รด,คชจ1เดือน&gt;แผน'!O49+'4.โพนพิสัย'!O49+'5.รัตนวาปี'!O49+'6.ศรีเชียงใหม่ รด,คชจ1เดือน&gt;แผน'!O49+'7.สระใคร รด,คชจ1เดือน&gt;แผน'!O49+'8.สังคม'!O49+'9.ท่าบ่อ'!O49</f>
        <v>0</v>
      </c>
      <c r="P49" s="110">
        <f>+'1.หนองคาย'!P49+'2.เฝ้าไร่ รด,คชจ1เดือน&gt;แผน'!P49+'3.โพธิ์ตาก รด,คชจ1เดือน&gt;แผน'!P49+'4.โพนพิสัย'!P49+'5.รัตนวาปี'!P49+'6.ศรีเชียงใหม่ รด,คชจ1เดือน&gt;แผน'!P49+'7.สระใคร รด,คชจ1เดือน&gt;แผน'!P49+'8.สังคม'!P49+'9.ท่าบ่อ'!P49</f>
        <v>0</v>
      </c>
      <c r="Q49" s="110">
        <f>+'1.หนองคาย'!Q49+'2.เฝ้าไร่ รด,คชจ1เดือน&gt;แผน'!Q49+'3.โพธิ์ตาก รด,คชจ1เดือน&gt;แผน'!Q49+'4.โพนพิสัย'!Q49+'5.รัตนวาปี'!Q49+'6.ศรีเชียงใหม่ รด,คชจ1เดือน&gt;แผน'!Q49+'7.สระใคร รด,คชจ1เดือน&gt;แผน'!Q49+'8.สังคม'!Q49+'9.ท่าบ่อ'!Q49</f>
        <v>0</v>
      </c>
      <c r="R49" s="110">
        <f>+'1.หนองคาย'!R49+'2.เฝ้าไร่ รด,คชจ1เดือน&gt;แผน'!R49+'3.โพธิ์ตาก รด,คชจ1เดือน&gt;แผน'!R49+'4.โพนพิสัย'!R49+'5.รัตนวาปี'!R49+'6.ศรีเชียงใหม่ รด,คชจ1เดือน&gt;แผน'!R49+'7.สระใคร รด,คชจ1เดือน&gt;แผน'!R49+'8.สังคม'!R49+'9.ท่าบ่อ'!R49</f>
        <v>0</v>
      </c>
      <c r="S49" s="110">
        <f>+'1.หนองคาย'!S49+'2.เฝ้าไร่ รด,คชจ1เดือน&gt;แผน'!S49+'3.โพธิ์ตาก รด,คชจ1เดือน&gt;แผน'!S49+'4.โพนพิสัย'!S49+'5.รัตนวาปี'!S49+'6.ศรีเชียงใหม่ รด,คชจ1เดือน&gt;แผน'!S49+'7.สระใคร รด,คชจ1เดือน&gt;แผน'!S49+'8.สังคม'!S49+'9.ท่าบ่อ'!S49</f>
        <v>0</v>
      </c>
      <c r="T49" s="110">
        <f>+'1.หนองคาย'!T49+'2.เฝ้าไร่ รด,คชจ1เดือน&gt;แผน'!T49+'3.โพธิ์ตาก รด,คชจ1เดือน&gt;แผน'!T49+'4.โพนพิสัย'!T49+'5.รัตนวาปี'!T49+'6.ศรีเชียงใหม่ รด,คชจ1เดือน&gt;แผน'!T49+'7.สระใคร รด,คชจ1เดือน&gt;แผน'!T49+'8.สังคม'!T49+'9.ท่าบ่อ'!T49</f>
        <v>0</v>
      </c>
      <c r="U49" s="110">
        <f>+'1.หนองคาย'!U49+'2.เฝ้าไร่ รด,คชจ1เดือน&gt;แผน'!U49+'3.โพธิ์ตาก รด,คชจ1เดือน&gt;แผน'!U49+'4.โพนพิสัย'!U49+'5.รัตนวาปี'!U49+'6.ศรีเชียงใหม่ รด,คชจ1เดือน&gt;แผน'!U49+'7.สระใคร รด,คชจ1เดือน&gt;แผน'!U49+'8.สังคม'!U49+'9.ท่าบ่อ'!U49</f>
        <v>0</v>
      </c>
      <c r="V49" s="110">
        <f>+'1.หนองคาย'!V49+'2.เฝ้าไร่ รด,คชจ1เดือน&gt;แผน'!V49+'3.โพธิ์ตาก รด,คชจ1เดือน&gt;แผน'!V49+'4.โพนพิสัย'!V49+'5.รัตนวาปี'!V49+'6.ศรีเชียงใหม่ รด,คชจ1เดือน&gt;แผน'!V49+'7.สระใคร รด,คชจ1เดือน&gt;แผน'!V49+'8.สังคม'!V49+'9.ท่าบ่อ'!V49</f>
        <v>0</v>
      </c>
      <c r="W49" s="110">
        <f>+'1.หนองคาย'!W49+'2.เฝ้าไร่ รด,คชจ1เดือน&gt;แผน'!W49+'3.โพธิ์ตาก รด,คชจ1เดือน&gt;แผน'!W49+'4.โพนพิสัย'!W49+'5.รัตนวาปี'!W49+'6.ศรีเชียงใหม่ รด,คชจ1เดือน&gt;แผน'!W49+'7.สระใคร รด,คชจ1เดือน&gt;แผน'!W49+'8.สังคม'!W49+'9.ท่าบ่อ'!W49</f>
        <v>0</v>
      </c>
      <c r="X49" s="110">
        <f>+'1.หนองคาย'!X49+'2.เฝ้าไร่ รด,คชจ1เดือน&gt;แผน'!X49+'3.โพธิ์ตาก รด,คชจ1เดือน&gt;แผน'!X49+'4.โพนพิสัย'!X49+'5.รัตนวาปี'!X49+'6.ศรีเชียงใหม่ รด,คชจ1เดือน&gt;แผน'!X49+'7.สระใคร รด,คชจ1เดือน&gt;แผน'!X49+'8.สังคม'!X49+'9.ท่าบ่อ'!X49</f>
        <v>0</v>
      </c>
      <c r="Y49" s="110">
        <f>+'1.หนองคาย'!Y49+'2.เฝ้าไร่ รด,คชจ1เดือน&gt;แผน'!Y49+'3.โพธิ์ตาก รด,คชจ1เดือน&gt;แผน'!Y49+'4.โพนพิสัย'!Y49+'5.รัตนวาปี'!Y49+'6.ศรีเชียงใหม่ รด,คชจ1เดือน&gt;แผน'!Y49+'7.สระใคร รด,คชจ1เดือน&gt;แผน'!Y49+'8.สังคม'!Y49+'9.ท่าบ่อ'!Y49</f>
        <v>0</v>
      </c>
      <c r="Z49" s="110">
        <f>+'1.หนองคาย'!Z49+'2.เฝ้าไร่ รด,คชจ1เดือน&gt;แผน'!Z49+'3.โพธิ์ตาก รด,คชจ1เดือน&gt;แผน'!Z49+'4.โพนพิสัย'!Z49+'5.รัตนวาปี'!Z49+'6.ศรีเชียงใหม่ รด,คชจ1เดือน&gt;แผน'!Z49+'7.สระใคร รด,คชจ1เดือน&gt;แผน'!Z49+'8.สังคม'!Z49+'9.ท่าบ่อ'!Z49</f>
        <v>0</v>
      </c>
      <c r="AA49" s="110">
        <f>+'1.หนองคาย'!AA49+'2.เฝ้าไร่ รด,คชจ1เดือน&gt;แผน'!AA49+'3.โพธิ์ตาก รด,คชจ1เดือน&gt;แผน'!AA49+'4.โพนพิสัย'!AA49+'5.รัตนวาปี'!AA49+'6.ศรีเชียงใหม่ รด,คชจ1เดือน&gt;แผน'!AA49+'7.สระใคร รด,คชจ1เดือน&gt;แผน'!AA49+'8.สังคม'!AA49+'9.ท่าบ่อ'!AA49</f>
        <v>0</v>
      </c>
      <c r="AB49" s="110">
        <f>+'1.หนองคาย'!AB49+'2.เฝ้าไร่ รด,คชจ1เดือน&gt;แผน'!AB49+'3.โพธิ์ตาก รด,คชจ1เดือน&gt;แผน'!AB49+'4.โพนพิสัย'!AB49+'5.รัตนวาปี'!AB49+'6.ศรีเชียงใหม่ รด,คชจ1เดือน&gt;แผน'!AB49+'7.สระใคร รด,คชจ1เดือน&gt;แผน'!AB49+'8.สังคม'!AB49+'9.ท่าบ่อ'!AB49</f>
        <v>0</v>
      </c>
      <c r="AC49" s="110">
        <f>+'1.หนองคาย'!AC49+'2.เฝ้าไร่ รด,คชจ1เดือน&gt;แผน'!AC49+'3.โพธิ์ตาก รด,คชจ1เดือน&gt;แผน'!AC49+'4.โพนพิสัย'!AC49+'5.รัตนวาปี'!AC49+'6.ศรีเชียงใหม่ รด,คชจ1เดือน&gt;แผน'!AC49+'7.สระใคร รด,คชจ1เดือน&gt;แผน'!AC49+'8.สังคม'!AC49+'9.ท่าบ่อ'!AC49</f>
        <v>0</v>
      </c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f>+'1.หนองคาย'!E50+'2.เฝ้าไร่ รด,คชจ1เดือน&gt;แผน'!E50+'3.โพธิ์ตาก รด,คชจ1เดือน&gt;แผน'!E50+'4.โพนพิสัย'!E50+'5.รัตนวาปี'!E50+'6.ศรีเชียงใหม่ รด,คชจ1เดือน&gt;แผน'!E50+'7.สระใคร รด,คชจ1เดือน&gt;แผน'!E50+'8.สังคม'!E50+'9.ท่าบ่อ'!E50</f>
        <v>87190167.869000003</v>
      </c>
      <c r="F50" s="110">
        <f>+'1.หนองคาย'!F50+'2.เฝ้าไร่ รด,คชจ1เดือน&gt;แผน'!F50+'3.โพธิ์ตาก รด,คชจ1เดือน&gt;แผน'!F50+'4.โพนพิสัย'!F50+'5.รัตนวาปี'!F50+'6.ศรีเชียงใหม่ รด,คชจ1เดือน&gt;แผน'!F50+'7.สระใคร รด,คชจ1เดือน&gt;แผน'!F50+'8.สังคม'!F50+'9.ท่าบ่อ'!F50</f>
        <v>13234178.859999999</v>
      </c>
      <c r="G50" s="110">
        <f>+'1.หนองคาย'!G50+'2.เฝ้าไร่ รด,คชจ1เดือน&gt;แผน'!G50+'3.โพธิ์ตาก รด,คชจ1เดือน&gt;แผน'!G50+'4.โพนพิสัย'!G50+'5.รัตนวาปี'!G50+'6.ศรีเชียงใหม่ รด,คชจ1เดือน&gt;แผน'!G50+'7.สระใคร รด,คชจ1เดือน&gt;แผน'!G50+'8.สังคม'!G50+'9.ท่าบ่อ'!G50</f>
        <v>1987533.6999999997</v>
      </c>
      <c r="H50" s="110">
        <f>+'1.หนองคาย'!H50+'2.เฝ้าไร่ รด,คชจ1เดือน&gt;แผน'!H50+'3.โพธิ์ตาก รด,คชจ1เดือน&gt;แผน'!H50+'4.โพนพิสัย'!H50+'5.รัตนวาปี'!H50+'6.ศรีเชียงใหม่ รด,คชจ1เดือน&gt;แผน'!H50+'7.สระใคร รด,คชจ1เดือน&gt;แผน'!H50+'8.สังคม'!H50+'9.ท่าบ่อ'!H50</f>
        <v>0</v>
      </c>
      <c r="I50" s="110">
        <f>+'1.หนองคาย'!I50+'2.เฝ้าไร่ รด,คชจ1เดือน&gt;แผน'!I50+'3.โพธิ์ตาก รด,คชจ1เดือน&gt;แผน'!I50+'4.โพนพิสัย'!I50+'5.รัตนวาปี'!I50+'6.ศรีเชียงใหม่ รด,คชจ1เดือน&gt;แผน'!I50+'7.สระใคร รด,คชจ1เดือน&gt;แผน'!I50+'8.สังคม'!I50+'9.ท่าบ่อ'!I50</f>
        <v>0</v>
      </c>
      <c r="J50" s="110">
        <f>+'1.หนองคาย'!J50+'2.เฝ้าไร่ รด,คชจ1เดือน&gt;แผน'!J50+'3.โพธิ์ตาก รด,คชจ1เดือน&gt;แผน'!J50+'4.โพนพิสัย'!J50+'5.รัตนวาปี'!J50+'6.ศรีเชียงใหม่ รด,คชจ1เดือน&gt;แผน'!J50+'7.สระใคร รด,คชจ1เดือน&gt;แผน'!J50+'8.สังคม'!J50+'9.ท่าบ่อ'!J50</f>
        <v>0</v>
      </c>
      <c r="K50" s="110">
        <f>+'1.หนองคาย'!K50+'2.เฝ้าไร่ รด,คชจ1เดือน&gt;แผน'!K50+'3.โพธิ์ตาก รด,คชจ1เดือน&gt;แผน'!K50+'4.โพนพิสัย'!K50+'5.รัตนวาปี'!K50+'6.ศรีเชียงใหม่ รด,คชจ1เดือน&gt;แผน'!K50+'7.สระใคร รด,คชจ1เดือน&gt;แผน'!K50+'8.สังคม'!K50+'9.ท่าบ่อ'!K50</f>
        <v>0</v>
      </c>
      <c r="L50" s="110">
        <f>+'1.หนองคาย'!L50+'2.เฝ้าไร่ รด,คชจ1เดือน&gt;แผน'!L50+'3.โพธิ์ตาก รด,คชจ1เดือน&gt;แผน'!L50+'4.โพนพิสัย'!L50+'5.รัตนวาปี'!L50+'6.ศรีเชียงใหม่ รด,คชจ1เดือน&gt;แผน'!L50+'7.สระใคร รด,คชจ1เดือน&gt;แผน'!L50+'8.สังคม'!L50+'9.ท่าบ่อ'!L50</f>
        <v>0</v>
      </c>
      <c r="M50" s="110">
        <f>+'1.หนองคาย'!M50+'2.เฝ้าไร่ รด,คชจ1เดือน&gt;แผน'!M50+'3.โพธิ์ตาก รด,คชจ1เดือน&gt;แผน'!M50+'4.โพนพิสัย'!M50+'5.รัตนวาปี'!M50+'6.ศรีเชียงใหม่ รด,คชจ1เดือน&gt;แผน'!M50+'7.สระใคร รด,คชจ1เดือน&gt;แผน'!M50+'8.สังคม'!M50+'9.ท่าบ่อ'!M50</f>
        <v>0</v>
      </c>
      <c r="N50" s="110">
        <f>+'1.หนองคาย'!N50+'2.เฝ้าไร่ รด,คชจ1เดือน&gt;แผน'!N50+'3.โพธิ์ตาก รด,คชจ1เดือน&gt;แผน'!N50+'4.โพนพิสัย'!N50+'5.รัตนวาปี'!N50+'6.ศรีเชียงใหม่ รด,คชจ1เดือน&gt;แผน'!N50+'7.สระใคร รด,คชจ1เดือน&gt;แผน'!N50+'8.สังคม'!N50+'9.ท่าบ่อ'!N50</f>
        <v>0</v>
      </c>
      <c r="O50" s="110">
        <f>+'1.หนองคาย'!O50+'2.เฝ้าไร่ รด,คชจ1เดือน&gt;แผน'!O50+'3.โพธิ์ตาก รด,คชจ1เดือน&gt;แผน'!O50+'4.โพนพิสัย'!O50+'5.รัตนวาปี'!O50+'6.ศรีเชียงใหม่ รด,คชจ1เดือน&gt;แผน'!O50+'7.สระใคร รด,คชจ1เดือน&gt;แผน'!O50+'8.สังคม'!O50+'9.ท่าบ่อ'!O50</f>
        <v>0</v>
      </c>
      <c r="P50" s="110">
        <f>+'1.หนองคาย'!P50+'2.เฝ้าไร่ รด,คชจ1เดือน&gt;แผน'!P50+'3.โพธิ์ตาก รด,คชจ1เดือน&gt;แผน'!P50+'4.โพนพิสัย'!P50+'5.รัตนวาปี'!P50+'6.ศรีเชียงใหม่ รด,คชจ1เดือน&gt;แผน'!P50+'7.สระใคร รด,คชจ1เดือน&gt;แผน'!P50+'8.สังคม'!P50+'9.ท่าบ่อ'!P50</f>
        <v>0</v>
      </c>
      <c r="Q50" s="110">
        <f>+'1.หนองคาย'!Q50+'2.เฝ้าไร่ รด,คชจ1เดือน&gt;แผน'!Q50+'3.โพธิ์ตาก รด,คชจ1เดือน&gt;แผน'!Q50+'4.โพนพิสัย'!Q50+'5.รัตนวาปี'!Q50+'6.ศรีเชียงใหม่ รด,คชจ1เดือน&gt;แผน'!Q50+'7.สระใคร รด,คชจ1เดือน&gt;แผน'!Q50+'8.สังคม'!Q50+'9.ท่าบ่อ'!Q50</f>
        <v>0</v>
      </c>
      <c r="R50" s="110">
        <f>+'1.หนองคาย'!R50+'2.เฝ้าไร่ รด,คชจ1เดือน&gt;แผน'!R50+'3.โพธิ์ตาก รด,คชจ1เดือน&gt;แผน'!R50+'4.โพนพิสัย'!R50+'5.รัตนวาปี'!R50+'6.ศรีเชียงใหม่ รด,คชจ1เดือน&gt;แผน'!R50+'7.สระใคร รด,คชจ1เดือน&gt;แผน'!R50+'8.สังคม'!R50+'9.ท่าบ่อ'!R50</f>
        <v>0</v>
      </c>
      <c r="S50" s="110">
        <f>+'1.หนองคาย'!S50+'2.เฝ้าไร่ รด,คชจ1เดือน&gt;แผน'!S50+'3.โพธิ์ตาก รด,คชจ1เดือน&gt;แผน'!S50+'4.โพนพิสัย'!S50+'5.รัตนวาปี'!S50+'6.ศรีเชียงใหม่ รด,คชจ1เดือน&gt;แผน'!S50+'7.สระใคร รด,คชจ1เดือน&gt;แผน'!S50+'8.สังคม'!S50+'9.ท่าบ่อ'!S50</f>
        <v>0</v>
      </c>
      <c r="T50" s="110">
        <f>+'1.หนองคาย'!T50+'2.เฝ้าไร่ รด,คชจ1เดือน&gt;แผน'!T50+'3.โพธิ์ตาก รด,คชจ1เดือน&gt;แผน'!T50+'4.โพนพิสัย'!T50+'5.รัตนวาปี'!T50+'6.ศรีเชียงใหม่ รด,คชจ1เดือน&gt;แผน'!T50+'7.สระใคร รด,คชจ1เดือน&gt;แผน'!T50+'8.สังคม'!T50+'9.ท่าบ่อ'!T50</f>
        <v>0</v>
      </c>
      <c r="U50" s="110">
        <f>+'1.หนองคาย'!U50+'2.เฝ้าไร่ รด,คชจ1เดือน&gt;แผน'!U50+'3.โพธิ์ตาก รด,คชจ1เดือน&gt;แผน'!U50+'4.โพนพิสัย'!U50+'5.รัตนวาปี'!U50+'6.ศรีเชียงใหม่ รด,คชจ1เดือน&gt;แผน'!U50+'7.สระใคร รด,คชจ1เดือน&gt;แผน'!U50+'8.สังคม'!U50+'9.ท่าบ่อ'!U50</f>
        <v>0</v>
      </c>
      <c r="V50" s="110">
        <f>+'1.หนองคาย'!V50+'2.เฝ้าไร่ รด,คชจ1เดือน&gt;แผน'!V50+'3.โพธิ์ตาก รด,คชจ1เดือน&gt;แผน'!V50+'4.โพนพิสัย'!V50+'5.รัตนวาปี'!V50+'6.ศรีเชียงใหม่ รด,คชจ1เดือน&gt;แผน'!V50+'7.สระใคร รด,คชจ1เดือน&gt;แผน'!V50+'8.สังคม'!V50+'9.ท่าบ่อ'!V50</f>
        <v>0</v>
      </c>
      <c r="W50" s="110">
        <f>+'1.หนองคาย'!W50+'2.เฝ้าไร่ รด,คชจ1เดือน&gt;แผน'!W50+'3.โพธิ์ตาก รด,คชจ1เดือน&gt;แผน'!W50+'4.โพนพิสัย'!W50+'5.รัตนวาปี'!W50+'6.ศรีเชียงใหม่ รด,คชจ1เดือน&gt;แผน'!W50+'7.สระใคร รด,คชจ1เดือน&gt;แผน'!W50+'8.สังคม'!W50+'9.ท่าบ่อ'!W50</f>
        <v>0</v>
      </c>
      <c r="X50" s="110">
        <f>+'1.หนองคาย'!X50+'2.เฝ้าไร่ รด,คชจ1เดือน&gt;แผน'!X50+'3.โพธิ์ตาก รด,คชจ1เดือน&gt;แผน'!X50+'4.โพนพิสัย'!X50+'5.รัตนวาปี'!X50+'6.ศรีเชียงใหม่ รด,คชจ1เดือน&gt;แผน'!X50+'7.สระใคร รด,คชจ1เดือน&gt;แผน'!X50+'8.สังคม'!X50+'9.ท่าบ่อ'!X50</f>
        <v>0</v>
      </c>
      <c r="Y50" s="110">
        <f>+'1.หนองคาย'!Y50+'2.เฝ้าไร่ รด,คชจ1เดือน&gt;แผน'!Y50+'3.โพธิ์ตาก รด,คชจ1เดือน&gt;แผน'!Y50+'4.โพนพิสัย'!Y50+'5.รัตนวาปี'!Y50+'6.ศรีเชียงใหม่ รด,คชจ1เดือน&gt;แผน'!Y50+'7.สระใคร รด,คชจ1เดือน&gt;แผน'!Y50+'8.สังคม'!Y50+'9.ท่าบ่อ'!Y50</f>
        <v>0</v>
      </c>
      <c r="Z50" s="110">
        <f>+'1.หนองคาย'!Z50+'2.เฝ้าไร่ รด,คชจ1เดือน&gt;แผน'!Z50+'3.โพธิ์ตาก รด,คชจ1เดือน&gt;แผน'!Z50+'4.โพนพิสัย'!Z50+'5.รัตนวาปี'!Z50+'6.ศรีเชียงใหม่ รด,คชจ1เดือน&gt;แผน'!Z50+'7.สระใคร รด,คชจ1เดือน&gt;แผน'!Z50+'8.สังคม'!Z50+'9.ท่าบ่อ'!Z50</f>
        <v>0</v>
      </c>
      <c r="AA50" s="110">
        <f>+'1.หนองคาย'!AA50+'2.เฝ้าไร่ รด,คชจ1เดือน&gt;แผน'!AA50+'3.โพธิ์ตาก รด,คชจ1เดือน&gt;แผน'!AA50+'4.โพนพิสัย'!AA50+'5.รัตนวาปี'!AA50+'6.ศรีเชียงใหม่ รด,คชจ1เดือน&gt;แผน'!AA50+'7.สระใคร รด,คชจ1เดือน&gt;แผน'!AA50+'8.สังคม'!AA50+'9.ท่าบ่อ'!AA50</f>
        <v>0</v>
      </c>
      <c r="AB50" s="110">
        <f>+'1.หนองคาย'!AB50+'2.เฝ้าไร่ รด,คชจ1เดือน&gt;แผน'!AB50+'3.โพธิ์ตาก รด,คชจ1เดือน&gt;แผน'!AB50+'4.โพนพิสัย'!AB50+'5.รัตนวาปี'!AB50+'6.ศรีเชียงใหม่ รด,คชจ1เดือน&gt;แผน'!AB50+'7.สระใคร รด,คชจ1เดือน&gt;แผน'!AB50+'8.สังคม'!AB50+'9.ท่าบ่อ'!AB50</f>
        <v>0</v>
      </c>
      <c r="AC50" s="110">
        <f>+'1.หนองคาย'!AC50+'2.เฝ้าไร่ รด,คชจ1เดือน&gt;แผน'!AC50+'3.โพธิ์ตาก รด,คชจ1เดือน&gt;แผน'!AC50+'4.โพนพิสัย'!AC50+'5.รัตนวาปี'!AC50+'6.ศรีเชียงใหม่ รด,คชจ1เดือน&gt;แผน'!AC50+'7.สระใคร รด,คชจ1เดือน&gt;แผน'!AC50+'8.สังคม'!AC50+'9.ท่าบ่อ'!AC50</f>
        <v>0</v>
      </c>
      <c r="AD50" s="110">
        <f t="shared" si="13"/>
        <v>15221712.559999999</v>
      </c>
      <c r="AE50" s="111">
        <f t="shared" si="14"/>
        <v>17.458060847950261</v>
      </c>
      <c r="AF50" s="110">
        <f t="shared" si="15"/>
        <v>71968455.309</v>
      </c>
      <c r="AG50" s="111">
        <f t="shared" si="16"/>
        <v>82.541939152049736</v>
      </c>
    </row>
    <row r="51" spans="2:33" ht="24" customHeight="1">
      <c r="B51" s="109"/>
      <c r="C51" s="109"/>
      <c r="D51" s="109" t="s">
        <v>65</v>
      </c>
      <c r="E51" s="110">
        <f>+'1.หนองคาย'!E51+'2.เฝ้าไร่ รด,คชจ1เดือน&gt;แผน'!E51+'3.โพธิ์ตาก รด,คชจ1เดือน&gt;แผน'!E51+'4.โพนพิสัย'!E51+'5.รัตนวาปี'!E51+'6.ศรีเชียงใหม่ รด,คชจ1เดือน&gt;แผน'!E51+'7.สระใคร รด,คชจ1เดือน&gt;แผน'!E51+'8.สังคม'!E51+'9.ท่าบ่อ'!E51</f>
        <v>66509478.189999998</v>
      </c>
      <c r="F51" s="110">
        <f>+'1.หนองคาย'!F51+'2.เฝ้าไร่ รด,คชจ1เดือน&gt;แผน'!F51+'3.โพธิ์ตาก รด,คชจ1เดือน&gt;แผน'!F51+'4.โพนพิสัย'!F51+'5.รัตนวาปี'!F51+'6.ศรีเชียงใหม่ รด,คชจ1เดือน&gt;แผน'!F51+'7.สระใคร รด,คชจ1เดือน&gt;แผน'!F51+'8.สังคม'!F51+'9.ท่าบ่อ'!F51</f>
        <v>5375630.8499999996</v>
      </c>
      <c r="G51" s="110">
        <f>+'1.หนองคาย'!G51+'2.เฝ้าไร่ รด,คชจ1เดือน&gt;แผน'!G51+'3.โพธิ์ตาก รด,คชจ1เดือน&gt;แผน'!G51+'4.โพนพิสัย'!G51+'5.รัตนวาปี'!G51+'6.ศรีเชียงใหม่ รด,คชจ1เดือน&gt;แผน'!G51+'7.สระใคร รด,คชจ1เดือน&gt;แผน'!G51+'8.สังคม'!G51+'9.ท่าบ่อ'!G51</f>
        <v>1391719.58</v>
      </c>
      <c r="H51" s="110">
        <f>+'1.หนองคาย'!H51+'2.เฝ้าไร่ รด,คชจ1เดือน&gt;แผน'!H51+'3.โพธิ์ตาก รด,คชจ1เดือน&gt;แผน'!H51+'4.โพนพิสัย'!H51+'5.รัตนวาปี'!H51+'6.ศรีเชียงใหม่ รด,คชจ1เดือน&gt;แผน'!H51+'7.สระใคร รด,คชจ1เดือน&gt;แผน'!H51+'8.สังคม'!H51+'9.ท่าบ่อ'!H51</f>
        <v>0</v>
      </c>
      <c r="I51" s="110">
        <f>+'1.หนองคาย'!I51+'2.เฝ้าไร่ รด,คชจ1เดือน&gt;แผน'!I51+'3.โพธิ์ตาก รด,คชจ1เดือน&gt;แผน'!I51+'4.โพนพิสัย'!I51+'5.รัตนวาปี'!I51+'6.ศรีเชียงใหม่ รด,คชจ1เดือน&gt;แผน'!I51+'7.สระใคร รด,คชจ1เดือน&gt;แผน'!I51+'8.สังคม'!I51+'9.ท่าบ่อ'!I51</f>
        <v>0</v>
      </c>
      <c r="J51" s="110">
        <f>+'1.หนองคาย'!J51+'2.เฝ้าไร่ รด,คชจ1เดือน&gt;แผน'!J51+'3.โพธิ์ตาก รด,คชจ1เดือน&gt;แผน'!J51+'4.โพนพิสัย'!J51+'5.รัตนวาปี'!J51+'6.ศรีเชียงใหม่ รด,คชจ1เดือน&gt;แผน'!J51+'7.สระใคร รด,คชจ1เดือน&gt;แผน'!J51+'8.สังคม'!J51+'9.ท่าบ่อ'!J51</f>
        <v>0</v>
      </c>
      <c r="K51" s="110">
        <f>+'1.หนองคาย'!K51+'2.เฝ้าไร่ รด,คชจ1เดือน&gt;แผน'!K51+'3.โพธิ์ตาก รด,คชจ1เดือน&gt;แผน'!K51+'4.โพนพิสัย'!K51+'5.รัตนวาปี'!K51+'6.ศรีเชียงใหม่ รด,คชจ1เดือน&gt;แผน'!K51+'7.สระใคร รด,คชจ1เดือน&gt;แผน'!K51+'8.สังคม'!K51+'9.ท่าบ่อ'!K51</f>
        <v>0</v>
      </c>
      <c r="L51" s="110">
        <f>+'1.หนองคาย'!L51+'2.เฝ้าไร่ รด,คชจ1เดือน&gt;แผน'!L51+'3.โพธิ์ตาก รด,คชจ1เดือน&gt;แผน'!L51+'4.โพนพิสัย'!L51+'5.รัตนวาปี'!L51+'6.ศรีเชียงใหม่ รด,คชจ1เดือน&gt;แผน'!L51+'7.สระใคร รด,คชจ1เดือน&gt;แผน'!L51+'8.สังคม'!L51+'9.ท่าบ่อ'!L51</f>
        <v>0</v>
      </c>
      <c r="M51" s="110">
        <f>+'1.หนองคาย'!M51+'2.เฝ้าไร่ รด,คชจ1เดือน&gt;แผน'!M51+'3.โพธิ์ตาก รด,คชจ1เดือน&gt;แผน'!M51+'4.โพนพิสัย'!M51+'5.รัตนวาปี'!M51+'6.ศรีเชียงใหม่ รด,คชจ1เดือน&gt;แผน'!M51+'7.สระใคร รด,คชจ1เดือน&gt;แผน'!M51+'8.สังคม'!M51+'9.ท่าบ่อ'!M51</f>
        <v>0</v>
      </c>
      <c r="N51" s="110">
        <f>+'1.หนองคาย'!N51+'2.เฝ้าไร่ รด,คชจ1เดือน&gt;แผน'!N51+'3.โพธิ์ตาก รด,คชจ1เดือน&gt;แผน'!N51+'4.โพนพิสัย'!N51+'5.รัตนวาปี'!N51+'6.ศรีเชียงใหม่ รด,คชจ1เดือน&gt;แผน'!N51+'7.สระใคร รด,คชจ1เดือน&gt;แผน'!N51+'8.สังคม'!N51+'9.ท่าบ่อ'!N51</f>
        <v>0</v>
      </c>
      <c r="O51" s="110">
        <f>+'1.หนองคาย'!O51+'2.เฝ้าไร่ รด,คชจ1เดือน&gt;แผน'!O51+'3.โพธิ์ตาก รด,คชจ1เดือน&gt;แผน'!O51+'4.โพนพิสัย'!O51+'5.รัตนวาปี'!O51+'6.ศรีเชียงใหม่ รด,คชจ1เดือน&gt;แผน'!O51+'7.สระใคร รด,คชจ1เดือน&gt;แผน'!O51+'8.สังคม'!O51+'9.ท่าบ่อ'!O51</f>
        <v>0</v>
      </c>
      <c r="P51" s="110">
        <f>+'1.หนองคาย'!P51+'2.เฝ้าไร่ รด,คชจ1เดือน&gt;แผน'!P51+'3.โพธิ์ตาก รด,คชจ1เดือน&gt;แผน'!P51+'4.โพนพิสัย'!P51+'5.รัตนวาปี'!P51+'6.ศรีเชียงใหม่ รด,คชจ1เดือน&gt;แผน'!P51+'7.สระใคร รด,คชจ1เดือน&gt;แผน'!P51+'8.สังคม'!P51+'9.ท่าบ่อ'!P51</f>
        <v>0</v>
      </c>
      <c r="Q51" s="110">
        <f>+'1.หนองคาย'!Q51+'2.เฝ้าไร่ รด,คชจ1เดือน&gt;แผน'!Q51+'3.โพธิ์ตาก รด,คชจ1เดือน&gt;แผน'!Q51+'4.โพนพิสัย'!Q51+'5.รัตนวาปี'!Q51+'6.ศรีเชียงใหม่ รด,คชจ1เดือน&gt;แผน'!Q51+'7.สระใคร รด,คชจ1เดือน&gt;แผน'!Q51+'8.สังคม'!Q51+'9.ท่าบ่อ'!Q51</f>
        <v>0</v>
      </c>
      <c r="R51" s="110">
        <f>+'1.หนองคาย'!R51+'2.เฝ้าไร่ รด,คชจ1เดือน&gt;แผน'!R51+'3.โพธิ์ตาก รด,คชจ1เดือน&gt;แผน'!R51+'4.โพนพิสัย'!R51+'5.รัตนวาปี'!R51+'6.ศรีเชียงใหม่ รด,คชจ1เดือน&gt;แผน'!R51+'7.สระใคร รด,คชจ1เดือน&gt;แผน'!R51+'8.สังคม'!R51+'9.ท่าบ่อ'!R51</f>
        <v>0</v>
      </c>
      <c r="S51" s="110">
        <f>+'1.หนองคาย'!S51+'2.เฝ้าไร่ รด,คชจ1เดือน&gt;แผน'!S51+'3.โพธิ์ตาก รด,คชจ1เดือน&gt;แผน'!S51+'4.โพนพิสัย'!S51+'5.รัตนวาปี'!S51+'6.ศรีเชียงใหม่ รด,คชจ1เดือน&gt;แผน'!S51+'7.สระใคร รด,คชจ1เดือน&gt;แผน'!S51+'8.สังคม'!S51+'9.ท่าบ่อ'!S51</f>
        <v>0</v>
      </c>
      <c r="T51" s="110">
        <f>+'1.หนองคาย'!T51+'2.เฝ้าไร่ รด,คชจ1เดือน&gt;แผน'!T51+'3.โพธิ์ตาก รด,คชจ1เดือน&gt;แผน'!T51+'4.โพนพิสัย'!T51+'5.รัตนวาปี'!T51+'6.ศรีเชียงใหม่ รด,คชจ1เดือน&gt;แผน'!T51+'7.สระใคร รด,คชจ1เดือน&gt;แผน'!T51+'8.สังคม'!T51+'9.ท่าบ่อ'!T51</f>
        <v>0</v>
      </c>
      <c r="U51" s="110">
        <f>+'1.หนองคาย'!U51+'2.เฝ้าไร่ รด,คชจ1เดือน&gt;แผน'!U51+'3.โพธิ์ตาก รด,คชจ1เดือน&gt;แผน'!U51+'4.โพนพิสัย'!U51+'5.รัตนวาปี'!U51+'6.ศรีเชียงใหม่ รด,คชจ1เดือน&gt;แผน'!U51+'7.สระใคร รด,คชจ1เดือน&gt;แผน'!U51+'8.สังคม'!U51+'9.ท่าบ่อ'!U51</f>
        <v>0</v>
      </c>
      <c r="V51" s="110">
        <f>+'1.หนองคาย'!V51+'2.เฝ้าไร่ รด,คชจ1เดือน&gt;แผน'!V51+'3.โพธิ์ตาก รด,คชจ1เดือน&gt;แผน'!V51+'4.โพนพิสัย'!V51+'5.รัตนวาปี'!V51+'6.ศรีเชียงใหม่ รด,คชจ1เดือน&gt;แผน'!V51+'7.สระใคร รด,คชจ1เดือน&gt;แผน'!V51+'8.สังคม'!V51+'9.ท่าบ่อ'!V51</f>
        <v>0</v>
      </c>
      <c r="W51" s="110">
        <f>+'1.หนองคาย'!W51+'2.เฝ้าไร่ รด,คชจ1เดือน&gt;แผน'!W51+'3.โพธิ์ตาก รด,คชจ1เดือน&gt;แผน'!W51+'4.โพนพิสัย'!W51+'5.รัตนวาปี'!W51+'6.ศรีเชียงใหม่ รด,คชจ1เดือน&gt;แผน'!W51+'7.สระใคร รด,คชจ1เดือน&gt;แผน'!W51+'8.สังคม'!W51+'9.ท่าบ่อ'!W51</f>
        <v>0</v>
      </c>
      <c r="X51" s="110">
        <f>+'1.หนองคาย'!X51+'2.เฝ้าไร่ รด,คชจ1เดือน&gt;แผน'!X51+'3.โพธิ์ตาก รด,คชจ1เดือน&gt;แผน'!X51+'4.โพนพิสัย'!X51+'5.รัตนวาปี'!X51+'6.ศรีเชียงใหม่ รด,คชจ1เดือน&gt;แผน'!X51+'7.สระใคร รด,คชจ1เดือน&gt;แผน'!X51+'8.สังคม'!X51+'9.ท่าบ่อ'!X51</f>
        <v>0</v>
      </c>
      <c r="Y51" s="110">
        <f>+'1.หนองคาย'!Y51+'2.เฝ้าไร่ รด,คชจ1เดือน&gt;แผน'!Y51+'3.โพธิ์ตาก รด,คชจ1เดือน&gt;แผน'!Y51+'4.โพนพิสัย'!Y51+'5.รัตนวาปี'!Y51+'6.ศรีเชียงใหม่ รด,คชจ1เดือน&gt;แผน'!Y51+'7.สระใคร รด,คชจ1เดือน&gt;แผน'!Y51+'8.สังคม'!Y51+'9.ท่าบ่อ'!Y51</f>
        <v>0</v>
      </c>
      <c r="Z51" s="110">
        <f>+'1.หนองคาย'!Z51+'2.เฝ้าไร่ รด,คชจ1เดือน&gt;แผน'!Z51+'3.โพธิ์ตาก รด,คชจ1เดือน&gt;แผน'!Z51+'4.โพนพิสัย'!Z51+'5.รัตนวาปี'!Z51+'6.ศรีเชียงใหม่ รด,คชจ1เดือน&gt;แผน'!Z51+'7.สระใคร รด,คชจ1เดือน&gt;แผน'!Z51+'8.สังคม'!Z51+'9.ท่าบ่อ'!Z51</f>
        <v>0</v>
      </c>
      <c r="AA51" s="110">
        <f>+'1.หนองคาย'!AA51+'2.เฝ้าไร่ รด,คชจ1เดือน&gt;แผน'!AA51+'3.โพธิ์ตาก รด,คชจ1เดือน&gt;แผน'!AA51+'4.โพนพิสัย'!AA51+'5.รัตนวาปี'!AA51+'6.ศรีเชียงใหม่ รด,คชจ1เดือน&gt;แผน'!AA51+'7.สระใคร รด,คชจ1เดือน&gt;แผน'!AA51+'8.สังคม'!AA51+'9.ท่าบ่อ'!AA51</f>
        <v>0</v>
      </c>
      <c r="AB51" s="110">
        <f>+'1.หนองคาย'!AB51+'2.เฝ้าไร่ รด,คชจ1เดือน&gt;แผน'!AB51+'3.โพธิ์ตาก รด,คชจ1เดือน&gt;แผน'!AB51+'4.โพนพิสัย'!AB51+'5.รัตนวาปี'!AB51+'6.ศรีเชียงใหม่ รด,คชจ1เดือน&gt;แผน'!AB51+'7.สระใคร รด,คชจ1เดือน&gt;แผน'!AB51+'8.สังคม'!AB51+'9.ท่าบ่อ'!AB51</f>
        <v>0</v>
      </c>
      <c r="AC51" s="110">
        <f>+'1.หนองคาย'!AC51+'2.เฝ้าไร่ รด,คชจ1เดือน&gt;แผน'!AC51+'3.โพธิ์ตาก รด,คชจ1เดือน&gt;แผน'!AC51+'4.โพนพิสัย'!AC51+'5.รัตนวาปี'!AC51+'6.ศรีเชียงใหม่ รด,คชจ1เดือน&gt;แผน'!AC51+'7.สระใคร รด,คชจ1เดือน&gt;แผน'!AC51+'8.สังคม'!AC51+'9.ท่าบ่อ'!AC51</f>
        <v>0</v>
      </c>
      <c r="AD51" s="110">
        <f t="shared" si="13"/>
        <v>6767350.4299999997</v>
      </c>
      <c r="AE51" s="111">
        <f t="shared" si="14"/>
        <v>10.17501657533302</v>
      </c>
      <c r="AF51" s="110">
        <f t="shared" si="15"/>
        <v>59742127.759999998</v>
      </c>
      <c r="AG51" s="111">
        <f t="shared" si="16"/>
        <v>89.824983424666982</v>
      </c>
    </row>
    <row r="52" spans="2:33" ht="24" customHeight="1">
      <c r="B52" s="109"/>
      <c r="C52" s="109"/>
      <c r="D52" s="109" t="s">
        <v>67</v>
      </c>
      <c r="E52" s="110">
        <f>+'1.หนองคาย'!E52+'2.เฝ้าไร่ รด,คชจ1เดือน&gt;แผน'!E52+'3.โพธิ์ตาก รด,คชจ1เดือน&gt;แผน'!E52+'4.โพนพิสัย'!E52+'5.รัตนวาปี'!E52+'6.ศรีเชียงใหม่ รด,คชจ1เดือน&gt;แผน'!E52+'7.สระใคร รด,คชจ1เดือน&gt;แผน'!E52+'8.สังคม'!E52+'9.ท่าบ่อ'!E52</f>
        <v>373616443.29000002</v>
      </c>
      <c r="F52" s="110">
        <f>+'1.หนองคาย'!F52+'2.เฝ้าไร่ รด,คชจ1เดือน&gt;แผน'!F52+'3.โพธิ์ตาก รด,คชจ1เดือน&gt;แผน'!F52+'4.โพนพิสัย'!F52+'5.รัตนวาปี'!F52+'6.ศรีเชียงใหม่ รด,คชจ1เดือน&gt;แผน'!F52+'7.สระใคร รด,คชจ1เดือน&gt;แผน'!F52+'8.สังคม'!F52+'9.ท่าบ่อ'!F52</f>
        <v>42027580.010000005</v>
      </c>
      <c r="G52" s="110">
        <f>+'1.หนองคาย'!G52+'2.เฝ้าไร่ รด,คชจ1เดือน&gt;แผน'!G52+'3.โพธิ์ตาก รด,คชจ1เดือน&gt;แผน'!G52+'4.โพนพิสัย'!G52+'5.รัตนวาปี'!G52+'6.ศรีเชียงใหม่ รด,คชจ1เดือน&gt;แผน'!G52+'7.สระใคร รด,คชจ1เดือน&gt;แผน'!G52+'8.สังคม'!G52+'9.ท่าบ่อ'!G52</f>
        <v>3101531.52</v>
      </c>
      <c r="H52" s="110">
        <f>+'1.หนองคาย'!H52+'2.เฝ้าไร่ รด,คชจ1เดือน&gt;แผน'!H52+'3.โพธิ์ตาก รด,คชจ1เดือน&gt;แผน'!H52+'4.โพนพิสัย'!H52+'5.รัตนวาปี'!H52+'6.ศรีเชียงใหม่ รด,คชจ1เดือน&gt;แผน'!H52+'7.สระใคร รด,คชจ1เดือน&gt;แผน'!H52+'8.สังคม'!H52+'9.ท่าบ่อ'!H52</f>
        <v>0</v>
      </c>
      <c r="I52" s="110">
        <f>+'1.หนองคาย'!I52+'2.เฝ้าไร่ รด,คชจ1เดือน&gt;แผน'!I52+'3.โพธิ์ตาก รด,คชจ1เดือน&gt;แผน'!I52+'4.โพนพิสัย'!I52+'5.รัตนวาปี'!I52+'6.ศรีเชียงใหม่ รด,คชจ1เดือน&gt;แผน'!I52+'7.สระใคร รด,คชจ1เดือน&gt;แผน'!I52+'8.สังคม'!I52+'9.ท่าบ่อ'!I52</f>
        <v>0</v>
      </c>
      <c r="J52" s="110">
        <f>+'1.หนองคาย'!J52+'2.เฝ้าไร่ รด,คชจ1เดือน&gt;แผน'!J52+'3.โพธิ์ตาก รด,คชจ1เดือน&gt;แผน'!J52+'4.โพนพิสัย'!J52+'5.รัตนวาปี'!J52+'6.ศรีเชียงใหม่ รด,คชจ1เดือน&gt;แผน'!J52+'7.สระใคร รด,คชจ1เดือน&gt;แผน'!J52+'8.สังคม'!J52+'9.ท่าบ่อ'!J52</f>
        <v>0</v>
      </c>
      <c r="K52" s="110">
        <f>+'1.หนองคาย'!K52+'2.เฝ้าไร่ รด,คชจ1เดือน&gt;แผน'!K52+'3.โพธิ์ตาก รด,คชจ1เดือน&gt;แผน'!K52+'4.โพนพิสัย'!K52+'5.รัตนวาปี'!K52+'6.ศรีเชียงใหม่ รด,คชจ1เดือน&gt;แผน'!K52+'7.สระใคร รด,คชจ1เดือน&gt;แผน'!K52+'8.สังคม'!K52+'9.ท่าบ่อ'!K52</f>
        <v>0</v>
      </c>
      <c r="L52" s="110">
        <f>+'1.หนองคาย'!L52+'2.เฝ้าไร่ รด,คชจ1เดือน&gt;แผน'!L52+'3.โพธิ์ตาก รด,คชจ1เดือน&gt;แผน'!L52+'4.โพนพิสัย'!L52+'5.รัตนวาปี'!L52+'6.ศรีเชียงใหม่ รด,คชจ1เดือน&gt;แผน'!L52+'7.สระใคร รด,คชจ1เดือน&gt;แผน'!L52+'8.สังคม'!L52+'9.ท่าบ่อ'!L52</f>
        <v>0</v>
      </c>
      <c r="M52" s="110">
        <f>+'1.หนองคาย'!M52+'2.เฝ้าไร่ รด,คชจ1เดือน&gt;แผน'!M52+'3.โพธิ์ตาก รด,คชจ1เดือน&gt;แผน'!M52+'4.โพนพิสัย'!M52+'5.รัตนวาปี'!M52+'6.ศรีเชียงใหม่ รด,คชจ1เดือน&gt;แผน'!M52+'7.สระใคร รด,คชจ1เดือน&gt;แผน'!M52+'8.สังคม'!M52+'9.ท่าบ่อ'!M52</f>
        <v>0</v>
      </c>
      <c r="N52" s="110">
        <f>+'1.หนองคาย'!N52+'2.เฝ้าไร่ รด,คชจ1เดือน&gt;แผน'!N52+'3.โพธิ์ตาก รด,คชจ1เดือน&gt;แผน'!N52+'4.โพนพิสัย'!N52+'5.รัตนวาปี'!N52+'6.ศรีเชียงใหม่ รด,คชจ1เดือน&gt;แผน'!N52+'7.สระใคร รด,คชจ1เดือน&gt;แผน'!N52+'8.สังคม'!N52+'9.ท่าบ่อ'!N52</f>
        <v>0</v>
      </c>
      <c r="O52" s="110">
        <f>+'1.หนองคาย'!O52+'2.เฝ้าไร่ รด,คชจ1เดือน&gt;แผน'!O52+'3.โพธิ์ตาก รด,คชจ1เดือน&gt;แผน'!O52+'4.โพนพิสัย'!O52+'5.รัตนวาปี'!O52+'6.ศรีเชียงใหม่ รด,คชจ1เดือน&gt;แผน'!O52+'7.สระใคร รด,คชจ1เดือน&gt;แผน'!O52+'8.สังคม'!O52+'9.ท่าบ่อ'!O52</f>
        <v>0</v>
      </c>
      <c r="P52" s="110">
        <f>+'1.หนองคาย'!P52+'2.เฝ้าไร่ รด,คชจ1เดือน&gt;แผน'!P52+'3.โพธิ์ตาก รด,คชจ1เดือน&gt;แผน'!P52+'4.โพนพิสัย'!P52+'5.รัตนวาปี'!P52+'6.ศรีเชียงใหม่ รด,คชจ1เดือน&gt;แผน'!P52+'7.สระใคร รด,คชจ1เดือน&gt;แผน'!P52+'8.สังคม'!P52+'9.ท่าบ่อ'!P52</f>
        <v>0</v>
      </c>
      <c r="Q52" s="110">
        <f>+'1.หนองคาย'!Q52+'2.เฝ้าไร่ รด,คชจ1เดือน&gt;แผน'!Q52+'3.โพธิ์ตาก รด,คชจ1เดือน&gt;แผน'!Q52+'4.โพนพิสัย'!Q52+'5.รัตนวาปี'!Q52+'6.ศรีเชียงใหม่ รด,คชจ1เดือน&gt;แผน'!Q52+'7.สระใคร รด,คชจ1เดือน&gt;แผน'!Q52+'8.สังคม'!Q52+'9.ท่าบ่อ'!Q52</f>
        <v>0</v>
      </c>
      <c r="R52" s="110">
        <f>+'1.หนองคาย'!R52+'2.เฝ้าไร่ รด,คชจ1เดือน&gt;แผน'!R52+'3.โพธิ์ตาก รด,คชจ1เดือน&gt;แผน'!R52+'4.โพนพิสัย'!R52+'5.รัตนวาปี'!R52+'6.ศรีเชียงใหม่ รด,คชจ1เดือน&gt;แผน'!R52+'7.สระใคร รด,คชจ1เดือน&gt;แผน'!R52+'8.สังคม'!R52+'9.ท่าบ่อ'!R52</f>
        <v>0</v>
      </c>
      <c r="S52" s="110">
        <f>+'1.หนองคาย'!S52+'2.เฝ้าไร่ รด,คชจ1เดือน&gt;แผน'!S52+'3.โพธิ์ตาก รด,คชจ1เดือน&gt;แผน'!S52+'4.โพนพิสัย'!S52+'5.รัตนวาปี'!S52+'6.ศรีเชียงใหม่ รด,คชจ1เดือน&gt;แผน'!S52+'7.สระใคร รด,คชจ1เดือน&gt;แผน'!S52+'8.สังคม'!S52+'9.ท่าบ่อ'!S52</f>
        <v>0</v>
      </c>
      <c r="T52" s="110">
        <f>+'1.หนองคาย'!T52+'2.เฝ้าไร่ รด,คชจ1เดือน&gt;แผน'!T52+'3.โพธิ์ตาก รด,คชจ1เดือน&gt;แผน'!T52+'4.โพนพิสัย'!T52+'5.รัตนวาปี'!T52+'6.ศรีเชียงใหม่ รด,คชจ1เดือน&gt;แผน'!T52+'7.สระใคร รด,คชจ1เดือน&gt;แผน'!T52+'8.สังคม'!T52+'9.ท่าบ่อ'!T52</f>
        <v>0</v>
      </c>
      <c r="U52" s="110">
        <f>+'1.หนองคาย'!U52+'2.เฝ้าไร่ รด,คชจ1เดือน&gt;แผน'!U52+'3.โพธิ์ตาก รด,คชจ1เดือน&gt;แผน'!U52+'4.โพนพิสัย'!U52+'5.รัตนวาปี'!U52+'6.ศรีเชียงใหม่ รด,คชจ1เดือน&gt;แผน'!U52+'7.สระใคร รด,คชจ1เดือน&gt;แผน'!U52+'8.สังคม'!U52+'9.ท่าบ่อ'!U52</f>
        <v>0</v>
      </c>
      <c r="V52" s="110">
        <f>+'1.หนองคาย'!V52+'2.เฝ้าไร่ รด,คชจ1เดือน&gt;แผน'!V52+'3.โพธิ์ตาก รด,คชจ1เดือน&gt;แผน'!V52+'4.โพนพิสัย'!V52+'5.รัตนวาปี'!V52+'6.ศรีเชียงใหม่ รด,คชจ1เดือน&gt;แผน'!V52+'7.สระใคร รด,คชจ1เดือน&gt;แผน'!V52+'8.สังคม'!V52+'9.ท่าบ่อ'!V52</f>
        <v>0</v>
      </c>
      <c r="W52" s="110">
        <f>+'1.หนองคาย'!W52+'2.เฝ้าไร่ รด,คชจ1เดือน&gt;แผน'!W52+'3.โพธิ์ตาก รด,คชจ1เดือน&gt;แผน'!W52+'4.โพนพิสัย'!W52+'5.รัตนวาปี'!W52+'6.ศรีเชียงใหม่ รด,คชจ1เดือน&gt;แผน'!W52+'7.สระใคร รด,คชจ1เดือน&gt;แผน'!W52+'8.สังคม'!W52+'9.ท่าบ่อ'!W52</f>
        <v>0</v>
      </c>
      <c r="X52" s="110">
        <f>+'1.หนองคาย'!X52+'2.เฝ้าไร่ รด,คชจ1เดือน&gt;แผน'!X52+'3.โพธิ์ตาก รด,คชจ1เดือน&gt;แผน'!X52+'4.โพนพิสัย'!X52+'5.รัตนวาปี'!X52+'6.ศรีเชียงใหม่ รด,คชจ1เดือน&gt;แผน'!X52+'7.สระใคร รด,คชจ1เดือน&gt;แผน'!X52+'8.สังคม'!X52+'9.ท่าบ่อ'!X52</f>
        <v>0</v>
      </c>
      <c r="Y52" s="110">
        <f>+'1.หนองคาย'!Y52+'2.เฝ้าไร่ รด,คชจ1เดือน&gt;แผน'!Y52+'3.โพธิ์ตาก รด,คชจ1เดือน&gt;แผน'!Y52+'4.โพนพิสัย'!Y52+'5.รัตนวาปี'!Y52+'6.ศรีเชียงใหม่ รด,คชจ1เดือน&gt;แผน'!Y52+'7.สระใคร รด,คชจ1เดือน&gt;แผน'!Y52+'8.สังคม'!Y52+'9.ท่าบ่อ'!Y52</f>
        <v>0</v>
      </c>
      <c r="Z52" s="110">
        <f>+'1.หนองคาย'!Z52+'2.เฝ้าไร่ รด,คชจ1เดือน&gt;แผน'!Z52+'3.โพธิ์ตาก รด,คชจ1เดือน&gt;แผน'!Z52+'4.โพนพิสัย'!Z52+'5.รัตนวาปี'!Z52+'6.ศรีเชียงใหม่ รด,คชจ1เดือน&gt;แผน'!Z52+'7.สระใคร รด,คชจ1เดือน&gt;แผน'!Z52+'8.สังคม'!Z52+'9.ท่าบ่อ'!Z52</f>
        <v>0</v>
      </c>
      <c r="AA52" s="110">
        <f>+'1.หนองคาย'!AA52+'2.เฝ้าไร่ รด,คชจ1เดือน&gt;แผน'!AA52+'3.โพธิ์ตาก รด,คชจ1เดือน&gt;แผน'!AA52+'4.โพนพิสัย'!AA52+'5.รัตนวาปี'!AA52+'6.ศรีเชียงใหม่ รด,คชจ1เดือน&gt;แผน'!AA52+'7.สระใคร รด,คชจ1เดือน&gt;แผน'!AA52+'8.สังคม'!AA52+'9.ท่าบ่อ'!AA52</f>
        <v>0</v>
      </c>
      <c r="AB52" s="110">
        <f>+'1.หนองคาย'!AB52+'2.เฝ้าไร่ รด,คชจ1เดือน&gt;แผน'!AB52+'3.โพธิ์ตาก รด,คชจ1เดือน&gt;แผน'!AB52+'4.โพนพิสัย'!AB52+'5.รัตนวาปี'!AB52+'6.ศรีเชียงใหม่ รด,คชจ1เดือน&gt;แผน'!AB52+'7.สระใคร รด,คชจ1เดือน&gt;แผน'!AB52+'8.สังคม'!AB52+'9.ท่าบ่อ'!AB52</f>
        <v>0</v>
      </c>
      <c r="AC52" s="110">
        <f>+'1.หนองคาย'!AC52+'2.เฝ้าไร่ รด,คชจ1เดือน&gt;แผน'!AC52+'3.โพธิ์ตาก รด,คชจ1เดือน&gt;แผน'!AC52+'4.โพนพิสัย'!AC52+'5.รัตนวาปี'!AC52+'6.ศรีเชียงใหม่ รด,คชจ1เดือน&gt;แผน'!AC52+'7.สระใคร รด,คชจ1เดือน&gt;แผน'!AC52+'8.สังคม'!AC52+'9.ท่าบ่อ'!AC52</f>
        <v>0</v>
      </c>
      <c r="AD52" s="110">
        <f t="shared" si="13"/>
        <v>45129111.530000009</v>
      </c>
      <c r="AE52" s="111">
        <f t="shared" si="14"/>
        <v>12.078995006911653</v>
      </c>
      <c r="AF52" s="110">
        <f t="shared" si="15"/>
        <v>328487331.75999999</v>
      </c>
      <c r="AG52" s="111">
        <f t="shared" si="16"/>
        <v>87.921004993088346</v>
      </c>
    </row>
    <row r="53" spans="2:33" ht="24" customHeight="1">
      <c r="B53" s="109"/>
      <c r="C53" s="109"/>
      <c r="D53" s="109" t="s">
        <v>135</v>
      </c>
      <c r="E53" s="110">
        <f>+'1.หนองคาย'!E53+'2.เฝ้าไร่ รด,คชจ1เดือน&gt;แผน'!E53+'3.โพธิ์ตาก รด,คชจ1เดือน&gt;แผน'!E53+'4.โพนพิสัย'!E53+'5.รัตนวาปี'!E53+'6.ศรีเชียงใหม่ รด,คชจ1เดือน&gt;แผน'!E53+'7.สระใคร รด,คชจ1เดือน&gt;แผน'!E53+'8.สังคม'!E53+'9.ท่าบ่อ'!E53</f>
        <v>11973629</v>
      </c>
      <c r="F53" s="110">
        <f>+'1.หนองคาย'!F53+'2.เฝ้าไร่ รด,คชจ1เดือน&gt;แผน'!F53+'3.โพธิ์ตาก รด,คชจ1เดือน&gt;แผน'!F53+'4.โพนพิสัย'!F53+'5.รัตนวาปี'!F53+'6.ศรีเชียงใหม่ รด,คชจ1เดือน&gt;แผน'!F53+'7.สระใคร รด,คชจ1เดือน&gt;แผน'!F53+'8.สังคม'!F53+'9.ท่าบ่อ'!F53</f>
        <v>4332761.2699999996</v>
      </c>
      <c r="G53" s="110">
        <f>+'1.หนองคาย'!G53+'2.เฝ้าไร่ รด,คชจ1เดือน&gt;แผน'!G53+'3.โพธิ์ตาก รด,คชจ1เดือน&gt;แผน'!G53+'4.โพนพิสัย'!G53+'5.รัตนวาปี'!G53+'6.ศรีเชียงใหม่ รด,คชจ1เดือน&gt;แผน'!G53+'7.สระใคร รด,คชจ1เดือน&gt;แผน'!G53+'8.สังคม'!G53+'9.ท่าบ่อ'!G53</f>
        <v>400</v>
      </c>
      <c r="H53" s="110">
        <f>+'1.หนองคาย'!H53+'2.เฝ้าไร่ รด,คชจ1เดือน&gt;แผน'!H53+'3.โพธิ์ตาก รด,คชจ1เดือน&gt;แผน'!H53+'4.โพนพิสัย'!H53+'5.รัตนวาปี'!H53+'6.ศรีเชียงใหม่ รด,คชจ1เดือน&gt;แผน'!H53+'7.สระใคร รด,คชจ1เดือน&gt;แผน'!H53+'8.สังคม'!H53+'9.ท่าบ่อ'!H53</f>
        <v>0</v>
      </c>
      <c r="I53" s="110">
        <f>+'1.หนองคาย'!I53+'2.เฝ้าไร่ รด,คชจ1เดือน&gt;แผน'!I53+'3.โพธิ์ตาก รด,คชจ1เดือน&gt;แผน'!I53+'4.โพนพิสัย'!I53+'5.รัตนวาปี'!I53+'6.ศรีเชียงใหม่ รด,คชจ1เดือน&gt;แผน'!I53+'7.สระใคร รด,คชจ1เดือน&gt;แผน'!I53+'8.สังคม'!I53+'9.ท่าบ่อ'!I53</f>
        <v>0</v>
      </c>
      <c r="J53" s="110">
        <f>+'1.หนองคาย'!J53+'2.เฝ้าไร่ รด,คชจ1เดือน&gt;แผน'!J53+'3.โพธิ์ตาก รด,คชจ1เดือน&gt;แผน'!J53+'4.โพนพิสัย'!J53+'5.รัตนวาปี'!J53+'6.ศรีเชียงใหม่ รด,คชจ1เดือน&gt;แผน'!J53+'7.สระใคร รด,คชจ1เดือน&gt;แผน'!J53+'8.สังคม'!J53+'9.ท่าบ่อ'!J53</f>
        <v>0</v>
      </c>
      <c r="K53" s="110">
        <f>+'1.หนองคาย'!K53+'2.เฝ้าไร่ รด,คชจ1เดือน&gt;แผน'!K53+'3.โพธิ์ตาก รด,คชจ1เดือน&gt;แผน'!K53+'4.โพนพิสัย'!K53+'5.รัตนวาปี'!K53+'6.ศรีเชียงใหม่ รด,คชจ1เดือน&gt;แผน'!K53+'7.สระใคร รด,คชจ1เดือน&gt;แผน'!K53+'8.สังคม'!K53+'9.ท่าบ่อ'!K53</f>
        <v>0</v>
      </c>
      <c r="L53" s="110">
        <f>+'1.หนองคาย'!L53+'2.เฝ้าไร่ รด,คชจ1เดือน&gt;แผน'!L53+'3.โพธิ์ตาก รด,คชจ1เดือน&gt;แผน'!L53+'4.โพนพิสัย'!L53+'5.รัตนวาปี'!L53+'6.ศรีเชียงใหม่ รด,คชจ1เดือน&gt;แผน'!L53+'7.สระใคร รด,คชจ1เดือน&gt;แผน'!L53+'8.สังคม'!L53+'9.ท่าบ่อ'!L53</f>
        <v>0</v>
      </c>
      <c r="M53" s="110">
        <f>+'1.หนองคาย'!M53+'2.เฝ้าไร่ รด,คชจ1เดือน&gt;แผน'!M53+'3.โพธิ์ตาก รด,คชจ1เดือน&gt;แผน'!M53+'4.โพนพิสัย'!M53+'5.รัตนวาปี'!M53+'6.ศรีเชียงใหม่ รด,คชจ1เดือน&gt;แผน'!M53+'7.สระใคร รด,คชจ1เดือน&gt;แผน'!M53+'8.สังคม'!M53+'9.ท่าบ่อ'!M53</f>
        <v>0</v>
      </c>
      <c r="N53" s="110">
        <f>+'1.หนองคาย'!N53+'2.เฝ้าไร่ รด,คชจ1เดือน&gt;แผน'!N53+'3.โพธิ์ตาก รด,คชจ1เดือน&gt;แผน'!N53+'4.โพนพิสัย'!N53+'5.รัตนวาปี'!N53+'6.ศรีเชียงใหม่ รด,คชจ1เดือน&gt;แผน'!N53+'7.สระใคร รด,คชจ1เดือน&gt;แผน'!N53+'8.สังคม'!N53+'9.ท่าบ่อ'!N53</f>
        <v>0</v>
      </c>
      <c r="O53" s="110">
        <f>+'1.หนองคาย'!O53+'2.เฝ้าไร่ รด,คชจ1เดือน&gt;แผน'!O53+'3.โพธิ์ตาก รด,คชจ1เดือน&gt;แผน'!O53+'4.โพนพิสัย'!O53+'5.รัตนวาปี'!O53+'6.ศรีเชียงใหม่ รด,คชจ1เดือน&gt;แผน'!O53+'7.สระใคร รด,คชจ1เดือน&gt;แผน'!O53+'8.สังคม'!O53+'9.ท่าบ่อ'!O53</f>
        <v>0</v>
      </c>
      <c r="P53" s="110">
        <f>+'1.หนองคาย'!P53+'2.เฝ้าไร่ รด,คชจ1เดือน&gt;แผน'!P53+'3.โพธิ์ตาก รด,คชจ1เดือน&gt;แผน'!P53+'4.โพนพิสัย'!P53+'5.รัตนวาปี'!P53+'6.ศรีเชียงใหม่ รด,คชจ1เดือน&gt;แผน'!P53+'7.สระใคร รด,คชจ1เดือน&gt;แผน'!P53+'8.สังคม'!P53+'9.ท่าบ่อ'!P53</f>
        <v>0</v>
      </c>
      <c r="Q53" s="110">
        <f>+'1.หนองคาย'!Q53+'2.เฝ้าไร่ รด,คชจ1เดือน&gt;แผน'!Q53+'3.โพธิ์ตาก รด,คชจ1เดือน&gt;แผน'!Q53+'4.โพนพิสัย'!Q53+'5.รัตนวาปี'!Q53+'6.ศรีเชียงใหม่ รด,คชจ1เดือน&gt;แผน'!Q53+'7.สระใคร รด,คชจ1เดือน&gt;แผน'!Q53+'8.สังคม'!Q53+'9.ท่าบ่อ'!Q53</f>
        <v>0</v>
      </c>
      <c r="R53" s="110">
        <f>+'1.หนองคาย'!R53+'2.เฝ้าไร่ รด,คชจ1เดือน&gt;แผน'!R53+'3.โพธิ์ตาก รด,คชจ1เดือน&gt;แผน'!R53+'4.โพนพิสัย'!R53+'5.รัตนวาปี'!R53+'6.ศรีเชียงใหม่ รด,คชจ1เดือน&gt;แผน'!R53+'7.สระใคร รด,คชจ1เดือน&gt;แผน'!R53+'8.สังคม'!R53+'9.ท่าบ่อ'!R53</f>
        <v>0</v>
      </c>
      <c r="S53" s="110">
        <f>+'1.หนองคาย'!S53+'2.เฝ้าไร่ รด,คชจ1เดือน&gt;แผน'!S53+'3.โพธิ์ตาก รด,คชจ1เดือน&gt;แผน'!S53+'4.โพนพิสัย'!S53+'5.รัตนวาปี'!S53+'6.ศรีเชียงใหม่ รด,คชจ1เดือน&gt;แผน'!S53+'7.สระใคร รด,คชจ1เดือน&gt;แผน'!S53+'8.สังคม'!S53+'9.ท่าบ่อ'!S53</f>
        <v>0</v>
      </c>
      <c r="T53" s="110">
        <f>+'1.หนองคาย'!T53+'2.เฝ้าไร่ รด,คชจ1เดือน&gt;แผน'!T53+'3.โพธิ์ตาก รด,คชจ1เดือน&gt;แผน'!T53+'4.โพนพิสัย'!T53+'5.รัตนวาปี'!T53+'6.ศรีเชียงใหม่ รด,คชจ1เดือน&gt;แผน'!T53+'7.สระใคร รด,คชจ1เดือน&gt;แผน'!T53+'8.สังคม'!T53+'9.ท่าบ่อ'!T53</f>
        <v>0</v>
      </c>
      <c r="U53" s="110">
        <f>+'1.หนองคาย'!U53+'2.เฝ้าไร่ รด,คชจ1เดือน&gt;แผน'!U53+'3.โพธิ์ตาก รด,คชจ1เดือน&gt;แผน'!U53+'4.โพนพิสัย'!U53+'5.รัตนวาปี'!U53+'6.ศรีเชียงใหม่ รด,คชจ1เดือน&gt;แผน'!U53+'7.สระใคร รด,คชจ1เดือน&gt;แผน'!U53+'8.สังคม'!U53+'9.ท่าบ่อ'!U53</f>
        <v>0</v>
      </c>
      <c r="V53" s="110">
        <f>+'1.หนองคาย'!V53+'2.เฝ้าไร่ รด,คชจ1เดือน&gt;แผน'!V53+'3.โพธิ์ตาก รด,คชจ1เดือน&gt;แผน'!V53+'4.โพนพิสัย'!V53+'5.รัตนวาปี'!V53+'6.ศรีเชียงใหม่ รด,คชจ1เดือน&gt;แผน'!V53+'7.สระใคร รด,คชจ1เดือน&gt;แผน'!V53+'8.สังคม'!V53+'9.ท่าบ่อ'!V53</f>
        <v>0</v>
      </c>
      <c r="W53" s="110">
        <f>+'1.หนองคาย'!W53+'2.เฝ้าไร่ รด,คชจ1เดือน&gt;แผน'!W53+'3.โพธิ์ตาก รด,คชจ1เดือน&gt;แผน'!W53+'4.โพนพิสัย'!W53+'5.รัตนวาปี'!W53+'6.ศรีเชียงใหม่ รด,คชจ1เดือน&gt;แผน'!W53+'7.สระใคร รด,คชจ1เดือน&gt;แผน'!W53+'8.สังคม'!W53+'9.ท่าบ่อ'!W53</f>
        <v>0</v>
      </c>
      <c r="X53" s="110">
        <f>+'1.หนองคาย'!X53+'2.เฝ้าไร่ รด,คชจ1เดือน&gt;แผน'!X53+'3.โพธิ์ตาก รด,คชจ1เดือน&gt;แผน'!X53+'4.โพนพิสัย'!X53+'5.รัตนวาปี'!X53+'6.ศรีเชียงใหม่ รด,คชจ1เดือน&gt;แผน'!X53+'7.สระใคร รด,คชจ1เดือน&gt;แผน'!X53+'8.สังคม'!X53+'9.ท่าบ่อ'!X53</f>
        <v>0</v>
      </c>
      <c r="Y53" s="110">
        <f>+'1.หนองคาย'!Y53+'2.เฝ้าไร่ รด,คชจ1เดือน&gt;แผน'!Y53+'3.โพธิ์ตาก รด,คชจ1เดือน&gt;แผน'!Y53+'4.โพนพิสัย'!Y53+'5.รัตนวาปี'!Y53+'6.ศรีเชียงใหม่ รด,คชจ1เดือน&gt;แผน'!Y53+'7.สระใคร รด,คชจ1เดือน&gt;แผน'!Y53+'8.สังคม'!Y53+'9.ท่าบ่อ'!Y53</f>
        <v>0</v>
      </c>
      <c r="Z53" s="110">
        <f>+'1.หนองคาย'!Z53+'2.เฝ้าไร่ รด,คชจ1เดือน&gt;แผน'!Z53+'3.โพธิ์ตาก รด,คชจ1เดือน&gt;แผน'!Z53+'4.โพนพิสัย'!Z53+'5.รัตนวาปี'!Z53+'6.ศรีเชียงใหม่ รด,คชจ1เดือน&gt;แผน'!Z53+'7.สระใคร รด,คชจ1เดือน&gt;แผน'!Z53+'8.สังคม'!Z53+'9.ท่าบ่อ'!Z53</f>
        <v>0</v>
      </c>
      <c r="AA53" s="110">
        <f>+'1.หนองคาย'!AA53+'2.เฝ้าไร่ รด,คชจ1เดือน&gt;แผน'!AA53+'3.โพธิ์ตาก รด,คชจ1เดือน&gt;แผน'!AA53+'4.โพนพิสัย'!AA53+'5.รัตนวาปี'!AA53+'6.ศรีเชียงใหม่ รด,คชจ1เดือน&gt;แผน'!AA53+'7.สระใคร รด,คชจ1เดือน&gt;แผน'!AA53+'8.สังคม'!AA53+'9.ท่าบ่อ'!AA53</f>
        <v>0</v>
      </c>
      <c r="AB53" s="110">
        <f>+'1.หนองคาย'!AB53+'2.เฝ้าไร่ รด,คชจ1เดือน&gt;แผน'!AB53+'3.โพธิ์ตาก รด,คชจ1เดือน&gt;แผน'!AB53+'4.โพนพิสัย'!AB53+'5.รัตนวาปี'!AB53+'6.ศรีเชียงใหม่ รด,คชจ1เดือน&gt;แผน'!AB53+'7.สระใคร รด,คชจ1เดือน&gt;แผน'!AB53+'8.สังคม'!AB53+'9.ท่าบ่อ'!AB53</f>
        <v>0</v>
      </c>
      <c r="AC53" s="110">
        <f>+'1.หนองคาย'!AC53+'2.เฝ้าไร่ รด,คชจ1เดือน&gt;แผน'!AC53+'3.โพธิ์ตาก รด,คชจ1เดือน&gt;แผน'!AC53+'4.โพนพิสัย'!AC53+'5.รัตนวาปี'!AC53+'6.ศรีเชียงใหม่ รด,คชจ1เดือน&gt;แผน'!AC53+'7.สระใคร รด,คชจ1เดือน&gt;แผน'!AC53+'8.สังคม'!AC53+'9.ท่าบ่อ'!AC53</f>
        <v>0</v>
      </c>
      <c r="AD53" s="110">
        <f t="shared" si="13"/>
        <v>4333161.2699999996</v>
      </c>
      <c r="AE53" s="111">
        <f t="shared" si="14"/>
        <v>36.189206046053371</v>
      </c>
      <c r="AF53" s="110">
        <f t="shared" si="15"/>
        <v>7640467.7300000004</v>
      </c>
      <c r="AG53" s="111">
        <f t="shared" si="16"/>
        <v>63.810793953946629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f>+'1.หนองคาย'!E56+'2.เฝ้าไร่ รด,คชจ1เดือน&gt;แผน'!E56+'3.โพธิ์ตาก รด,คชจ1เดือน&gt;แผน'!E56+'4.โพนพิสัย'!E56+'5.รัตนวาปี'!E56+'6.ศรีเชียงใหม่ รด,คชจ1เดือน&gt;แผน'!E56+'7.สระใคร รด,คชจ1เดือน&gt;แผน'!E56+'8.สังคม'!E56+'9.ท่าบ่อ'!E56</f>
        <v>38801717.210000001</v>
      </c>
      <c r="F56" s="110">
        <f>+'1.หนองคาย'!F56+'2.เฝ้าไร่ รด,คชจ1เดือน&gt;แผน'!F56+'3.โพธิ์ตาก รด,คชจ1เดือน&gt;แผน'!F56+'4.โพนพิสัย'!F56+'5.รัตนวาปี'!F56+'6.ศรีเชียงใหม่ รด,คชจ1เดือน&gt;แผน'!F56+'7.สระใคร รด,คชจ1เดือน&gt;แผน'!F56+'8.สังคม'!F56+'9.ท่าบ่อ'!F56</f>
        <v>4678804.34</v>
      </c>
      <c r="G56" s="110">
        <f>+'1.หนองคาย'!G56+'2.เฝ้าไร่ รด,คชจ1เดือน&gt;แผน'!G56+'3.โพธิ์ตาก รด,คชจ1เดือน&gt;แผน'!G56+'4.โพนพิสัย'!G56+'5.รัตนวาปี'!G56+'6.ศรีเชียงใหม่ รด,คชจ1เดือน&gt;แผน'!G56+'7.สระใคร รด,คชจ1เดือน&gt;แผน'!G56+'8.สังคม'!G56+'9.ท่าบ่อ'!G56</f>
        <v>2975000</v>
      </c>
      <c r="H56" s="110">
        <f>+'1.หนองคาย'!H56+'2.เฝ้าไร่ รด,คชจ1เดือน&gt;แผน'!H56+'3.โพธิ์ตาก รด,คชจ1เดือน&gt;แผน'!H56+'4.โพนพิสัย'!H56+'5.รัตนวาปี'!H56+'6.ศรีเชียงใหม่ รด,คชจ1เดือน&gt;แผน'!H56+'7.สระใคร รด,คชจ1เดือน&gt;แผน'!H56+'8.สังคม'!H56+'9.ท่าบ่อ'!H56</f>
        <v>0</v>
      </c>
      <c r="I56" s="110">
        <f>+'1.หนองคาย'!I56+'2.เฝ้าไร่ รด,คชจ1เดือน&gt;แผน'!I56+'3.โพธิ์ตาก รด,คชจ1เดือน&gt;แผน'!I56+'4.โพนพิสัย'!I56+'5.รัตนวาปี'!I56+'6.ศรีเชียงใหม่ รด,คชจ1เดือน&gt;แผน'!I56+'7.สระใคร รด,คชจ1เดือน&gt;แผน'!I56+'8.สังคม'!I56+'9.ท่าบ่อ'!I56</f>
        <v>0</v>
      </c>
      <c r="J56" s="110">
        <f>+'1.หนองคาย'!J56+'2.เฝ้าไร่ รด,คชจ1เดือน&gt;แผน'!J56+'3.โพธิ์ตาก รด,คชจ1เดือน&gt;แผน'!J56+'4.โพนพิสัย'!J56+'5.รัตนวาปี'!J56+'6.ศรีเชียงใหม่ รด,คชจ1เดือน&gt;แผน'!J56+'7.สระใคร รด,คชจ1เดือน&gt;แผน'!J56+'8.สังคม'!J56+'9.ท่าบ่อ'!J56</f>
        <v>0</v>
      </c>
      <c r="K56" s="110">
        <f>+'1.หนองคาย'!K56+'2.เฝ้าไร่ รด,คชจ1เดือน&gt;แผน'!K56+'3.โพธิ์ตาก รด,คชจ1เดือน&gt;แผน'!K56+'4.โพนพิสัย'!K56+'5.รัตนวาปี'!K56+'6.ศรีเชียงใหม่ รด,คชจ1เดือน&gt;แผน'!K56+'7.สระใคร รด,คชจ1เดือน&gt;แผน'!K56+'8.สังคม'!K56+'9.ท่าบ่อ'!K56</f>
        <v>0</v>
      </c>
      <c r="L56" s="110">
        <f>+'1.หนองคาย'!L56+'2.เฝ้าไร่ รด,คชจ1เดือน&gt;แผน'!L56+'3.โพธิ์ตาก รด,คชจ1เดือน&gt;แผน'!L56+'4.โพนพิสัย'!L56+'5.รัตนวาปี'!L56+'6.ศรีเชียงใหม่ รด,คชจ1เดือน&gt;แผน'!L56+'7.สระใคร รด,คชจ1เดือน&gt;แผน'!L56+'8.สังคม'!L56+'9.ท่าบ่อ'!L56</f>
        <v>0</v>
      </c>
      <c r="M56" s="110">
        <f>+'1.หนองคาย'!M56+'2.เฝ้าไร่ รด,คชจ1เดือน&gt;แผน'!M56+'3.โพธิ์ตาก รด,คชจ1เดือน&gt;แผน'!M56+'4.โพนพิสัย'!M56+'5.รัตนวาปี'!M56+'6.ศรีเชียงใหม่ รด,คชจ1เดือน&gt;แผน'!M56+'7.สระใคร รด,คชจ1เดือน&gt;แผน'!M56+'8.สังคม'!M56+'9.ท่าบ่อ'!M56</f>
        <v>0</v>
      </c>
      <c r="N56" s="110">
        <f>+'1.หนองคาย'!N56+'2.เฝ้าไร่ รด,คชจ1เดือน&gt;แผน'!N56+'3.โพธิ์ตาก รด,คชจ1เดือน&gt;แผน'!N56+'4.โพนพิสัย'!N56+'5.รัตนวาปี'!N56+'6.ศรีเชียงใหม่ รด,คชจ1เดือน&gt;แผน'!N56+'7.สระใคร รด,คชจ1เดือน&gt;แผน'!N56+'8.สังคม'!N56+'9.ท่าบ่อ'!N56</f>
        <v>0</v>
      </c>
      <c r="O56" s="110">
        <f>+'1.หนองคาย'!O56+'2.เฝ้าไร่ รด,คชจ1เดือน&gt;แผน'!O56+'3.โพธิ์ตาก รด,คชจ1เดือน&gt;แผน'!O56+'4.โพนพิสัย'!O56+'5.รัตนวาปี'!O56+'6.ศรีเชียงใหม่ รด,คชจ1เดือน&gt;แผน'!O56+'7.สระใคร รด,คชจ1เดือน&gt;แผน'!O56+'8.สังคม'!O56+'9.ท่าบ่อ'!O56</f>
        <v>0</v>
      </c>
      <c r="P56" s="110">
        <f>+'1.หนองคาย'!P56+'2.เฝ้าไร่ รด,คชจ1เดือน&gt;แผน'!P56+'3.โพธิ์ตาก รด,คชจ1เดือน&gt;แผน'!P56+'4.โพนพิสัย'!P56+'5.รัตนวาปี'!P56+'6.ศรีเชียงใหม่ รด,คชจ1เดือน&gt;แผน'!P56+'7.สระใคร รด,คชจ1เดือน&gt;แผน'!P56+'8.สังคม'!P56+'9.ท่าบ่อ'!P56</f>
        <v>0</v>
      </c>
      <c r="Q56" s="110">
        <f>+'1.หนองคาย'!Q56+'2.เฝ้าไร่ รด,คชจ1เดือน&gt;แผน'!Q56+'3.โพธิ์ตาก รด,คชจ1เดือน&gt;แผน'!Q56+'4.โพนพิสัย'!Q56+'5.รัตนวาปี'!Q56+'6.ศรีเชียงใหม่ รด,คชจ1เดือน&gt;แผน'!Q56+'7.สระใคร รด,คชจ1เดือน&gt;แผน'!Q56+'8.สังคม'!Q56+'9.ท่าบ่อ'!Q56</f>
        <v>0</v>
      </c>
      <c r="R56" s="110">
        <f>+'1.หนองคาย'!R56+'2.เฝ้าไร่ รด,คชจ1เดือน&gt;แผน'!R56+'3.โพธิ์ตาก รด,คชจ1เดือน&gt;แผน'!R56+'4.โพนพิสัย'!R56+'5.รัตนวาปี'!R56+'6.ศรีเชียงใหม่ รด,คชจ1เดือน&gt;แผน'!R56+'7.สระใคร รด,คชจ1เดือน&gt;แผน'!R56+'8.สังคม'!R56+'9.ท่าบ่อ'!R56</f>
        <v>0</v>
      </c>
      <c r="S56" s="110">
        <f>+'1.หนองคาย'!S56+'2.เฝ้าไร่ รด,คชจ1เดือน&gt;แผน'!S56+'3.โพธิ์ตาก รด,คชจ1เดือน&gt;แผน'!S56+'4.โพนพิสัย'!S56+'5.รัตนวาปี'!S56+'6.ศรีเชียงใหม่ รด,คชจ1เดือน&gt;แผน'!S56+'7.สระใคร รด,คชจ1เดือน&gt;แผน'!S56+'8.สังคม'!S56+'9.ท่าบ่อ'!S56</f>
        <v>0</v>
      </c>
      <c r="T56" s="110">
        <f>+'1.หนองคาย'!T56+'2.เฝ้าไร่ รด,คชจ1เดือน&gt;แผน'!T56+'3.โพธิ์ตาก รด,คชจ1เดือน&gt;แผน'!T56+'4.โพนพิสัย'!T56+'5.รัตนวาปี'!T56+'6.ศรีเชียงใหม่ รด,คชจ1เดือน&gt;แผน'!T56+'7.สระใคร รด,คชจ1เดือน&gt;แผน'!T56+'8.สังคม'!T56+'9.ท่าบ่อ'!T56</f>
        <v>0</v>
      </c>
      <c r="U56" s="110">
        <f>+'1.หนองคาย'!U56+'2.เฝ้าไร่ รด,คชจ1เดือน&gt;แผน'!U56+'3.โพธิ์ตาก รด,คชจ1เดือน&gt;แผน'!U56+'4.โพนพิสัย'!U56+'5.รัตนวาปี'!U56+'6.ศรีเชียงใหม่ รด,คชจ1เดือน&gt;แผน'!U56+'7.สระใคร รด,คชจ1เดือน&gt;แผน'!U56+'8.สังคม'!U56+'9.ท่าบ่อ'!U56</f>
        <v>0</v>
      </c>
      <c r="V56" s="110">
        <f>+'1.หนองคาย'!V56+'2.เฝ้าไร่ รด,คชจ1เดือน&gt;แผน'!V56+'3.โพธิ์ตาก รด,คชจ1เดือน&gt;แผน'!V56+'4.โพนพิสัย'!V56+'5.รัตนวาปี'!V56+'6.ศรีเชียงใหม่ รด,คชจ1เดือน&gt;แผน'!V56+'7.สระใคร รด,คชจ1เดือน&gt;แผน'!V56+'8.สังคม'!V56+'9.ท่าบ่อ'!V56</f>
        <v>0</v>
      </c>
      <c r="W56" s="110">
        <f>+'1.หนองคาย'!W56+'2.เฝ้าไร่ รด,คชจ1เดือน&gt;แผน'!W56+'3.โพธิ์ตาก รด,คชจ1เดือน&gt;แผน'!W56+'4.โพนพิสัย'!W56+'5.รัตนวาปี'!W56+'6.ศรีเชียงใหม่ รด,คชจ1เดือน&gt;แผน'!W56+'7.สระใคร รด,คชจ1เดือน&gt;แผน'!W56+'8.สังคม'!W56+'9.ท่าบ่อ'!W56</f>
        <v>0</v>
      </c>
      <c r="X56" s="110">
        <f>+'1.หนองคาย'!X56+'2.เฝ้าไร่ รด,คชจ1เดือน&gt;แผน'!X56+'3.โพธิ์ตาก รด,คชจ1เดือน&gt;แผน'!X56+'4.โพนพิสัย'!X56+'5.รัตนวาปี'!X56+'6.ศรีเชียงใหม่ รด,คชจ1เดือน&gt;แผน'!X56+'7.สระใคร รด,คชจ1เดือน&gt;แผน'!X56+'8.สังคม'!X56+'9.ท่าบ่อ'!X56</f>
        <v>0</v>
      </c>
      <c r="Y56" s="110">
        <f>+'1.หนองคาย'!Y56+'2.เฝ้าไร่ รด,คชจ1เดือน&gt;แผน'!Y56+'3.โพธิ์ตาก รด,คชจ1เดือน&gt;แผน'!Y56+'4.โพนพิสัย'!Y56+'5.รัตนวาปี'!Y56+'6.ศรีเชียงใหม่ รด,คชจ1เดือน&gt;แผน'!Y56+'7.สระใคร รด,คชจ1เดือน&gt;แผน'!Y56+'8.สังคม'!Y56+'9.ท่าบ่อ'!Y56</f>
        <v>0</v>
      </c>
      <c r="Z56" s="110">
        <f>+'1.หนองคาย'!Z56+'2.เฝ้าไร่ รด,คชจ1เดือน&gt;แผน'!Z56+'3.โพธิ์ตาก รด,คชจ1เดือน&gt;แผน'!Z56+'4.โพนพิสัย'!Z56+'5.รัตนวาปี'!Z56+'6.ศรีเชียงใหม่ รด,คชจ1เดือน&gt;แผน'!Z56+'7.สระใคร รด,คชจ1เดือน&gt;แผน'!Z56+'8.สังคม'!Z56+'9.ท่าบ่อ'!Z56</f>
        <v>0</v>
      </c>
      <c r="AA56" s="110">
        <f>+'1.หนองคาย'!AA56+'2.เฝ้าไร่ รด,คชจ1เดือน&gt;แผน'!AA56+'3.โพธิ์ตาก รด,คชจ1เดือน&gt;แผน'!AA56+'4.โพนพิสัย'!AA56+'5.รัตนวาปี'!AA56+'6.ศรีเชียงใหม่ รด,คชจ1เดือน&gt;แผน'!AA56+'7.สระใคร รด,คชจ1เดือน&gt;แผน'!AA56+'8.สังคม'!AA56+'9.ท่าบ่อ'!AA56</f>
        <v>0</v>
      </c>
      <c r="AB56" s="110">
        <f>+'1.หนองคาย'!AB56+'2.เฝ้าไร่ รด,คชจ1เดือน&gt;แผน'!AB56+'3.โพธิ์ตาก รด,คชจ1เดือน&gt;แผน'!AB56+'4.โพนพิสัย'!AB56+'5.รัตนวาปี'!AB56+'6.ศรีเชียงใหม่ รด,คชจ1เดือน&gt;แผน'!AB56+'7.สระใคร รด,คชจ1เดือน&gt;แผน'!AB56+'8.สังคม'!AB56+'9.ท่าบ่อ'!AB56</f>
        <v>0</v>
      </c>
      <c r="AC56" s="110">
        <f>+'1.หนองคาย'!AC56+'2.เฝ้าไร่ รด,คชจ1เดือน&gt;แผน'!AC56+'3.โพธิ์ตาก รด,คชจ1เดือน&gt;แผน'!AC56+'4.โพนพิสัย'!AC56+'5.รัตนวาปี'!AC56+'6.ศรีเชียงใหม่ รด,คชจ1เดือน&gt;แผน'!AC56+'7.สระใคร รด,คชจ1เดือน&gt;แผน'!AC56+'8.สังคม'!AC56+'9.ท่าบ่อ'!AC56</f>
        <v>0</v>
      </c>
      <c r="AD56" s="110">
        <f t="shared" ref="AD56:AD58" si="17">SUM(F56:AC56)</f>
        <v>7653804.3399999999</v>
      </c>
      <c r="AE56" s="111">
        <f t="shared" ref="AE56:AE58" si="18">+AD56*100/E56</f>
        <v>19.7254268376232</v>
      </c>
      <c r="AF56" s="110">
        <f t="shared" ref="AF56:AF58" si="19">+E56-AD56</f>
        <v>31147912.870000001</v>
      </c>
      <c r="AG56" s="111">
        <f t="shared" ref="AG56:AG58" si="20">+AF56*100/E56</f>
        <v>80.274573162376797</v>
      </c>
    </row>
    <row r="57" spans="2:33" ht="24" customHeight="1">
      <c r="B57" s="109"/>
      <c r="C57" s="109"/>
      <c r="D57" s="109" t="s">
        <v>137</v>
      </c>
      <c r="E57" s="110">
        <f>+'1.หนองคาย'!E57+'2.เฝ้าไร่ รด,คชจ1เดือน&gt;แผน'!E57+'3.โพธิ์ตาก รด,คชจ1เดือน&gt;แผน'!E57+'4.โพนพิสัย'!E57+'5.รัตนวาปี'!E57+'6.ศรีเชียงใหม่ รด,คชจ1เดือน&gt;แผน'!E57+'7.สระใคร รด,คชจ1เดือน&gt;แผน'!E57+'8.สังคม'!E57+'9.ท่าบ่อ'!E57</f>
        <v>800000</v>
      </c>
      <c r="F57" s="110">
        <f>+'1.หนองคาย'!F57+'2.เฝ้าไร่ รด,คชจ1เดือน&gt;แผน'!F57+'3.โพธิ์ตาก รด,คชจ1เดือน&gt;แผน'!F57+'4.โพนพิสัย'!F57+'5.รัตนวาปี'!F57+'6.ศรีเชียงใหม่ รด,คชจ1เดือน&gt;แผน'!F57+'7.สระใคร รด,คชจ1เดือน&gt;แผน'!F57+'8.สังคม'!F57+'9.ท่าบ่อ'!F57</f>
        <v>327096.95999999996</v>
      </c>
      <c r="G57" s="110">
        <f>+'1.หนองคาย'!G57+'2.เฝ้าไร่ รด,คชจ1เดือน&gt;แผน'!G57+'3.โพธิ์ตาก รด,คชจ1เดือน&gt;แผน'!G57+'4.โพนพิสัย'!G57+'5.รัตนวาปี'!G57+'6.ศรีเชียงใหม่ รด,คชจ1เดือน&gt;แผน'!G57+'7.สระใคร รด,คชจ1เดือน&gt;แผน'!G57+'8.สังคม'!G57+'9.ท่าบ่อ'!G57</f>
        <v>350000</v>
      </c>
      <c r="H57" s="110">
        <f>+'1.หนองคาย'!H57+'2.เฝ้าไร่ รด,คชจ1เดือน&gt;แผน'!H57+'3.โพธิ์ตาก รด,คชจ1เดือน&gt;แผน'!H57+'4.โพนพิสัย'!H57+'5.รัตนวาปี'!H57+'6.ศรีเชียงใหม่ รด,คชจ1เดือน&gt;แผน'!H57+'7.สระใคร รด,คชจ1เดือน&gt;แผน'!H57+'8.สังคม'!H57+'9.ท่าบ่อ'!H57</f>
        <v>0</v>
      </c>
      <c r="I57" s="110">
        <f>+'1.หนองคาย'!I57+'2.เฝ้าไร่ รด,คชจ1เดือน&gt;แผน'!I57+'3.โพธิ์ตาก รด,คชจ1เดือน&gt;แผน'!I57+'4.โพนพิสัย'!I57+'5.รัตนวาปี'!I57+'6.ศรีเชียงใหม่ รด,คชจ1เดือน&gt;แผน'!I57+'7.สระใคร รด,คชจ1เดือน&gt;แผน'!I57+'8.สังคม'!I57+'9.ท่าบ่อ'!I57</f>
        <v>0</v>
      </c>
      <c r="J57" s="110">
        <f>+'1.หนองคาย'!J57+'2.เฝ้าไร่ รด,คชจ1เดือน&gt;แผน'!J57+'3.โพธิ์ตาก รด,คชจ1เดือน&gt;แผน'!J57+'4.โพนพิสัย'!J57+'5.รัตนวาปี'!J57+'6.ศรีเชียงใหม่ รด,คชจ1เดือน&gt;แผน'!J57+'7.สระใคร รด,คชจ1เดือน&gt;แผน'!J57+'8.สังคม'!J57+'9.ท่าบ่อ'!J57</f>
        <v>0</v>
      </c>
      <c r="K57" s="110">
        <f>+'1.หนองคาย'!K57+'2.เฝ้าไร่ รด,คชจ1เดือน&gt;แผน'!K57+'3.โพธิ์ตาก รด,คชจ1เดือน&gt;แผน'!K57+'4.โพนพิสัย'!K57+'5.รัตนวาปี'!K57+'6.ศรีเชียงใหม่ รด,คชจ1เดือน&gt;แผน'!K57+'7.สระใคร รด,คชจ1เดือน&gt;แผน'!K57+'8.สังคม'!K57+'9.ท่าบ่อ'!K57</f>
        <v>0</v>
      </c>
      <c r="L57" s="110">
        <f>+'1.หนองคาย'!L57+'2.เฝ้าไร่ รด,คชจ1เดือน&gt;แผน'!L57+'3.โพธิ์ตาก รด,คชจ1เดือน&gt;แผน'!L57+'4.โพนพิสัย'!L57+'5.รัตนวาปี'!L57+'6.ศรีเชียงใหม่ รด,คชจ1เดือน&gt;แผน'!L57+'7.สระใคร รด,คชจ1เดือน&gt;แผน'!L57+'8.สังคม'!L57+'9.ท่าบ่อ'!L57</f>
        <v>0</v>
      </c>
      <c r="M57" s="110">
        <f>+'1.หนองคาย'!M57+'2.เฝ้าไร่ รด,คชจ1เดือน&gt;แผน'!M57+'3.โพธิ์ตาก รด,คชจ1เดือน&gt;แผน'!M57+'4.โพนพิสัย'!M57+'5.รัตนวาปี'!M57+'6.ศรีเชียงใหม่ รด,คชจ1เดือน&gt;แผน'!M57+'7.สระใคร รด,คชจ1เดือน&gt;แผน'!M57+'8.สังคม'!M57+'9.ท่าบ่อ'!M57</f>
        <v>0</v>
      </c>
      <c r="N57" s="110">
        <f>+'1.หนองคาย'!N57+'2.เฝ้าไร่ รด,คชจ1เดือน&gt;แผน'!N57+'3.โพธิ์ตาก รด,คชจ1เดือน&gt;แผน'!N57+'4.โพนพิสัย'!N57+'5.รัตนวาปี'!N57+'6.ศรีเชียงใหม่ รด,คชจ1เดือน&gt;แผน'!N57+'7.สระใคร รด,คชจ1เดือน&gt;แผน'!N57+'8.สังคม'!N57+'9.ท่าบ่อ'!N57</f>
        <v>0</v>
      </c>
      <c r="O57" s="110">
        <f>+'1.หนองคาย'!O57+'2.เฝ้าไร่ รด,คชจ1เดือน&gt;แผน'!O57+'3.โพธิ์ตาก รด,คชจ1เดือน&gt;แผน'!O57+'4.โพนพิสัย'!O57+'5.รัตนวาปี'!O57+'6.ศรีเชียงใหม่ รด,คชจ1เดือน&gt;แผน'!O57+'7.สระใคร รด,คชจ1เดือน&gt;แผน'!O57+'8.สังคม'!O57+'9.ท่าบ่อ'!O57</f>
        <v>0</v>
      </c>
      <c r="P57" s="110">
        <f>+'1.หนองคาย'!P57+'2.เฝ้าไร่ รด,คชจ1เดือน&gt;แผน'!P57+'3.โพธิ์ตาก รด,คชจ1เดือน&gt;แผน'!P57+'4.โพนพิสัย'!P57+'5.รัตนวาปี'!P57+'6.ศรีเชียงใหม่ รด,คชจ1เดือน&gt;แผน'!P57+'7.สระใคร รด,คชจ1เดือน&gt;แผน'!P57+'8.สังคม'!P57+'9.ท่าบ่อ'!P57</f>
        <v>0</v>
      </c>
      <c r="Q57" s="110">
        <f>+'1.หนองคาย'!Q57+'2.เฝ้าไร่ รด,คชจ1เดือน&gt;แผน'!Q57+'3.โพธิ์ตาก รด,คชจ1เดือน&gt;แผน'!Q57+'4.โพนพิสัย'!Q57+'5.รัตนวาปี'!Q57+'6.ศรีเชียงใหม่ รด,คชจ1เดือน&gt;แผน'!Q57+'7.สระใคร รด,คชจ1เดือน&gt;แผน'!Q57+'8.สังคม'!Q57+'9.ท่าบ่อ'!Q57</f>
        <v>0</v>
      </c>
      <c r="R57" s="110">
        <f>+'1.หนองคาย'!R57+'2.เฝ้าไร่ รด,คชจ1เดือน&gt;แผน'!R57+'3.โพธิ์ตาก รด,คชจ1เดือน&gt;แผน'!R57+'4.โพนพิสัย'!R57+'5.รัตนวาปี'!R57+'6.ศรีเชียงใหม่ รด,คชจ1เดือน&gt;แผน'!R57+'7.สระใคร รด,คชจ1เดือน&gt;แผน'!R57+'8.สังคม'!R57+'9.ท่าบ่อ'!R57</f>
        <v>0</v>
      </c>
      <c r="S57" s="110">
        <f>+'1.หนองคาย'!S57+'2.เฝ้าไร่ รด,คชจ1เดือน&gt;แผน'!S57+'3.โพธิ์ตาก รด,คชจ1เดือน&gt;แผน'!S57+'4.โพนพิสัย'!S57+'5.รัตนวาปี'!S57+'6.ศรีเชียงใหม่ รด,คชจ1เดือน&gt;แผน'!S57+'7.สระใคร รด,คชจ1เดือน&gt;แผน'!S57+'8.สังคม'!S57+'9.ท่าบ่อ'!S57</f>
        <v>0</v>
      </c>
      <c r="T57" s="110">
        <f>+'1.หนองคาย'!T57+'2.เฝ้าไร่ รด,คชจ1เดือน&gt;แผน'!T57+'3.โพธิ์ตาก รด,คชจ1เดือน&gt;แผน'!T57+'4.โพนพิสัย'!T57+'5.รัตนวาปี'!T57+'6.ศรีเชียงใหม่ รด,คชจ1เดือน&gt;แผน'!T57+'7.สระใคร รด,คชจ1เดือน&gt;แผน'!T57+'8.สังคม'!T57+'9.ท่าบ่อ'!T57</f>
        <v>0</v>
      </c>
      <c r="U57" s="110">
        <f>+'1.หนองคาย'!U57+'2.เฝ้าไร่ รด,คชจ1เดือน&gt;แผน'!U57+'3.โพธิ์ตาก รด,คชจ1เดือน&gt;แผน'!U57+'4.โพนพิสัย'!U57+'5.รัตนวาปี'!U57+'6.ศรีเชียงใหม่ รด,คชจ1เดือน&gt;แผน'!U57+'7.สระใคร รด,คชจ1เดือน&gt;แผน'!U57+'8.สังคม'!U57+'9.ท่าบ่อ'!U57</f>
        <v>0</v>
      </c>
      <c r="V57" s="110">
        <f>+'1.หนองคาย'!V57+'2.เฝ้าไร่ รด,คชจ1เดือน&gt;แผน'!V57+'3.โพธิ์ตาก รด,คชจ1เดือน&gt;แผน'!V57+'4.โพนพิสัย'!V57+'5.รัตนวาปี'!V57+'6.ศรีเชียงใหม่ รด,คชจ1เดือน&gt;แผน'!V57+'7.สระใคร รด,คชจ1เดือน&gt;แผน'!V57+'8.สังคม'!V57+'9.ท่าบ่อ'!V57</f>
        <v>0</v>
      </c>
      <c r="W57" s="110">
        <f>+'1.หนองคาย'!W57+'2.เฝ้าไร่ รด,คชจ1เดือน&gt;แผน'!W57+'3.โพธิ์ตาก รด,คชจ1เดือน&gt;แผน'!W57+'4.โพนพิสัย'!W57+'5.รัตนวาปี'!W57+'6.ศรีเชียงใหม่ รด,คชจ1เดือน&gt;แผน'!W57+'7.สระใคร รด,คชจ1เดือน&gt;แผน'!W57+'8.สังคม'!W57+'9.ท่าบ่อ'!W57</f>
        <v>0</v>
      </c>
      <c r="X57" s="110">
        <f>+'1.หนองคาย'!X57+'2.เฝ้าไร่ รด,คชจ1เดือน&gt;แผน'!X57+'3.โพธิ์ตาก รด,คชจ1เดือน&gt;แผน'!X57+'4.โพนพิสัย'!X57+'5.รัตนวาปี'!X57+'6.ศรีเชียงใหม่ รด,คชจ1เดือน&gt;แผน'!X57+'7.สระใคร รด,คชจ1เดือน&gt;แผน'!X57+'8.สังคม'!X57+'9.ท่าบ่อ'!X57</f>
        <v>0</v>
      </c>
      <c r="Y57" s="110">
        <f>+'1.หนองคาย'!Y57+'2.เฝ้าไร่ รด,คชจ1เดือน&gt;แผน'!Y57+'3.โพธิ์ตาก รด,คชจ1เดือน&gt;แผน'!Y57+'4.โพนพิสัย'!Y57+'5.รัตนวาปี'!Y57+'6.ศรีเชียงใหม่ รด,คชจ1เดือน&gt;แผน'!Y57+'7.สระใคร รด,คชจ1เดือน&gt;แผน'!Y57+'8.สังคม'!Y57+'9.ท่าบ่อ'!Y57</f>
        <v>0</v>
      </c>
      <c r="Z57" s="110">
        <f>+'1.หนองคาย'!Z57+'2.เฝ้าไร่ รด,คชจ1เดือน&gt;แผน'!Z57+'3.โพธิ์ตาก รด,คชจ1เดือน&gt;แผน'!Z57+'4.โพนพิสัย'!Z57+'5.รัตนวาปี'!Z57+'6.ศรีเชียงใหม่ รด,คชจ1เดือน&gt;แผน'!Z57+'7.สระใคร รด,คชจ1เดือน&gt;แผน'!Z57+'8.สังคม'!Z57+'9.ท่าบ่อ'!Z57</f>
        <v>0</v>
      </c>
      <c r="AA57" s="110">
        <f>+'1.หนองคาย'!AA57+'2.เฝ้าไร่ รด,คชจ1เดือน&gt;แผน'!AA57+'3.โพธิ์ตาก รด,คชจ1เดือน&gt;แผน'!AA57+'4.โพนพิสัย'!AA57+'5.รัตนวาปี'!AA57+'6.ศรีเชียงใหม่ รด,คชจ1เดือน&gt;แผน'!AA57+'7.สระใคร รด,คชจ1เดือน&gt;แผน'!AA57+'8.สังคม'!AA57+'9.ท่าบ่อ'!AA57</f>
        <v>0</v>
      </c>
      <c r="AB57" s="110">
        <f>+'1.หนองคาย'!AB57+'2.เฝ้าไร่ รด,คชจ1เดือน&gt;แผน'!AB57+'3.โพธิ์ตาก รด,คชจ1เดือน&gt;แผน'!AB57+'4.โพนพิสัย'!AB57+'5.รัตนวาปี'!AB57+'6.ศรีเชียงใหม่ รด,คชจ1เดือน&gt;แผน'!AB57+'7.สระใคร รด,คชจ1เดือน&gt;แผน'!AB57+'8.สังคม'!AB57+'9.ท่าบ่อ'!AB57</f>
        <v>0</v>
      </c>
      <c r="AC57" s="110">
        <f>+'1.หนองคาย'!AC57+'2.เฝ้าไร่ รด,คชจ1เดือน&gt;แผน'!AC57+'3.โพธิ์ตาก รด,คชจ1เดือน&gt;แผน'!AC57+'4.โพนพิสัย'!AC57+'5.รัตนวาปี'!AC57+'6.ศรีเชียงใหม่ รด,คชจ1เดือน&gt;แผน'!AC57+'7.สระใคร รด,คชจ1เดือน&gt;แผน'!AC57+'8.สังคม'!AC57+'9.ท่าบ่อ'!AC57</f>
        <v>0</v>
      </c>
      <c r="AD57" s="110">
        <f t="shared" si="17"/>
        <v>677096.95999999996</v>
      </c>
      <c r="AE57" s="111">
        <f t="shared" si="18"/>
        <v>84.637119999999996</v>
      </c>
      <c r="AF57" s="110">
        <f t="shared" si="19"/>
        <v>122903.04000000004</v>
      </c>
      <c r="AG57" s="111">
        <f t="shared" si="20"/>
        <v>15.362880000000004</v>
      </c>
    </row>
    <row r="58" spans="2:33" ht="24" customHeight="1">
      <c r="B58" s="109"/>
      <c r="C58" s="109"/>
      <c r="D58" s="109" t="s">
        <v>138</v>
      </c>
      <c r="E58" s="110">
        <f>+'1.หนองคาย'!E58+'2.เฝ้าไร่ รด,คชจ1เดือน&gt;แผน'!E58+'3.โพธิ์ตาก รด,คชจ1เดือน&gt;แผน'!E58+'4.โพนพิสัย'!E58+'5.รัตนวาปี'!E58+'6.ศรีเชียงใหม่ รด,คชจ1เดือน&gt;แผน'!E58+'7.สระใคร รด,คชจ1เดือน&gt;แผน'!E58+'8.สังคม'!E58+'9.ท่าบ่อ'!E58</f>
        <v>76462578</v>
      </c>
      <c r="F58" s="110">
        <f>+'1.หนองคาย'!F58+'2.เฝ้าไร่ รด,คชจ1เดือน&gt;แผน'!F58+'3.โพธิ์ตาก รด,คชจ1เดือน&gt;แผน'!F58+'4.โพนพิสัย'!F58+'5.รัตนวาปี'!F58+'6.ศรีเชียงใหม่ รด,คชจ1เดือน&gt;แผน'!F58+'7.สระใคร รด,คชจ1เดือน&gt;แผน'!F58+'8.สังคม'!F58+'9.ท่าบ่อ'!F58</f>
        <v>11238614.470000001</v>
      </c>
      <c r="G58" s="110">
        <f>+'1.หนองคาย'!G58+'2.เฝ้าไร่ รด,คชจ1เดือน&gt;แผน'!G58+'3.โพธิ์ตาก รด,คชจ1เดือน&gt;แผน'!G58+'4.โพนพิสัย'!G58+'5.รัตนวาปี'!G58+'6.ศรีเชียงใหม่ รด,คชจ1เดือน&gt;แผน'!G58+'7.สระใคร รด,คชจ1เดือน&gt;แผน'!G58+'8.สังคม'!G58+'9.ท่าบ่อ'!G58</f>
        <v>366381.57</v>
      </c>
      <c r="H58" s="110">
        <f>+'1.หนองคาย'!H58+'2.เฝ้าไร่ รด,คชจ1เดือน&gt;แผน'!H58+'3.โพธิ์ตาก รด,คชจ1เดือน&gt;แผน'!H58+'4.โพนพิสัย'!H58+'5.รัตนวาปี'!H58+'6.ศรีเชียงใหม่ รด,คชจ1เดือน&gt;แผน'!H58+'7.สระใคร รด,คชจ1เดือน&gt;แผน'!H58+'8.สังคม'!H58+'9.ท่าบ่อ'!H58</f>
        <v>0</v>
      </c>
      <c r="I58" s="110">
        <f>+'1.หนองคาย'!I58+'2.เฝ้าไร่ รด,คชจ1เดือน&gt;แผน'!I58+'3.โพธิ์ตาก รด,คชจ1เดือน&gt;แผน'!I58+'4.โพนพิสัย'!I58+'5.รัตนวาปี'!I58+'6.ศรีเชียงใหม่ รด,คชจ1เดือน&gt;แผน'!I58+'7.สระใคร รด,คชจ1เดือน&gt;แผน'!I58+'8.สังคม'!I58+'9.ท่าบ่อ'!I58</f>
        <v>0</v>
      </c>
      <c r="J58" s="110">
        <f>+'1.หนองคาย'!J58+'2.เฝ้าไร่ รด,คชจ1เดือน&gt;แผน'!J58+'3.โพธิ์ตาก รด,คชจ1เดือน&gt;แผน'!J58+'4.โพนพิสัย'!J58+'5.รัตนวาปี'!J58+'6.ศรีเชียงใหม่ รด,คชจ1เดือน&gt;แผน'!J58+'7.สระใคร รด,คชจ1เดือน&gt;แผน'!J58+'8.สังคม'!J58+'9.ท่าบ่อ'!J58</f>
        <v>0</v>
      </c>
      <c r="K58" s="110">
        <f>+'1.หนองคาย'!K58+'2.เฝ้าไร่ รด,คชจ1เดือน&gt;แผน'!K58+'3.โพธิ์ตาก รด,คชจ1เดือน&gt;แผน'!K58+'4.โพนพิสัย'!K58+'5.รัตนวาปี'!K58+'6.ศรีเชียงใหม่ รด,คชจ1เดือน&gt;แผน'!K58+'7.สระใคร รด,คชจ1เดือน&gt;แผน'!K58+'8.สังคม'!K58+'9.ท่าบ่อ'!K58</f>
        <v>0</v>
      </c>
      <c r="L58" s="110">
        <f>+'1.หนองคาย'!L58+'2.เฝ้าไร่ รด,คชจ1เดือน&gt;แผน'!L58+'3.โพธิ์ตาก รด,คชจ1เดือน&gt;แผน'!L58+'4.โพนพิสัย'!L58+'5.รัตนวาปี'!L58+'6.ศรีเชียงใหม่ รด,คชจ1เดือน&gt;แผน'!L58+'7.สระใคร รด,คชจ1เดือน&gt;แผน'!L58+'8.สังคม'!L58+'9.ท่าบ่อ'!L58</f>
        <v>0</v>
      </c>
      <c r="M58" s="110">
        <f>+'1.หนองคาย'!M58+'2.เฝ้าไร่ รด,คชจ1เดือน&gt;แผน'!M58+'3.โพธิ์ตาก รด,คชจ1เดือน&gt;แผน'!M58+'4.โพนพิสัย'!M58+'5.รัตนวาปี'!M58+'6.ศรีเชียงใหม่ รด,คชจ1เดือน&gt;แผน'!M58+'7.สระใคร รด,คชจ1เดือน&gt;แผน'!M58+'8.สังคม'!M58+'9.ท่าบ่อ'!M58</f>
        <v>0</v>
      </c>
      <c r="N58" s="110">
        <f>+'1.หนองคาย'!N58+'2.เฝ้าไร่ รด,คชจ1เดือน&gt;แผน'!N58+'3.โพธิ์ตาก รด,คชจ1เดือน&gt;แผน'!N58+'4.โพนพิสัย'!N58+'5.รัตนวาปี'!N58+'6.ศรีเชียงใหม่ รด,คชจ1เดือน&gt;แผน'!N58+'7.สระใคร รด,คชจ1เดือน&gt;แผน'!N58+'8.สังคม'!N58+'9.ท่าบ่อ'!N58</f>
        <v>0</v>
      </c>
      <c r="O58" s="110">
        <f>+'1.หนองคาย'!O58+'2.เฝ้าไร่ รด,คชจ1เดือน&gt;แผน'!O58+'3.โพธิ์ตาก รด,คชจ1เดือน&gt;แผน'!O58+'4.โพนพิสัย'!O58+'5.รัตนวาปี'!O58+'6.ศรีเชียงใหม่ รด,คชจ1เดือน&gt;แผน'!O58+'7.สระใคร รด,คชจ1เดือน&gt;แผน'!O58+'8.สังคม'!O58+'9.ท่าบ่อ'!O58</f>
        <v>0</v>
      </c>
      <c r="P58" s="110">
        <f>+'1.หนองคาย'!P58+'2.เฝ้าไร่ รด,คชจ1เดือน&gt;แผน'!P58+'3.โพธิ์ตาก รด,คชจ1เดือน&gt;แผน'!P58+'4.โพนพิสัย'!P58+'5.รัตนวาปี'!P58+'6.ศรีเชียงใหม่ รด,คชจ1เดือน&gt;แผน'!P58+'7.สระใคร รด,คชจ1เดือน&gt;แผน'!P58+'8.สังคม'!P58+'9.ท่าบ่อ'!P58</f>
        <v>0</v>
      </c>
      <c r="Q58" s="110">
        <f>+'1.หนองคาย'!Q58+'2.เฝ้าไร่ รด,คชจ1เดือน&gt;แผน'!Q58+'3.โพธิ์ตาก รด,คชจ1เดือน&gt;แผน'!Q58+'4.โพนพิสัย'!Q58+'5.รัตนวาปี'!Q58+'6.ศรีเชียงใหม่ รด,คชจ1เดือน&gt;แผน'!Q58+'7.สระใคร รด,คชจ1เดือน&gt;แผน'!Q58+'8.สังคม'!Q58+'9.ท่าบ่อ'!Q58</f>
        <v>0</v>
      </c>
      <c r="R58" s="110">
        <f>+'1.หนองคาย'!R58+'2.เฝ้าไร่ รด,คชจ1เดือน&gt;แผน'!R58+'3.โพธิ์ตาก รด,คชจ1เดือน&gt;แผน'!R58+'4.โพนพิสัย'!R58+'5.รัตนวาปี'!R58+'6.ศรีเชียงใหม่ รด,คชจ1เดือน&gt;แผน'!R58+'7.สระใคร รด,คชจ1เดือน&gt;แผน'!R58+'8.สังคม'!R58+'9.ท่าบ่อ'!R58</f>
        <v>0</v>
      </c>
      <c r="S58" s="110">
        <f>+'1.หนองคาย'!S58+'2.เฝ้าไร่ รด,คชจ1เดือน&gt;แผน'!S58+'3.โพธิ์ตาก รด,คชจ1เดือน&gt;แผน'!S58+'4.โพนพิสัย'!S58+'5.รัตนวาปี'!S58+'6.ศรีเชียงใหม่ รด,คชจ1เดือน&gt;แผน'!S58+'7.สระใคร รด,คชจ1เดือน&gt;แผน'!S58+'8.สังคม'!S58+'9.ท่าบ่อ'!S58</f>
        <v>0</v>
      </c>
      <c r="T58" s="110">
        <f>+'1.หนองคาย'!T58+'2.เฝ้าไร่ รด,คชจ1เดือน&gt;แผน'!T58+'3.โพธิ์ตาก รด,คชจ1เดือน&gt;แผน'!T58+'4.โพนพิสัย'!T58+'5.รัตนวาปี'!T58+'6.ศรีเชียงใหม่ รด,คชจ1เดือน&gt;แผน'!T58+'7.สระใคร รด,คชจ1เดือน&gt;แผน'!T58+'8.สังคม'!T58+'9.ท่าบ่อ'!T58</f>
        <v>0</v>
      </c>
      <c r="U58" s="110">
        <f>+'1.หนองคาย'!U58+'2.เฝ้าไร่ รด,คชจ1เดือน&gt;แผน'!U58+'3.โพธิ์ตาก รด,คชจ1เดือน&gt;แผน'!U58+'4.โพนพิสัย'!U58+'5.รัตนวาปี'!U58+'6.ศรีเชียงใหม่ รด,คชจ1เดือน&gt;แผน'!U58+'7.สระใคร รด,คชจ1เดือน&gt;แผน'!U58+'8.สังคม'!U58+'9.ท่าบ่อ'!U58</f>
        <v>0</v>
      </c>
      <c r="V58" s="110">
        <f>+'1.หนองคาย'!V58+'2.เฝ้าไร่ รด,คชจ1เดือน&gt;แผน'!V58+'3.โพธิ์ตาก รด,คชจ1เดือน&gt;แผน'!V58+'4.โพนพิสัย'!V58+'5.รัตนวาปี'!V58+'6.ศรีเชียงใหม่ รด,คชจ1เดือน&gt;แผน'!V58+'7.สระใคร รด,คชจ1เดือน&gt;แผน'!V58+'8.สังคม'!V58+'9.ท่าบ่อ'!V58</f>
        <v>0</v>
      </c>
      <c r="W58" s="110">
        <f>+'1.หนองคาย'!W58+'2.เฝ้าไร่ รด,คชจ1เดือน&gt;แผน'!W58+'3.โพธิ์ตาก รด,คชจ1เดือน&gt;แผน'!W58+'4.โพนพิสัย'!W58+'5.รัตนวาปี'!W58+'6.ศรีเชียงใหม่ รด,คชจ1เดือน&gt;แผน'!W58+'7.สระใคร รด,คชจ1เดือน&gt;แผน'!W58+'8.สังคม'!W58+'9.ท่าบ่อ'!W58</f>
        <v>0</v>
      </c>
      <c r="X58" s="110">
        <f>+'1.หนองคาย'!X58+'2.เฝ้าไร่ รด,คชจ1เดือน&gt;แผน'!X58+'3.โพธิ์ตาก รด,คชจ1เดือน&gt;แผน'!X58+'4.โพนพิสัย'!X58+'5.รัตนวาปี'!X58+'6.ศรีเชียงใหม่ รด,คชจ1เดือน&gt;แผน'!X58+'7.สระใคร รด,คชจ1เดือน&gt;แผน'!X58+'8.สังคม'!X58+'9.ท่าบ่อ'!X58</f>
        <v>0</v>
      </c>
      <c r="Y58" s="110">
        <f>+'1.หนองคาย'!Y58+'2.เฝ้าไร่ รด,คชจ1เดือน&gt;แผน'!Y58+'3.โพธิ์ตาก รด,คชจ1เดือน&gt;แผน'!Y58+'4.โพนพิสัย'!Y58+'5.รัตนวาปี'!Y58+'6.ศรีเชียงใหม่ รด,คชจ1เดือน&gt;แผน'!Y58+'7.สระใคร รด,คชจ1เดือน&gt;แผน'!Y58+'8.สังคม'!Y58+'9.ท่าบ่อ'!Y58</f>
        <v>0</v>
      </c>
      <c r="Z58" s="110">
        <f>+'1.หนองคาย'!Z58+'2.เฝ้าไร่ รด,คชจ1เดือน&gt;แผน'!Z58+'3.โพธิ์ตาก รด,คชจ1เดือน&gt;แผน'!Z58+'4.โพนพิสัย'!Z58+'5.รัตนวาปี'!Z58+'6.ศรีเชียงใหม่ รด,คชจ1เดือน&gt;แผน'!Z58+'7.สระใคร รด,คชจ1เดือน&gt;แผน'!Z58+'8.สังคม'!Z58+'9.ท่าบ่อ'!Z58</f>
        <v>0</v>
      </c>
      <c r="AA58" s="110">
        <f>+'1.หนองคาย'!AA58+'2.เฝ้าไร่ รด,คชจ1เดือน&gt;แผน'!AA58+'3.โพธิ์ตาก รด,คชจ1เดือน&gt;แผน'!AA58+'4.โพนพิสัย'!AA58+'5.รัตนวาปี'!AA58+'6.ศรีเชียงใหม่ รด,คชจ1เดือน&gt;แผน'!AA58+'7.สระใคร รด,คชจ1เดือน&gt;แผน'!AA58+'8.สังคม'!AA58+'9.ท่าบ่อ'!AA58</f>
        <v>0</v>
      </c>
      <c r="AB58" s="110">
        <f>+'1.หนองคาย'!AB58+'2.เฝ้าไร่ รด,คชจ1เดือน&gt;แผน'!AB58+'3.โพธิ์ตาก รด,คชจ1เดือน&gt;แผน'!AB58+'4.โพนพิสัย'!AB58+'5.รัตนวาปี'!AB58+'6.ศรีเชียงใหม่ รด,คชจ1เดือน&gt;แผน'!AB58+'7.สระใคร รด,คชจ1เดือน&gt;แผน'!AB58+'8.สังคม'!AB58+'9.ท่าบ่อ'!AB58</f>
        <v>0</v>
      </c>
      <c r="AC58" s="110">
        <f>+'1.หนองคาย'!AC58+'2.เฝ้าไร่ รด,คชจ1เดือน&gt;แผน'!AC58+'3.โพธิ์ตาก รด,คชจ1เดือน&gt;แผน'!AC58+'4.โพนพิสัย'!AC58+'5.รัตนวาปี'!AC58+'6.ศรีเชียงใหม่ รด,คชจ1เดือน&gt;แผน'!AC58+'7.สระใคร รด,คชจ1เดือน&gt;แผน'!AC58+'8.สังคม'!AC58+'9.ท่าบ่อ'!AC58</f>
        <v>0</v>
      </c>
      <c r="AD58" s="110">
        <f t="shared" si="17"/>
        <v>11604996.040000001</v>
      </c>
      <c r="AE58" s="111">
        <f t="shared" si="18"/>
        <v>15.177353868450524</v>
      </c>
      <c r="AF58" s="110">
        <f t="shared" si="19"/>
        <v>64857581.960000001</v>
      </c>
      <c r="AG58" s="111">
        <f t="shared" si="20"/>
        <v>84.822646131549476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f>+'1.หนองคาย'!E60+'2.เฝ้าไร่ รด,คชจ1เดือน&gt;แผน'!E60+'3.โพธิ์ตาก รด,คชจ1เดือน&gt;แผน'!E60+'4.โพนพิสัย'!E60+'5.รัตนวาปี'!E60+'6.ศรีเชียงใหม่ รด,คชจ1เดือน&gt;แผน'!E60+'7.สระใคร รด,คชจ1เดือน&gt;แผน'!E60+'8.สังคม'!E60+'9.ท่าบ่อ'!E60</f>
        <v>0</v>
      </c>
      <c r="F60" s="110">
        <f>+'1.หนองคาย'!F60+'2.เฝ้าไร่ รด,คชจ1เดือน&gt;แผน'!F60+'3.โพธิ์ตาก รด,คชจ1เดือน&gt;แผน'!F60+'4.โพนพิสัย'!F60+'5.รัตนวาปี'!F60+'6.ศรีเชียงใหม่ รด,คชจ1เดือน&gt;แผน'!F60+'7.สระใคร รด,คชจ1เดือน&gt;แผน'!F60+'8.สังคม'!F60+'9.ท่าบ่อ'!F60</f>
        <v>1230000</v>
      </c>
      <c r="G60" s="110">
        <f>+'1.หนองคาย'!G60+'2.เฝ้าไร่ รด,คชจ1เดือน&gt;แผน'!G60+'3.โพธิ์ตาก รด,คชจ1เดือน&gt;แผน'!G60+'4.โพนพิสัย'!G60+'5.รัตนวาปี'!G60+'6.ศรีเชียงใหม่ รด,คชจ1เดือน&gt;แผน'!G60+'7.สระใคร รด,คชจ1เดือน&gt;แผน'!G60+'8.สังคม'!G60+'9.ท่าบ่อ'!G60</f>
        <v>0</v>
      </c>
      <c r="H60" s="110">
        <f>+'1.หนองคาย'!H60+'2.เฝ้าไร่ รด,คชจ1เดือน&gt;แผน'!H60+'3.โพธิ์ตาก รด,คชจ1เดือน&gt;แผน'!H60+'4.โพนพิสัย'!H60+'5.รัตนวาปี'!H60+'6.ศรีเชียงใหม่ รด,คชจ1เดือน&gt;แผน'!H60+'7.สระใคร รด,คชจ1เดือน&gt;แผน'!H60+'8.สังคม'!H60+'9.ท่าบ่อ'!H60</f>
        <v>0</v>
      </c>
      <c r="I60" s="110">
        <f>+'1.หนองคาย'!I60+'2.เฝ้าไร่ รด,คชจ1เดือน&gt;แผน'!I60+'3.โพธิ์ตาก รด,คชจ1เดือน&gt;แผน'!I60+'4.โพนพิสัย'!I60+'5.รัตนวาปี'!I60+'6.ศรีเชียงใหม่ รด,คชจ1เดือน&gt;แผน'!I60+'7.สระใคร รด,คชจ1เดือน&gt;แผน'!I60+'8.สังคม'!I60+'9.ท่าบ่อ'!I60</f>
        <v>0</v>
      </c>
      <c r="J60" s="110">
        <f>+'1.หนองคาย'!J60+'2.เฝ้าไร่ รด,คชจ1เดือน&gt;แผน'!J60+'3.โพธิ์ตาก รด,คชจ1เดือน&gt;แผน'!J60+'4.โพนพิสัย'!J60+'5.รัตนวาปี'!J60+'6.ศรีเชียงใหม่ รด,คชจ1เดือน&gt;แผน'!J60+'7.สระใคร รด,คชจ1เดือน&gt;แผน'!J60+'8.สังคม'!J60+'9.ท่าบ่อ'!J60</f>
        <v>0</v>
      </c>
      <c r="K60" s="110">
        <f>+'1.หนองคาย'!K60+'2.เฝ้าไร่ รด,คชจ1เดือน&gt;แผน'!K60+'3.โพธิ์ตาก รด,คชจ1เดือน&gt;แผน'!K60+'4.โพนพิสัย'!K60+'5.รัตนวาปี'!K60+'6.ศรีเชียงใหม่ รด,คชจ1เดือน&gt;แผน'!K60+'7.สระใคร รด,คชจ1เดือน&gt;แผน'!K60+'8.สังคม'!K60+'9.ท่าบ่อ'!K60</f>
        <v>0</v>
      </c>
      <c r="L60" s="110">
        <f>+'1.หนองคาย'!L60+'2.เฝ้าไร่ รด,คชจ1เดือน&gt;แผน'!L60+'3.โพธิ์ตาก รด,คชจ1เดือน&gt;แผน'!L60+'4.โพนพิสัย'!L60+'5.รัตนวาปี'!L60+'6.ศรีเชียงใหม่ รด,คชจ1เดือน&gt;แผน'!L60+'7.สระใคร รด,คชจ1เดือน&gt;แผน'!L60+'8.สังคม'!L60+'9.ท่าบ่อ'!L60</f>
        <v>0</v>
      </c>
      <c r="M60" s="110">
        <f>+'1.หนองคาย'!M60+'2.เฝ้าไร่ รด,คชจ1เดือน&gt;แผน'!M60+'3.โพธิ์ตาก รด,คชจ1เดือน&gt;แผน'!M60+'4.โพนพิสัย'!M60+'5.รัตนวาปี'!M60+'6.ศรีเชียงใหม่ รด,คชจ1เดือน&gt;แผน'!M60+'7.สระใคร รด,คชจ1เดือน&gt;แผน'!M60+'8.สังคม'!M60+'9.ท่าบ่อ'!M60</f>
        <v>0</v>
      </c>
      <c r="N60" s="110">
        <f>+'1.หนองคาย'!N60+'2.เฝ้าไร่ รด,คชจ1เดือน&gt;แผน'!N60+'3.โพธิ์ตาก รด,คชจ1เดือน&gt;แผน'!N60+'4.โพนพิสัย'!N60+'5.รัตนวาปี'!N60+'6.ศรีเชียงใหม่ รด,คชจ1เดือน&gt;แผน'!N60+'7.สระใคร รด,คชจ1เดือน&gt;แผน'!N60+'8.สังคม'!N60+'9.ท่าบ่อ'!N60</f>
        <v>0</v>
      </c>
      <c r="O60" s="110">
        <f>+'1.หนองคาย'!O60+'2.เฝ้าไร่ รด,คชจ1เดือน&gt;แผน'!O60+'3.โพธิ์ตาก รด,คชจ1เดือน&gt;แผน'!O60+'4.โพนพิสัย'!O60+'5.รัตนวาปี'!O60+'6.ศรีเชียงใหม่ รด,คชจ1เดือน&gt;แผน'!O60+'7.สระใคร รด,คชจ1เดือน&gt;แผน'!O60+'8.สังคม'!O60+'9.ท่าบ่อ'!O60</f>
        <v>0</v>
      </c>
      <c r="P60" s="110">
        <f>+'1.หนองคาย'!P60+'2.เฝ้าไร่ รด,คชจ1เดือน&gt;แผน'!P60+'3.โพธิ์ตาก รด,คชจ1เดือน&gt;แผน'!P60+'4.โพนพิสัย'!P60+'5.รัตนวาปี'!P60+'6.ศรีเชียงใหม่ รด,คชจ1เดือน&gt;แผน'!P60+'7.สระใคร รด,คชจ1เดือน&gt;แผน'!P60+'8.สังคม'!P60+'9.ท่าบ่อ'!P60</f>
        <v>0</v>
      </c>
      <c r="Q60" s="110">
        <f>+'1.หนองคาย'!Q60+'2.เฝ้าไร่ รด,คชจ1เดือน&gt;แผน'!Q60+'3.โพธิ์ตาก รด,คชจ1เดือน&gt;แผน'!Q60+'4.โพนพิสัย'!Q60+'5.รัตนวาปี'!Q60+'6.ศรีเชียงใหม่ รด,คชจ1เดือน&gt;แผน'!Q60+'7.สระใคร รด,คชจ1เดือน&gt;แผน'!Q60+'8.สังคม'!Q60+'9.ท่าบ่อ'!Q60</f>
        <v>0</v>
      </c>
      <c r="R60" s="110">
        <f>+'1.หนองคาย'!R60+'2.เฝ้าไร่ รด,คชจ1เดือน&gt;แผน'!R60+'3.โพธิ์ตาก รด,คชจ1เดือน&gt;แผน'!R60+'4.โพนพิสัย'!R60+'5.รัตนวาปี'!R60+'6.ศรีเชียงใหม่ รด,คชจ1เดือน&gt;แผน'!R60+'7.สระใคร รด,คชจ1เดือน&gt;แผน'!R60+'8.สังคม'!R60+'9.ท่าบ่อ'!R60</f>
        <v>0</v>
      </c>
      <c r="S60" s="110">
        <f>+'1.หนองคาย'!S60+'2.เฝ้าไร่ รด,คชจ1เดือน&gt;แผน'!S60+'3.โพธิ์ตาก รด,คชจ1เดือน&gt;แผน'!S60+'4.โพนพิสัย'!S60+'5.รัตนวาปี'!S60+'6.ศรีเชียงใหม่ รด,คชจ1เดือน&gt;แผน'!S60+'7.สระใคร รด,คชจ1เดือน&gt;แผน'!S60+'8.สังคม'!S60+'9.ท่าบ่อ'!S60</f>
        <v>0</v>
      </c>
      <c r="T60" s="110">
        <f>+'1.หนองคาย'!T60+'2.เฝ้าไร่ รด,คชจ1เดือน&gt;แผน'!T60+'3.โพธิ์ตาก รด,คชจ1เดือน&gt;แผน'!T60+'4.โพนพิสัย'!T60+'5.รัตนวาปี'!T60+'6.ศรีเชียงใหม่ รด,คชจ1เดือน&gt;แผน'!T60+'7.สระใคร รด,คชจ1เดือน&gt;แผน'!T60+'8.สังคม'!T60+'9.ท่าบ่อ'!T60</f>
        <v>0</v>
      </c>
      <c r="U60" s="110">
        <f>+'1.หนองคาย'!U60+'2.เฝ้าไร่ รด,คชจ1เดือน&gt;แผน'!U60+'3.โพธิ์ตาก รด,คชจ1เดือน&gt;แผน'!U60+'4.โพนพิสัย'!U60+'5.รัตนวาปี'!U60+'6.ศรีเชียงใหม่ รด,คชจ1เดือน&gt;แผน'!U60+'7.สระใคร รด,คชจ1เดือน&gt;แผน'!U60+'8.สังคม'!U60+'9.ท่าบ่อ'!U60</f>
        <v>0</v>
      </c>
      <c r="V60" s="110">
        <f>+'1.หนองคาย'!V60+'2.เฝ้าไร่ รด,คชจ1เดือน&gt;แผน'!V60+'3.โพธิ์ตาก รด,คชจ1เดือน&gt;แผน'!V60+'4.โพนพิสัย'!V60+'5.รัตนวาปี'!V60+'6.ศรีเชียงใหม่ รด,คชจ1เดือน&gt;แผน'!V60+'7.สระใคร รด,คชจ1เดือน&gt;แผน'!V60+'8.สังคม'!V60+'9.ท่าบ่อ'!V60</f>
        <v>0</v>
      </c>
      <c r="W60" s="110">
        <f>+'1.หนองคาย'!W60+'2.เฝ้าไร่ รด,คชจ1เดือน&gt;แผน'!W60+'3.โพธิ์ตาก รด,คชจ1เดือน&gt;แผน'!W60+'4.โพนพิสัย'!W60+'5.รัตนวาปี'!W60+'6.ศรีเชียงใหม่ รด,คชจ1เดือน&gt;แผน'!W60+'7.สระใคร รด,คชจ1เดือน&gt;แผน'!W60+'8.สังคม'!W60+'9.ท่าบ่อ'!W60</f>
        <v>0</v>
      </c>
      <c r="X60" s="110">
        <f>+'1.หนองคาย'!X60+'2.เฝ้าไร่ รด,คชจ1เดือน&gt;แผน'!X60+'3.โพธิ์ตาก รด,คชจ1เดือน&gt;แผน'!X60+'4.โพนพิสัย'!X60+'5.รัตนวาปี'!X60+'6.ศรีเชียงใหม่ รด,คชจ1เดือน&gt;แผน'!X60+'7.สระใคร รด,คชจ1เดือน&gt;แผน'!X60+'8.สังคม'!X60+'9.ท่าบ่อ'!X60</f>
        <v>0</v>
      </c>
      <c r="Y60" s="110">
        <f>+'1.หนองคาย'!Y60+'2.เฝ้าไร่ รด,คชจ1เดือน&gt;แผน'!Y60+'3.โพธิ์ตาก รด,คชจ1เดือน&gt;แผน'!Y60+'4.โพนพิสัย'!Y60+'5.รัตนวาปี'!Y60+'6.ศรีเชียงใหม่ รด,คชจ1เดือน&gt;แผน'!Y60+'7.สระใคร รด,คชจ1เดือน&gt;แผน'!Y60+'8.สังคม'!Y60+'9.ท่าบ่อ'!Y60</f>
        <v>0</v>
      </c>
      <c r="Z60" s="110">
        <f>+'1.หนองคาย'!Z60+'2.เฝ้าไร่ รด,คชจ1เดือน&gt;แผน'!Z60+'3.โพธิ์ตาก รด,คชจ1เดือน&gt;แผน'!Z60+'4.โพนพิสัย'!Z60+'5.รัตนวาปี'!Z60+'6.ศรีเชียงใหม่ รด,คชจ1เดือน&gt;แผน'!Z60+'7.สระใคร รด,คชจ1เดือน&gt;แผน'!Z60+'8.สังคม'!Z60+'9.ท่าบ่อ'!Z60</f>
        <v>0</v>
      </c>
      <c r="AA60" s="110">
        <f>+'1.หนองคาย'!AA60+'2.เฝ้าไร่ รด,คชจ1เดือน&gt;แผน'!AA60+'3.โพธิ์ตาก รด,คชจ1เดือน&gt;แผน'!AA60+'4.โพนพิสัย'!AA60+'5.รัตนวาปี'!AA60+'6.ศรีเชียงใหม่ รด,คชจ1เดือน&gt;แผน'!AA60+'7.สระใคร รด,คชจ1เดือน&gt;แผน'!AA60+'8.สังคม'!AA60+'9.ท่าบ่อ'!AA60</f>
        <v>0</v>
      </c>
      <c r="AB60" s="110">
        <f>+'1.หนองคาย'!AB60+'2.เฝ้าไร่ รด,คชจ1เดือน&gt;แผน'!AB60+'3.โพธิ์ตาก รด,คชจ1เดือน&gt;แผน'!AB60+'4.โพนพิสัย'!AB60+'5.รัตนวาปี'!AB60+'6.ศรีเชียงใหม่ รด,คชจ1เดือน&gt;แผน'!AB60+'7.สระใคร รด,คชจ1เดือน&gt;แผน'!AB60+'8.สังคม'!AB60+'9.ท่าบ่อ'!AB60</f>
        <v>0</v>
      </c>
      <c r="AC60" s="110">
        <f>+'1.หนองคาย'!AC60+'2.เฝ้าไร่ รด,คชจ1เดือน&gt;แผน'!AC60+'3.โพธิ์ตาก รด,คชจ1เดือน&gt;แผน'!AC60+'4.โพนพิสัย'!AC60+'5.รัตนวาปี'!AC60+'6.ศรีเชียงใหม่ รด,คชจ1เดือน&gt;แผน'!AC60+'7.สระใคร รด,คชจ1เดือน&gt;แผน'!AC60+'8.สังคม'!AC60+'9.ท่าบ่อ'!AC60</f>
        <v>0</v>
      </c>
      <c r="AD60" s="110">
        <f t="shared" ref="AD60:AD62" si="21">SUM(F60:AC60)</f>
        <v>1230000</v>
      </c>
      <c r="AE60" s="111" t="e">
        <f t="shared" ref="AE60:AE62" si="22">+AD60*100/E60</f>
        <v>#DIV/0!</v>
      </c>
      <c r="AF60" s="110">
        <f t="shared" ref="AF60:AF62" si="23">+E60-AD60</f>
        <v>-1230000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f>+'1.หนองคาย'!E61+'2.เฝ้าไร่ รด,คชจ1เดือน&gt;แผน'!E61+'3.โพธิ์ตาก รด,คชจ1เดือน&gt;แผน'!E61+'4.โพนพิสัย'!E61+'5.รัตนวาปี'!E61+'6.ศรีเชียงใหม่ รด,คชจ1เดือน&gt;แผน'!E61+'7.สระใคร รด,คชจ1เดือน&gt;แผน'!E61+'8.สังคม'!E61+'9.ท่าบ่อ'!E61</f>
        <v>5247200</v>
      </c>
      <c r="F61" s="110">
        <f>+'1.หนองคาย'!F61+'2.เฝ้าไร่ รด,คชจ1เดือน&gt;แผน'!F61+'3.โพธิ์ตาก รด,คชจ1เดือน&gt;แผน'!F61+'4.โพนพิสัย'!F61+'5.รัตนวาปี'!F61+'6.ศรีเชียงใหม่ รด,คชจ1เดือน&gt;แผน'!F61+'7.สระใคร รด,คชจ1เดือน&gt;แผน'!F61+'8.สังคม'!F61+'9.ท่าบ่อ'!F61</f>
        <v>2443300</v>
      </c>
      <c r="G61" s="110">
        <f>+'1.หนองคาย'!G61+'2.เฝ้าไร่ รด,คชจ1เดือน&gt;แผน'!G61+'3.โพธิ์ตาก รด,คชจ1เดือน&gt;แผน'!G61+'4.โพนพิสัย'!G61+'5.รัตนวาปี'!G61+'6.ศรีเชียงใหม่ รด,คชจ1เดือน&gt;แผน'!G61+'7.สระใคร รด,คชจ1เดือน&gt;แผน'!G61+'8.สังคม'!G61+'9.ท่าบ่อ'!G61</f>
        <v>0</v>
      </c>
      <c r="H61" s="110">
        <f>+'1.หนองคาย'!H61+'2.เฝ้าไร่ รด,คชจ1เดือน&gt;แผน'!H61+'3.โพธิ์ตาก รด,คชจ1เดือน&gt;แผน'!H61+'4.โพนพิสัย'!H61+'5.รัตนวาปี'!H61+'6.ศรีเชียงใหม่ รด,คชจ1เดือน&gt;แผน'!H61+'7.สระใคร รด,คชจ1เดือน&gt;แผน'!H61+'8.สังคม'!H61+'9.ท่าบ่อ'!H61</f>
        <v>0</v>
      </c>
      <c r="I61" s="110">
        <f>+'1.หนองคาย'!I61+'2.เฝ้าไร่ รด,คชจ1เดือน&gt;แผน'!I61+'3.โพธิ์ตาก รด,คชจ1เดือน&gt;แผน'!I61+'4.โพนพิสัย'!I61+'5.รัตนวาปี'!I61+'6.ศรีเชียงใหม่ รด,คชจ1เดือน&gt;แผน'!I61+'7.สระใคร รด,คชจ1เดือน&gt;แผน'!I61+'8.สังคม'!I61+'9.ท่าบ่อ'!I61</f>
        <v>0</v>
      </c>
      <c r="J61" s="110">
        <f>+'1.หนองคาย'!J61+'2.เฝ้าไร่ รด,คชจ1เดือน&gt;แผน'!J61+'3.โพธิ์ตาก รด,คชจ1เดือน&gt;แผน'!J61+'4.โพนพิสัย'!J61+'5.รัตนวาปี'!J61+'6.ศรีเชียงใหม่ รด,คชจ1เดือน&gt;แผน'!J61+'7.สระใคร รด,คชจ1เดือน&gt;แผน'!J61+'8.สังคม'!J61+'9.ท่าบ่อ'!J61</f>
        <v>0</v>
      </c>
      <c r="K61" s="110">
        <f>+'1.หนองคาย'!K61+'2.เฝ้าไร่ รด,คชจ1เดือน&gt;แผน'!K61+'3.โพธิ์ตาก รด,คชจ1เดือน&gt;แผน'!K61+'4.โพนพิสัย'!K61+'5.รัตนวาปี'!K61+'6.ศรีเชียงใหม่ รด,คชจ1เดือน&gt;แผน'!K61+'7.สระใคร รด,คชจ1เดือน&gt;แผน'!K61+'8.สังคม'!K61+'9.ท่าบ่อ'!K61</f>
        <v>0</v>
      </c>
      <c r="L61" s="110">
        <f>+'1.หนองคาย'!L61+'2.เฝ้าไร่ รด,คชจ1เดือน&gt;แผน'!L61+'3.โพธิ์ตาก รด,คชจ1เดือน&gt;แผน'!L61+'4.โพนพิสัย'!L61+'5.รัตนวาปี'!L61+'6.ศรีเชียงใหม่ รด,คชจ1เดือน&gt;แผน'!L61+'7.สระใคร รด,คชจ1เดือน&gt;แผน'!L61+'8.สังคม'!L61+'9.ท่าบ่อ'!L61</f>
        <v>0</v>
      </c>
      <c r="M61" s="110">
        <f>+'1.หนองคาย'!M61+'2.เฝ้าไร่ รด,คชจ1เดือน&gt;แผน'!M61+'3.โพธิ์ตาก รด,คชจ1เดือน&gt;แผน'!M61+'4.โพนพิสัย'!M61+'5.รัตนวาปี'!M61+'6.ศรีเชียงใหม่ รด,คชจ1เดือน&gt;แผน'!M61+'7.สระใคร รด,คชจ1เดือน&gt;แผน'!M61+'8.สังคม'!M61+'9.ท่าบ่อ'!M61</f>
        <v>0</v>
      </c>
      <c r="N61" s="110">
        <f>+'1.หนองคาย'!N61+'2.เฝ้าไร่ รด,คชจ1เดือน&gt;แผน'!N61+'3.โพธิ์ตาก รด,คชจ1เดือน&gt;แผน'!N61+'4.โพนพิสัย'!N61+'5.รัตนวาปี'!N61+'6.ศรีเชียงใหม่ รด,คชจ1เดือน&gt;แผน'!N61+'7.สระใคร รด,คชจ1เดือน&gt;แผน'!N61+'8.สังคม'!N61+'9.ท่าบ่อ'!N61</f>
        <v>0</v>
      </c>
      <c r="O61" s="110">
        <f>+'1.หนองคาย'!O61+'2.เฝ้าไร่ รด,คชจ1เดือน&gt;แผน'!O61+'3.โพธิ์ตาก รด,คชจ1เดือน&gt;แผน'!O61+'4.โพนพิสัย'!O61+'5.รัตนวาปี'!O61+'6.ศรีเชียงใหม่ รด,คชจ1เดือน&gt;แผน'!O61+'7.สระใคร รด,คชจ1เดือน&gt;แผน'!O61+'8.สังคม'!O61+'9.ท่าบ่อ'!O61</f>
        <v>0</v>
      </c>
      <c r="P61" s="110">
        <f>+'1.หนองคาย'!P61+'2.เฝ้าไร่ รด,คชจ1เดือน&gt;แผน'!P61+'3.โพธิ์ตาก รด,คชจ1เดือน&gt;แผน'!P61+'4.โพนพิสัย'!P61+'5.รัตนวาปี'!P61+'6.ศรีเชียงใหม่ รด,คชจ1เดือน&gt;แผน'!P61+'7.สระใคร รด,คชจ1เดือน&gt;แผน'!P61+'8.สังคม'!P61+'9.ท่าบ่อ'!P61</f>
        <v>0</v>
      </c>
      <c r="Q61" s="110">
        <f>+'1.หนองคาย'!Q61+'2.เฝ้าไร่ รด,คชจ1เดือน&gt;แผน'!Q61+'3.โพธิ์ตาก รด,คชจ1เดือน&gt;แผน'!Q61+'4.โพนพิสัย'!Q61+'5.รัตนวาปี'!Q61+'6.ศรีเชียงใหม่ รด,คชจ1เดือน&gt;แผน'!Q61+'7.สระใคร รด,คชจ1เดือน&gt;แผน'!Q61+'8.สังคม'!Q61+'9.ท่าบ่อ'!Q61</f>
        <v>0</v>
      </c>
      <c r="R61" s="110">
        <f>+'1.หนองคาย'!R61+'2.เฝ้าไร่ รด,คชจ1เดือน&gt;แผน'!R61+'3.โพธิ์ตาก รด,คชจ1เดือน&gt;แผน'!R61+'4.โพนพิสัย'!R61+'5.รัตนวาปี'!R61+'6.ศรีเชียงใหม่ รด,คชจ1เดือน&gt;แผน'!R61+'7.สระใคร รด,คชจ1เดือน&gt;แผน'!R61+'8.สังคม'!R61+'9.ท่าบ่อ'!R61</f>
        <v>0</v>
      </c>
      <c r="S61" s="110">
        <f>+'1.หนองคาย'!S61+'2.เฝ้าไร่ รด,คชจ1เดือน&gt;แผน'!S61+'3.โพธิ์ตาก รด,คชจ1เดือน&gt;แผน'!S61+'4.โพนพิสัย'!S61+'5.รัตนวาปี'!S61+'6.ศรีเชียงใหม่ รด,คชจ1เดือน&gt;แผน'!S61+'7.สระใคร รด,คชจ1เดือน&gt;แผน'!S61+'8.สังคม'!S61+'9.ท่าบ่อ'!S61</f>
        <v>0</v>
      </c>
      <c r="T61" s="110">
        <f>+'1.หนองคาย'!T61+'2.เฝ้าไร่ รด,คชจ1เดือน&gt;แผน'!T61+'3.โพธิ์ตาก รด,คชจ1เดือน&gt;แผน'!T61+'4.โพนพิสัย'!T61+'5.รัตนวาปี'!T61+'6.ศรีเชียงใหม่ รด,คชจ1เดือน&gt;แผน'!T61+'7.สระใคร รด,คชจ1เดือน&gt;แผน'!T61+'8.สังคม'!T61+'9.ท่าบ่อ'!T61</f>
        <v>0</v>
      </c>
      <c r="U61" s="110">
        <f>+'1.หนองคาย'!U61+'2.เฝ้าไร่ รด,คชจ1เดือน&gt;แผน'!U61+'3.โพธิ์ตาก รด,คชจ1เดือน&gt;แผน'!U61+'4.โพนพิสัย'!U61+'5.รัตนวาปี'!U61+'6.ศรีเชียงใหม่ รด,คชจ1เดือน&gt;แผน'!U61+'7.สระใคร รด,คชจ1เดือน&gt;แผน'!U61+'8.สังคม'!U61+'9.ท่าบ่อ'!U61</f>
        <v>0</v>
      </c>
      <c r="V61" s="110">
        <f>+'1.หนองคาย'!V61+'2.เฝ้าไร่ รด,คชจ1เดือน&gt;แผน'!V61+'3.โพธิ์ตาก รด,คชจ1เดือน&gt;แผน'!V61+'4.โพนพิสัย'!V61+'5.รัตนวาปี'!V61+'6.ศรีเชียงใหม่ รด,คชจ1เดือน&gt;แผน'!V61+'7.สระใคร รด,คชจ1เดือน&gt;แผน'!V61+'8.สังคม'!V61+'9.ท่าบ่อ'!V61</f>
        <v>0</v>
      </c>
      <c r="W61" s="110">
        <f>+'1.หนองคาย'!W61+'2.เฝ้าไร่ รด,คชจ1เดือน&gt;แผน'!W61+'3.โพธิ์ตาก รด,คชจ1เดือน&gt;แผน'!W61+'4.โพนพิสัย'!W61+'5.รัตนวาปี'!W61+'6.ศรีเชียงใหม่ รด,คชจ1เดือน&gt;แผน'!W61+'7.สระใคร รด,คชจ1เดือน&gt;แผน'!W61+'8.สังคม'!W61+'9.ท่าบ่อ'!W61</f>
        <v>0</v>
      </c>
      <c r="X61" s="110">
        <f>+'1.หนองคาย'!X61+'2.เฝ้าไร่ รด,คชจ1เดือน&gt;แผน'!X61+'3.โพธิ์ตาก รด,คชจ1เดือน&gt;แผน'!X61+'4.โพนพิสัย'!X61+'5.รัตนวาปี'!X61+'6.ศรีเชียงใหม่ รด,คชจ1เดือน&gt;แผน'!X61+'7.สระใคร รด,คชจ1เดือน&gt;แผน'!X61+'8.สังคม'!X61+'9.ท่าบ่อ'!X61</f>
        <v>0</v>
      </c>
      <c r="Y61" s="110">
        <f>+'1.หนองคาย'!Y61+'2.เฝ้าไร่ รด,คชจ1เดือน&gt;แผน'!Y61+'3.โพธิ์ตาก รด,คชจ1เดือน&gt;แผน'!Y61+'4.โพนพิสัย'!Y61+'5.รัตนวาปี'!Y61+'6.ศรีเชียงใหม่ รด,คชจ1เดือน&gt;แผน'!Y61+'7.สระใคร รด,คชจ1เดือน&gt;แผน'!Y61+'8.สังคม'!Y61+'9.ท่าบ่อ'!Y61</f>
        <v>0</v>
      </c>
      <c r="Z61" s="110">
        <f>+'1.หนองคาย'!Z61+'2.เฝ้าไร่ รด,คชจ1เดือน&gt;แผน'!Z61+'3.โพธิ์ตาก รด,คชจ1เดือน&gt;แผน'!Z61+'4.โพนพิสัย'!Z61+'5.รัตนวาปี'!Z61+'6.ศรีเชียงใหม่ รด,คชจ1เดือน&gt;แผน'!Z61+'7.สระใคร รด,คชจ1เดือน&gt;แผน'!Z61+'8.สังคม'!Z61+'9.ท่าบ่อ'!Z61</f>
        <v>0</v>
      </c>
      <c r="AA61" s="110">
        <f>+'1.หนองคาย'!AA61+'2.เฝ้าไร่ รด,คชจ1เดือน&gt;แผน'!AA61+'3.โพธิ์ตาก รด,คชจ1เดือน&gt;แผน'!AA61+'4.โพนพิสัย'!AA61+'5.รัตนวาปี'!AA61+'6.ศรีเชียงใหม่ รด,คชจ1เดือน&gt;แผน'!AA61+'7.สระใคร รด,คชจ1เดือน&gt;แผน'!AA61+'8.สังคม'!AA61+'9.ท่าบ่อ'!AA61</f>
        <v>0</v>
      </c>
      <c r="AB61" s="110">
        <f>+'1.หนองคาย'!AB61+'2.เฝ้าไร่ รด,คชจ1เดือน&gt;แผน'!AB61+'3.โพธิ์ตาก รด,คชจ1เดือน&gt;แผน'!AB61+'4.โพนพิสัย'!AB61+'5.รัตนวาปี'!AB61+'6.ศรีเชียงใหม่ รด,คชจ1เดือน&gt;แผน'!AB61+'7.สระใคร รด,คชจ1เดือน&gt;แผน'!AB61+'8.สังคม'!AB61+'9.ท่าบ่อ'!AB61</f>
        <v>0</v>
      </c>
      <c r="AC61" s="110">
        <f>+'1.หนองคาย'!AC61+'2.เฝ้าไร่ รด,คชจ1เดือน&gt;แผน'!AC61+'3.โพธิ์ตาก รด,คชจ1เดือน&gt;แผน'!AC61+'4.โพนพิสัย'!AC61+'5.รัตนวาปี'!AC61+'6.ศรีเชียงใหม่ รด,คชจ1เดือน&gt;แผน'!AC61+'7.สระใคร รด,คชจ1เดือน&gt;แผน'!AC61+'8.สังคม'!AC61+'9.ท่าบ่อ'!AC61</f>
        <v>0</v>
      </c>
      <c r="AD61" s="110">
        <f t="shared" si="21"/>
        <v>2443300</v>
      </c>
      <c r="AE61" s="111">
        <f t="shared" si="22"/>
        <v>46.563881689281899</v>
      </c>
      <c r="AF61" s="110">
        <f t="shared" si="23"/>
        <v>2803900</v>
      </c>
      <c r="AG61" s="111">
        <f t="shared" si="24"/>
        <v>53.436118310718101</v>
      </c>
    </row>
    <row r="62" spans="2:33" ht="24" customHeight="1">
      <c r="B62" s="109"/>
      <c r="C62" s="109"/>
      <c r="D62" s="109" t="s">
        <v>141</v>
      </c>
      <c r="E62" s="110">
        <f>+'1.หนองคาย'!E62+'2.เฝ้าไร่ รด,คชจ1เดือน&gt;แผน'!E62+'3.โพธิ์ตาก รด,คชจ1เดือน&gt;แผน'!E62+'4.โพนพิสัย'!E62+'5.รัตนวาปี'!E62+'6.ศรีเชียงใหม่ รด,คชจ1เดือน&gt;แผน'!E62+'7.สระใคร รด,คชจ1เดือน&gt;แผน'!E62+'8.สังคม'!E62+'9.ท่าบ่อ'!E62</f>
        <v>27788500</v>
      </c>
      <c r="F62" s="110">
        <f>+'1.หนองคาย'!F62+'2.เฝ้าไร่ รด,คชจ1เดือน&gt;แผน'!F62+'3.โพธิ์ตาก รด,คชจ1เดือน&gt;แผน'!F62+'4.โพนพิสัย'!F62+'5.รัตนวาปี'!F62+'6.ศรีเชียงใหม่ รด,คชจ1เดือน&gt;แผน'!F62+'7.สระใคร รด,คชจ1เดือน&gt;แผน'!F62+'8.สังคม'!F62+'9.ท่าบ่อ'!F62</f>
        <v>205500</v>
      </c>
      <c r="G62" s="110">
        <f>+'1.หนองคาย'!G62+'2.เฝ้าไร่ รด,คชจ1เดือน&gt;แผน'!G62+'3.โพธิ์ตาก รด,คชจ1เดือน&gt;แผน'!G62+'4.โพนพิสัย'!G62+'5.รัตนวาปี'!G62+'6.ศรีเชียงใหม่ รด,คชจ1เดือน&gt;แผน'!G62+'7.สระใคร รด,คชจ1เดือน&gt;แผน'!G62+'8.สังคม'!G62+'9.ท่าบ่อ'!G62</f>
        <v>300000</v>
      </c>
      <c r="H62" s="110">
        <f>+'1.หนองคาย'!H62+'2.เฝ้าไร่ รด,คชจ1เดือน&gt;แผน'!H62+'3.โพธิ์ตาก รด,คชจ1เดือน&gt;แผน'!H62+'4.โพนพิสัย'!H62+'5.รัตนวาปี'!H62+'6.ศรีเชียงใหม่ รด,คชจ1เดือน&gt;แผน'!H62+'7.สระใคร รด,คชจ1เดือน&gt;แผน'!H62+'8.สังคม'!H62+'9.ท่าบ่อ'!H62</f>
        <v>0</v>
      </c>
      <c r="I62" s="110">
        <f>+'1.หนองคาย'!I62+'2.เฝ้าไร่ รด,คชจ1เดือน&gt;แผน'!I62+'3.โพธิ์ตาก รด,คชจ1เดือน&gt;แผน'!I62+'4.โพนพิสัย'!I62+'5.รัตนวาปี'!I62+'6.ศรีเชียงใหม่ รด,คชจ1เดือน&gt;แผน'!I62+'7.สระใคร รด,คชจ1เดือน&gt;แผน'!I62+'8.สังคม'!I62+'9.ท่าบ่อ'!I62</f>
        <v>0</v>
      </c>
      <c r="J62" s="110">
        <f>+'1.หนองคาย'!J62+'2.เฝ้าไร่ รด,คชจ1เดือน&gt;แผน'!J62+'3.โพธิ์ตาก รด,คชจ1เดือน&gt;แผน'!J62+'4.โพนพิสัย'!J62+'5.รัตนวาปี'!J62+'6.ศรีเชียงใหม่ รด,คชจ1เดือน&gt;แผน'!J62+'7.สระใคร รด,คชจ1เดือน&gt;แผน'!J62+'8.สังคม'!J62+'9.ท่าบ่อ'!J62</f>
        <v>0</v>
      </c>
      <c r="K62" s="110">
        <f>+'1.หนองคาย'!K62+'2.เฝ้าไร่ รด,คชจ1เดือน&gt;แผน'!K62+'3.โพธิ์ตาก รด,คชจ1เดือน&gt;แผน'!K62+'4.โพนพิสัย'!K62+'5.รัตนวาปี'!K62+'6.ศรีเชียงใหม่ รด,คชจ1เดือน&gt;แผน'!K62+'7.สระใคร รด,คชจ1เดือน&gt;แผน'!K62+'8.สังคม'!K62+'9.ท่าบ่อ'!K62</f>
        <v>0</v>
      </c>
      <c r="L62" s="110">
        <f>+'1.หนองคาย'!L62+'2.เฝ้าไร่ รด,คชจ1เดือน&gt;แผน'!L62+'3.โพธิ์ตาก รด,คชจ1เดือน&gt;แผน'!L62+'4.โพนพิสัย'!L62+'5.รัตนวาปี'!L62+'6.ศรีเชียงใหม่ รด,คชจ1เดือน&gt;แผน'!L62+'7.สระใคร รด,คชจ1เดือน&gt;แผน'!L62+'8.สังคม'!L62+'9.ท่าบ่อ'!L62</f>
        <v>0</v>
      </c>
      <c r="M62" s="110">
        <f>+'1.หนองคาย'!M62+'2.เฝ้าไร่ รด,คชจ1เดือน&gt;แผน'!M62+'3.โพธิ์ตาก รด,คชจ1เดือน&gt;แผน'!M62+'4.โพนพิสัย'!M62+'5.รัตนวาปี'!M62+'6.ศรีเชียงใหม่ รด,คชจ1เดือน&gt;แผน'!M62+'7.สระใคร รด,คชจ1เดือน&gt;แผน'!M62+'8.สังคม'!M62+'9.ท่าบ่อ'!M62</f>
        <v>0</v>
      </c>
      <c r="N62" s="110">
        <f>+'1.หนองคาย'!N62+'2.เฝ้าไร่ รด,คชจ1เดือน&gt;แผน'!N62+'3.โพธิ์ตาก รด,คชจ1เดือน&gt;แผน'!N62+'4.โพนพิสัย'!N62+'5.รัตนวาปี'!N62+'6.ศรีเชียงใหม่ รด,คชจ1เดือน&gt;แผน'!N62+'7.สระใคร รด,คชจ1เดือน&gt;แผน'!N62+'8.สังคม'!N62+'9.ท่าบ่อ'!N62</f>
        <v>0</v>
      </c>
      <c r="O62" s="110">
        <f>+'1.หนองคาย'!O62+'2.เฝ้าไร่ รด,คชจ1เดือน&gt;แผน'!O62+'3.โพธิ์ตาก รด,คชจ1เดือน&gt;แผน'!O62+'4.โพนพิสัย'!O62+'5.รัตนวาปี'!O62+'6.ศรีเชียงใหม่ รด,คชจ1เดือน&gt;แผน'!O62+'7.สระใคร รด,คชจ1เดือน&gt;แผน'!O62+'8.สังคม'!O62+'9.ท่าบ่อ'!O62</f>
        <v>0</v>
      </c>
      <c r="P62" s="110">
        <f>+'1.หนองคาย'!P62+'2.เฝ้าไร่ รด,คชจ1เดือน&gt;แผน'!P62+'3.โพธิ์ตาก รด,คชจ1เดือน&gt;แผน'!P62+'4.โพนพิสัย'!P62+'5.รัตนวาปี'!P62+'6.ศรีเชียงใหม่ รด,คชจ1เดือน&gt;แผน'!P62+'7.สระใคร รด,คชจ1เดือน&gt;แผน'!P62+'8.สังคม'!P62+'9.ท่าบ่อ'!P62</f>
        <v>0</v>
      </c>
      <c r="Q62" s="110">
        <f>+'1.หนองคาย'!Q62+'2.เฝ้าไร่ รด,คชจ1เดือน&gt;แผน'!Q62+'3.โพธิ์ตาก รด,คชจ1เดือน&gt;แผน'!Q62+'4.โพนพิสัย'!Q62+'5.รัตนวาปี'!Q62+'6.ศรีเชียงใหม่ รด,คชจ1เดือน&gt;แผน'!Q62+'7.สระใคร รด,คชจ1เดือน&gt;แผน'!Q62+'8.สังคม'!Q62+'9.ท่าบ่อ'!Q62</f>
        <v>0</v>
      </c>
      <c r="R62" s="110">
        <f>+'1.หนองคาย'!R62+'2.เฝ้าไร่ รด,คชจ1เดือน&gt;แผน'!R62+'3.โพธิ์ตาก รด,คชจ1เดือน&gt;แผน'!R62+'4.โพนพิสัย'!R62+'5.รัตนวาปี'!R62+'6.ศรีเชียงใหม่ รด,คชจ1เดือน&gt;แผน'!R62+'7.สระใคร รด,คชจ1เดือน&gt;แผน'!R62+'8.สังคม'!R62+'9.ท่าบ่อ'!R62</f>
        <v>0</v>
      </c>
      <c r="S62" s="110">
        <f>+'1.หนองคาย'!S62+'2.เฝ้าไร่ รด,คชจ1เดือน&gt;แผน'!S62+'3.โพธิ์ตาก รด,คชจ1เดือน&gt;แผน'!S62+'4.โพนพิสัย'!S62+'5.รัตนวาปี'!S62+'6.ศรีเชียงใหม่ รด,คชจ1เดือน&gt;แผน'!S62+'7.สระใคร รด,คชจ1เดือน&gt;แผน'!S62+'8.สังคม'!S62+'9.ท่าบ่อ'!S62</f>
        <v>0</v>
      </c>
      <c r="T62" s="110">
        <f>+'1.หนองคาย'!T62+'2.เฝ้าไร่ รด,คชจ1เดือน&gt;แผน'!T62+'3.โพธิ์ตาก รด,คชจ1เดือน&gt;แผน'!T62+'4.โพนพิสัย'!T62+'5.รัตนวาปี'!T62+'6.ศรีเชียงใหม่ รด,คชจ1เดือน&gt;แผน'!T62+'7.สระใคร รด,คชจ1เดือน&gt;แผน'!T62+'8.สังคม'!T62+'9.ท่าบ่อ'!T62</f>
        <v>0</v>
      </c>
      <c r="U62" s="110">
        <f>+'1.หนองคาย'!U62+'2.เฝ้าไร่ รด,คชจ1เดือน&gt;แผน'!U62+'3.โพธิ์ตาก รด,คชจ1เดือน&gt;แผน'!U62+'4.โพนพิสัย'!U62+'5.รัตนวาปี'!U62+'6.ศรีเชียงใหม่ รด,คชจ1เดือน&gt;แผน'!U62+'7.สระใคร รด,คชจ1เดือน&gt;แผน'!U62+'8.สังคม'!U62+'9.ท่าบ่อ'!U62</f>
        <v>0</v>
      </c>
      <c r="V62" s="110">
        <f>+'1.หนองคาย'!V62+'2.เฝ้าไร่ รด,คชจ1เดือน&gt;แผน'!V62+'3.โพธิ์ตาก รด,คชจ1เดือน&gt;แผน'!V62+'4.โพนพิสัย'!V62+'5.รัตนวาปี'!V62+'6.ศรีเชียงใหม่ รด,คชจ1เดือน&gt;แผน'!V62+'7.สระใคร รด,คชจ1เดือน&gt;แผน'!V62+'8.สังคม'!V62+'9.ท่าบ่อ'!V62</f>
        <v>0</v>
      </c>
      <c r="W62" s="110">
        <f>+'1.หนองคาย'!W62+'2.เฝ้าไร่ รด,คชจ1เดือน&gt;แผน'!W62+'3.โพธิ์ตาก รด,คชจ1เดือน&gt;แผน'!W62+'4.โพนพิสัย'!W62+'5.รัตนวาปี'!W62+'6.ศรีเชียงใหม่ รด,คชจ1เดือน&gt;แผน'!W62+'7.สระใคร รด,คชจ1เดือน&gt;แผน'!W62+'8.สังคม'!W62+'9.ท่าบ่อ'!W62</f>
        <v>0</v>
      </c>
      <c r="X62" s="110">
        <f>+'1.หนองคาย'!X62+'2.เฝ้าไร่ รด,คชจ1เดือน&gt;แผน'!X62+'3.โพธิ์ตาก รด,คชจ1เดือน&gt;แผน'!X62+'4.โพนพิสัย'!X62+'5.รัตนวาปี'!X62+'6.ศรีเชียงใหม่ รด,คชจ1เดือน&gt;แผน'!X62+'7.สระใคร รด,คชจ1เดือน&gt;แผน'!X62+'8.สังคม'!X62+'9.ท่าบ่อ'!X62</f>
        <v>0</v>
      </c>
      <c r="Y62" s="110">
        <f>+'1.หนองคาย'!Y62+'2.เฝ้าไร่ รด,คชจ1เดือน&gt;แผน'!Y62+'3.โพธิ์ตาก รด,คชจ1เดือน&gt;แผน'!Y62+'4.โพนพิสัย'!Y62+'5.รัตนวาปี'!Y62+'6.ศรีเชียงใหม่ รด,คชจ1เดือน&gt;แผน'!Y62+'7.สระใคร รด,คชจ1เดือน&gt;แผน'!Y62+'8.สังคม'!Y62+'9.ท่าบ่อ'!Y62</f>
        <v>0</v>
      </c>
      <c r="Z62" s="110">
        <f>+'1.หนองคาย'!Z62+'2.เฝ้าไร่ รด,คชจ1เดือน&gt;แผน'!Z62+'3.โพธิ์ตาก รด,คชจ1เดือน&gt;แผน'!Z62+'4.โพนพิสัย'!Z62+'5.รัตนวาปี'!Z62+'6.ศรีเชียงใหม่ รด,คชจ1เดือน&gt;แผน'!Z62+'7.สระใคร รด,คชจ1เดือน&gt;แผน'!Z62+'8.สังคม'!Z62+'9.ท่าบ่อ'!Z62</f>
        <v>0</v>
      </c>
      <c r="AA62" s="110">
        <f>+'1.หนองคาย'!AA62+'2.เฝ้าไร่ รด,คชจ1เดือน&gt;แผน'!AA62+'3.โพธิ์ตาก รด,คชจ1เดือน&gt;แผน'!AA62+'4.โพนพิสัย'!AA62+'5.รัตนวาปี'!AA62+'6.ศรีเชียงใหม่ รด,คชจ1เดือน&gt;แผน'!AA62+'7.สระใคร รด,คชจ1เดือน&gt;แผน'!AA62+'8.สังคม'!AA62+'9.ท่าบ่อ'!AA62</f>
        <v>0</v>
      </c>
      <c r="AB62" s="110">
        <f>+'1.หนองคาย'!AB62+'2.เฝ้าไร่ รด,คชจ1เดือน&gt;แผน'!AB62+'3.โพธิ์ตาก รด,คชจ1เดือน&gt;แผน'!AB62+'4.โพนพิสัย'!AB62+'5.รัตนวาปี'!AB62+'6.ศรีเชียงใหม่ รด,คชจ1เดือน&gt;แผน'!AB62+'7.สระใคร รด,คชจ1เดือน&gt;แผน'!AB62+'8.สังคม'!AB62+'9.ท่าบ่อ'!AB62</f>
        <v>0</v>
      </c>
      <c r="AC62" s="110">
        <f>+'1.หนองคาย'!AC62+'2.เฝ้าไร่ รด,คชจ1เดือน&gt;แผน'!AC62+'3.โพธิ์ตาก รด,คชจ1เดือน&gt;แผน'!AC62+'4.โพนพิสัย'!AC62+'5.รัตนวาปี'!AC62+'6.ศรีเชียงใหม่ รด,คชจ1เดือน&gt;แผน'!AC62+'7.สระใคร รด,คชจ1เดือน&gt;แผน'!AC62+'8.สังคม'!AC62+'9.ท่าบ่อ'!AC62</f>
        <v>0</v>
      </c>
      <c r="AD62" s="110">
        <f t="shared" si="21"/>
        <v>505500</v>
      </c>
      <c r="AE62" s="111">
        <f t="shared" si="22"/>
        <v>1.8190978282382999</v>
      </c>
      <c r="AF62" s="110">
        <f t="shared" si="23"/>
        <v>27283000</v>
      </c>
      <c r="AG62" s="111">
        <f t="shared" si="24"/>
        <v>98.180902171761701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f>+'1.หนองคาย'!E64+'2.เฝ้าไร่ รด,คชจ1เดือน&gt;แผน'!E64+'3.โพธิ์ตาก รด,คชจ1เดือน&gt;แผน'!E64+'4.โพนพิสัย'!E64+'5.รัตนวาปี'!E64+'6.ศรีเชียงใหม่ รด,คชจ1เดือน&gt;แผน'!E64+'7.สระใคร รด,คชจ1เดือน&gt;แผน'!E64+'8.สังคม'!E64+'9.ท่าบ่อ'!E64</f>
        <v>91213053.609999999</v>
      </c>
      <c r="F64" s="110">
        <f>+'1.หนองคาย'!F64+'2.เฝ้าไร่ รด,คชจ1เดือน&gt;แผน'!F64+'3.โพธิ์ตาก รด,คชจ1เดือน&gt;แผน'!F64+'4.โพนพิสัย'!F64+'5.รัตนวาปี'!F64+'6.ศรีเชียงใหม่ รด,คชจ1เดือน&gt;แผน'!F64+'7.สระใคร รด,คชจ1เดือน&gt;แผน'!F64+'8.สังคม'!F64+'9.ท่าบ่อ'!F64</f>
        <v>46963078.160000004</v>
      </c>
      <c r="G64" s="110">
        <f>+'1.หนองคาย'!G64+'2.เฝ้าไร่ รด,คชจ1เดือน&gt;แผน'!G64+'3.โพธิ์ตาก รด,คชจ1เดือน&gt;แผน'!G64+'4.โพนพิสัย'!G64+'5.รัตนวาปี'!G64+'6.ศรีเชียงใหม่ รด,คชจ1เดือน&gt;แผน'!G64+'7.สระใคร รด,คชจ1เดือน&gt;แผน'!G64+'8.สังคม'!G64+'9.ท่าบ่อ'!G64</f>
        <v>1376246.25</v>
      </c>
      <c r="H64" s="110">
        <f>+'1.หนองคาย'!H64+'2.เฝ้าไร่ รด,คชจ1เดือน&gt;แผน'!H64+'3.โพธิ์ตาก รด,คชจ1เดือน&gt;แผน'!H64+'4.โพนพิสัย'!H64+'5.รัตนวาปี'!H64+'6.ศรีเชียงใหม่ รด,คชจ1เดือน&gt;แผน'!H64+'7.สระใคร รด,คชจ1เดือน&gt;แผน'!H64+'8.สังคม'!H64+'9.ท่าบ่อ'!H64</f>
        <v>0</v>
      </c>
      <c r="I64" s="110">
        <f>+'1.หนองคาย'!I64+'2.เฝ้าไร่ รด,คชจ1เดือน&gt;แผน'!I64+'3.โพธิ์ตาก รด,คชจ1เดือน&gt;แผน'!I64+'4.โพนพิสัย'!I64+'5.รัตนวาปี'!I64+'6.ศรีเชียงใหม่ รด,คชจ1เดือน&gt;แผน'!I64+'7.สระใคร รด,คชจ1เดือน&gt;แผน'!I64+'8.สังคม'!I64+'9.ท่าบ่อ'!I64</f>
        <v>0</v>
      </c>
      <c r="J64" s="110">
        <f>+'1.หนองคาย'!J64+'2.เฝ้าไร่ รด,คชจ1เดือน&gt;แผน'!J64+'3.โพธิ์ตาก รด,คชจ1เดือน&gt;แผน'!J64+'4.โพนพิสัย'!J64+'5.รัตนวาปี'!J64+'6.ศรีเชียงใหม่ รด,คชจ1เดือน&gt;แผน'!J64+'7.สระใคร รด,คชจ1เดือน&gt;แผน'!J64+'8.สังคม'!J64+'9.ท่าบ่อ'!J64</f>
        <v>0</v>
      </c>
      <c r="K64" s="110">
        <f>+'1.หนองคาย'!K64+'2.เฝ้าไร่ รด,คชจ1เดือน&gt;แผน'!K64+'3.โพธิ์ตาก รด,คชจ1เดือน&gt;แผน'!K64+'4.โพนพิสัย'!K64+'5.รัตนวาปี'!K64+'6.ศรีเชียงใหม่ รด,คชจ1เดือน&gt;แผน'!K64+'7.สระใคร รด,คชจ1เดือน&gt;แผน'!K64+'8.สังคม'!K64+'9.ท่าบ่อ'!K64</f>
        <v>0</v>
      </c>
      <c r="L64" s="110">
        <f>+'1.หนองคาย'!L64+'2.เฝ้าไร่ รด,คชจ1เดือน&gt;แผน'!L64+'3.โพธิ์ตาก รด,คชจ1เดือน&gt;แผน'!L64+'4.โพนพิสัย'!L64+'5.รัตนวาปี'!L64+'6.ศรีเชียงใหม่ รด,คชจ1เดือน&gt;แผน'!L64+'7.สระใคร รด,คชจ1เดือน&gt;แผน'!L64+'8.สังคม'!L64+'9.ท่าบ่อ'!L64</f>
        <v>0</v>
      </c>
      <c r="M64" s="110">
        <f>+'1.หนองคาย'!M64+'2.เฝ้าไร่ รด,คชจ1เดือน&gt;แผน'!M64+'3.โพธิ์ตาก รด,คชจ1เดือน&gt;แผน'!M64+'4.โพนพิสัย'!M64+'5.รัตนวาปี'!M64+'6.ศรีเชียงใหม่ รด,คชจ1เดือน&gt;แผน'!M64+'7.สระใคร รด,คชจ1เดือน&gt;แผน'!M64+'8.สังคม'!M64+'9.ท่าบ่อ'!M64</f>
        <v>0</v>
      </c>
      <c r="N64" s="110">
        <f>+'1.หนองคาย'!N64+'2.เฝ้าไร่ รด,คชจ1เดือน&gt;แผน'!N64+'3.โพธิ์ตาก รด,คชจ1เดือน&gt;แผน'!N64+'4.โพนพิสัย'!N64+'5.รัตนวาปี'!N64+'6.ศรีเชียงใหม่ รด,คชจ1เดือน&gt;แผน'!N64+'7.สระใคร รด,คชจ1เดือน&gt;แผน'!N64+'8.สังคม'!N64+'9.ท่าบ่อ'!N64</f>
        <v>0</v>
      </c>
      <c r="O64" s="110">
        <f>+'1.หนองคาย'!O64+'2.เฝ้าไร่ รด,คชจ1เดือน&gt;แผน'!O64+'3.โพธิ์ตาก รด,คชจ1เดือน&gt;แผน'!O64+'4.โพนพิสัย'!O64+'5.รัตนวาปี'!O64+'6.ศรีเชียงใหม่ รด,คชจ1เดือน&gt;แผน'!O64+'7.สระใคร รด,คชจ1เดือน&gt;แผน'!O64+'8.สังคม'!O64+'9.ท่าบ่อ'!O64</f>
        <v>0</v>
      </c>
      <c r="P64" s="110">
        <f>+'1.หนองคาย'!P64+'2.เฝ้าไร่ รด,คชจ1เดือน&gt;แผน'!P64+'3.โพธิ์ตาก รด,คชจ1เดือน&gt;แผน'!P64+'4.โพนพิสัย'!P64+'5.รัตนวาปี'!P64+'6.ศรีเชียงใหม่ รด,คชจ1เดือน&gt;แผน'!P64+'7.สระใคร รด,คชจ1เดือน&gt;แผน'!P64+'8.สังคม'!P64+'9.ท่าบ่อ'!P64</f>
        <v>0</v>
      </c>
      <c r="Q64" s="110">
        <f>+'1.หนองคาย'!Q64+'2.เฝ้าไร่ รด,คชจ1เดือน&gt;แผน'!Q64+'3.โพธิ์ตาก รด,คชจ1เดือน&gt;แผน'!Q64+'4.โพนพิสัย'!Q64+'5.รัตนวาปี'!Q64+'6.ศรีเชียงใหม่ รด,คชจ1เดือน&gt;แผน'!Q64+'7.สระใคร รด,คชจ1เดือน&gt;แผน'!Q64+'8.สังคม'!Q64+'9.ท่าบ่อ'!Q64</f>
        <v>0</v>
      </c>
      <c r="R64" s="110">
        <f>+'1.หนองคาย'!R64+'2.เฝ้าไร่ รด,คชจ1เดือน&gt;แผน'!R64+'3.โพธิ์ตาก รด,คชจ1เดือน&gt;แผน'!R64+'4.โพนพิสัย'!R64+'5.รัตนวาปี'!R64+'6.ศรีเชียงใหม่ รด,คชจ1เดือน&gt;แผน'!R64+'7.สระใคร รด,คชจ1เดือน&gt;แผน'!R64+'8.สังคม'!R64+'9.ท่าบ่อ'!R64</f>
        <v>0</v>
      </c>
      <c r="S64" s="110">
        <f>+'1.หนองคาย'!S64+'2.เฝ้าไร่ รด,คชจ1เดือน&gt;แผน'!S64+'3.โพธิ์ตาก รด,คชจ1เดือน&gt;แผน'!S64+'4.โพนพิสัย'!S64+'5.รัตนวาปี'!S64+'6.ศรีเชียงใหม่ รด,คชจ1เดือน&gt;แผน'!S64+'7.สระใคร รด,คชจ1เดือน&gt;แผน'!S64+'8.สังคม'!S64+'9.ท่าบ่อ'!S64</f>
        <v>0</v>
      </c>
      <c r="T64" s="110">
        <f>+'1.หนองคาย'!T64+'2.เฝ้าไร่ รด,คชจ1เดือน&gt;แผน'!T64+'3.โพธิ์ตาก รด,คชจ1เดือน&gt;แผน'!T64+'4.โพนพิสัย'!T64+'5.รัตนวาปี'!T64+'6.ศรีเชียงใหม่ รด,คชจ1เดือน&gt;แผน'!T64+'7.สระใคร รด,คชจ1เดือน&gt;แผน'!T64+'8.สังคม'!T64+'9.ท่าบ่อ'!T64</f>
        <v>0</v>
      </c>
      <c r="U64" s="110">
        <f>+'1.หนองคาย'!U64+'2.เฝ้าไร่ รด,คชจ1เดือน&gt;แผน'!U64+'3.โพธิ์ตาก รด,คชจ1เดือน&gt;แผน'!U64+'4.โพนพิสัย'!U64+'5.รัตนวาปี'!U64+'6.ศรีเชียงใหม่ รด,คชจ1เดือน&gt;แผน'!U64+'7.สระใคร รด,คชจ1เดือน&gt;แผน'!U64+'8.สังคม'!U64+'9.ท่าบ่อ'!U64</f>
        <v>0</v>
      </c>
      <c r="V64" s="110">
        <f>+'1.หนองคาย'!V64+'2.เฝ้าไร่ รด,คชจ1เดือน&gt;แผน'!V64+'3.โพธิ์ตาก รด,คชจ1เดือน&gt;แผน'!V64+'4.โพนพิสัย'!V64+'5.รัตนวาปี'!V64+'6.ศรีเชียงใหม่ รด,คชจ1เดือน&gt;แผน'!V64+'7.สระใคร รด,คชจ1เดือน&gt;แผน'!V64+'8.สังคม'!V64+'9.ท่าบ่อ'!V64</f>
        <v>0</v>
      </c>
      <c r="W64" s="110">
        <f>+'1.หนองคาย'!W64+'2.เฝ้าไร่ รด,คชจ1เดือน&gt;แผน'!W64+'3.โพธิ์ตาก รด,คชจ1เดือน&gt;แผน'!W64+'4.โพนพิสัย'!W64+'5.รัตนวาปี'!W64+'6.ศรีเชียงใหม่ รด,คชจ1เดือน&gt;แผน'!W64+'7.สระใคร รด,คชจ1เดือน&gt;แผน'!W64+'8.สังคม'!W64+'9.ท่าบ่อ'!W64</f>
        <v>0</v>
      </c>
      <c r="X64" s="110">
        <f>+'1.หนองคาย'!X64+'2.เฝ้าไร่ รด,คชจ1เดือน&gt;แผน'!X64+'3.โพธิ์ตาก รด,คชจ1เดือน&gt;แผน'!X64+'4.โพนพิสัย'!X64+'5.รัตนวาปี'!X64+'6.ศรีเชียงใหม่ รด,คชจ1เดือน&gt;แผน'!X64+'7.สระใคร รด,คชจ1เดือน&gt;แผน'!X64+'8.สังคม'!X64+'9.ท่าบ่อ'!X64</f>
        <v>0</v>
      </c>
      <c r="Y64" s="110">
        <f>+'1.หนองคาย'!Y64+'2.เฝ้าไร่ รด,คชจ1เดือน&gt;แผน'!Y64+'3.โพธิ์ตาก รด,คชจ1เดือน&gt;แผน'!Y64+'4.โพนพิสัย'!Y64+'5.รัตนวาปี'!Y64+'6.ศรีเชียงใหม่ รด,คชจ1เดือน&gt;แผน'!Y64+'7.สระใคร รด,คชจ1เดือน&gt;แผน'!Y64+'8.สังคม'!Y64+'9.ท่าบ่อ'!Y64</f>
        <v>0</v>
      </c>
      <c r="Z64" s="110">
        <f>+'1.หนองคาย'!Z64+'2.เฝ้าไร่ รด,คชจ1เดือน&gt;แผน'!Z64+'3.โพธิ์ตาก รด,คชจ1เดือน&gt;แผน'!Z64+'4.โพนพิสัย'!Z64+'5.รัตนวาปี'!Z64+'6.ศรีเชียงใหม่ รด,คชจ1เดือน&gt;แผน'!Z64+'7.สระใคร รด,คชจ1เดือน&gt;แผน'!Z64+'8.สังคม'!Z64+'9.ท่าบ่อ'!Z64</f>
        <v>0</v>
      </c>
      <c r="AA64" s="110">
        <f>+'1.หนองคาย'!AA64+'2.เฝ้าไร่ รด,คชจ1เดือน&gt;แผน'!AA64+'3.โพธิ์ตาก รด,คชจ1เดือน&gt;แผน'!AA64+'4.โพนพิสัย'!AA64+'5.รัตนวาปี'!AA64+'6.ศรีเชียงใหม่ รด,คชจ1เดือน&gt;แผน'!AA64+'7.สระใคร รด,คชจ1เดือน&gt;แผน'!AA64+'8.สังคม'!AA64+'9.ท่าบ่อ'!AA64</f>
        <v>0</v>
      </c>
      <c r="AB64" s="110">
        <f>+'1.หนองคาย'!AB64+'2.เฝ้าไร่ รด,คชจ1เดือน&gt;แผน'!AB64+'3.โพธิ์ตาก รด,คชจ1เดือน&gt;แผน'!AB64+'4.โพนพิสัย'!AB64+'5.รัตนวาปี'!AB64+'6.ศรีเชียงใหม่ รด,คชจ1เดือน&gt;แผน'!AB64+'7.สระใคร รด,คชจ1เดือน&gt;แผน'!AB64+'8.สังคม'!AB64+'9.ท่าบ่อ'!AB64</f>
        <v>0</v>
      </c>
      <c r="AC64" s="110">
        <f>+'1.หนองคาย'!AC64+'2.เฝ้าไร่ รด,คชจ1เดือน&gt;แผน'!AC64+'3.โพธิ์ตาก รด,คชจ1เดือน&gt;แผน'!AC64+'4.โพนพิสัย'!AC64+'5.รัตนวาปี'!AC64+'6.ศรีเชียงใหม่ รด,คชจ1เดือน&gt;แผน'!AC64+'7.สระใคร รด,คชจ1เดือน&gt;แผน'!AC64+'8.สังคม'!AC64+'9.ท่าบ่อ'!AC64</f>
        <v>0</v>
      </c>
      <c r="AD64" s="110">
        <f t="shared" ref="AD64:AD71" si="25">SUM(F64:AC64)</f>
        <v>48339324.410000004</v>
      </c>
      <c r="AE64" s="111">
        <f t="shared" ref="AE64:AE71" si="26">+AD64*100/E64</f>
        <v>52.99605977087954</v>
      </c>
      <c r="AF64" s="110">
        <f t="shared" ref="AF64:AF71" si="27">+E64-AD64</f>
        <v>42873729.199999996</v>
      </c>
      <c r="AG64" s="111">
        <f t="shared" ref="AG64:AG71" si="28">+AF64*100/E64</f>
        <v>47.003940229120452</v>
      </c>
    </row>
    <row r="65" spans="1:33" ht="24" customHeight="1">
      <c r="B65" s="109"/>
      <c r="C65" s="109"/>
      <c r="D65" s="109" t="s">
        <v>142</v>
      </c>
      <c r="E65" s="110">
        <f>+'1.หนองคาย'!E65+'2.เฝ้าไร่ รด,คชจ1เดือน&gt;แผน'!E65+'3.โพธิ์ตาก รด,คชจ1เดือน&gt;แผน'!E65+'4.โพนพิสัย'!E65+'5.รัตนวาปี'!E65+'6.ศรีเชียงใหม่ รด,คชจ1เดือน&gt;แผน'!E65+'7.สระใคร รด,คชจ1เดือน&gt;แผน'!E65+'8.สังคม'!E65+'9.ท่าบ่อ'!E65</f>
        <v>45635093</v>
      </c>
      <c r="F65" s="110">
        <f>+'1.หนองคาย'!F65+'2.เฝ้าไร่ รด,คชจ1เดือน&gt;แผน'!F65+'3.โพธิ์ตาก รด,คชจ1เดือน&gt;แผน'!F65+'4.โพนพิสัย'!F65+'5.รัตนวาปี'!F65+'6.ศรีเชียงใหม่ รด,คชจ1เดือน&gt;แผน'!F65+'7.สระใคร รด,คชจ1เดือน&gt;แผน'!F65+'8.สังคม'!F65+'9.ท่าบ่อ'!F65</f>
        <v>11671464.15</v>
      </c>
      <c r="G65" s="110">
        <f>+'1.หนองคาย'!G65+'2.เฝ้าไร่ รด,คชจ1เดือน&gt;แผน'!G65+'3.โพธิ์ตาก รด,คชจ1เดือน&gt;แผน'!G65+'4.โพนพิสัย'!G65+'5.รัตนวาปี'!G65+'6.ศรีเชียงใหม่ รด,คชจ1เดือน&gt;แผน'!G65+'7.สระใคร รด,คชจ1เดือน&gt;แผน'!G65+'8.สังคม'!G65+'9.ท่าบ่อ'!G65</f>
        <v>1111801.73</v>
      </c>
      <c r="H65" s="110">
        <f>+'1.หนองคาย'!H65+'2.เฝ้าไร่ รด,คชจ1เดือน&gt;แผน'!H65+'3.โพธิ์ตาก รด,คชจ1เดือน&gt;แผน'!H65+'4.โพนพิสัย'!H65+'5.รัตนวาปี'!H65+'6.ศรีเชียงใหม่ รด,คชจ1เดือน&gt;แผน'!H65+'7.สระใคร รด,คชจ1เดือน&gt;แผน'!H65+'8.สังคม'!H65+'9.ท่าบ่อ'!H65</f>
        <v>0</v>
      </c>
      <c r="I65" s="110">
        <f>+'1.หนองคาย'!I65+'2.เฝ้าไร่ รด,คชจ1เดือน&gt;แผน'!I65+'3.โพธิ์ตาก รด,คชจ1เดือน&gt;แผน'!I65+'4.โพนพิสัย'!I65+'5.รัตนวาปี'!I65+'6.ศรีเชียงใหม่ รด,คชจ1เดือน&gt;แผน'!I65+'7.สระใคร รด,คชจ1เดือน&gt;แผน'!I65+'8.สังคม'!I65+'9.ท่าบ่อ'!I65</f>
        <v>0</v>
      </c>
      <c r="J65" s="110">
        <f>+'1.หนองคาย'!J65+'2.เฝ้าไร่ รด,คชจ1เดือน&gt;แผน'!J65+'3.โพธิ์ตาก รด,คชจ1เดือน&gt;แผน'!J65+'4.โพนพิสัย'!J65+'5.รัตนวาปี'!J65+'6.ศรีเชียงใหม่ รด,คชจ1เดือน&gt;แผน'!J65+'7.สระใคร รด,คชจ1เดือน&gt;แผน'!J65+'8.สังคม'!J65+'9.ท่าบ่อ'!J65</f>
        <v>0</v>
      </c>
      <c r="K65" s="110">
        <f>+'1.หนองคาย'!K65+'2.เฝ้าไร่ รด,คชจ1เดือน&gt;แผน'!K65+'3.โพธิ์ตาก รด,คชจ1เดือน&gt;แผน'!K65+'4.โพนพิสัย'!K65+'5.รัตนวาปี'!K65+'6.ศรีเชียงใหม่ รด,คชจ1เดือน&gt;แผน'!K65+'7.สระใคร รด,คชจ1เดือน&gt;แผน'!K65+'8.สังคม'!K65+'9.ท่าบ่อ'!K65</f>
        <v>0</v>
      </c>
      <c r="L65" s="110">
        <f>+'1.หนองคาย'!L65+'2.เฝ้าไร่ รด,คชจ1เดือน&gt;แผน'!L65+'3.โพธิ์ตาก รด,คชจ1เดือน&gt;แผน'!L65+'4.โพนพิสัย'!L65+'5.รัตนวาปี'!L65+'6.ศรีเชียงใหม่ รด,คชจ1เดือน&gt;แผน'!L65+'7.สระใคร รด,คชจ1เดือน&gt;แผน'!L65+'8.สังคม'!L65+'9.ท่าบ่อ'!L65</f>
        <v>0</v>
      </c>
      <c r="M65" s="110">
        <f>+'1.หนองคาย'!M65+'2.เฝ้าไร่ รด,คชจ1เดือน&gt;แผน'!M65+'3.โพธิ์ตาก รด,คชจ1เดือน&gt;แผน'!M65+'4.โพนพิสัย'!M65+'5.รัตนวาปี'!M65+'6.ศรีเชียงใหม่ รด,คชจ1เดือน&gt;แผน'!M65+'7.สระใคร รด,คชจ1เดือน&gt;แผน'!M65+'8.สังคม'!M65+'9.ท่าบ่อ'!M65</f>
        <v>0</v>
      </c>
      <c r="N65" s="110">
        <f>+'1.หนองคาย'!N65+'2.เฝ้าไร่ รด,คชจ1เดือน&gt;แผน'!N65+'3.โพธิ์ตาก รด,คชจ1เดือน&gt;แผน'!N65+'4.โพนพิสัย'!N65+'5.รัตนวาปี'!N65+'6.ศรีเชียงใหม่ รด,คชจ1เดือน&gt;แผน'!N65+'7.สระใคร รด,คชจ1เดือน&gt;แผน'!N65+'8.สังคม'!N65+'9.ท่าบ่อ'!N65</f>
        <v>0</v>
      </c>
      <c r="O65" s="110">
        <f>+'1.หนองคาย'!O65+'2.เฝ้าไร่ รด,คชจ1เดือน&gt;แผน'!O65+'3.โพธิ์ตาก รด,คชจ1เดือน&gt;แผน'!O65+'4.โพนพิสัย'!O65+'5.รัตนวาปี'!O65+'6.ศรีเชียงใหม่ รด,คชจ1เดือน&gt;แผน'!O65+'7.สระใคร รด,คชจ1เดือน&gt;แผน'!O65+'8.สังคม'!O65+'9.ท่าบ่อ'!O65</f>
        <v>0</v>
      </c>
      <c r="P65" s="110">
        <f>+'1.หนองคาย'!P65+'2.เฝ้าไร่ รด,คชจ1เดือน&gt;แผน'!P65+'3.โพธิ์ตาก รด,คชจ1เดือน&gt;แผน'!P65+'4.โพนพิสัย'!P65+'5.รัตนวาปี'!P65+'6.ศรีเชียงใหม่ รด,คชจ1เดือน&gt;แผน'!P65+'7.สระใคร รด,คชจ1เดือน&gt;แผน'!P65+'8.สังคม'!P65+'9.ท่าบ่อ'!P65</f>
        <v>0</v>
      </c>
      <c r="Q65" s="110">
        <f>+'1.หนองคาย'!Q65+'2.เฝ้าไร่ รด,คชจ1เดือน&gt;แผน'!Q65+'3.โพธิ์ตาก รด,คชจ1เดือน&gt;แผน'!Q65+'4.โพนพิสัย'!Q65+'5.รัตนวาปี'!Q65+'6.ศรีเชียงใหม่ รด,คชจ1เดือน&gt;แผน'!Q65+'7.สระใคร รด,คชจ1เดือน&gt;แผน'!Q65+'8.สังคม'!Q65+'9.ท่าบ่อ'!Q65</f>
        <v>0</v>
      </c>
      <c r="R65" s="110">
        <f>+'1.หนองคาย'!R65+'2.เฝ้าไร่ รด,คชจ1เดือน&gt;แผน'!R65+'3.โพธิ์ตาก รด,คชจ1เดือน&gt;แผน'!R65+'4.โพนพิสัย'!R65+'5.รัตนวาปี'!R65+'6.ศรีเชียงใหม่ รด,คชจ1เดือน&gt;แผน'!R65+'7.สระใคร รด,คชจ1เดือน&gt;แผน'!R65+'8.สังคม'!R65+'9.ท่าบ่อ'!R65</f>
        <v>0</v>
      </c>
      <c r="S65" s="110">
        <f>+'1.หนองคาย'!S65+'2.เฝ้าไร่ รด,คชจ1เดือน&gt;แผน'!S65+'3.โพธิ์ตาก รด,คชจ1เดือน&gt;แผน'!S65+'4.โพนพิสัย'!S65+'5.รัตนวาปี'!S65+'6.ศรีเชียงใหม่ รด,คชจ1เดือน&gt;แผน'!S65+'7.สระใคร รด,คชจ1เดือน&gt;แผน'!S65+'8.สังคม'!S65+'9.ท่าบ่อ'!S65</f>
        <v>0</v>
      </c>
      <c r="T65" s="110">
        <f>+'1.หนองคาย'!T65+'2.เฝ้าไร่ รด,คชจ1เดือน&gt;แผน'!T65+'3.โพธิ์ตาก รด,คชจ1เดือน&gt;แผน'!T65+'4.โพนพิสัย'!T65+'5.รัตนวาปี'!T65+'6.ศรีเชียงใหม่ รด,คชจ1เดือน&gt;แผน'!T65+'7.สระใคร รด,คชจ1เดือน&gt;แผน'!T65+'8.สังคม'!T65+'9.ท่าบ่อ'!T65</f>
        <v>0</v>
      </c>
      <c r="U65" s="110">
        <f>+'1.หนองคาย'!U65+'2.เฝ้าไร่ รด,คชจ1เดือน&gt;แผน'!U65+'3.โพธิ์ตาก รด,คชจ1เดือน&gt;แผน'!U65+'4.โพนพิสัย'!U65+'5.รัตนวาปี'!U65+'6.ศรีเชียงใหม่ รด,คชจ1เดือน&gt;แผน'!U65+'7.สระใคร รด,คชจ1เดือน&gt;แผน'!U65+'8.สังคม'!U65+'9.ท่าบ่อ'!U65</f>
        <v>0</v>
      </c>
      <c r="V65" s="110">
        <f>+'1.หนองคาย'!V65+'2.เฝ้าไร่ รด,คชจ1เดือน&gt;แผน'!V65+'3.โพธิ์ตาก รด,คชจ1เดือน&gt;แผน'!V65+'4.โพนพิสัย'!V65+'5.รัตนวาปี'!V65+'6.ศรีเชียงใหม่ รด,คชจ1เดือน&gt;แผน'!V65+'7.สระใคร รด,คชจ1เดือน&gt;แผน'!V65+'8.สังคม'!V65+'9.ท่าบ่อ'!V65</f>
        <v>0</v>
      </c>
      <c r="W65" s="110">
        <f>+'1.หนองคาย'!W65+'2.เฝ้าไร่ รด,คชจ1เดือน&gt;แผน'!W65+'3.โพธิ์ตาก รด,คชจ1เดือน&gt;แผน'!W65+'4.โพนพิสัย'!W65+'5.รัตนวาปี'!W65+'6.ศรีเชียงใหม่ รด,คชจ1เดือน&gt;แผน'!W65+'7.สระใคร รด,คชจ1เดือน&gt;แผน'!W65+'8.สังคม'!W65+'9.ท่าบ่อ'!W65</f>
        <v>0</v>
      </c>
      <c r="X65" s="110">
        <f>+'1.หนองคาย'!X65+'2.เฝ้าไร่ รด,คชจ1เดือน&gt;แผน'!X65+'3.โพธิ์ตาก รด,คชจ1เดือน&gt;แผน'!X65+'4.โพนพิสัย'!X65+'5.รัตนวาปี'!X65+'6.ศรีเชียงใหม่ รด,คชจ1เดือน&gt;แผน'!X65+'7.สระใคร รด,คชจ1เดือน&gt;แผน'!X65+'8.สังคม'!X65+'9.ท่าบ่อ'!X65</f>
        <v>0</v>
      </c>
      <c r="Y65" s="110">
        <f>+'1.หนองคาย'!Y65+'2.เฝ้าไร่ รด,คชจ1เดือน&gt;แผน'!Y65+'3.โพธิ์ตาก รด,คชจ1เดือน&gt;แผน'!Y65+'4.โพนพิสัย'!Y65+'5.รัตนวาปี'!Y65+'6.ศรีเชียงใหม่ รด,คชจ1เดือน&gt;แผน'!Y65+'7.สระใคร รด,คชจ1เดือน&gt;แผน'!Y65+'8.สังคม'!Y65+'9.ท่าบ่อ'!Y65</f>
        <v>0</v>
      </c>
      <c r="Z65" s="110">
        <f>+'1.หนองคาย'!Z65+'2.เฝ้าไร่ รด,คชจ1เดือน&gt;แผน'!Z65+'3.โพธิ์ตาก รด,คชจ1เดือน&gt;แผน'!Z65+'4.โพนพิสัย'!Z65+'5.รัตนวาปี'!Z65+'6.ศรีเชียงใหม่ รด,คชจ1เดือน&gt;แผน'!Z65+'7.สระใคร รด,คชจ1เดือน&gt;แผน'!Z65+'8.สังคม'!Z65+'9.ท่าบ่อ'!Z65</f>
        <v>0</v>
      </c>
      <c r="AA65" s="110">
        <f>+'1.หนองคาย'!AA65+'2.เฝ้าไร่ รด,คชจ1เดือน&gt;แผน'!AA65+'3.โพธิ์ตาก รด,คชจ1เดือน&gt;แผน'!AA65+'4.โพนพิสัย'!AA65+'5.รัตนวาปี'!AA65+'6.ศรีเชียงใหม่ รด,คชจ1เดือน&gt;แผน'!AA65+'7.สระใคร รด,คชจ1เดือน&gt;แผน'!AA65+'8.สังคม'!AA65+'9.ท่าบ่อ'!AA65</f>
        <v>0</v>
      </c>
      <c r="AB65" s="110">
        <f>+'1.หนองคาย'!AB65+'2.เฝ้าไร่ รด,คชจ1เดือน&gt;แผน'!AB65+'3.โพธิ์ตาก รด,คชจ1เดือน&gt;แผน'!AB65+'4.โพนพิสัย'!AB65+'5.รัตนวาปี'!AB65+'6.ศรีเชียงใหม่ รด,คชจ1เดือน&gt;แผน'!AB65+'7.สระใคร รด,คชจ1เดือน&gt;แผน'!AB65+'8.สังคม'!AB65+'9.ท่าบ่อ'!AB65</f>
        <v>0</v>
      </c>
      <c r="AC65" s="110">
        <f>+'1.หนองคาย'!AC65+'2.เฝ้าไร่ รด,คชจ1เดือน&gt;แผน'!AC65+'3.โพธิ์ตาก รด,คชจ1เดือน&gt;แผน'!AC65+'4.โพนพิสัย'!AC65+'5.รัตนวาปี'!AC65+'6.ศรีเชียงใหม่ รด,คชจ1เดือน&gt;แผน'!AC65+'7.สระใคร รด,คชจ1เดือน&gt;แผน'!AC65+'8.สังคม'!AC65+'9.ท่าบ่อ'!AC65</f>
        <v>0</v>
      </c>
      <c r="AD65" s="110">
        <f t="shared" si="25"/>
        <v>12783265.880000001</v>
      </c>
      <c r="AE65" s="111">
        <f t="shared" si="26"/>
        <v>28.011920300019987</v>
      </c>
      <c r="AF65" s="110">
        <f t="shared" si="27"/>
        <v>32851827.119999997</v>
      </c>
      <c r="AG65" s="111">
        <f t="shared" si="28"/>
        <v>71.988079699980005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2491603724.3117671</v>
      </c>
      <c r="F66" s="115">
        <f t="shared" si="29"/>
        <v>344355874.53000003</v>
      </c>
      <c r="G66" s="115">
        <f t="shared" si="29"/>
        <v>32894666.520000003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377250541.05000001</v>
      </c>
      <c r="AE66" s="116">
        <f t="shared" si="26"/>
        <v>15.140872417591384</v>
      </c>
      <c r="AF66" s="115">
        <f t="shared" si="27"/>
        <v>2114353183.2617671</v>
      </c>
      <c r="AG66" s="116">
        <f t="shared" si="28"/>
        <v>84.859127582408618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-70173947.591766834</v>
      </c>
      <c r="F67" s="115">
        <f t="shared" si="30"/>
        <v>-24910724.380000055</v>
      </c>
      <c r="G67" s="115" t="e">
        <f t="shared" si="30"/>
        <v>#VALUE!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 t="e">
        <f t="shared" si="25"/>
        <v>#VALUE!</v>
      </c>
      <c r="AE67" s="116" t="e">
        <f t="shared" si="26"/>
        <v>#VALUE!</v>
      </c>
      <c r="AF67" s="115" t="e">
        <f t="shared" si="27"/>
        <v>#VALUE!</v>
      </c>
      <c r="AG67" s="116" t="e">
        <f t="shared" si="28"/>
        <v>#VALUE!</v>
      </c>
    </row>
    <row r="68" spans="1:33" ht="24" customHeight="1">
      <c r="B68" s="109"/>
      <c r="C68" s="109"/>
      <c r="D68" s="119" t="s">
        <v>145</v>
      </c>
      <c r="E68" s="110">
        <f>+'1.หนองคาย'!E68+'2.เฝ้าไร่ รด,คชจ1เดือน&gt;แผน'!E68+'3.โพธิ์ตาก รด,คชจ1เดือน&gt;แผน'!E68+'4.โพนพิสัย'!E68+'5.รัตนวาปี'!E68+'6.ศรีเชียงใหม่ รด,คชจ1เดือน&gt;แผน'!E68+'7.สระใคร รด,คชจ1เดือน&gt;แผน'!E68+'8.สังคม'!E68+'9.ท่าบ่อ'!E68</f>
        <v>37120000.600000001</v>
      </c>
      <c r="F68" s="110">
        <f>+'1.หนองคาย'!F68+'2.เฝ้าไร่ รด,คชจ1เดือน&gt;แผน'!F68+'3.โพธิ์ตาก รด,คชจ1เดือน&gt;แผน'!F68+'4.โพนพิสัย'!F68+'5.รัตนวาปี'!F68+'6.ศรีเชียงใหม่ รด,คชจ1เดือน&gt;แผน'!F68+'7.สระใคร รด,คชจ1เดือน&gt;แผน'!F68+'8.สังคม'!F68+'9.ท่าบ่อ'!F68</f>
        <v>6791236.8999999994</v>
      </c>
      <c r="G68" s="110">
        <f>+'1.หนองคาย'!G68+'2.เฝ้าไร่ รด,คชจ1เดือน&gt;แผน'!G68+'3.โพธิ์ตาก รด,คชจ1เดือน&gt;แผน'!G68+'4.โพนพิสัย'!G68+'5.รัตนวาปี'!G68+'6.ศรีเชียงใหม่ รด,คชจ1เดือน&gt;แผน'!G68+'7.สระใคร รด,คชจ1เดือน&gt;แผน'!G68+'8.สังคม'!G68+'9.ท่าบ่อ'!G68</f>
        <v>21741141.969999999</v>
      </c>
      <c r="H68" s="110">
        <f>+'1.หนองคาย'!H68+'2.เฝ้าไร่ รด,คชจ1เดือน&gt;แผน'!H68+'3.โพธิ์ตาก รด,คชจ1เดือน&gt;แผน'!H68+'4.โพนพิสัย'!H68+'5.รัตนวาปี'!H68+'6.ศรีเชียงใหม่ รด,คชจ1เดือน&gt;แผน'!H68+'7.สระใคร รด,คชจ1เดือน&gt;แผน'!H68+'8.สังคม'!H68+'9.ท่าบ่อ'!H68</f>
        <v>0</v>
      </c>
      <c r="I68" s="110">
        <f>+'1.หนองคาย'!I68+'2.เฝ้าไร่ รด,คชจ1เดือน&gt;แผน'!I68+'3.โพธิ์ตาก รด,คชจ1เดือน&gt;แผน'!I68+'4.โพนพิสัย'!I68+'5.รัตนวาปี'!I68+'6.ศรีเชียงใหม่ รด,คชจ1เดือน&gt;แผน'!I68+'7.สระใคร รด,คชจ1เดือน&gt;แผน'!I68+'8.สังคม'!I68+'9.ท่าบ่อ'!I68</f>
        <v>0</v>
      </c>
      <c r="J68" s="110">
        <f>+'1.หนองคาย'!J68+'2.เฝ้าไร่ รด,คชจ1เดือน&gt;แผน'!J68+'3.โพธิ์ตาก รด,คชจ1เดือน&gt;แผน'!J68+'4.โพนพิสัย'!J68+'5.รัตนวาปี'!J68+'6.ศรีเชียงใหม่ รด,คชจ1เดือน&gt;แผน'!J68+'7.สระใคร รด,คชจ1เดือน&gt;แผน'!J68+'8.สังคม'!J68+'9.ท่าบ่อ'!J68</f>
        <v>0</v>
      </c>
      <c r="K68" s="110">
        <f>+'1.หนองคาย'!K68+'2.เฝ้าไร่ รด,คชจ1เดือน&gt;แผน'!K68+'3.โพธิ์ตาก รด,คชจ1เดือน&gt;แผน'!K68+'4.โพนพิสัย'!K68+'5.รัตนวาปี'!K68+'6.ศรีเชียงใหม่ รด,คชจ1เดือน&gt;แผน'!K68+'7.สระใคร รด,คชจ1เดือน&gt;แผน'!K68+'8.สังคม'!K68+'9.ท่าบ่อ'!K68</f>
        <v>0</v>
      </c>
      <c r="L68" s="110">
        <f>+'1.หนองคาย'!L68+'2.เฝ้าไร่ รด,คชจ1เดือน&gt;แผน'!L68+'3.โพธิ์ตาก รด,คชจ1เดือน&gt;แผน'!L68+'4.โพนพิสัย'!L68+'5.รัตนวาปี'!L68+'6.ศรีเชียงใหม่ รด,คชจ1เดือน&gt;แผน'!L68+'7.สระใคร รด,คชจ1เดือน&gt;แผน'!L68+'8.สังคม'!L68+'9.ท่าบ่อ'!L68</f>
        <v>0</v>
      </c>
      <c r="M68" s="110">
        <f>+'1.หนองคาย'!M68+'2.เฝ้าไร่ รด,คชจ1เดือน&gt;แผน'!M68+'3.โพธิ์ตาก รด,คชจ1เดือน&gt;แผน'!M68+'4.โพนพิสัย'!M68+'5.รัตนวาปี'!M68+'6.ศรีเชียงใหม่ รด,คชจ1เดือน&gt;แผน'!M68+'7.สระใคร รด,คชจ1เดือน&gt;แผน'!M68+'8.สังคม'!M68+'9.ท่าบ่อ'!M68</f>
        <v>0</v>
      </c>
      <c r="N68" s="110">
        <f>+'1.หนองคาย'!N68+'2.เฝ้าไร่ รด,คชจ1เดือน&gt;แผน'!N68+'3.โพธิ์ตาก รด,คชจ1เดือน&gt;แผน'!N68+'4.โพนพิสัย'!N68+'5.รัตนวาปี'!N68+'6.ศรีเชียงใหม่ รด,คชจ1เดือน&gt;แผน'!N68+'7.สระใคร รด,คชจ1เดือน&gt;แผน'!N68+'8.สังคม'!N68+'9.ท่าบ่อ'!N68</f>
        <v>0</v>
      </c>
      <c r="O68" s="110">
        <f>+'1.หนองคาย'!O68+'2.เฝ้าไร่ รด,คชจ1เดือน&gt;แผน'!O68+'3.โพธิ์ตาก รด,คชจ1เดือน&gt;แผน'!O68+'4.โพนพิสัย'!O68+'5.รัตนวาปี'!O68+'6.ศรีเชียงใหม่ รด,คชจ1เดือน&gt;แผน'!O68+'7.สระใคร รด,คชจ1เดือน&gt;แผน'!O68+'8.สังคม'!O68+'9.ท่าบ่อ'!O68</f>
        <v>0</v>
      </c>
      <c r="P68" s="110">
        <f>+'1.หนองคาย'!P68+'2.เฝ้าไร่ รด,คชจ1เดือน&gt;แผน'!P68+'3.โพธิ์ตาก รด,คชจ1เดือน&gt;แผน'!P68+'4.โพนพิสัย'!P68+'5.รัตนวาปี'!P68+'6.ศรีเชียงใหม่ รด,คชจ1เดือน&gt;แผน'!P68+'7.สระใคร รด,คชจ1เดือน&gt;แผน'!P68+'8.สังคม'!P68+'9.ท่าบ่อ'!P68</f>
        <v>0</v>
      </c>
      <c r="Q68" s="110">
        <f>+'1.หนองคาย'!Q68+'2.เฝ้าไร่ รด,คชจ1เดือน&gt;แผน'!Q68+'3.โพธิ์ตาก รด,คชจ1เดือน&gt;แผน'!Q68+'4.โพนพิสัย'!Q68+'5.รัตนวาปี'!Q68+'6.ศรีเชียงใหม่ รด,คชจ1เดือน&gt;แผน'!Q68+'7.สระใคร รด,คชจ1เดือน&gt;แผน'!Q68+'8.สังคม'!Q68+'9.ท่าบ่อ'!Q68</f>
        <v>0</v>
      </c>
      <c r="R68" s="110">
        <f>+'1.หนองคาย'!R68+'2.เฝ้าไร่ รด,คชจ1เดือน&gt;แผน'!R68+'3.โพธิ์ตาก รด,คชจ1เดือน&gt;แผน'!R68+'4.โพนพิสัย'!R68+'5.รัตนวาปี'!R68+'6.ศรีเชียงใหม่ รด,คชจ1เดือน&gt;แผน'!R68+'7.สระใคร รด,คชจ1เดือน&gt;แผน'!R68+'8.สังคม'!R68+'9.ท่าบ่อ'!R68</f>
        <v>0</v>
      </c>
      <c r="S68" s="110">
        <f>+'1.หนองคาย'!S68+'2.เฝ้าไร่ รด,คชจ1เดือน&gt;แผน'!S68+'3.โพธิ์ตาก รด,คชจ1เดือน&gt;แผน'!S68+'4.โพนพิสัย'!S68+'5.รัตนวาปี'!S68+'6.ศรีเชียงใหม่ รด,คชจ1เดือน&gt;แผน'!S68+'7.สระใคร รด,คชจ1เดือน&gt;แผน'!S68+'8.สังคม'!S68+'9.ท่าบ่อ'!S68</f>
        <v>0</v>
      </c>
      <c r="T68" s="110">
        <f>+'1.หนองคาย'!T68+'2.เฝ้าไร่ รด,คชจ1เดือน&gt;แผน'!T68+'3.โพธิ์ตาก รด,คชจ1เดือน&gt;แผน'!T68+'4.โพนพิสัย'!T68+'5.รัตนวาปี'!T68+'6.ศรีเชียงใหม่ รด,คชจ1เดือน&gt;แผน'!T68+'7.สระใคร รด,คชจ1เดือน&gt;แผน'!T68+'8.สังคม'!T68+'9.ท่าบ่อ'!T68</f>
        <v>0</v>
      </c>
      <c r="U68" s="110">
        <f>+'1.หนองคาย'!U68+'2.เฝ้าไร่ รด,คชจ1เดือน&gt;แผน'!U68+'3.โพธิ์ตาก รด,คชจ1เดือน&gt;แผน'!U68+'4.โพนพิสัย'!U68+'5.รัตนวาปี'!U68+'6.ศรีเชียงใหม่ รด,คชจ1เดือน&gt;แผน'!U68+'7.สระใคร รด,คชจ1เดือน&gt;แผน'!U68+'8.สังคม'!U68+'9.ท่าบ่อ'!U68</f>
        <v>0</v>
      </c>
      <c r="V68" s="110">
        <f>+'1.หนองคาย'!V68+'2.เฝ้าไร่ รด,คชจ1เดือน&gt;แผน'!V68+'3.โพธิ์ตาก รด,คชจ1เดือน&gt;แผน'!V68+'4.โพนพิสัย'!V68+'5.รัตนวาปี'!V68+'6.ศรีเชียงใหม่ รด,คชจ1เดือน&gt;แผน'!V68+'7.สระใคร รด,คชจ1เดือน&gt;แผน'!V68+'8.สังคม'!V68+'9.ท่าบ่อ'!V68</f>
        <v>0</v>
      </c>
      <c r="W68" s="110">
        <f>+'1.หนองคาย'!W68+'2.เฝ้าไร่ รด,คชจ1เดือน&gt;แผน'!W68+'3.โพธิ์ตาก รด,คชจ1เดือน&gt;แผน'!W68+'4.โพนพิสัย'!W68+'5.รัตนวาปี'!W68+'6.ศรีเชียงใหม่ รด,คชจ1เดือน&gt;แผน'!W68+'7.สระใคร รด,คชจ1เดือน&gt;แผน'!W68+'8.สังคม'!W68+'9.ท่าบ่อ'!W68</f>
        <v>0</v>
      </c>
      <c r="X68" s="110">
        <f>+'1.หนองคาย'!X68+'2.เฝ้าไร่ รด,คชจ1เดือน&gt;แผน'!X68+'3.โพธิ์ตาก รด,คชจ1เดือน&gt;แผน'!X68+'4.โพนพิสัย'!X68+'5.รัตนวาปี'!X68+'6.ศรีเชียงใหม่ รด,คชจ1เดือน&gt;แผน'!X68+'7.สระใคร รด,คชจ1เดือน&gt;แผน'!X68+'8.สังคม'!X68+'9.ท่าบ่อ'!X68</f>
        <v>0</v>
      </c>
      <c r="Y68" s="110">
        <f>+'1.หนองคาย'!Y68+'2.เฝ้าไร่ รด,คชจ1เดือน&gt;แผน'!Y68+'3.โพธิ์ตาก รด,คชจ1เดือน&gt;แผน'!Y68+'4.โพนพิสัย'!Y68+'5.รัตนวาปี'!Y68+'6.ศรีเชียงใหม่ รด,คชจ1เดือน&gt;แผน'!Y68+'7.สระใคร รด,คชจ1เดือน&gt;แผน'!Y68+'8.สังคม'!Y68+'9.ท่าบ่อ'!Y68</f>
        <v>0</v>
      </c>
      <c r="Z68" s="110">
        <f>+'1.หนองคาย'!Z68+'2.เฝ้าไร่ รด,คชจ1เดือน&gt;แผน'!Z68+'3.โพธิ์ตาก รด,คชจ1เดือน&gt;แผน'!Z68+'4.โพนพิสัย'!Z68+'5.รัตนวาปี'!Z68+'6.ศรีเชียงใหม่ รด,คชจ1เดือน&gt;แผน'!Z68+'7.สระใคร รด,คชจ1เดือน&gt;แผน'!Z68+'8.สังคม'!Z68+'9.ท่าบ่อ'!Z68</f>
        <v>0</v>
      </c>
      <c r="AA68" s="110">
        <f>+'1.หนองคาย'!AA68+'2.เฝ้าไร่ รด,คชจ1เดือน&gt;แผน'!AA68+'3.โพธิ์ตาก รด,คชจ1เดือน&gt;แผน'!AA68+'4.โพนพิสัย'!AA68+'5.รัตนวาปี'!AA68+'6.ศรีเชียงใหม่ รด,คชจ1เดือน&gt;แผน'!AA68+'7.สระใคร รด,คชจ1เดือน&gt;แผน'!AA68+'8.สังคม'!AA68+'9.ท่าบ่อ'!AA68</f>
        <v>0</v>
      </c>
      <c r="AB68" s="110">
        <f>+'1.หนองคาย'!AB68+'2.เฝ้าไร่ รด,คชจ1เดือน&gt;แผน'!AB68+'3.โพธิ์ตาก รด,คชจ1เดือน&gt;แผน'!AB68+'4.โพนพิสัย'!AB68+'5.รัตนวาปี'!AB68+'6.ศรีเชียงใหม่ รด,คชจ1เดือน&gt;แผน'!AB68+'7.สระใคร รด,คชจ1เดือน&gt;แผน'!AB68+'8.สังคม'!AB68+'9.ท่าบ่อ'!AB68</f>
        <v>0</v>
      </c>
      <c r="AC68" s="110">
        <f>+'1.หนองคาย'!AC68+'2.เฝ้าไร่ รด,คชจ1เดือน&gt;แผน'!AC68+'3.โพธิ์ตาก รด,คชจ1เดือน&gt;แผน'!AC68+'4.โพนพิสัย'!AC68+'5.รัตนวาปี'!AC68+'6.ศรีเชียงใหม่ รด,คชจ1เดือน&gt;แผน'!AC68+'7.สระใคร รด,คชจ1เดือน&gt;แผน'!AC68+'8.สังคม'!AC68+'9.ท่าบ่อ'!AC68</f>
        <v>0</v>
      </c>
      <c r="AD68" s="110">
        <f t="shared" si="25"/>
        <v>28532378.869999997</v>
      </c>
      <c r="AE68" s="111">
        <f t="shared" si="26"/>
        <v>76.86524355821264</v>
      </c>
      <c r="AF68" s="110">
        <f t="shared" si="27"/>
        <v>8587621.7300000042</v>
      </c>
      <c r="AG68" s="111">
        <f t="shared" si="28"/>
        <v>23.134756441787353</v>
      </c>
    </row>
    <row r="69" spans="1:33" ht="24" customHeight="1">
      <c r="B69" s="109"/>
      <c r="C69" s="109"/>
      <c r="D69" s="119" t="s">
        <v>146</v>
      </c>
      <c r="E69" s="110">
        <f>+'1.หนองคาย'!E69+'2.เฝ้าไร่ รด,คชจ1เดือน&gt;แผน'!E69+'3.โพธิ์ตาก รด,คชจ1เดือน&gt;แผน'!E69+'4.โพนพิสัย'!E69+'5.รัตนวาปี'!E69+'6.ศรีเชียงใหม่ รด,คชจ1เดือน&gt;แผน'!E69+'7.สระใคร รด,คชจ1เดือน&gt;แผน'!E69+'8.สังคม'!E69+'9.ท่าบ่อ'!E69</f>
        <v>543263024.56999993</v>
      </c>
      <c r="F69" s="110">
        <f>+'1.หนองคาย'!F69+'2.เฝ้าไร่ รด,คชจ1เดือน&gt;แผน'!F69+'3.โพธิ์ตาก รด,คชจ1เดือน&gt;แผน'!F69+'4.โพนพิสัย'!F69+'5.รัตนวาปี'!F69+'6.ศรีเชียงใหม่ รด,คชจ1เดือน&gt;แผน'!F69+'7.สระใคร รด,คชจ1เดือน&gt;แผน'!F69+'8.สังคม'!F69+'9.ท่าบ่อ'!F69</f>
        <v>264518460.20999998</v>
      </c>
      <c r="G69" s="110">
        <f>+'1.หนองคาย'!G69+'2.เฝ้าไร่ รด,คชจ1เดือน&gt;แผน'!G69+'3.โพธิ์ตาก รด,คชจ1เดือน&gt;แผน'!G69+'4.โพนพิสัย'!G69+'5.รัตนวาปี'!G69+'6.ศรีเชียงใหม่ รด,คชจ1เดือน&gt;แผน'!G69+'7.สระใคร รด,คชจ1เดือน&gt;แผน'!G69+'8.สังคม'!G69+'9.ท่าบ่อ'!G69</f>
        <v>106700763.83000001</v>
      </c>
      <c r="H69" s="110">
        <f>+'1.หนองคาย'!H69+'2.เฝ้าไร่ รด,คชจ1เดือน&gt;แผน'!H69+'3.โพธิ์ตาก รด,คชจ1เดือน&gt;แผน'!H69+'4.โพนพิสัย'!H69+'5.รัตนวาปี'!H69+'6.ศรีเชียงใหม่ รด,คชจ1เดือน&gt;แผน'!H69+'7.สระใคร รด,คชจ1เดือน&gt;แผน'!H69+'8.สังคม'!H69+'9.ท่าบ่อ'!H69</f>
        <v>0</v>
      </c>
      <c r="I69" s="110">
        <f>+'1.หนองคาย'!I69+'2.เฝ้าไร่ รด,คชจ1เดือน&gt;แผน'!I69+'3.โพธิ์ตาก รด,คชจ1เดือน&gt;แผน'!I69+'4.โพนพิสัย'!I69+'5.รัตนวาปี'!I69+'6.ศรีเชียงใหม่ รด,คชจ1เดือน&gt;แผน'!I69+'7.สระใคร รด,คชจ1เดือน&gt;แผน'!I69+'8.สังคม'!I69+'9.ท่าบ่อ'!I69</f>
        <v>0</v>
      </c>
      <c r="J69" s="110">
        <f>+'1.หนองคาย'!J69+'2.เฝ้าไร่ รด,คชจ1เดือน&gt;แผน'!J69+'3.โพธิ์ตาก รด,คชจ1เดือน&gt;แผน'!J69+'4.โพนพิสัย'!J69+'5.รัตนวาปี'!J69+'6.ศรีเชียงใหม่ รด,คชจ1เดือน&gt;แผน'!J69+'7.สระใคร รด,คชจ1เดือน&gt;แผน'!J69+'8.สังคม'!J69+'9.ท่าบ่อ'!J69</f>
        <v>0</v>
      </c>
      <c r="K69" s="110">
        <f>+'1.หนองคาย'!K69+'2.เฝ้าไร่ รด,คชจ1เดือน&gt;แผน'!K69+'3.โพธิ์ตาก รด,คชจ1เดือน&gt;แผน'!K69+'4.โพนพิสัย'!K69+'5.รัตนวาปี'!K69+'6.ศรีเชียงใหม่ รด,คชจ1เดือน&gt;แผน'!K69+'7.สระใคร รด,คชจ1เดือน&gt;แผน'!K69+'8.สังคม'!K69+'9.ท่าบ่อ'!K69</f>
        <v>0</v>
      </c>
      <c r="L69" s="110">
        <f>+'1.หนองคาย'!L69+'2.เฝ้าไร่ รด,คชจ1เดือน&gt;แผน'!L69+'3.โพธิ์ตาก รด,คชจ1เดือน&gt;แผน'!L69+'4.โพนพิสัย'!L69+'5.รัตนวาปี'!L69+'6.ศรีเชียงใหม่ รด,คชจ1เดือน&gt;แผน'!L69+'7.สระใคร รด,คชจ1เดือน&gt;แผน'!L69+'8.สังคม'!L69+'9.ท่าบ่อ'!L69</f>
        <v>0</v>
      </c>
      <c r="M69" s="110">
        <f>+'1.หนองคาย'!M69+'2.เฝ้าไร่ รด,คชจ1เดือน&gt;แผน'!M69+'3.โพธิ์ตาก รด,คชจ1เดือน&gt;แผน'!M69+'4.โพนพิสัย'!M69+'5.รัตนวาปี'!M69+'6.ศรีเชียงใหม่ รด,คชจ1เดือน&gt;แผน'!M69+'7.สระใคร รด,คชจ1เดือน&gt;แผน'!M69+'8.สังคม'!M69+'9.ท่าบ่อ'!M69</f>
        <v>0</v>
      </c>
      <c r="N69" s="110">
        <f>+'1.หนองคาย'!N69+'2.เฝ้าไร่ รด,คชจ1เดือน&gt;แผน'!N69+'3.โพธิ์ตาก รด,คชจ1เดือน&gt;แผน'!N69+'4.โพนพิสัย'!N69+'5.รัตนวาปี'!N69+'6.ศรีเชียงใหม่ รด,คชจ1เดือน&gt;แผน'!N69+'7.สระใคร รด,คชจ1เดือน&gt;แผน'!N69+'8.สังคม'!N69+'9.ท่าบ่อ'!N69</f>
        <v>0</v>
      </c>
      <c r="O69" s="110">
        <f>+'1.หนองคาย'!O69+'2.เฝ้าไร่ รด,คชจ1เดือน&gt;แผน'!O69+'3.โพธิ์ตาก รด,คชจ1เดือน&gt;แผน'!O69+'4.โพนพิสัย'!O69+'5.รัตนวาปี'!O69+'6.ศรีเชียงใหม่ รด,คชจ1เดือน&gt;แผน'!O69+'7.สระใคร รด,คชจ1เดือน&gt;แผน'!O69+'8.สังคม'!O69+'9.ท่าบ่อ'!O69</f>
        <v>0</v>
      </c>
      <c r="P69" s="110">
        <f>+'1.หนองคาย'!P69+'2.เฝ้าไร่ รด,คชจ1เดือน&gt;แผน'!P69+'3.โพธิ์ตาก รด,คชจ1เดือน&gt;แผน'!P69+'4.โพนพิสัย'!P69+'5.รัตนวาปี'!P69+'6.ศรีเชียงใหม่ รด,คชจ1เดือน&gt;แผน'!P69+'7.สระใคร รด,คชจ1เดือน&gt;แผน'!P69+'8.สังคม'!P69+'9.ท่าบ่อ'!P69</f>
        <v>0</v>
      </c>
      <c r="Q69" s="110">
        <f>+'1.หนองคาย'!Q69+'2.เฝ้าไร่ รด,คชจ1เดือน&gt;แผน'!Q69+'3.โพธิ์ตาก รด,คชจ1เดือน&gt;แผน'!Q69+'4.โพนพิสัย'!Q69+'5.รัตนวาปี'!Q69+'6.ศรีเชียงใหม่ รด,คชจ1เดือน&gt;แผน'!Q69+'7.สระใคร รด,คชจ1เดือน&gt;แผน'!Q69+'8.สังคม'!Q69+'9.ท่าบ่อ'!Q69</f>
        <v>0</v>
      </c>
      <c r="R69" s="110">
        <f>+'1.หนองคาย'!R69+'2.เฝ้าไร่ รด,คชจ1เดือน&gt;แผน'!R69+'3.โพธิ์ตาก รด,คชจ1เดือน&gt;แผน'!R69+'4.โพนพิสัย'!R69+'5.รัตนวาปี'!R69+'6.ศรีเชียงใหม่ รด,คชจ1เดือน&gt;แผน'!R69+'7.สระใคร รด,คชจ1เดือน&gt;แผน'!R69+'8.สังคม'!R69+'9.ท่าบ่อ'!R69</f>
        <v>0</v>
      </c>
      <c r="S69" s="110">
        <f>+'1.หนองคาย'!S69+'2.เฝ้าไร่ รด,คชจ1เดือน&gt;แผน'!S69+'3.โพธิ์ตาก รด,คชจ1เดือน&gt;แผน'!S69+'4.โพนพิสัย'!S69+'5.รัตนวาปี'!S69+'6.ศรีเชียงใหม่ รด,คชจ1เดือน&gt;แผน'!S69+'7.สระใคร รด,คชจ1เดือน&gt;แผน'!S69+'8.สังคม'!S69+'9.ท่าบ่อ'!S69</f>
        <v>0</v>
      </c>
      <c r="T69" s="110">
        <f>+'1.หนองคาย'!T69+'2.เฝ้าไร่ รด,คชจ1เดือน&gt;แผน'!T69+'3.โพธิ์ตาก รด,คชจ1เดือน&gt;แผน'!T69+'4.โพนพิสัย'!T69+'5.รัตนวาปี'!T69+'6.ศรีเชียงใหม่ รด,คชจ1เดือน&gt;แผน'!T69+'7.สระใคร รด,คชจ1เดือน&gt;แผน'!T69+'8.สังคม'!T69+'9.ท่าบ่อ'!T69</f>
        <v>0</v>
      </c>
      <c r="U69" s="110">
        <f>+'1.หนองคาย'!U69+'2.เฝ้าไร่ รด,คชจ1เดือน&gt;แผน'!U69+'3.โพธิ์ตาก รด,คชจ1เดือน&gt;แผน'!U69+'4.โพนพิสัย'!U69+'5.รัตนวาปี'!U69+'6.ศรีเชียงใหม่ รด,คชจ1เดือน&gt;แผน'!U69+'7.สระใคร รด,คชจ1เดือน&gt;แผน'!U69+'8.สังคม'!U69+'9.ท่าบ่อ'!U69</f>
        <v>0</v>
      </c>
      <c r="V69" s="110">
        <f>+'1.หนองคาย'!V69+'2.เฝ้าไร่ รด,คชจ1เดือน&gt;แผน'!V69+'3.โพธิ์ตาก รด,คชจ1เดือน&gt;แผน'!V69+'4.โพนพิสัย'!V69+'5.รัตนวาปี'!V69+'6.ศรีเชียงใหม่ รด,คชจ1เดือน&gt;แผน'!V69+'7.สระใคร รด,คชจ1เดือน&gt;แผน'!V69+'8.สังคม'!V69+'9.ท่าบ่อ'!V69</f>
        <v>0</v>
      </c>
      <c r="W69" s="110">
        <f>+'1.หนองคาย'!W69+'2.เฝ้าไร่ รด,คชจ1เดือน&gt;แผน'!W69+'3.โพธิ์ตาก รด,คชจ1เดือน&gt;แผน'!W69+'4.โพนพิสัย'!W69+'5.รัตนวาปี'!W69+'6.ศรีเชียงใหม่ รด,คชจ1เดือน&gt;แผน'!W69+'7.สระใคร รด,คชจ1เดือน&gt;แผน'!W69+'8.สังคม'!W69+'9.ท่าบ่อ'!W69</f>
        <v>0</v>
      </c>
      <c r="X69" s="110">
        <f>+'1.หนองคาย'!X69+'2.เฝ้าไร่ รด,คชจ1เดือน&gt;แผน'!X69+'3.โพธิ์ตาก รด,คชจ1เดือน&gt;แผน'!X69+'4.โพนพิสัย'!X69+'5.รัตนวาปี'!X69+'6.ศรีเชียงใหม่ รด,คชจ1เดือน&gt;แผน'!X69+'7.สระใคร รด,คชจ1เดือน&gt;แผน'!X69+'8.สังคม'!X69+'9.ท่าบ่อ'!X69</f>
        <v>0</v>
      </c>
      <c r="Y69" s="110">
        <f>+'1.หนองคาย'!Y69+'2.เฝ้าไร่ รด,คชจ1เดือน&gt;แผน'!Y69+'3.โพธิ์ตาก รด,คชจ1เดือน&gt;แผน'!Y69+'4.โพนพิสัย'!Y69+'5.รัตนวาปี'!Y69+'6.ศรีเชียงใหม่ รด,คชจ1เดือน&gt;แผน'!Y69+'7.สระใคร รด,คชจ1เดือน&gt;แผน'!Y69+'8.สังคม'!Y69+'9.ท่าบ่อ'!Y69</f>
        <v>0</v>
      </c>
      <c r="Z69" s="110">
        <f>+'1.หนองคาย'!Z69+'2.เฝ้าไร่ รด,คชจ1เดือน&gt;แผน'!Z69+'3.โพธิ์ตาก รด,คชจ1เดือน&gt;แผน'!Z69+'4.โพนพิสัย'!Z69+'5.รัตนวาปี'!Z69+'6.ศรีเชียงใหม่ รด,คชจ1เดือน&gt;แผน'!Z69+'7.สระใคร รด,คชจ1เดือน&gt;แผน'!Z69+'8.สังคม'!Z69+'9.ท่าบ่อ'!Z69</f>
        <v>0</v>
      </c>
      <c r="AA69" s="110">
        <f>+'1.หนองคาย'!AA69+'2.เฝ้าไร่ รด,คชจ1เดือน&gt;แผน'!AA69+'3.โพธิ์ตาก รด,คชจ1เดือน&gt;แผน'!AA69+'4.โพนพิสัย'!AA69+'5.รัตนวาปี'!AA69+'6.ศรีเชียงใหม่ รด,คชจ1เดือน&gt;แผน'!AA69+'7.สระใคร รด,คชจ1เดือน&gt;แผน'!AA69+'8.สังคม'!AA69+'9.ท่าบ่อ'!AA69</f>
        <v>0</v>
      </c>
      <c r="AB69" s="110">
        <f>+'1.หนองคาย'!AB69+'2.เฝ้าไร่ รด,คชจ1เดือน&gt;แผน'!AB69+'3.โพธิ์ตาก รด,คชจ1เดือน&gt;แผน'!AB69+'4.โพนพิสัย'!AB69+'5.รัตนวาปี'!AB69+'6.ศรีเชียงใหม่ รด,คชจ1เดือน&gt;แผน'!AB69+'7.สระใคร รด,คชจ1เดือน&gt;แผน'!AB69+'8.สังคม'!AB69+'9.ท่าบ่อ'!AB69</f>
        <v>0</v>
      </c>
      <c r="AC69" s="110">
        <f>+'1.หนองคาย'!AC69+'2.เฝ้าไร่ รด,คชจ1เดือน&gt;แผน'!AC69+'3.โพธิ์ตาก รด,คชจ1เดือน&gt;แผน'!AC69+'4.โพนพิสัย'!AC69+'5.รัตนวาปี'!AC69+'6.ศรีเชียงใหม่ รด,คชจ1เดือน&gt;แผน'!AC69+'7.สระใคร รด,คชจ1เดือน&gt;แผน'!AC69+'8.สังคม'!AC69+'9.ท่าบ่อ'!AC69</f>
        <v>0</v>
      </c>
      <c r="AD69" s="110">
        <f t="shared" si="25"/>
        <v>371219224.03999996</v>
      </c>
      <c r="AE69" s="111">
        <f t="shared" si="26"/>
        <v>68.33139883462988</v>
      </c>
      <c r="AF69" s="110">
        <f t="shared" si="27"/>
        <v>172043800.52999997</v>
      </c>
      <c r="AG69" s="111">
        <f t="shared" si="28"/>
        <v>31.66860116537012</v>
      </c>
    </row>
    <row r="70" spans="1:33" ht="24" customHeight="1">
      <c r="B70" s="109"/>
      <c r="C70" s="109"/>
      <c r="D70" s="119" t="s">
        <v>147</v>
      </c>
      <c r="E70" s="110">
        <f>+'1.หนองคาย'!E70+'2.เฝ้าไร่ รด,คชจ1เดือน&gt;แผน'!E70+'3.โพธิ์ตาก รด,คชจ1เดือน&gt;แผน'!E70+'4.โพนพิสัย'!E70+'5.รัตนวาปี'!E70+'6.ศรีเชียงใหม่ รด,คชจ1เดือน&gt;แผน'!E70+'7.สระใคร รด,คชจ1เดือน&gt;แผน'!E70+'8.สังคม'!E70+'9.ท่าบ่อ'!E70</f>
        <v>0</v>
      </c>
      <c r="F70" s="110">
        <f>+'1.หนองคาย'!F70+'2.เฝ้าไร่ รด,คชจ1เดือน&gt;แผน'!F70+'3.โพธิ์ตาก รด,คชจ1เดือน&gt;แผน'!F70+'4.โพนพิสัย'!F70+'5.รัตนวาปี'!F70+'6.ศรีเชียงใหม่ รด,คชจ1เดือน&gt;แผน'!F70+'7.สระใคร รด,คชจ1เดือน&gt;แผน'!F70+'8.สังคม'!F70+'9.ท่าบ่อ'!F70</f>
        <v>102159452.62</v>
      </c>
      <c r="G70" s="110">
        <f>+'1.หนองคาย'!G70+'2.เฝ้าไร่ รด,คชจ1เดือน&gt;แผน'!G70+'3.โพธิ์ตาก รด,คชจ1เดือน&gt;แผน'!G70+'4.โพนพิสัย'!G70+'5.รัตนวาปี'!G70+'6.ศรีเชียงใหม่ รด,คชจ1เดือน&gt;แผน'!G70+'7.สระใคร รด,คชจ1เดือน&gt;แผน'!G70+'8.สังคม'!G70+'9.ท่าบ่อ'!G70</f>
        <v>22630717.329999998</v>
      </c>
      <c r="H70" s="110">
        <f>+'1.หนองคาย'!H70+'2.เฝ้าไร่ รด,คชจ1เดือน&gt;แผน'!H70+'3.โพธิ์ตาก รด,คชจ1เดือน&gt;แผน'!H70+'4.โพนพิสัย'!H70+'5.รัตนวาปี'!H70+'6.ศรีเชียงใหม่ รด,คชจ1เดือน&gt;แผน'!H70+'7.สระใคร รด,คชจ1เดือน&gt;แผน'!H70+'8.สังคม'!H70+'9.ท่าบ่อ'!H70</f>
        <v>0</v>
      </c>
      <c r="I70" s="110">
        <f>+'1.หนองคาย'!I70+'2.เฝ้าไร่ รด,คชจ1เดือน&gt;แผน'!I70+'3.โพธิ์ตาก รด,คชจ1เดือน&gt;แผน'!I70+'4.โพนพิสัย'!I70+'5.รัตนวาปี'!I70+'6.ศรีเชียงใหม่ รด,คชจ1เดือน&gt;แผน'!I70+'7.สระใคร รด,คชจ1เดือน&gt;แผน'!I70+'8.สังคม'!I70+'9.ท่าบ่อ'!I70</f>
        <v>0</v>
      </c>
      <c r="J70" s="110">
        <f>+'1.หนองคาย'!J70+'2.เฝ้าไร่ รด,คชจ1เดือน&gt;แผน'!J70+'3.โพธิ์ตาก รด,คชจ1เดือน&gt;แผน'!J70+'4.โพนพิสัย'!J70+'5.รัตนวาปี'!J70+'6.ศรีเชียงใหม่ รด,คชจ1เดือน&gt;แผน'!J70+'7.สระใคร รด,คชจ1เดือน&gt;แผน'!J70+'8.สังคม'!J70+'9.ท่าบ่อ'!J70</f>
        <v>0</v>
      </c>
      <c r="K70" s="110">
        <f>+'1.หนองคาย'!K70+'2.เฝ้าไร่ รด,คชจ1เดือน&gt;แผน'!K70+'3.โพธิ์ตาก รด,คชจ1เดือน&gt;แผน'!K70+'4.โพนพิสัย'!K70+'5.รัตนวาปี'!K70+'6.ศรีเชียงใหม่ รด,คชจ1เดือน&gt;แผน'!K70+'7.สระใคร รด,คชจ1เดือน&gt;แผน'!K70+'8.สังคม'!K70+'9.ท่าบ่อ'!K70</f>
        <v>0</v>
      </c>
      <c r="L70" s="110">
        <f>+'1.หนองคาย'!L70+'2.เฝ้าไร่ รด,คชจ1เดือน&gt;แผน'!L70+'3.โพธิ์ตาก รด,คชจ1เดือน&gt;แผน'!L70+'4.โพนพิสัย'!L70+'5.รัตนวาปี'!L70+'6.ศรีเชียงใหม่ รด,คชจ1เดือน&gt;แผน'!L70+'7.สระใคร รด,คชจ1เดือน&gt;แผน'!L70+'8.สังคม'!L70+'9.ท่าบ่อ'!L70</f>
        <v>0</v>
      </c>
      <c r="M70" s="110">
        <f>+'1.หนองคาย'!M70+'2.เฝ้าไร่ รด,คชจ1เดือน&gt;แผน'!M70+'3.โพธิ์ตาก รด,คชจ1เดือน&gt;แผน'!M70+'4.โพนพิสัย'!M70+'5.รัตนวาปี'!M70+'6.ศรีเชียงใหม่ รด,คชจ1เดือน&gt;แผน'!M70+'7.สระใคร รด,คชจ1เดือน&gt;แผน'!M70+'8.สังคม'!M70+'9.ท่าบ่อ'!M70</f>
        <v>0</v>
      </c>
      <c r="N70" s="110">
        <f>+'1.หนองคาย'!N70+'2.เฝ้าไร่ รด,คชจ1เดือน&gt;แผน'!N70+'3.โพธิ์ตาก รด,คชจ1เดือน&gt;แผน'!N70+'4.โพนพิสัย'!N70+'5.รัตนวาปี'!N70+'6.ศรีเชียงใหม่ รด,คชจ1เดือน&gt;แผน'!N70+'7.สระใคร รด,คชจ1เดือน&gt;แผน'!N70+'8.สังคม'!N70+'9.ท่าบ่อ'!N70</f>
        <v>0</v>
      </c>
      <c r="O70" s="110">
        <f>+'1.หนองคาย'!O70+'2.เฝ้าไร่ รด,คชจ1เดือน&gt;แผน'!O70+'3.โพธิ์ตาก รด,คชจ1เดือน&gt;แผน'!O70+'4.โพนพิสัย'!O70+'5.รัตนวาปี'!O70+'6.ศรีเชียงใหม่ รด,คชจ1เดือน&gt;แผน'!O70+'7.สระใคร รด,คชจ1เดือน&gt;แผน'!O70+'8.สังคม'!O70+'9.ท่าบ่อ'!O70</f>
        <v>0</v>
      </c>
      <c r="P70" s="110">
        <f>+'1.หนองคาย'!P70+'2.เฝ้าไร่ รด,คชจ1เดือน&gt;แผน'!P70+'3.โพธิ์ตาก รด,คชจ1เดือน&gt;แผน'!P70+'4.โพนพิสัย'!P70+'5.รัตนวาปี'!P70+'6.ศรีเชียงใหม่ รด,คชจ1เดือน&gt;แผน'!P70+'7.สระใคร รด,คชจ1เดือน&gt;แผน'!P70+'8.สังคม'!P70+'9.ท่าบ่อ'!P70</f>
        <v>0</v>
      </c>
      <c r="Q70" s="110">
        <f>+'1.หนองคาย'!Q70+'2.เฝ้าไร่ รด,คชจ1เดือน&gt;แผน'!Q70+'3.โพธิ์ตาก รด,คชจ1เดือน&gt;แผน'!Q70+'4.โพนพิสัย'!Q70+'5.รัตนวาปี'!Q70+'6.ศรีเชียงใหม่ รด,คชจ1เดือน&gt;แผน'!Q70+'7.สระใคร รด,คชจ1เดือน&gt;แผน'!Q70+'8.สังคม'!Q70+'9.ท่าบ่อ'!Q70</f>
        <v>0</v>
      </c>
      <c r="R70" s="110">
        <f>+'1.หนองคาย'!R70+'2.เฝ้าไร่ รด,คชจ1เดือน&gt;แผน'!R70+'3.โพธิ์ตาก รด,คชจ1เดือน&gt;แผน'!R70+'4.โพนพิสัย'!R70+'5.รัตนวาปี'!R70+'6.ศรีเชียงใหม่ รด,คชจ1เดือน&gt;แผน'!R70+'7.สระใคร รด,คชจ1เดือน&gt;แผน'!R70+'8.สังคม'!R70+'9.ท่าบ่อ'!R70</f>
        <v>0</v>
      </c>
      <c r="S70" s="110">
        <f>+'1.หนองคาย'!S70+'2.เฝ้าไร่ รด,คชจ1เดือน&gt;แผน'!S70+'3.โพธิ์ตาก รด,คชจ1เดือน&gt;แผน'!S70+'4.โพนพิสัย'!S70+'5.รัตนวาปี'!S70+'6.ศรีเชียงใหม่ รด,คชจ1เดือน&gt;แผน'!S70+'7.สระใคร รด,คชจ1เดือน&gt;แผน'!S70+'8.สังคม'!S70+'9.ท่าบ่อ'!S70</f>
        <v>0</v>
      </c>
      <c r="T70" s="110">
        <f>+'1.หนองคาย'!T70+'2.เฝ้าไร่ รด,คชจ1เดือน&gt;แผน'!T70+'3.โพธิ์ตาก รด,คชจ1เดือน&gt;แผน'!T70+'4.โพนพิสัย'!T70+'5.รัตนวาปี'!T70+'6.ศรีเชียงใหม่ รด,คชจ1เดือน&gt;แผน'!T70+'7.สระใคร รด,คชจ1เดือน&gt;แผน'!T70+'8.สังคม'!T70+'9.ท่าบ่อ'!T70</f>
        <v>0</v>
      </c>
      <c r="U70" s="110">
        <f>+'1.หนองคาย'!U70+'2.เฝ้าไร่ รด,คชจ1เดือน&gt;แผน'!U70+'3.โพธิ์ตาก รด,คชจ1เดือน&gt;แผน'!U70+'4.โพนพิสัย'!U70+'5.รัตนวาปี'!U70+'6.ศรีเชียงใหม่ รด,คชจ1เดือน&gt;แผน'!U70+'7.สระใคร รด,คชจ1เดือน&gt;แผน'!U70+'8.สังคม'!U70+'9.ท่าบ่อ'!U70</f>
        <v>0</v>
      </c>
      <c r="V70" s="110">
        <f>+'1.หนองคาย'!V70+'2.เฝ้าไร่ รด,คชจ1เดือน&gt;แผน'!V70+'3.โพธิ์ตาก รด,คชจ1เดือน&gt;แผน'!V70+'4.โพนพิสัย'!V70+'5.รัตนวาปี'!V70+'6.ศรีเชียงใหม่ รด,คชจ1เดือน&gt;แผน'!V70+'7.สระใคร รด,คชจ1เดือน&gt;แผน'!V70+'8.สังคม'!V70+'9.ท่าบ่อ'!V70</f>
        <v>0</v>
      </c>
      <c r="W70" s="110">
        <f>+'1.หนองคาย'!W70+'2.เฝ้าไร่ รด,คชจ1เดือน&gt;แผน'!W70+'3.โพธิ์ตาก รด,คชจ1เดือน&gt;แผน'!W70+'4.โพนพิสัย'!W70+'5.รัตนวาปี'!W70+'6.ศรีเชียงใหม่ รด,คชจ1เดือน&gt;แผน'!W70+'7.สระใคร รด,คชจ1เดือน&gt;แผน'!W70+'8.สังคม'!W70+'9.ท่าบ่อ'!W70</f>
        <v>0</v>
      </c>
      <c r="X70" s="110">
        <f>+'1.หนองคาย'!X70+'2.เฝ้าไร่ รด,คชจ1เดือน&gt;แผน'!X70+'3.โพธิ์ตาก รด,คชจ1เดือน&gt;แผน'!X70+'4.โพนพิสัย'!X70+'5.รัตนวาปี'!X70+'6.ศรีเชียงใหม่ รด,คชจ1เดือน&gt;แผน'!X70+'7.สระใคร รด,คชจ1เดือน&gt;แผน'!X70+'8.สังคม'!X70+'9.ท่าบ่อ'!X70</f>
        <v>0</v>
      </c>
      <c r="Y70" s="110">
        <f>+'1.หนองคาย'!Y70+'2.เฝ้าไร่ รด,คชจ1เดือน&gt;แผน'!Y70+'3.โพธิ์ตาก รด,คชจ1เดือน&gt;แผน'!Y70+'4.โพนพิสัย'!Y70+'5.รัตนวาปี'!Y70+'6.ศรีเชียงใหม่ รด,คชจ1เดือน&gt;แผน'!Y70+'7.สระใคร รด,คชจ1เดือน&gt;แผน'!Y70+'8.สังคม'!Y70+'9.ท่าบ่อ'!Y70</f>
        <v>0</v>
      </c>
      <c r="Z70" s="110">
        <f>+'1.หนองคาย'!Z70+'2.เฝ้าไร่ รด,คชจ1เดือน&gt;แผน'!Z70+'3.โพธิ์ตาก รด,คชจ1เดือน&gt;แผน'!Z70+'4.โพนพิสัย'!Z70+'5.รัตนวาปี'!Z70+'6.ศรีเชียงใหม่ รด,คชจ1เดือน&gt;แผน'!Z70+'7.สระใคร รด,คชจ1เดือน&gt;แผน'!Z70+'8.สังคม'!Z70+'9.ท่าบ่อ'!Z70</f>
        <v>0</v>
      </c>
      <c r="AA70" s="110">
        <f>+'1.หนองคาย'!AA70+'2.เฝ้าไร่ รด,คชจ1เดือน&gt;แผน'!AA70+'3.โพธิ์ตาก รด,คชจ1เดือน&gt;แผน'!AA70+'4.โพนพิสัย'!AA70+'5.รัตนวาปี'!AA70+'6.ศรีเชียงใหม่ รด,คชจ1เดือน&gt;แผน'!AA70+'7.สระใคร รด,คชจ1เดือน&gt;แผน'!AA70+'8.สังคม'!AA70+'9.ท่าบ่อ'!AA70</f>
        <v>0</v>
      </c>
      <c r="AB70" s="110">
        <f>+'1.หนองคาย'!AB70+'2.เฝ้าไร่ รด,คชจ1เดือน&gt;แผน'!AB70+'3.โพธิ์ตาก รด,คชจ1เดือน&gt;แผน'!AB70+'4.โพนพิสัย'!AB70+'5.รัตนวาปี'!AB70+'6.ศรีเชียงใหม่ รด,คชจ1เดือน&gt;แผน'!AB70+'7.สระใคร รด,คชจ1เดือน&gt;แผน'!AB70+'8.สังคม'!AB70+'9.ท่าบ่อ'!AB70</f>
        <v>0</v>
      </c>
      <c r="AC70" s="110">
        <f>+'1.หนองคาย'!AC70+'2.เฝ้าไร่ รด,คชจ1เดือน&gt;แผน'!AC70+'3.โพธิ์ตาก รด,คชจ1เดือน&gt;แผน'!AC70+'4.โพนพิสัย'!AC70+'5.รัตนวาปี'!AC70+'6.ศรีเชียงใหม่ รด,คชจ1เดือน&gt;แผน'!AC70+'7.สระใคร รด,คชจ1เดือน&gt;แผน'!AC70+'8.สังคม'!AC70+'9.ท่าบ่อ'!AC70</f>
        <v>0</v>
      </c>
      <c r="AD70" s="110">
        <f t="shared" si="25"/>
        <v>124790169.95</v>
      </c>
      <c r="AE70" s="111" t="e">
        <f t="shared" si="26"/>
        <v>#DIV/0!</v>
      </c>
      <c r="AF70" s="110">
        <f t="shared" si="27"/>
        <v>-124790169.95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 t="shared" ref="E71:AC71" si="31">E27-E66-E70-E69-E68</f>
        <v>-650556972.76176679</v>
      </c>
      <c r="F71" s="123">
        <f t="shared" si="31"/>
        <v>-398379874.11000001</v>
      </c>
      <c r="G71" s="123" t="e">
        <f t="shared" si="31"/>
        <v>#VALUE!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 t="e">
        <f t="shared" si="25"/>
        <v>#VALUE!</v>
      </c>
      <c r="AE71" s="116" t="e">
        <f t="shared" si="26"/>
        <v>#VALUE!</v>
      </c>
      <c r="AF71" s="115" t="e">
        <f t="shared" si="27"/>
        <v>#VALUE!</v>
      </c>
      <c r="AG71" s="116" t="e">
        <f t="shared" si="28"/>
        <v>#VALUE!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f>+'1.หนองคาย'!E74+'2.เฝ้าไร่ รด,คชจ1เดือน&gt;แผน'!E74+'3.โพธิ์ตาก รด,คชจ1เดือน&gt;แผน'!E74+'4.โพนพิสัย'!E74+'5.รัตนวาปี'!E74+'6.ศรีเชียงใหม่ รด,คชจ1เดือน&gt;แผน'!E74+'7.สระใคร รด,คชจ1เดือน&gt;แผน'!E74+'8.สังคม'!E74+'9.ท่าบ่อ'!E74</f>
        <v>0</v>
      </c>
      <c r="F74" s="110">
        <f>+'1.หนองคาย'!F74+'2.เฝ้าไร่ รด,คชจ1เดือน&gt;แผน'!F74+'3.โพธิ์ตาก รด,คชจ1เดือน&gt;แผน'!F74+'4.โพนพิสัย'!F74+'5.รัตนวาปี'!F74+'6.ศรีเชียงใหม่ รด,คชจ1เดือน&gt;แผน'!F74+'7.สระใคร รด,คชจ1เดือน&gt;แผน'!F74+'8.สังคม'!F74+'9.ท่าบ่อ'!F74</f>
        <v>0</v>
      </c>
      <c r="G74" s="110">
        <f>+'1.หนองคาย'!G74+'2.เฝ้าไร่ รด,คชจ1เดือน&gt;แผน'!G74+'3.โพธิ์ตาก รด,คชจ1เดือน&gt;แผน'!G74+'4.โพนพิสัย'!G74+'5.รัตนวาปี'!G74+'6.ศรีเชียงใหม่ รด,คชจ1เดือน&gt;แผน'!G74+'7.สระใคร รด,คชจ1เดือน&gt;แผน'!G74+'8.สังคม'!G74+'9.ท่าบ่อ'!G74</f>
        <v>40311.75</v>
      </c>
      <c r="H74" s="110">
        <f>+'1.หนองคาย'!H74+'2.เฝ้าไร่ รด,คชจ1เดือน&gt;แผน'!H74+'3.โพธิ์ตาก รด,คชจ1เดือน&gt;แผน'!H74+'4.โพนพิสัย'!H74+'5.รัตนวาปี'!H74+'6.ศรีเชียงใหม่ รด,คชจ1เดือน&gt;แผน'!H74+'7.สระใคร รด,คชจ1เดือน&gt;แผน'!H74+'8.สังคม'!H74+'9.ท่าบ่อ'!H74</f>
        <v>0</v>
      </c>
      <c r="I74" s="110">
        <f>+'1.หนองคาย'!I74+'2.เฝ้าไร่ รด,คชจ1เดือน&gt;แผน'!I74+'3.โพธิ์ตาก รด,คชจ1เดือน&gt;แผน'!I74+'4.โพนพิสัย'!I74+'5.รัตนวาปี'!I74+'6.ศรีเชียงใหม่ รด,คชจ1เดือน&gt;แผน'!I74+'7.สระใคร รด,คชจ1เดือน&gt;แผน'!I74+'8.สังคม'!I74+'9.ท่าบ่อ'!I74</f>
        <v>0</v>
      </c>
      <c r="J74" s="110">
        <f>+'1.หนองคาย'!J74+'2.เฝ้าไร่ รด,คชจ1เดือน&gt;แผน'!J74+'3.โพธิ์ตาก รด,คชจ1เดือน&gt;แผน'!J74+'4.โพนพิสัย'!J74+'5.รัตนวาปี'!J74+'6.ศรีเชียงใหม่ รด,คชจ1เดือน&gt;แผน'!J74+'7.สระใคร รด,คชจ1เดือน&gt;แผน'!J74+'8.สังคม'!J74+'9.ท่าบ่อ'!J74</f>
        <v>0</v>
      </c>
      <c r="K74" s="110">
        <f>+'1.หนองคาย'!K74+'2.เฝ้าไร่ รด,คชจ1เดือน&gt;แผน'!K74+'3.โพธิ์ตาก รด,คชจ1เดือน&gt;แผน'!K74+'4.โพนพิสัย'!K74+'5.รัตนวาปี'!K74+'6.ศรีเชียงใหม่ รด,คชจ1เดือน&gt;แผน'!K74+'7.สระใคร รด,คชจ1เดือน&gt;แผน'!K74+'8.สังคม'!K74+'9.ท่าบ่อ'!K74</f>
        <v>0</v>
      </c>
      <c r="L74" s="110">
        <f>+'1.หนองคาย'!L74+'2.เฝ้าไร่ รด,คชจ1เดือน&gt;แผน'!L74+'3.โพธิ์ตาก รด,คชจ1เดือน&gt;แผน'!L74+'4.โพนพิสัย'!L74+'5.รัตนวาปี'!L74+'6.ศรีเชียงใหม่ รด,คชจ1เดือน&gt;แผน'!L74+'7.สระใคร รด,คชจ1เดือน&gt;แผน'!L74+'8.สังคม'!L74+'9.ท่าบ่อ'!L74</f>
        <v>0</v>
      </c>
      <c r="M74" s="110">
        <f>+'1.หนองคาย'!M74+'2.เฝ้าไร่ รด,คชจ1เดือน&gt;แผน'!M74+'3.โพธิ์ตาก รด,คชจ1เดือน&gt;แผน'!M74+'4.โพนพิสัย'!M74+'5.รัตนวาปี'!M74+'6.ศรีเชียงใหม่ รด,คชจ1เดือน&gt;แผน'!M74+'7.สระใคร รด,คชจ1เดือน&gt;แผน'!M74+'8.สังคม'!M74+'9.ท่าบ่อ'!M74</f>
        <v>0</v>
      </c>
      <c r="N74" s="110">
        <f>+'1.หนองคาย'!N74+'2.เฝ้าไร่ รด,คชจ1เดือน&gt;แผน'!N74+'3.โพธิ์ตาก รด,คชจ1เดือน&gt;แผน'!N74+'4.โพนพิสัย'!N74+'5.รัตนวาปี'!N74+'6.ศรีเชียงใหม่ รด,คชจ1เดือน&gt;แผน'!N74+'7.สระใคร รด,คชจ1เดือน&gt;แผน'!N74+'8.สังคม'!N74+'9.ท่าบ่อ'!N74</f>
        <v>0</v>
      </c>
      <c r="O74" s="110">
        <f>+'1.หนองคาย'!O74+'2.เฝ้าไร่ รด,คชจ1เดือน&gt;แผน'!O74+'3.โพธิ์ตาก รด,คชจ1เดือน&gt;แผน'!O74+'4.โพนพิสัย'!O74+'5.รัตนวาปี'!O74+'6.ศรีเชียงใหม่ รด,คชจ1เดือน&gt;แผน'!O74+'7.สระใคร รด,คชจ1เดือน&gt;แผน'!O74+'8.สังคม'!O74+'9.ท่าบ่อ'!O74</f>
        <v>0</v>
      </c>
      <c r="P74" s="110">
        <f>+'1.หนองคาย'!P74+'2.เฝ้าไร่ รด,คชจ1เดือน&gt;แผน'!P74+'3.โพธิ์ตาก รด,คชจ1เดือน&gt;แผน'!P74+'4.โพนพิสัย'!P74+'5.รัตนวาปี'!P74+'6.ศรีเชียงใหม่ รด,คชจ1เดือน&gt;แผน'!P74+'7.สระใคร รด,คชจ1เดือน&gt;แผน'!P74+'8.สังคม'!P74+'9.ท่าบ่อ'!P74</f>
        <v>0</v>
      </c>
      <c r="Q74" s="110">
        <f>+'1.หนองคาย'!Q74+'2.เฝ้าไร่ รด,คชจ1เดือน&gt;แผน'!Q74+'3.โพธิ์ตาก รด,คชจ1เดือน&gt;แผน'!Q74+'4.โพนพิสัย'!Q74+'5.รัตนวาปี'!Q74+'6.ศรีเชียงใหม่ รด,คชจ1เดือน&gt;แผน'!Q74+'7.สระใคร รด,คชจ1เดือน&gt;แผน'!Q74+'8.สังคม'!Q74+'9.ท่าบ่อ'!Q74</f>
        <v>0</v>
      </c>
      <c r="R74" s="110">
        <f>+'1.หนองคาย'!R74+'2.เฝ้าไร่ รด,คชจ1เดือน&gt;แผน'!R74+'3.โพธิ์ตาก รด,คชจ1เดือน&gt;แผน'!R74+'4.โพนพิสัย'!R74+'5.รัตนวาปี'!R74+'6.ศรีเชียงใหม่ รด,คชจ1เดือน&gt;แผน'!R74+'7.สระใคร รด,คชจ1เดือน&gt;แผน'!R74+'8.สังคม'!R74+'9.ท่าบ่อ'!R74</f>
        <v>0</v>
      </c>
      <c r="S74" s="110">
        <f>+'1.หนองคาย'!S74+'2.เฝ้าไร่ รด,คชจ1เดือน&gt;แผน'!S74+'3.โพธิ์ตาก รด,คชจ1เดือน&gt;แผน'!S74+'4.โพนพิสัย'!S74+'5.รัตนวาปี'!S74+'6.ศรีเชียงใหม่ รด,คชจ1เดือน&gt;แผน'!S74+'7.สระใคร รด,คชจ1เดือน&gt;แผน'!S74+'8.สังคม'!S74+'9.ท่าบ่อ'!S74</f>
        <v>0</v>
      </c>
      <c r="T74" s="110">
        <f>+'1.หนองคาย'!T74+'2.เฝ้าไร่ รด,คชจ1เดือน&gt;แผน'!T74+'3.โพธิ์ตาก รด,คชจ1เดือน&gt;แผน'!T74+'4.โพนพิสัย'!T74+'5.รัตนวาปี'!T74+'6.ศรีเชียงใหม่ รด,คชจ1เดือน&gt;แผน'!T74+'7.สระใคร รด,คชจ1เดือน&gt;แผน'!T74+'8.สังคม'!T74+'9.ท่าบ่อ'!T74</f>
        <v>0</v>
      </c>
      <c r="U74" s="110">
        <f>+'1.หนองคาย'!U74+'2.เฝ้าไร่ รด,คชจ1เดือน&gt;แผน'!U74+'3.โพธิ์ตาก รด,คชจ1เดือน&gt;แผน'!U74+'4.โพนพิสัย'!U74+'5.รัตนวาปี'!U74+'6.ศรีเชียงใหม่ รด,คชจ1เดือน&gt;แผน'!U74+'7.สระใคร รด,คชจ1เดือน&gt;แผน'!U74+'8.สังคม'!U74+'9.ท่าบ่อ'!U74</f>
        <v>0</v>
      </c>
      <c r="V74" s="110">
        <f>+'1.หนองคาย'!V74+'2.เฝ้าไร่ รด,คชจ1เดือน&gt;แผน'!V74+'3.โพธิ์ตาก รด,คชจ1เดือน&gt;แผน'!V74+'4.โพนพิสัย'!V74+'5.รัตนวาปี'!V74+'6.ศรีเชียงใหม่ รด,คชจ1เดือน&gt;แผน'!V74+'7.สระใคร รด,คชจ1เดือน&gt;แผน'!V74+'8.สังคม'!V74+'9.ท่าบ่อ'!V74</f>
        <v>0</v>
      </c>
      <c r="W74" s="110">
        <f>+'1.หนองคาย'!W74+'2.เฝ้าไร่ รด,คชจ1เดือน&gt;แผน'!W74+'3.โพธิ์ตาก รด,คชจ1เดือน&gt;แผน'!W74+'4.โพนพิสัย'!W74+'5.รัตนวาปี'!W74+'6.ศรีเชียงใหม่ รด,คชจ1เดือน&gt;แผน'!W74+'7.สระใคร รด,คชจ1เดือน&gt;แผน'!W74+'8.สังคม'!W74+'9.ท่าบ่อ'!W74</f>
        <v>0</v>
      </c>
      <c r="X74" s="110">
        <f>+'1.หนองคาย'!X74+'2.เฝ้าไร่ รด,คชจ1เดือน&gt;แผน'!X74+'3.โพธิ์ตาก รด,คชจ1เดือน&gt;แผน'!X74+'4.โพนพิสัย'!X74+'5.รัตนวาปี'!X74+'6.ศรีเชียงใหม่ รด,คชจ1เดือน&gt;แผน'!X74+'7.สระใคร รด,คชจ1เดือน&gt;แผน'!X74+'8.สังคม'!X74+'9.ท่าบ่อ'!X74</f>
        <v>0</v>
      </c>
      <c r="Y74" s="110">
        <f>+'1.หนองคาย'!Y74+'2.เฝ้าไร่ รด,คชจ1เดือน&gt;แผน'!Y74+'3.โพธิ์ตาก รด,คชจ1เดือน&gt;แผน'!Y74+'4.โพนพิสัย'!Y74+'5.รัตนวาปี'!Y74+'6.ศรีเชียงใหม่ รด,คชจ1เดือน&gt;แผน'!Y74+'7.สระใคร รด,คชจ1เดือน&gt;แผน'!Y74+'8.สังคม'!Y74+'9.ท่าบ่อ'!Y74</f>
        <v>0</v>
      </c>
      <c r="Z74" s="110">
        <f>+'1.หนองคาย'!Z74+'2.เฝ้าไร่ รด,คชจ1เดือน&gt;แผน'!Z74+'3.โพธิ์ตาก รด,คชจ1เดือน&gt;แผน'!Z74+'4.โพนพิสัย'!Z74+'5.รัตนวาปี'!Z74+'6.ศรีเชียงใหม่ รด,คชจ1เดือน&gt;แผน'!Z74+'7.สระใคร รด,คชจ1เดือน&gt;แผน'!Z74+'8.สังคม'!Z74+'9.ท่าบ่อ'!Z74</f>
        <v>0</v>
      </c>
      <c r="AA74" s="110">
        <f>+'1.หนองคาย'!AA74+'2.เฝ้าไร่ รด,คชจ1เดือน&gt;แผน'!AA74+'3.โพธิ์ตาก รด,คชจ1เดือน&gt;แผน'!AA74+'4.โพนพิสัย'!AA74+'5.รัตนวาปี'!AA74+'6.ศรีเชียงใหม่ รด,คชจ1เดือน&gt;แผน'!AA74+'7.สระใคร รด,คชจ1เดือน&gt;แผน'!AA74+'8.สังคม'!AA74+'9.ท่าบ่อ'!AA74</f>
        <v>0</v>
      </c>
      <c r="AB74" s="110">
        <f>+'1.หนองคาย'!AB74+'2.เฝ้าไร่ รด,คชจ1เดือน&gt;แผน'!AB74+'3.โพธิ์ตาก รด,คชจ1เดือน&gt;แผน'!AB74+'4.โพนพิสัย'!AB74+'5.รัตนวาปี'!AB74+'6.ศรีเชียงใหม่ รด,คชจ1เดือน&gt;แผน'!AB74+'7.สระใคร รด,คชจ1เดือน&gt;แผน'!AB74+'8.สังคม'!AB74+'9.ท่าบ่อ'!AB74</f>
        <v>0</v>
      </c>
      <c r="AC74" s="110">
        <f>+'1.หนองคาย'!AC74+'2.เฝ้าไร่ รด,คชจ1เดือน&gt;แผน'!AC74+'3.โพธิ์ตาก รด,คชจ1เดือน&gt;แผน'!AC74+'4.โพนพิสัย'!AC74+'5.รัตนวาปี'!AC74+'6.ศรีเชียงใหม่ รด,คชจ1เดือน&gt;แผน'!AC74+'7.สระใคร รด,คชจ1เดือน&gt;แผน'!AC74+'8.สังคม'!AC74+'9.ท่าบ่อ'!AC74</f>
        <v>0</v>
      </c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f>+'1.หนองคาย'!E75+'2.เฝ้าไร่ รด,คชจ1เดือน&gt;แผน'!E75+'3.โพธิ์ตาก รด,คชจ1เดือน&gt;แผน'!E75+'4.โพนพิสัย'!E75+'5.รัตนวาปี'!E75+'6.ศรีเชียงใหม่ รด,คชจ1เดือน&gt;แผน'!E75+'7.สระใคร รด,คชจ1เดือน&gt;แผน'!E75+'8.สังคม'!E75+'9.ท่าบ่อ'!E75</f>
        <v>67316049.531499997</v>
      </c>
      <c r="F75" s="110">
        <f>+'1.หนองคาย'!F75+'2.เฝ้าไร่ รด,คชจ1เดือน&gt;แผน'!F75+'3.โพธิ์ตาก รด,คชจ1เดือน&gt;แผน'!F75+'4.โพนพิสัย'!F75+'5.รัตนวาปี'!F75+'6.ศรีเชียงใหม่ รด,คชจ1เดือน&gt;แผน'!F75+'7.สระใคร รด,คชจ1เดือน&gt;แผน'!F75+'8.สังคม'!F75+'9.ท่าบ่อ'!F75</f>
        <v>829524.13</v>
      </c>
      <c r="G75" s="110">
        <f>+'1.หนองคาย'!G75+'2.เฝ้าไร่ รด,คชจ1เดือน&gt;แผน'!G75+'3.โพธิ์ตาก รด,คชจ1เดือน&gt;แผน'!G75+'4.โพนพิสัย'!G75+'5.รัตนวาปี'!G75+'6.ศรีเชียงใหม่ รด,คชจ1เดือน&gt;แผน'!G75+'7.สระใคร รด,คชจ1เดือน&gt;แผน'!G75+'8.สังคม'!G75+'9.ท่าบ่อ'!G75</f>
        <v>7785074.2000000002</v>
      </c>
      <c r="H75" s="110">
        <f>+'1.หนองคาย'!H75+'2.เฝ้าไร่ รด,คชจ1เดือน&gt;แผน'!H75+'3.โพธิ์ตาก รด,คชจ1เดือน&gt;แผน'!H75+'4.โพนพิสัย'!H75+'5.รัตนวาปี'!H75+'6.ศรีเชียงใหม่ รด,คชจ1เดือน&gt;แผน'!H75+'7.สระใคร รด,คชจ1เดือน&gt;แผน'!H75+'8.สังคม'!H75+'9.ท่าบ่อ'!H75</f>
        <v>0</v>
      </c>
      <c r="I75" s="110">
        <f>+'1.หนองคาย'!I75+'2.เฝ้าไร่ รด,คชจ1เดือน&gt;แผน'!I75+'3.โพธิ์ตาก รด,คชจ1เดือน&gt;แผน'!I75+'4.โพนพิสัย'!I75+'5.รัตนวาปี'!I75+'6.ศรีเชียงใหม่ รด,คชจ1เดือน&gt;แผน'!I75+'7.สระใคร รด,คชจ1เดือน&gt;แผน'!I75+'8.สังคม'!I75+'9.ท่าบ่อ'!I75</f>
        <v>0</v>
      </c>
      <c r="J75" s="110">
        <f>+'1.หนองคาย'!J75+'2.เฝ้าไร่ รด,คชจ1เดือน&gt;แผน'!J75+'3.โพธิ์ตาก รด,คชจ1เดือน&gt;แผน'!J75+'4.โพนพิสัย'!J75+'5.รัตนวาปี'!J75+'6.ศรีเชียงใหม่ รด,คชจ1เดือน&gt;แผน'!J75+'7.สระใคร รด,คชจ1เดือน&gt;แผน'!J75+'8.สังคม'!J75+'9.ท่าบ่อ'!J75</f>
        <v>0</v>
      </c>
      <c r="K75" s="110">
        <f>+'1.หนองคาย'!K75+'2.เฝ้าไร่ รด,คชจ1เดือน&gt;แผน'!K75+'3.โพธิ์ตาก รด,คชจ1เดือน&gt;แผน'!K75+'4.โพนพิสัย'!K75+'5.รัตนวาปี'!K75+'6.ศรีเชียงใหม่ รด,คชจ1เดือน&gt;แผน'!K75+'7.สระใคร รด,คชจ1เดือน&gt;แผน'!K75+'8.สังคม'!K75+'9.ท่าบ่อ'!K75</f>
        <v>0</v>
      </c>
      <c r="L75" s="110">
        <f>+'1.หนองคาย'!L75+'2.เฝ้าไร่ รด,คชจ1เดือน&gt;แผน'!L75+'3.โพธิ์ตาก รด,คชจ1เดือน&gt;แผน'!L75+'4.โพนพิสัย'!L75+'5.รัตนวาปี'!L75+'6.ศรีเชียงใหม่ รด,คชจ1เดือน&gt;แผน'!L75+'7.สระใคร รด,คชจ1เดือน&gt;แผน'!L75+'8.สังคม'!L75+'9.ท่าบ่อ'!L75</f>
        <v>0</v>
      </c>
      <c r="M75" s="110">
        <f>+'1.หนองคาย'!M75+'2.เฝ้าไร่ รด,คชจ1เดือน&gt;แผน'!M75+'3.โพธิ์ตาก รด,คชจ1เดือน&gt;แผน'!M75+'4.โพนพิสัย'!M75+'5.รัตนวาปี'!M75+'6.ศรีเชียงใหม่ รด,คชจ1เดือน&gt;แผน'!M75+'7.สระใคร รด,คชจ1เดือน&gt;แผน'!M75+'8.สังคม'!M75+'9.ท่าบ่อ'!M75</f>
        <v>0</v>
      </c>
      <c r="N75" s="110">
        <f>+'1.หนองคาย'!N75+'2.เฝ้าไร่ รด,คชจ1เดือน&gt;แผน'!N75+'3.โพธิ์ตาก รด,คชจ1เดือน&gt;แผน'!N75+'4.โพนพิสัย'!N75+'5.รัตนวาปี'!N75+'6.ศรีเชียงใหม่ รด,คชจ1เดือน&gt;แผน'!N75+'7.สระใคร รด,คชจ1เดือน&gt;แผน'!N75+'8.สังคม'!N75+'9.ท่าบ่อ'!N75</f>
        <v>0</v>
      </c>
      <c r="O75" s="110">
        <f>+'1.หนองคาย'!O75+'2.เฝ้าไร่ รด,คชจ1เดือน&gt;แผน'!O75+'3.โพธิ์ตาก รด,คชจ1เดือน&gt;แผน'!O75+'4.โพนพิสัย'!O75+'5.รัตนวาปี'!O75+'6.ศรีเชียงใหม่ รด,คชจ1เดือน&gt;แผน'!O75+'7.สระใคร รด,คชจ1เดือน&gt;แผน'!O75+'8.สังคม'!O75+'9.ท่าบ่อ'!O75</f>
        <v>0</v>
      </c>
      <c r="P75" s="110">
        <f>+'1.หนองคาย'!P75+'2.เฝ้าไร่ รด,คชจ1เดือน&gt;แผน'!P75+'3.โพธิ์ตาก รด,คชจ1เดือน&gt;แผน'!P75+'4.โพนพิสัย'!P75+'5.รัตนวาปี'!P75+'6.ศรีเชียงใหม่ รด,คชจ1เดือน&gt;แผน'!P75+'7.สระใคร รด,คชจ1เดือน&gt;แผน'!P75+'8.สังคม'!P75+'9.ท่าบ่อ'!P75</f>
        <v>0</v>
      </c>
      <c r="Q75" s="110">
        <f>+'1.หนองคาย'!Q75+'2.เฝ้าไร่ รด,คชจ1เดือน&gt;แผน'!Q75+'3.โพธิ์ตาก รด,คชจ1เดือน&gt;แผน'!Q75+'4.โพนพิสัย'!Q75+'5.รัตนวาปี'!Q75+'6.ศรีเชียงใหม่ รด,คชจ1เดือน&gt;แผน'!Q75+'7.สระใคร รด,คชจ1เดือน&gt;แผน'!Q75+'8.สังคม'!Q75+'9.ท่าบ่อ'!Q75</f>
        <v>0</v>
      </c>
      <c r="R75" s="110">
        <f>+'1.หนองคาย'!R75+'2.เฝ้าไร่ รด,คชจ1เดือน&gt;แผน'!R75+'3.โพธิ์ตาก รด,คชจ1เดือน&gt;แผน'!R75+'4.โพนพิสัย'!R75+'5.รัตนวาปี'!R75+'6.ศรีเชียงใหม่ รด,คชจ1เดือน&gt;แผน'!R75+'7.สระใคร รด,คชจ1เดือน&gt;แผน'!R75+'8.สังคม'!R75+'9.ท่าบ่อ'!R75</f>
        <v>0</v>
      </c>
      <c r="S75" s="110">
        <f>+'1.หนองคาย'!S75+'2.เฝ้าไร่ รด,คชจ1เดือน&gt;แผน'!S75+'3.โพธิ์ตาก รด,คชจ1เดือน&gt;แผน'!S75+'4.โพนพิสัย'!S75+'5.รัตนวาปี'!S75+'6.ศรีเชียงใหม่ รด,คชจ1เดือน&gt;แผน'!S75+'7.สระใคร รด,คชจ1เดือน&gt;แผน'!S75+'8.สังคม'!S75+'9.ท่าบ่อ'!S75</f>
        <v>0</v>
      </c>
      <c r="T75" s="110">
        <f>+'1.หนองคาย'!T75+'2.เฝ้าไร่ รด,คชจ1เดือน&gt;แผน'!T75+'3.โพธิ์ตาก รด,คชจ1เดือน&gt;แผน'!T75+'4.โพนพิสัย'!T75+'5.รัตนวาปี'!T75+'6.ศรีเชียงใหม่ รด,คชจ1เดือน&gt;แผน'!T75+'7.สระใคร รด,คชจ1เดือน&gt;แผน'!T75+'8.สังคม'!T75+'9.ท่าบ่อ'!T75</f>
        <v>0</v>
      </c>
      <c r="U75" s="110">
        <f>+'1.หนองคาย'!U75+'2.เฝ้าไร่ รด,คชจ1เดือน&gt;แผน'!U75+'3.โพธิ์ตาก รด,คชจ1เดือน&gt;แผน'!U75+'4.โพนพิสัย'!U75+'5.รัตนวาปี'!U75+'6.ศรีเชียงใหม่ รด,คชจ1เดือน&gt;แผน'!U75+'7.สระใคร รด,คชจ1เดือน&gt;แผน'!U75+'8.สังคม'!U75+'9.ท่าบ่อ'!U75</f>
        <v>0</v>
      </c>
      <c r="V75" s="110">
        <f>+'1.หนองคาย'!V75+'2.เฝ้าไร่ รด,คชจ1เดือน&gt;แผน'!V75+'3.โพธิ์ตาก รด,คชจ1เดือน&gt;แผน'!V75+'4.โพนพิสัย'!V75+'5.รัตนวาปี'!V75+'6.ศรีเชียงใหม่ รด,คชจ1เดือน&gt;แผน'!V75+'7.สระใคร รด,คชจ1เดือน&gt;แผน'!V75+'8.สังคม'!V75+'9.ท่าบ่อ'!V75</f>
        <v>0</v>
      </c>
      <c r="W75" s="110">
        <f>+'1.หนองคาย'!W75+'2.เฝ้าไร่ รด,คชจ1เดือน&gt;แผน'!W75+'3.โพธิ์ตาก รด,คชจ1เดือน&gt;แผน'!W75+'4.โพนพิสัย'!W75+'5.รัตนวาปี'!W75+'6.ศรีเชียงใหม่ รด,คชจ1เดือน&gt;แผน'!W75+'7.สระใคร รด,คชจ1เดือน&gt;แผน'!W75+'8.สังคม'!W75+'9.ท่าบ่อ'!W75</f>
        <v>0</v>
      </c>
      <c r="X75" s="110">
        <f>+'1.หนองคาย'!X75+'2.เฝ้าไร่ รด,คชจ1เดือน&gt;แผน'!X75+'3.โพธิ์ตาก รด,คชจ1เดือน&gt;แผน'!X75+'4.โพนพิสัย'!X75+'5.รัตนวาปี'!X75+'6.ศรีเชียงใหม่ รด,คชจ1เดือน&gt;แผน'!X75+'7.สระใคร รด,คชจ1เดือน&gt;แผน'!X75+'8.สังคม'!X75+'9.ท่าบ่อ'!X75</f>
        <v>0</v>
      </c>
      <c r="Y75" s="110">
        <f>+'1.หนองคาย'!Y75+'2.เฝ้าไร่ รด,คชจ1เดือน&gt;แผน'!Y75+'3.โพธิ์ตาก รด,คชจ1เดือน&gt;แผน'!Y75+'4.โพนพิสัย'!Y75+'5.รัตนวาปี'!Y75+'6.ศรีเชียงใหม่ รด,คชจ1เดือน&gt;แผน'!Y75+'7.สระใคร รด,คชจ1เดือน&gt;แผน'!Y75+'8.สังคม'!Y75+'9.ท่าบ่อ'!Y75</f>
        <v>0</v>
      </c>
      <c r="Z75" s="110">
        <f>+'1.หนองคาย'!Z75+'2.เฝ้าไร่ รด,คชจ1เดือน&gt;แผน'!Z75+'3.โพธิ์ตาก รด,คชจ1เดือน&gt;แผน'!Z75+'4.โพนพิสัย'!Z75+'5.รัตนวาปี'!Z75+'6.ศรีเชียงใหม่ รด,คชจ1เดือน&gt;แผน'!Z75+'7.สระใคร รด,คชจ1เดือน&gt;แผน'!Z75+'8.สังคม'!Z75+'9.ท่าบ่อ'!Z75</f>
        <v>0</v>
      </c>
      <c r="AA75" s="110">
        <f>+'1.หนองคาย'!AA75+'2.เฝ้าไร่ รด,คชจ1เดือน&gt;แผน'!AA75+'3.โพธิ์ตาก รด,คชจ1เดือน&gt;แผน'!AA75+'4.โพนพิสัย'!AA75+'5.รัตนวาปี'!AA75+'6.ศรีเชียงใหม่ รด,คชจ1เดือน&gt;แผน'!AA75+'7.สระใคร รด,คชจ1เดือน&gt;แผน'!AA75+'8.สังคม'!AA75+'9.ท่าบ่อ'!AA75</f>
        <v>0</v>
      </c>
      <c r="AB75" s="110">
        <f>+'1.หนองคาย'!AB75+'2.เฝ้าไร่ รด,คชจ1เดือน&gt;แผน'!AB75+'3.โพธิ์ตาก รด,คชจ1เดือน&gt;แผน'!AB75+'4.โพนพิสัย'!AB75+'5.รัตนวาปี'!AB75+'6.ศรีเชียงใหม่ รด,คชจ1เดือน&gt;แผน'!AB75+'7.สระใคร รด,คชจ1เดือน&gt;แผน'!AB75+'8.สังคม'!AB75+'9.ท่าบ่อ'!AB75</f>
        <v>0</v>
      </c>
      <c r="AC75" s="110">
        <f>+'1.หนองคาย'!AC75+'2.เฝ้าไร่ รด,คชจ1เดือน&gt;แผน'!AC75+'3.โพธิ์ตาก รด,คชจ1เดือน&gt;แผน'!AC75+'4.โพนพิสัย'!AC75+'5.รัตนวาปี'!AC75+'6.ศรีเชียงใหม่ รด,คชจ1เดือน&gt;แผน'!AC75+'7.สระใคร รด,คชจ1เดือน&gt;แผน'!AC75+'8.สังคม'!AC75+'9.ท่าบ่อ'!AC75</f>
        <v>0</v>
      </c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f>+'1.หนองคาย'!E77+'2.เฝ้าไร่ รด,คชจ1เดือน&gt;แผน'!E77+'3.โพธิ์ตาก รด,คชจ1เดือน&gt;แผน'!E77+'4.โพนพิสัย'!E77+'5.รัตนวาปี'!E77+'6.ศรีเชียงใหม่ รด,คชจ1เดือน&gt;แผน'!E77+'7.สระใคร รด,คชจ1เดือน&gt;แผน'!E77+'8.สังคม'!E77+'9.ท่าบ่อ'!E77</f>
        <v>0</v>
      </c>
      <c r="F77" s="110">
        <f>+'1.หนองคาย'!F77+'2.เฝ้าไร่ รด,คชจ1เดือน&gt;แผน'!F77+'3.โพธิ์ตาก รด,คชจ1เดือน&gt;แผน'!F77+'4.โพนพิสัย'!F77+'5.รัตนวาปี'!F77+'6.ศรีเชียงใหม่ รด,คชจ1เดือน&gt;แผน'!F77+'7.สระใคร รด,คชจ1เดือน&gt;แผน'!F77+'8.สังคม'!F77+'9.ท่าบ่อ'!F77</f>
        <v>0</v>
      </c>
      <c r="G77" s="110">
        <f>+'1.หนองคาย'!G77+'2.เฝ้าไร่ รด,คชจ1เดือน&gt;แผน'!G77+'3.โพธิ์ตาก รด,คชจ1เดือน&gt;แผน'!G77+'4.โพนพิสัย'!G77+'5.รัตนวาปี'!G77+'6.ศรีเชียงใหม่ รด,คชจ1เดือน&gt;แผน'!G77+'7.สระใคร รด,คชจ1เดือน&gt;แผน'!G77+'8.สังคม'!G77+'9.ท่าบ่อ'!G77</f>
        <v>0</v>
      </c>
      <c r="H77" s="110">
        <f>+'1.หนองคาย'!H77+'2.เฝ้าไร่ รด,คชจ1เดือน&gt;แผน'!H77+'3.โพธิ์ตาก รด,คชจ1เดือน&gt;แผน'!H77+'4.โพนพิสัย'!H77+'5.รัตนวาปี'!H77+'6.ศรีเชียงใหม่ รด,คชจ1เดือน&gt;แผน'!H77+'7.สระใคร รด,คชจ1เดือน&gt;แผน'!H77+'8.สังคม'!H77+'9.ท่าบ่อ'!H77</f>
        <v>0</v>
      </c>
      <c r="I77" s="110">
        <f>+'1.หนองคาย'!I77+'2.เฝ้าไร่ รด,คชจ1เดือน&gt;แผน'!I77+'3.โพธิ์ตาก รด,คชจ1เดือน&gt;แผน'!I77+'4.โพนพิสัย'!I77+'5.รัตนวาปี'!I77+'6.ศรีเชียงใหม่ รด,คชจ1เดือน&gt;แผน'!I77+'7.สระใคร รด,คชจ1เดือน&gt;แผน'!I77+'8.สังคม'!I77+'9.ท่าบ่อ'!I77</f>
        <v>0</v>
      </c>
      <c r="J77" s="110">
        <f>+'1.หนองคาย'!J77+'2.เฝ้าไร่ รด,คชจ1เดือน&gt;แผน'!J77+'3.โพธิ์ตาก รด,คชจ1เดือน&gt;แผน'!J77+'4.โพนพิสัย'!J77+'5.รัตนวาปี'!J77+'6.ศรีเชียงใหม่ รด,คชจ1เดือน&gt;แผน'!J77+'7.สระใคร รด,คชจ1เดือน&gt;แผน'!J77+'8.สังคม'!J77+'9.ท่าบ่อ'!J77</f>
        <v>0</v>
      </c>
      <c r="K77" s="110">
        <f>+'1.หนองคาย'!K77+'2.เฝ้าไร่ รด,คชจ1เดือน&gt;แผน'!K77+'3.โพธิ์ตาก รด,คชจ1เดือน&gt;แผน'!K77+'4.โพนพิสัย'!K77+'5.รัตนวาปี'!K77+'6.ศรีเชียงใหม่ รด,คชจ1เดือน&gt;แผน'!K77+'7.สระใคร รด,คชจ1เดือน&gt;แผน'!K77+'8.สังคม'!K77+'9.ท่าบ่อ'!K77</f>
        <v>0</v>
      </c>
      <c r="L77" s="110">
        <f>+'1.หนองคาย'!L77+'2.เฝ้าไร่ รด,คชจ1เดือน&gt;แผน'!L77+'3.โพธิ์ตาก รด,คชจ1เดือน&gt;แผน'!L77+'4.โพนพิสัย'!L77+'5.รัตนวาปี'!L77+'6.ศรีเชียงใหม่ รด,คชจ1เดือน&gt;แผน'!L77+'7.สระใคร รด,คชจ1เดือน&gt;แผน'!L77+'8.สังคม'!L77+'9.ท่าบ่อ'!L77</f>
        <v>0</v>
      </c>
      <c r="M77" s="110">
        <f>+'1.หนองคาย'!M77+'2.เฝ้าไร่ รด,คชจ1เดือน&gt;แผน'!M77+'3.โพธิ์ตาก รด,คชจ1เดือน&gt;แผน'!M77+'4.โพนพิสัย'!M77+'5.รัตนวาปี'!M77+'6.ศรีเชียงใหม่ รด,คชจ1เดือน&gt;แผน'!M77+'7.สระใคร รด,คชจ1เดือน&gt;แผน'!M77+'8.สังคม'!M77+'9.ท่าบ่อ'!M77</f>
        <v>0</v>
      </c>
      <c r="N77" s="110">
        <f>+'1.หนองคาย'!N77+'2.เฝ้าไร่ รด,คชจ1เดือน&gt;แผน'!N77+'3.โพธิ์ตาก รด,คชจ1เดือน&gt;แผน'!N77+'4.โพนพิสัย'!N77+'5.รัตนวาปี'!N77+'6.ศรีเชียงใหม่ รด,คชจ1เดือน&gt;แผน'!N77+'7.สระใคร รด,คชจ1เดือน&gt;แผน'!N77+'8.สังคม'!N77+'9.ท่าบ่อ'!N77</f>
        <v>0</v>
      </c>
      <c r="O77" s="110">
        <f>+'1.หนองคาย'!O77+'2.เฝ้าไร่ รด,คชจ1เดือน&gt;แผน'!O77+'3.โพธิ์ตาก รด,คชจ1เดือน&gt;แผน'!O77+'4.โพนพิสัย'!O77+'5.รัตนวาปี'!O77+'6.ศรีเชียงใหม่ รด,คชจ1เดือน&gt;แผน'!O77+'7.สระใคร รด,คชจ1เดือน&gt;แผน'!O77+'8.สังคม'!O77+'9.ท่าบ่อ'!O77</f>
        <v>0</v>
      </c>
      <c r="P77" s="110">
        <f>+'1.หนองคาย'!P77+'2.เฝ้าไร่ รด,คชจ1เดือน&gt;แผน'!P77+'3.โพธิ์ตาก รด,คชจ1เดือน&gt;แผน'!P77+'4.โพนพิสัย'!P77+'5.รัตนวาปี'!P77+'6.ศรีเชียงใหม่ รด,คชจ1เดือน&gt;แผน'!P77+'7.สระใคร รด,คชจ1เดือน&gt;แผน'!P77+'8.สังคม'!P77+'9.ท่าบ่อ'!P77</f>
        <v>0</v>
      </c>
      <c r="Q77" s="110">
        <f>+'1.หนองคาย'!Q77+'2.เฝ้าไร่ รด,คชจ1เดือน&gt;แผน'!Q77+'3.โพธิ์ตาก รด,คชจ1เดือน&gt;แผน'!Q77+'4.โพนพิสัย'!Q77+'5.รัตนวาปี'!Q77+'6.ศรีเชียงใหม่ รด,คชจ1เดือน&gt;แผน'!Q77+'7.สระใคร รด,คชจ1เดือน&gt;แผน'!Q77+'8.สังคม'!Q77+'9.ท่าบ่อ'!Q77</f>
        <v>0</v>
      </c>
      <c r="R77" s="110">
        <f>+'1.หนองคาย'!R77+'2.เฝ้าไร่ รด,คชจ1เดือน&gt;แผน'!R77+'3.โพธิ์ตาก รด,คชจ1เดือน&gt;แผน'!R77+'4.โพนพิสัย'!R77+'5.รัตนวาปี'!R77+'6.ศรีเชียงใหม่ รด,คชจ1เดือน&gt;แผน'!R77+'7.สระใคร รด,คชจ1เดือน&gt;แผน'!R77+'8.สังคม'!R77+'9.ท่าบ่อ'!R77</f>
        <v>0</v>
      </c>
      <c r="S77" s="110">
        <f>+'1.หนองคาย'!S77+'2.เฝ้าไร่ รด,คชจ1เดือน&gt;แผน'!S77+'3.โพธิ์ตาก รด,คชจ1เดือน&gt;แผน'!S77+'4.โพนพิสัย'!S77+'5.รัตนวาปี'!S77+'6.ศรีเชียงใหม่ รด,คชจ1เดือน&gt;แผน'!S77+'7.สระใคร รด,คชจ1เดือน&gt;แผน'!S77+'8.สังคม'!S77+'9.ท่าบ่อ'!S77</f>
        <v>0</v>
      </c>
      <c r="T77" s="110">
        <f>+'1.หนองคาย'!T77+'2.เฝ้าไร่ รด,คชจ1เดือน&gt;แผน'!T77+'3.โพธิ์ตาก รด,คชจ1เดือน&gt;แผน'!T77+'4.โพนพิสัย'!T77+'5.รัตนวาปี'!T77+'6.ศรีเชียงใหม่ รด,คชจ1เดือน&gt;แผน'!T77+'7.สระใคร รด,คชจ1เดือน&gt;แผน'!T77+'8.สังคม'!T77+'9.ท่าบ่อ'!T77</f>
        <v>0</v>
      </c>
      <c r="U77" s="110">
        <f>+'1.หนองคาย'!U77+'2.เฝ้าไร่ รด,คชจ1เดือน&gt;แผน'!U77+'3.โพธิ์ตาก รด,คชจ1เดือน&gt;แผน'!U77+'4.โพนพิสัย'!U77+'5.รัตนวาปี'!U77+'6.ศรีเชียงใหม่ รด,คชจ1เดือน&gt;แผน'!U77+'7.สระใคร รด,คชจ1เดือน&gt;แผน'!U77+'8.สังคม'!U77+'9.ท่าบ่อ'!U77</f>
        <v>0</v>
      </c>
      <c r="V77" s="110">
        <f>+'1.หนองคาย'!V77+'2.เฝ้าไร่ รด,คชจ1เดือน&gt;แผน'!V77+'3.โพธิ์ตาก รด,คชจ1เดือน&gt;แผน'!V77+'4.โพนพิสัย'!V77+'5.รัตนวาปี'!V77+'6.ศรีเชียงใหม่ รด,คชจ1เดือน&gt;แผน'!V77+'7.สระใคร รด,คชจ1เดือน&gt;แผน'!V77+'8.สังคม'!V77+'9.ท่าบ่อ'!V77</f>
        <v>0</v>
      </c>
      <c r="W77" s="110">
        <f>+'1.หนองคาย'!W77+'2.เฝ้าไร่ รด,คชจ1เดือน&gt;แผน'!W77+'3.โพธิ์ตาก รด,คชจ1เดือน&gt;แผน'!W77+'4.โพนพิสัย'!W77+'5.รัตนวาปี'!W77+'6.ศรีเชียงใหม่ รด,คชจ1เดือน&gt;แผน'!W77+'7.สระใคร รด,คชจ1เดือน&gt;แผน'!W77+'8.สังคม'!W77+'9.ท่าบ่อ'!W77</f>
        <v>0</v>
      </c>
      <c r="X77" s="110">
        <f>+'1.หนองคาย'!X77+'2.เฝ้าไร่ รด,คชจ1เดือน&gt;แผน'!X77+'3.โพธิ์ตาก รด,คชจ1เดือน&gt;แผน'!X77+'4.โพนพิสัย'!X77+'5.รัตนวาปี'!X77+'6.ศรีเชียงใหม่ รด,คชจ1เดือน&gt;แผน'!X77+'7.สระใคร รด,คชจ1เดือน&gt;แผน'!X77+'8.สังคม'!X77+'9.ท่าบ่อ'!X77</f>
        <v>0</v>
      </c>
      <c r="Y77" s="110">
        <f>+'1.หนองคาย'!Y77+'2.เฝ้าไร่ รด,คชจ1เดือน&gt;แผน'!Y77+'3.โพธิ์ตาก รด,คชจ1เดือน&gt;แผน'!Y77+'4.โพนพิสัย'!Y77+'5.รัตนวาปี'!Y77+'6.ศรีเชียงใหม่ รด,คชจ1เดือน&gt;แผน'!Y77+'7.สระใคร รด,คชจ1เดือน&gt;แผน'!Y77+'8.สังคม'!Y77+'9.ท่าบ่อ'!Y77</f>
        <v>0</v>
      </c>
      <c r="Z77" s="110">
        <f>+'1.หนองคาย'!Z77+'2.เฝ้าไร่ รด,คชจ1เดือน&gt;แผน'!Z77+'3.โพธิ์ตาก รด,คชจ1เดือน&gt;แผน'!Z77+'4.โพนพิสัย'!Z77+'5.รัตนวาปี'!Z77+'6.ศรีเชียงใหม่ รด,คชจ1เดือน&gt;แผน'!Z77+'7.สระใคร รด,คชจ1เดือน&gt;แผน'!Z77+'8.สังคม'!Z77+'9.ท่าบ่อ'!Z77</f>
        <v>0</v>
      </c>
      <c r="AA77" s="110">
        <f>+'1.หนองคาย'!AA77+'2.เฝ้าไร่ รด,คชจ1เดือน&gt;แผน'!AA77+'3.โพธิ์ตาก รด,คชจ1เดือน&gt;แผน'!AA77+'4.โพนพิสัย'!AA77+'5.รัตนวาปี'!AA77+'6.ศรีเชียงใหม่ รด,คชจ1เดือน&gt;แผน'!AA77+'7.สระใคร รด,คชจ1เดือน&gt;แผน'!AA77+'8.สังคม'!AA77+'9.ท่าบ่อ'!AA77</f>
        <v>0</v>
      </c>
      <c r="AB77" s="110">
        <f>+'1.หนองคาย'!AB77+'2.เฝ้าไร่ รด,คชจ1เดือน&gt;แผน'!AB77+'3.โพธิ์ตาก รด,คชจ1เดือน&gt;แผน'!AB77+'4.โพนพิสัย'!AB77+'5.รัตนวาปี'!AB77+'6.ศรีเชียงใหม่ รด,คชจ1เดือน&gt;แผน'!AB77+'7.สระใคร รด,คชจ1เดือน&gt;แผน'!AB77+'8.สังคม'!AB77+'9.ท่าบ่อ'!AB77</f>
        <v>0</v>
      </c>
      <c r="AC77" s="110">
        <f>+'1.หนองคาย'!AC77+'2.เฝ้าไร่ รด,คชจ1เดือน&gt;แผน'!AC77+'3.โพธิ์ตาก รด,คชจ1เดือน&gt;แผน'!AC77+'4.โพนพิสัย'!AC77+'5.รัตนวาปี'!AC77+'6.ศรีเชียงใหม่ รด,คชจ1เดือน&gt;แผน'!AC77+'7.สระใคร รด,คชจ1เดือน&gt;แผน'!AC77+'8.สังคม'!AC77+'9.ท่าบ่อ'!AC77</f>
        <v>0</v>
      </c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f>+'1.หนองคาย'!E78+'2.เฝ้าไร่ รด,คชจ1เดือน&gt;แผน'!E78+'3.โพธิ์ตาก รด,คชจ1เดือน&gt;แผน'!E78+'4.โพนพิสัย'!E78+'5.รัตนวาปี'!E78+'6.ศรีเชียงใหม่ รด,คชจ1เดือน&gt;แผน'!E78+'7.สระใคร รด,คชจ1เดือน&gt;แผน'!E78+'8.สังคม'!E78+'9.ท่าบ่อ'!E78</f>
        <v>586164481.76950002</v>
      </c>
      <c r="F78" s="110">
        <f>+'1.หนองคาย'!F78+'2.เฝ้าไร่ รด,คชจ1เดือน&gt;แผน'!F78+'3.โพธิ์ตาก รด,คชจ1เดือน&gt;แผน'!F78+'4.โพนพิสัย'!F78+'5.รัตนวาปี'!F78+'6.ศรีเชียงใหม่ รด,คชจ1เดือน&gt;แผน'!F78+'7.สระใคร รด,คชจ1เดือน&gt;แผน'!F78+'8.สังคม'!F78+'9.ท่าบ่อ'!F78</f>
        <v>43574729.900000006</v>
      </c>
      <c r="G78" s="110">
        <f>+'1.หนองคาย'!G78+'2.เฝ้าไร่ รด,คชจ1เดือน&gt;แผน'!G78+'3.โพธิ์ตาก รด,คชจ1เดือน&gt;แผน'!G78+'4.โพนพิสัย'!G78+'5.รัตนวาปี'!G78+'6.ศรีเชียงใหม่ รด,คชจ1เดือน&gt;แผน'!G78+'7.สระใคร รด,คชจ1เดือน&gt;แผน'!G78+'8.สังคม'!G78+'9.ท่าบ่อ'!G78</f>
        <v>261644139.16000003</v>
      </c>
      <c r="H78" s="110">
        <f>+'1.หนองคาย'!H78+'2.เฝ้าไร่ รด,คชจ1เดือน&gt;แผน'!H78+'3.โพธิ์ตาก รด,คชจ1เดือน&gt;แผน'!H78+'4.โพนพิสัย'!H78+'5.รัตนวาปี'!H78+'6.ศรีเชียงใหม่ รด,คชจ1เดือน&gt;แผน'!H78+'7.สระใคร รด,คชจ1เดือน&gt;แผน'!H78+'8.สังคม'!H78+'9.ท่าบ่อ'!H78</f>
        <v>0</v>
      </c>
      <c r="I78" s="110">
        <f>+'1.หนองคาย'!I78+'2.เฝ้าไร่ รด,คชจ1เดือน&gt;แผน'!I78+'3.โพธิ์ตาก รด,คชจ1เดือน&gt;แผน'!I78+'4.โพนพิสัย'!I78+'5.รัตนวาปี'!I78+'6.ศรีเชียงใหม่ รด,คชจ1เดือน&gt;แผน'!I78+'7.สระใคร รด,คชจ1เดือน&gt;แผน'!I78+'8.สังคม'!I78+'9.ท่าบ่อ'!I78</f>
        <v>0</v>
      </c>
      <c r="J78" s="110">
        <f>+'1.หนองคาย'!J78+'2.เฝ้าไร่ รด,คชจ1เดือน&gt;แผน'!J78+'3.โพธิ์ตาก รด,คชจ1เดือน&gt;แผน'!J78+'4.โพนพิสัย'!J78+'5.รัตนวาปี'!J78+'6.ศรีเชียงใหม่ รด,คชจ1เดือน&gt;แผน'!J78+'7.สระใคร รด,คชจ1เดือน&gt;แผน'!J78+'8.สังคม'!J78+'9.ท่าบ่อ'!J78</f>
        <v>0</v>
      </c>
      <c r="K78" s="110">
        <f>+'1.หนองคาย'!K78+'2.เฝ้าไร่ รด,คชจ1เดือน&gt;แผน'!K78+'3.โพธิ์ตาก รด,คชจ1เดือน&gt;แผน'!K78+'4.โพนพิสัย'!K78+'5.รัตนวาปี'!K78+'6.ศรีเชียงใหม่ รด,คชจ1เดือน&gt;แผน'!K78+'7.สระใคร รด,คชจ1เดือน&gt;แผน'!K78+'8.สังคม'!K78+'9.ท่าบ่อ'!K78</f>
        <v>0</v>
      </c>
      <c r="L78" s="110">
        <f>+'1.หนองคาย'!L78+'2.เฝ้าไร่ รด,คชจ1เดือน&gt;แผน'!L78+'3.โพธิ์ตาก รด,คชจ1เดือน&gt;แผน'!L78+'4.โพนพิสัย'!L78+'5.รัตนวาปี'!L78+'6.ศรีเชียงใหม่ รด,คชจ1เดือน&gt;แผน'!L78+'7.สระใคร รด,คชจ1เดือน&gt;แผน'!L78+'8.สังคม'!L78+'9.ท่าบ่อ'!L78</f>
        <v>0</v>
      </c>
      <c r="M78" s="110">
        <f>+'1.หนองคาย'!M78+'2.เฝ้าไร่ รด,คชจ1เดือน&gt;แผน'!M78+'3.โพธิ์ตาก รด,คชจ1เดือน&gt;แผน'!M78+'4.โพนพิสัย'!M78+'5.รัตนวาปี'!M78+'6.ศรีเชียงใหม่ รด,คชจ1เดือน&gt;แผน'!M78+'7.สระใคร รด,คชจ1เดือน&gt;แผน'!M78+'8.สังคม'!M78+'9.ท่าบ่อ'!M78</f>
        <v>0</v>
      </c>
      <c r="N78" s="110">
        <f>+'1.หนองคาย'!N78+'2.เฝ้าไร่ รด,คชจ1เดือน&gt;แผน'!N78+'3.โพธิ์ตาก รด,คชจ1เดือน&gt;แผน'!N78+'4.โพนพิสัย'!N78+'5.รัตนวาปี'!N78+'6.ศรีเชียงใหม่ รด,คชจ1เดือน&gt;แผน'!N78+'7.สระใคร รด,คชจ1เดือน&gt;แผน'!N78+'8.สังคม'!N78+'9.ท่าบ่อ'!N78</f>
        <v>0</v>
      </c>
      <c r="O78" s="110">
        <f>+'1.หนองคาย'!O78+'2.เฝ้าไร่ รด,คชจ1เดือน&gt;แผน'!O78+'3.โพธิ์ตาก รด,คชจ1เดือน&gt;แผน'!O78+'4.โพนพิสัย'!O78+'5.รัตนวาปี'!O78+'6.ศรีเชียงใหม่ รด,คชจ1เดือน&gt;แผน'!O78+'7.สระใคร รด,คชจ1เดือน&gt;แผน'!O78+'8.สังคม'!O78+'9.ท่าบ่อ'!O78</f>
        <v>0</v>
      </c>
      <c r="P78" s="110">
        <f>+'1.หนองคาย'!P78+'2.เฝ้าไร่ รด,คชจ1เดือน&gt;แผน'!P78+'3.โพธิ์ตาก รด,คชจ1เดือน&gt;แผน'!P78+'4.โพนพิสัย'!P78+'5.รัตนวาปี'!P78+'6.ศรีเชียงใหม่ รด,คชจ1เดือน&gt;แผน'!P78+'7.สระใคร รด,คชจ1เดือน&gt;แผน'!P78+'8.สังคม'!P78+'9.ท่าบ่อ'!P78</f>
        <v>0</v>
      </c>
      <c r="Q78" s="110">
        <f>+'1.หนองคาย'!Q78+'2.เฝ้าไร่ รด,คชจ1เดือน&gt;แผน'!Q78+'3.โพธิ์ตาก รด,คชจ1เดือน&gt;แผน'!Q78+'4.โพนพิสัย'!Q78+'5.รัตนวาปี'!Q78+'6.ศรีเชียงใหม่ รด,คชจ1เดือน&gt;แผน'!Q78+'7.สระใคร รด,คชจ1เดือน&gt;แผน'!Q78+'8.สังคม'!Q78+'9.ท่าบ่อ'!Q78</f>
        <v>0</v>
      </c>
      <c r="R78" s="110">
        <f>+'1.หนองคาย'!R78+'2.เฝ้าไร่ รด,คชจ1เดือน&gt;แผน'!R78+'3.โพธิ์ตาก รด,คชจ1เดือน&gt;แผน'!R78+'4.โพนพิสัย'!R78+'5.รัตนวาปี'!R78+'6.ศรีเชียงใหม่ รด,คชจ1เดือน&gt;แผน'!R78+'7.สระใคร รด,คชจ1เดือน&gt;แผน'!R78+'8.สังคม'!R78+'9.ท่าบ่อ'!R78</f>
        <v>0</v>
      </c>
      <c r="S78" s="110">
        <f>+'1.หนองคาย'!S78+'2.เฝ้าไร่ รด,คชจ1เดือน&gt;แผน'!S78+'3.โพธิ์ตาก รด,คชจ1เดือน&gt;แผน'!S78+'4.โพนพิสัย'!S78+'5.รัตนวาปี'!S78+'6.ศรีเชียงใหม่ รด,คชจ1เดือน&gt;แผน'!S78+'7.สระใคร รด,คชจ1เดือน&gt;แผน'!S78+'8.สังคม'!S78+'9.ท่าบ่อ'!S78</f>
        <v>0</v>
      </c>
      <c r="T78" s="110">
        <f>+'1.หนองคาย'!T78+'2.เฝ้าไร่ รด,คชจ1เดือน&gt;แผน'!T78+'3.โพธิ์ตาก รด,คชจ1เดือน&gt;แผน'!T78+'4.โพนพิสัย'!T78+'5.รัตนวาปี'!T78+'6.ศรีเชียงใหม่ รด,คชจ1เดือน&gt;แผน'!T78+'7.สระใคร รด,คชจ1เดือน&gt;แผน'!T78+'8.สังคม'!T78+'9.ท่าบ่อ'!T78</f>
        <v>0</v>
      </c>
      <c r="U78" s="110">
        <f>+'1.หนองคาย'!U78+'2.เฝ้าไร่ รด,คชจ1เดือน&gt;แผน'!U78+'3.โพธิ์ตาก รด,คชจ1เดือน&gt;แผน'!U78+'4.โพนพิสัย'!U78+'5.รัตนวาปี'!U78+'6.ศรีเชียงใหม่ รด,คชจ1เดือน&gt;แผน'!U78+'7.สระใคร รด,คชจ1เดือน&gt;แผน'!U78+'8.สังคม'!U78+'9.ท่าบ่อ'!U78</f>
        <v>0</v>
      </c>
      <c r="V78" s="110">
        <f>+'1.หนองคาย'!V78+'2.เฝ้าไร่ รด,คชจ1เดือน&gt;แผน'!V78+'3.โพธิ์ตาก รด,คชจ1เดือน&gt;แผน'!V78+'4.โพนพิสัย'!V78+'5.รัตนวาปี'!V78+'6.ศรีเชียงใหม่ รด,คชจ1เดือน&gt;แผน'!V78+'7.สระใคร รด,คชจ1เดือน&gt;แผน'!V78+'8.สังคม'!V78+'9.ท่าบ่อ'!V78</f>
        <v>0</v>
      </c>
      <c r="W78" s="110">
        <f>+'1.หนองคาย'!W78+'2.เฝ้าไร่ รด,คชจ1เดือน&gt;แผน'!W78+'3.โพธิ์ตาก รด,คชจ1เดือน&gt;แผน'!W78+'4.โพนพิสัย'!W78+'5.รัตนวาปี'!W78+'6.ศรีเชียงใหม่ รด,คชจ1เดือน&gt;แผน'!W78+'7.สระใคร รด,คชจ1เดือน&gt;แผน'!W78+'8.สังคม'!W78+'9.ท่าบ่อ'!W78</f>
        <v>0</v>
      </c>
      <c r="X78" s="110">
        <f>+'1.หนองคาย'!X78+'2.เฝ้าไร่ รด,คชจ1เดือน&gt;แผน'!X78+'3.โพธิ์ตาก รด,คชจ1เดือน&gt;แผน'!X78+'4.โพนพิสัย'!X78+'5.รัตนวาปี'!X78+'6.ศรีเชียงใหม่ รด,คชจ1เดือน&gt;แผน'!X78+'7.สระใคร รด,คชจ1เดือน&gt;แผน'!X78+'8.สังคม'!X78+'9.ท่าบ่อ'!X78</f>
        <v>0</v>
      </c>
      <c r="Y78" s="110">
        <f>+'1.หนองคาย'!Y78+'2.เฝ้าไร่ รด,คชจ1เดือน&gt;แผน'!Y78+'3.โพธิ์ตาก รด,คชจ1เดือน&gt;แผน'!Y78+'4.โพนพิสัย'!Y78+'5.รัตนวาปี'!Y78+'6.ศรีเชียงใหม่ รด,คชจ1เดือน&gt;แผน'!Y78+'7.สระใคร รด,คชจ1เดือน&gt;แผน'!Y78+'8.สังคม'!Y78+'9.ท่าบ่อ'!Y78</f>
        <v>0</v>
      </c>
      <c r="Z78" s="110">
        <f>+'1.หนองคาย'!Z78+'2.เฝ้าไร่ รด,คชจ1เดือน&gt;แผน'!Z78+'3.โพธิ์ตาก รด,คชจ1เดือน&gt;แผน'!Z78+'4.โพนพิสัย'!Z78+'5.รัตนวาปี'!Z78+'6.ศรีเชียงใหม่ รด,คชจ1เดือน&gt;แผน'!Z78+'7.สระใคร รด,คชจ1เดือน&gt;แผน'!Z78+'8.สังคม'!Z78+'9.ท่าบ่อ'!Z78</f>
        <v>0</v>
      </c>
      <c r="AA78" s="110">
        <f>+'1.หนองคาย'!AA78+'2.เฝ้าไร่ รด,คชจ1เดือน&gt;แผน'!AA78+'3.โพธิ์ตาก รด,คชจ1เดือน&gt;แผน'!AA78+'4.โพนพิสัย'!AA78+'5.รัตนวาปี'!AA78+'6.ศรีเชียงใหม่ รด,คชจ1เดือน&gt;แผน'!AA78+'7.สระใคร รด,คชจ1เดือน&gt;แผน'!AA78+'8.สังคม'!AA78+'9.ท่าบ่อ'!AA78</f>
        <v>0</v>
      </c>
      <c r="AB78" s="110">
        <f>+'1.หนองคาย'!AB78+'2.เฝ้าไร่ รด,คชจ1เดือน&gt;แผน'!AB78+'3.โพธิ์ตาก รด,คชจ1เดือน&gt;แผน'!AB78+'4.โพนพิสัย'!AB78+'5.รัตนวาปี'!AB78+'6.ศรีเชียงใหม่ รด,คชจ1เดือน&gt;แผน'!AB78+'7.สระใคร รด,คชจ1เดือน&gt;แผน'!AB78+'8.สังคม'!AB78+'9.ท่าบ่อ'!AB78</f>
        <v>0</v>
      </c>
      <c r="AC78" s="110">
        <f>+'1.หนองคาย'!AC78+'2.เฝ้าไร่ รด,คชจ1เดือน&gt;แผน'!AC78+'3.โพธิ์ตาก รด,คชจ1เดือน&gt;แผน'!AC78+'4.โพนพิสัย'!AC78+'5.รัตนวาปี'!AC78+'6.ศรีเชียงใหม่ รด,คชจ1เดือน&gt;แผน'!AC78+'7.สระใคร รด,คชจ1เดือน&gt;แผน'!AC78+'8.สังคม'!AC78+'9.ท่าบ่อ'!AC78</f>
        <v>0</v>
      </c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f>+'1.หนองคาย'!E79+'2.เฝ้าไร่ รด,คชจ1เดือน&gt;แผน'!E79+'3.โพธิ์ตาก รด,คชจ1เดือน&gt;แผน'!E79+'4.โพนพิสัย'!E79+'5.รัตนวาปี'!E79+'6.ศรีเชียงใหม่ รด,คชจ1เดือน&gt;แผน'!E79+'7.สระใคร รด,คชจ1เดือน&gt;แผน'!E79+'8.สังคม'!E79+'9.ท่าบ่อ'!E79</f>
        <v>5964480.8200000003</v>
      </c>
      <c r="F79" s="110">
        <f>+'1.หนองคาย'!F79+'2.เฝ้าไร่ รด,คชจ1เดือน&gt;แผน'!F79+'3.โพธิ์ตาก รด,คชจ1เดือน&gt;แผน'!F79+'4.โพนพิสัย'!F79+'5.รัตนวาปี'!F79+'6.ศรีเชียงใหม่ รด,คชจ1เดือน&gt;แผน'!F79+'7.สระใคร รด,คชจ1เดือน&gt;แผน'!F79+'8.สังคม'!F79+'9.ท่าบ่อ'!F79</f>
        <v>0</v>
      </c>
      <c r="G79" s="110">
        <f>+'1.หนองคาย'!G79+'2.เฝ้าไร่ รด,คชจ1เดือน&gt;แผน'!G79+'3.โพธิ์ตาก รด,คชจ1เดือน&gt;แผน'!G79+'4.โพนพิสัย'!G79+'5.รัตนวาปี'!G79+'6.ศรีเชียงใหม่ รด,คชจ1เดือน&gt;แผน'!G79+'7.สระใคร รด,คชจ1เดือน&gt;แผน'!G79+'8.สังคม'!G79+'9.ท่าบ่อ'!G79</f>
        <v>0</v>
      </c>
      <c r="H79" s="110">
        <f>+'1.หนองคาย'!H79+'2.เฝ้าไร่ รด,คชจ1เดือน&gt;แผน'!H79+'3.โพธิ์ตาก รด,คชจ1เดือน&gt;แผน'!H79+'4.โพนพิสัย'!H79+'5.รัตนวาปี'!H79+'6.ศรีเชียงใหม่ รด,คชจ1เดือน&gt;แผน'!H79+'7.สระใคร รด,คชจ1เดือน&gt;แผน'!H79+'8.สังคม'!H79+'9.ท่าบ่อ'!H79</f>
        <v>0</v>
      </c>
      <c r="I79" s="110">
        <f>+'1.หนองคาย'!I79+'2.เฝ้าไร่ รด,คชจ1เดือน&gt;แผน'!I79+'3.โพธิ์ตาก รด,คชจ1เดือน&gt;แผน'!I79+'4.โพนพิสัย'!I79+'5.รัตนวาปี'!I79+'6.ศรีเชียงใหม่ รด,คชจ1เดือน&gt;แผน'!I79+'7.สระใคร รด,คชจ1เดือน&gt;แผน'!I79+'8.สังคม'!I79+'9.ท่าบ่อ'!I79</f>
        <v>0</v>
      </c>
      <c r="J79" s="110">
        <f>+'1.หนองคาย'!J79+'2.เฝ้าไร่ รด,คชจ1เดือน&gt;แผน'!J79+'3.โพธิ์ตาก รด,คชจ1เดือน&gt;แผน'!J79+'4.โพนพิสัย'!J79+'5.รัตนวาปี'!J79+'6.ศรีเชียงใหม่ รด,คชจ1เดือน&gt;แผน'!J79+'7.สระใคร รด,คชจ1เดือน&gt;แผน'!J79+'8.สังคม'!J79+'9.ท่าบ่อ'!J79</f>
        <v>0</v>
      </c>
      <c r="K79" s="110">
        <f>+'1.หนองคาย'!K79+'2.เฝ้าไร่ รด,คชจ1เดือน&gt;แผน'!K79+'3.โพธิ์ตาก รด,คชจ1เดือน&gt;แผน'!K79+'4.โพนพิสัย'!K79+'5.รัตนวาปี'!K79+'6.ศรีเชียงใหม่ รด,คชจ1เดือน&gt;แผน'!K79+'7.สระใคร รด,คชจ1เดือน&gt;แผน'!K79+'8.สังคม'!K79+'9.ท่าบ่อ'!K79</f>
        <v>0</v>
      </c>
      <c r="L79" s="110">
        <f>+'1.หนองคาย'!L79+'2.เฝ้าไร่ รด,คชจ1เดือน&gt;แผน'!L79+'3.โพธิ์ตาก รด,คชจ1เดือน&gt;แผน'!L79+'4.โพนพิสัย'!L79+'5.รัตนวาปี'!L79+'6.ศรีเชียงใหม่ รด,คชจ1เดือน&gt;แผน'!L79+'7.สระใคร รด,คชจ1เดือน&gt;แผน'!L79+'8.สังคม'!L79+'9.ท่าบ่อ'!L79</f>
        <v>0</v>
      </c>
      <c r="M79" s="110">
        <f>+'1.หนองคาย'!M79+'2.เฝ้าไร่ รด,คชจ1เดือน&gt;แผน'!M79+'3.โพธิ์ตาก รด,คชจ1เดือน&gt;แผน'!M79+'4.โพนพิสัย'!M79+'5.รัตนวาปี'!M79+'6.ศรีเชียงใหม่ รด,คชจ1เดือน&gt;แผน'!M79+'7.สระใคร รด,คชจ1เดือน&gt;แผน'!M79+'8.สังคม'!M79+'9.ท่าบ่อ'!M79</f>
        <v>0</v>
      </c>
      <c r="N79" s="110">
        <f>+'1.หนองคาย'!N79+'2.เฝ้าไร่ รด,คชจ1เดือน&gt;แผน'!N79+'3.โพธิ์ตาก รด,คชจ1เดือน&gt;แผน'!N79+'4.โพนพิสัย'!N79+'5.รัตนวาปี'!N79+'6.ศรีเชียงใหม่ รด,คชจ1เดือน&gt;แผน'!N79+'7.สระใคร รด,คชจ1เดือน&gt;แผน'!N79+'8.สังคม'!N79+'9.ท่าบ่อ'!N79</f>
        <v>0</v>
      </c>
      <c r="O79" s="110">
        <f>+'1.หนองคาย'!O79+'2.เฝ้าไร่ รด,คชจ1เดือน&gt;แผน'!O79+'3.โพธิ์ตาก รด,คชจ1เดือน&gt;แผน'!O79+'4.โพนพิสัย'!O79+'5.รัตนวาปี'!O79+'6.ศรีเชียงใหม่ รด,คชจ1เดือน&gt;แผน'!O79+'7.สระใคร รด,คชจ1เดือน&gt;แผน'!O79+'8.สังคม'!O79+'9.ท่าบ่อ'!O79</f>
        <v>0</v>
      </c>
      <c r="P79" s="110">
        <f>+'1.หนองคาย'!P79+'2.เฝ้าไร่ รด,คชจ1เดือน&gt;แผน'!P79+'3.โพธิ์ตาก รด,คชจ1เดือน&gt;แผน'!P79+'4.โพนพิสัย'!P79+'5.รัตนวาปี'!P79+'6.ศรีเชียงใหม่ รด,คชจ1เดือน&gt;แผน'!P79+'7.สระใคร รด,คชจ1เดือน&gt;แผน'!P79+'8.สังคม'!P79+'9.ท่าบ่อ'!P79</f>
        <v>0</v>
      </c>
      <c r="Q79" s="110">
        <f>+'1.หนองคาย'!Q79+'2.เฝ้าไร่ รด,คชจ1เดือน&gt;แผน'!Q79+'3.โพธิ์ตาก รด,คชจ1เดือน&gt;แผน'!Q79+'4.โพนพิสัย'!Q79+'5.รัตนวาปี'!Q79+'6.ศรีเชียงใหม่ รด,คชจ1เดือน&gt;แผน'!Q79+'7.สระใคร รด,คชจ1เดือน&gt;แผน'!Q79+'8.สังคม'!Q79+'9.ท่าบ่อ'!Q79</f>
        <v>0</v>
      </c>
      <c r="R79" s="110">
        <f>+'1.หนองคาย'!R79+'2.เฝ้าไร่ รด,คชจ1เดือน&gt;แผน'!R79+'3.โพธิ์ตาก รด,คชจ1เดือน&gt;แผน'!R79+'4.โพนพิสัย'!R79+'5.รัตนวาปี'!R79+'6.ศรีเชียงใหม่ รด,คชจ1เดือน&gt;แผน'!R79+'7.สระใคร รด,คชจ1เดือน&gt;แผน'!R79+'8.สังคม'!R79+'9.ท่าบ่อ'!R79</f>
        <v>0</v>
      </c>
      <c r="S79" s="110">
        <f>+'1.หนองคาย'!S79+'2.เฝ้าไร่ รด,คชจ1เดือน&gt;แผน'!S79+'3.โพธิ์ตาก รด,คชจ1เดือน&gt;แผน'!S79+'4.โพนพิสัย'!S79+'5.รัตนวาปี'!S79+'6.ศรีเชียงใหม่ รด,คชจ1เดือน&gt;แผน'!S79+'7.สระใคร รด,คชจ1เดือน&gt;แผน'!S79+'8.สังคม'!S79+'9.ท่าบ่อ'!S79</f>
        <v>0</v>
      </c>
      <c r="T79" s="110">
        <f>+'1.หนองคาย'!T79+'2.เฝ้าไร่ รด,คชจ1เดือน&gt;แผน'!T79+'3.โพธิ์ตาก รด,คชจ1เดือน&gt;แผน'!T79+'4.โพนพิสัย'!T79+'5.รัตนวาปี'!T79+'6.ศรีเชียงใหม่ รด,คชจ1เดือน&gt;แผน'!T79+'7.สระใคร รด,คชจ1เดือน&gt;แผน'!T79+'8.สังคม'!T79+'9.ท่าบ่อ'!T79</f>
        <v>0</v>
      </c>
      <c r="U79" s="110">
        <f>+'1.หนองคาย'!U79+'2.เฝ้าไร่ รด,คชจ1เดือน&gt;แผน'!U79+'3.โพธิ์ตาก รด,คชจ1เดือน&gt;แผน'!U79+'4.โพนพิสัย'!U79+'5.รัตนวาปี'!U79+'6.ศรีเชียงใหม่ รด,คชจ1เดือน&gt;แผน'!U79+'7.สระใคร รด,คชจ1เดือน&gt;แผน'!U79+'8.สังคม'!U79+'9.ท่าบ่อ'!U79</f>
        <v>0</v>
      </c>
      <c r="V79" s="110">
        <f>+'1.หนองคาย'!V79+'2.เฝ้าไร่ รด,คชจ1เดือน&gt;แผน'!V79+'3.โพธิ์ตาก รด,คชจ1เดือน&gt;แผน'!V79+'4.โพนพิสัย'!V79+'5.รัตนวาปี'!V79+'6.ศรีเชียงใหม่ รด,คชจ1เดือน&gt;แผน'!V79+'7.สระใคร รด,คชจ1เดือน&gt;แผน'!V79+'8.สังคม'!V79+'9.ท่าบ่อ'!V79</f>
        <v>0</v>
      </c>
      <c r="W79" s="110">
        <f>+'1.หนองคาย'!W79+'2.เฝ้าไร่ รด,คชจ1เดือน&gt;แผน'!W79+'3.โพธิ์ตาก รด,คชจ1เดือน&gt;แผน'!W79+'4.โพนพิสัย'!W79+'5.รัตนวาปี'!W79+'6.ศรีเชียงใหม่ รด,คชจ1เดือน&gt;แผน'!W79+'7.สระใคร รด,คชจ1เดือน&gt;แผน'!W79+'8.สังคม'!W79+'9.ท่าบ่อ'!W79</f>
        <v>0</v>
      </c>
      <c r="X79" s="110">
        <f>+'1.หนองคาย'!X79+'2.เฝ้าไร่ รด,คชจ1เดือน&gt;แผน'!X79+'3.โพธิ์ตาก รด,คชจ1เดือน&gt;แผน'!X79+'4.โพนพิสัย'!X79+'5.รัตนวาปี'!X79+'6.ศรีเชียงใหม่ รด,คชจ1เดือน&gt;แผน'!X79+'7.สระใคร รด,คชจ1เดือน&gt;แผน'!X79+'8.สังคม'!X79+'9.ท่าบ่อ'!X79</f>
        <v>0</v>
      </c>
      <c r="Y79" s="110">
        <f>+'1.หนองคาย'!Y79+'2.เฝ้าไร่ รด,คชจ1เดือน&gt;แผน'!Y79+'3.โพธิ์ตาก รด,คชจ1เดือน&gt;แผน'!Y79+'4.โพนพิสัย'!Y79+'5.รัตนวาปี'!Y79+'6.ศรีเชียงใหม่ รด,คชจ1เดือน&gt;แผน'!Y79+'7.สระใคร รด,คชจ1เดือน&gt;แผน'!Y79+'8.สังคม'!Y79+'9.ท่าบ่อ'!Y79</f>
        <v>0</v>
      </c>
      <c r="Z79" s="110">
        <f>+'1.หนองคาย'!Z79+'2.เฝ้าไร่ รด,คชจ1เดือน&gt;แผน'!Z79+'3.โพธิ์ตาก รด,คชจ1เดือน&gt;แผน'!Z79+'4.โพนพิสัย'!Z79+'5.รัตนวาปี'!Z79+'6.ศรีเชียงใหม่ รด,คชจ1เดือน&gt;แผน'!Z79+'7.สระใคร รด,คชจ1เดือน&gt;แผน'!Z79+'8.สังคม'!Z79+'9.ท่าบ่อ'!Z79</f>
        <v>0</v>
      </c>
      <c r="AA79" s="110">
        <f>+'1.หนองคาย'!AA79+'2.เฝ้าไร่ รด,คชจ1เดือน&gt;แผน'!AA79+'3.โพธิ์ตาก รด,คชจ1เดือน&gt;แผน'!AA79+'4.โพนพิสัย'!AA79+'5.รัตนวาปี'!AA79+'6.ศรีเชียงใหม่ รด,คชจ1เดือน&gt;แผน'!AA79+'7.สระใคร รด,คชจ1เดือน&gt;แผน'!AA79+'8.สังคม'!AA79+'9.ท่าบ่อ'!AA79</f>
        <v>0</v>
      </c>
      <c r="AB79" s="110">
        <f>+'1.หนองคาย'!AB79+'2.เฝ้าไร่ รด,คชจ1เดือน&gt;แผน'!AB79+'3.โพธิ์ตาก รด,คชจ1เดือน&gt;แผน'!AB79+'4.โพนพิสัย'!AB79+'5.รัตนวาปี'!AB79+'6.ศรีเชียงใหม่ รด,คชจ1เดือน&gt;แผน'!AB79+'7.สระใคร รด,คชจ1เดือน&gt;แผน'!AB79+'8.สังคม'!AB79+'9.ท่าบ่อ'!AB79</f>
        <v>0</v>
      </c>
      <c r="AC79" s="110">
        <f>+'1.หนองคาย'!AC79+'2.เฝ้าไร่ รด,คชจ1เดือน&gt;แผน'!AC79+'3.โพธิ์ตาก รด,คชจ1เดือน&gt;แผน'!AC79+'4.โพนพิสัย'!AC79+'5.รัตนวาปี'!AC79+'6.ศรีเชียงใหม่ รด,คชจ1เดือน&gt;แผน'!AC79+'7.สระใคร รด,คชจ1เดือน&gt;แผน'!AC79+'8.สังคม'!AC79+'9.ท่าบ่อ'!AC79</f>
        <v>0</v>
      </c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659445012.12100005</v>
      </c>
      <c r="F80" s="115">
        <f t="shared" si="32"/>
        <v>44404254.030000009</v>
      </c>
      <c r="G80" s="115">
        <f t="shared" si="32"/>
        <v>269469525.11000001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5:5" ht="24" customHeight="1"/>
    <row r="82" spans="5:5" ht="24" customHeight="1"/>
    <row r="83" spans="5:5" ht="24" customHeight="1">
      <c r="E83" s="125"/>
    </row>
    <row r="84" spans="5:5" ht="24" customHeight="1"/>
    <row r="85" spans="5:5" ht="24" customHeight="1"/>
    <row r="86" spans="5:5" ht="24" customHeight="1"/>
    <row r="87" spans="5:5" ht="24" customHeight="1"/>
    <row r="88" spans="5:5" ht="24" customHeight="1"/>
    <row r="89" spans="5:5" ht="24" customHeight="1"/>
    <row r="90" spans="5:5" ht="24" customHeight="1"/>
    <row r="91" spans="5:5" ht="24" customHeight="1"/>
    <row r="92" spans="5:5" ht="24" customHeight="1"/>
    <row r="93" spans="5:5" ht="24" customHeight="1"/>
    <row r="94" spans="5:5" ht="24" customHeight="1"/>
    <row r="95" spans="5:5" ht="24" customHeight="1"/>
    <row r="96" spans="5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92D050"/>
  </sheetPr>
  <dimension ref="A1:AG1000"/>
  <sheetViews>
    <sheetView workbookViewId="0">
      <pane ySplit="8" topLeftCell="A9" activePane="bottomLeft" state="frozen"/>
      <selection pane="bottomLeft" activeCell="E4" sqref="E1:G1048576"/>
    </sheetView>
  </sheetViews>
  <sheetFormatPr defaultColWidth="9.2109375" defaultRowHeight="15" customHeight="1"/>
  <cols>
    <col min="1" max="3" width="1.28515625" customWidth="1"/>
    <col min="4" max="4" width="57.28515625" customWidth="1"/>
    <col min="5" max="7" width="7.85546875" customWidth="1"/>
    <col min="8" max="8" width="7.7109375" customWidth="1"/>
    <col min="9" max="9" width="7.92578125" customWidth="1"/>
    <col min="10" max="10" width="8.42578125" customWidth="1"/>
    <col min="11" max="11" width="8" customWidth="1"/>
    <col min="12" max="12" width="7.640625" customWidth="1"/>
    <col min="13" max="13" width="8" customWidth="1"/>
    <col min="14" max="14" width="7.7109375" customWidth="1"/>
    <col min="15" max="15" width="8" customWidth="1"/>
    <col min="16" max="16" width="7.7109375" customWidth="1"/>
    <col min="17" max="17" width="7.92578125" customWidth="1"/>
    <col min="18" max="18" width="7.640625" customWidth="1"/>
    <col min="19" max="19" width="7.92578125" customWidth="1"/>
    <col min="20" max="20" width="7.7109375" customWidth="1"/>
    <col min="21" max="21" width="7.92578125" customWidth="1"/>
    <col min="22" max="22" width="7.640625" customWidth="1"/>
    <col min="23" max="23" width="7.92578125" customWidth="1"/>
    <col min="24" max="24" width="7.640625" customWidth="1"/>
    <col min="25" max="25" width="8" customWidth="1"/>
    <col min="26" max="26" width="7.7109375" customWidth="1"/>
    <col min="27" max="27" width="7.92578125" customWidth="1"/>
    <col min="28" max="28" width="7" customWidth="1"/>
    <col min="29" max="29" width="7.92578125" customWidth="1"/>
    <col min="30" max="30" width="9.5703125" customWidth="1"/>
    <col min="31" max="31" width="6.35546875" customWidth="1"/>
    <col min="32" max="32" width="9.5703125" customWidth="1"/>
    <col min="33" max="33" width="6.3554687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246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27" customHeight="1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f>+'1.หนองบัวลำภู'!E11+'2.โนนสัง'!E11+'3.ศรีบุญเรือง'!E11+'4.สุวรรณคูหา'!E11+'5.นาวัง'!E11+'6.นากลาง'!E11</f>
        <v>759517479.38300002</v>
      </c>
      <c r="F11" s="110">
        <v>0</v>
      </c>
      <c r="G11" s="110">
        <f>+'1.หนองบัวลำภู'!G11+'2.โนนสัง'!G11+'3.ศรีบุญเรือง'!G11+'4.สุวรรณคูหา'!G11+'5.นาวัง'!G11+'6.นากลาง'!G11</f>
        <v>152692248.32999998</v>
      </c>
      <c r="H11" s="110">
        <f>+'1.หนองบัวลำภู'!H11+'2.โนนสัง'!H11+'3.ศรีบุญเรือง'!H11+'4.สุวรรณคูหา'!H11+'5.นาวัง'!H11+'6.นากลาง'!H11</f>
        <v>0</v>
      </c>
      <c r="I11" s="110">
        <f>+'1.หนองบัวลำภู'!I11+'2.โนนสัง'!I11+'3.ศรีบุญเรือง'!I11+'4.สุวรรณคูหา'!I11+'5.นาวัง'!I11+'6.นากลาง'!I11</f>
        <v>0</v>
      </c>
      <c r="J11" s="110">
        <f>+'1.หนองบัวลำภู'!J11+'2.โนนสัง'!J11+'3.ศรีบุญเรือง'!J11+'4.สุวรรณคูหา'!J11+'5.นาวัง'!J11+'6.นากลาง'!J11</f>
        <v>0</v>
      </c>
      <c r="K11" s="110">
        <f>+'1.หนองบัวลำภู'!K11+'2.โนนสัง'!K11+'3.ศรีบุญเรือง'!K11+'4.สุวรรณคูหา'!K11+'5.นาวัง'!K11+'6.นากลาง'!K11</f>
        <v>0</v>
      </c>
      <c r="L11" s="110">
        <f>+'1.หนองบัวลำภู'!L11+'2.โนนสัง'!L11+'3.ศรีบุญเรือง'!L11+'4.สุวรรณคูหา'!L11+'5.นาวัง'!L11+'6.นากลาง'!L11</f>
        <v>0</v>
      </c>
      <c r="M11" s="110">
        <f>+'1.หนองบัวลำภู'!M11+'2.โนนสัง'!M11+'3.ศรีบุญเรือง'!M11+'4.สุวรรณคูหา'!M11+'5.นาวัง'!M11+'6.นากลาง'!M11</f>
        <v>0</v>
      </c>
      <c r="N11" s="110">
        <f>+'1.หนองบัวลำภู'!N11+'2.โนนสัง'!N11+'3.ศรีบุญเรือง'!N11+'4.สุวรรณคูหา'!N11+'5.นาวัง'!N11+'6.นากลาง'!N11</f>
        <v>0</v>
      </c>
      <c r="O11" s="110">
        <f>+'1.หนองบัวลำภู'!O11+'2.โนนสัง'!O11+'3.ศรีบุญเรือง'!O11+'4.สุวรรณคูหา'!O11+'5.นาวัง'!O11+'6.นากลาง'!O11</f>
        <v>0</v>
      </c>
      <c r="P11" s="110">
        <f>+'1.หนองบัวลำภู'!P11+'2.โนนสัง'!P11+'3.ศรีบุญเรือง'!P11+'4.สุวรรณคูหา'!P11+'5.นาวัง'!P11+'6.นากลาง'!P11</f>
        <v>0</v>
      </c>
      <c r="Q11" s="110">
        <f>+'1.หนองบัวลำภู'!Q11+'2.โนนสัง'!Q11+'3.ศรีบุญเรือง'!Q11+'4.สุวรรณคูหา'!Q11+'5.นาวัง'!Q11+'6.นากลาง'!Q11</f>
        <v>0</v>
      </c>
      <c r="R11" s="110">
        <f>+'1.หนองบัวลำภู'!R11+'2.โนนสัง'!R11+'3.ศรีบุญเรือง'!R11+'4.สุวรรณคูหา'!R11+'5.นาวัง'!R11+'6.นากลาง'!R11</f>
        <v>0</v>
      </c>
      <c r="S11" s="110">
        <f>+'1.หนองบัวลำภู'!S11+'2.โนนสัง'!S11+'3.ศรีบุญเรือง'!S11+'4.สุวรรณคูหา'!S11+'5.นาวัง'!S11+'6.นากลาง'!S11</f>
        <v>0</v>
      </c>
      <c r="T11" s="110">
        <f>+'1.หนองบัวลำภู'!T11+'2.โนนสัง'!T11+'3.ศรีบุญเรือง'!T11+'4.สุวรรณคูหา'!T11+'5.นาวัง'!T11+'6.นากลาง'!T11</f>
        <v>0</v>
      </c>
      <c r="U11" s="110">
        <f>+'1.หนองบัวลำภู'!U11+'2.โนนสัง'!U11+'3.ศรีบุญเรือง'!U11+'4.สุวรรณคูหา'!U11+'5.นาวัง'!U11+'6.นากลาง'!U11</f>
        <v>0</v>
      </c>
      <c r="V11" s="110">
        <f>+'1.หนองบัวลำภู'!V11+'2.โนนสัง'!V11+'3.ศรีบุญเรือง'!V11+'4.สุวรรณคูหา'!V11+'5.นาวัง'!V11+'6.นากลาง'!V11</f>
        <v>0</v>
      </c>
      <c r="W11" s="110">
        <f>+'1.หนองบัวลำภู'!W11+'2.โนนสัง'!W11+'3.ศรีบุญเรือง'!W11+'4.สุวรรณคูหา'!W11+'5.นาวัง'!W11+'6.นากลาง'!W11</f>
        <v>0</v>
      </c>
      <c r="X11" s="110">
        <f>+'1.หนองบัวลำภู'!X11+'2.โนนสัง'!X11+'3.ศรีบุญเรือง'!X11+'4.สุวรรณคูหา'!X11+'5.นาวัง'!X11+'6.นากลาง'!X11</f>
        <v>0</v>
      </c>
      <c r="Y11" s="110">
        <f>+'1.หนองบัวลำภู'!Y11+'2.โนนสัง'!Y11+'3.ศรีบุญเรือง'!Y11+'4.สุวรรณคูหา'!Y11+'5.นาวัง'!Y11+'6.นากลาง'!Y11</f>
        <v>0</v>
      </c>
      <c r="Z11" s="110">
        <f>+'1.หนองบัวลำภู'!Z11+'2.โนนสัง'!Z11+'3.ศรีบุญเรือง'!Z11+'4.สุวรรณคูหา'!Z11+'5.นาวัง'!Z11+'6.นากลาง'!Z11</f>
        <v>0</v>
      </c>
      <c r="AA11" s="110">
        <f>+'1.หนองบัวลำภู'!AA11+'2.โนนสัง'!AA11+'3.ศรีบุญเรือง'!AA11+'4.สุวรรณคูหา'!AA11+'5.นาวัง'!AA11+'6.นากลาง'!AA11</f>
        <v>0</v>
      </c>
      <c r="AB11" s="110">
        <f>+'1.หนองบัวลำภู'!AB11+'2.โนนสัง'!AB11+'3.ศรีบุญเรือง'!AB11+'4.สุวรรณคูหา'!AB11+'5.นาวัง'!AB11+'6.นากลาง'!AB11</f>
        <v>0</v>
      </c>
      <c r="AC11" s="110">
        <f>+'1.หนองบัวลำภู'!AC11+'2.โนนสัง'!AC11+'3.ศรีบุญเรือง'!AC11+'4.สุวรรณคูหา'!AC11+'5.นาวัง'!AC11+'6.นากลาง'!AC11</f>
        <v>0</v>
      </c>
      <c r="AD11" s="110">
        <f t="shared" ref="AD11:AD19" si="0">SUM(F11:AC11)</f>
        <v>152692248.32999998</v>
      </c>
      <c r="AE11" s="111">
        <f t="shared" ref="AE11:AE19" si="1">+AD11*100/E11</f>
        <v>20.103849150916279</v>
      </c>
      <c r="AF11" s="110">
        <f t="shared" ref="AF11:AF19" si="2">+E11-AD11</f>
        <v>606825231.05299997</v>
      </c>
      <c r="AG11" s="111">
        <f>+AF11*100/E11</f>
        <v>79.89615084908371</v>
      </c>
    </row>
    <row r="12" spans="1:33" ht="24" customHeight="1">
      <c r="B12" s="109"/>
      <c r="C12" s="109"/>
      <c r="D12" s="109" t="s">
        <v>7</v>
      </c>
      <c r="E12" s="110">
        <f>+'1.หนองบัวลำภู'!E12+'2.โนนสัง'!E12+'3.ศรีบุญเรือง'!E12+'4.สุวรรณคูหา'!E12+'5.นาวัง'!E12+'6.นากลาง'!E12</f>
        <v>33659845.609999999</v>
      </c>
      <c r="F12" s="110">
        <f>+'1.หนองบัวลำภู'!F12+'2.โนนสัง'!F12+'3.ศรีบุญเรือง'!F12+'4.สุวรรณคูหา'!F12+'5.นาวัง'!F12+'6.นากลาง'!F12</f>
        <v>0</v>
      </c>
      <c r="G12" s="110">
        <f>+'1.หนองบัวลำภู'!G12+'2.โนนสัง'!G12+'3.ศรีบุญเรือง'!G12+'4.สุวรรณคูหา'!G12+'5.นาวัง'!G12+'6.นากลาง'!G12</f>
        <v>0</v>
      </c>
      <c r="H12" s="110">
        <f>+'1.หนองบัวลำภู'!H12+'2.โนนสัง'!H12+'3.ศรีบุญเรือง'!H12+'4.สุวรรณคูหา'!H12+'5.นาวัง'!H12+'6.นากลาง'!H12</f>
        <v>0</v>
      </c>
      <c r="I12" s="110">
        <f>+'1.หนองบัวลำภู'!I12+'2.โนนสัง'!I12+'3.ศรีบุญเรือง'!I12+'4.สุวรรณคูหา'!I12+'5.นาวัง'!I12+'6.นากลาง'!I12</f>
        <v>0</v>
      </c>
      <c r="J12" s="110">
        <f>+'1.หนองบัวลำภู'!J12+'2.โนนสัง'!J12+'3.ศรีบุญเรือง'!J12+'4.สุวรรณคูหา'!J12+'5.นาวัง'!J12+'6.นากลาง'!J12</f>
        <v>0</v>
      </c>
      <c r="K12" s="110">
        <f>+'1.หนองบัวลำภู'!K12+'2.โนนสัง'!K12+'3.ศรีบุญเรือง'!K12+'4.สุวรรณคูหา'!K12+'5.นาวัง'!K12+'6.นากลาง'!K12</f>
        <v>0</v>
      </c>
      <c r="L12" s="110">
        <f>+'1.หนองบัวลำภู'!L12+'2.โนนสัง'!L12+'3.ศรีบุญเรือง'!L12+'4.สุวรรณคูหา'!L12+'5.นาวัง'!L12+'6.นากลาง'!L12</f>
        <v>0</v>
      </c>
      <c r="M12" s="110">
        <f>+'1.หนองบัวลำภู'!M12+'2.โนนสัง'!M12+'3.ศรีบุญเรือง'!M12+'4.สุวรรณคูหา'!M12+'5.นาวัง'!M12+'6.นากลาง'!M12</f>
        <v>0</v>
      </c>
      <c r="N12" s="110">
        <f>+'1.หนองบัวลำภู'!N12+'2.โนนสัง'!N12+'3.ศรีบุญเรือง'!N12+'4.สุวรรณคูหา'!N12+'5.นาวัง'!N12+'6.นากลาง'!N12</f>
        <v>0</v>
      </c>
      <c r="O12" s="110">
        <f>+'1.หนองบัวลำภู'!O12+'2.โนนสัง'!O12+'3.ศรีบุญเรือง'!O12+'4.สุวรรณคูหา'!O12+'5.นาวัง'!O12+'6.นากลาง'!O12</f>
        <v>0</v>
      </c>
      <c r="P12" s="110">
        <f>+'1.หนองบัวลำภู'!P12+'2.โนนสัง'!P12+'3.ศรีบุญเรือง'!P12+'4.สุวรรณคูหา'!P12+'5.นาวัง'!P12+'6.นากลาง'!P12</f>
        <v>0</v>
      </c>
      <c r="Q12" s="110">
        <f>+'1.หนองบัวลำภู'!Q12+'2.โนนสัง'!Q12+'3.ศรีบุญเรือง'!Q12+'4.สุวรรณคูหา'!Q12+'5.นาวัง'!Q12+'6.นากลาง'!Q12</f>
        <v>0</v>
      </c>
      <c r="R12" s="110">
        <f>+'1.หนองบัวลำภู'!R12+'2.โนนสัง'!R12+'3.ศรีบุญเรือง'!R12+'4.สุวรรณคูหา'!R12+'5.นาวัง'!R12+'6.นากลาง'!R12</f>
        <v>0</v>
      </c>
      <c r="S12" s="110">
        <f>+'1.หนองบัวลำภู'!S12+'2.โนนสัง'!S12+'3.ศรีบุญเรือง'!S12+'4.สุวรรณคูหา'!S12+'5.นาวัง'!S12+'6.นากลาง'!S12</f>
        <v>0</v>
      </c>
      <c r="T12" s="110">
        <f>+'1.หนองบัวลำภู'!T12+'2.โนนสัง'!T12+'3.ศรีบุญเรือง'!T12+'4.สุวรรณคูหา'!T12+'5.นาวัง'!T12+'6.นากลาง'!T12</f>
        <v>0</v>
      </c>
      <c r="U12" s="110">
        <f>+'1.หนองบัวลำภู'!U12+'2.โนนสัง'!U12+'3.ศรีบุญเรือง'!U12+'4.สุวรรณคูหา'!U12+'5.นาวัง'!U12+'6.นากลาง'!U12</f>
        <v>0</v>
      </c>
      <c r="V12" s="110">
        <f>+'1.หนองบัวลำภู'!V12+'2.โนนสัง'!V12+'3.ศรีบุญเรือง'!V12+'4.สุวรรณคูหา'!V12+'5.นาวัง'!V12+'6.นากลาง'!V12</f>
        <v>0</v>
      </c>
      <c r="W12" s="110">
        <f>+'1.หนองบัวลำภู'!W12+'2.โนนสัง'!W12+'3.ศรีบุญเรือง'!W12+'4.สุวรรณคูหา'!W12+'5.นาวัง'!W12+'6.นากลาง'!W12</f>
        <v>0</v>
      </c>
      <c r="X12" s="110">
        <f>+'1.หนองบัวลำภู'!X12+'2.โนนสัง'!X12+'3.ศรีบุญเรือง'!X12+'4.สุวรรณคูหา'!X12+'5.นาวัง'!X12+'6.นากลาง'!X12</f>
        <v>0</v>
      </c>
      <c r="Y12" s="110">
        <f>+'1.หนองบัวลำภู'!Y12+'2.โนนสัง'!Y12+'3.ศรีบุญเรือง'!Y12+'4.สุวรรณคูหา'!Y12+'5.นาวัง'!Y12+'6.นากลาง'!Y12</f>
        <v>0</v>
      </c>
      <c r="Z12" s="110">
        <f>+'1.หนองบัวลำภู'!Z12+'2.โนนสัง'!Z12+'3.ศรีบุญเรือง'!Z12+'4.สุวรรณคูหา'!Z12+'5.นาวัง'!Z12+'6.นากลาง'!Z12</f>
        <v>0</v>
      </c>
      <c r="AA12" s="110">
        <f>+'1.หนองบัวลำภู'!AA12+'2.โนนสัง'!AA12+'3.ศรีบุญเรือง'!AA12+'4.สุวรรณคูหา'!AA12+'5.นาวัง'!AA12+'6.นากลาง'!AA12</f>
        <v>0</v>
      </c>
      <c r="AB12" s="110">
        <f>+'1.หนองบัวลำภู'!AB12+'2.โนนสัง'!AB12+'3.ศรีบุญเรือง'!AB12+'4.สุวรรณคูหา'!AB12+'5.นาวัง'!AB12+'6.นากลาง'!AB12</f>
        <v>0</v>
      </c>
      <c r="AC12" s="110">
        <f>+'1.หนองบัวลำภู'!AC12+'2.โนนสัง'!AC12+'3.ศรีบุญเรือง'!AC12+'4.สุวรรณคูหา'!AC12+'5.นาวัง'!AC12+'6.นากลาง'!AC12</f>
        <v>0</v>
      </c>
      <c r="AD12" s="110">
        <f t="shared" si="0"/>
        <v>0</v>
      </c>
      <c r="AE12" s="111">
        <f t="shared" si="1"/>
        <v>0</v>
      </c>
      <c r="AF12" s="110">
        <f t="shared" si="2"/>
        <v>33659845.609999999</v>
      </c>
      <c r="AG12" s="111" t="e">
        <f t="shared" ref="AG12:AG19" si="3">+AF12*100/G12</f>
        <v>#DIV/0!</v>
      </c>
    </row>
    <row r="13" spans="1:33" ht="24" customHeight="1">
      <c r="B13" s="109"/>
      <c r="C13" s="109"/>
      <c r="D13" s="109" t="s">
        <v>9</v>
      </c>
      <c r="E13" s="110">
        <f>+'1.หนองบัวลำภู'!E13+'2.โนนสัง'!E13+'3.ศรีบุญเรือง'!E13+'4.สุวรรณคูหา'!E13+'5.นาวัง'!E13+'6.นากลาง'!E13</f>
        <v>3470000</v>
      </c>
      <c r="F13" s="110">
        <f>+'1.หนองบัวลำภู'!F13+'2.โนนสัง'!F13+'3.ศรีบุญเรือง'!F13+'4.สุวรรณคูหา'!F13+'5.นาวัง'!F13+'6.นากลาง'!F13</f>
        <v>0</v>
      </c>
      <c r="G13" s="110">
        <f>+'1.หนองบัวลำภู'!G13+'2.โนนสัง'!G13+'3.ศรีบุญเรือง'!G13+'4.สุวรรณคูหา'!G13+'5.นาวัง'!G13+'6.นากลาง'!G13</f>
        <v>0</v>
      </c>
      <c r="H13" s="110">
        <f>+'1.หนองบัวลำภู'!H13+'2.โนนสัง'!H13+'3.ศรีบุญเรือง'!H13+'4.สุวรรณคูหา'!H13+'5.นาวัง'!H13+'6.นากลาง'!H13</f>
        <v>0</v>
      </c>
      <c r="I13" s="110">
        <f>+'1.หนองบัวลำภู'!I13+'2.โนนสัง'!I13+'3.ศรีบุญเรือง'!I13+'4.สุวรรณคูหา'!I13+'5.นาวัง'!I13+'6.นากลาง'!I13</f>
        <v>0</v>
      </c>
      <c r="J13" s="110">
        <f>+'1.หนองบัวลำภู'!J13+'2.โนนสัง'!J13+'3.ศรีบุญเรือง'!J13+'4.สุวรรณคูหา'!J13+'5.นาวัง'!J13+'6.นากลาง'!J13</f>
        <v>0</v>
      </c>
      <c r="K13" s="110">
        <f>+'1.หนองบัวลำภู'!K13+'2.โนนสัง'!K13+'3.ศรีบุญเรือง'!K13+'4.สุวรรณคูหา'!K13+'5.นาวัง'!K13+'6.นากลาง'!K13</f>
        <v>0</v>
      </c>
      <c r="L13" s="110">
        <f>+'1.หนองบัวลำภู'!L13+'2.โนนสัง'!L13+'3.ศรีบุญเรือง'!L13+'4.สุวรรณคูหา'!L13+'5.นาวัง'!L13+'6.นากลาง'!L13</f>
        <v>0</v>
      </c>
      <c r="M13" s="110">
        <f>+'1.หนองบัวลำภู'!M13+'2.โนนสัง'!M13+'3.ศรีบุญเรือง'!M13+'4.สุวรรณคูหา'!M13+'5.นาวัง'!M13+'6.นากลาง'!M13</f>
        <v>0</v>
      </c>
      <c r="N13" s="110">
        <f>+'1.หนองบัวลำภู'!N13+'2.โนนสัง'!N13+'3.ศรีบุญเรือง'!N13+'4.สุวรรณคูหา'!N13+'5.นาวัง'!N13+'6.นากลาง'!N13</f>
        <v>0</v>
      </c>
      <c r="O13" s="110">
        <f>+'1.หนองบัวลำภู'!O13+'2.โนนสัง'!O13+'3.ศรีบุญเรือง'!O13+'4.สุวรรณคูหา'!O13+'5.นาวัง'!O13+'6.นากลาง'!O13</f>
        <v>0</v>
      </c>
      <c r="P13" s="110">
        <f>+'1.หนองบัวลำภู'!P13+'2.โนนสัง'!P13+'3.ศรีบุญเรือง'!P13+'4.สุวรรณคูหา'!P13+'5.นาวัง'!P13+'6.นากลาง'!P13</f>
        <v>0</v>
      </c>
      <c r="Q13" s="110">
        <f>+'1.หนองบัวลำภู'!Q13+'2.โนนสัง'!Q13+'3.ศรีบุญเรือง'!Q13+'4.สุวรรณคูหา'!Q13+'5.นาวัง'!Q13+'6.นากลาง'!Q13</f>
        <v>0</v>
      </c>
      <c r="R13" s="110">
        <f>+'1.หนองบัวลำภู'!R13+'2.โนนสัง'!R13+'3.ศรีบุญเรือง'!R13+'4.สุวรรณคูหา'!R13+'5.นาวัง'!R13+'6.นากลาง'!R13</f>
        <v>0</v>
      </c>
      <c r="S13" s="110">
        <f>+'1.หนองบัวลำภู'!S13+'2.โนนสัง'!S13+'3.ศรีบุญเรือง'!S13+'4.สุวรรณคูหา'!S13+'5.นาวัง'!S13+'6.นากลาง'!S13</f>
        <v>0</v>
      </c>
      <c r="T13" s="110">
        <f>+'1.หนองบัวลำภู'!T13+'2.โนนสัง'!T13+'3.ศรีบุญเรือง'!T13+'4.สุวรรณคูหา'!T13+'5.นาวัง'!T13+'6.นากลาง'!T13</f>
        <v>0</v>
      </c>
      <c r="U13" s="110">
        <f>+'1.หนองบัวลำภู'!U13+'2.โนนสัง'!U13+'3.ศรีบุญเรือง'!U13+'4.สุวรรณคูหา'!U13+'5.นาวัง'!U13+'6.นากลาง'!U13</f>
        <v>0</v>
      </c>
      <c r="V13" s="110">
        <f>+'1.หนองบัวลำภู'!V13+'2.โนนสัง'!V13+'3.ศรีบุญเรือง'!V13+'4.สุวรรณคูหา'!V13+'5.นาวัง'!V13+'6.นากลาง'!V13</f>
        <v>0</v>
      </c>
      <c r="W13" s="110">
        <f>+'1.หนองบัวลำภู'!W13+'2.โนนสัง'!W13+'3.ศรีบุญเรือง'!W13+'4.สุวรรณคูหา'!W13+'5.นาวัง'!W13+'6.นากลาง'!W13</f>
        <v>0</v>
      </c>
      <c r="X13" s="110">
        <f>+'1.หนองบัวลำภู'!X13+'2.โนนสัง'!X13+'3.ศรีบุญเรือง'!X13+'4.สุวรรณคูหา'!X13+'5.นาวัง'!X13+'6.นากลาง'!X13</f>
        <v>0</v>
      </c>
      <c r="Y13" s="110">
        <f>+'1.หนองบัวลำภู'!Y13+'2.โนนสัง'!Y13+'3.ศรีบุญเรือง'!Y13+'4.สุวรรณคูหา'!Y13+'5.นาวัง'!Y13+'6.นากลาง'!Y13</f>
        <v>0</v>
      </c>
      <c r="Z13" s="110">
        <f>+'1.หนองบัวลำภู'!Z13+'2.โนนสัง'!Z13+'3.ศรีบุญเรือง'!Z13+'4.สุวรรณคูหา'!Z13+'5.นาวัง'!Z13+'6.นากลาง'!Z13</f>
        <v>0</v>
      </c>
      <c r="AA13" s="110">
        <f>+'1.หนองบัวลำภู'!AA13+'2.โนนสัง'!AA13+'3.ศรีบุญเรือง'!AA13+'4.สุวรรณคูหา'!AA13+'5.นาวัง'!AA13+'6.นากลาง'!AA13</f>
        <v>0</v>
      </c>
      <c r="AB13" s="110">
        <f>+'1.หนองบัวลำภู'!AB13+'2.โนนสัง'!AB13+'3.ศรีบุญเรือง'!AB13+'4.สุวรรณคูหา'!AB13+'5.นาวัง'!AB13+'6.นากลาง'!AB13</f>
        <v>0</v>
      </c>
      <c r="AC13" s="110">
        <f>+'1.หนองบัวลำภู'!AC13+'2.โนนสัง'!AC13+'3.ศรีบุญเรือง'!AC13+'4.สุวรรณคูหา'!AC13+'5.นาวัง'!AC13+'6.นากลาง'!AC13</f>
        <v>0</v>
      </c>
      <c r="AD13" s="110">
        <f t="shared" si="0"/>
        <v>0</v>
      </c>
      <c r="AE13" s="111">
        <f t="shared" si="1"/>
        <v>0</v>
      </c>
      <c r="AF13" s="110">
        <f t="shared" si="2"/>
        <v>3470000</v>
      </c>
      <c r="AG13" s="111" t="e">
        <f t="shared" si="3"/>
        <v>#DIV/0!</v>
      </c>
    </row>
    <row r="14" spans="1:33" ht="24" customHeight="1">
      <c r="B14" s="109"/>
      <c r="C14" s="109"/>
      <c r="D14" s="109" t="s">
        <v>11</v>
      </c>
      <c r="E14" s="110">
        <f>+'1.หนองบัวลำภู'!E14+'2.โนนสัง'!E14+'3.ศรีบุญเรือง'!E14+'4.สุวรรณคูหา'!E14+'5.นาวัง'!E14+'6.นากลาง'!E14</f>
        <v>168750000</v>
      </c>
      <c r="F14" s="110">
        <f>+'1.หนองบัวลำภู'!F14+'2.โนนสัง'!F14+'3.ศรีบุญเรือง'!F14+'4.สุวรรณคูหา'!F14+'5.นาวัง'!F14+'6.นากลาง'!F14</f>
        <v>7597510.2300000004</v>
      </c>
      <c r="G14" s="110">
        <f>+'1.หนองบัวลำภู'!G14+'2.โนนสัง'!G14+'3.ศรีบุญเรือง'!G14+'4.สุวรรณคูหา'!G14+'5.นาวัง'!G14+'6.นากลาง'!G14</f>
        <v>1414695.2</v>
      </c>
      <c r="H14" s="110">
        <f>+'1.หนองบัวลำภู'!H14+'2.โนนสัง'!H14+'3.ศรีบุญเรือง'!H14+'4.สุวรรณคูหา'!H14+'5.นาวัง'!H14+'6.นากลาง'!H14</f>
        <v>0</v>
      </c>
      <c r="I14" s="110">
        <f>+'1.หนองบัวลำภู'!I14+'2.โนนสัง'!I14+'3.ศรีบุญเรือง'!I14+'4.สุวรรณคูหา'!I14+'5.นาวัง'!I14+'6.นากลาง'!I14</f>
        <v>0</v>
      </c>
      <c r="J14" s="110">
        <f>+'1.หนองบัวลำภู'!J14+'2.โนนสัง'!J14+'3.ศรีบุญเรือง'!J14+'4.สุวรรณคูหา'!J14+'5.นาวัง'!J14+'6.นากลาง'!J14</f>
        <v>0</v>
      </c>
      <c r="K14" s="110">
        <f>+'1.หนองบัวลำภู'!K14+'2.โนนสัง'!K14+'3.ศรีบุญเรือง'!K14+'4.สุวรรณคูหา'!K14+'5.นาวัง'!K14+'6.นากลาง'!K14</f>
        <v>0</v>
      </c>
      <c r="L14" s="110">
        <f>+'1.หนองบัวลำภู'!L14+'2.โนนสัง'!L14+'3.ศรีบุญเรือง'!L14+'4.สุวรรณคูหา'!L14+'5.นาวัง'!L14+'6.นากลาง'!L14</f>
        <v>0</v>
      </c>
      <c r="M14" s="110">
        <f>+'1.หนองบัวลำภู'!M14+'2.โนนสัง'!M14+'3.ศรีบุญเรือง'!M14+'4.สุวรรณคูหา'!M14+'5.นาวัง'!M14+'6.นากลาง'!M14</f>
        <v>0</v>
      </c>
      <c r="N14" s="110">
        <f>+'1.หนองบัวลำภู'!N14+'2.โนนสัง'!N14+'3.ศรีบุญเรือง'!N14+'4.สุวรรณคูหา'!N14+'5.นาวัง'!N14+'6.นากลาง'!N14</f>
        <v>0</v>
      </c>
      <c r="O14" s="110">
        <f>+'1.หนองบัวลำภู'!O14+'2.โนนสัง'!O14+'3.ศรีบุญเรือง'!O14+'4.สุวรรณคูหา'!O14+'5.นาวัง'!O14+'6.นากลาง'!O14</f>
        <v>0</v>
      </c>
      <c r="P14" s="110">
        <f>+'1.หนองบัวลำภู'!P14+'2.โนนสัง'!P14+'3.ศรีบุญเรือง'!P14+'4.สุวรรณคูหา'!P14+'5.นาวัง'!P14+'6.นากลาง'!P14</f>
        <v>0</v>
      </c>
      <c r="Q14" s="110">
        <f>+'1.หนองบัวลำภู'!Q14+'2.โนนสัง'!Q14+'3.ศรีบุญเรือง'!Q14+'4.สุวรรณคูหา'!Q14+'5.นาวัง'!Q14+'6.นากลาง'!Q14</f>
        <v>0</v>
      </c>
      <c r="R14" s="110">
        <f>+'1.หนองบัวลำภู'!R14+'2.โนนสัง'!R14+'3.ศรีบุญเรือง'!R14+'4.สุวรรณคูหา'!R14+'5.นาวัง'!R14+'6.นากลาง'!R14</f>
        <v>0</v>
      </c>
      <c r="S14" s="110">
        <f>+'1.หนองบัวลำภู'!S14+'2.โนนสัง'!S14+'3.ศรีบุญเรือง'!S14+'4.สุวรรณคูหา'!S14+'5.นาวัง'!S14+'6.นากลาง'!S14</f>
        <v>0</v>
      </c>
      <c r="T14" s="110">
        <f>+'1.หนองบัวลำภู'!T14+'2.โนนสัง'!T14+'3.ศรีบุญเรือง'!T14+'4.สุวรรณคูหา'!T14+'5.นาวัง'!T14+'6.นากลาง'!T14</f>
        <v>0</v>
      </c>
      <c r="U14" s="110">
        <f>+'1.หนองบัวลำภู'!U14+'2.โนนสัง'!U14+'3.ศรีบุญเรือง'!U14+'4.สุวรรณคูหา'!U14+'5.นาวัง'!U14+'6.นากลาง'!U14</f>
        <v>0</v>
      </c>
      <c r="V14" s="110">
        <f>+'1.หนองบัวลำภู'!V14+'2.โนนสัง'!V14+'3.ศรีบุญเรือง'!V14+'4.สุวรรณคูหา'!V14+'5.นาวัง'!V14+'6.นากลาง'!V14</f>
        <v>0</v>
      </c>
      <c r="W14" s="110">
        <f>+'1.หนองบัวลำภู'!W14+'2.โนนสัง'!W14+'3.ศรีบุญเรือง'!W14+'4.สุวรรณคูหา'!W14+'5.นาวัง'!W14+'6.นากลาง'!W14</f>
        <v>0</v>
      </c>
      <c r="X14" s="110">
        <f>+'1.หนองบัวลำภู'!X14+'2.โนนสัง'!X14+'3.ศรีบุญเรือง'!X14+'4.สุวรรณคูหา'!X14+'5.นาวัง'!X14+'6.นากลาง'!X14</f>
        <v>0</v>
      </c>
      <c r="Y14" s="110">
        <f>+'1.หนองบัวลำภู'!Y14+'2.โนนสัง'!Y14+'3.ศรีบุญเรือง'!Y14+'4.สุวรรณคูหา'!Y14+'5.นาวัง'!Y14+'6.นากลาง'!Y14</f>
        <v>0</v>
      </c>
      <c r="Z14" s="110">
        <f>+'1.หนองบัวลำภู'!Z14+'2.โนนสัง'!Z14+'3.ศรีบุญเรือง'!Z14+'4.สุวรรณคูหา'!Z14+'5.นาวัง'!Z14+'6.นากลาง'!Z14</f>
        <v>0</v>
      </c>
      <c r="AA14" s="110">
        <f>+'1.หนองบัวลำภู'!AA14+'2.โนนสัง'!AA14+'3.ศรีบุญเรือง'!AA14+'4.สุวรรณคูหา'!AA14+'5.นาวัง'!AA14+'6.นากลาง'!AA14</f>
        <v>0</v>
      </c>
      <c r="AB14" s="110">
        <f>+'1.หนองบัวลำภู'!AB14+'2.โนนสัง'!AB14+'3.ศรีบุญเรือง'!AB14+'4.สุวรรณคูหา'!AB14+'5.นาวัง'!AB14+'6.นากลาง'!AB14</f>
        <v>0</v>
      </c>
      <c r="AC14" s="110">
        <f>+'1.หนองบัวลำภู'!AC14+'2.โนนสัง'!AC14+'3.ศรีบุญเรือง'!AC14+'4.สุวรรณคูหา'!AC14+'5.นาวัง'!AC14+'6.นากลาง'!AC14</f>
        <v>0</v>
      </c>
      <c r="AD14" s="110">
        <f t="shared" si="0"/>
        <v>9012205.4299999997</v>
      </c>
      <c r="AE14" s="111">
        <f t="shared" si="1"/>
        <v>5.3405661807407405</v>
      </c>
      <c r="AF14" s="110">
        <f t="shared" si="2"/>
        <v>159737794.56999999</v>
      </c>
      <c r="AG14" s="111">
        <f t="shared" si="3"/>
        <v>11291.322298259018</v>
      </c>
    </row>
    <row r="15" spans="1:33" ht="24" customHeight="1">
      <c r="B15" s="109"/>
      <c r="C15" s="109"/>
      <c r="D15" s="109" t="s">
        <v>13</v>
      </c>
      <c r="E15" s="110">
        <f>+'1.หนองบัวลำภู'!E15+'2.โนนสัง'!E15+'3.ศรีบุญเรือง'!E15+'4.สุวรรณคูหา'!E15+'5.นาวัง'!E15+'6.นากลาง'!E15</f>
        <v>2255000</v>
      </c>
      <c r="F15" s="110">
        <f>+'1.หนองบัวลำภู'!F15+'2.โนนสัง'!F15+'3.ศรีบุญเรือง'!F15+'4.สุวรรณคูหา'!F15+'5.นาวัง'!F15+'6.นากลาง'!F15</f>
        <v>150484</v>
      </c>
      <c r="G15" s="110">
        <f>+'1.หนองบัวลำภู'!G15+'2.โนนสัง'!G15+'3.ศรีบุญเรือง'!G15+'4.สุวรรณคูหา'!G15+'5.นาวัง'!G15+'6.นากลาง'!G15</f>
        <v>0</v>
      </c>
      <c r="H15" s="110">
        <f>+'1.หนองบัวลำภู'!H15+'2.โนนสัง'!H15+'3.ศรีบุญเรือง'!H15+'4.สุวรรณคูหา'!H15+'5.นาวัง'!H15+'6.นากลาง'!H15</f>
        <v>0</v>
      </c>
      <c r="I15" s="110">
        <f>+'1.หนองบัวลำภู'!I15+'2.โนนสัง'!I15+'3.ศรีบุญเรือง'!I15+'4.สุวรรณคูหา'!I15+'5.นาวัง'!I15+'6.นากลาง'!I15</f>
        <v>0</v>
      </c>
      <c r="J15" s="110">
        <f>+'1.หนองบัวลำภู'!J15+'2.โนนสัง'!J15+'3.ศรีบุญเรือง'!J15+'4.สุวรรณคูหา'!J15+'5.นาวัง'!J15+'6.นากลาง'!J15</f>
        <v>0</v>
      </c>
      <c r="K15" s="110">
        <f>+'1.หนองบัวลำภู'!K15+'2.โนนสัง'!K15+'3.ศรีบุญเรือง'!K15+'4.สุวรรณคูหา'!K15+'5.นาวัง'!K15+'6.นากลาง'!K15</f>
        <v>0</v>
      </c>
      <c r="L15" s="110">
        <f>+'1.หนองบัวลำภู'!L15+'2.โนนสัง'!L15+'3.ศรีบุญเรือง'!L15+'4.สุวรรณคูหา'!L15+'5.นาวัง'!L15+'6.นากลาง'!L15</f>
        <v>0</v>
      </c>
      <c r="M15" s="110">
        <f>+'1.หนองบัวลำภู'!M15+'2.โนนสัง'!M15+'3.ศรีบุญเรือง'!M15+'4.สุวรรณคูหา'!M15+'5.นาวัง'!M15+'6.นากลาง'!M15</f>
        <v>0</v>
      </c>
      <c r="N15" s="110">
        <f>+'1.หนองบัวลำภู'!N15+'2.โนนสัง'!N15+'3.ศรีบุญเรือง'!N15+'4.สุวรรณคูหา'!N15+'5.นาวัง'!N15+'6.นากลาง'!N15</f>
        <v>0</v>
      </c>
      <c r="O15" s="110">
        <f>+'1.หนองบัวลำภู'!O15+'2.โนนสัง'!O15+'3.ศรีบุญเรือง'!O15+'4.สุวรรณคูหา'!O15+'5.นาวัง'!O15+'6.นากลาง'!O15</f>
        <v>0</v>
      </c>
      <c r="P15" s="110">
        <f>+'1.หนองบัวลำภู'!P15+'2.โนนสัง'!P15+'3.ศรีบุญเรือง'!P15+'4.สุวรรณคูหา'!P15+'5.นาวัง'!P15+'6.นากลาง'!P15</f>
        <v>0</v>
      </c>
      <c r="Q15" s="110">
        <f>+'1.หนองบัวลำภู'!Q15+'2.โนนสัง'!Q15+'3.ศรีบุญเรือง'!Q15+'4.สุวรรณคูหา'!Q15+'5.นาวัง'!Q15+'6.นากลาง'!Q15</f>
        <v>0</v>
      </c>
      <c r="R15" s="110">
        <f>+'1.หนองบัวลำภู'!R15+'2.โนนสัง'!R15+'3.ศรีบุญเรือง'!R15+'4.สุวรรณคูหา'!R15+'5.นาวัง'!R15+'6.นากลาง'!R15</f>
        <v>0</v>
      </c>
      <c r="S15" s="110">
        <f>+'1.หนองบัวลำภู'!S15+'2.โนนสัง'!S15+'3.ศรีบุญเรือง'!S15+'4.สุวรรณคูหา'!S15+'5.นาวัง'!S15+'6.นากลาง'!S15</f>
        <v>0</v>
      </c>
      <c r="T15" s="110">
        <f>+'1.หนองบัวลำภู'!T15+'2.โนนสัง'!T15+'3.ศรีบุญเรือง'!T15+'4.สุวรรณคูหา'!T15+'5.นาวัง'!T15+'6.นากลาง'!T15</f>
        <v>0</v>
      </c>
      <c r="U15" s="110">
        <f>+'1.หนองบัวลำภู'!U15+'2.โนนสัง'!U15+'3.ศรีบุญเรือง'!U15+'4.สุวรรณคูหา'!U15+'5.นาวัง'!U15+'6.นากลาง'!U15</f>
        <v>0</v>
      </c>
      <c r="V15" s="110">
        <f>+'1.หนองบัวลำภู'!V15+'2.โนนสัง'!V15+'3.ศรีบุญเรือง'!V15+'4.สุวรรณคูหา'!V15+'5.นาวัง'!V15+'6.นากลาง'!V15</f>
        <v>0</v>
      </c>
      <c r="W15" s="110">
        <f>+'1.หนองบัวลำภู'!W15+'2.โนนสัง'!W15+'3.ศรีบุญเรือง'!W15+'4.สุวรรณคูหา'!W15+'5.นาวัง'!W15+'6.นากลาง'!W15</f>
        <v>0</v>
      </c>
      <c r="X15" s="110">
        <f>+'1.หนองบัวลำภู'!X15+'2.โนนสัง'!X15+'3.ศรีบุญเรือง'!X15+'4.สุวรรณคูหา'!X15+'5.นาวัง'!X15+'6.นากลาง'!X15</f>
        <v>0</v>
      </c>
      <c r="Y15" s="110">
        <f>+'1.หนองบัวลำภู'!Y15+'2.โนนสัง'!Y15+'3.ศรีบุญเรือง'!Y15+'4.สุวรรณคูหา'!Y15+'5.นาวัง'!Y15+'6.นากลาง'!Y15</f>
        <v>0</v>
      </c>
      <c r="Z15" s="110">
        <f>+'1.หนองบัวลำภู'!Z15+'2.โนนสัง'!Z15+'3.ศรีบุญเรือง'!Z15+'4.สุวรรณคูหา'!Z15+'5.นาวัง'!Z15+'6.นากลาง'!Z15</f>
        <v>0</v>
      </c>
      <c r="AA15" s="110">
        <f>+'1.หนองบัวลำภู'!AA15+'2.โนนสัง'!AA15+'3.ศรีบุญเรือง'!AA15+'4.สุวรรณคูหา'!AA15+'5.นาวัง'!AA15+'6.นากลาง'!AA15</f>
        <v>0</v>
      </c>
      <c r="AB15" s="110">
        <f>+'1.หนองบัวลำภู'!AB15+'2.โนนสัง'!AB15+'3.ศรีบุญเรือง'!AB15+'4.สุวรรณคูหา'!AB15+'5.นาวัง'!AB15+'6.นากลาง'!AB15</f>
        <v>0</v>
      </c>
      <c r="AC15" s="110">
        <f>+'1.หนองบัวลำภู'!AC15+'2.โนนสัง'!AC15+'3.ศรีบุญเรือง'!AC15+'4.สุวรรณคูหา'!AC15+'5.นาวัง'!AC15+'6.นากลาง'!AC15</f>
        <v>0</v>
      </c>
      <c r="AD15" s="110">
        <f t="shared" si="0"/>
        <v>150484</v>
      </c>
      <c r="AE15" s="111">
        <f t="shared" si="1"/>
        <v>6.6733481152993352</v>
      </c>
      <c r="AF15" s="110">
        <f t="shared" si="2"/>
        <v>2104516</v>
      </c>
      <c r="AG15" s="111" t="e">
        <f t="shared" si="3"/>
        <v>#DIV/0!</v>
      </c>
    </row>
    <row r="16" spans="1:33" ht="24" customHeight="1">
      <c r="B16" s="109"/>
      <c r="C16" s="109"/>
      <c r="D16" s="109" t="s">
        <v>15</v>
      </c>
      <c r="E16" s="110">
        <f>+'1.หนองบัวลำภู'!E16+'2.โนนสัง'!E16+'3.ศรีบุญเรือง'!E16+'4.สุวรรณคูหา'!E16+'5.นาวัง'!E16+'6.นากลาง'!E16</f>
        <v>48294200</v>
      </c>
      <c r="F16" s="110">
        <f>+'1.หนองบัวลำภู'!F16+'2.โนนสัง'!F16+'3.ศรีบุญเรือง'!F16+'4.สุวรรณคูหา'!F16+'5.นาวัง'!F16+'6.นากลาง'!F16</f>
        <v>227725.25</v>
      </c>
      <c r="G16" s="110">
        <f>+'1.หนองบัวลำภู'!G16+'2.โนนสัง'!G16+'3.ศรีบุญเรือง'!G16+'4.สุวรรณคูหา'!G16+'5.นาวัง'!G16+'6.นากลาง'!G16</f>
        <v>0</v>
      </c>
      <c r="H16" s="110">
        <f>+'1.หนองบัวลำภู'!H16+'2.โนนสัง'!H16+'3.ศรีบุญเรือง'!H16+'4.สุวรรณคูหา'!H16+'5.นาวัง'!H16+'6.นากลาง'!H16</f>
        <v>0</v>
      </c>
      <c r="I16" s="110">
        <f>+'1.หนองบัวลำภู'!I16+'2.โนนสัง'!I16+'3.ศรีบุญเรือง'!I16+'4.สุวรรณคูหา'!I16+'5.นาวัง'!I16+'6.นากลาง'!I16</f>
        <v>0</v>
      </c>
      <c r="J16" s="110">
        <f>+'1.หนองบัวลำภู'!J16+'2.โนนสัง'!J16+'3.ศรีบุญเรือง'!J16+'4.สุวรรณคูหา'!J16+'5.นาวัง'!J16+'6.นากลาง'!J16</f>
        <v>0</v>
      </c>
      <c r="K16" s="110">
        <f>+'1.หนองบัวลำภู'!K16+'2.โนนสัง'!K16+'3.ศรีบุญเรือง'!K16+'4.สุวรรณคูหา'!K16+'5.นาวัง'!K16+'6.นากลาง'!K16</f>
        <v>0</v>
      </c>
      <c r="L16" s="110">
        <f>+'1.หนองบัวลำภู'!L16+'2.โนนสัง'!L16+'3.ศรีบุญเรือง'!L16+'4.สุวรรณคูหา'!L16+'5.นาวัง'!L16+'6.นากลาง'!L16</f>
        <v>0</v>
      </c>
      <c r="M16" s="110">
        <f>+'1.หนองบัวลำภู'!M16+'2.โนนสัง'!M16+'3.ศรีบุญเรือง'!M16+'4.สุวรรณคูหา'!M16+'5.นาวัง'!M16+'6.นากลาง'!M16</f>
        <v>0</v>
      </c>
      <c r="N16" s="110">
        <f>+'1.หนองบัวลำภู'!N16+'2.โนนสัง'!N16+'3.ศรีบุญเรือง'!N16+'4.สุวรรณคูหา'!N16+'5.นาวัง'!N16+'6.นากลาง'!N16</f>
        <v>0</v>
      </c>
      <c r="O16" s="110">
        <f>+'1.หนองบัวลำภู'!O16+'2.โนนสัง'!O16+'3.ศรีบุญเรือง'!O16+'4.สุวรรณคูหา'!O16+'5.นาวัง'!O16+'6.นากลาง'!O16</f>
        <v>0</v>
      </c>
      <c r="P16" s="110">
        <f>+'1.หนองบัวลำภู'!P16+'2.โนนสัง'!P16+'3.ศรีบุญเรือง'!P16+'4.สุวรรณคูหา'!P16+'5.นาวัง'!P16+'6.นากลาง'!P16</f>
        <v>0</v>
      </c>
      <c r="Q16" s="110">
        <f>+'1.หนองบัวลำภู'!Q16+'2.โนนสัง'!Q16+'3.ศรีบุญเรือง'!Q16+'4.สุวรรณคูหา'!Q16+'5.นาวัง'!Q16+'6.นากลาง'!Q16</f>
        <v>0</v>
      </c>
      <c r="R16" s="110">
        <f>+'1.หนองบัวลำภู'!R16+'2.โนนสัง'!R16+'3.ศรีบุญเรือง'!R16+'4.สุวรรณคูหา'!R16+'5.นาวัง'!R16+'6.นากลาง'!R16</f>
        <v>0</v>
      </c>
      <c r="S16" s="110">
        <f>+'1.หนองบัวลำภู'!S16+'2.โนนสัง'!S16+'3.ศรีบุญเรือง'!S16+'4.สุวรรณคูหา'!S16+'5.นาวัง'!S16+'6.นากลาง'!S16</f>
        <v>0</v>
      </c>
      <c r="T16" s="110">
        <f>+'1.หนองบัวลำภู'!T16+'2.โนนสัง'!T16+'3.ศรีบุญเรือง'!T16+'4.สุวรรณคูหา'!T16+'5.นาวัง'!T16+'6.นากลาง'!T16</f>
        <v>0</v>
      </c>
      <c r="U16" s="110">
        <f>+'1.หนองบัวลำภู'!U16+'2.โนนสัง'!U16+'3.ศรีบุญเรือง'!U16+'4.สุวรรณคูหา'!U16+'5.นาวัง'!U16+'6.นากลาง'!U16</f>
        <v>0</v>
      </c>
      <c r="V16" s="110">
        <f>+'1.หนองบัวลำภู'!V16+'2.โนนสัง'!V16+'3.ศรีบุญเรือง'!V16+'4.สุวรรณคูหา'!V16+'5.นาวัง'!V16+'6.นากลาง'!V16</f>
        <v>0</v>
      </c>
      <c r="W16" s="110">
        <f>+'1.หนองบัวลำภู'!W16+'2.โนนสัง'!W16+'3.ศรีบุญเรือง'!W16+'4.สุวรรณคูหา'!W16+'5.นาวัง'!W16+'6.นากลาง'!W16</f>
        <v>0</v>
      </c>
      <c r="X16" s="110">
        <f>+'1.หนองบัวลำภู'!X16+'2.โนนสัง'!X16+'3.ศรีบุญเรือง'!X16+'4.สุวรรณคูหา'!X16+'5.นาวัง'!X16+'6.นากลาง'!X16</f>
        <v>0</v>
      </c>
      <c r="Y16" s="110">
        <f>+'1.หนองบัวลำภู'!Y16+'2.โนนสัง'!Y16+'3.ศรีบุญเรือง'!Y16+'4.สุวรรณคูหา'!Y16+'5.นาวัง'!Y16+'6.นากลาง'!Y16</f>
        <v>0</v>
      </c>
      <c r="Z16" s="110">
        <f>+'1.หนองบัวลำภู'!Z16+'2.โนนสัง'!Z16+'3.ศรีบุญเรือง'!Z16+'4.สุวรรณคูหา'!Z16+'5.นาวัง'!Z16+'6.นากลาง'!Z16</f>
        <v>0</v>
      </c>
      <c r="AA16" s="110">
        <f>+'1.หนองบัวลำภู'!AA16+'2.โนนสัง'!AA16+'3.ศรีบุญเรือง'!AA16+'4.สุวรรณคูหา'!AA16+'5.นาวัง'!AA16+'6.นากลาง'!AA16</f>
        <v>0</v>
      </c>
      <c r="AB16" s="110">
        <f>+'1.หนองบัวลำภู'!AB16+'2.โนนสัง'!AB16+'3.ศรีบุญเรือง'!AB16+'4.สุวรรณคูหา'!AB16+'5.นาวัง'!AB16+'6.นากลาง'!AB16</f>
        <v>0</v>
      </c>
      <c r="AC16" s="110">
        <f>+'1.หนองบัวลำภู'!AC16+'2.โนนสัง'!AC16+'3.ศรีบุญเรือง'!AC16+'4.สุวรรณคูหา'!AC16+'5.นาวัง'!AC16+'6.นากลาง'!AC16</f>
        <v>0</v>
      </c>
      <c r="AD16" s="110">
        <f t="shared" si="0"/>
        <v>227725.25</v>
      </c>
      <c r="AE16" s="111">
        <f t="shared" si="1"/>
        <v>0.47153747240869504</v>
      </c>
      <c r="AF16" s="110">
        <f t="shared" si="2"/>
        <v>48066474.75</v>
      </c>
      <c r="AG16" s="111" t="e">
        <f t="shared" si="3"/>
        <v>#DIV/0!</v>
      </c>
    </row>
    <row r="17" spans="2:33" ht="24" customHeight="1">
      <c r="B17" s="109"/>
      <c r="C17" s="109"/>
      <c r="D17" s="109" t="s">
        <v>17</v>
      </c>
      <c r="E17" s="110">
        <f>+'1.หนองบัวลำภู'!E17+'2.โนนสัง'!E17+'3.ศรีบุญเรือง'!E17+'4.สุวรรณคูหา'!E17+'5.นาวัง'!E17+'6.นากลาง'!E17</f>
        <v>87756393</v>
      </c>
      <c r="F17" s="110">
        <f>+'1.หนองบัวลำภู'!F17+'2.โนนสัง'!F17+'3.ศรีบุญเรือง'!F17+'4.สุวรรณคูหา'!F17+'5.นาวัง'!F17+'6.นากลาง'!F17</f>
        <v>5110210.79</v>
      </c>
      <c r="G17" s="110">
        <f>+'1.หนองบัวลำภู'!G17+'2.โนนสัง'!G17+'3.ศรีบุญเรือง'!G17+'4.สุวรรณคูหา'!G17+'5.นาวัง'!G17+'6.นากลาง'!G17</f>
        <v>111965.84</v>
      </c>
      <c r="H17" s="110">
        <f>+'1.หนองบัวลำภู'!H17+'2.โนนสัง'!H17+'3.ศรีบุญเรือง'!H17+'4.สุวรรณคูหา'!H17+'5.นาวัง'!H17+'6.นากลาง'!H17</f>
        <v>0</v>
      </c>
      <c r="I17" s="110">
        <f>+'1.หนองบัวลำภู'!I17+'2.โนนสัง'!I17+'3.ศรีบุญเรือง'!I17+'4.สุวรรณคูหา'!I17+'5.นาวัง'!I17+'6.นากลาง'!I17</f>
        <v>0</v>
      </c>
      <c r="J17" s="110">
        <f>+'1.หนองบัวลำภู'!J17+'2.โนนสัง'!J17+'3.ศรีบุญเรือง'!J17+'4.สุวรรณคูหา'!J17+'5.นาวัง'!J17+'6.นากลาง'!J17</f>
        <v>0</v>
      </c>
      <c r="K17" s="110">
        <f>+'1.หนองบัวลำภู'!K17+'2.โนนสัง'!K17+'3.ศรีบุญเรือง'!K17+'4.สุวรรณคูหา'!K17+'5.นาวัง'!K17+'6.นากลาง'!K17</f>
        <v>0</v>
      </c>
      <c r="L17" s="110">
        <f>+'1.หนองบัวลำภู'!L17+'2.โนนสัง'!L17+'3.ศรีบุญเรือง'!L17+'4.สุวรรณคูหา'!L17+'5.นาวัง'!L17+'6.นากลาง'!L17</f>
        <v>0</v>
      </c>
      <c r="M17" s="110">
        <f>+'1.หนองบัวลำภู'!M17+'2.โนนสัง'!M17+'3.ศรีบุญเรือง'!M17+'4.สุวรรณคูหา'!M17+'5.นาวัง'!M17+'6.นากลาง'!M17</f>
        <v>0</v>
      </c>
      <c r="N17" s="110">
        <f>+'1.หนองบัวลำภู'!N17+'2.โนนสัง'!N17+'3.ศรีบุญเรือง'!N17+'4.สุวรรณคูหา'!N17+'5.นาวัง'!N17+'6.นากลาง'!N17</f>
        <v>0</v>
      </c>
      <c r="O17" s="110">
        <f>+'1.หนองบัวลำภู'!O17+'2.โนนสัง'!O17+'3.ศรีบุญเรือง'!O17+'4.สุวรรณคูหา'!O17+'5.นาวัง'!O17+'6.นากลาง'!O17</f>
        <v>0</v>
      </c>
      <c r="P17" s="110">
        <f>+'1.หนองบัวลำภู'!P17+'2.โนนสัง'!P17+'3.ศรีบุญเรือง'!P17+'4.สุวรรณคูหา'!P17+'5.นาวัง'!P17+'6.นากลาง'!P17</f>
        <v>0</v>
      </c>
      <c r="Q17" s="110">
        <f>+'1.หนองบัวลำภู'!Q17+'2.โนนสัง'!Q17+'3.ศรีบุญเรือง'!Q17+'4.สุวรรณคูหา'!Q17+'5.นาวัง'!Q17+'6.นากลาง'!Q17</f>
        <v>0</v>
      </c>
      <c r="R17" s="110">
        <f>+'1.หนองบัวลำภู'!R17+'2.โนนสัง'!R17+'3.ศรีบุญเรือง'!R17+'4.สุวรรณคูหา'!R17+'5.นาวัง'!R17+'6.นากลาง'!R17</f>
        <v>0</v>
      </c>
      <c r="S17" s="110">
        <f>+'1.หนองบัวลำภู'!S17+'2.โนนสัง'!S17+'3.ศรีบุญเรือง'!S17+'4.สุวรรณคูหา'!S17+'5.นาวัง'!S17+'6.นากลาง'!S17</f>
        <v>0</v>
      </c>
      <c r="T17" s="110">
        <f>+'1.หนองบัวลำภู'!T17+'2.โนนสัง'!T17+'3.ศรีบุญเรือง'!T17+'4.สุวรรณคูหา'!T17+'5.นาวัง'!T17+'6.นากลาง'!T17</f>
        <v>0</v>
      </c>
      <c r="U17" s="110">
        <f>+'1.หนองบัวลำภู'!U17+'2.โนนสัง'!U17+'3.ศรีบุญเรือง'!U17+'4.สุวรรณคูหา'!U17+'5.นาวัง'!U17+'6.นากลาง'!U17</f>
        <v>0</v>
      </c>
      <c r="V17" s="110">
        <f>+'1.หนองบัวลำภู'!V17+'2.โนนสัง'!V17+'3.ศรีบุญเรือง'!V17+'4.สุวรรณคูหา'!V17+'5.นาวัง'!V17+'6.นากลาง'!V17</f>
        <v>0</v>
      </c>
      <c r="W17" s="110">
        <f>+'1.หนองบัวลำภู'!W17+'2.โนนสัง'!W17+'3.ศรีบุญเรือง'!W17+'4.สุวรรณคูหา'!W17+'5.นาวัง'!W17+'6.นากลาง'!W17</f>
        <v>0</v>
      </c>
      <c r="X17" s="110">
        <f>+'1.หนองบัวลำภู'!X17+'2.โนนสัง'!X17+'3.ศรีบุญเรือง'!X17+'4.สุวรรณคูหา'!X17+'5.นาวัง'!X17+'6.นากลาง'!X17</f>
        <v>0</v>
      </c>
      <c r="Y17" s="110">
        <f>+'1.หนองบัวลำภู'!Y17+'2.โนนสัง'!Y17+'3.ศรีบุญเรือง'!Y17+'4.สุวรรณคูหา'!Y17+'5.นาวัง'!Y17+'6.นากลาง'!Y17</f>
        <v>0</v>
      </c>
      <c r="Z17" s="110">
        <f>+'1.หนองบัวลำภู'!Z17+'2.โนนสัง'!Z17+'3.ศรีบุญเรือง'!Z17+'4.สุวรรณคูหา'!Z17+'5.นาวัง'!Z17+'6.นากลาง'!Z17</f>
        <v>0</v>
      </c>
      <c r="AA17" s="110">
        <f>+'1.หนองบัวลำภู'!AA17+'2.โนนสัง'!AA17+'3.ศรีบุญเรือง'!AA17+'4.สุวรรณคูหา'!AA17+'5.นาวัง'!AA17+'6.นากลาง'!AA17</f>
        <v>0</v>
      </c>
      <c r="AB17" s="110">
        <f>+'1.หนองบัวลำภู'!AB17+'2.โนนสัง'!AB17+'3.ศรีบุญเรือง'!AB17+'4.สุวรรณคูหา'!AB17+'5.นาวัง'!AB17+'6.นากลาง'!AB17</f>
        <v>0</v>
      </c>
      <c r="AC17" s="110">
        <f>+'1.หนองบัวลำภู'!AC17+'2.โนนสัง'!AC17+'3.ศรีบุญเรือง'!AC17+'4.สุวรรณคูหา'!AC17+'5.นาวัง'!AC17+'6.นากลาง'!AC17</f>
        <v>0</v>
      </c>
      <c r="AD17" s="110">
        <f t="shared" si="0"/>
        <v>5222176.63</v>
      </c>
      <c r="AE17" s="111">
        <f t="shared" si="1"/>
        <v>5.9507648975499707</v>
      </c>
      <c r="AF17" s="110">
        <f t="shared" si="2"/>
        <v>82534216.370000005</v>
      </c>
      <c r="AG17" s="111">
        <f t="shared" si="3"/>
        <v>73713.747309000682</v>
      </c>
    </row>
    <row r="18" spans="2:33" ht="24" customHeight="1">
      <c r="B18" s="109"/>
      <c r="C18" s="109"/>
      <c r="D18" s="109" t="s">
        <v>19</v>
      </c>
      <c r="E18" s="110">
        <f>+'1.หนองบัวลำภู'!E18+'2.โนนสัง'!E18+'3.ศรีบุญเรือง'!E18+'4.สุวรรณคูหา'!E18+'5.นาวัง'!E18+'6.นากลาง'!E18</f>
        <v>626300</v>
      </c>
      <c r="F18" s="110">
        <f>+'1.หนองบัวลำภู'!F18+'2.โนนสัง'!F18+'3.ศรีบุญเรือง'!F18+'4.สุวรรณคูหา'!F18+'5.นาวัง'!F18+'6.นากลาง'!F18</f>
        <v>12800</v>
      </c>
      <c r="G18" s="110">
        <f>+'1.หนองบัวลำภู'!G18+'2.โนนสัง'!G18+'3.ศรีบุญเรือง'!G18+'4.สุวรรณคูหา'!G18+'5.นาวัง'!G18+'6.นากลาง'!G18</f>
        <v>3500</v>
      </c>
      <c r="H18" s="110">
        <f>+'1.หนองบัวลำภู'!H18+'2.โนนสัง'!H18+'3.ศรีบุญเรือง'!H18+'4.สุวรรณคูหา'!H18+'5.นาวัง'!H18+'6.นากลาง'!H18</f>
        <v>0</v>
      </c>
      <c r="I18" s="110">
        <f>+'1.หนองบัวลำภู'!I18+'2.โนนสัง'!I18+'3.ศรีบุญเรือง'!I18+'4.สุวรรณคูหา'!I18+'5.นาวัง'!I18+'6.นากลาง'!I18</f>
        <v>0</v>
      </c>
      <c r="J18" s="110">
        <f>+'1.หนองบัวลำภู'!J18+'2.โนนสัง'!J18+'3.ศรีบุญเรือง'!J18+'4.สุวรรณคูหา'!J18+'5.นาวัง'!J18+'6.นากลาง'!J18</f>
        <v>0</v>
      </c>
      <c r="K18" s="110">
        <f>+'1.หนองบัวลำภู'!K18+'2.โนนสัง'!K18+'3.ศรีบุญเรือง'!K18+'4.สุวรรณคูหา'!K18+'5.นาวัง'!K18+'6.นากลาง'!K18</f>
        <v>0</v>
      </c>
      <c r="L18" s="110">
        <f>+'1.หนองบัวลำภู'!L18+'2.โนนสัง'!L18+'3.ศรีบุญเรือง'!L18+'4.สุวรรณคูหา'!L18+'5.นาวัง'!L18+'6.นากลาง'!L18</f>
        <v>0</v>
      </c>
      <c r="M18" s="110">
        <f>+'1.หนองบัวลำภู'!M18+'2.โนนสัง'!M18+'3.ศรีบุญเรือง'!M18+'4.สุวรรณคูหา'!M18+'5.นาวัง'!M18+'6.นากลาง'!M18</f>
        <v>0</v>
      </c>
      <c r="N18" s="110">
        <f>+'1.หนองบัวลำภู'!N18+'2.โนนสัง'!N18+'3.ศรีบุญเรือง'!N18+'4.สุวรรณคูหา'!N18+'5.นาวัง'!N18+'6.นากลาง'!N18</f>
        <v>0</v>
      </c>
      <c r="O18" s="110">
        <f>+'1.หนองบัวลำภู'!O18+'2.โนนสัง'!O18+'3.ศรีบุญเรือง'!O18+'4.สุวรรณคูหา'!O18+'5.นาวัง'!O18+'6.นากลาง'!O18</f>
        <v>0</v>
      </c>
      <c r="P18" s="110">
        <f>+'1.หนองบัวลำภู'!P18+'2.โนนสัง'!P18+'3.ศรีบุญเรือง'!P18+'4.สุวรรณคูหา'!P18+'5.นาวัง'!P18+'6.นากลาง'!P18</f>
        <v>0</v>
      </c>
      <c r="Q18" s="110">
        <f>+'1.หนองบัวลำภู'!Q18+'2.โนนสัง'!Q18+'3.ศรีบุญเรือง'!Q18+'4.สุวรรณคูหา'!Q18+'5.นาวัง'!Q18+'6.นากลาง'!Q18</f>
        <v>0</v>
      </c>
      <c r="R18" s="110">
        <f>+'1.หนองบัวลำภู'!R18+'2.โนนสัง'!R18+'3.ศรีบุญเรือง'!R18+'4.สุวรรณคูหา'!R18+'5.นาวัง'!R18+'6.นากลาง'!R18</f>
        <v>0</v>
      </c>
      <c r="S18" s="110">
        <f>+'1.หนองบัวลำภู'!S18+'2.โนนสัง'!S18+'3.ศรีบุญเรือง'!S18+'4.สุวรรณคูหา'!S18+'5.นาวัง'!S18+'6.นากลาง'!S18</f>
        <v>0</v>
      </c>
      <c r="T18" s="110">
        <f>+'1.หนองบัวลำภู'!T18+'2.โนนสัง'!T18+'3.ศรีบุญเรือง'!T18+'4.สุวรรณคูหา'!T18+'5.นาวัง'!T18+'6.นากลาง'!T18</f>
        <v>0</v>
      </c>
      <c r="U18" s="110">
        <f>+'1.หนองบัวลำภู'!U18+'2.โนนสัง'!U18+'3.ศรีบุญเรือง'!U18+'4.สุวรรณคูหา'!U18+'5.นาวัง'!U18+'6.นากลาง'!U18</f>
        <v>0</v>
      </c>
      <c r="V18" s="110">
        <f>+'1.หนองบัวลำภู'!V18+'2.โนนสัง'!V18+'3.ศรีบุญเรือง'!V18+'4.สุวรรณคูหา'!V18+'5.นาวัง'!V18+'6.นากลาง'!V18</f>
        <v>0</v>
      </c>
      <c r="W18" s="110">
        <f>+'1.หนองบัวลำภู'!W18+'2.โนนสัง'!W18+'3.ศรีบุญเรือง'!W18+'4.สุวรรณคูหา'!W18+'5.นาวัง'!W18+'6.นากลาง'!W18</f>
        <v>0</v>
      </c>
      <c r="X18" s="110">
        <f>+'1.หนองบัวลำภู'!X18+'2.โนนสัง'!X18+'3.ศรีบุญเรือง'!X18+'4.สุวรรณคูหา'!X18+'5.นาวัง'!X18+'6.นากลาง'!X18</f>
        <v>0</v>
      </c>
      <c r="Y18" s="110">
        <f>+'1.หนองบัวลำภู'!Y18+'2.โนนสัง'!Y18+'3.ศรีบุญเรือง'!Y18+'4.สุวรรณคูหา'!Y18+'5.นาวัง'!Y18+'6.นากลาง'!Y18</f>
        <v>0</v>
      </c>
      <c r="Z18" s="110">
        <f>+'1.หนองบัวลำภู'!Z18+'2.โนนสัง'!Z18+'3.ศรีบุญเรือง'!Z18+'4.สุวรรณคูหา'!Z18+'5.นาวัง'!Z18+'6.นากลาง'!Z18</f>
        <v>0</v>
      </c>
      <c r="AA18" s="110">
        <f>+'1.หนองบัวลำภู'!AA18+'2.โนนสัง'!AA18+'3.ศรีบุญเรือง'!AA18+'4.สุวรรณคูหา'!AA18+'5.นาวัง'!AA18+'6.นากลาง'!AA18</f>
        <v>0</v>
      </c>
      <c r="AB18" s="110">
        <f>+'1.หนองบัวลำภู'!AB18+'2.โนนสัง'!AB18+'3.ศรีบุญเรือง'!AB18+'4.สุวรรณคูหา'!AB18+'5.นาวัง'!AB18+'6.นากลาง'!AB18</f>
        <v>0</v>
      </c>
      <c r="AC18" s="110">
        <f>+'1.หนองบัวลำภู'!AC18+'2.โนนสัง'!AC18+'3.ศรีบุญเรือง'!AC18+'4.สุวรรณคูหา'!AC18+'5.นาวัง'!AC18+'6.นากลาง'!AC18</f>
        <v>0</v>
      </c>
      <c r="AD18" s="110">
        <f t="shared" si="0"/>
        <v>16300</v>
      </c>
      <c r="AE18" s="111">
        <f t="shared" si="1"/>
        <v>2.6025866198307521</v>
      </c>
      <c r="AF18" s="110">
        <f t="shared" si="2"/>
        <v>610000</v>
      </c>
      <c r="AG18" s="111">
        <f t="shared" si="3"/>
        <v>17428.571428571428</v>
      </c>
    </row>
    <row r="19" spans="2:33" ht="24" customHeight="1">
      <c r="B19" s="109"/>
      <c r="C19" s="109"/>
      <c r="D19" s="109" t="s">
        <v>21</v>
      </c>
      <c r="E19" s="110">
        <f>+'1.หนองบัวลำภู'!E19+'2.โนนสัง'!E19+'3.ศรีบุญเรือง'!E19+'4.สุวรรณคูหา'!E19+'5.นาวัง'!E19+'6.นากลาง'!E19</f>
        <v>93200000</v>
      </c>
      <c r="F19" s="110">
        <f>+'1.หนองบัวลำภู'!F19+'2.โนนสัง'!F19+'3.ศรีบุญเรือง'!F19+'4.สุวรรณคูหา'!F19+'5.นาวัง'!F19+'6.นากลาง'!F19</f>
        <v>1106903.75</v>
      </c>
      <c r="G19" s="110">
        <f>+'1.หนองบัวลำภู'!G19+'2.โนนสัง'!G19+'3.ศรีบุญเรือง'!G19+'4.สุวรรณคูหา'!G19+'5.นาวัง'!G19+'6.นากลาง'!G19</f>
        <v>6236304.9099999992</v>
      </c>
      <c r="H19" s="110">
        <f>+'1.หนองบัวลำภู'!H19+'2.โนนสัง'!H19+'3.ศรีบุญเรือง'!H19+'4.สุวรรณคูหา'!H19+'5.นาวัง'!H19+'6.นากลาง'!H19</f>
        <v>0</v>
      </c>
      <c r="I19" s="110">
        <f>+'1.หนองบัวลำภู'!I19+'2.โนนสัง'!I19+'3.ศรีบุญเรือง'!I19+'4.สุวรรณคูหา'!I19+'5.นาวัง'!I19+'6.นากลาง'!I19</f>
        <v>0</v>
      </c>
      <c r="J19" s="110">
        <f>+'1.หนองบัวลำภู'!J19+'2.โนนสัง'!J19+'3.ศรีบุญเรือง'!J19+'4.สุวรรณคูหา'!J19+'5.นาวัง'!J19+'6.นากลาง'!J19</f>
        <v>0</v>
      </c>
      <c r="K19" s="110">
        <f>+'1.หนองบัวลำภู'!K19+'2.โนนสัง'!K19+'3.ศรีบุญเรือง'!K19+'4.สุวรรณคูหา'!K19+'5.นาวัง'!K19+'6.นากลาง'!K19</f>
        <v>0</v>
      </c>
      <c r="L19" s="110">
        <f>+'1.หนองบัวลำภู'!L19+'2.โนนสัง'!L19+'3.ศรีบุญเรือง'!L19+'4.สุวรรณคูหา'!L19+'5.นาวัง'!L19+'6.นากลาง'!L19</f>
        <v>0</v>
      </c>
      <c r="M19" s="110">
        <f>+'1.หนองบัวลำภู'!M19+'2.โนนสัง'!M19+'3.ศรีบุญเรือง'!M19+'4.สุวรรณคูหา'!M19+'5.นาวัง'!M19+'6.นากลาง'!M19</f>
        <v>0</v>
      </c>
      <c r="N19" s="110">
        <f>+'1.หนองบัวลำภู'!N19+'2.โนนสัง'!N19+'3.ศรีบุญเรือง'!N19+'4.สุวรรณคูหา'!N19+'5.นาวัง'!N19+'6.นากลาง'!N19</f>
        <v>0</v>
      </c>
      <c r="O19" s="110">
        <f>+'1.หนองบัวลำภู'!O19+'2.โนนสัง'!O19+'3.ศรีบุญเรือง'!O19+'4.สุวรรณคูหา'!O19+'5.นาวัง'!O19+'6.นากลาง'!O19</f>
        <v>0</v>
      </c>
      <c r="P19" s="110">
        <f>+'1.หนองบัวลำภู'!P19+'2.โนนสัง'!P19+'3.ศรีบุญเรือง'!P19+'4.สุวรรณคูหา'!P19+'5.นาวัง'!P19+'6.นากลาง'!P19</f>
        <v>0</v>
      </c>
      <c r="Q19" s="110">
        <f>+'1.หนองบัวลำภู'!Q19+'2.โนนสัง'!Q19+'3.ศรีบุญเรือง'!Q19+'4.สุวรรณคูหา'!Q19+'5.นาวัง'!Q19+'6.นากลาง'!Q19</f>
        <v>0</v>
      </c>
      <c r="R19" s="110">
        <f>+'1.หนองบัวลำภู'!R19+'2.โนนสัง'!R19+'3.ศรีบุญเรือง'!R19+'4.สุวรรณคูหา'!R19+'5.นาวัง'!R19+'6.นากลาง'!R19</f>
        <v>0</v>
      </c>
      <c r="S19" s="110">
        <f>+'1.หนองบัวลำภู'!S19+'2.โนนสัง'!S19+'3.ศรีบุญเรือง'!S19+'4.สุวรรณคูหา'!S19+'5.นาวัง'!S19+'6.นากลาง'!S19</f>
        <v>0</v>
      </c>
      <c r="T19" s="110">
        <f>+'1.หนองบัวลำภู'!T19+'2.โนนสัง'!T19+'3.ศรีบุญเรือง'!T19+'4.สุวรรณคูหา'!T19+'5.นาวัง'!T19+'6.นากลาง'!T19</f>
        <v>0</v>
      </c>
      <c r="U19" s="110">
        <f>+'1.หนองบัวลำภู'!U19+'2.โนนสัง'!U19+'3.ศรีบุญเรือง'!U19+'4.สุวรรณคูหา'!U19+'5.นาวัง'!U19+'6.นากลาง'!U19</f>
        <v>0</v>
      </c>
      <c r="V19" s="110">
        <f>+'1.หนองบัวลำภู'!V19+'2.โนนสัง'!V19+'3.ศรีบุญเรือง'!V19+'4.สุวรรณคูหา'!V19+'5.นาวัง'!V19+'6.นากลาง'!V19</f>
        <v>0</v>
      </c>
      <c r="W19" s="110">
        <f>+'1.หนองบัวลำภู'!W19+'2.โนนสัง'!W19+'3.ศรีบุญเรือง'!W19+'4.สุวรรณคูหา'!W19+'5.นาวัง'!W19+'6.นากลาง'!W19</f>
        <v>0</v>
      </c>
      <c r="X19" s="110">
        <f>+'1.หนองบัวลำภู'!X19+'2.โนนสัง'!X19+'3.ศรีบุญเรือง'!X19+'4.สุวรรณคูหา'!X19+'5.นาวัง'!X19+'6.นากลาง'!X19</f>
        <v>0</v>
      </c>
      <c r="Y19" s="110">
        <f>+'1.หนองบัวลำภู'!Y19+'2.โนนสัง'!Y19+'3.ศรีบุญเรือง'!Y19+'4.สุวรรณคูหา'!Y19+'5.นาวัง'!Y19+'6.นากลาง'!Y19</f>
        <v>0</v>
      </c>
      <c r="Z19" s="110">
        <f>+'1.หนองบัวลำภู'!Z19+'2.โนนสัง'!Z19+'3.ศรีบุญเรือง'!Z19+'4.สุวรรณคูหา'!Z19+'5.นาวัง'!Z19+'6.นากลาง'!Z19</f>
        <v>0</v>
      </c>
      <c r="AA19" s="110">
        <f>+'1.หนองบัวลำภู'!AA19+'2.โนนสัง'!AA19+'3.ศรีบุญเรือง'!AA19+'4.สุวรรณคูหา'!AA19+'5.นาวัง'!AA19+'6.นากลาง'!AA19</f>
        <v>0</v>
      </c>
      <c r="AB19" s="110">
        <f>+'1.หนองบัวลำภู'!AB19+'2.โนนสัง'!AB19+'3.ศรีบุญเรือง'!AB19+'4.สุวรรณคูหา'!AB19+'5.นาวัง'!AB19+'6.นากลาง'!AB19</f>
        <v>0</v>
      </c>
      <c r="AC19" s="110">
        <f>+'1.หนองบัวลำภู'!AC19+'2.โนนสัง'!AC19+'3.ศรีบุญเรือง'!AC19+'4.สุวรรณคูหา'!AC19+'5.นาวัง'!AC19+'6.นากลาง'!AC19</f>
        <v>0</v>
      </c>
      <c r="AD19" s="110">
        <f t="shared" si="0"/>
        <v>7343208.6599999992</v>
      </c>
      <c r="AE19" s="111">
        <f t="shared" si="1"/>
        <v>7.8789792489270374</v>
      </c>
      <c r="AF19" s="110">
        <f t="shared" si="2"/>
        <v>85856791.340000004</v>
      </c>
      <c r="AG19" s="111">
        <f t="shared" si="3"/>
        <v>1376.725361877792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f>+'1.หนองบัวลำภู'!E21+'2.โนนสัง'!E21+'3.ศรีบุญเรือง'!E21+'4.สุวรรณคูหา'!E21+'5.นาวัง'!E21+'6.นากลาง'!E21</f>
        <v>1274000</v>
      </c>
      <c r="F21" s="110">
        <f>+'1.หนองบัวลำภู'!F21+'2.โนนสัง'!F21+'3.ศรีบุญเรือง'!F21+'4.สุวรรณคูหา'!F21+'5.นาวัง'!F21+'6.นากลาง'!F21</f>
        <v>0</v>
      </c>
      <c r="G21" s="110">
        <f>+'1.หนองบัวลำภู'!G21+'2.โนนสัง'!G21+'3.ศรีบุญเรือง'!G21+'4.สุวรรณคูหา'!G21+'5.นาวัง'!G21+'6.นากลาง'!G21</f>
        <v>0</v>
      </c>
      <c r="H21" s="110">
        <f>+'1.หนองบัวลำภู'!H21+'2.โนนสัง'!H21+'3.ศรีบุญเรือง'!H21+'4.สุวรรณคูหา'!H21+'5.นาวัง'!H21+'6.นากลาง'!H21</f>
        <v>0</v>
      </c>
      <c r="I21" s="110">
        <f>+'1.หนองบัวลำภู'!I21+'2.โนนสัง'!I21+'3.ศรีบุญเรือง'!I21+'4.สุวรรณคูหา'!I21+'5.นาวัง'!I21+'6.นากลาง'!I21</f>
        <v>0</v>
      </c>
      <c r="J21" s="110">
        <f>+'1.หนองบัวลำภู'!J21+'2.โนนสัง'!J21+'3.ศรีบุญเรือง'!J21+'4.สุวรรณคูหา'!J21+'5.นาวัง'!J21+'6.นากลาง'!J21</f>
        <v>0</v>
      </c>
      <c r="K21" s="110">
        <f>+'1.หนองบัวลำภู'!K21+'2.โนนสัง'!K21+'3.ศรีบุญเรือง'!K21+'4.สุวรรณคูหา'!K21+'5.นาวัง'!K21+'6.นากลาง'!K21</f>
        <v>0</v>
      </c>
      <c r="L21" s="110">
        <f>+'1.หนองบัวลำภู'!L21+'2.โนนสัง'!L21+'3.ศรีบุญเรือง'!L21+'4.สุวรรณคูหา'!L21+'5.นาวัง'!L21+'6.นากลาง'!L21</f>
        <v>0</v>
      </c>
      <c r="M21" s="110">
        <f>+'1.หนองบัวลำภู'!M21+'2.โนนสัง'!M21+'3.ศรีบุญเรือง'!M21+'4.สุวรรณคูหา'!M21+'5.นาวัง'!M21+'6.นากลาง'!M21</f>
        <v>0</v>
      </c>
      <c r="N21" s="110">
        <f>+'1.หนองบัวลำภู'!N21+'2.โนนสัง'!N21+'3.ศรีบุญเรือง'!N21+'4.สุวรรณคูหา'!N21+'5.นาวัง'!N21+'6.นากลาง'!N21</f>
        <v>0</v>
      </c>
      <c r="O21" s="110">
        <f>+'1.หนองบัวลำภู'!O21+'2.โนนสัง'!O21+'3.ศรีบุญเรือง'!O21+'4.สุวรรณคูหา'!O21+'5.นาวัง'!O21+'6.นากลาง'!O21</f>
        <v>0</v>
      </c>
      <c r="P21" s="110">
        <f>+'1.หนองบัวลำภู'!P21+'2.โนนสัง'!P21+'3.ศรีบุญเรือง'!P21+'4.สุวรรณคูหา'!P21+'5.นาวัง'!P21+'6.นากลาง'!P21</f>
        <v>0</v>
      </c>
      <c r="Q21" s="110">
        <f>+'1.หนองบัวลำภู'!Q21+'2.โนนสัง'!Q21+'3.ศรีบุญเรือง'!Q21+'4.สุวรรณคูหา'!Q21+'5.นาวัง'!Q21+'6.นากลาง'!Q21</f>
        <v>0</v>
      </c>
      <c r="R21" s="110">
        <f>+'1.หนองบัวลำภู'!R21+'2.โนนสัง'!R21+'3.ศรีบุญเรือง'!R21+'4.สุวรรณคูหา'!R21+'5.นาวัง'!R21+'6.นากลาง'!R21</f>
        <v>0</v>
      </c>
      <c r="S21" s="110">
        <f>+'1.หนองบัวลำภู'!S21+'2.โนนสัง'!S21+'3.ศรีบุญเรือง'!S21+'4.สุวรรณคูหา'!S21+'5.นาวัง'!S21+'6.นากลาง'!S21</f>
        <v>0</v>
      </c>
      <c r="T21" s="110">
        <f>+'1.หนองบัวลำภู'!T21+'2.โนนสัง'!T21+'3.ศรีบุญเรือง'!T21+'4.สุวรรณคูหา'!T21+'5.นาวัง'!T21+'6.นากลาง'!T21</f>
        <v>0</v>
      </c>
      <c r="U21" s="110">
        <f>+'1.หนองบัวลำภู'!U21+'2.โนนสัง'!U21+'3.ศรีบุญเรือง'!U21+'4.สุวรรณคูหา'!U21+'5.นาวัง'!U21+'6.นากลาง'!U21</f>
        <v>0</v>
      </c>
      <c r="V21" s="110">
        <f>+'1.หนองบัวลำภู'!V21+'2.โนนสัง'!V21+'3.ศรีบุญเรือง'!V21+'4.สุวรรณคูหา'!V21+'5.นาวัง'!V21+'6.นากลาง'!V21</f>
        <v>0</v>
      </c>
      <c r="W21" s="110">
        <f>+'1.หนองบัวลำภู'!W21+'2.โนนสัง'!W21+'3.ศรีบุญเรือง'!W21+'4.สุวรรณคูหา'!W21+'5.นาวัง'!W21+'6.นากลาง'!W21</f>
        <v>0</v>
      </c>
      <c r="X21" s="110">
        <f>+'1.หนองบัวลำภู'!X21+'2.โนนสัง'!X21+'3.ศรีบุญเรือง'!X21+'4.สุวรรณคูหา'!X21+'5.นาวัง'!X21+'6.นากลาง'!X21</f>
        <v>0</v>
      </c>
      <c r="Y21" s="110">
        <f>+'1.หนองบัวลำภู'!Y21+'2.โนนสัง'!Y21+'3.ศรีบุญเรือง'!Y21+'4.สุวรรณคูหา'!Y21+'5.นาวัง'!Y21+'6.นากลาง'!Y21</f>
        <v>0</v>
      </c>
      <c r="Z21" s="110">
        <f>+'1.หนองบัวลำภู'!Z21+'2.โนนสัง'!Z21+'3.ศรีบุญเรือง'!Z21+'4.สุวรรณคูหา'!Z21+'5.นาวัง'!Z21+'6.นากลาง'!Z21</f>
        <v>0</v>
      </c>
      <c r="AA21" s="110">
        <f>+'1.หนองบัวลำภู'!AA21+'2.โนนสัง'!AA21+'3.ศรีบุญเรือง'!AA21+'4.สุวรรณคูหา'!AA21+'5.นาวัง'!AA21+'6.นากลาง'!AA21</f>
        <v>0</v>
      </c>
      <c r="AB21" s="110">
        <f>+'1.หนองบัวลำภู'!AB21+'2.โนนสัง'!AB21+'3.ศรีบุญเรือง'!AB21+'4.สุวรรณคูหา'!AB21+'5.นาวัง'!AB21+'6.นากลาง'!AB21</f>
        <v>0</v>
      </c>
      <c r="AC21" s="110">
        <f>+'1.หนองบัวลำภู'!AC21+'2.โนนสัง'!AC21+'3.ศรีบุญเรือง'!AC21+'4.สุวรรณคูหา'!AC21+'5.นาวัง'!AC21+'6.นากลาง'!AC21</f>
        <v>0</v>
      </c>
      <c r="AD21" s="110">
        <f t="shared" ref="AD21:AD26" si="4">SUM(F21:AC21)</f>
        <v>0</v>
      </c>
      <c r="AE21" s="111">
        <f t="shared" ref="AE21:AE27" si="5">+AD21*100/E21</f>
        <v>0</v>
      </c>
      <c r="AF21" s="110">
        <f t="shared" ref="AF21:AF26" si="6">+E21-AD21</f>
        <v>1274000</v>
      </c>
      <c r="AG21" s="111">
        <f t="shared" ref="AG21:AG27" si="7">+AF21*100/E21</f>
        <v>100</v>
      </c>
    </row>
    <row r="22" spans="2:33" ht="24" customHeight="1">
      <c r="B22" s="109"/>
      <c r="C22" s="109"/>
      <c r="D22" s="109" t="s">
        <v>26</v>
      </c>
      <c r="E22" s="110">
        <f>+'1.หนองบัวลำภู'!E22+'2.โนนสัง'!E22+'3.ศรีบุญเรือง'!E22+'4.สุวรรณคูหา'!E22+'5.นาวัง'!E22+'6.นากลาง'!E22</f>
        <v>2776884.62</v>
      </c>
      <c r="F22" s="110">
        <f>+'1.หนองบัวลำภู'!F22+'2.โนนสัง'!F22+'3.ศรีบุญเรือง'!F22+'4.สุวรรณคูหา'!F22+'5.นาวัง'!F22+'6.นากลาง'!F22</f>
        <v>0</v>
      </c>
      <c r="G22" s="110">
        <f>+'1.หนองบัวลำภู'!G22+'2.โนนสัง'!G22+'3.ศรีบุญเรือง'!G22+'4.สุวรรณคูหา'!G22+'5.นาวัง'!G22+'6.นากลาง'!G22</f>
        <v>0</v>
      </c>
      <c r="H22" s="110">
        <f>+'1.หนองบัวลำภู'!H22+'2.โนนสัง'!H22+'3.ศรีบุญเรือง'!H22+'4.สุวรรณคูหา'!H22+'5.นาวัง'!H22+'6.นากลาง'!H22</f>
        <v>0</v>
      </c>
      <c r="I22" s="110">
        <f>+'1.หนองบัวลำภู'!I22+'2.โนนสัง'!I22+'3.ศรีบุญเรือง'!I22+'4.สุวรรณคูหา'!I22+'5.นาวัง'!I22+'6.นากลาง'!I22</f>
        <v>0</v>
      </c>
      <c r="J22" s="110">
        <f>+'1.หนองบัวลำภู'!J22+'2.โนนสัง'!J22+'3.ศรีบุญเรือง'!J22+'4.สุวรรณคูหา'!J22+'5.นาวัง'!J22+'6.นากลาง'!J22</f>
        <v>0</v>
      </c>
      <c r="K22" s="110">
        <f>+'1.หนองบัวลำภู'!K22+'2.โนนสัง'!K22+'3.ศรีบุญเรือง'!K22+'4.สุวรรณคูหา'!K22+'5.นาวัง'!K22+'6.นากลาง'!K22</f>
        <v>0</v>
      </c>
      <c r="L22" s="110">
        <f>+'1.หนองบัวลำภู'!L22+'2.โนนสัง'!L22+'3.ศรีบุญเรือง'!L22+'4.สุวรรณคูหา'!L22+'5.นาวัง'!L22+'6.นากลาง'!L22</f>
        <v>0</v>
      </c>
      <c r="M22" s="110">
        <f>+'1.หนองบัวลำภู'!M22+'2.โนนสัง'!M22+'3.ศรีบุญเรือง'!M22+'4.สุวรรณคูหา'!M22+'5.นาวัง'!M22+'6.นากลาง'!M22</f>
        <v>0</v>
      </c>
      <c r="N22" s="110">
        <f>+'1.หนองบัวลำภู'!N22+'2.โนนสัง'!N22+'3.ศรีบุญเรือง'!N22+'4.สุวรรณคูหา'!N22+'5.นาวัง'!N22+'6.นากลาง'!N22</f>
        <v>0</v>
      </c>
      <c r="O22" s="110">
        <f>+'1.หนองบัวลำภู'!O22+'2.โนนสัง'!O22+'3.ศรีบุญเรือง'!O22+'4.สุวรรณคูหา'!O22+'5.นาวัง'!O22+'6.นากลาง'!O22</f>
        <v>0</v>
      </c>
      <c r="P22" s="110">
        <f>+'1.หนองบัวลำภู'!P22+'2.โนนสัง'!P22+'3.ศรีบุญเรือง'!P22+'4.สุวรรณคูหา'!P22+'5.นาวัง'!P22+'6.นากลาง'!P22</f>
        <v>0</v>
      </c>
      <c r="Q22" s="110">
        <f>+'1.หนองบัวลำภู'!Q22+'2.โนนสัง'!Q22+'3.ศรีบุญเรือง'!Q22+'4.สุวรรณคูหา'!Q22+'5.นาวัง'!Q22+'6.นากลาง'!Q22</f>
        <v>0</v>
      </c>
      <c r="R22" s="110">
        <f>+'1.หนองบัวลำภู'!R22+'2.โนนสัง'!R22+'3.ศรีบุญเรือง'!R22+'4.สุวรรณคูหา'!R22+'5.นาวัง'!R22+'6.นากลาง'!R22</f>
        <v>0</v>
      </c>
      <c r="S22" s="110">
        <f>+'1.หนองบัวลำภู'!S22+'2.โนนสัง'!S22+'3.ศรีบุญเรือง'!S22+'4.สุวรรณคูหา'!S22+'5.นาวัง'!S22+'6.นากลาง'!S22</f>
        <v>0</v>
      </c>
      <c r="T22" s="110">
        <f>+'1.หนองบัวลำภู'!T22+'2.โนนสัง'!T22+'3.ศรีบุญเรือง'!T22+'4.สุวรรณคูหา'!T22+'5.นาวัง'!T22+'6.นากลาง'!T22</f>
        <v>0</v>
      </c>
      <c r="U22" s="110">
        <f>+'1.หนองบัวลำภู'!U22+'2.โนนสัง'!U22+'3.ศรีบุญเรือง'!U22+'4.สุวรรณคูหา'!U22+'5.นาวัง'!U22+'6.นากลาง'!U22</f>
        <v>0</v>
      </c>
      <c r="V22" s="110">
        <f>+'1.หนองบัวลำภู'!V22+'2.โนนสัง'!V22+'3.ศรีบุญเรือง'!V22+'4.สุวรรณคูหา'!V22+'5.นาวัง'!V22+'6.นากลาง'!V22</f>
        <v>0</v>
      </c>
      <c r="W22" s="110">
        <f>+'1.หนองบัวลำภู'!W22+'2.โนนสัง'!W22+'3.ศรีบุญเรือง'!W22+'4.สุวรรณคูหา'!W22+'5.นาวัง'!W22+'6.นากลาง'!W22</f>
        <v>0</v>
      </c>
      <c r="X22" s="110">
        <f>+'1.หนองบัวลำภู'!X22+'2.โนนสัง'!X22+'3.ศรีบุญเรือง'!X22+'4.สุวรรณคูหา'!X22+'5.นาวัง'!X22+'6.นากลาง'!X22</f>
        <v>0</v>
      </c>
      <c r="Y22" s="110">
        <f>+'1.หนองบัวลำภู'!Y22+'2.โนนสัง'!Y22+'3.ศรีบุญเรือง'!Y22+'4.สุวรรณคูหา'!Y22+'5.นาวัง'!Y22+'6.นากลาง'!Y22</f>
        <v>0</v>
      </c>
      <c r="Z22" s="110">
        <f>+'1.หนองบัวลำภู'!Z22+'2.โนนสัง'!Z22+'3.ศรีบุญเรือง'!Z22+'4.สุวรรณคูหา'!Z22+'5.นาวัง'!Z22+'6.นากลาง'!Z22</f>
        <v>0</v>
      </c>
      <c r="AA22" s="110">
        <f>+'1.หนองบัวลำภู'!AA22+'2.โนนสัง'!AA22+'3.ศรีบุญเรือง'!AA22+'4.สุวรรณคูหา'!AA22+'5.นาวัง'!AA22+'6.นากลาง'!AA22</f>
        <v>0</v>
      </c>
      <c r="AB22" s="110">
        <f>+'1.หนองบัวลำภู'!AB22+'2.โนนสัง'!AB22+'3.ศรีบุญเรือง'!AB22+'4.สุวรรณคูหา'!AB22+'5.นาวัง'!AB22+'6.นากลาง'!AB22</f>
        <v>0</v>
      </c>
      <c r="AC22" s="110">
        <f>+'1.หนองบัวลำภู'!AC22+'2.โนนสัง'!AC22+'3.ศรีบุญเรือง'!AC22+'4.สุวรรณคูหา'!AC22+'5.นาวัง'!AC22+'6.นากลาง'!AC22</f>
        <v>0</v>
      </c>
      <c r="AD22" s="110">
        <f t="shared" si="4"/>
        <v>0</v>
      </c>
      <c r="AE22" s="111">
        <f t="shared" si="5"/>
        <v>0</v>
      </c>
      <c r="AF22" s="110">
        <f t="shared" si="6"/>
        <v>2776884.62</v>
      </c>
      <c r="AG22" s="111">
        <f t="shared" si="7"/>
        <v>100</v>
      </c>
    </row>
    <row r="23" spans="2:33" ht="24" customHeight="1">
      <c r="B23" s="109"/>
      <c r="C23" s="109"/>
      <c r="D23" s="109" t="s">
        <v>28</v>
      </c>
      <c r="E23" s="110">
        <f>+'1.หนองบัวลำภู'!E23+'2.โนนสัง'!E23+'3.ศรีบุญเรือง'!E23+'4.สุวรรณคูหา'!E23+'5.นาวัง'!E23+'6.นากลาง'!E23</f>
        <v>4770100</v>
      </c>
      <c r="F23" s="110">
        <f>+'1.หนองบัวลำภู'!F23+'2.โนนสัง'!F23+'3.ศรีบุญเรือง'!F23+'4.สุวรรณคูหา'!F23+'5.นาวัง'!F23+'6.นากลาง'!F23</f>
        <v>45226</v>
      </c>
      <c r="G23" s="110">
        <f>+'1.หนองบัวลำภู'!G23+'2.โนนสัง'!G23+'3.ศรีบุญเรือง'!G23+'4.สุวรรณคูหา'!G23+'5.นาวัง'!G23+'6.นากลาง'!G23</f>
        <v>539199.07000000007</v>
      </c>
      <c r="H23" s="110">
        <f>+'1.หนองบัวลำภู'!H23+'2.โนนสัง'!H23+'3.ศรีบุญเรือง'!H23+'4.สุวรรณคูหา'!H23+'5.นาวัง'!H23+'6.นากลาง'!H23</f>
        <v>0</v>
      </c>
      <c r="I23" s="110">
        <f>+'1.หนองบัวลำภู'!I23+'2.โนนสัง'!I23+'3.ศรีบุญเรือง'!I23+'4.สุวรรณคูหา'!I23+'5.นาวัง'!I23+'6.นากลาง'!I23</f>
        <v>0</v>
      </c>
      <c r="J23" s="110">
        <f>+'1.หนองบัวลำภู'!J23+'2.โนนสัง'!J23+'3.ศรีบุญเรือง'!J23+'4.สุวรรณคูหา'!J23+'5.นาวัง'!J23+'6.นากลาง'!J23</f>
        <v>0</v>
      </c>
      <c r="K23" s="110">
        <f>+'1.หนองบัวลำภู'!K23+'2.โนนสัง'!K23+'3.ศรีบุญเรือง'!K23+'4.สุวรรณคูหา'!K23+'5.นาวัง'!K23+'6.นากลาง'!K23</f>
        <v>0</v>
      </c>
      <c r="L23" s="110">
        <f>+'1.หนองบัวลำภู'!L23+'2.โนนสัง'!L23+'3.ศรีบุญเรือง'!L23+'4.สุวรรณคูหา'!L23+'5.นาวัง'!L23+'6.นากลาง'!L23</f>
        <v>0</v>
      </c>
      <c r="M23" s="110">
        <f>+'1.หนองบัวลำภู'!M23+'2.โนนสัง'!M23+'3.ศรีบุญเรือง'!M23+'4.สุวรรณคูหา'!M23+'5.นาวัง'!M23+'6.นากลาง'!M23</f>
        <v>0</v>
      </c>
      <c r="N23" s="110">
        <f>+'1.หนองบัวลำภู'!N23+'2.โนนสัง'!N23+'3.ศรีบุญเรือง'!N23+'4.สุวรรณคูหา'!N23+'5.นาวัง'!N23+'6.นากลาง'!N23</f>
        <v>0</v>
      </c>
      <c r="O23" s="110">
        <f>+'1.หนองบัวลำภู'!O23+'2.โนนสัง'!O23+'3.ศรีบุญเรือง'!O23+'4.สุวรรณคูหา'!O23+'5.นาวัง'!O23+'6.นากลาง'!O23</f>
        <v>0</v>
      </c>
      <c r="P23" s="110">
        <f>+'1.หนองบัวลำภู'!P23+'2.โนนสัง'!P23+'3.ศรีบุญเรือง'!P23+'4.สุวรรณคูหา'!P23+'5.นาวัง'!P23+'6.นากลาง'!P23</f>
        <v>0</v>
      </c>
      <c r="Q23" s="110">
        <f>+'1.หนองบัวลำภู'!Q23+'2.โนนสัง'!Q23+'3.ศรีบุญเรือง'!Q23+'4.สุวรรณคูหา'!Q23+'5.นาวัง'!Q23+'6.นากลาง'!Q23</f>
        <v>0</v>
      </c>
      <c r="R23" s="110">
        <f>+'1.หนองบัวลำภู'!R23+'2.โนนสัง'!R23+'3.ศรีบุญเรือง'!R23+'4.สุวรรณคูหา'!R23+'5.นาวัง'!R23+'6.นากลาง'!R23</f>
        <v>0</v>
      </c>
      <c r="S23" s="110">
        <f>+'1.หนองบัวลำภู'!S23+'2.โนนสัง'!S23+'3.ศรีบุญเรือง'!S23+'4.สุวรรณคูหา'!S23+'5.นาวัง'!S23+'6.นากลาง'!S23</f>
        <v>0</v>
      </c>
      <c r="T23" s="110">
        <f>+'1.หนองบัวลำภู'!T23+'2.โนนสัง'!T23+'3.ศรีบุญเรือง'!T23+'4.สุวรรณคูหา'!T23+'5.นาวัง'!T23+'6.นากลาง'!T23</f>
        <v>0</v>
      </c>
      <c r="U23" s="110">
        <f>+'1.หนองบัวลำภู'!U23+'2.โนนสัง'!U23+'3.ศรีบุญเรือง'!U23+'4.สุวรรณคูหา'!U23+'5.นาวัง'!U23+'6.นากลาง'!U23</f>
        <v>0</v>
      </c>
      <c r="V23" s="110">
        <f>+'1.หนองบัวลำภู'!V23+'2.โนนสัง'!V23+'3.ศรีบุญเรือง'!V23+'4.สุวรรณคูหา'!V23+'5.นาวัง'!V23+'6.นากลาง'!V23</f>
        <v>0</v>
      </c>
      <c r="W23" s="110">
        <f>+'1.หนองบัวลำภู'!W23+'2.โนนสัง'!W23+'3.ศรีบุญเรือง'!W23+'4.สุวรรณคูหา'!W23+'5.นาวัง'!W23+'6.นากลาง'!W23</f>
        <v>0</v>
      </c>
      <c r="X23" s="110">
        <f>+'1.หนองบัวลำภู'!X23+'2.โนนสัง'!X23+'3.ศรีบุญเรือง'!X23+'4.สุวรรณคูหา'!X23+'5.นาวัง'!X23+'6.นากลาง'!X23</f>
        <v>0</v>
      </c>
      <c r="Y23" s="110">
        <f>+'1.หนองบัวลำภู'!Y23+'2.โนนสัง'!Y23+'3.ศรีบุญเรือง'!Y23+'4.สุวรรณคูหา'!Y23+'5.นาวัง'!Y23+'6.นากลาง'!Y23</f>
        <v>0</v>
      </c>
      <c r="Z23" s="110">
        <f>+'1.หนองบัวลำภู'!Z23+'2.โนนสัง'!Z23+'3.ศรีบุญเรือง'!Z23+'4.สุวรรณคูหา'!Z23+'5.นาวัง'!Z23+'6.นากลาง'!Z23</f>
        <v>0</v>
      </c>
      <c r="AA23" s="110">
        <f>+'1.หนองบัวลำภู'!AA23+'2.โนนสัง'!AA23+'3.ศรีบุญเรือง'!AA23+'4.สุวรรณคูหา'!AA23+'5.นาวัง'!AA23+'6.นากลาง'!AA23</f>
        <v>0</v>
      </c>
      <c r="AB23" s="110">
        <f>+'1.หนองบัวลำภู'!AB23+'2.โนนสัง'!AB23+'3.ศรีบุญเรือง'!AB23+'4.สุวรรณคูหา'!AB23+'5.นาวัง'!AB23+'6.นากลาง'!AB23</f>
        <v>0</v>
      </c>
      <c r="AC23" s="110">
        <f>+'1.หนองบัวลำภู'!AC23+'2.โนนสัง'!AC23+'3.ศรีบุญเรือง'!AC23+'4.สุวรรณคูหา'!AC23+'5.นาวัง'!AC23+'6.นากลาง'!AC23</f>
        <v>0</v>
      </c>
      <c r="AD23" s="110">
        <f t="shared" si="4"/>
        <v>584425.07000000007</v>
      </c>
      <c r="AE23" s="111">
        <f t="shared" si="5"/>
        <v>12.251841051550283</v>
      </c>
      <c r="AF23" s="110">
        <f t="shared" si="6"/>
        <v>4185674.9299999997</v>
      </c>
      <c r="AG23" s="111">
        <f t="shared" si="7"/>
        <v>87.748158948449714</v>
      </c>
    </row>
    <row r="24" spans="2:33" ht="24" customHeight="1">
      <c r="B24" s="109"/>
      <c r="C24" s="109"/>
      <c r="D24" s="109" t="s">
        <v>30</v>
      </c>
      <c r="E24" s="110">
        <f>+'1.หนองบัวลำภู'!E24+'2.โนนสัง'!E24+'3.ศรีบุญเรือง'!E24+'4.สุวรรณคูหา'!E24+'5.นาวัง'!E24+'6.นากลาง'!E24</f>
        <v>2100000</v>
      </c>
      <c r="F24" s="110">
        <f>+'1.หนองบัวลำภู'!F24+'2.โนนสัง'!F24+'3.ศรีบุญเรือง'!F24+'4.สุวรรณคูหา'!F24+'5.นาวัง'!F24+'6.นากลาง'!F24</f>
        <v>0</v>
      </c>
      <c r="G24" s="110">
        <f>+'1.หนองบัวลำภู'!G24+'2.โนนสัง'!G24+'3.ศรีบุญเรือง'!G24+'4.สุวรรณคูหา'!G24+'5.นาวัง'!G24+'6.นากลาง'!G24</f>
        <v>0</v>
      </c>
      <c r="H24" s="110">
        <f>+'1.หนองบัวลำภู'!H24+'2.โนนสัง'!H24+'3.ศรีบุญเรือง'!H24+'4.สุวรรณคูหา'!H24+'5.นาวัง'!H24+'6.นากลาง'!H24</f>
        <v>0</v>
      </c>
      <c r="I24" s="110">
        <f>+'1.หนองบัวลำภู'!I24+'2.โนนสัง'!I24+'3.ศรีบุญเรือง'!I24+'4.สุวรรณคูหา'!I24+'5.นาวัง'!I24+'6.นากลาง'!I24</f>
        <v>0</v>
      </c>
      <c r="J24" s="110">
        <f>+'1.หนองบัวลำภู'!J24+'2.โนนสัง'!J24+'3.ศรีบุญเรือง'!J24+'4.สุวรรณคูหา'!J24+'5.นาวัง'!J24+'6.นากลาง'!J24</f>
        <v>0</v>
      </c>
      <c r="K24" s="110">
        <f>+'1.หนองบัวลำภู'!K24+'2.โนนสัง'!K24+'3.ศรีบุญเรือง'!K24+'4.สุวรรณคูหา'!K24+'5.นาวัง'!K24+'6.นากลาง'!K24</f>
        <v>0</v>
      </c>
      <c r="L24" s="110">
        <f>+'1.หนองบัวลำภู'!L24+'2.โนนสัง'!L24+'3.ศรีบุญเรือง'!L24+'4.สุวรรณคูหา'!L24+'5.นาวัง'!L24+'6.นากลาง'!L24</f>
        <v>0</v>
      </c>
      <c r="M24" s="110">
        <f>+'1.หนองบัวลำภู'!M24+'2.โนนสัง'!M24+'3.ศรีบุญเรือง'!M24+'4.สุวรรณคูหา'!M24+'5.นาวัง'!M24+'6.นากลาง'!M24</f>
        <v>0</v>
      </c>
      <c r="N24" s="110">
        <f>+'1.หนองบัวลำภู'!N24+'2.โนนสัง'!N24+'3.ศรีบุญเรือง'!N24+'4.สุวรรณคูหา'!N24+'5.นาวัง'!N24+'6.นากลาง'!N24</f>
        <v>0</v>
      </c>
      <c r="O24" s="110">
        <f>+'1.หนองบัวลำภู'!O24+'2.โนนสัง'!O24+'3.ศรีบุญเรือง'!O24+'4.สุวรรณคูหา'!O24+'5.นาวัง'!O24+'6.นากลาง'!O24</f>
        <v>0</v>
      </c>
      <c r="P24" s="110">
        <f>+'1.หนองบัวลำภู'!P24+'2.โนนสัง'!P24+'3.ศรีบุญเรือง'!P24+'4.สุวรรณคูหา'!P24+'5.นาวัง'!P24+'6.นากลาง'!P24</f>
        <v>0</v>
      </c>
      <c r="Q24" s="110">
        <f>+'1.หนองบัวลำภู'!Q24+'2.โนนสัง'!Q24+'3.ศรีบุญเรือง'!Q24+'4.สุวรรณคูหา'!Q24+'5.นาวัง'!Q24+'6.นากลาง'!Q24</f>
        <v>0</v>
      </c>
      <c r="R24" s="110">
        <f>+'1.หนองบัวลำภู'!R24+'2.โนนสัง'!R24+'3.ศรีบุญเรือง'!R24+'4.สุวรรณคูหา'!R24+'5.นาวัง'!R24+'6.นากลาง'!R24</f>
        <v>0</v>
      </c>
      <c r="S24" s="110">
        <f>+'1.หนองบัวลำภู'!S24+'2.โนนสัง'!S24+'3.ศรีบุญเรือง'!S24+'4.สุวรรณคูหา'!S24+'5.นาวัง'!S24+'6.นากลาง'!S24</f>
        <v>0</v>
      </c>
      <c r="T24" s="110">
        <f>+'1.หนองบัวลำภู'!T24+'2.โนนสัง'!T24+'3.ศรีบุญเรือง'!T24+'4.สุวรรณคูหา'!T24+'5.นาวัง'!T24+'6.นากลาง'!T24</f>
        <v>0</v>
      </c>
      <c r="U24" s="110">
        <f>+'1.หนองบัวลำภู'!U24+'2.โนนสัง'!U24+'3.ศรีบุญเรือง'!U24+'4.สุวรรณคูหา'!U24+'5.นาวัง'!U24+'6.นากลาง'!U24</f>
        <v>0</v>
      </c>
      <c r="V24" s="110">
        <f>+'1.หนองบัวลำภู'!V24+'2.โนนสัง'!V24+'3.ศรีบุญเรือง'!V24+'4.สุวรรณคูหา'!V24+'5.นาวัง'!V24+'6.นากลาง'!V24</f>
        <v>0</v>
      </c>
      <c r="W24" s="110">
        <f>+'1.หนองบัวลำภู'!W24+'2.โนนสัง'!W24+'3.ศรีบุญเรือง'!W24+'4.สุวรรณคูหา'!W24+'5.นาวัง'!W24+'6.นากลาง'!W24</f>
        <v>0</v>
      </c>
      <c r="X24" s="110">
        <f>+'1.หนองบัวลำภู'!X24+'2.โนนสัง'!X24+'3.ศรีบุญเรือง'!X24+'4.สุวรรณคูหา'!X24+'5.นาวัง'!X24+'6.นากลาง'!X24</f>
        <v>0</v>
      </c>
      <c r="Y24" s="110">
        <f>+'1.หนองบัวลำภู'!Y24+'2.โนนสัง'!Y24+'3.ศรีบุญเรือง'!Y24+'4.สุวรรณคูหา'!Y24+'5.นาวัง'!Y24+'6.นากลาง'!Y24</f>
        <v>0</v>
      </c>
      <c r="Z24" s="110">
        <f>+'1.หนองบัวลำภู'!Z24+'2.โนนสัง'!Z24+'3.ศรีบุญเรือง'!Z24+'4.สุวรรณคูหา'!Z24+'5.นาวัง'!Z24+'6.นากลาง'!Z24</f>
        <v>0</v>
      </c>
      <c r="AA24" s="110">
        <f>+'1.หนองบัวลำภู'!AA24+'2.โนนสัง'!AA24+'3.ศรีบุญเรือง'!AA24+'4.สุวรรณคูหา'!AA24+'5.นาวัง'!AA24+'6.นากลาง'!AA24</f>
        <v>0</v>
      </c>
      <c r="AB24" s="110">
        <f>+'1.หนองบัวลำภู'!AB24+'2.โนนสัง'!AB24+'3.ศรีบุญเรือง'!AB24+'4.สุวรรณคูหา'!AB24+'5.นาวัง'!AB24+'6.นากลาง'!AB24</f>
        <v>0</v>
      </c>
      <c r="AC24" s="110">
        <f>+'1.หนองบัวลำภู'!AC24+'2.โนนสัง'!AC24+'3.ศรีบุญเรือง'!AC24+'4.สุวรรณคูหา'!AC24+'5.นาวัง'!AC24+'6.นากลาง'!AC24</f>
        <v>0</v>
      </c>
      <c r="AD24" s="110">
        <f t="shared" si="4"/>
        <v>0</v>
      </c>
      <c r="AE24" s="111">
        <f t="shared" si="5"/>
        <v>0</v>
      </c>
      <c r="AF24" s="110">
        <f t="shared" si="6"/>
        <v>2100000</v>
      </c>
      <c r="AG24" s="111">
        <f t="shared" si="7"/>
        <v>100</v>
      </c>
    </row>
    <row r="25" spans="2:33" ht="24" customHeight="1">
      <c r="B25" s="109"/>
      <c r="C25" s="109"/>
      <c r="D25" s="109" t="s">
        <v>120</v>
      </c>
      <c r="E25" s="110">
        <f>+'1.หนองบัวลำภู'!E25+'2.โนนสัง'!E25+'3.ศรีบุญเรือง'!E25+'4.สุวรรณคูหา'!E25+'5.นาวัง'!E25+'6.นากลาง'!E25</f>
        <v>20834719.990000002</v>
      </c>
      <c r="F25" s="110">
        <f>+'1.หนองบัวลำภู'!F25+'2.โนนสัง'!F25+'3.ศรีบุญเรือง'!F25+'4.สุวรรณคูหา'!F25+'5.นาวัง'!F25+'6.นากลาง'!F25</f>
        <v>837771.54</v>
      </c>
      <c r="G25" s="110">
        <f>+'1.หนองบัวลำภู'!G25+'2.โนนสัง'!G25+'3.ศรีบุญเรือง'!G25+'4.สุวรรณคูหา'!G25+'5.นาวัง'!G25+'6.นากลาง'!G25</f>
        <v>2480740.3400000003</v>
      </c>
      <c r="H25" s="110">
        <f>+'1.หนองบัวลำภู'!H25+'2.โนนสัง'!H25+'3.ศรีบุญเรือง'!H25+'4.สุวรรณคูหา'!H25+'5.นาวัง'!H25+'6.นากลาง'!H25</f>
        <v>0</v>
      </c>
      <c r="I25" s="110">
        <f>+'1.หนองบัวลำภู'!I25+'2.โนนสัง'!I25+'3.ศรีบุญเรือง'!I25+'4.สุวรรณคูหา'!I25+'5.นาวัง'!I25+'6.นากลาง'!I25</f>
        <v>0</v>
      </c>
      <c r="J25" s="110">
        <f>+'1.หนองบัวลำภู'!J25+'2.โนนสัง'!J25+'3.ศรีบุญเรือง'!J25+'4.สุวรรณคูหา'!J25+'5.นาวัง'!J25+'6.นากลาง'!J25</f>
        <v>0</v>
      </c>
      <c r="K25" s="110">
        <f>+'1.หนองบัวลำภู'!K25+'2.โนนสัง'!K25+'3.ศรีบุญเรือง'!K25+'4.สุวรรณคูหา'!K25+'5.นาวัง'!K25+'6.นากลาง'!K25</f>
        <v>0</v>
      </c>
      <c r="L25" s="110">
        <f>+'1.หนองบัวลำภู'!L25+'2.โนนสัง'!L25+'3.ศรีบุญเรือง'!L25+'4.สุวรรณคูหา'!L25+'5.นาวัง'!L25+'6.นากลาง'!L25</f>
        <v>0</v>
      </c>
      <c r="M25" s="110">
        <f>+'1.หนองบัวลำภู'!M25+'2.โนนสัง'!M25+'3.ศรีบุญเรือง'!M25+'4.สุวรรณคูหา'!M25+'5.นาวัง'!M25+'6.นากลาง'!M25</f>
        <v>0</v>
      </c>
      <c r="N25" s="110">
        <f>+'1.หนองบัวลำภู'!N25+'2.โนนสัง'!N25+'3.ศรีบุญเรือง'!N25+'4.สุวรรณคูหา'!N25+'5.นาวัง'!N25+'6.นากลาง'!N25</f>
        <v>0</v>
      </c>
      <c r="O25" s="110">
        <f>+'1.หนองบัวลำภู'!O25+'2.โนนสัง'!O25+'3.ศรีบุญเรือง'!O25+'4.สุวรรณคูหา'!O25+'5.นาวัง'!O25+'6.นากลาง'!O25</f>
        <v>0</v>
      </c>
      <c r="P25" s="110">
        <f>+'1.หนองบัวลำภู'!P25+'2.โนนสัง'!P25+'3.ศรีบุญเรือง'!P25+'4.สุวรรณคูหา'!P25+'5.นาวัง'!P25+'6.นากลาง'!P25</f>
        <v>0</v>
      </c>
      <c r="Q25" s="110">
        <f>+'1.หนองบัวลำภู'!Q25+'2.โนนสัง'!Q25+'3.ศรีบุญเรือง'!Q25+'4.สุวรรณคูหา'!Q25+'5.นาวัง'!Q25+'6.นากลาง'!Q25</f>
        <v>0</v>
      </c>
      <c r="R25" s="110">
        <f>+'1.หนองบัวลำภู'!R25+'2.โนนสัง'!R25+'3.ศรีบุญเรือง'!R25+'4.สุวรรณคูหา'!R25+'5.นาวัง'!R25+'6.นากลาง'!R25</f>
        <v>0</v>
      </c>
      <c r="S25" s="110">
        <f>+'1.หนองบัวลำภู'!S25+'2.โนนสัง'!S25+'3.ศรีบุญเรือง'!S25+'4.สุวรรณคูหา'!S25+'5.นาวัง'!S25+'6.นากลาง'!S25</f>
        <v>0</v>
      </c>
      <c r="T25" s="110">
        <f>+'1.หนองบัวลำภู'!T25+'2.โนนสัง'!T25+'3.ศรีบุญเรือง'!T25+'4.สุวรรณคูหา'!T25+'5.นาวัง'!T25+'6.นากลาง'!T25</f>
        <v>0</v>
      </c>
      <c r="U25" s="110">
        <f>+'1.หนองบัวลำภู'!U25+'2.โนนสัง'!U25+'3.ศรีบุญเรือง'!U25+'4.สุวรรณคูหา'!U25+'5.นาวัง'!U25+'6.นากลาง'!U25</f>
        <v>0</v>
      </c>
      <c r="V25" s="110">
        <f>+'1.หนองบัวลำภู'!V25+'2.โนนสัง'!V25+'3.ศรีบุญเรือง'!V25+'4.สุวรรณคูหา'!V25+'5.นาวัง'!V25+'6.นากลาง'!V25</f>
        <v>0</v>
      </c>
      <c r="W25" s="110">
        <f>+'1.หนองบัวลำภู'!W25+'2.โนนสัง'!W25+'3.ศรีบุญเรือง'!W25+'4.สุวรรณคูหา'!W25+'5.นาวัง'!W25+'6.นากลาง'!W25</f>
        <v>0</v>
      </c>
      <c r="X25" s="110">
        <f>+'1.หนองบัวลำภู'!X25+'2.โนนสัง'!X25+'3.ศรีบุญเรือง'!X25+'4.สุวรรณคูหา'!X25+'5.นาวัง'!X25+'6.นากลาง'!X25</f>
        <v>0</v>
      </c>
      <c r="Y25" s="110">
        <f>+'1.หนองบัวลำภู'!Y25+'2.โนนสัง'!Y25+'3.ศรีบุญเรือง'!Y25+'4.สุวรรณคูหา'!Y25+'5.นาวัง'!Y25+'6.นากลาง'!Y25</f>
        <v>0</v>
      </c>
      <c r="Z25" s="110">
        <f>+'1.หนองบัวลำภู'!Z25+'2.โนนสัง'!Z25+'3.ศรีบุญเรือง'!Z25+'4.สุวรรณคูหา'!Z25+'5.นาวัง'!Z25+'6.นากลาง'!Z25</f>
        <v>0</v>
      </c>
      <c r="AA25" s="110">
        <f>+'1.หนองบัวลำภู'!AA25+'2.โนนสัง'!AA25+'3.ศรีบุญเรือง'!AA25+'4.สุวรรณคูหา'!AA25+'5.นาวัง'!AA25+'6.นากลาง'!AA25</f>
        <v>0</v>
      </c>
      <c r="AB25" s="110">
        <f>+'1.หนองบัวลำภู'!AB25+'2.โนนสัง'!AB25+'3.ศรีบุญเรือง'!AB25+'4.สุวรรณคูหา'!AB25+'5.นาวัง'!AB25+'6.นากลาง'!AB25</f>
        <v>0</v>
      </c>
      <c r="AC25" s="110">
        <f>+'1.หนองบัวลำภู'!AC25+'2.โนนสัง'!AC25+'3.ศรีบุญเรือง'!AC25+'4.สุวรรณคูหา'!AC25+'5.นาวัง'!AC25+'6.นากลาง'!AC25</f>
        <v>0</v>
      </c>
      <c r="AD25" s="110">
        <f t="shared" si="4"/>
        <v>3318511.8800000004</v>
      </c>
      <c r="AE25" s="111">
        <f t="shared" si="5"/>
        <v>15.927796877485179</v>
      </c>
      <c r="AF25" s="110">
        <f t="shared" si="6"/>
        <v>17516208.110000003</v>
      </c>
      <c r="AG25" s="111">
        <f t="shared" si="7"/>
        <v>84.072203122514821</v>
      </c>
    </row>
    <row r="26" spans="2:33" ht="24" customHeight="1">
      <c r="B26" s="109"/>
      <c r="C26" s="109"/>
      <c r="D26" s="109" t="s">
        <v>121</v>
      </c>
      <c r="E26" s="110">
        <f>+'1.หนองบัวลำภู'!E26+'2.โนนสัง'!E26+'3.ศรีบุญเรือง'!E26+'4.สุวรรณคูหา'!E26+'5.นาวัง'!E26+'6.นากลาง'!E26</f>
        <v>0</v>
      </c>
      <c r="F26" s="110">
        <f>+'1.หนองบัวลำภู'!F26+'2.โนนสัง'!F26+'3.ศรีบุญเรือง'!F26+'4.สุวรรณคูหา'!F26+'5.นาวัง'!F26+'6.นากลาง'!F26</f>
        <v>0</v>
      </c>
      <c r="G26" s="110">
        <f>+'1.หนองบัวลำภู'!G26+'2.โนนสัง'!G26+'3.ศรีบุญเรือง'!G26+'4.สุวรรณคูหา'!G26+'5.นาวัง'!G26+'6.นากลาง'!G26</f>
        <v>0</v>
      </c>
      <c r="H26" s="110">
        <f>+'1.หนองบัวลำภู'!H26+'2.โนนสัง'!H26+'3.ศรีบุญเรือง'!H26+'4.สุวรรณคูหา'!H26+'5.นาวัง'!H26+'6.นากลาง'!H26</f>
        <v>0</v>
      </c>
      <c r="I26" s="110">
        <f>+'1.หนองบัวลำภู'!I26+'2.โนนสัง'!I26+'3.ศรีบุญเรือง'!I26+'4.สุวรรณคูหา'!I26+'5.นาวัง'!I26+'6.นากลาง'!I26</f>
        <v>0</v>
      </c>
      <c r="J26" s="110">
        <f>+'1.หนองบัวลำภู'!J26+'2.โนนสัง'!J26+'3.ศรีบุญเรือง'!J26+'4.สุวรรณคูหา'!J26+'5.นาวัง'!J26+'6.นากลาง'!J26</f>
        <v>0</v>
      </c>
      <c r="K26" s="110">
        <f>+'1.หนองบัวลำภู'!K26+'2.โนนสัง'!K26+'3.ศรีบุญเรือง'!K26+'4.สุวรรณคูหา'!K26+'5.นาวัง'!K26+'6.นากลาง'!K26</f>
        <v>0</v>
      </c>
      <c r="L26" s="110">
        <f>+'1.หนองบัวลำภู'!L26+'2.โนนสัง'!L26+'3.ศรีบุญเรือง'!L26+'4.สุวรรณคูหา'!L26+'5.นาวัง'!L26+'6.นากลาง'!L26</f>
        <v>0</v>
      </c>
      <c r="M26" s="110">
        <f>+'1.หนองบัวลำภู'!M26+'2.โนนสัง'!M26+'3.ศรีบุญเรือง'!M26+'4.สุวรรณคูหา'!M26+'5.นาวัง'!M26+'6.นากลาง'!M26</f>
        <v>0</v>
      </c>
      <c r="N26" s="110">
        <f>+'1.หนองบัวลำภู'!N26+'2.โนนสัง'!N26+'3.ศรีบุญเรือง'!N26+'4.สุวรรณคูหา'!N26+'5.นาวัง'!N26+'6.นากลาง'!N26</f>
        <v>0</v>
      </c>
      <c r="O26" s="110">
        <f>+'1.หนองบัวลำภู'!O26+'2.โนนสัง'!O26+'3.ศรีบุญเรือง'!O26+'4.สุวรรณคูหา'!O26+'5.นาวัง'!O26+'6.นากลาง'!O26</f>
        <v>0</v>
      </c>
      <c r="P26" s="110">
        <f>+'1.หนองบัวลำภู'!P26+'2.โนนสัง'!P26+'3.ศรีบุญเรือง'!P26+'4.สุวรรณคูหา'!P26+'5.นาวัง'!P26+'6.นากลาง'!P26</f>
        <v>0</v>
      </c>
      <c r="Q26" s="110">
        <f>+'1.หนองบัวลำภู'!Q26+'2.โนนสัง'!Q26+'3.ศรีบุญเรือง'!Q26+'4.สุวรรณคูหา'!Q26+'5.นาวัง'!Q26+'6.นากลาง'!Q26</f>
        <v>0</v>
      </c>
      <c r="R26" s="110">
        <f>+'1.หนองบัวลำภู'!R26+'2.โนนสัง'!R26+'3.ศรีบุญเรือง'!R26+'4.สุวรรณคูหา'!R26+'5.นาวัง'!R26+'6.นากลาง'!R26</f>
        <v>0</v>
      </c>
      <c r="S26" s="110">
        <f>+'1.หนองบัวลำภู'!S26+'2.โนนสัง'!S26+'3.ศรีบุญเรือง'!S26+'4.สุวรรณคูหา'!S26+'5.นาวัง'!S26+'6.นากลาง'!S26</f>
        <v>0</v>
      </c>
      <c r="T26" s="110">
        <f>+'1.หนองบัวลำภู'!T26+'2.โนนสัง'!T26+'3.ศรีบุญเรือง'!T26+'4.สุวรรณคูหา'!T26+'5.นาวัง'!T26+'6.นากลาง'!T26</f>
        <v>0</v>
      </c>
      <c r="U26" s="110">
        <f>+'1.หนองบัวลำภู'!U26+'2.โนนสัง'!U26+'3.ศรีบุญเรือง'!U26+'4.สุวรรณคูหา'!U26+'5.นาวัง'!U26+'6.นากลาง'!U26</f>
        <v>0</v>
      </c>
      <c r="V26" s="110">
        <f>+'1.หนองบัวลำภู'!V26+'2.โนนสัง'!V26+'3.ศรีบุญเรือง'!V26+'4.สุวรรณคูหา'!V26+'5.นาวัง'!V26+'6.นากลาง'!V26</f>
        <v>0</v>
      </c>
      <c r="W26" s="110">
        <f>+'1.หนองบัวลำภู'!W26+'2.โนนสัง'!W26+'3.ศรีบุญเรือง'!W26+'4.สุวรรณคูหา'!W26+'5.นาวัง'!W26+'6.นากลาง'!W26</f>
        <v>0</v>
      </c>
      <c r="X26" s="110">
        <f>+'1.หนองบัวลำภู'!X26+'2.โนนสัง'!X26+'3.ศรีบุญเรือง'!X26+'4.สุวรรณคูหา'!X26+'5.นาวัง'!X26+'6.นากลาง'!X26</f>
        <v>0</v>
      </c>
      <c r="Y26" s="110">
        <f>+'1.หนองบัวลำภู'!Y26+'2.โนนสัง'!Y26+'3.ศรีบุญเรือง'!Y26+'4.สุวรรณคูหา'!Y26+'5.นาวัง'!Y26+'6.นากลาง'!Y26</f>
        <v>0</v>
      </c>
      <c r="Z26" s="110">
        <f>+'1.หนองบัวลำภู'!Z26+'2.โนนสัง'!Z26+'3.ศรีบุญเรือง'!Z26+'4.สุวรรณคูหา'!Z26+'5.นาวัง'!Z26+'6.นากลาง'!Z26</f>
        <v>0</v>
      </c>
      <c r="AA26" s="110">
        <f>+'1.หนองบัวลำภู'!AA26+'2.โนนสัง'!AA26+'3.ศรีบุญเรือง'!AA26+'4.สุวรรณคูหา'!AA26+'5.นาวัง'!AA26+'6.นากลาง'!AA26</f>
        <v>0</v>
      </c>
      <c r="AB26" s="110">
        <f>+'1.หนองบัวลำภู'!AB26+'2.โนนสัง'!AB26+'3.ศรีบุญเรือง'!AB26+'4.สุวรรณคูหา'!AB26+'5.นาวัง'!AB26+'6.นากลาง'!AB26</f>
        <v>0</v>
      </c>
      <c r="AC26" s="110">
        <f>+'1.หนองบัวลำภู'!AC26+'2.โนนสัง'!AC26+'3.ศรีบุญเรือง'!AC26+'4.สุวรรณคูหา'!AC26+'5.นาวัง'!AC26+'6.นากลาง'!AC26</f>
        <v>0</v>
      </c>
      <c r="AD26" s="110">
        <f t="shared" si="4"/>
        <v>0</v>
      </c>
      <c r="AE26" s="111" t="e">
        <f t="shared" si="5"/>
        <v>#DIV/0!</v>
      </c>
      <c r="AF26" s="110">
        <f t="shared" si="6"/>
        <v>0</v>
      </c>
      <c r="AG26" s="111" t="e">
        <f t="shared" si="7"/>
        <v>#DIV/0!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1229284922.6029999</v>
      </c>
      <c r="F27" s="115">
        <f t="shared" si="8"/>
        <v>15088631.559999999</v>
      </c>
      <c r="G27" s="115">
        <f t="shared" si="8"/>
        <v>163478653.68999997</v>
      </c>
      <c r="H27" s="115">
        <f t="shared" si="8"/>
        <v>0</v>
      </c>
      <c r="I27" s="115">
        <f t="shared" si="8"/>
        <v>0</v>
      </c>
      <c r="J27" s="115">
        <f t="shared" si="8"/>
        <v>0</v>
      </c>
      <c r="K27" s="115">
        <f t="shared" si="8"/>
        <v>0</v>
      </c>
      <c r="L27" s="115">
        <f t="shared" si="8"/>
        <v>0</v>
      </c>
      <c r="M27" s="115">
        <f t="shared" si="8"/>
        <v>0</v>
      </c>
      <c r="N27" s="115">
        <f t="shared" si="8"/>
        <v>0</v>
      </c>
      <c r="O27" s="115">
        <f t="shared" si="8"/>
        <v>0</v>
      </c>
      <c r="P27" s="115">
        <f t="shared" si="8"/>
        <v>0</v>
      </c>
      <c r="Q27" s="115">
        <f t="shared" si="8"/>
        <v>0</v>
      </c>
      <c r="R27" s="115">
        <f t="shared" si="8"/>
        <v>0</v>
      </c>
      <c r="S27" s="115">
        <f t="shared" si="8"/>
        <v>0</v>
      </c>
      <c r="T27" s="115">
        <f t="shared" si="8"/>
        <v>0</v>
      </c>
      <c r="U27" s="115">
        <f t="shared" si="8"/>
        <v>0</v>
      </c>
      <c r="V27" s="115">
        <f t="shared" si="8"/>
        <v>0</v>
      </c>
      <c r="W27" s="115">
        <f t="shared" si="8"/>
        <v>0</v>
      </c>
      <c r="X27" s="115">
        <f t="shared" si="8"/>
        <v>0</v>
      </c>
      <c r="Y27" s="115">
        <f t="shared" si="8"/>
        <v>0</v>
      </c>
      <c r="Z27" s="115">
        <f t="shared" si="8"/>
        <v>0</v>
      </c>
      <c r="AA27" s="115">
        <f t="shared" si="8"/>
        <v>0</v>
      </c>
      <c r="AB27" s="115">
        <f t="shared" si="8"/>
        <v>0</v>
      </c>
      <c r="AC27" s="115">
        <f t="shared" si="8"/>
        <v>0</v>
      </c>
      <c r="AD27" s="115">
        <f t="shared" si="8"/>
        <v>178567285.24999997</v>
      </c>
      <c r="AE27" s="116">
        <f t="shared" si="5"/>
        <v>14.526110421324075</v>
      </c>
      <c r="AF27" s="115">
        <f>SUM(AF10:AF26)</f>
        <v>1050717637.353</v>
      </c>
      <c r="AG27" s="116">
        <f t="shared" si="7"/>
        <v>85.473889578675937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f>+'1.หนองบัวลำภู'!E30+'2.โนนสัง'!E30+'3.ศรีบุญเรือง'!E30+'4.สุวรรณคูหา'!E30+'5.นาวัง'!E30+'6.นากลาง'!E30</f>
        <v>144795298</v>
      </c>
      <c r="F30" s="110">
        <f>+'1.หนองบัวลำภู'!F30+'2.โนนสัง'!F30+'3.ศรีบุญเรือง'!F30+'4.สุวรรณคูหา'!F30+'5.นาวัง'!F30+'6.นากลาง'!F30</f>
        <v>3386536.5</v>
      </c>
      <c r="G30" s="110">
        <f>+'1.หนองบัวลำภู'!G30+'2.โนนสัง'!G30+'3.ศรีบุญเรือง'!G30+'4.สุวรรณคูหา'!G30+'5.นาวัง'!G30+'6.นากลาง'!G30</f>
        <v>9897894</v>
      </c>
      <c r="H30" s="110">
        <f>+'1.หนองบัวลำภู'!H30+'2.โนนสัง'!H30+'3.ศรีบุญเรือง'!H30+'4.สุวรรณคูหา'!H30+'5.นาวัง'!H30+'6.นากลาง'!H30</f>
        <v>0</v>
      </c>
      <c r="I30" s="110">
        <f>+'1.หนองบัวลำภู'!I30+'2.โนนสัง'!I30+'3.ศรีบุญเรือง'!I30+'4.สุวรรณคูหา'!I30+'5.นาวัง'!I30+'6.นากลาง'!I30</f>
        <v>0</v>
      </c>
      <c r="J30" s="110">
        <f>+'1.หนองบัวลำภู'!J30+'2.โนนสัง'!J30+'3.ศรีบุญเรือง'!J30+'4.สุวรรณคูหา'!J30+'5.นาวัง'!J30+'6.นากลาง'!J30</f>
        <v>0</v>
      </c>
      <c r="K30" s="110">
        <f>+'1.หนองบัวลำภู'!K30+'2.โนนสัง'!K30+'3.ศรีบุญเรือง'!K30+'4.สุวรรณคูหา'!K30+'5.นาวัง'!K30+'6.นากลาง'!K30</f>
        <v>0</v>
      </c>
      <c r="L30" s="110">
        <f>+'1.หนองบัวลำภู'!L30+'2.โนนสัง'!L30+'3.ศรีบุญเรือง'!L30+'4.สุวรรณคูหา'!L30+'5.นาวัง'!L30+'6.นากลาง'!L30</f>
        <v>0</v>
      </c>
      <c r="M30" s="110">
        <f>+'1.หนองบัวลำภู'!M30+'2.โนนสัง'!M30+'3.ศรีบุญเรือง'!M30+'4.สุวรรณคูหา'!M30+'5.นาวัง'!M30+'6.นากลาง'!M30</f>
        <v>0</v>
      </c>
      <c r="N30" s="110">
        <f>+'1.หนองบัวลำภู'!N30+'2.โนนสัง'!N30+'3.ศรีบุญเรือง'!N30+'4.สุวรรณคูหา'!N30+'5.นาวัง'!N30+'6.นากลาง'!N30</f>
        <v>0</v>
      </c>
      <c r="O30" s="110">
        <f>+'1.หนองบัวลำภู'!O30+'2.โนนสัง'!O30+'3.ศรีบุญเรือง'!O30+'4.สุวรรณคูหา'!O30+'5.นาวัง'!O30+'6.นากลาง'!O30</f>
        <v>0</v>
      </c>
      <c r="P30" s="110">
        <f>+'1.หนองบัวลำภู'!P30+'2.โนนสัง'!P30+'3.ศรีบุญเรือง'!P30+'4.สุวรรณคูหา'!P30+'5.นาวัง'!P30+'6.นากลาง'!P30</f>
        <v>0</v>
      </c>
      <c r="Q30" s="110">
        <f>+'1.หนองบัวลำภู'!Q30+'2.โนนสัง'!Q30+'3.ศรีบุญเรือง'!Q30+'4.สุวรรณคูหา'!Q30+'5.นาวัง'!Q30+'6.นากลาง'!Q30</f>
        <v>0</v>
      </c>
      <c r="R30" s="110">
        <f>+'1.หนองบัวลำภู'!R30+'2.โนนสัง'!R30+'3.ศรีบุญเรือง'!R30+'4.สุวรรณคูหา'!R30+'5.นาวัง'!R30+'6.นากลาง'!R30</f>
        <v>0</v>
      </c>
      <c r="S30" s="110">
        <f>+'1.หนองบัวลำภู'!S30+'2.โนนสัง'!S30+'3.ศรีบุญเรือง'!S30+'4.สุวรรณคูหา'!S30+'5.นาวัง'!S30+'6.นากลาง'!S30</f>
        <v>0</v>
      </c>
      <c r="T30" s="110">
        <f>+'1.หนองบัวลำภู'!T30+'2.โนนสัง'!T30+'3.ศรีบุญเรือง'!T30+'4.สุวรรณคูหา'!T30+'5.นาวัง'!T30+'6.นากลาง'!T30</f>
        <v>0</v>
      </c>
      <c r="U30" s="110">
        <f>+'1.หนองบัวลำภู'!U30+'2.โนนสัง'!U30+'3.ศรีบุญเรือง'!U30+'4.สุวรรณคูหา'!U30+'5.นาวัง'!U30+'6.นากลาง'!U30</f>
        <v>0</v>
      </c>
      <c r="V30" s="110">
        <f>+'1.หนองบัวลำภู'!V30+'2.โนนสัง'!V30+'3.ศรีบุญเรือง'!V30+'4.สุวรรณคูหา'!V30+'5.นาวัง'!V30+'6.นากลาง'!V30</f>
        <v>0</v>
      </c>
      <c r="W30" s="110">
        <f>+'1.หนองบัวลำภู'!W30+'2.โนนสัง'!W30+'3.ศรีบุญเรือง'!W30+'4.สุวรรณคูหา'!W30+'5.นาวัง'!W30+'6.นากลาง'!W30</f>
        <v>0</v>
      </c>
      <c r="X30" s="110">
        <f>+'1.หนองบัวลำภู'!X30+'2.โนนสัง'!X30+'3.ศรีบุญเรือง'!X30+'4.สุวรรณคูหา'!X30+'5.นาวัง'!X30+'6.นากลาง'!X30</f>
        <v>0</v>
      </c>
      <c r="Y30" s="110">
        <f>+'1.หนองบัวลำภู'!Y30+'2.โนนสัง'!Y30+'3.ศรีบุญเรือง'!Y30+'4.สุวรรณคูหา'!Y30+'5.นาวัง'!Y30+'6.นากลาง'!Y30</f>
        <v>0</v>
      </c>
      <c r="Z30" s="110">
        <f>+'1.หนองบัวลำภู'!Z30+'2.โนนสัง'!Z30+'3.ศรีบุญเรือง'!Z30+'4.สุวรรณคูหา'!Z30+'5.นาวัง'!Z30+'6.นากลาง'!Z30</f>
        <v>0</v>
      </c>
      <c r="AA30" s="110">
        <f>+'1.หนองบัวลำภู'!AA30+'2.โนนสัง'!AA30+'3.ศรีบุญเรือง'!AA30+'4.สุวรรณคูหา'!AA30+'5.นาวัง'!AA30+'6.นากลาง'!AA30</f>
        <v>0</v>
      </c>
      <c r="AB30" s="110">
        <f>+'1.หนองบัวลำภู'!AB30+'2.โนนสัง'!AB30+'3.ศรีบุญเรือง'!AB30+'4.สุวรรณคูหา'!AB30+'5.นาวัง'!AB30+'6.นากลาง'!AB30</f>
        <v>0</v>
      </c>
      <c r="AC30" s="110">
        <f>+'1.หนองบัวลำภู'!AC30+'2.โนนสัง'!AC30+'3.ศรีบุญเรือง'!AC30+'4.สุวรรณคูหา'!AC30+'5.นาวัง'!AC30+'6.นากลาง'!AC30</f>
        <v>0</v>
      </c>
      <c r="AD30" s="110">
        <f t="shared" ref="AD30:AD41" si="9">SUM(F30:AC30)</f>
        <v>13284430.5</v>
      </c>
      <c r="AE30" s="111">
        <f t="shared" ref="AE30:AE41" si="10">+AD30*100/E30</f>
        <v>9.1746283777806106</v>
      </c>
      <c r="AF30" s="110">
        <f t="shared" ref="AF30:AF41" si="11">+E30-AD30</f>
        <v>131510867.5</v>
      </c>
      <c r="AG30" s="111">
        <f t="shared" ref="AG30:AG41" si="12">+AF30*100/E30</f>
        <v>90.825371622219393</v>
      </c>
    </row>
    <row r="31" spans="2:33" ht="24" customHeight="1">
      <c r="B31" s="109"/>
      <c r="C31" s="109"/>
      <c r="D31" s="109" t="s">
        <v>124</v>
      </c>
      <c r="E31" s="110">
        <f>+'1.หนองบัวลำภู'!E31+'2.โนนสัง'!E31+'3.ศรีบุญเรือง'!E31+'4.สุวรรณคูหา'!E31+'5.นาวัง'!E31+'6.นากลาง'!E31</f>
        <v>105503392.56</v>
      </c>
      <c r="F31" s="110">
        <f>+'1.หนองบัวลำภู'!F31+'2.โนนสัง'!F31+'3.ศรีบุญเรือง'!F31+'4.สุวรรณคูหา'!F31+'5.นาวัง'!F31+'6.นากลาง'!F31</f>
        <v>8527851.5</v>
      </c>
      <c r="G31" s="110">
        <f>+'1.หนองบัวลำภู'!G31+'2.โนนสัง'!G31+'3.ศรีบุญเรือง'!G31+'4.สุวรรณคูหา'!G31+'5.นาวัง'!G31+'6.นากลาง'!G31</f>
        <v>0</v>
      </c>
      <c r="H31" s="110">
        <f>+'1.หนองบัวลำภู'!H31+'2.โนนสัง'!H31+'3.ศรีบุญเรือง'!H31+'4.สุวรรณคูหา'!H31+'5.นาวัง'!H31+'6.นากลาง'!H31</f>
        <v>0</v>
      </c>
      <c r="I31" s="110">
        <f>+'1.หนองบัวลำภู'!I31+'2.โนนสัง'!I31+'3.ศรีบุญเรือง'!I31+'4.สุวรรณคูหา'!I31+'5.นาวัง'!I31+'6.นากลาง'!I31</f>
        <v>0</v>
      </c>
      <c r="J31" s="110">
        <f>+'1.หนองบัวลำภู'!J31+'2.โนนสัง'!J31+'3.ศรีบุญเรือง'!J31+'4.สุวรรณคูหา'!J31+'5.นาวัง'!J31+'6.นากลาง'!J31</f>
        <v>0</v>
      </c>
      <c r="K31" s="110">
        <f>+'1.หนองบัวลำภู'!K31+'2.โนนสัง'!K31+'3.ศรีบุญเรือง'!K31+'4.สุวรรณคูหา'!K31+'5.นาวัง'!K31+'6.นากลาง'!K31</f>
        <v>0</v>
      </c>
      <c r="L31" s="110">
        <f>+'1.หนองบัวลำภู'!L31+'2.โนนสัง'!L31+'3.ศรีบุญเรือง'!L31+'4.สุวรรณคูหา'!L31+'5.นาวัง'!L31+'6.นากลาง'!L31</f>
        <v>0</v>
      </c>
      <c r="M31" s="110">
        <f>+'1.หนองบัวลำภู'!M31+'2.โนนสัง'!M31+'3.ศรีบุญเรือง'!M31+'4.สุวรรณคูหา'!M31+'5.นาวัง'!M31+'6.นากลาง'!M31</f>
        <v>0</v>
      </c>
      <c r="N31" s="110">
        <f>+'1.หนองบัวลำภู'!N31+'2.โนนสัง'!N31+'3.ศรีบุญเรือง'!N31+'4.สุวรรณคูหา'!N31+'5.นาวัง'!N31+'6.นากลาง'!N31</f>
        <v>0</v>
      </c>
      <c r="O31" s="110">
        <f>+'1.หนองบัวลำภู'!O31+'2.โนนสัง'!O31+'3.ศรีบุญเรือง'!O31+'4.สุวรรณคูหา'!O31+'5.นาวัง'!O31+'6.นากลาง'!O31</f>
        <v>0</v>
      </c>
      <c r="P31" s="110">
        <f>+'1.หนองบัวลำภู'!P31+'2.โนนสัง'!P31+'3.ศรีบุญเรือง'!P31+'4.สุวรรณคูหา'!P31+'5.นาวัง'!P31+'6.นากลาง'!P31</f>
        <v>0</v>
      </c>
      <c r="Q31" s="110">
        <f>+'1.หนองบัวลำภู'!Q31+'2.โนนสัง'!Q31+'3.ศรีบุญเรือง'!Q31+'4.สุวรรณคูหา'!Q31+'5.นาวัง'!Q31+'6.นากลาง'!Q31</f>
        <v>0</v>
      </c>
      <c r="R31" s="110">
        <f>+'1.หนองบัวลำภู'!R31+'2.โนนสัง'!R31+'3.ศรีบุญเรือง'!R31+'4.สุวรรณคูหา'!R31+'5.นาวัง'!R31+'6.นากลาง'!R31</f>
        <v>0</v>
      </c>
      <c r="S31" s="110">
        <f>+'1.หนองบัวลำภู'!S31+'2.โนนสัง'!S31+'3.ศรีบุญเรือง'!S31+'4.สุวรรณคูหา'!S31+'5.นาวัง'!S31+'6.นากลาง'!S31</f>
        <v>0</v>
      </c>
      <c r="T31" s="110">
        <f>+'1.หนองบัวลำภู'!T31+'2.โนนสัง'!T31+'3.ศรีบุญเรือง'!T31+'4.สุวรรณคูหา'!T31+'5.นาวัง'!T31+'6.นากลาง'!T31</f>
        <v>0</v>
      </c>
      <c r="U31" s="110">
        <f>+'1.หนองบัวลำภู'!U31+'2.โนนสัง'!U31+'3.ศรีบุญเรือง'!U31+'4.สุวรรณคูหา'!U31+'5.นาวัง'!U31+'6.นากลาง'!U31</f>
        <v>0</v>
      </c>
      <c r="V31" s="110">
        <f>+'1.หนองบัวลำภู'!V31+'2.โนนสัง'!V31+'3.ศรีบุญเรือง'!V31+'4.สุวรรณคูหา'!V31+'5.นาวัง'!V31+'6.นากลาง'!V31</f>
        <v>0</v>
      </c>
      <c r="W31" s="110">
        <f>+'1.หนองบัวลำภู'!W31+'2.โนนสัง'!W31+'3.ศรีบุญเรือง'!W31+'4.สุวรรณคูหา'!W31+'5.นาวัง'!W31+'6.นากลาง'!W31</f>
        <v>0</v>
      </c>
      <c r="X31" s="110">
        <f>+'1.หนองบัวลำภู'!X31+'2.โนนสัง'!X31+'3.ศรีบุญเรือง'!X31+'4.สุวรรณคูหา'!X31+'5.นาวัง'!X31+'6.นากลาง'!X31</f>
        <v>0</v>
      </c>
      <c r="Y31" s="110">
        <f>+'1.หนองบัวลำภู'!Y31+'2.โนนสัง'!Y31+'3.ศรีบุญเรือง'!Y31+'4.สุวรรณคูหา'!Y31+'5.นาวัง'!Y31+'6.นากลาง'!Y31</f>
        <v>0</v>
      </c>
      <c r="Z31" s="110">
        <f>+'1.หนองบัวลำภู'!Z31+'2.โนนสัง'!Z31+'3.ศรีบุญเรือง'!Z31+'4.สุวรรณคูหา'!Z31+'5.นาวัง'!Z31+'6.นากลาง'!Z31</f>
        <v>0</v>
      </c>
      <c r="AA31" s="110">
        <f>+'1.หนองบัวลำภู'!AA31+'2.โนนสัง'!AA31+'3.ศรีบุญเรือง'!AA31+'4.สุวรรณคูหา'!AA31+'5.นาวัง'!AA31+'6.นากลาง'!AA31</f>
        <v>0</v>
      </c>
      <c r="AB31" s="110">
        <f>+'1.หนองบัวลำภู'!AB31+'2.โนนสัง'!AB31+'3.ศรีบุญเรือง'!AB31+'4.สุวรรณคูหา'!AB31+'5.นาวัง'!AB31+'6.นากลาง'!AB31</f>
        <v>0</v>
      </c>
      <c r="AC31" s="110">
        <f>+'1.หนองบัวลำภู'!AC31+'2.โนนสัง'!AC31+'3.ศรีบุญเรือง'!AC31+'4.สุวรรณคูหา'!AC31+'5.นาวัง'!AC31+'6.นากลาง'!AC31</f>
        <v>0</v>
      </c>
      <c r="AD31" s="110">
        <f t="shared" si="9"/>
        <v>8527851.5</v>
      </c>
      <c r="AE31" s="111">
        <f t="shared" si="10"/>
        <v>8.0830116388439297</v>
      </c>
      <c r="AF31" s="110">
        <f t="shared" si="11"/>
        <v>96975541.060000002</v>
      </c>
      <c r="AG31" s="111">
        <f t="shared" si="12"/>
        <v>91.916988361156072</v>
      </c>
    </row>
    <row r="32" spans="2:33" ht="24" customHeight="1">
      <c r="B32" s="109"/>
      <c r="C32" s="109"/>
      <c r="D32" s="109" t="s">
        <v>40</v>
      </c>
      <c r="E32" s="110">
        <f>+'1.หนองบัวลำภู'!E32+'2.โนนสัง'!E32+'3.ศรีบุญเรือง'!E32+'4.สุวรรณคูหา'!E32+'5.นาวัง'!E32+'6.นากลาง'!E32</f>
        <v>17157880</v>
      </c>
      <c r="F32" s="110">
        <f>+'1.หนองบัวลำภู'!F32+'2.โนนสัง'!F32+'3.ศรีบุญเรือง'!F32+'4.สุวรรณคูหา'!F32+'5.นาวัง'!F32+'6.นากลาง'!F32</f>
        <v>1492485</v>
      </c>
      <c r="G32" s="110">
        <f>+'1.หนองบัวลำภู'!G32+'2.โนนสัง'!G32+'3.ศรีบุญเรือง'!G32+'4.สุวรรณคูหา'!G32+'5.นาวัง'!G32+'6.นากลาง'!G32</f>
        <v>0</v>
      </c>
      <c r="H32" s="110">
        <f>+'1.หนองบัวลำภู'!H32+'2.โนนสัง'!H32+'3.ศรีบุญเรือง'!H32+'4.สุวรรณคูหา'!H32+'5.นาวัง'!H32+'6.นากลาง'!H32</f>
        <v>0</v>
      </c>
      <c r="I32" s="110">
        <f>+'1.หนองบัวลำภู'!I32+'2.โนนสัง'!I32+'3.ศรีบุญเรือง'!I32+'4.สุวรรณคูหา'!I32+'5.นาวัง'!I32+'6.นากลาง'!I32</f>
        <v>0</v>
      </c>
      <c r="J32" s="110">
        <f>+'1.หนองบัวลำภู'!J32+'2.โนนสัง'!J32+'3.ศรีบุญเรือง'!J32+'4.สุวรรณคูหา'!J32+'5.นาวัง'!J32+'6.นากลาง'!J32</f>
        <v>0</v>
      </c>
      <c r="K32" s="110">
        <f>+'1.หนองบัวลำภู'!K32+'2.โนนสัง'!K32+'3.ศรีบุญเรือง'!K32+'4.สุวรรณคูหา'!K32+'5.นาวัง'!K32+'6.นากลาง'!K32</f>
        <v>0</v>
      </c>
      <c r="L32" s="110">
        <f>+'1.หนองบัวลำภู'!L32+'2.โนนสัง'!L32+'3.ศรีบุญเรือง'!L32+'4.สุวรรณคูหา'!L32+'5.นาวัง'!L32+'6.นากลาง'!L32</f>
        <v>0</v>
      </c>
      <c r="M32" s="110">
        <f>+'1.หนองบัวลำภู'!M32+'2.โนนสัง'!M32+'3.ศรีบุญเรือง'!M32+'4.สุวรรณคูหา'!M32+'5.นาวัง'!M32+'6.นากลาง'!M32</f>
        <v>0</v>
      </c>
      <c r="N32" s="110">
        <f>+'1.หนองบัวลำภู'!N32+'2.โนนสัง'!N32+'3.ศรีบุญเรือง'!N32+'4.สุวรรณคูหา'!N32+'5.นาวัง'!N32+'6.นากลาง'!N32</f>
        <v>0</v>
      </c>
      <c r="O32" s="110">
        <f>+'1.หนองบัวลำภู'!O32+'2.โนนสัง'!O32+'3.ศรีบุญเรือง'!O32+'4.สุวรรณคูหา'!O32+'5.นาวัง'!O32+'6.นากลาง'!O32</f>
        <v>0</v>
      </c>
      <c r="P32" s="110">
        <f>+'1.หนองบัวลำภู'!P32+'2.โนนสัง'!P32+'3.ศรีบุญเรือง'!P32+'4.สุวรรณคูหา'!P32+'5.นาวัง'!P32+'6.นากลาง'!P32</f>
        <v>0</v>
      </c>
      <c r="Q32" s="110">
        <f>+'1.หนองบัวลำภู'!Q32+'2.โนนสัง'!Q32+'3.ศรีบุญเรือง'!Q32+'4.สุวรรณคูหา'!Q32+'5.นาวัง'!Q32+'6.นากลาง'!Q32</f>
        <v>0</v>
      </c>
      <c r="R32" s="110">
        <f>+'1.หนองบัวลำภู'!R32+'2.โนนสัง'!R32+'3.ศรีบุญเรือง'!R32+'4.สุวรรณคูหา'!R32+'5.นาวัง'!R32+'6.นากลาง'!R32</f>
        <v>0</v>
      </c>
      <c r="S32" s="110">
        <f>+'1.หนองบัวลำภู'!S32+'2.โนนสัง'!S32+'3.ศรีบุญเรือง'!S32+'4.สุวรรณคูหา'!S32+'5.นาวัง'!S32+'6.นากลาง'!S32</f>
        <v>0</v>
      </c>
      <c r="T32" s="110">
        <f>+'1.หนองบัวลำภู'!T32+'2.โนนสัง'!T32+'3.ศรีบุญเรือง'!T32+'4.สุวรรณคูหา'!T32+'5.นาวัง'!T32+'6.นากลาง'!T32</f>
        <v>0</v>
      </c>
      <c r="U32" s="110">
        <f>+'1.หนองบัวลำภู'!U32+'2.โนนสัง'!U32+'3.ศรีบุญเรือง'!U32+'4.สุวรรณคูหา'!U32+'5.นาวัง'!U32+'6.นากลาง'!U32</f>
        <v>0</v>
      </c>
      <c r="V32" s="110">
        <f>+'1.หนองบัวลำภู'!V32+'2.โนนสัง'!V32+'3.ศรีบุญเรือง'!V32+'4.สุวรรณคูหา'!V32+'5.นาวัง'!V32+'6.นากลาง'!V32</f>
        <v>0</v>
      </c>
      <c r="W32" s="110">
        <f>+'1.หนองบัวลำภู'!W32+'2.โนนสัง'!W32+'3.ศรีบุญเรือง'!W32+'4.สุวรรณคูหา'!W32+'5.นาวัง'!W32+'6.นากลาง'!W32</f>
        <v>0</v>
      </c>
      <c r="X32" s="110">
        <f>+'1.หนองบัวลำภู'!X32+'2.โนนสัง'!X32+'3.ศรีบุญเรือง'!X32+'4.สุวรรณคูหา'!X32+'5.นาวัง'!X32+'6.นากลาง'!X32</f>
        <v>0</v>
      </c>
      <c r="Y32" s="110">
        <f>+'1.หนองบัวลำภู'!Y32+'2.โนนสัง'!Y32+'3.ศรีบุญเรือง'!Y32+'4.สุวรรณคูหา'!Y32+'5.นาวัง'!Y32+'6.นากลาง'!Y32</f>
        <v>0</v>
      </c>
      <c r="Z32" s="110">
        <f>+'1.หนองบัวลำภู'!Z32+'2.โนนสัง'!Z32+'3.ศรีบุญเรือง'!Z32+'4.สุวรรณคูหา'!Z32+'5.นาวัง'!Z32+'6.นากลาง'!Z32</f>
        <v>0</v>
      </c>
      <c r="AA32" s="110">
        <f>+'1.หนองบัวลำภู'!AA32+'2.โนนสัง'!AA32+'3.ศรีบุญเรือง'!AA32+'4.สุวรรณคูหา'!AA32+'5.นาวัง'!AA32+'6.นากลาง'!AA32</f>
        <v>0</v>
      </c>
      <c r="AB32" s="110">
        <f>+'1.หนองบัวลำภู'!AB32+'2.โนนสัง'!AB32+'3.ศรีบุญเรือง'!AB32+'4.สุวรรณคูหา'!AB32+'5.นาวัง'!AB32+'6.นากลาง'!AB32</f>
        <v>0</v>
      </c>
      <c r="AC32" s="110">
        <f>+'1.หนองบัวลำภู'!AC32+'2.โนนสัง'!AC32+'3.ศรีบุญเรือง'!AC32+'4.สุวรรณคูหา'!AC32+'5.นาวัง'!AC32+'6.นากลาง'!AC32</f>
        <v>0</v>
      </c>
      <c r="AD32" s="110">
        <f t="shared" si="9"/>
        <v>1492485</v>
      </c>
      <c r="AE32" s="111">
        <f t="shared" si="10"/>
        <v>8.6985396797273324</v>
      </c>
      <c r="AF32" s="110">
        <f t="shared" si="11"/>
        <v>15665395</v>
      </c>
      <c r="AG32" s="111">
        <f t="shared" si="12"/>
        <v>91.301460320272668</v>
      </c>
    </row>
    <row r="33" spans="2:33" ht="24" customHeight="1">
      <c r="B33" s="109"/>
      <c r="C33" s="109"/>
      <c r="D33" s="109" t="s">
        <v>42</v>
      </c>
      <c r="E33" s="110">
        <f>+'1.หนองบัวลำภู'!E33+'2.โนนสัง'!E33+'3.ศรีบุญเรือง'!E33+'4.สุวรรณคูหา'!E33+'5.นาวัง'!E33+'6.นากลาง'!E33</f>
        <v>11210000</v>
      </c>
      <c r="F33" s="110">
        <f>+'1.หนองบัวลำภู'!F33+'2.โนนสัง'!F33+'3.ศรีบุญเรือง'!F33+'4.สุวรรณคูหา'!F33+'5.นาวัง'!F33+'6.นากลาง'!F33</f>
        <v>910000</v>
      </c>
      <c r="G33" s="110">
        <f>+'1.หนองบัวลำภู'!G33+'2.โนนสัง'!G33+'3.ศรีบุญเรือง'!G33+'4.สุวรรณคูหา'!G33+'5.นาวัง'!G33+'6.นากลาง'!G33</f>
        <v>0</v>
      </c>
      <c r="H33" s="110">
        <f>+'1.หนองบัวลำภู'!H33+'2.โนนสัง'!H33+'3.ศรีบุญเรือง'!H33+'4.สุวรรณคูหา'!H33+'5.นาวัง'!H33+'6.นากลาง'!H33</f>
        <v>0</v>
      </c>
      <c r="I33" s="110">
        <f>+'1.หนองบัวลำภู'!I33+'2.โนนสัง'!I33+'3.ศรีบุญเรือง'!I33+'4.สุวรรณคูหา'!I33+'5.นาวัง'!I33+'6.นากลาง'!I33</f>
        <v>0</v>
      </c>
      <c r="J33" s="110">
        <f>+'1.หนองบัวลำภู'!J33+'2.โนนสัง'!J33+'3.ศรีบุญเรือง'!J33+'4.สุวรรณคูหา'!J33+'5.นาวัง'!J33+'6.นากลาง'!J33</f>
        <v>0</v>
      </c>
      <c r="K33" s="110">
        <f>+'1.หนองบัวลำภู'!K33+'2.โนนสัง'!K33+'3.ศรีบุญเรือง'!K33+'4.สุวรรณคูหา'!K33+'5.นาวัง'!K33+'6.นากลาง'!K33</f>
        <v>0</v>
      </c>
      <c r="L33" s="110">
        <f>+'1.หนองบัวลำภู'!L33+'2.โนนสัง'!L33+'3.ศรีบุญเรือง'!L33+'4.สุวรรณคูหา'!L33+'5.นาวัง'!L33+'6.นากลาง'!L33</f>
        <v>0</v>
      </c>
      <c r="M33" s="110">
        <f>+'1.หนองบัวลำภู'!M33+'2.โนนสัง'!M33+'3.ศรีบุญเรือง'!M33+'4.สุวรรณคูหา'!M33+'5.นาวัง'!M33+'6.นากลาง'!M33</f>
        <v>0</v>
      </c>
      <c r="N33" s="110">
        <f>+'1.หนองบัวลำภู'!N33+'2.โนนสัง'!N33+'3.ศรีบุญเรือง'!N33+'4.สุวรรณคูหา'!N33+'5.นาวัง'!N33+'6.นากลาง'!N33</f>
        <v>0</v>
      </c>
      <c r="O33" s="110">
        <f>+'1.หนองบัวลำภู'!O33+'2.โนนสัง'!O33+'3.ศรีบุญเรือง'!O33+'4.สุวรรณคูหา'!O33+'5.นาวัง'!O33+'6.นากลาง'!O33</f>
        <v>0</v>
      </c>
      <c r="P33" s="110">
        <f>+'1.หนองบัวลำภู'!P33+'2.โนนสัง'!P33+'3.ศรีบุญเรือง'!P33+'4.สุวรรณคูหา'!P33+'5.นาวัง'!P33+'6.นากลาง'!P33</f>
        <v>0</v>
      </c>
      <c r="Q33" s="110">
        <f>+'1.หนองบัวลำภู'!Q33+'2.โนนสัง'!Q33+'3.ศรีบุญเรือง'!Q33+'4.สุวรรณคูหา'!Q33+'5.นาวัง'!Q33+'6.นากลาง'!Q33</f>
        <v>0</v>
      </c>
      <c r="R33" s="110">
        <f>+'1.หนองบัวลำภู'!R33+'2.โนนสัง'!R33+'3.ศรีบุญเรือง'!R33+'4.สุวรรณคูหา'!R33+'5.นาวัง'!R33+'6.นากลาง'!R33</f>
        <v>0</v>
      </c>
      <c r="S33" s="110">
        <f>+'1.หนองบัวลำภู'!S33+'2.โนนสัง'!S33+'3.ศรีบุญเรือง'!S33+'4.สุวรรณคูหา'!S33+'5.นาวัง'!S33+'6.นากลาง'!S33</f>
        <v>0</v>
      </c>
      <c r="T33" s="110">
        <f>+'1.หนองบัวลำภู'!T33+'2.โนนสัง'!T33+'3.ศรีบุญเรือง'!T33+'4.สุวรรณคูหา'!T33+'5.นาวัง'!T33+'6.นากลาง'!T33</f>
        <v>0</v>
      </c>
      <c r="U33" s="110">
        <f>+'1.หนองบัวลำภู'!U33+'2.โนนสัง'!U33+'3.ศรีบุญเรือง'!U33+'4.สุวรรณคูหา'!U33+'5.นาวัง'!U33+'6.นากลาง'!U33</f>
        <v>0</v>
      </c>
      <c r="V33" s="110">
        <f>+'1.หนองบัวลำภู'!V33+'2.โนนสัง'!V33+'3.ศรีบุญเรือง'!V33+'4.สุวรรณคูหา'!V33+'5.นาวัง'!V33+'6.นากลาง'!V33</f>
        <v>0</v>
      </c>
      <c r="W33" s="110">
        <f>+'1.หนองบัวลำภู'!W33+'2.โนนสัง'!W33+'3.ศรีบุญเรือง'!W33+'4.สุวรรณคูหา'!W33+'5.นาวัง'!W33+'6.นากลาง'!W33</f>
        <v>0</v>
      </c>
      <c r="X33" s="110">
        <f>+'1.หนองบัวลำภู'!X33+'2.โนนสัง'!X33+'3.ศรีบุญเรือง'!X33+'4.สุวรรณคูหา'!X33+'5.นาวัง'!X33+'6.นากลาง'!X33</f>
        <v>0</v>
      </c>
      <c r="Y33" s="110">
        <f>+'1.หนองบัวลำภู'!Y33+'2.โนนสัง'!Y33+'3.ศรีบุญเรือง'!Y33+'4.สุวรรณคูหา'!Y33+'5.นาวัง'!Y33+'6.นากลาง'!Y33</f>
        <v>0</v>
      </c>
      <c r="Z33" s="110">
        <f>+'1.หนองบัวลำภู'!Z33+'2.โนนสัง'!Z33+'3.ศรีบุญเรือง'!Z33+'4.สุวรรณคูหา'!Z33+'5.นาวัง'!Z33+'6.นากลาง'!Z33</f>
        <v>0</v>
      </c>
      <c r="AA33" s="110">
        <f>+'1.หนองบัวลำภู'!AA33+'2.โนนสัง'!AA33+'3.ศรีบุญเรือง'!AA33+'4.สุวรรณคูหา'!AA33+'5.นาวัง'!AA33+'6.นากลาง'!AA33</f>
        <v>0</v>
      </c>
      <c r="AB33" s="110">
        <f>+'1.หนองบัวลำภู'!AB33+'2.โนนสัง'!AB33+'3.ศรีบุญเรือง'!AB33+'4.สุวรรณคูหา'!AB33+'5.นาวัง'!AB33+'6.นากลาง'!AB33</f>
        <v>0</v>
      </c>
      <c r="AC33" s="110">
        <f>+'1.หนองบัวลำภู'!AC33+'2.โนนสัง'!AC33+'3.ศรีบุญเรือง'!AC33+'4.สุวรรณคูหา'!AC33+'5.นาวัง'!AC33+'6.นากลาง'!AC33</f>
        <v>0</v>
      </c>
      <c r="AD33" s="110">
        <f t="shared" si="9"/>
        <v>910000</v>
      </c>
      <c r="AE33" s="111">
        <f t="shared" si="10"/>
        <v>8.1177520071364846</v>
      </c>
      <c r="AF33" s="110">
        <f t="shared" si="11"/>
        <v>10300000</v>
      </c>
      <c r="AG33" s="111">
        <f t="shared" si="12"/>
        <v>91.882247992863512</v>
      </c>
    </row>
    <row r="34" spans="2:33" ht="24" customHeight="1">
      <c r="B34" s="109"/>
      <c r="C34" s="109"/>
      <c r="D34" s="109" t="s">
        <v>44</v>
      </c>
      <c r="E34" s="110">
        <f>+'1.หนองบัวลำภู'!E34+'2.โนนสัง'!E34+'3.ศรีบุญเรือง'!E34+'4.สุวรรณคูหา'!E34+'5.นาวัง'!E34+'6.นากลาง'!E34</f>
        <v>43732231.600000001</v>
      </c>
      <c r="F34" s="110">
        <f>+'1.หนองบัวลำภู'!F34+'2.โนนสัง'!F34+'3.ศรีบุญเรือง'!F34+'4.สุวรรณคูหา'!F34+'5.นาวัง'!F34+'6.นากลาง'!F34</f>
        <v>3724201</v>
      </c>
      <c r="G34" s="110">
        <f>+'1.หนองบัวลำภู'!G34+'2.โนนสัง'!G34+'3.ศรีบุญเรือง'!G34+'4.สุวรรณคูหา'!G34+'5.นาวัง'!G34+'6.นากลาง'!G34</f>
        <v>0</v>
      </c>
      <c r="H34" s="110">
        <f>+'1.หนองบัวลำภู'!H34+'2.โนนสัง'!H34+'3.ศรีบุญเรือง'!H34+'4.สุวรรณคูหา'!H34+'5.นาวัง'!H34+'6.นากลาง'!H34</f>
        <v>0</v>
      </c>
      <c r="I34" s="110">
        <f>+'1.หนองบัวลำภู'!I34+'2.โนนสัง'!I34+'3.ศรีบุญเรือง'!I34+'4.สุวรรณคูหา'!I34+'5.นาวัง'!I34+'6.นากลาง'!I34</f>
        <v>0</v>
      </c>
      <c r="J34" s="110">
        <f>+'1.หนองบัวลำภู'!J34+'2.โนนสัง'!J34+'3.ศรีบุญเรือง'!J34+'4.สุวรรณคูหา'!J34+'5.นาวัง'!J34+'6.นากลาง'!J34</f>
        <v>0</v>
      </c>
      <c r="K34" s="110">
        <f>+'1.หนองบัวลำภู'!K34+'2.โนนสัง'!K34+'3.ศรีบุญเรือง'!K34+'4.สุวรรณคูหา'!K34+'5.นาวัง'!K34+'6.นากลาง'!K34</f>
        <v>0</v>
      </c>
      <c r="L34" s="110">
        <f>+'1.หนองบัวลำภู'!L34+'2.โนนสัง'!L34+'3.ศรีบุญเรือง'!L34+'4.สุวรรณคูหา'!L34+'5.นาวัง'!L34+'6.นากลาง'!L34</f>
        <v>0</v>
      </c>
      <c r="M34" s="110">
        <f>+'1.หนองบัวลำภู'!M34+'2.โนนสัง'!M34+'3.ศรีบุญเรือง'!M34+'4.สุวรรณคูหา'!M34+'5.นาวัง'!M34+'6.นากลาง'!M34</f>
        <v>0</v>
      </c>
      <c r="N34" s="110">
        <f>+'1.หนองบัวลำภู'!N34+'2.โนนสัง'!N34+'3.ศรีบุญเรือง'!N34+'4.สุวรรณคูหา'!N34+'5.นาวัง'!N34+'6.นากลาง'!N34</f>
        <v>0</v>
      </c>
      <c r="O34" s="110">
        <f>+'1.หนองบัวลำภู'!O34+'2.โนนสัง'!O34+'3.ศรีบุญเรือง'!O34+'4.สุวรรณคูหา'!O34+'5.นาวัง'!O34+'6.นากลาง'!O34</f>
        <v>0</v>
      </c>
      <c r="P34" s="110">
        <f>+'1.หนองบัวลำภู'!P34+'2.โนนสัง'!P34+'3.ศรีบุญเรือง'!P34+'4.สุวรรณคูหา'!P34+'5.นาวัง'!P34+'6.นากลาง'!P34</f>
        <v>0</v>
      </c>
      <c r="Q34" s="110">
        <f>+'1.หนองบัวลำภู'!Q34+'2.โนนสัง'!Q34+'3.ศรีบุญเรือง'!Q34+'4.สุวรรณคูหา'!Q34+'5.นาวัง'!Q34+'6.นากลาง'!Q34</f>
        <v>0</v>
      </c>
      <c r="R34" s="110">
        <f>+'1.หนองบัวลำภู'!R34+'2.โนนสัง'!R34+'3.ศรีบุญเรือง'!R34+'4.สุวรรณคูหา'!R34+'5.นาวัง'!R34+'6.นากลาง'!R34</f>
        <v>0</v>
      </c>
      <c r="S34" s="110">
        <f>+'1.หนองบัวลำภู'!S34+'2.โนนสัง'!S34+'3.ศรีบุญเรือง'!S34+'4.สุวรรณคูหา'!S34+'5.นาวัง'!S34+'6.นากลาง'!S34</f>
        <v>0</v>
      </c>
      <c r="T34" s="110">
        <f>+'1.หนองบัวลำภู'!T34+'2.โนนสัง'!T34+'3.ศรีบุญเรือง'!T34+'4.สุวรรณคูหา'!T34+'5.นาวัง'!T34+'6.นากลาง'!T34</f>
        <v>0</v>
      </c>
      <c r="U34" s="110">
        <f>+'1.หนองบัวลำภู'!U34+'2.โนนสัง'!U34+'3.ศรีบุญเรือง'!U34+'4.สุวรรณคูหา'!U34+'5.นาวัง'!U34+'6.นากลาง'!U34</f>
        <v>0</v>
      </c>
      <c r="V34" s="110">
        <f>+'1.หนองบัวลำภู'!V34+'2.โนนสัง'!V34+'3.ศรีบุญเรือง'!V34+'4.สุวรรณคูหา'!V34+'5.นาวัง'!V34+'6.นากลาง'!V34</f>
        <v>0</v>
      </c>
      <c r="W34" s="110">
        <f>+'1.หนองบัวลำภู'!W34+'2.โนนสัง'!W34+'3.ศรีบุญเรือง'!W34+'4.สุวรรณคูหา'!W34+'5.นาวัง'!W34+'6.นากลาง'!W34</f>
        <v>0</v>
      </c>
      <c r="X34" s="110">
        <f>+'1.หนองบัวลำภู'!X34+'2.โนนสัง'!X34+'3.ศรีบุญเรือง'!X34+'4.สุวรรณคูหา'!X34+'5.นาวัง'!X34+'6.นากลาง'!X34</f>
        <v>0</v>
      </c>
      <c r="Y34" s="110">
        <f>+'1.หนองบัวลำภู'!Y34+'2.โนนสัง'!Y34+'3.ศรีบุญเรือง'!Y34+'4.สุวรรณคูหา'!Y34+'5.นาวัง'!Y34+'6.นากลาง'!Y34</f>
        <v>0</v>
      </c>
      <c r="Z34" s="110">
        <f>+'1.หนองบัวลำภู'!Z34+'2.โนนสัง'!Z34+'3.ศรีบุญเรือง'!Z34+'4.สุวรรณคูหา'!Z34+'5.นาวัง'!Z34+'6.นากลาง'!Z34</f>
        <v>0</v>
      </c>
      <c r="AA34" s="110">
        <f>+'1.หนองบัวลำภู'!AA34+'2.โนนสัง'!AA34+'3.ศรีบุญเรือง'!AA34+'4.สุวรรณคูหา'!AA34+'5.นาวัง'!AA34+'6.นากลาง'!AA34</f>
        <v>0</v>
      </c>
      <c r="AB34" s="110">
        <f>+'1.หนองบัวลำภู'!AB34+'2.โนนสัง'!AB34+'3.ศรีบุญเรือง'!AB34+'4.สุวรรณคูหา'!AB34+'5.นาวัง'!AB34+'6.นากลาง'!AB34</f>
        <v>0</v>
      </c>
      <c r="AC34" s="110">
        <f>+'1.หนองบัวลำภู'!AC34+'2.โนนสัง'!AC34+'3.ศรีบุญเรือง'!AC34+'4.สุวรรณคูหา'!AC34+'5.นาวัง'!AC34+'6.นากลาง'!AC34</f>
        <v>0</v>
      </c>
      <c r="AD34" s="110">
        <f t="shared" si="9"/>
        <v>3724201</v>
      </c>
      <c r="AE34" s="111">
        <f t="shared" si="10"/>
        <v>8.5159180397279339</v>
      </c>
      <c r="AF34" s="110">
        <f t="shared" si="11"/>
        <v>40008030.600000001</v>
      </c>
      <c r="AG34" s="111">
        <f t="shared" si="12"/>
        <v>91.484081960272064</v>
      </c>
    </row>
    <row r="35" spans="2:33" ht="24" customHeight="1">
      <c r="B35" s="109"/>
      <c r="C35" s="109"/>
      <c r="D35" s="109" t="s">
        <v>46</v>
      </c>
      <c r="E35" s="110">
        <f>+'1.หนองบัวลำภู'!E35+'2.โนนสัง'!E35+'3.ศรีบุญเรือง'!E35+'4.สุวรรณคูหา'!E35+'5.นาวัง'!E35+'6.นากลาง'!E35</f>
        <v>27600000</v>
      </c>
      <c r="F35" s="110">
        <f>+'1.หนองบัวลำภู'!F35+'2.โนนสัง'!F35+'3.ศรีบุญเรือง'!F35+'4.สุวรรณคูหา'!F35+'5.นาวัง'!F35+'6.นากลาง'!F35</f>
        <v>2737907</v>
      </c>
      <c r="G35" s="110">
        <f>+'1.หนองบัวลำภู'!G35+'2.โนนสัง'!G35+'3.ศรีบุญเรือง'!G35+'4.สุวรรณคูหา'!G35+'5.นาวัง'!G35+'6.นากลาง'!G35</f>
        <v>0</v>
      </c>
      <c r="H35" s="110">
        <f>+'1.หนองบัวลำภู'!H35+'2.โนนสัง'!H35+'3.ศรีบุญเรือง'!H35+'4.สุวรรณคูหา'!H35+'5.นาวัง'!H35+'6.นากลาง'!H35</f>
        <v>0</v>
      </c>
      <c r="I35" s="110">
        <f>+'1.หนองบัวลำภู'!I35+'2.โนนสัง'!I35+'3.ศรีบุญเรือง'!I35+'4.สุวรรณคูหา'!I35+'5.นาวัง'!I35+'6.นากลาง'!I35</f>
        <v>0</v>
      </c>
      <c r="J35" s="110">
        <f>+'1.หนองบัวลำภู'!J35+'2.โนนสัง'!J35+'3.ศรีบุญเรือง'!J35+'4.สุวรรณคูหา'!J35+'5.นาวัง'!J35+'6.นากลาง'!J35</f>
        <v>0</v>
      </c>
      <c r="K35" s="110">
        <f>+'1.หนองบัวลำภู'!K35+'2.โนนสัง'!K35+'3.ศรีบุญเรือง'!K35+'4.สุวรรณคูหา'!K35+'5.นาวัง'!K35+'6.นากลาง'!K35</f>
        <v>0</v>
      </c>
      <c r="L35" s="110">
        <f>+'1.หนองบัวลำภู'!L35+'2.โนนสัง'!L35+'3.ศรีบุญเรือง'!L35+'4.สุวรรณคูหา'!L35+'5.นาวัง'!L35+'6.นากลาง'!L35</f>
        <v>0</v>
      </c>
      <c r="M35" s="110">
        <f>+'1.หนองบัวลำภู'!M35+'2.โนนสัง'!M35+'3.ศรีบุญเรือง'!M35+'4.สุวรรณคูหา'!M35+'5.นาวัง'!M35+'6.นากลาง'!M35</f>
        <v>0</v>
      </c>
      <c r="N35" s="110">
        <f>+'1.หนองบัวลำภู'!N35+'2.โนนสัง'!N35+'3.ศรีบุญเรือง'!N35+'4.สุวรรณคูหา'!N35+'5.นาวัง'!N35+'6.นากลาง'!N35</f>
        <v>0</v>
      </c>
      <c r="O35" s="110">
        <f>+'1.หนองบัวลำภู'!O35+'2.โนนสัง'!O35+'3.ศรีบุญเรือง'!O35+'4.สุวรรณคูหา'!O35+'5.นาวัง'!O35+'6.นากลาง'!O35</f>
        <v>0</v>
      </c>
      <c r="P35" s="110">
        <f>+'1.หนองบัวลำภู'!P35+'2.โนนสัง'!P35+'3.ศรีบุญเรือง'!P35+'4.สุวรรณคูหา'!P35+'5.นาวัง'!P35+'6.นากลาง'!P35</f>
        <v>0</v>
      </c>
      <c r="Q35" s="110">
        <f>+'1.หนองบัวลำภู'!Q35+'2.โนนสัง'!Q35+'3.ศรีบุญเรือง'!Q35+'4.สุวรรณคูหา'!Q35+'5.นาวัง'!Q35+'6.นากลาง'!Q35</f>
        <v>0</v>
      </c>
      <c r="R35" s="110">
        <f>+'1.หนองบัวลำภู'!R35+'2.โนนสัง'!R35+'3.ศรีบุญเรือง'!R35+'4.สุวรรณคูหา'!R35+'5.นาวัง'!R35+'6.นากลาง'!R35</f>
        <v>0</v>
      </c>
      <c r="S35" s="110">
        <f>+'1.หนองบัวลำภู'!S35+'2.โนนสัง'!S35+'3.ศรีบุญเรือง'!S35+'4.สุวรรณคูหา'!S35+'5.นาวัง'!S35+'6.นากลาง'!S35</f>
        <v>0</v>
      </c>
      <c r="T35" s="110">
        <f>+'1.หนองบัวลำภู'!T35+'2.โนนสัง'!T35+'3.ศรีบุญเรือง'!T35+'4.สุวรรณคูหา'!T35+'5.นาวัง'!T35+'6.นากลาง'!T35</f>
        <v>0</v>
      </c>
      <c r="U35" s="110">
        <f>+'1.หนองบัวลำภู'!U35+'2.โนนสัง'!U35+'3.ศรีบุญเรือง'!U35+'4.สุวรรณคูหา'!U35+'5.นาวัง'!U35+'6.นากลาง'!U35</f>
        <v>0</v>
      </c>
      <c r="V35" s="110">
        <f>+'1.หนองบัวลำภู'!V35+'2.โนนสัง'!V35+'3.ศรีบุญเรือง'!V35+'4.สุวรรณคูหา'!V35+'5.นาวัง'!V35+'6.นากลาง'!V35</f>
        <v>0</v>
      </c>
      <c r="W35" s="110">
        <f>+'1.หนองบัวลำภู'!W35+'2.โนนสัง'!W35+'3.ศรีบุญเรือง'!W35+'4.สุวรรณคูหา'!W35+'5.นาวัง'!W35+'6.นากลาง'!W35</f>
        <v>0</v>
      </c>
      <c r="X35" s="110">
        <f>+'1.หนองบัวลำภู'!X35+'2.โนนสัง'!X35+'3.ศรีบุญเรือง'!X35+'4.สุวรรณคูหา'!X35+'5.นาวัง'!X35+'6.นากลาง'!X35</f>
        <v>0</v>
      </c>
      <c r="Y35" s="110">
        <f>+'1.หนองบัวลำภู'!Y35+'2.โนนสัง'!Y35+'3.ศรีบุญเรือง'!Y35+'4.สุวรรณคูหา'!Y35+'5.นาวัง'!Y35+'6.นากลาง'!Y35</f>
        <v>0</v>
      </c>
      <c r="Z35" s="110">
        <f>+'1.หนองบัวลำภู'!Z35+'2.โนนสัง'!Z35+'3.ศรีบุญเรือง'!Z35+'4.สุวรรณคูหา'!Z35+'5.นาวัง'!Z35+'6.นากลาง'!Z35</f>
        <v>0</v>
      </c>
      <c r="AA35" s="110">
        <f>+'1.หนองบัวลำภู'!AA35+'2.โนนสัง'!AA35+'3.ศรีบุญเรือง'!AA35+'4.สุวรรณคูหา'!AA35+'5.นาวัง'!AA35+'6.นากลาง'!AA35</f>
        <v>0</v>
      </c>
      <c r="AB35" s="110">
        <f>+'1.หนองบัวลำภู'!AB35+'2.โนนสัง'!AB35+'3.ศรีบุญเรือง'!AB35+'4.สุวรรณคูหา'!AB35+'5.นาวัง'!AB35+'6.นากลาง'!AB35</f>
        <v>0</v>
      </c>
      <c r="AC35" s="110">
        <f>+'1.หนองบัวลำภู'!AC35+'2.โนนสัง'!AC35+'3.ศรีบุญเรือง'!AC35+'4.สุวรรณคูหา'!AC35+'5.นาวัง'!AC35+'6.นากลาง'!AC35</f>
        <v>0</v>
      </c>
      <c r="AD35" s="110">
        <f t="shared" si="9"/>
        <v>2737907</v>
      </c>
      <c r="AE35" s="111">
        <f t="shared" si="10"/>
        <v>9.9199528985507239</v>
      </c>
      <c r="AF35" s="110">
        <f t="shared" si="11"/>
        <v>24862093</v>
      </c>
      <c r="AG35" s="111">
        <f t="shared" si="12"/>
        <v>90.080047101449281</v>
      </c>
    </row>
    <row r="36" spans="2:33" ht="24" customHeight="1">
      <c r="B36" s="109"/>
      <c r="C36" s="109"/>
      <c r="D36" s="109" t="s">
        <v>48</v>
      </c>
      <c r="E36" s="110">
        <f>+'1.หนองบัวลำภู'!E36+'2.โนนสัง'!E36+'3.ศรีบุญเรือง'!E36+'4.สุวรรณคูหา'!E36+'5.นาวัง'!E36+'6.นากลาง'!E36</f>
        <v>1204000</v>
      </c>
      <c r="F36" s="110">
        <f>+'1.หนองบัวลำภู'!F36+'2.โนนสัง'!F36+'3.ศรีบุญเรือง'!F36+'4.สุวรรณคูหา'!F36+'5.นาวัง'!F36+'6.นากลาง'!F36</f>
        <v>45500</v>
      </c>
      <c r="G36" s="110">
        <f>+'1.หนองบัวลำภู'!G36+'2.โนนสัง'!G36+'3.ศรีบุญเรือง'!G36+'4.สุวรรณคูหา'!G36+'5.นาวัง'!G36+'6.นากลาง'!G36</f>
        <v>0</v>
      </c>
      <c r="H36" s="110">
        <f>+'1.หนองบัวลำภู'!H36+'2.โนนสัง'!H36+'3.ศรีบุญเรือง'!H36+'4.สุวรรณคูหา'!H36+'5.นาวัง'!H36+'6.นากลาง'!H36</f>
        <v>0</v>
      </c>
      <c r="I36" s="110">
        <f>+'1.หนองบัวลำภู'!I36+'2.โนนสัง'!I36+'3.ศรีบุญเรือง'!I36+'4.สุวรรณคูหา'!I36+'5.นาวัง'!I36+'6.นากลาง'!I36</f>
        <v>0</v>
      </c>
      <c r="J36" s="110">
        <f>+'1.หนองบัวลำภู'!J36+'2.โนนสัง'!J36+'3.ศรีบุญเรือง'!J36+'4.สุวรรณคูหา'!J36+'5.นาวัง'!J36+'6.นากลาง'!J36</f>
        <v>0</v>
      </c>
      <c r="K36" s="110">
        <f>+'1.หนองบัวลำภู'!K36+'2.โนนสัง'!K36+'3.ศรีบุญเรือง'!K36+'4.สุวรรณคูหา'!K36+'5.นาวัง'!K36+'6.นากลาง'!K36</f>
        <v>0</v>
      </c>
      <c r="L36" s="110">
        <f>+'1.หนองบัวลำภู'!L36+'2.โนนสัง'!L36+'3.ศรีบุญเรือง'!L36+'4.สุวรรณคูหา'!L36+'5.นาวัง'!L36+'6.นากลาง'!L36</f>
        <v>0</v>
      </c>
      <c r="M36" s="110">
        <f>+'1.หนองบัวลำภู'!M36+'2.โนนสัง'!M36+'3.ศรีบุญเรือง'!M36+'4.สุวรรณคูหา'!M36+'5.นาวัง'!M36+'6.นากลาง'!M36</f>
        <v>0</v>
      </c>
      <c r="N36" s="110">
        <f>+'1.หนองบัวลำภู'!N36+'2.โนนสัง'!N36+'3.ศรีบุญเรือง'!N36+'4.สุวรรณคูหา'!N36+'5.นาวัง'!N36+'6.นากลาง'!N36</f>
        <v>0</v>
      </c>
      <c r="O36" s="110">
        <f>+'1.หนองบัวลำภู'!O36+'2.โนนสัง'!O36+'3.ศรีบุญเรือง'!O36+'4.สุวรรณคูหา'!O36+'5.นาวัง'!O36+'6.นากลาง'!O36</f>
        <v>0</v>
      </c>
      <c r="P36" s="110">
        <f>+'1.หนองบัวลำภู'!P36+'2.โนนสัง'!P36+'3.ศรีบุญเรือง'!P36+'4.สุวรรณคูหา'!P36+'5.นาวัง'!P36+'6.นากลาง'!P36</f>
        <v>0</v>
      </c>
      <c r="Q36" s="110">
        <f>+'1.หนองบัวลำภู'!Q36+'2.โนนสัง'!Q36+'3.ศรีบุญเรือง'!Q36+'4.สุวรรณคูหา'!Q36+'5.นาวัง'!Q36+'6.นากลาง'!Q36</f>
        <v>0</v>
      </c>
      <c r="R36" s="110">
        <f>+'1.หนองบัวลำภู'!R36+'2.โนนสัง'!R36+'3.ศรีบุญเรือง'!R36+'4.สุวรรณคูหา'!R36+'5.นาวัง'!R36+'6.นากลาง'!R36</f>
        <v>0</v>
      </c>
      <c r="S36" s="110">
        <f>+'1.หนองบัวลำภู'!S36+'2.โนนสัง'!S36+'3.ศรีบุญเรือง'!S36+'4.สุวรรณคูหา'!S36+'5.นาวัง'!S36+'6.นากลาง'!S36</f>
        <v>0</v>
      </c>
      <c r="T36" s="110">
        <f>+'1.หนองบัวลำภู'!T36+'2.โนนสัง'!T36+'3.ศรีบุญเรือง'!T36+'4.สุวรรณคูหา'!T36+'5.นาวัง'!T36+'6.นากลาง'!T36</f>
        <v>0</v>
      </c>
      <c r="U36" s="110">
        <f>+'1.หนองบัวลำภู'!U36+'2.โนนสัง'!U36+'3.ศรีบุญเรือง'!U36+'4.สุวรรณคูหา'!U36+'5.นาวัง'!U36+'6.นากลาง'!U36</f>
        <v>0</v>
      </c>
      <c r="V36" s="110">
        <f>+'1.หนองบัวลำภู'!V36+'2.โนนสัง'!V36+'3.ศรีบุญเรือง'!V36+'4.สุวรรณคูหา'!V36+'5.นาวัง'!V36+'6.นากลาง'!V36</f>
        <v>0</v>
      </c>
      <c r="W36" s="110">
        <f>+'1.หนองบัวลำภู'!W36+'2.โนนสัง'!W36+'3.ศรีบุญเรือง'!W36+'4.สุวรรณคูหา'!W36+'5.นาวัง'!W36+'6.นากลาง'!W36</f>
        <v>0</v>
      </c>
      <c r="X36" s="110">
        <f>+'1.หนองบัวลำภู'!X36+'2.โนนสัง'!X36+'3.ศรีบุญเรือง'!X36+'4.สุวรรณคูหา'!X36+'5.นาวัง'!X36+'6.นากลาง'!X36</f>
        <v>0</v>
      </c>
      <c r="Y36" s="110">
        <f>+'1.หนองบัวลำภู'!Y36+'2.โนนสัง'!Y36+'3.ศรีบุญเรือง'!Y36+'4.สุวรรณคูหา'!Y36+'5.นาวัง'!Y36+'6.นากลาง'!Y36</f>
        <v>0</v>
      </c>
      <c r="Z36" s="110">
        <f>+'1.หนองบัวลำภู'!Z36+'2.โนนสัง'!Z36+'3.ศรีบุญเรือง'!Z36+'4.สุวรรณคูหา'!Z36+'5.นาวัง'!Z36+'6.นากลาง'!Z36</f>
        <v>0</v>
      </c>
      <c r="AA36" s="110">
        <f>+'1.หนองบัวลำภู'!AA36+'2.โนนสัง'!AA36+'3.ศรีบุญเรือง'!AA36+'4.สุวรรณคูหา'!AA36+'5.นาวัง'!AA36+'6.นากลาง'!AA36</f>
        <v>0</v>
      </c>
      <c r="AB36" s="110">
        <f>+'1.หนองบัวลำภู'!AB36+'2.โนนสัง'!AB36+'3.ศรีบุญเรือง'!AB36+'4.สุวรรณคูหา'!AB36+'5.นาวัง'!AB36+'6.นากลาง'!AB36</f>
        <v>0</v>
      </c>
      <c r="AC36" s="110">
        <f>+'1.หนองบัวลำภู'!AC36+'2.โนนสัง'!AC36+'3.ศรีบุญเรือง'!AC36+'4.สุวรรณคูหา'!AC36+'5.นาวัง'!AC36+'6.นากลาง'!AC36</f>
        <v>0</v>
      </c>
      <c r="AD36" s="110">
        <f t="shared" si="9"/>
        <v>45500</v>
      </c>
      <c r="AE36" s="111">
        <f t="shared" si="10"/>
        <v>3.7790697674418605</v>
      </c>
      <c r="AF36" s="110">
        <f t="shared" si="11"/>
        <v>1158500</v>
      </c>
      <c r="AG36" s="111">
        <f t="shared" si="12"/>
        <v>96.220930232558146</v>
      </c>
    </row>
    <row r="37" spans="2:33" ht="24" customHeight="1">
      <c r="B37" s="109"/>
      <c r="C37" s="109"/>
      <c r="D37" s="109" t="s">
        <v>50</v>
      </c>
      <c r="E37" s="110">
        <f>+'1.หนองบัวลำภู'!E37+'2.โนนสัง'!E37+'3.ศรีบุญเรือง'!E37+'4.สุวรรณคูหา'!E37+'5.นาวัง'!E37+'6.นากลาง'!E37</f>
        <v>74800000</v>
      </c>
      <c r="F37" s="110">
        <f>+'1.หนองบัวลำภู'!F37+'2.โนนสัง'!F37+'3.ศรีบุญเรือง'!F37+'4.สุวรรณคูหา'!F37+'5.นาวัง'!F37+'6.นากลาง'!F37</f>
        <v>5652900.8600000003</v>
      </c>
      <c r="G37" s="110">
        <f>+'1.หนองบัวลำภู'!G37+'2.โนนสัง'!G37+'3.ศรีบุญเรือง'!G37+'4.สุวรรณคูหา'!G37+'5.นาวัง'!G37+'6.นากลาง'!G37</f>
        <v>0</v>
      </c>
      <c r="H37" s="110">
        <f>+'1.หนองบัวลำภู'!H37+'2.โนนสัง'!H37+'3.ศรีบุญเรือง'!H37+'4.สุวรรณคูหา'!H37+'5.นาวัง'!H37+'6.นากลาง'!H37</f>
        <v>0</v>
      </c>
      <c r="I37" s="110">
        <f>+'1.หนองบัวลำภู'!I37+'2.โนนสัง'!I37+'3.ศรีบุญเรือง'!I37+'4.สุวรรณคูหา'!I37+'5.นาวัง'!I37+'6.นากลาง'!I37</f>
        <v>0</v>
      </c>
      <c r="J37" s="110">
        <f>+'1.หนองบัวลำภู'!J37+'2.โนนสัง'!J37+'3.ศรีบุญเรือง'!J37+'4.สุวรรณคูหา'!J37+'5.นาวัง'!J37+'6.นากลาง'!J37</f>
        <v>0</v>
      </c>
      <c r="K37" s="110">
        <f>+'1.หนองบัวลำภู'!K37+'2.โนนสัง'!K37+'3.ศรีบุญเรือง'!K37+'4.สุวรรณคูหา'!K37+'5.นาวัง'!K37+'6.นากลาง'!K37</f>
        <v>0</v>
      </c>
      <c r="L37" s="110">
        <f>+'1.หนองบัวลำภู'!L37+'2.โนนสัง'!L37+'3.ศรีบุญเรือง'!L37+'4.สุวรรณคูหา'!L37+'5.นาวัง'!L37+'6.นากลาง'!L37</f>
        <v>0</v>
      </c>
      <c r="M37" s="110">
        <f>+'1.หนองบัวลำภู'!M37+'2.โนนสัง'!M37+'3.ศรีบุญเรือง'!M37+'4.สุวรรณคูหา'!M37+'5.นาวัง'!M37+'6.นากลาง'!M37</f>
        <v>0</v>
      </c>
      <c r="N37" s="110">
        <f>+'1.หนองบัวลำภู'!N37+'2.โนนสัง'!N37+'3.ศรีบุญเรือง'!N37+'4.สุวรรณคูหา'!N37+'5.นาวัง'!N37+'6.นากลาง'!N37</f>
        <v>0</v>
      </c>
      <c r="O37" s="110">
        <f>+'1.หนองบัวลำภู'!O37+'2.โนนสัง'!O37+'3.ศรีบุญเรือง'!O37+'4.สุวรรณคูหา'!O37+'5.นาวัง'!O37+'6.นากลาง'!O37</f>
        <v>0</v>
      </c>
      <c r="P37" s="110">
        <f>+'1.หนองบัวลำภู'!P37+'2.โนนสัง'!P37+'3.ศรีบุญเรือง'!P37+'4.สุวรรณคูหา'!P37+'5.นาวัง'!P37+'6.นากลาง'!P37</f>
        <v>0</v>
      </c>
      <c r="Q37" s="110">
        <f>+'1.หนองบัวลำภู'!Q37+'2.โนนสัง'!Q37+'3.ศรีบุญเรือง'!Q37+'4.สุวรรณคูหา'!Q37+'5.นาวัง'!Q37+'6.นากลาง'!Q37</f>
        <v>0</v>
      </c>
      <c r="R37" s="110">
        <f>+'1.หนองบัวลำภู'!R37+'2.โนนสัง'!R37+'3.ศรีบุญเรือง'!R37+'4.สุวรรณคูหา'!R37+'5.นาวัง'!R37+'6.นากลาง'!R37</f>
        <v>0</v>
      </c>
      <c r="S37" s="110">
        <f>+'1.หนองบัวลำภู'!S37+'2.โนนสัง'!S37+'3.ศรีบุญเรือง'!S37+'4.สุวรรณคูหา'!S37+'5.นาวัง'!S37+'6.นากลาง'!S37</f>
        <v>0</v>
      </c>
      <c r="T37" s="110">
        <f>+'1.หนองบัวลำภู'!T37+'2.โนนสัง'!T37+'3.ศรีบุญเรือง'!T37+'4.สุวรรณคูหา'!T37+'5.นาวัง'!T37+'6.นากลาง'!T37</f>
        <v>0</v>
      </c>
      <c r="U37" s="110">
        <f>+'1.หนองบัวลำภู'!U37+'2.โนนสัง'!U37+'3.ศรีบุญเรือง'!U37+'4.สุวรรณคูหา'!U37+'5.นาวัง'!U37+'6.นากลาง'!U37</f>
        <v>0</v>
      </c>
      <c r="V37" s="110">
        <f>+'1.หนองบัวลำภู'!V37+'2.โนนสัง'!V37+'3.ศรีบุญเรือง'!V37+'4.สุวรรณคูหา'!V37+'5.นาวัง'!V37+'6.นากลาง'!V37</f>
        <v>0</v>
      </c>
      <c r="W37" s="110">
        <f>+'1.หนองบัวลำภู'!W37+'2.โนนสัง'!W37+'3.ศรีบุญเรือง'!W37+'4.สุวรรณคูหา'!W37+'5.นาวัง'!W37+'6.นากลาง'!W37</f>
        <v>0</v>
      </c>
      <c r="X37" s="110">
        <f>+'1.หนองบัวลำภู'!X37+'2.โนนสัง'!X37+'3.ศรีบุญเรือง'!X37+'4.สุวรรณคูหา'!X37+'5.นาวัง'!X37+'6.นากลาง'!X37</f>
        <v>0</v>
      </c>
      <c r="Y37" s="110">
        <f>+'1.หนองบัวลำภู'!Y37+'2.โนนสัง'!Y37+'3.ศรีบุญเรือง'!Y37+'4.สุวรรณคูหา'!Y37+'5.นาวัง'!Y37+'6.นากลาง'!Y37</f>
        <v>0</v>
      </c>
      <c r="Z37" s="110">
        <f>+'1.หนองบัวลำภู'!Z37+'2.โนนสัง'!Z37+'3.ศรีบุญเรือง'!Z37+'4.สุวรรณคูหา'!Z37+'5.นาวัง'!Z37+'6.นากลาง'!Z37</f>
        <v>0</v>
      </c>
      <c r="AA37" s="110">
        <f>+'1.หนองบัวลำภู'!AA37+'2.โนนสัง'!AA37+'3.ศรีบุญเรือง'!AA37+'4.สุวรรณคูหา'!AA37+'5.นาวัง'!AA37+'6.นากลาง'!AA37</f>
        <v>0</v>
      </c>
      <c r="AB37" s="110">
        <f>+'1.หนองบัวลำภู'!AB37+'2.โนนสัง'!AB37+'3.ศรีบุญเรือง'!AB37+'4.สุวรรณคูหา'!AB37+'5.นาวัง'!AB37+'6.นากลาง'!AB37</f>
        <v>0</v>
      </c>
      <c r="AC37" s="110">
        <f>+'1.หนองบัวลำภู'!AC37+'2.โนนสัง'!AC37+'3.ศรีบุญเรือง'!AC37+'4.สุวรรณคูหา'!AC37+'5.นาวัง'!AC37+'6.นากลาง'!AC37</f>
        <v>0</v>
      </c>
      <c r="AD37" s="110">
        <f t="shared" si="9"/>
        <v>5652900.8600000003</v>
      </c>
      <c r="AE37" s="111">
        <f t="shared" si="10"/>
        <v>7.557354090909091</v>
      </c>
      <c r="AF37" s="110">
        <f t="shared" si="11"/>
        <v>69147099.140000001</v>
      </c>
      <c r="AG37" s="111">
        <f t="shared" si="12"/>
        <v>92.442645909090913</v>
      </c>
    </row>
    <row r="38" spans="2:33" ht="24" customHeight="1">
      <c r="B38" s="109"/>
      <c r="C38" s="109"/>
      <c r="D38" s="109" t="s">
        <v>52</v>
      </c>
      <c r="E38" s="110">
        <f>+'1.หนองบัวลำภู'!E38+'2.โนนสัง'!E38+'3.ศรีบุญเรือง'!E38+'4.สุวรรณคูหา'!E38+'5.นาวัง'!E38+'6.นากลาง'!E38</f>
        <v>1800000</v>
      </c>
      <c r="F38" s="110">
        <f>+'1.หนองบัวลำภู'!F38+'2.โนนสัง'!F38+'3.ศรีบุญเรือง'!F38+'4.สุวรรณคูหา'!F38+'5.นาวัง'!F38+'6.นากลาง'!F38</f>
        <v>109160</v>
      </c>
      <c r="G38" s="110">
        <f>+'1.หนองบัวลำภู'!G38+'2.โนนสัง'!G38+'3.ศรีบุญเรือง'!G38+'4.สุวรรณคูหา'!G38+'5.นาวัง'!G38+'6.นากลาง'!G38</f>
        <v>0</v>
      </c>
      <c r="H38" s="110">
        <f>+'1.หนองบัวลำภู'!H38+'2.โนนสัง'!H38+'3.ศรีบุญเรือง'!H38+'4.สุวรรณคูหา'!H38+'5.นาวัง'!H38+'6.นากลาง'!H38</f>
        <v>0</v>
      </c>
      <c r="I38" s="110">
        <f>+'1.หนองบัวลำภู'!I38+'2.โนนสัง'!I38+'3.ศรีบุญเรือง'!I38+'4.สุวรรณคูหา'!I38+'5.นาวัง'!I38+'6.นากลาง'!I38</f>
        <v>0</v>
      </c>
      <c r="J38" s="110">
        <f>+'1.หนองบัวลำภู'!J38+'2.โนนสัง'!J38+'3.ศรีบุญเรือง'!J38+'4.สุวรรณคูหา'!J38+'5.นาวัง'!J38+'6.นากลาง'!J38</f>
        <v>0</v>
      </c>
      <c r="K38" s="110">
        <f>+'1.หนองบัวลำภู'!K38+'2.โนนสัง'!K38+'3.ศรีบุญเรือง'!K38+'4.สุวรรณคูหา'!K38+'5.นาวัง'!K38+'6.นากลาง'!K38</f>
        <v>0</v>
      </c>
      <c r="L38" s="110">
        <f>+'1.หนองบัวลำภู'!L38+'2.โนนสัง'!L38+'3.ศรีบุญเรือง'!L38+'4.สุวรรณคูหา'!L38+'5.นาวัง'!L38+'6.นากลาง'!L38</f>
        <v>0</v>
      </c>
      <c r="M38" s="110">
        <f>+'1.หนองบัวลำภู'!M38+'2.โนนสัง'!M38+'3.ศรีบุญเรือง'!M38+'4.สุวรรณคูหา'!M38+'5.นาวัง'!M38+'6.นากลาง'!M38</f>
        <v>0</v>
      </c>
      <c r="N38" s="110">
        <f>+'1.หนองบัวลำภู'!N38+'2.โนนสัง'!N38+'3.ศรีบุญเรือง'!N38+'4.สุวรรณคูหา'!N38+'5.นาวัง'!N38+'6.นากลาง'!N38</f>
        <v>0</v>
      </c>
      <c r="O38" s="110">
        <f>+'1.หนองบัวลำภู'!O38+'2.โนนสัง'!O38+'3.ศรีบุญเรือง'!O38+'4.สุวรรณคูหา'!O38+'5.นาวัง'!O38+'6.นากลาง'!O38</f>
        <v>0</v>
      </c>
      <c r="P38" s="110">
        <f>+'1.หนองบัวลำภู'!P38+'2.โนนสัง'!P38+'3.ศรีบุญเรือง'!P38+'4.สุวรรณคูหา'!P38+'5.นาวัง'!P38+'6.นากลาง'!P38</f>
        <v>0</v>
      </c>
      <c r="Q38" s="110">
        <f>+'1.หนองบัวลำภู'!Q38+'2.โนนสัง'!Q38+'3.ศรีบุญเรือง'!Q38+'4.สุวรรณคูหา'!Q38+'5.นาวัง'!Q38+'6.นากลาง'!Q38</f>
        <v>0</v>
      </c>
      <c r="R38" s="110">
        <f>+'1.หนองบัวลำภู'!R38+'2.โนนสัง'!R38+'3.ศรีบุญเรือง'!R38+'4.สุวรรณคูหา'!R38+'5.นาวัง'!R38+'6.นากลาง'!R38</f>
        <v>0</v>
      </c>
      <c r="S38" s="110">
        <f>+'1.หนองบัวลำภู'!S38+'2.โนนสัง'!S38+'3.ศรีบุญเรือง'!S38+'4.สุวรรณคูหา'!S38+'5.นาวัง'!S38+'6.นากลาง'!S38</f>
        <v>0</v>
      </c>
      <c r="T38" s="110">
        <f>+'1.หนองบัวลำภู'!T38+'2.โนนสัง'!T38+'3.ศรีบุญเรือง'!T38+'4.สุวรรณคูหา'!T38+'5.นาวัง'!T38+'6.นากลาง'!T38</f>
        <v>0</v>
      </c>
      <c r="U38" s="110">
        <f>+'1.หนองบัวลำภู'!U38+'2.โนนสัง'!U38+'3.ศรีบุญเรือง'!U38+'4.สุวรรณคูหา'!U38+'5.นาวัง'!U38+'6.นากลาง'!U38</f>
        <v>0</v>
      </c>
      <c r="V38" s="110">
        <f>+'1.หนองบัวลำภู'!V38+'2.โนนสัง'!V38+'3.ศรีบุญเรือง'!V38+'4.สุวรรณคูหา'!V38+'5.นาวัง'!V38+'6.นากลาง'!V38</f>
        <v>0</v>
      </c>
      <c r="W38" s="110">
        <f>+'1.หนองบัวลำภู'!W38+'2.โนนสัง'!W38+'3.ศรีบุญเรือง'!W38+'4.สุวรรณคูหา'!W38+'5.นาวัง'!W38+'6.นากลาง'!W38</f>
        <v>0</v>
      </c>
      <c r="X38" s="110">
        <f>+'1.หนองบัวลำภู'!X38+'2.โนนสัง'!X38+'3.ศรีบุญเรือง'!X38+'4.สุวรรณคูหา'!X38+'5.นาวัง'!X38+'6.นากลาง'!X38</f>
        <v>0</v>
      </c>
      <c r="Y38" s="110">
        <f>+'1.หนองบัวลำภู'!Y38+'2.โนนสัง'!Y38+'3.ศรีบุญเรือง'!Y38+'4.สุวรรณคูหา'!Y38+'5.นาวัง'!Y38+'6.นากลาง'!Y38</f>
        <v>0</v>
      </c>
      <c r="Z38" s="110">
        <f>+'1.หนองบัวลำภู'!Z38+'2.โนนสัง'!Z38+'3.ศรีบุญเรือง'!Z38+'4.สุวรรณคูหา'!Z38+'5.นาวัง'!Z38+'6.นากลาง'!Z38</f>
        <v>0</v>
      </c>
      <c r="AA38" s="110">
        <f>+'1.หนองบัวลำภู'!AA38+'2.โนนสัง'!AA38+'3.ศรีบุญเรือง'!AA38+'4.สุวรรณคูหา'!AA38+'5.นาวัง'!AA38+'6.นากลาง'!AA38</f>
        <v>0</v>
      </c>
      <c r="AB38" s="110">
        <f>+'1.หนองบัวลำภู'!AB38+'2.โนนสัง'!AB38+'3.ศรีบุญเรือง'!AB38+'4.สุวรรณคูหา'!AB38+'5.นาวัง'!AB38+'6.นากลาง'!AB38</f>
        <v>0</v>
      </c>
      <c r="AC38" s="110">
        <f>+'1.หนองบัวลำภู'!AC38+'2.โนนสัง'!AC38+'3.ศรีบุญเรือง'!AC38+'4.สุวรรณคูหา'!AC38+'5.นาวัง'!AC38+'6.นากลาง'!AC38</f>
        <v>0</v>
      </c>
      <c r="AD38" s="110">
        <f t="shared" si="9"/>
        <v>109160</v>
      </c>
      <c r="AE38" s="111">
        <f t="shared" si="10"/>
        <v>6.0644444444444447</v>
      </c>
      <c r="AF38" s="110">
        <f t="shared" si="11"/>
        <v>1690840</v>
      </c>
      <c r="AG38" s="111">
        <f t="shared" si="12"/>
        <v>93.935555555555553</v>
      </c>
    </row>
    <row r="39" spans="2:33" ht="24" customHeight="1">
      <c r="B39" s="109"/>
      <c r="C39" s="109"/>
      <c r="D39" s="109" t="s">
        <v>125</v>
      </c>
      <c r="E39" s="110">
        <f>+'1.หนองบัวลำภู'!E39+'2.โนนสัง'!E39+'3.ศรีบุญเรือง'!E39+'4.สุวรรณคูหา'!E39+'5.นาวัง'!E39+'6.นากลาง'!E39</f>
        <v>1155000</v>
      </c>
      <c r="F39" s="110">
        <f>+'1.หนองบัวลำภู'!F39+'2.โนนสัง'!F39+'3.ศรีบุญเรือง'!F39+'4.สุวรรณคูหา'!F39+'5.นาวัง'!F39+'6.นากลาง'!F39</f>
        <v>113300</v>
      </c>
      <c r="G39" s="110">
        <f>+'1.หนองบัวลำภู'!G39+'2.โนนสัง'!G39+'3.ศรีบุญเรือง'!G39+'4.สุวรรณคูหา'!G39+'5.นาวัง'!G39+'6.นากลาง'!G39</f>
        <v>0</v>
      </c>
      <c r="H39" s="110">
        <f>+'1.หนองบัวลำภู'!H39+'2.โนนสัง'!H39+'3.ศรีบุญเรือง'!H39+'4.สุวรรณคูหา'!H39+'5.นาวัง'!H39+'6.นากลาง'!H39</f>
        <v>0</v>
      </c>
      <c r="I39" s="110">
        <f>+'1.หนองบัวลำภู'!I39+'2.โนนสัง'!I39+'3.ศรีบุญเรือง'!I39+'4.สุวรรณคูหา'!I39+'5.นาวัง'!I39+'6.นากลาง'!I39</f>
        <v>0</v>
      </c>
      <c r="J39" s="110">
        <f>+'1.หนองบัวลำภู'!J39+'2.โนนสัง'!J39+'3.ศรีบุญเรือง'!J39+'4.สุวรรณคูหา'!J39+'5.นาวัง'!J39+'6.นากลาง'!J39</f>
        <v>0</v>
      </c>
      <c r="K39" s="110">
        <f>+'1.หนองบัวลำภู'!K39+'2.โนนสัง'!K39+'3.ศรีบุญเรือง'!K39+'4.สุวรรณคูหา'!K39+'5.นาวัง'!K39+'6.นากลาง'!K39</f>
        <v>0</v>
      </c>
      <c r="L39" s="110">
        <f>+'1.หนองบัวลำภู'!L39+'2.โนนสัง'!L39+'3.ศรีบุญเรือง'!L39+'4.สุวรรณคูหา'!L39+'5.นาวัง'!L39+'6.นากลาง'!L39</f>
        <v>0</v>
      </c>
      <c r="M39" s="110">
        <f>+'1.หนองบัวลำภู'!M39+'2.โนนสัง'!M39+'3.ศรีบุญเรือง'!M39+'4.สุวรรณคูหา'!M39+'5.นาวัง'!M39+'6.นากลาง'!M39</f>
        <v>0</v>
      </c>
      <c r="N39" s="110">
        <f>+'1.หนองบัวลำภู'!N39+'2.โนนสัง'!N39+'3.ศรีบุญเรือง'!N39+'4.สุวรรณคูหา'!N39+'5.นาวัง'!N39+'6.นากลาง'!N39</f>
        <v>0</v>
      </c>
      <c r="O39" s="110">
        <f>+'1.หนองบัวลำภู'!O39+'2.โนนสัง'!O39+'3.ศรีบุญเรือง'!O39+'4.สุวรรณคูหา'!O39+'5.นาวัง'!O39+'6.นากลาง'!O39</f>
        <v>0</v>
      </c>
      <c r="P39" s="110">
        <f>+'1.หนองบัวลำภู'!P39+'2.โนนสัง'!P39+'3.ศรีบุญเรือง'!P39+'4.สุวรรณคูหา'!P39+'5.นาวัง'!P39+'6.นากลาง'!P39</f>
        <v>0</v>
      </c>
      <c r="Q39" s="110">
        <f>+'1.หนองบัวลำภู'!Q39+'2.โนนสัง'!Q39+'3.ศรีบุญเรือง'!Q39+'4.สุวรรณคูหา'!Q39+'5.นาวัง'!Q39+'6.นากลาง'!Q39</f>
        <v>0</v>
      </c>
      <c r="R39" s="110">
        <f>+'1.หนองบัวลำภู'!R39+'2.โนนสัง'!R39+'3.ศรีบุญเรือง'!R39+'4.สุวรรณคูหา'!R39+'5.นาวัง'!R39+'6.นากลาง'!R39</f>
        <v>0</v>
      </c>
      <c r="S39" s="110">
        <f>+'1.หนองบัวลำภู'!S39+'2.โนนสัง'!S39+'3.ศรีบุญเรือง'!S39+'4.สุวรรณคูหา'!S39+'5.นาวัง'!S39+'6.นากลาง'!S39</f>
        <v>0</v>
      </c>
      <c r="T39" s="110">
        <f>+'1.หนองบัวลำภู'!T39+'2.โนนสัง'!T39+'3.ศรีบุญเรือง'!T39+'4.สุวรรณคูหา'!T39+'5.นาวัง'!T39+'6.นากลาง'!T39</f>
        <v>0</v>
      </c>
      <c r="U39" s="110">
        <f>+'1.หนองบัวลำภู'!U39+'2.โนนสัง'!U39+'3.ศรีบุญเรือง'!U39+'4.สุวรรณคูหา'!U39+'5.นาวัง'!U39+'6.นากลาง'!U39</f>
        <v>0</v>
      </c>
      <c r="V39" s="110">
        <f>+'1.หนองบัวลำภู'!V39+'2.โนนสัง'!V39+'3.ศรีบุญเรือง'!V39+'4.สุวรรณคูหา'!V39+'5.นาวัง'!V39+'6.นากลาง'!V39</f>
        <v>0</v>
      </c>
      <c r="W39" s="110">
        <f>+'1.หนองบัวลำภู'!W39+'2.โนนสัง'!W39+'3.ศรีบุญเรือง'!W39+'4.สุวรรณคูหา'!W39+'5.นาวัง'!W39+'6.นากลาง'!W39</f>
        <v>0</v>
      </c>
      <c r="X39" s="110">
        <f>+'1.หนองบัวลำภู'!X39+'2.โนนสัง'!X39+'3.ศรีบุญเรือง'!X39+'4.สุวรรณคูหา'!X39+'5.นาวัง'!X39+'6.นากลาง'!X39</f>
        <v>0</v>
      </c>
      <c r="Y39" s="110">
        <f>+'1.หนองบัวลำภู'!Y39+'2.โนนสัง'!Y39+'3.ศรีบุญเรือง'!Y39+'4.สุวรรณคูหา'!Y39+'5.นาวัง'!Y39+'6.นากลาง'!Y39</f>
        <v>0</v>
      </c>
      <c r="Z39" s="110">
        <f>+'1.หนองบัวลำภู'!Z39+'2.โนนสัง'!Z39+'3.ศรีบุญเรือง'!Z39+'4.สุวรรณคูหา'!Z39+'5.นาวัง'!Z39+'6.นากลาง'!Z39</f>
        <v>0</v>
      </c>
      <c r="AA39" s="110">
        <f>+'1.หนองบัวลำภู'!AA39+'2.โนนสัง'!AA39+'3.ศรีบุญเรือง'!AA39+'4.สุวรรณคูหา'!AA39+'5.นาวัง'!AA39+'6.นากลาง'!AA39</f>
        <v>0</v>
      </c>
      <c r="AB39" s="110">
        <f>+'1.หนองบัวลำภู'!AB39+'2.โนนสัง'!AB39+'3.ศรีบุญเรือง'!AB39+'4.สุวรรณคูหา'!AB39+'5.นาวัง'!AB39+'6.นากลาง'!AB39</f>
        <v>0</v>
      </c>
      <c r="AC39" s="110">
        <f>+'1.หนองบัวลำภู'!AC39+'2.โนนสัง'!AC39+'3.ศรีบุญเรือง'!AC39+'4.สุวรรณคูหา'!AC39+'5.นาวัง'!AC39+'6.นากลาง'!AC39</f>
        <v>0</v>
      </c>
      <c r="AD39" s="110">
        <f t="shared" si="9"/>
        <v>113300</v>
      </c>
      <c r="AE39" s="111">
        <f t="shared" si="10"/>
        <v>9.8095238095238102</v>
      </c>
      <c r="AF39" s="110">
        <f t="shared" si="11"/>
        <v>1041700</v>
      </c>
      <c r="AG39" s="111">
        <f t="shared" si="12"/>
        <v>90.19047619047619</v>
      </c>
    </row>
    <row r="40" spans="2:33" ht="24" customHeight="1">
      <c r="B40" s="109"/>
      <c r="C40" s="109"/>
      <c r="D40" s="109" t="s">
        <v>56</v>
      </c>
      <c r="E40" s="110">
        <f>+'1.หนองบัวลำภู'!E40+'2.โนนสัง'!E40+'3.ศรีบุญเรือง'!E40+'4.สุวรรณคูหา'!E40+'5.นาวัง'!E40+'6.นากลาง'!E40</f>
        <v>11704926.039999999</v>
      </c>
      <c r="F40" s="110">
        <f>+'1.หนองบัวลำภู'!F40+'2.โนนสัง'!F40+'3.ศรีบุญเรือง'!F40+'4.สุวรรณคูหา'!F40+'5.นาวัง'!F40+'6.นากลาง'!F40</f>
        <v>1179258.02</v>
      </c>
      <c r="G40" s="110">
        <f>+'1.หนองบัวลำภู'!G40+'2.โนนสัง'!G40+'3.ศรีบุญเรือง'!G40+'4.สุวรรณคูหา'!G40+'5.นาวัง'!G40+'6.นากลาง'!G40</f>
        <v>7649.2</v>
      </c>
      <c r="H40" s="110">
        <f>+'1.หนองบัวลำภู'!H40+'2.โนนสัง'!H40+'3.ศรีบุญเรือง'!H40+'4.สุวรรณคูหา'!H40+'5.นาวัง'!H40+'6.นากลาง'!H40</f>
        <v>0</v>
      </c>
      <c r="I40" s="110">
        <f>+'1.หนองบัวลำภู'!I40+'2.โนนสัง'!I40+'3.ศรีบุญเรือง'!I40+'4.สุวรรณคูหา'!I40+'5.นาวัง'!I40+'6.นากลาง'!I40</f>
        <v>0</v>
      </c>
      <c r="J40" s="110">
        <f>+'1.หนองบัวลำภู'!J40+'2.โนนสัง'!J40+'3.ศรีบุญเรือง'!J40+'4.สุวรรณคูหา'!J40+'5.นาวัง'!J40+'6.นากลาง'!J40</f>
        <v>0</v>
      </c>
      <c r="K40" s="110">
        <f>+'1.หนองบัวลำภู'!K40+'2.โนนสัง'!K40+'3.ศรีบุญเรือง'!K40+'4.สุวรรณคูหา'!K40+'5.นาวัง'!K40+'6.นากลาง'!K40</f>
        <v>0</v>
      </c>
      <c r="L40" s="110">
        <f>+'1.หนองบัวลำภู'!L40+'2.โนนสัง'!L40+'3.ศรีบุญเรือง'!L40+'4.สุวรรณคูหา'!L40+'5.นาวัง'!L40+'6.นากลาง'!L40</f>
        <v>0</v>
      </c>
      <c r="M40" s="110">
        <f>+'1.หนองบัวลำภู'!M40+'2.โนนสัง'!M40+'3.ศรีบุญเรือง'!M40+'4.สุวรรณคูหา'!M40+'5.นาวัง'!M40+'6.นากลาง'!M40</f>
        <v>0</v>
      </c>
      <c r="N40" s="110">
        <f>+'1.หนองบัวลำภู'!N40+'2.โนนสัง'!N40+'3.ศรีบุญเรือง'!N40+'4.สุวรรณคูหา'!N40+'5.นาวัง'!N40+'6.นากลาง'!N40</f>
        <v>0</v>
      </c>
      <c r="O40" s="110">
        <f>+'1.หนองบัวลำภู'!O40+'2.โนนสัง'!O40+'3.ศรีบุญเรือง'!O40+'4.สุวรรณคูหา'!O40+'5.นาวัง'!O40+'6.นากลาง'!O40</f>
        <v>0</v>
      </c>
      <c r="P40" s="110">
        <f>+'1.หนองบัวลำภู'!P40+'2.โนนสัง'!P40+'3.ศรีบุญเรือง'!P40+'4.สุวรรณคูหา'!P40+'5.นาวัง'!P40+'6.นากลาง'!P40</f>
        <v>0</v>
      </c>
      <c r="Q40" s="110">
        <f>+'1.หนองบัวลำภู'!Q40+'2.โนนสัง'!Q40+'3.ศรีบุญเรือง'!Q40+'4.สุวรรณคูหา'!Q40+'5.นาวัง'!Q40+'6.นากลาง'!Q40</f>
        <v>0</v>
      </c>
      <c r="R40" s="110">
        <f>+'1.หนองบัวลำภู'!R40+'2.โนนสัง'!R40+'3.ศรีบุญเรือง'!R40+'4.สุวรรณคูหา'!R40+'5.นาวัง'!R40+'6.นากลาง'!R40</f>
        <v>0</v>
      </c>
      <c r="S40" s="110">
        <f>+'1.หนองบัวลำภู'!S40+'2.โนนสัง'!S40+'3.ศรีบุญเรือง'!S40+'4.สุวรรณคูหา'!S40+'5.นาวัง'!S40+'6.นากลาง'!S40</f>
        <v>0</v>
      </c>
      <c r="T40" s="110">
        <f>+'1.หนองบัวลำภู'!T40+'2.โนนสัง'!T40+'3.ศรีบุญเรือง'!T40+'4.สุวรรณคูหา'!T40+'5.นาวัง'!T40+'6.นากลาง'!T40</f>
        <v>0</v>
      </c>
      <c r="U40" s="110">
        <f>+'1.หนองบัวลำภู'!U40+'2.โนนสัง'!U40+'3.ศรีบุญเรือง'!U40+'4.สุวรรณคูหา'!U40+'5.นาวัง'!U40+'6.นากลาง'!U40</f>
        <v>0</v>
      </c>
      <c r="V40" s="110">
        <f>+'1.หนองบัวลำภู'!V40+'2.โนนสัง'!V40+'3.ศรีบุญเรือง'!V40+'4.สุวรรณคูหา'!V40+'5.นาวัง'!V40+'6.นากลาง'!V40</f>
        <v>0</v>
      </c>
      <c r="W40" s="110">
        <f>+'1.หนองบัวลำภู'!W40+'2.โนนสัง'!W40+'3.ศรีบุญเรือง'!W40+'4.สุวรรณคูหา'!W40+'5.นาวัง'!W40+'6.นากลาง'!W40</f>
        <v>0</v>
      </c>
      <c r="X40" s="110">
        <f>+'1.หนองบัวลำภู'!X40+'2.โนนสัง'!X40+'3.ศรีบุญเรือง'!X40+'4.สุวรรณคูหา'!X40+'5.นาวัง'!X40+'6.นากลาง'!X40</f>
        <v>0</v>
      </c>
      <c r="Y40" s="110">
        <f>+'1.หนองบัวลำภู'!Y40+'2.โนนสัง'!Y40+'3.ศรีบุญเรือง'!Y40+'4.สุวรรณคูหา'!Y40+'5.นาวัง'!Y40+'6.นากลาง'!Y40</f>
        <v>0</v>
      </c>
      <c r="Z40" s="110">
        <f>+'1.หนองบัวลำภู'!Z40+'2.โนนสัง'!Z40+'3.ศรีบุญเรือง'!Z40+'4.สุวรรณคูหา'!Z40+'5.นาวัง'!Z40+'6.นากลาง'!Z40</f>
        <v>0</v>
      </c>
      <c r="AA40" s="110">
        <f>+'1.หนองบัวลำภู'!AA40+'2.โนนสัง'!AA40+'3.ศรีบุญเรือง'!AA40+'4.สุวรรณคูหา'!AA40+'5.นาวัง'!AA40+'6.นากลาง'!AA40</f>
        <v>0</v>
      </c>
      <c r="AB40" s="110">
        <f>+'1.หนองบัวลำภู'!AB40+'2.โนนสัง'!AB40+'3.ศรีบุญเรือง'!AB40+'4.สุวรรณคูหา'!AB40+'5.นาวัง'!AB40+'6.นากลาง'!AB40</f>
        <v>0</v>
      </c>
      <c r="AC40" s="110">
        <f>+'1.หนองบัวลำภู'!AC40+'2.โนนสัง'!AC40+'3.ศรีบุญเรือง'!AC40+'4.สุวรรณคูหา'!AC40+'5.นาวัง'!AC40+'6.นากลาง'!AC40</f>
        <v>0</v>
      </c>
      <c r="AD40" s="110">
        <f t="shared" si="9"/>
        <v>1186907.22</v>
      </c>
      <c r="AE40" s="111">
        <f t="shared" si="10"/>
        <v>10.140236819471609</v>
      </c>
      <c r="AF40" s="110">
        <f t="shared" si="11"/>
        <v>10518018.819999998</v>
      </c>
      <c r="AG40" s="111">
        <f t="shared" si="12"/>
        <v>89.85976318052839</v>
      </c>
    </row>
    <row r="41" spans="2:33" ht="24" customHeight="1">
      <c r="B41" s="109"/>
      <c r="C41" s="109"/>
      <c r="D41" s="109" t="s">
        <v>126</v>
      </c>
      <c r="E41" s="110">
        <f>+'1.หนองบัวลำภู'!E41+'2.โนนสัง'!E41+'3.ศรีบุญเรือง'!E41+'4.สุวรรณคูหา'!E41+'5.นาวัง'!E41+'6.นากลาง'!E41</f>
        <v>0</v>
      </c>
      <c r="F41" s="110">
        <f>+'1.หนองบัวลำภู'!F41+'2.โนนสัง'!F41+'3.ศรีบุญเรือง'!F41+'4.สุวรรณคูหา'!F41+'5.นาวัง'!F41+'6.นากลาง'!F41</f>
        <v>0</v>
      </c>
      <c r="G41" s="110">
        <f>+'1.หนองบัวลำภู'!G41+'2.โนนสัง'!G41+'3.ศรีบุญเรือง'!G41+'4.สุวรรณคูหา'!G41+'5.นาวัง'!G41+'6.นากลาง'!G41</f>
        <v>0</v>
      </c>
      <c r="H41" s="110">
        <f>+'1.หนองบัวลำภู'!H41+'2.โนนสัง'!H41+'3.ศรีบุญเรือง'!H41+'4.สุวรรณคูหา'!H41+'5.นาวัง'!H41+'6.นากลาง'!H41</f>
        <v>0</v>
      </c>
      <c r="I41" s="110">
        <f>+'1.หนองบัวลำภู'!I41+'2.โนนสัง'!I41+'3.ศรีบุญเรือง'!I41+'4.สุวรรณคูหา'!I41+'5.นาวัง'!I41+'6.นากลาง'!I41</f>
        <v>0</v>
      </c>
      <c r="J41" s="110">
        <f>+'1.หนองบัวลำภู'!J41+'2.โนนสัง'!J41+'3.ศรีบุญเรือง'!J41+'4.สุวรรณคูหา'!J41+'5.นาวัง'!J41+'6.นากลาง'!J41</f>
        <v>0</v>
      </c>
      <c r="K41" s="110">
        <f>+'1.หนองบัวลำภู'!K41+'2.โนนสัง'!K41+'3.ศรีบุญเรือง'!K41+'4.สุวรรณคูหา'!K41+'5.นาวัง'!K41+'6.นากลาง'!K41</f>
        <v>0</v>
      </c>
      <c r="L41" s="110">
        <f>+'1.หนองบัวลำภู'!L41+'2.โนนสัง'!L41+'3.ศรีบุญเรือง'!L41+'4.สุวรรณคูหา'!L41+'5.นาวัง'!L41+'6.นากลาง'!L41</f>
        <v>0</v>
      </c>
      <c r="M41" s="110">
        <f>+'1.หนองบัวลำภู'!M41+'2.โนนสัง'!M41+'3.ศรีบุญเรือง'!M41+'4.สุวรรณคูหา'!M41+'5.นาวัง'!M41+'6.นากลาง'!M41</f>
        <v>0</v>
      </c>
      <c r="N41" s="110">
        <f>+'1.หนองบัวลำภู'!N41+'2.โนนสัง'!N41+'3.ศรีบุญเรือง'!N41+'4.สุวรรณคูหา'!N41+'5.นาวัง'!N41+'6.นากลาง'!N41</f>
        <v>0</v>
      </c>
      <c r="O41" s="110">
        <f>+'1.หนองบัวลำภู'!O41+'2.โนนสัง'!O41+'3.ศรีบุญเรือง'!O41+'4.สุวรรณคูหา'!O41+'5.นาวัง'!O41+'6.นากลาง'!O41</f>
        <v>0</v>
      </c>
      <c r="P41" s="110">
        <f>+'1.หนองบัวลำภู'!P41+'2.โนนสัง'!P41+'3.ศรีบุญเรือง'!P41+'4.สุวรรณคูหา'!P41+'5.นาวัง'!P41+'6.นากลาง'!P41</f>
        <v>0</v>
      </c>
      <c r="Q41" s="110">
        <f>+'1.หนองบัวลำภู'!Q41+'2.โนนสัง'!Q41+'3.ศรีบุญเรือง'!Q41+'4.สุวรรณคูหา'!Q41+'5.นาวัง'!Q41+'6.นากลาง'!Q41</f>
        <v>0</v>
      </c>
      <c r="R41" s="110">
        <f>+'1.หนองบัวลำภู'!R41+'2.โนนสัง'!R41+'3.ศรีบุญเรือง'!R41+'4.สุวรรณคูหา'!R41+'5.นาวัง'!R41+'6.นากลาง'!R41</f>
        <v>0</v>
      </c>
      <c r="S41" s="110">
        <f>+'1.หนองบัวลำภู'!S41+'2.โนนสัง'!S41+'3.ศรีบุญเรือง'!S41+'4.สุวรรณคูหา'!S41+'5.นาวัง'!S41+'6.นากลาง'!S41</f>
        <v>0</v>
      </c>
      <c r="T41" s="110">
        <f>+'1.หนองบัวลำภู'!T41+'2.โนนสัง'!T41+'3.ศรีบุญเรือง'!T41+'4.สุวรรณคูหา'!T41+'5.นาวัง'!T41+'6.นากลาง'!T41</f>
        <v>0</v>
      </c>
      <c r="U41" s="110">
        <f>+'1.หนองบัวลำภู'!U41+'2.โนนสัง'!U41+'3.ศรีบุญเรือง'!U41+'4.สุวรรณคูหา'!U41+'5.นาวัง'!U41+'6.นากลาง'!U41</f>
        <v>0</v>
      </c>
      <c r="V41" s="110">
        <f>+'1.หนองบัวลำภู'!V41+'2.โนนสัง'!V41+'3.ศรีบุญเรือง'!V41+'4.สุวรรณคูหา'!V41+'5.นาวัง'!V41+'6.นากลาง'!V41</f>
        <v>0</v>
      </c>
      <c r="W41" s="110">
        <f>+'1.หนองบัวลำภู'!W41+'2.โนนสัง'!W41+'3.ศรีบุญเรือง'!W41+'4.สุวรรณคูหา'!W41+'5.นาวัง'!W41+'6.นากลาง'!W41</f>
        <v>0</v>
      </c>
      <c r="X41" s="110">
        <f>+'1.หนองบัวลำภู'!X41+'2.โนนสัง'!X41+'3.ศรีบุญเรือง'!X41+'4.สุวรรณคูหา'!X41+'5.นาวัง'!X41+'6.นากลาง'!X41</f>
        <v>0</v>
      </c>
      <c r="Y41" s="110">
        <f>+'1.หนองบัวลำภู'!Y41+'2.โนนสัง'!Y41+'3.ศรีบุญเรือง'!Y41+'4.สุวรรณคูหา'!Y41+'5.นาวัง'!Y41+'6.นากลาง'!Y41</f>
        <v>0</v>
      </c>
      <c r="Z41" s="110">
        <f>+'1.หนองบัวลำภู'!Z41+'2.โนนสัง'!Z41+'3.ศรีบุญเรือง'!Z41+'4.สุวรรณคูหา'!Z41+'5.นาวัง'!Z41+'6.นากลาง'!Z41</f>
        <v>0</v>
      </c>
      <c r="AA41" s="110">
        <f>+'1.หนองบัวลำภู'!AA41+'2.โนนสัง'!AA41+'3.ศรีบุญเรือง'!AA41+'4.สุวรรณคูหา'!AA41+'5.นาวัง'!AA41+'6.นากลาง'!AA41</f>
        <v>0</v>
      </c>
      <c r="AB41" s="110">
        <f>+'1.หนองบัวลำภู'!AB41+'2.โนนสัง'!AB41+'3.ศรีบุญเรือง'!AB41+'4.สุวรรณคูหา'!AB41+'5.นาวัง'!AB41+'6.นากลาง'!AB41</f>
        <v>0</v>
      </c>
      <c r="AC41" s="110">
        <f>+'1.หนองบัวลำภู'!AC41+'2.โนนสัง'!AC41+'3.ศรีบุญเรือง'!AC41+'4.สุวรรณคูหา'!AC41+'5.นาวัง'!AC41+'6.นากลาง'!AC41</f>
        <v>0</v>
      </c>
      <c r="AD41" s="110">
        <f t="shared" si="9"/>
        <v>0</v>
      </c>
      <c r="AE41" s="111" t="e">
        <f t="shared" si="10"/>
        <v>#DIV/0!</v>
      </c>
      <c r="AF41" s="110">
        <f t="shared" si="11"/>
        <v>0</v>
      </c>
      <c r="AG41" s="111" t="e">
        <f t="shared" si="12"/>
        <v>#DIV/0!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f>+'1.หนองบัวลำภู'!E43+'2.โนนสัง'!E43+'3.ศรีบุญเรือง'!E43+'4.สุวรรณคูหา'!E43+'5.นาวัง'!E43+'6.นากลาง'!E43</f>
        <v>222018842.32600001</v>
      </c>
      <c r="F43" s="110">
        <f>+'1.หนองบัวลำภู'!F43+'2.โนนสัง'!F43+'3.ศรีบุญเรือง'!F43+'4.สุวรรณคูหา'!F43+'5.นาวัง'!F43+'6.นากลาง'!F43</f>
        <v>3627822.9499999997</v>
      </c>
      <c r="G43" s="110">
        <f>+'1.หนองบัวลำภู'!G43+'2.โนนสัง'!G43+'3.ศรีบุญเรือง'!G43+'4.สุวรรณคูหา'!G43+'5.นาวัง'!G43+'6.นากลาง'!G43</f>
        <v>0</v>
      </c>
      <c r="H43" s="110">
        <f>+'1.หนองบัวลำภู'!H43+'2.โนนสัง'!H43+'3.ศรีบุญเรือง'!H43+'4.สุวรรณคูหา'!H43+'5.นาวัง'!H43+'6.นากลาง'!H43</f>
        <v>0</v>
      </c>
      <c r="I43" s="110">
        <f>+'1.หนองบัวลำภู'!I43+'2.โนนสัง'!I43+'3.ศรีบุญเรือง'!I43+'4.สุวรรณคูหา'!I43+'5.นาวัง'!I43+'6.นากลาง'!I43</f>
        <v>0</v>
      </c>
      <c r="J43" s="110">
        <f>+'1.หนองบัวลำภู'!J43+'2.โนนสัง'!J43+'3.ศรีบุญเรือง'!J43+'4.สุวรรณคูหา'!J43+'5.นาวัง'!J43+'6.นากลาง'!J43</f>
        <v>0</v>
      </c>
      <c r="K43" s="110">
        <f>+'1.หนองบัวลำภู'!K43+'2.โนนสัง'!K43+'3.ศรีบุญเรือง'!K43+'4.สุวรรณคูหา'!K43+'5.นาวัง'!K43+'6.นากลาง'!K43</f>
        <v>0</v>
      </c>
      <c r="L43" s="110">
        <f>+'1.หนองบัวลำภู'!L43+'2.โนนสัง'!L43+'3.ศรีบุญเรือง'!L43+'4.สุวรรณคูหา'!L43+'5.นาวัง'!L43+'6.นากลาง'!L43</f>
        <v>0</v>
      </c>
      <c r="M43" s="110">
        <f>+'1.หนองบัวลำภู'!M43+'2.โนนสัง'!M43+'3.ศรีบุญเรือง'!M43+'4.สุวรรณคูหา'!M43+'5.นาวัง'!M43+'6.นากลาง'!M43</f>
        <v>0</v>
      </c>
      <c r="N43" s="110">
        <f>+'1.หนองบัวลำภู'!N43+'2.โนนสัง'!N43+'3.ศรีบุญเรือง'!N43+'4.สุวรรณคูหา'!N43+'5.นาวัง'!N43+'6.นากลาง'!N43</f>
        <v>0</v>
      </c>
      <c r="O43" s="110">
        <f>+'1.หนองบัวลำภู'!O43+'2.โนนสัง'!O43+'3.ศรีบุญเรือง'!O43+'4.สุวรรณคูหา'!O43+'5.นาวัง'!O43+'6.นากลาง'!O43</f>
        <v>0</v>
      </c>
      <c r="P43" s="110">
        <f>+'1.หนองบัวลำภู'!P43+'2.โนนสัง'!P43+'3.ศรีบุญเรือง'!P43+'4.สุวรรณคูหา'!P43+'5.นาวัง'!P43+'6.นากลาง'!P43</f>
        <v>0</v>
      </c>
      <c r="Q43" s="110">
        <f>+'1.หนองบัวลำภู'!Q43+'2.โนนสัง'!Q43+'3.ศรีบุญเรือง'!Q43+'4.สุวรรณคูหา'!Q43+'5.นาวัง'!Q43+'6.นากลาง'!Q43</f>
        <v>0</v>
      </c>
      <c r="R43" s="110">
        <f>+'1.หนองบัวลำภู'!R43+'2.โนนสัง'!R43+'3.ศรีบุญเรือง'!R43+'4.สุวรรณคูหา'!R43+'5.นาวัง'!R43+'6.นากลาง'!R43</f>
        <v>0</v>
      </c>
      <c r="S43" s="110">
        <f>+'1.หนองบัวลำภู'!S43+'2.โนนสัง'!S43+'3.ศรีบุญเรือง'!S43+'4.สุวรรณคูหา'!S43+'5.นาวัง'!S43+'6.นากลาง'!S43</f>
        <v>0</v>
      </c>
      <c r="T43" s="110">
        <f>+'1.หนองบัวลำภู'!T43+'2.โนนสัง'!T43+'3.ศรีบุญเรือง'!T43+'4.สุวรรณคูหา'!T43+'5.นาวัง'!T43+'6.นากลาง'!T43</f>
        <v>0</v>
      </c>
      <c r="U43" s="110">
        <f>+'1.หนองบัวลำภู'!U43+'2.โนนสัง'!U43+'3.ศรีบุญเรือง'!U43+'4.สุวรรณคูหา'!U43+'5.นาวัง'!U43+'6.นากลาง'!U43</f>
        <v>0</v>
      </c>
      <c r="V43" s="110">
        <f>+'1.หนองบัวลำภู'!V43+'2.โนนสัง'!V43+'3.ศรีบุญเรือง'!V43+'4.สุวรรณคูหา'!V43+'5.นาวัง'!V43+'6.นากลาง'!V43</f>
        <v>0</v>
      </c>
      <c r="W43" s="110">
        <f>+'1.หนองบัวลำภู'!W43+'2.โนนสัง'!W43+'3.ศรีบุญเรือง'!W43+'4.สุวรรณคูหา'!W43+'5.นาวัง'!W43+'6.นากลาง'!W43</f>
        <v>0</v>
      </c>
      <c r="X43" s="110">
        <f>+'1.หนองบัวลำภู'!X43+'2.โนนสัง'!X43+'3.ศรีบุญเรือง'!X43+'4.สุวรรณคูหา'!X43+'5.นาวัง'!X43+'6.นากลาง'!X43</f>
        <v>0</v>
      </c>
      <c r="Y43" s="110">
        <f>+'1.หนองบัวลำภู'!Y43+'2.โนนสัง'!Y43+'3.ศรีบุญเรือง'!Y43+'4.สุวรรณคูหา'!Y43+'5.นาวัง'!Y43+'6.นากลาง'!Y43</f>
        <v>0</v>
      </c>
      <c r="Z43" s="110">
        <f>+'1.หนองบัวลำภู'!Z43+'2.โนนสัง'!Z43+'3.ศรีบุญเรือง'!Z43+'4.สุวรรณคูหา'!Z43+'5.นาวัง'!Z43+'6.นากลาง'!Z43</f>
        <v>0</v>
      </c>
      <c r="AA43" s="110">
        <f>+'1.หนองบัวลำภู'!AA43+'2.โนนสัง'!AA43+'3.ศรีบุญเรือง'!AA43+'4.สุวรรณคูหา'!AA43+'5.นาวัง'!AA43+'6.นากลาง'!AA43</f>
        <v>0</v>
      </c>
      <c r="AB43" s="110">
        <f>+'1.หนองบัวลำภู'!AB43+'2.โนนสัง'!AB43+'3.ศรีบุญเรือง'!AB43+'4.สุวรรณคูหา'!AB43+'5.นาวัง'!AB43+'6.นากลาง'!AB43</f>
        <v>0</v>
      </c>
      <c r="AC43" s="110">
        <f>+'1.หนองบัวลำภู'!AC43+'2.โนนสัง'!AC43+'3.ศรีบุญเรือง'!AC43+'4.สุวรรณคูหา'!AC43+'5.นาวัง'!AC43+'6.นากลาง'!AC43</f>
        <v>0</v>
      </c>
      <c r="AD43" s="110">
        <f>SUM(F43:AC43)</f>
        <v>3627822.9499999997</v>
      </c>
      <c r="AE43" s="111">
        <f>+AD43*100/E43</f>
        <v>1.6340157943320452</v>
      </c>
      <c r="AF43" s="110">
        <f>+E43-AD43</f>
        <v>218391019.37600002</v>
      </c>
      <c r="AG43" s="111">
        <f>+AF43*100/E43</f>
        <v>98.365984205667957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f>+'1.หนองบัวลำภู'!E45+'2.โนนสัง'!E45+'3.ศรีบุญเรือง'!E45+'4.สุวรรณคูหา'!E45+'5.นาวัง'!E45+'6.นากลาง'!E45</f>
        <v>124581286.33</v>
      </c>
      <c r="F45" s="110">
        <f>+'1.หนองบัวลำภู'!F45+'2.โนนสัง'!F45+'3.ศรีบุญเรือง'!F45+'4.สุวรรณคูหา'!F45+'5.นาวัง'!F45+'6.นากลาง'!F45</f>
        <v>5184875.0700000012</v>
      </c>
      <c r="G45" s="110">
        <f>+'1.หนองบัวลำภู'!G45+'2.โนนสัง'!G45+'3.ศรีบุญเรือง'!G45+'4.สุวรรณคูหา'!G45+'5.นาวัง'!G45+'6.นากลาง'!G45</f>
        <v>0</v>
      </c>
      <c r="H45" s="110">
        <f>+'1.หนองบัวลำภู'!H45+'2.โนนสัง'!H45+'3.ศรีบุญเรือง'!H45+'4.สุวรรณคูหา'!H45+'5.นาวัง'!H45+'6.นากลาง'!H45</f>
        <v>0</v>
      </c>
      <c r="I45" s="110">
        <f>+'1.หนองบัวลำภู'!I45+'2.โนนสัง'!I45+'3.ศรีบุญเรือง'!I45+'4.สุวรรณคูหา'!I45+'5.นาวัง'!I45+'6.นากลาง'!I45</f>
        <v>0</v>
      </c>
      <c r="J45" s="110">
        <f>+'1.หนองบัวลำภู'!J45+'2.โนนสัง'!J45+'3.ศรีบุญเรือง'!J45+'4.สุวรรณคูหา'!J45+'5.นาวัง'!J45+'6.นากลาง'!J45</f>
        <v>0</v>
      </c>
      <c r="K45" s="110">
        <f>+'1.หนองบัวลำภู'!K45+'2.โนนสัง'!K45+'3.ศรีบุญเรือง'!K45+'4.สุวรรณคูหา'!K45+'5.นาวัง'!K45+'6.นากลาง'!K45</f>
        <v>0</v>
      </c>
      <c r="L45" s="110">
        <f>+'1.หนองบัวลำภู'!L45+'2.โนนสัง'!L45+'3.ศรีบุญเรือง'!L45+'4.สุวรรณคูหา'!L45+'5.นาวัง'!L45+'6.นากลาง'!L45</f>
        <v>0</v>
      </c>
      <c r="M45" s="110">
        <f>+'1.หนองบัวลำภู'!M45+'2.โนนสัง'!M45+'3.ศรีบุญเรือง'!M45+'4.สุวรรณคูหา'!M45+'5.นาวัง'!M45+'6.นากลาง'!M45</f>
        <v>0</v>
      </c>
      <c r="N45" s="110">
        <f>+'1.หนองบัวลำภู'!N45+'2.โนนสัง'!N45+'3.ศรีบุญเรือง'!N45+'4.สุวรรณคูหา'!N45+'5.นาวัง'!N45+'6.นากลาง'!N45</f>
        <v>0</v>
      </c>
      <c r="O45" s="110">
        <f>+'1.หนองบัวลำภู'!O45+'2.โนนสัง'!O45+'3.ศรีบุญเรือง'!O45+'4.สุวรรณคูหา'!O45+'5.นาวัง'!O45+'6.นากลาง'!O45</f>
        <v>0</v>
      </c>
      <c r="P45" s="110">
        <f>+'1.หนองบัวลำภู'!P45+'2.โนนสัง'!P45+'3.ศรีบุญเรือง'!P45+'4.สุวรรณคูหา'!P45+'5.นาวัง'!P45+'6.นากลาง'!P45</f>
        <v>0</v>
      </c>
      <c r="Q45" s="110">
        <f>+'1.หนองบัวลำภู'!Q45+'2.โนนสัง'!Q45+'3.ศรีบุญเรือง'!Q45+'4.สุวรรณคูหา'!Q45+'5.นาวัง'!Q45+'6.นากลาง'!Q45</f>
        <v>0</v>
      </c>
      <c r="R45" s="110">
        <f>+'1.หนองบัวลำภู'!R45+'2.โนนสัง'!R45+'3.ศรีบุญเรือง'!R45+'4.สุวรรณคูหา'!R45+'5.นาวัง'!R45+'6.นากลาง'!R45</f>
        <v>0</v>
      </c>
      <c r="S45" s="110">
        <f>+'1.หนองบัวลำภู'!S45+'2.โนนสัง'!S45+'3.ศรีบุญเรือง'!S45+'4.สุวรรณคูหา'!S45+'5.นาวัง'!S45+'6.นากลาง'!S45</f>
        <v>0</v>
      </c>
      <c r="T45" s="110">
        <f>+'1.หนองบัวลำภู'!T45+'2.โนนสัง'!T45+'3.ศรีบุญเรือง'!T45+'4.สุวรรณคูหา'!T45+'5.นาวัง'!T45+'6.นากลาง'!T45</f>
        <v>0</v>
      </c>
      <c r="U45" s="110">
        <f>+'1.หนองบัวลำภู'!U45+'2.โนนสัง'!U45+'3.ศรีบุญเรือง'!U45+'4.สุวรรณคูหา'!U45+'5.นาวัง'!U45+'6.นากลาง'!U45</f>
        <v>0</v>
      </c>
      <c r="V45" s="110">
        <f>+'1.หนองบัวลำภู'!V45+'2.โนนสัง'!V45+'3.ศรีบุญเรือง'!V45+'4.สุวรรณคูหา'!V45+'5.นาวัง'!V45+'6.นากลาง'!V45</f>
        <v>0</v>
      </c>
      <c r="W45" s="110">
        <f>+'1.หนองบัวลำภู'!W45+'2.โนนสัง'!W45+'3.ศรีบุญเรือง'!W45+'4.สุวรรณคูหา'!W45+'5.นาวัง'!W45+'6.นากลาง'!W45</f>
        <v>0</v>
      </c>
      <c r="X45" s="110">
        <f>+'1.หนองบัวลำภู'!X45+'2.โนนสัง'!X45+'3.ศรีบุญเรือง'!X45+'4.สุวรรณคูหา'!X45+'5.นาวัง'!X45+'6.นากลาง'!X45</f>
        <v>0</v>
      </c>
      <c r="Y45" s="110">
        <f>+'1.หนองบัวลำภู'!Y45+'2.โนนสัง'!Y45+'3.ศรีบุญเรือง'!Y45+'4.สุวรรณคูหา'!Y45+'5.นาวัง'!Y45+'6.นากลาง'!Y45</f>
        <v>0</v>
      </c>
      <c r="Z45" s="110">
        <f>+'1.หนองบัวลำภู'!Z45+'2.โนนสัง'!Z45+'3.ศรีบุญเรือง'!Z45+'4.สุวรรณคูหา'!Z45+'5.นาวัง'!Z45+'6.นากลาง'!Z45</f>
        <v>0</v>
      </c>
      <c r="AA45" s="110">
        <f>+'1.หนองบัวลำภู'!AA45+'2.โนนสัง'!AA45+'3.ศรีบุญเรือง'!AA45+'4.สุวรรณคูหา'!AA45+'5.นาวัง'!AA45+'6.นากลาง'!AA45</f>
        <v>0</v>
      </c>
      <c r="AB45" s="110">
        <f>+'1.หนองบัวลำภู'!AB45+'2.โนนสัง'!AB45+'3.ศรีบุญเรือง'!AB45+'4.สุวรรณคูหา'!AB45+'5.นาวัง'!AB45+'6.นากลาง'!AB45</f>
        <v>0</v>
      </c>
      <c r="AC45" s="110">
        <f>+'1.หนองบัวลำภู'!AC45+'2.โนนสัง'!AC45+'3.ศรีบุญเรือง'!AC45+'4.สุวรรณคูหา'!AC45+'5.นาวัง'!AC45+'6.นากลาง'!AC45</f>
        <v>0</v>
      </c>
      <c r="AD45" s="110">
        <f t="shared" ref="AD45:AD53" si="13">SUM(F45:AC45)</f>
        <v>5184875.0700000012</v>
      </c>
      <c r="AE45" s="111">
        <f t="shared" ref="AE45:AE53" si="14">+AD45*100/E45</f>
        <v>4.1618410137987549</v>
      </c>
      <c r="AF45" s="110">
        <f t="shared" ref="AF45:AF53" si="15">+E45-AD45</f>
        <v>119396411.25999999</v>
      </c>
      <c r="AG45" s="111">
        <f t="shared" ref="AG45:AG53" si="16">+AF45*100/E45</f>
        <v>95.83815898620125</v>
      </c>
    </row>
    <row r="46" spans="2:33" ht="24" customHeight="1">
      <c r="B46" s="109"/>
      <c r="C46" s="109"/>
      <c r="D46" s="109" t="s">
        <v>131</v>
      </c>
      <c r="E46" s="110">
        <f>+'1.หนองบัวลำภู'!E46+'2.โนนสัง'!E46+'3.ศรีบุญเรือง'!E46+'4.สุวรรณคูหา'!E46+'5.นาวัง'!E46+'6.นากลาง'!E46</f>
        <v>44486440.5</v>
      </c>
      <c r="F46" s="110">
        <f>+'1.หนองบัวลำภู'!F46+'2.โนนสัง'!F46+'3.ศรีบุญเรือง'!F46+'4.สุวรรณคูหา'!F46+'5.นาวัง'!F46+'6.นากลาง'!F46</f>
        <v>3484481.74</v>
      </c>
      <c r="G46" s="110">
        <f>+'1.หนองบัวลำภู'!G46+'2.โนนสัง'!G46+'3.ศรีบุญเรือง'!G46+'4.สุวรรณคูหา'!G46+'5.นาวัง'!G46+'6.นากลาง'!G46</f>
        <v>0</v>
      </c>
      <c r="H46" s="110">
        <f>+'1.หนองบัวลำภู'!H46+'2.โนนสัง'!H46+'3.ศรีบุญเรือง'!H46+'4.สุวรรณคูหา'!H46+'5.นาวัง'!H46+'6.นากลาง'!H46</f>
        <v>0</v>
      </c>
      <c r="I46" s="110">
        <f>+'1.หนองบัวลำภู'!I46+'2.โนนสัง'!I46+'3.ศรีบุญเรือง'!I46+'4.สุวรรณคูหา'!I46+'5.นาวัง'!I46+'6.นากลาง'!I46</f>
        <v>0</v>
      </c>
      <c r="J46" s="110">
        <f>+'1.หนองบัวลำภู'!J46+'2.โนนสัง'!J46+'3.ศรีบุญเรือง'!J46+'4.สุวรรณคูหา'!J46+'5.นาวัง'!J46+'6.นากลาง'!J46</f>
        <v>0</v>
      </c>
      <c r="K46" s="110">
        <f>+'1.หนองบัวลำภู'!K46+'2.โนนสัง'!K46+'3.ศรีบุญเรือง'!K46+'4.สุวรรณคูหา'!K46+'5.นาวัง'!K46+'6.นากลาง'!K46</f>
        <v>0</v>
      </c>
      <c r="L46" s="110">
        <f>+'1.หนองบัวลำภู'!L46+'2.โนนสัง'!L46+'3.ศรีบุญเรือง'!L46+'4.สุวรรณคูหา'!L46+'5.นาวัง'!L46+'6.นากลาง'!L46</f>
        <v>0</v>
      </c>
      <c r="M46" s="110">
        <f>+'1.หนองบัวลำภู'!M46+'2.โนนสัง'!M46+'3.ศรีบุญเรือง'!M46+'4.สุวรรณคูหา'!M46+'5.นาวัง'!M46+'6.นากลาง'!M46</f>
        <v>0</v>
      </c>
      <c r="N46" s="110">
        <f>+'1.หนองบัวลำภู'!N46+'2.โนนสัง'!N46+'3.ศรีบุญเรือง'!N46+'4.สุวรรณคูหา'!N46+'5.นาวัง'!N46+'6.นากลาง'!N46</f>
        <v>0</v>
      </c>
      <c r="O46" s="110">
        <f>+'1.หนองบัวลำภู'!O46+'2.โนนสัง'!O46+'3.ศรีบุญเรือง'!O46+'4.สุวรรณคูหา'!O46+'5.นาวัง'!O46+'6.นากลาง'!O46</f>
        <v>0</v>
      </c>
      <c r="P46" s="110">
        <f>+'1.หนองบัวลำภู'!P46+'2.โนนสัง'!P46+'3.ศรีบุญเรือง'!P46+'4.สุวรรณคูหา'!P46+'5.นาวัง'!P46+'6.นากลาง'!P46</f>
        <v>0</v>
      </c>
      <c r="Q46" s="110">
        <f>+'1.หนองบัวลำภู'!Q46+'2.โนนสัง'!Q46+'3.ศรีบุญเรือง'!Q46+'4.สุวรรณคูหา'!Q46+'5.นาวัง'!Q46+'6.นากลาง'!Q46</f>
        <v>0</v>
      </c>
      <c r="R46" s="110">
        <f>+'1.หนองบัวลำภู'!R46+'2.โนนสัง'!R46+'3.ศรีบุญเรือง'!R46+'4.สุวรรณคูหา'!R46+'5.นาวัง'!R46+'6.นากลาง'!R46</f>
        <v>0</v>
      </c>
      <c r="S46" s="110">
        <f>+'1.หนองบัวลำภู'!S46+'2.โนนสัง'!S46+'3.ศรีบุญเรือง'!S46+'4.สุวรรณคูหา'!S46+'5.นาวัง'!S46+'6.นากลาง'!S46</f>
        <v>0</v>
      </c>
      <c r="T46" s="110">
        <f>+'1.หนองบัวลำภู'!T46+'2.โนนสัง'!T46+'3.ศรีบุญเรือง'!T46+'4.สุวรรณคูหา'!T46+'5.นาวัง'!T46+'6.นากลาง'!T46</f>
        <v>0</v>
      </c>
      <c r="U46" s="110">
        <f>+'1.หนองบัวลำภู'!U46+'2.โนนสัง'!U46+'3.ศรีบุญเรือง'!U46+'4.สุวรรณคูหา'!U46+'5.นาวัง'!U46+'6.นากลาง'!U46</f>
        <v>0</v>
      </c>
      <c r="V46" s="110">
        <f>+'1.หนองบัวลำภู'!V46+'2.โนนสัง'!V46+'3.ศรีบุญเรือง'!V46+'4.สุวรรณคูหา'!V46+'5.นาวัง'!V46+'6.นากลาง'!V46</f>
        <v>0</v>
      </c>
      <c r="W46" s="110">
        <f>+'1.หนองบัวลำภู'!W46+'2.โนนสัง'!W46+'3.ศรีบุญเรือง'!W46+'4.สุวรรณคูหา'!W46+'5.นาวัง'!W46+'6.นากลาง'!W46</f>
        <v>0</v>
      </c>
      <c r="X46" s="110">
        <f>+'1.หนองบัวลำภู'!X46+'2.โนนสัง'!X46+'3.ศรีบุญเรือง'!X46+'4.สุวรรณคูหา'!X46+'5.นาวัง'!X46+'6.นากลาง'!X46</f>
        <v>0</v>
      </c>
      <c r="Y46" s="110">
        <f>+'1.หนองบัวลำภู'!Y46+'2.โนนสัง'!Y46+'3.ศรีบุญเรือง'!Y46+'4.สุวรรณคูหา'!Y46+'5.นาวัง'!Y46+'6.นากลาง'!Y46</f>
        <v>0</v>
      </c>
      <c r="Z46" s="110">
        <f>+'1.หนองบัวลำภู'!Z46+'2.โนนสัง'!Z46+'3.ศรีบุญเรือง'!Z46+'4.สุวรรณคูหา'!Z46+'5.นาวัง'!Z46+'6.นากลาง'!Z46</f>
        <v>0</v>
      </c>
      <c r="AA46" s="110">
        <f>+'1.หนองบัวลำภู'!AA46+'2.โนนสัง'!AA46+'3.ศรีบุญเรือง'!AA46+'4.สุวรรณคูหา'!AA46+'5.นาวัง'!AA46+'6.นากลาง'!AA46</f>
        <v>0</v>
      </c>
      <c r="AB46" s="110">
        <f>+'1.หนองบัวลำภู'!AB46+'2.โนนสัง'!AB46+'3.ศรีบุญเรือง'!AB46+'4.สุวรรณคูหา'!AB46+'5.นาวัง'!AB46+'6.นากลาง'!AB46</f>
        <v>0</v>
      </c>
      <c r="AC46" s="110">
        <f>+'1.หนองบัวลำภู'!AC46+'2.โนนสัง'!AC46+'3.ศรีบุญเรือง'!AC46+'4.สุวรรณคูหา'!AC46+'5.นาวัง'!AC46+'6.นากลาง'!AC46</f>
        <v>0</v>
      </c>
      <c r="AD46" s="110">
        <f t="shared" si="13"/>
        <v>3484481.74</v>
      </c>
      <c r="AE46" s="111">
        <f t="shared" si="14"/>
        <v>7.8326827249754896</v>
      </c>
      <c r="AF46" s="110">
        <f t="shared" si="15"/>
        <v>41001958.759999998</v>
      </c>
      <c r="AG46" s="111">
        <f t="shared" si="16"/>
        <v>92.167317275024516</v>
      </c>
    </row>
    <row r="47" spans="2:33" ht="24" customHeight="1">
      <c r="B47" s="109"/>
      <c r="C47" s="109"/>
      <c r="D47" s="109" t="s">
        <v>132</v>
      </c>
      <c r="E47" s="110">
        <f>+'1.หนองบัวลำภู'!E47+'2.โนนสัง'!E47+'3.ศรีบุญเรือง'!E47+'4.สุวรรณคูหา'!E47+'5.นาวัง'!E47+'6.นากลาง'!E47</f>
        <v>2484620</v>
      </c>
      <c r="F47" s="110">
        <f>+'1.หนองบัวลำภู'!F47+'2.โนนสัง'!F47+'3.ศรีบุญเรือง'!F47+'4.สุวรรณคูหา'!F47+'5.นาวัง'!F47+'6.นากลาง'!F47</f>
        <v>241209.91</v>
      </c>
      <c r="G47" s="110">
        <f>+'1.หนองบัวลำภู'!G47+'2.โนนสัง'!G47+'3.ศรีบุญเรือง'!G47+'4.สุวรรณคูหา'!G47+'5.นาวัง'!G47+'6.นากลาง'!G47</f>
        <v>0</v>
      </c>
      <c r="H47" s="110">
        <f>+'1.หนองบัวลำภู'!H47+'2.โนนสัง'!H47+'3.ศรีบุญเรือง'!H47+'4.สุวรรณคูหา'!H47+'5.นาวัง'!H47+'6.นากลาง'!H47</f>
        <v>0</v>
      </c>
      <c r="I47" s="110">
        <f>+'1.หนองบัวลำภู'!I47+'2.โนนสัง'!I47+'3.ศรีบุญเรือง'!I47+'4.สุวรรณคูหา'!I47+'5.นาวัง'!I47+'6.นากลาง'!I47</f>
        <v>0</v>
      </c>
      <c r="J47" s="110">
        <f>+'1.หนองบัวลำภู'!J47+'2.โนนสัง'!J47+'3.ศรีบุญเรือง'!J47+'4.สุวรรณคูหา'!J47+'5.นาวัง'!J47+'6.นากลาง'!J47</f>
        <v>0</v>
      </c>
      <c r="K47" s="110">
        <f>+'1.หนองบัวลำภู'!K47+'2.โนนสัง'!K47+'3.ศรีบุญเรือง'!K47+'4.สุวรรณคูหา'!K47+'5.นาวัง'!K47+'6.นากลาง'!K47</f>
        <v>0</v>
      </c>
      <c r="L47" s="110">
        <f>+'1.หนองบัวลำภู'!L47+'2.โนนสัง'!L47+'3.ศรีบุญเรือง'!L47+'4.สุวรรณคูหา'!L47+'5.นาวัง'!L47+'6.นากลาง'!L47</f>
        <v>0</v>
      </c>
      <c r="M47" s="110">
        <f>+'1.หนองบัวลำภู'!M47+'2.โนนสัง'!M47+'3.ศรีบุญเรือง'!M47+'4.สุวรรณคูหา'!M47+'5.นาวัง'!M47+'6.นากลาง'!M47</f>
        <v>0</v>
      </c>
      <c r="N47" s="110">
        <f>+'1.หนองบัวลำภู'!N47+'2.โนนสัง'!N47+'3.ศรีบุญเรือง'!N47+'4.สุวรรณคูหา'!N47+'5.นาวัง'!N47+'6.นากลาง'!N47</f>
        <v>0</v>
      </c>
      <c r="O47" s="110">
        <f>+'1.หนองบัวลำภู'!O47+'2.โนนสัง'!O47+'3.ศรีบุญเรือง'!O47+'4.สุวรรณคูหา'!O47+'5.นาวัง'!O47+'6.นากลาง'!O47</f>
        <v>0</v>
      </c>
      <c r="P47" s="110">
        <f>+'1.หนองบัวลำภู'!P47+'2.โนนสัง'!P47+'3.ศรีบุญเรือง'!P47+'4.สุวรรณคูหา'!P47+'5.นาวัง'!P47+'6.นากลาง'!P47</f>
        <v>0</v>
      </c>
      <c r="Q47" s="110">
        <f>+'1.หนองบัวลำภู'!Q47+'2.โนนสัง'!Q47+'3.ศรีบุญเรือง'!Q47+'4.สุวรรณคูหา'!Q47+'5.นาวัง'!Q47+'6.นากลาง'!Q47</f>
        <v>0</v>
      </c>
      <c r="R47" s="110">
        <f>+'1.หนองบัวลำภู'!R47+'2.โนนสัง'!R47+'3.ศรีบุญเรือง'!R47+'4.สุวรรณคูหา'!R47+'5.นาวัง'!R47+'6.นากลาง'!R47</f>
        <v>0</v>
      </c>
      <c r="S47" s="110">
        <f>+'1.หนองบัวลำภู'!S47+'2.โนนสัง'!S47+'3.ศรีบุญเรือง'!S47+'4.สุวรรณคูหา'!S47+'5.นาวัง'!S47+'6.นากลาง'!S47</f>
        <v>0</v>
      </c>
      <c r="T47" s="110">
        <f>+'1.หนองบัวลำภู'!T47+'2.โนนสัง'!T47+'3.ศรีบุญเรือง'!T47+'4.สุวรรณคูหา'!T47+'5.นาวัง'!T47+'6.นากลาง'!T47</f>
        <v>0</v>
      </c>
      <c r="U47" s="110">
        <f>+'1.หนองบัวลำภู'!U47+'2.โนนสัง'!U47+'3.ศรีบุญเรือง'!U47+'4.สุวรรณคูหา'!U47+'5.นาวัง'!U47+'6.นากลาง'!U47</f>
        <v>0</v>
      </c>
      <c r="V47" s="110">
        <f>+'1.หนองบัวลำภู'!V47+'2.โนนสัง'!V47+'3.ศรีบุญเรือง'!V47+'4.สุวรรณคูหา'!V47+'5.นาวัง'!V47+'6.นากลาง'!V47</f>
        <v>0</v>
      </c>
      <c r="W47" s="110">
        <f>+'1.หนองบัวลำภู'!W47+'2.โนนสัง'!W47+'3.ศรีบุญเรือง'!W47+'4.สุวรรณคูหา'!W47+'5.นาวัง'!W47+'6.นากลาง'!W47</f>
        <v>0</v>
      </c>
      <c r="X47" s="110">
        <f>+'1.หนองบัวลำภู'!X47+'2.โนนสัง'!X47+'3.ศรีบุญเรือง'!X47+'4.สุวรรณคูหา'!X47+'5.นาวัง'!X47+'6.นากลาง'!X47</f>
        <v>0</v>
      </c>
      <c r="Y47" s="110">
        <f>+'1.หนองบัวลำภู'!Y47+'2.โนนสัง'!Y47+'3.ศรีบุญเรือง'!Y47+'4.สุวรรณคูหา'!Y47+'5.นาวัง'!Y47+'6.นากลาง'!Y47</f>
        <v>0</v>
      </c>
      <c r="Z47" s="110">
        <f>+'1.หนองบัวลำภู'!Z47+'2.โนนสัง'!Z47+'3.ศรีบุญเรือง'!Z47+'4.สุวรรณคูหา'!Z47+'5.นาวัง'!Z47+'6.นากลาง'!Z47</f>
        <v>0</v>
      </c>
      <c r="AA47" s="110">
        <f>+'1.หนองบัวลำภู'!AA47+'2.โนนสัง'!AA47+'3.ศรีบุญเรือง'!AA47+'4.สุวรรณคูหา'!AA47+'5.นาวัง'!AA47+'6.นากลาง'!AA47</f>
        <v>0</v>
      </c>
      <c r="AB47" s="110">
        <f>+'1.หนองบัวลำภู'!AB47+'2.โนนสัง'!AB47+'3.ศรีบุญเรือง'!AB47+'4.สุวรรณคูหา'!AB47+'5.นาวัง'!AB47+'6.นากลาง'!AB47</f>
        <v>0</v>
      </c>
      <c r="AC47" s="110">
        <f>+'1.หนองบัวลำภู'!AC47+'2.โนนสัง'!AC47+'3.ศรีบุญเรือง'!AC47+'4.สุวรรณคูหา'!AC47+'5.นาวัง'!AC47+'6.นากลาง'!AC47</f>
        <v>0</v>
      </c>
      <c r="AD47" s="110">
        <f t="shared" si="13"/>
        <v>241209.91</v>
      </c>
      <c r="AE47" s="111">
        <f t="shared" si="14"/>
        <v>9.708120758908807</v>
      </c>
      <c r="AF47" s="110">
        <f t="shared" si="15"/>
        <v>2243410.09</v>
      </c>
      <c r="AG47" s="111">
        <f t="shared" si="16"/>
        <v>90.291879241091195</v>
      </c>
    </row>
    <row r="48" spans="2:33" ht="24" customHeight="1">
      <c r="B48" s="109"/>
      <c r="C48" s="109"/>
      <c r="D48" s="109" t="s">
        <v>133</v>
      </c>
      <c r="E48" s="110">
        <f>+'1.หนองบัวลำภู'!E48+'2.โนนสัง'!E48+'3.ศรีบุญเรือง'!E48+'4.สุวรรณคูหา'!E48+'5.นาวัง'!E48+'6.นากลาง'!E48</f>
        <v>5270922.284</v>
      </c>
      <c r="F48" s="110">
        <f>+'1.หนองบัวลำภู'!F48+'2.โนนสัง'!F48+'3.ศรีบุญเรือง'!F48+'4.สุวรรณคูหา'!F48+'5.นาวัง'!F48+'6.นากลาง'!F48</f>
        <v>277262.93</v>
      </c>
      <c r="G48" s="110">
        <f>+'1.หนองบัวลำภู'!G48+'2.โนนสัง'!G48+'3.ศรีบุญเรือง'!G48+'4.สุวรรณคูหา'!G48+'5.นาวัง'!G48+'6.นากลาง'!G48</f>
        <v>0</v>
      </c>
      <c r="H48" s="110">
        <f>+'1.หนองบัวลำภู'!H48+'2.โนนสัง'!H48+'3.ศรีบุญเรือง'!H48+'4.สุวรรณคูหา'!H48+'5.นาวัง'!H48+'6.นากลาง'!H48</f>
        <v>0</v>
      </c>
      <c r="I48" s="110">
        <f>+'1.หนองบัวลำภู'!I48+'2.โนนสัง'!I48+'3.ศรีบุญเรือง'!I48+'4.สุวรรณคูหา'!I48+'5.นาวัง'!I48+'6.นากลาง'!I48</f>
        <v>0</v>
      </c>
      <c r="J48" s="110">
        <f>+'1.หนองบัวลำภู'!J48+'2.โนนสัง'!J48+'3.ศรีบุญเรือง'!J48+'4.สุวรรณคูหา'!J48+'5.นาวัง'!J48+'6.นากลาง'!J48</f>
        <v>0</v>
      </c>
      <c r="K48" s="110">
        <f>+'1.หนองบัวลำภู'!K48+'2.โนนสัง'!K48+'3.ศรีบุญเรือง'!K48+'4.สุวรรณคูหา'!K48+'5.นาวัง'!K48+'6.นากลาง'!K48</f>
        <v>0</v>
      </c>
      <c r="L48" s="110">
        <f>+'1.หนองบัวลำภู'!L48+'2.โนนสัง'!L48+'3.ศรีบุญเรือง'!L48+'4.สุวรรณคูหา'!L48+'5.นาวัง'!L48+'6.นากลาง'!L48</f>
        <v>0</v>
      </c>
      <c r="M48" s="110">
        <f>+'1.หนองบัวลำภู'!M48+'2.โนนสัง'!M48+'3.ศรีบุญเรือง'!M48+'4.สุวรรณคูหา'!M48+'5.นาวัง'!M48+'6.นากลาง'!M48</f>
        <v>0</v>
      </c>
      <c r="N48" s="110">
        <f>+'1.หนองบัวลำภู'!N48+'2.โนนสัง'!N48+'3.ศรีบุญเรือง'!N48+'4.สุวรรณคูหา'!N48+'5.นาวัง'!N48+'6.นากลาง'!N48</f>
        <v>0</v>
      </c>
      <c r="O48" s="110">
        <f>+'1.หนองบัวลำภู'!O48+'2.โนนสัง'!O48+'3.ศรีบุญเรือง'!O48+'4.สุวรรณคูหา'!O48+'5.นาวัง'!O48+'6.นากลาง'!O48</f>
        <v>0</v>
      </c>
      <c r="P48" s="110">
        <f>+'1.หนองบัวลำภู'!P48+'2.โนนสัง'!P48+'3.ศรีบุญเรือง'!P48+'4.สุวรรณคูหา'!P48+'5.นาวัง'!P48+'6.นากลาง'!P48</f>
        <v>0</v>
      </c>
      <c r="Q48" s="110">
        <f>+'1.หนองบัวลำภู'!Q48+'2.โนนสัง'!Q48+'3.ศรีบุญเรือง'!Q48+'4.สุวรรณคูหา'!Q48+'5.นาวัง'!Q48+'6.นากลาง'!Q48</f>
        <v>0</v>
      </c>
      <c r="R48" s="110">
        <f>+'1.หนองบัวลำภู'!R48+'2.โนนสัง'!R48+'3.ศรีบุญเรือง'!R48+'4.สุวรรณคูหา'!R48+'5.นาวัง'!R48+'6.นากลาง'!R48</f>
        <v>0</v>
      </c>
      <c r="S48" s="110">
        <f>+'1.หนองบัวลำภู'!S48+'2.โนนสัง'!S48+'3.ศรีบุญเรือง'!S48+'4.สุวรรณคูหา'!S48+'5.นาวัง'!S48+'6.นากลาง'!S48</f>
        <v>0</v>
      </c>
      <c r="T48" s="110">
        <f>+'1.หนองบัวลำภู'!T48+'2.โนนสัง'!T48+'3.ศรีบุญเรือง'!T48+'4.สุวรรณคูหา'!T48+'5.นาวัง'!T48+'6.นากลาง'!T48</f>
        <v>0</v>
      </c>
      <c r="U48" s="110">
        <f>+'1.หนองบัวลำภู'!U48+'2.โนนสัง'!U48+'3.ศรีบุญเรือง'!U48+'4.สุวรรณคูหา'!U48+'5.นาวัง'!U48+'6.นากลาง'!U48</f>
        <v>0</v>
      </c>
      <c r="V48" s="110">
        <f>+'1.หนองบัวลำภู'!V48+'2.โนนสัง'!V48+'3.ศรีบุญเรือง'!V48+'4.สุวรรณคูหา'!V48+'5.นาวัง'!V48+'6.นากลาง'!V48</f>
        <v>0</v>
      </c>
      <c r="W48" s="110">
        <f>+'1.หนองบัวลำภู'!W48+'2.โนนสัง'!W48+'3.ศรีบุญเรือง'!W48+'4.สุวรรณคูหา'!W48+'5.นาวัง'!W48+'6.นากลาง'!W48</f>
        <v>0</v>
      </c>
      <c r="X48" s="110">
        <f>+'1.หนองบัวลำภู'!X48+'2.โนนสัง'!X48+'3.ศรีบุญเรือง'!X48+'4.สุวรรณคูหา'!X48+'5.นาวัง'!X48+'6.นากลาง'!X48</f>
        <v>0</v>
      </c>
      <c r="Y48" s="110">
        <f>+'1.หนองบัวลำภู'!Y48+'2.โนนสัง'!Y48+'3.ศรีบุญเรือง'!Y48+'4.สุวรรณคูหา'!Y48+'5.นาวัง'!Y48+'6.นากลาง'!Y48</f>
        <v>0</v>
      </c>
      <c r="Z48" s="110">
        <f>+'1.หนองบัวลำภู'!Z48+'2.โนนสัง'!Z48+'3.ศรีบุญเรือง'!Z48+'4.สุวรรณคูหา'!Z48+'5.นาวัง'!Z48+'6.นากลาง'!Z48</f>
        <v>0</v>
      </c>
      <c r="AA48" s="110">
        <f>+'1.หนองบัวลำภู'!AA48+'2.โนนสัง'!AA48+'3.ศรีบุญเรือง'!AA48+'4.สุวรรณคูหา'!AA48+'5.นาวัง'!AA48+'6.นากลาง'!AA48</f>
        <v>0</v>
      </c>
      <c r="AB48" s="110">
        <f>+'1.หนองบัวลำภู'!AB48+'2.โนนสัง'!AB48+'3.ศรีบุญเรือง'!AB48+'4.สุวรรณคูหา'!AB48+'5.นาวัง'!AB48+'6.นากลาง'!AB48</f>
        <v>0</v>
      </c>
      <c r="AC48" s="110">
        <f>+'1.หนองบัวลำภู'!AC48+'2.โนนสัง'!AC48+'3.ศรีบุญเรือง'!AC48+'4.สุวรรณคูหา'!AC48+'5.นาวัง'!AC48+'6.นากลาง'!AC48</f>
        <v>0</v>
      </c>
      <c r="AD48" s="110">
        <f t="shared" si="13"/>
        <v>277262.93</v>
      </c>
      <c r="AE48" s="111">
        <f t="shared" si="14"/>
        <v>5.2602355918173505</v>
      </c>
      <c r="AF48" s="110">
        <f t="shared" si="15"/>
        <v>4993659.3540000003</v>
      </c>
      <c r="AG48" s="111">
        <f t="shared" si="16"/>
        <v>94.739764408182651</v>
      </c>
    </row>
    <row r="49" spans="2:33" ht="24" customHeight="1">
      <c r="B49" s="109"/>
      <c r="C49" s="109"/>
      <c r="D49" s="109" t="s">
        <v>134</v>
      </c>
      <c r="E49" s="110">
        <f>+'1.หนองบัวลำภู'!E49+'2.โนนสัง'!E49+'3.ศรีบุญเรือง'!E49+'4.สุวรรณคูหา'!E49+'5.นาวัง'!E49+'6.นากลาง'!E49</f>
        <v>0</v>
      </c>
      <c r="F49" s="110">
        <f>+'1.หนองบัวลำภู'!F49+'2.โนนสัง'!F49+'3.ศรีบุญเรือง'!F49+'4.สุวรรณคูหา'!F49+'5.นาวัง'!F49+'6.นากลาง'!F49</f>
        <v>0</v>
      </c>
      <c r="G49" s="110">
        <f>+'1.หนองบัวลำภู'!G49+'2.โนนสัง'!G49+'3.ศรีบุญเรือง'!G49+'4.สุวรรณคูหา'!G49+'5.นาวัง'!G49+'6.นากลาง'!G49</f>
        <v>0</v>
      </c>
      <c r="H49" s="110">
        <f>+'1.หนองบัวลำภู'!H49+'2.โนนสัง'!H49+'3.ศรีบุญเรือง'!H49+'4.สุวรรณคูหา'!H49+'5.นาวัง'!H49+'6.นากลาง'!H49</f>
        <v>0</v>
      </c>
      <c r="I49" s="110">
        <f>+'1.หนองบัวลำภู'!I49+'2.โนนสัง'!I49+'3.ศรีบุญเรือง'!I49+'4.สุวรรณคูหา'!I49+'5.นาวัง'!I49+'6.นากลาง'!I49</f>
        <v>0</v>
      </c>
      <c r="J49" s="110">
        <f>+'1.หนองบัวลำภู'!J49+'2.โนนสัง'!J49+'3.ศรีบุญเรือง'!J49+'4.สุวรรณคูหา'!J49+'5.นาวัง'!J49+'6.นากลาง'!J49</f>
        <v>0</v>
      </c>
      <c r="K49" s="110">
        <f>+'1.หนองบัวลำภู'!K49+'2.โนนสัง'!K49+'3.ศรีบุญเรือง'!K49+'4.สุวรรณคูหา'!K49+'5.นาวัง'!K49+'6.นากลาง'!K49</f>
        <v>0</v>
      </c>
      <c r="L49" s="110">
        <f>+'1.หนองบัวลำภู'!L49+'2.โนนสัง'!L49+'3.ศรีบุญเรือง'!L49+'4.สุวรรณคูหา'!L49+'5.นาวัง'!L49+'6.นากลาง'!L49</f>
        <v>0</v>
      </c>
      <c r="M49" s="110">
        <f>+'1.หนองบัวลำภู'!M49+'2.โนนสัง'!M49+'3.ศรีบุญเรือง'!M49+'4.สุวรรณคูหา'!M49+'5.นาวัง'!M49+'6.นากลาง'!M49</f>
        <v>0</v>
      </c>
      <c r="N49" s="110">
        <f>+'1.หนองบัวลำภู'!N49+'2.โนนสัง'!N49+'3.ศรีบุญเรือง'!N49+'4.สุวรรณคูหา'!N49+'5.นาวัง'!N49+'6.นากลาง'!N49</f>
        <v>0</v>
      </c>
      <c r="O49" s="110">
        <f>+'1.หนองบัวลำภู'!O49+'2.โนนสัง'!O49+'3.ศรีบุญเรือง'!O49+'4.สุวรรณคูหา'!O49+'5.นาวัง'!O49+'6.นากลาง'!O49</f>
        <v>0</v>
      </c>
      <c r="P49" s="110">
        <f>+'1.หนองบัวลำภู'!P49+'2.โนนสัง'!P49+'3.ศรีบุญเรือง'!P49+'4.สุวรรณคูหา'!P49+'5.นาวัง'!P49+'6.นากลาง'!P49</f>
        <v>0</v>
      </c>
      <c r="Q49" s="110">
        <f>+'1.หนองบัวลำภู'!Q49+'2.โนนสัง'!Q49+'3.ศรีบุญเรือง'!Q49+'4.สุวรรณคูหา'!Q49+'5.นาวัง'!Q49+'6.นากลาง'!Q49</f>
        <v>0</v>
      </c>
      <c r="R49" s="110">
        <f>+'1.หนองบัวลำภู'!R49+'2.โนนสัง'!R49+'3.ศรีบุญเรือง'!R49+'4.สุวรรณคูหา'!R49+'5.นาวัง'!R49+'6.นากลาง'!R49</f>
        <v>0</v>
      </c>
      <c r="S49" s="110">
        <f>+'1.หนองบัวลำภู'!S49+'2.โนนสัง'!S49+'3.ศรีบุญเรือง'!S49+'4.สุวรรณคูหา'!S49+'5.นาวัง'!S49+'6.นากลาง'!S49</f>
        <v>0</v>
      </c>
      <c r="T49" s="110">
        <f>+'1.หนองบัวลำภู'!T49+'2.โนนสัง'!T49+'3.ศรีบุญเรือง'!T49+'4.สุวรรณคูหา'!T49+'5.นาวัง'!T49+'6.นากลาง'!T49</f>
        <v>0</v>
      </c>
      <c r="U49" s="110">
        <f>+'1.หนองบัวลำภู'!U49+'2.โนนสัง'!U49+'3.ศรีบุญเรือง'!U49+'4.สุวรรณคูหา'!U49+'5.นาวัง'!U49+'6.นากลาง'!U49</f>
        <v>0</v>
      </c>
      <c r="V49" s="110">
        <f>+'1.หนองบัวลำภู'!V49+'2.โนนสัง'!V49+'3.ศรีบุญเรือง'!V49+'4.สุวรรณคูหา'!V49+'5.นาวัง'!V49+'6.นากลาง'!V49</f>
        <v>0</v>
      </c>
      <c r="W49" s="110">
        <f>+'1.หนองบัวลำภู'!W49+'2.โนนสัง'!W49+'3.ศรีบุญเรือง'!W49+'4.สุวรรณคูหา'!W49+'5.นาวัง'!W49+'6.นากลาง'!W49</f>
        <v>0</v>
      </c>
      <c r="X49" s="110">
        <f>+'1.หนองบัวลำภู'!X49+'2.โนนสัง'!X49+'3.ศรีบุญเรือง'!X49+'4.สุวรรณคูหา'!X49+'5.นาวัง'!X49+'6.นากลาง'!X49</f>
        <v>0</v>
      </c>
      <c r="Y49" s="110">
        <f>+'1.หนองบัวลำภู'!Y49+'2.โนนสัง'!Y49+'3.ศรีบุญเรือง'!Y49+'4.สุวรรณคูหา'!Y49+'5.นาวัง'!Y49+'6.นากลาง'!Y49</f>
        <v>0</v>
      </c>
      <c r="Z49" s="110">
        <f>+'1.หนองบัวลำภู'!Z49+'2.โนนสัง'!Z49+'3.ศรีบุญเรือง'!Z49+'4.สุวรรณคูหา'!Z49+'5.นาวัง'!Z49+'6.นากลาง'!Z49</f>
        <v>0</v>
      </c>
      <c r="AA49" s="110">
        <f>+'1.หนองบัวลำภู'!AA49+'2.โนนสัง'!AA49+'3.ศรีบุญเรือง'!AA49+'4.สุวรรณคูหา'!AA49+'5.นาวัง'!AA49+'6.นากลาง'!AA49</f>
        <v>0</v>
      </c>
      <c r="AB49" s="110">
        <f>+'1.หนองบัวลำภู'!AB49+'2.โนนสัง'!AB49+'3.ศรีบุญเรือง'!AB49+'4.สุวรรณคูหา'!AB49+'5.นาวัง'!AB49+'6.นากลาง'!AB49</f>
        <v>0</v>
      </c>
      <c r="AC49" s="110">
        <f>+'1.หนองบัวลำภู'!AC49+'2.โนนสัง'!AC49+'3.ศรีบุญเรือง'!AC49+'4.สุวรรณคูหา'!AC49+'5.นาวัง'!AC49+'6.นากลาง'!AC49</f>
        <v>0</v>
      </c>
      <c r="AD49" s="110">
        <f t="shared" si="13"/>
        <v>0</v>
      </c>
      <c r="AE49" s="111" t="e">
        <f t="shared" si="14"/>
        <v>#DIV/0!</v>
      </c>
      <c r="AF49" s="110">
        <f t="shared" si="15"/>
        <v>0</v>
      </c>
      <c r="AG49" s="111" t="e">
        <f t="shared" si="16"/>
        <v>#DIV/0!</v>
      </c>
    </row>
    <row r="50" spans="2:33" ht="24" customHeight="1">
      <c r="B50" s="109"/>
      <c r="C50" s="109"/>
      <c r="D50" s="109" t="s">
        <v>63</v>
      </c>
      <c r="E50" s="110">
        <f>+'1.หนองบัวลำภู'!E50+'2.โนนสัง'!E50+'3.ศรีบุญเรือง'!E50+'4.สุวรรณคูหา'!E50+'5.นาวัง'!E50+'6.นากลาง'!E50</f>
        <v>66236158.100000001</v>
      </c>
      <c r="F50" s="110">
        <f>+'1.หนองบัวลำภู'!F50+'2.โนนสัง'!F50+'3.ศรีบุญเรือง'!F50+'4.สุวรรณคูหา'!F50+'5.นาวัง'!F50+'6.นากลาง'!F50</f>
        <v>5763208.6600000001</v>
      </c>
      <c r="G50" s="110">
        <f>+'1.หนองบัวลำภู'!G50+'2.โนนสัง'!G50+'3.ศรีบุญเรือง'!G50+'4.สุวรรณคูหา'!G50+'5.นาวัง'!G50+'6.นากลาง'!G50</f>
        <v>0</v>
      </c>
      <c r="H50" s="110">
        <f>+'1.หนองบัวลำภู'!H50+'2.โนนสัง'!H50+'3.ศรีบุญเรือง'!H50+'4.สุวรรณคูหา'!H50+'5.นาวัง'!H50+'6.นากลาง'!H50</f>
        <v>0</v>
      </c>
      <c r="I50" s="110">
        <f>+'1.หนองบัวลำภู'!I50+'2.โนนสัง'!I50+'3.ศรีบุญเรือง'!I50+'4.สุวรรณคูหา'!I50+'5.นาวัง'!I50+'6.นากลาง'!I50</f>
        <v>0</v>
      </c>
      <c r="J50" s="110">
        <f>+'1.หนองบัวลำภู'!J50+'2.โนนสัง'!J50+'3.ศรีบุญเรือง'!J50+'4.สุวรรณคูหา'!J50+'5.นาวัง'!J50+'6.นากลาง'!J50</f>
        <v>0</v>
      </c>
      <c r="K50" s="110">
        <f>+'1.หนองบัวลำภู'!K50+'2.โนนสัง'!K50+'3.ศรีบุญเรือง'!K50+'4.สุวรรณคูหา'!K50+'5.นาวัง'!K50+'6.นากลาง'!K50</f>
        <v>0</v>
      </c>
      <c r="L50" s="110">
        <f>+'1.หนองบัวลำภู'!L50+'2.โนนสัง'!L50+'3.ศรีบุญเรือง'!L50+'4.สุวรรณคูหา'!L50+'5.นาวัง'!L50+'6.นากลาง'!L50</f>
        <v>0</v>
      </c>
      <c r="M50" s="110">
        <f>+'1.หนองบัวลำภู'!M50+'2.โนนสัง'!M50+'3.ศรีบุญเรือง'!M50+'4.สุวรรณคูหา'!M50+'5.นาวัง'!M50+'6.นากลาง'!M50</f>
        <v>0</v>
      </c>
      <c r="N50" s="110">
        <f>+'1.หนองบัวลำภู'!N50+'2.โนนสัง'!N50+'3.ศรีบุญเรือง'!N50+'4.สุวรรณคูหา'!N50+'5.นาวัง'!N50+'6.นากลาง'!N50</f>
        <v>0</v>
      </c>
      <c r="O50" s="110">
        <f>+'1.หนองบัวลำภู'!O50+'2.โนนสัง'!O50+'3.ศรีบุญเรือง'!O50+'4.สุวรรณคูหา'!O50+'5.นาวัง'!O50+'6.นากลาง'!O50</f>
        <v>0</v>
      </c>
      <c r="P50" s="110">
        <f>+'1.หนองบัวลำภู'!P50+'2.โนนสัง'!P50+'3.ศรีบุญเรือง'!P50+'4.สุวรรณคูหา'!P50+'5.นาวัง'!P50+'6.นากลาง'!P50</f>
        <v>0</v>
      </c>
      <c r="Q50" s="110">
        <f>+'1.หนองบัวลำภู'!Q50+'2.โนนสัง'!Q50+'3.ศรีบุญเรือง'!Q50+'4.สุวรรณคูหา'!Q50+'5.นาวัง'!Q50+'6.นากลาง'!Q50</f>
        <v>0</v>
      </c>
      <c r="R50" s="110">
        <f>+'1.หนองบัวลำภู'!R50+'2.โนนสัง'!R50+'3.ศรีบุญเรือง'!R50+'4.สุวรรณคูหา'!R50+'5.นาวัง'!R50+'6.นากลาง'!R50</f>
        <v>0</v>
      </c>
      <c r="S50" s="110">
        <f>+'1.หนองบัวลำภู'!S50+'2.โนนสัง'!S50+'3.ศรีบุญเรือง'!S50+'4.สุวรรณคูหา'!S50+'5.นาวัง'!S50+'6.นากลาง'!S50</f>
        <v>0</v>
      </c>
      <c r="T50" s="110">
        <f>+'1.หนองบัวลำภู'!T50+'2.โนนสัง'!T50+'3.ศรีบุญเรือง'!T50+'4.สุวรรณคูหา'!T50+'5.นาวัง'!T50+'6.นากลาง'!T50</f>
        <v>0</v>
      </c>
      <c r="U50" s="110">
        <f>+'1.หนองบัวลำภู'!U50+'2.โนนสัง'!U50+'3.ศรีบุญเรือง'!U50+'4.สุวรรณคูหา'!U50+'5.นาวัง'!U50+'6.นากลาง'!U50</f>
        <v>0</v>
      </c>
      <c r="V50" s="110">
        <f>+'1.หนองบัวลำภู'!V50+'2.โนนสัง'!V50+'3.ศรีบุญเรือง'!V50+'4.สุวรรณคูหา'!V50+'5.นาวัง'!V50+'6.นากลาง'!V50</f>
        <v>0</v>
      </c>
      <c r="W50" s="110">
        <f>+'1.หนองบัวลำภู'!W50+'2.โนนสัง'!W50+'3.ศรีบุญเรือง'!W50+'4.สุวรรณคูหา'!W50+'5.นาวัง'!W50+'6.นากลาง'!W50</f>
        <v>0</v>
      </c>
      <c r="X50" s="110">
        <f>+'1.หนองบัวลำภู'!X50+'2.โนนสัง'!X50+'3.ศรีบุญเรือง'!X50+'4.สุวรรณคูหา'!X50+'5.นาวัง'!X50+'6.นากลาง'!X50</f>
        <v>0</v>
      </c>
      <c r="Y50" s="110">
        <f>+'1.หนองบัวลำภู'!Y50+'2.โนนสัง'!Y50+'3.ศรีบุญเรือง'!Y50+'4.สุวรรณคูหา'!Y50+'5.นาวัง'!Y50+'6.นากลาง'!Y50</f>
        <v>0</v>
      </c>
      <c r="Z50" s="110">
        <f>+'1.หนองบัวลำภู'!Z50+'2.โนนสัง'!Z50+'3.ศรีบุญเรือง'!Z50+'4.สุวรรณคูหา'!Z50+'5.นาวัง'!Z50+'6.นากลาง'!Z50</f>
        <v>0</v>
      </c>
      <c r="AA50" s="110">
        <f>+'1.หนองบัวลำภู'!AA50+'2.โนนสัง'!AA50+'3.ศรีบุญเรือง'!AA50+'4.สุวรรณคูหา'!AA50+'5.นาวัง'!AA50+'6.นากลาง'!AA50</f>
        <v>0</v>
      </c>
      <c r="AB50" s="110">
        <f>+'1.หนองบัวลำภู'!AB50+'2.โนนสัง'!AB50+'3.ศรีบุญเรือง'!AB50+'4.สุวรรณคูหา'!AB50+'5.นาวัง'!AB50+'6.นากลาง'!AB50</f>
        <v>0</v>
      </c>
      <c r="AC50" s="110">
        <f>+'1.หนองบัวลำภู'!AC50+'2.โนนสัง'!AC50+'3.ศรีบุญเรือง'!AC50+'4.สุวรรณคูหา'!AC50+'5.นาวัง'!AC50+'6.นากลาง'!AC50</f>
        <v>0</v>
      </c>
      <c r="AD50" s="110">
        <f t="shared" si="13"/>
        <v>5763208.6600000001</v>
      </c>
      <c r="AE50" s="111">
        <f t="shared" si="14"/>
        <v>8.7010008208794343</v>
      </c>
      <c r="AF50" s="110">
        <f t="shared" si="15"/>
        <v>60472949.439999998</v>
      </c>
      <c r="AG50" s="111">
        <f t="shared" si="16"/>
        <v>91.298999179120557</v>
      </c>
    </row>
    <row r="51" spans="2:33" ht="24" customHeight="1">
      <c r="B51" s="109"/>
      <c r="C51" s="109"/>
      <c r="D51" s="109" t="s">
        <v>65</v>
      </c>
      <c r="E51" s="110">
        <f>+'1.หนองบัวลำภู'!E51+'2.โนนสัง'!E51+'3.ศรีบุญเรือง'!E51+'4.สุวรรณคูหา'!E51+'5.นาวัง'!E51+'6.นากลาง'!E51</f>
        <v>39420984.359999999</v>
      </c>
      <c r="F51" s="110">
        <f>+'1.หนองบัวลำภู'!F51+'2.โนนสัง'!F51+'3.ศรีบุญเรือง'!F51+'4.สุวรรณคูหา'!F51+'5.นาวัง'!F51+'6.นากลาง'!F51</f>
        <v>3796923.75</v>
      </c>
      <c r="G51" s="110">
        <f>+'1.หนองบัวลำภู'!G51+'2.โนนสัง'!G51+'3.ศรีบุญเรือง'!G51+'4.สุวรรณคูหา'!G51+'5.นาวัง'!G51+'6.นากลาง'!G51</f>
        <v>0</v>
      </c>
      <c r="H51" s="110">
        <f>+'1.หนองบัวลำภู'!H51+'2.โนนสัง'!H51+'3.ศรีบุญเรือง'!H51+'4.สุวรรณคูหา'!H51+'5.นาวัง'!H51+'6.นากลาง'!H51</f>
        <v>0</v>
      </c>
      <c r="I51" s="110">
        <f>+'1.หนองบัวลำภู'!I51+'2.โนนสัง'!I51+'3.ศรีบุญเรือง'!I51+'4.สุวรรณคูหา'!I51+'5.นาวัง'!I51+'6.นากลาง'!I51</f>
        <v>0</v>
      </c>
      <c r="J51" s="110">
        <f>+'1.หนองบัวลำภู'!J51+'2.โนนสัง'!J51+'3.ศรีบุญเรือง'!J51+'4.สุวรรณคูหา'!J51+'5.นาวัง'!J51+'6.นากลาง'!J51</f>
        <v>0</v>
      </c>
      <c r="K51" s="110">
        <f>+'1.หนองบัวลำภู'!K51+'2.โนนสัง'!K51+'3.ศรีบุญเรือง'!K51+'4.สุวรรณคูหา'!K51+'5.นาวัง'!K51+'6.นากลาง'!K51</f>
        <v>0</v>
      </c>
      <c r="L51" s="110">
        <f>+'1.หนองบัวลำภู'!L51+'2.โนนสัง'!L51+'3.ศรีบุญเรือง'!L51+'4.สุวรรณคูหา'!L51+'5.นาวัง'!L51+'6.นากลาง'!L51</f>
        <v>0</v>
      </c>
      <c r="M51" s="110">
        <f>+'1.หนองบัวลำภู'!M51+'2.โนนสัง'!M51+'3.ศรีบุญเรือง'!M51+'4.สุวรรณคูหา'!M51+'5.นาวัง'!M51+'6.นากลาง'!M51</f>
        <v>0</v>
      </c>
      <c r="N51" s="110">
        <f>+'1.หนองบัวลำภู'!N51+'2.โนนสัง'!N51+'3.ศรีบุญเรือง'!N51+'4.สุวรรณคูหา'!N51+'5.นาวัง'!N51+'6.นากลาง'!N51</f>
        <v>0</v>
      </c>
      <c r="O51" s="110">
        <f>+'1.หนองบัวลำภู'!O51+'2.โนนสัง'!O51+'3.ศรีบุญเรือง'!O51+'4.สุวรรณคูหา'!O51+'5.นาวัง'!O51+'6.นากลาง'!O51</f>
        <v>0</v>
      </c>
      <c r="P51" s="110">
        <f>+'1.หนองบัวลำภู'!P51+'2.โนนสัง'!P51+'3.ศรีบุญเรือง'!P51+'4.สุวรรณคูหา'!P51+'5.นาวัง'!P51+'6.นากลาง'!P51</f>
        <v>0</v>
      </c>
      <c r="Q51" s="110">
        <f>+'1.หนองบัวลำภู'!Q51+'2.โนนสัง'!Q51+'3.ศรีบุญเรือง'!Q51+'4.สุวรรณคูหา'!Q51+'5.นาวัง'!Q51+'6.นากลาง'!Q51</f>
        <v>0</v>
      </c>
      <c r="R51" s="110">
        <f>+'1.หนองบัวลำภู'!R51+'2.โนนสัง'!R51+'3.ศรีบุญเรือง'!R51+'4.สุวรรณคูหา'!R51+'5.นาวัง'!R51+'6.นากลาง'!R51</f>
        <v>0</v>
      </c>
      <c r="S51" s="110">
        <f>+'1.หนองบัวลำภู'!S51+'2.โนนสัง'!S51+'3.ศรีบุญเรือง'!S51+'4.สุวรรณคูหา'!S51+'5.นาวัง'!S51+'6.นากลาง'!S51</f>
        <v>0</v>
      </c>
      <c r="T51" s="110">
        <f>+'1.หนองบัวลำภู'!T51+'2.โนนสัง'!T51+'3.ศรีบุญเรือง'!T51+'4.สุวรรณคูหา'!T51+'5.นาวัง'!T51+'6.นากลาง'!T51</f>
        <v>0</v>
      </c>
      <c r="U51" s="110">
        <f>+'1.หนองบัวลำภู'!U51+'2.โนนสัง'!U51+'3.ศรีบุญเรือง'!U51+'4.สุวรรณคูหา'!U51+'5.นาวัง'!U51+'6.นากลาง'!U51</f>
        <v>0</v>
      </c>
      <c r="V51" s="110">
        <f>+'1.หนองบัวลำภู'!V51+'2.โนนสัง'!V51+'3.ศรีบุญเรือง'!V51+'4.สุวรรณคูหา'!V51+'5.นาวัง'!V51+'6.นากลาง'!V51</f>
        <v>0</v>
      </c>
      <c r="W51" s="110">
        <f>+'1.หนองบัวลำภู'!W51+'2.โนนสัง'!W51+'3.ศรีบุญเรือง'!W51+'4.สุวรรณคูหา'!W51+'5.นาวัง'!W51+'6.นากลาง'!W51</f>
        <v>0</v>
      </c>
      <c r="X51" s="110">
        <f>+'1.หนองบัวลำภู'!X51+'2.โนนสัง'!X51+'3.ศรีบุญเรือง'!X51+'4.สุวรรณคูหา'!X51+'5.นาวัง'!X51+'6.นากลาง'!X51</f>
        <v>0</v>
      </c>
      <c r="Y51" s="110">
        <f>+'1.หนองบัวลำภู'!Y51+'2.โนนสัง'!Y51+'3.ศรีบุญเรือง'!Y51+'4.สุวรรณคูหา'!Y51+'5.นาวัง'!Y51+'6.นากลาง'!Y51</f>
        <v>0</v>
      </c>
      <c r="Z51" s="110">
        <f>+'1.หนองบัวลำภู'!Z51+'2.โนนสัง'!Z51+'3.ศรีบุญเรือง'!Z51+'4.สุวรรณคูหา'!Z51+'5.นาวัง'!Z51+'6.นากลาง'!Z51</f>
        <v>0</v>
      </c>
      <c r="AA51" s="110">
        <f>+'1.หนองบัวลำภู'!AA51+'2.โนนสัง'!AA51+'3.ศรีบุญเรือง'!AA51+'4.สุวรรณคูหา'!AA51+'5.นาวัง'!AA51+'6.นากลาง'!AA51</f>
        <v>0</v>
      </c>
      <c r="AB51" s="110">
        <f>+'1.หนองบัวลำภู'!AB51+'2.โนนสัง'!AB51+'3.ศรีบุญเรือง'!AB51+'4.สุวรรณคูหา'!AB51+'5.นาวัง'!AB51+'6.นากลาง'!AB51</f>
        <v>0</v>
      </c>
      <c r="AC51" s="110">
        <f>+'1.หนองบัวลำภู'!AC51+'2.โนนสัง'!AC51+'3.ศรีบุญเรือง'!AC51+'4.สุวรรณคูหา'!AC51+'5.นาวัง'!AC51+'6.นากลาง'!AC51</f>
        <v>0</v>
      </c>
      <c r="AD51" s="110">
        <f t="shared" si="13"/>
        <v>3796923.75</v>
      </c>
      <c r="AE51" s="111">
        <f t="shared" si="14"/>
        <v>9.6317324684887708</v>
      </c>
      <c r="AF51" s="110">
        <f t="shared" si="15"/>
        <v>35624060.609999999</v>
      </c>
      <c r="AG51" s="111">
        <f t="shared" si="16"/>
        <v>90.368267531511236</v>
      </c>
    </row>
    <row r="52" spans="2:33" ht="24" customHeight="1">
      <c r="B52" s="109"/>
      <c r="C52" s="109"/>
      <c r="D52" s="109" t="s">
        <v>67</v>
      </c>
      <c r="E52" s="110">
        <f>+'1.หนองบัวลำภู'!E52+'2.โนนสัง'!E52+'3.ศรีบุญเรือง'!E52+'4.สุวรรณคูหา'!E52+'5.นาวัง'!E52+'6.นากลาง'!E52</f>
        <v>148764880.61000001</v>
      </c>
      <c r="F52" s="110">
        <f>+'1.หนองบัวลำภู'!F52+'2.โนนสัง'!F52+'3.ศรีบุญเรือง'!F52+'4.สุวรรณคูหา'!F52+'5.นาวัง'!F52+'6.นากลาง'!F52</f>
        <v>10523515.960000001</v>
      </c>
      <c r="G52" s="110">
        <f>+'1.หนองบัวลำภู'!G52+'2.โนนสัง'!G52+'3.ศรีบุญเรือง'!G52+'4.สุวรรณคูหา'!G52+'5.นาวัง'!G52+'6.นากลาง'!G52</f>
        <v>21095</v>
      </c>
      <c r="H52" s="110">
        <f>+'1.หนองบัวลำภู'!H52+'2.โนนสัง'!H52+'3.ศรีบุญเรือง'!H52+'4.สุวรรณคูหา'!H52+'5.นาวัง'!H52+'6.นากลาง'!H52</f>
        <v>0</v>
      </c>
      <c r="I52" s="110">
        <f>+'1.หนองบัวลำภู'!I52+'2.โนนสัง'!I52+'3.ศรีบุญเรือง'!I52+'4.สุวรรณคูหา'!I52+'5.นาวัง'!I52+'6.นากลาง'!I52</f>
        <v>0</v>
      </c>
      <c r="J52" s="110">
        <f>+'1.หนองบัวลำภู'!J52+'2.โนนสัง'!J52+'3.ศรีบุญเรือง'!J52+'4.สุวรรณคูหา'!J52+'5.นาวัง'!J52+'6.นากลาง'!J52</f>
        <v>0</v>
      </c>
      <c r="K52" s="110">
        <f>+'1.หนองบัวลำภู'!K52+'2.โนนสัง'!K52+'3.ศรีบุญเรือง'!K52+'4.สุวรรณคูหา'!K52+'5.นาวัง'!K52+'6.นากลาง'!K52</f>
        <v>0</v>
      </c>
      <c r="L52" s="110">
        <f>+'1.หนองบัวลำภู'!L52+'2.โนนสัง'!L52+'3.ศรีบุญเรือง'!L52+'4.สุวรรณคูหา'!L52+'5.นาวัง'!L52+'6.นากลาง'!L52</f>
        <v>0</v>
      </c>
      <c r="M52" s="110">
        <f>+'1.หนองบัวลำภู'!M52+'2.โนนสัง'!M52+'3.ศรีบุญเรือง'!M52+'4.สุวรรณคูหา'!M52+'5.นาวัง'!M52+'6.นากลาง'!M52</f>
        <v>0</v>
      </c>
      <c r="N52" s="110">
        <f>+'1.หนองบัวลำภู'!N52+'2.โนนสัง'!N52+'3.ศรีบุญเรือง'!N52+'4.สุวรรณคูหา'!N52+'5.นาวัง'!N52+'6.นากลาง'!N52</f>
        <v>0</v>
      </c>
      <c r="O52" s="110">
        <f>+'1.หนองบัวลำภู'!O52+'2.โนนสัง'!O52+'3.ศรีบุญเรือง'!O52+'4.สุวรรณคูหา'!O52+'5.นาวัง'!O52+'6.นากลาง'!O52</f>
        <v>0</v>
      </c>
      <c r="P52" s="110">
        <f>+'1.หนองบัวลำภู'!P52+'2.โนนสัง'!P52+'3.ศรีบุญเรือง'!P52+'4.สุวรรณคูหา'!P52+'5.นาวัง'!P52+'6.นากลาง'!P52</f>
        <v>0</v>
      </c>
      <c r="Q52" s="110">
        <f>+'1.หนองบัวลำภู'!Q52+'2.โนนสัง'!Q52+'3.ศรีบุญเรือง'!Q52+'4.สุวรรณคูหา'!Q52+'5.นาวัง'!Q52+'6.นากลาง'!Q52</f>
        <v>0</v>
      </c>
      <c r="R52" s="110">
        <f>+'1.หนองบัวลำภู'!R52+'2.โนนสัง'!R52+'3.ศรีบุญเรือง'!R52+'4.สุวรรณคูหา'!R52+'5.นาวัง'!R52+'6.นากลาง'!R52</f>
        <v>0</v>
      </c>
      <c r="S52" s="110">
        <f>+'1.หนองบัวลำภู'!S52+'2.โนนสัง'!S52+'3.ศรีบุญเรือง'!S52+'4.สุวรรณคูหา'!S52+'5.นาวัง'!S52+'6.นากลาง'!S52</f>
        <v>0</v>
      </c>
      <c r="T52" s="110">
        <f>+'1.หนองบัวลำภู'!T52+'2.โนนสัง'!T52+'3.ศรีบุญเรือง'!T52+'4.สุวรรณคูหา'!T52+'5.นาวัง'!T52+'6.นากลาง'!T52</f>
        <v>0</v>
      </c>
      <c r="U52" s="110">
        <f>+'1.หนองบัวลำภู'!U52+'2.โนนสัง'!U52+'3.ศรีบุญเรือง'!U52+'4.สุวรรณคูหา'!U52+'5.นาวัง'!U52+'6.นากลาง'!U52</f>
        <v>0</v>
      </c>
      <c r="V52" s="110">
        <f>+'1.หนองบัวลำภู'!V52+'2.โนนสัง'!V52+'3.ศรีบุญเรือง'!V52+'4.สุวรรณคูหา'!V52+'5.นาวัง'!V52+'6.นากลาง'!V52</f>
        <v>0</v>
      </c>
      <c r="W52" s="110">
        <f>+'1.หนองบัวลำภู'!W52+'2.โนนสัง'!W52+'3.ศรีบุญเรือง'!W52+'4.สุวรรณคูหา'!W52+'5.นาวัง'!W52+'6.นากลาง'!W52</f>
        <v>0</v>
      </c>
      <c r="X52" s="110">
        <f>+'1.หนองบัวลำภู'!X52+'2.โนนสัง'!X52+'3.ศรีบุญเรือง'!X52+'4.สุวรรณคูหา'!X52+'5.นาวัง'!X52+'6.นากลาง'!X52</f>
        <v>0</v>
      </c>
      <c r="Y52" s="110">
        <f>+'1.หนองบัวลำภู'!Y52+'2.โนนสัง'!Y52+'3.ศรีบุญเรือง'!Y52+'4.สุวรรณคูหา'!Y52+'5.นาวัง'!Y52+'6.นากลาง'!Y52</f>
        <v>0</v>
      </c>
      <c r="Z52" s="110">
        <f>+'1.หนองบัวลำภู'!Z52+'2.โนนสัง'!Z52+'3.ศรีบุญเรือง'!Z52+'4.สุวรรณคูหา'!Z52+'5.นาวัง'!Z52+'6.นากลาง'!Z52</f>
        <v>0</v>
      </c>
      <c r="AA52" s="110">
        <f>+'1.หนองบัวลำภู'!AA52+'2.โนนสัง'!AA52+'3.ศรีบุญเรือง'!AA52+'4.สุวรรณคูหา'!AA52+'5.นาวัง'!AA52+'6.นากลาง'!AA52</f>
        <v>0</v>
      </c>
      <c r="AB52" s="110">
        <f>+'1.หนองบัวลำภู'!AB52+'2.โนนสัง'!AB52+'3.ศรีบุญเรือง'!AB52+'4.สุวรรณคูหา'!AB52+'5.นาวัง'!AB52+'6.นากลาง'!AB52</f>
        <v>0</v>
      </c>
      <c r="AC52" s="110">
        <f>+'1.หนองบัวลำภู'!AC52+'2.โนนสัง'!AC52+'3.ศรีบุญเรือง'!AC52+'4.สุวรรณคูหา'!AC52+'5.นาวัง'!AC52+'6.นากลาง'!AC52</f>
        <v>0</v>
      </c>
      <c r="AD52" s="110">
        <f t="shared" si="13"/>
        <v>10544610.960000001</v>
      </c>
      <c r="AE52" s="111">
        <f t="shared" si="14"/>
        <v>7.0881050129321919</v>
      </c>
      <c r="AF52" s="110">
        <f t="shared" si="15"/>
        <v>138220269.65000001</v>
      </c>
      <c r="AG52" s="111">
        <f t="shared" si="16"/>
        <v>92.911894987067797</v>
      </c>
    </row>
    <row r="53" spans="2:33" ht="24" customHeight="1">
      <c r="B53" s="109"/>
      <c r="C53" s="109"/>
      <c r="D53" s="109" t="s">
        <v>135</v>
      </c>
      <c r="E53" s="110">
        <f>+'1.หนองบัวลำภู'!E53+'2.โนนสัง'!E53+'3.ศรีบุญเรือง'!E53+'4.สุวรรณคูหา'!E53+'5.นาวัง'!E53+'6.นากลาง'!E53</f>
        <v>26004300</v>
      </c>
      <c r="F53" s="110">
        <f>+'1.หนองบัวลำภู'!F53+'2.โนนสัง'!F53+'3.ศรีบุญเรือง'!F53+'4.สุวรรณคูหา'!F53+'5.นาวัง'!F53+'6.นากลาง'!F53</f>
        <v>2747317.4899999998</v>
      </c>
      <c r="G53" s="110">
        <f>+'1.หนองบัวลำภู'!G53+'2.โนนสัง'!G53+'3.ศรีบุญเรือง'!G53+'4.สุวรรณคูหา'!G53+'5.นาวัง'!G53+'6.นากลาง'!G53</f>
        <v>0</v>
      </c>
      <c r="H53" s="110">
        <f>+'1.หนองบัวลำภู'!H53+'2.โนนสัง'!H53+'3.ศรีบุญเรือง'!H53+'4.สุวรรณคูหา'!H53+'5.นาวัง'!H53+'6.นากลาง'!H53</f>
        <v>0</v>
      </c>
      <c r="I53" s="110">
        <f>+'1.หนองบัวลำภู'!I53+'2.โนนสัง'!I53+'3.ศรีบุญเรือง'!I53+'4.สุวรรณคูหา'!I53+'5.นาวัง'!I53+'6.นากลาง'!I53</f>
        <v>0</v>
      </c>
      <c r="J53" s="110">
        <f>+'1.หนองบัวลำภู'!J53+'2.โนนสัง'!J53+'3.ศรีบุญเรือง'!J53+'4.สุวรรณคูหา'!J53+'5.นาวัง'!J53+'6.นากลาง'!J53</f>
        <v>0</v>
      </c>
      <c r="K53" s="110">
        <f>+'1.หนองบัวลำภู'!K53+'2.โนนสัง'!K53+'3.ศรีบุญเรือง'!K53+'4.สุวรรณคูหา'!K53+'5.นาวัง'!K53+'6.นากลาง'!K53</f>
        <v>0</v>
      </c>
      <c r="L53" s="110">
        <f>+'1.หนองบัวลำภู'!L53+'2.โนนสัง'!L53+'3.ศรีบุญเรือง'!L53+'4.สุวรรณคูหา'!L53+'5.นาวัง'!L53+'6.นากลาง'!L53</f>
        <v>0</v>
      </c>
      <c r="M53" s="110">
        <f>+'1.หนองบัวลำภู'!M53+'2.โนนสัง'!M53+'3.ศรีบุญเรือง'!M53+'4.สุวรรณคูหา'!M53+'5.นาวัง'!M53+'6.นากลาง'!M53</f>
        <v>0</v>
      </c>
      <c r="N53" s="110">
        <f>+'1.หนองบัวลำภู'!N53+'2.โนนสัง'!N53+'3.ศรีบุญเรือง'!N53+'4.สุวรรณคูหา'!N53+'5.นาวัง'!N53+'6.นากลาง'!N53</f>
        <v>0</v>
      </c>
      <c r="O53" s="110">
        <f>+'1.หนองบัวลำภู'!O53+'2.โนนสัง'!O53+'3.ศรีบุญเรือง'!O53+'4.สุวรรณคูหา'!O53+'5.นาวัง'!O53+'6.นากลาง'!O53</f>
        <v>0</v>
      </c>
      <c r="P53" s="110">
        <f>+'1.หนองบัวลำภู'!P53+'2.โนนสัง'!P53+'3.ศรีบุญเรือง'!P53+'4.สุวรรณคูหา'!P53+'5.นาวัง'!P53+'6.นากลาง'!P53</f>
        <v>0</v>
      </c>
      <c r="Q53" s="110">
        <f>+'1.หนองบัวลำภู'!Q53+'2.โนนสัง'!Q53+'3.ศรีบุญเรือง'!Q53+'4.สุวรรณคูหา'!Q53+'5.นาวัง'!Q53+'6.นากลาง'!Q53</f>
        <v>0</v>
      </c>
      <c r="R53" s="110">
        <f>+'1.หนองบัวลำภู'!R53+'2.โนนสัง'!R53+'3.ศรีบุญเรือง'!R53+'4.สุวรรณคูหา'!R53+'5.นาวัง'!R53+'6.นากลาง'!R53</f>
        <v>0</v>
      </c>
      <c r="S53" s="110">
        <f>+'1.หนองบัวลำภู'!S53+'2.โนนสัง'!S53+'3.ศรีบุญเรือง'!S53+'4.สุวรรณคูหา'!S53+'5.นาวัง'!S53+'6.นากลาง'!S53</f>
        <v>0</v>
      </c>
      <c r="T53" s="110">
        <f>+'1.หนองบัวลำภู'!T53+'2.โนนสัง'!T53+'3.ศรีบุญเรือง'!T53+'4.สุวรรณคูหา'!T53+'5.นาวัง'!T53+'6.นากลาง'!T53</f>
        <v>0</v>
      </c>
      <c r="U53" s="110">
        <f>+'1.หนองบัวลำภู'!U53+'2.โนนสัง'!U53+'3.ศรีบุญเรือง'!U53+'4.สุวรรณคูหา'!U53+'5.นาวัง'!U53+'6.นากลาง'!U53</f>
        <v>0</v>
      </c>
      <c r="V53" s="110">
        <f>+'1.หนองบัวลำภู'!V53+'2.โนนสัง'!V53+'3.ศรีบุญเรือง'!V53+'4.สุวรรณคูหา'!V53+'5.นาวัง'!V53+'6.นากลาง'!V53</f>
        <v>0</v>
      </c>
      <c r="W53" s="110">
        <f>+'1.หนองบัวลำภู'!W53+'2.โนนสัง'!W53+'3.ศรีบุญเรือง'!W53+'4.สุวรรณคูหา'!W53+'5.นาวัง'!W53+'6.นากลาง'!W53</f>
        <v>0</v>
      </c>
      <c r="X53" s="110">
        <f>+'1.หนองบัวลำภู'!X53+'2.โนนสัง'!X53+'3.ศรีบุญเรือง'!X53+'4.สุวรรณคูหา'!X53+'5.นาวัง'!X53+'6.นากลาง'!X53</f>
        <v>0</v>
      </c>
      <c r="Y53" s="110">
        <f>+'1.หนองบัวลำภู'!Y53+'2.โนนสัง'!Y53+'3.ศรีบุญเรือง'!Y53+'4.สุวรรณคูหา'!Y53+'5.นาวัง'!Y53+'6.นากลาง'!Y53</f>
        <v>0</v>
      </c>
      <c r="Z53" s="110">
        <f>+'1.หนองบัวลำภู'!Z53+'2.โนนสัง'!Z53+'3.ศรีบุญเรือง'!Z53+'4.สุวรรณคูหา'!Z53+'5.นาวัง'!Z53+'6.นากลาง'!Z53</f>
        <v>0</v>
      </c>
      <c r="AA53" s="110">
        <f>+'1.หนองบัวลำภู'!AA53+'2.โนนสัง'!AA53+'3.ศรีบุญเรือง'!AA53+'4.สุวรรณคูหา'!AA53+'5.นาวัง'!AA53+'6.นากลาง'!AA53</f>
        <v>0</v>
      </c>
      <c r="AB53" s="110">
        <f>+'1.หนองบัวลำภู'!AB53+'2.โนนสัง'!AB53+'3.ศรีบุญเรือง'!AB53+'4.สุวรรณคูหา'!AB53+'5.นาวัง'!AB53+'6.นากลาง'!AB53</f>
        <v>0</v>
      </c>
      <c r="AC53" s="110">
        <f>+'1.หนองบัวลำภู'!AC53+'2.โนนสัง'!AC53+'3.ศรีบุญเรือง'!AC53+'4.สุวรรณคูหา'!AC53+'5.นาวัง'!AC53+'6.นากลาง'!AC53</f>
        <v>0</v>
      </c>
      <c r="AD53" s="110">
        <f t="shared" si="13"/>
        <v>2747317.4899999998</v>
      </c>
      <c r="AE53" s="111">
        <f t="shared" si="14"/>
        <v>10.564858465715286</v>
      </c>
      <c r="AF53" s="110">
        <f t="shared" si="15"/>
        <v>23256982.510000002</v>
      </c>
      <c r="AG53" s="111">
        <f t="shared" si="16"/>
        <v>89.43514153428471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f>+'1.หนองบัวลำภู'!E56+'2.โนนสัง'!E56+'3.ศรีบุญเรือง'!E56+'4.สุวรรณคูหา'!E56+'5.นาวัง'!E56+'6.นากลาง'!E56</f>
        <v>34045080.210000001</v>
      </c>
      <c r="F56" s="110">
        <f>+'1.หนองบัวลำภู'!F56+'2.โนนสัง'!F56+'3.ศรีบุญเรือง'!F56+'4.สุวรรณคูหา'!F56+'5.นาวัง'!F56+'6.นากลาง'!F56</f>
        <v>3090722.44</v>
      </c>
      <c r="G56" s="110">
        <f>+'1.หนองบัวลำภู'!G56+'2.โนนสัง'!G56+'3.ศรีบุญเรือง'!G56+'4.สุวรรณคูหา'!G56+'5.นาวัง'!G56+'6.นากลาง'!G56</f>
        <v>0</v>
      </c>
      <c r="H56" s="110">
        <f>+'1.หนองบัวลำภู'!H56+'2.โนนสัง'!H56+'3.ศรีบุญเรือง'!H56+'4.สุวรรณคูหา'!H56+'5.นาวัง'!H56+'6.นากลาง'!H56</f>
        <v>0</v>
      </c>
      <c r="I56" s="110">
        <f>+'1.หนองบัวลำภู'!I56+'2.โนนสัง'!I56+'3.ศรีบุญเรือง'!I56+'4.สุวรรณคูหา'!I56+'5.นาวัง'!I56+'6.นากลาง'!I56</f>
        <v>0</v>
      </c>
      <c r="J56" s="110">
        <f>+'1.หนองบัวลำภู'!J56+'2.โนนสัง'!J56+'3.ศรีบุญเรือง'!J56+'4.สุวรรณคูหา'!J56+'5.นาวัง'!J56+'6.นากลาง'!J56</f>
        <v>0</v>
      </c>
      <c r="K56" s="110">
        <f>+'1.หนองบัวลำภู'!K56+'2.โนนสัง'!K56+'3.ศรีบุญเรือง'!K56+'4.สุวรรณคูหา'!K56+'5.นาวัง'!K56+'6.นากลาง'!K56</f>
        <v>0</v>
      </c>
      <c r="L56" s="110">
        <f>+'1.หนองบัวลำภู'!L56+'2.โนนสัง'!L56+'3.ศรีบุญเรือง'!L56+'4.สุวรรณคูหา'!L56+'5.นาวัง'!L56+'6.นากลาง'!L56</f>
        <v>0</v>
      </c>
      <c r="M56" s="110">
        <f>+'1.หนองบัวลำภู'!M56+'2.โนนสัง'!M56+'3.ศรีบุญเรือง'!M56+'4.สุวรรณคูหา'!M56+'5.นาวัง'!M56+'6.นากลาง'!M56</f>
        <v>0</v>
      </c>
      <c r="N56" s="110">
        <f>+'1.หนองบัวลำภู'!N56+'2.โนนสัง'!N56+'3.ศรีบุญเรือง'!N56+'4.สุวรรณคูหา'!N56+'5.นาวัง'!N56+'6.นากลาง'!N56</f>
        <v>0</v>
      </c>
      <c r="O56" s="110">
        <f>+'1.หนองบัวลำภู'!O56+'2.โนนสัง'!O56+'3.ศรีบุญเรือง'!O56+'4.สุวรรณคูหา'!O56+'5.นาวัง'!O56+'6.นากลาง'!O56</f>
        <v>0</v>
      </c>
      <c r="P56" s="110">
        <f>+'1.หนองบัวลำภู'!P56+'2.โนนสัง'!P56+'3.ศรีบุญเรือง'!P56+'4.สุวรรณคูหา'!P56+'5.นาวัง'!P56+'6.นากลาง'!P56</f>
        <v>0</v>
      </c>
      <c r="Q56" s="110">
        <f>+'1.หนองบัวลำภู'!Q56+'2.โนนสัง'!Q56+'3.ศรีบุญเรือง'!Q56+'4.สุวรรณคูหา'!Q56+'5.นาวัง'!Q56+'6.นากลาง'!Q56</f>
        <v>0</v>
      </c>
      <c r="R56" s="110">
        <f>+'1.หนองบัวลำภู'!R56+'2.โนนสัง'!R56+'3.ศรีบุญเรือง'!R56+'4.สุวรรณคูหา'!R56+'5.นาวัง'!R56+'6.นากลาง'!R56</f>
        <v>0</v>
      </c>
      <c r="S56" s="110">
        <f>+'1.หนองบัวลำภู'!S56+'2.โนนสัง'!S56+'3.ศรีบุญเรือง'!S56+'4.สุวรรณคูหา'!S56+'5.นาวัง'!S56+'6.นากลาง'!S56</f>
        <v>0</v>
      </c>
      <c r="T56" s="110">
        <f>+'1.หนองบัวลำภู'!T56+'2.โนนสัง'!T56+'3.ศรีบุญเรือง'!T56+'4.สุวรรณคูหา'!T56+'5.นาวัง'!T56+'6.นากลาง'!T56</f>
        <v>0</v>
      </c>
      <c r="U56" s="110">
        <f>+'1.หนองบัวลำภู'!U56+'2.โนนสัง'!U56+'3.ศรีบุญเรือง'!U56+'4.สุวรรณคูหา'!U56+'5.นาวัง'!U56+'6.นากลาง'!U56</f>
        <v>0</v>
      </c>
      <c r="V56" s="110">
        <f>+'1.หนองบัวลำภู'!V56+'2.โนนสัง'!V56+'3.ศรีบุญเรือง'!V56+'4.สุวรรณคูหา'!V56+'5.นาวัง'!V56+'6.นากลาง'!V56</f>
        <v>0</v>
      </c>
      <c r="W56" s="110">
        <f>+'1.หนองบัวลำภู'!W56+'2.โนนสัง'!W56+'3.ศรีบุญเรือง'!W56+'4.สุวรรณคูหา'!W56+'5.นาวัง'!W56+'6.นากลาง'!W56</f>
        <v>0</v>
      </c>
      <c r="X56" s="110">
        <f>+'1.หนองบัวลำภู'!X56+'2.โนนสัง'!X56+'3.ศรีบุญเรือง'!X56+'4.สุวรรณคูหา'!X56+'5.นาวัง'!X56+'6.นากลาง'!X56</f>
        <v>0</v>
      </c>
      <c r="Y56" s="110">
        <f>+'1.หนองบัวลำภู'!Y56+'2.โนนสัง'!Y56+'3.ศรีบุญเรือง'!Y56+'4.สุวรรณคูหา'!Y56+'5.นาวัง'!Y56+'6.นากลาง'!Y56</f>
        <v>0</v>
      </c>
      <c r="Z56" s="110">
        <f>+'1.หนองบัวลำภู'!Z56+'2.โนนสัง'!Z56+'3.ศรีบุญเรือง'!Z56+'4.สุวรรณคูหา'!Z56+'5.นาวัง'!Z56+'6.นากลาง'!Z56</f>
        <v>0</v>
      </c>
      <c r="AA56" s="110">
        <f>+'1.หนองบัวลำภู'!AA56+'2.โนนสัง'!AA56+'3.ศรีบุญเรือง'!AA56+'4.สุวรรณคูหา'!AA56+'5.นาวัง'!AA56+'6.นากลาง'!AA56</f>
        <v>0</v>
      </c>
      <c r="AB56" s="110">
        <f>+'1.หนองบัวลำภู'!AB56+'2.โนนสัง'!AB56+'3.ศรีบุญเรือง'!AB56+'4.สุวรรณคูหา'!AB56+'5.นาวัง'!AB56+'6.นากลาง'!AB56</f>
        <v>0</v>
      </c>
      <c r="AC56" s="110">
        <f>+'1.หนองบัวลำภู'!AC56+'2.โนนสัง'!AC56+'3.ศรีบุญเรือง'!AC56+'4.สุวรรณคูหา'!AC56+'5.นาวัง'!AC56+'6.นากลาง'!AC56</f>
        <v>0</v>
      </c>
      <c r="AD56" s="110">
        <f t="shared" ref="AD56:AD58" si="17">SUM(F56:AC56)</f>
        <v>3090722.44</v>
      </c>
      <c r="AE56" s="111">
        <f t="shared" ref="AE56:AE58" si="18">+AD56*100/E56</f>
        <v>9.078323272953158</v>
      </c>
      <c r="AF56" s="110">
        <f t="shared" ref="AF56:AF58" si="19">+E56-AD56</f>
        <v>30954357.77</v>
      </c>
      <c r="AG56" s="111">
        <f t="shared" ref="AG56:AG58" si="20">+AF56*100/E56</f>
        <v>90.921676727046844</v>
      </c>
    </row>
    <row r="57" spans="2:33" ht="24" customHeight="1">
      <c r="B57" s="109"/>
      <c r="C57" s="109"/>
      <c r="D57" s="109" t="s">
        <v>137</v>
      </c>
      <c r="E57" s="110">
        <f>+'1.หนองบัวลำภู'!E57+'2.โนนสัง'!E57+'3.ศรีบุญเรือง'!E57+'4.สุวรรณคูหา'!E57+'5.นาวัง'!E57+'6.นากลาง'!E57</f>
        <v>3020000</v>
      </c>
      <c r="F57" s="110">
        <f>+'1.หนองบัวลำภู'!F57+'2.โนนสัง'!F57+'3.ศรีบุญเรือง'!F57+'4.สุวรรณคูหา'!F57+'5.นาวัง'!F57+'6.นากลาง'!F57</f>
        <v>109368.22</v>
      </c>
      <c r="G57" s="110">
        <f>+'1.หนองบัวลำภู'!G57+'2.โนนสัง'!G57+'3.ศรีบุญเรือง'!G57+'4.สุวรรณคูหา'!G57+'5.นาวัง'!G57+'6.นากลาง'!G57</f>
        <v>0</v>
      </c>
      <c r="H57" s="110">
        <f>+'1.หนองบัวลำภู'!H57+'2.โนนสัง'!H57+'3.ศรีบุญเรือง'!H57+'4.สุวรรณคูหา'!H57+'5.นาวัง'!H57+'6.นากลาง'!H57</f>
        <v>0</v>
      </c>
      <c r="I57" s="110">
        <f>+'1.หนองบัวลำภู'!I57+'2.โนนสัง'!I57+'3.ศรีบุญเรือง'!I57+'4.สุวรรณคูหา'!I57+'5.นาวัง'!I57+'6.นากลาง'!I57</f>
        <v>0</v>
      </c>
      <c r="J57" s="110">
        <f>+'1.หนองบัวลำภู'!J57+'2.โนนสัง'!J57+'3.ศรีบุญเรือง'!J57+'4.สุวรรณคูหา'!J57+'5.นาวัง'!J57+'6.นากลาง'!J57</f>
        <v>0</v>
      </c>
      <c r="K57" s="110">
        <f>+'1.หนองบัวลำภู'!K57+'2.โนนสัง'!K57+'3.ศรีบุญเรือง'!K57+'4.สุวรรณคูหา'!K57+'5.นาวัง'!K57+'6.นากลาง'!K57</f>
        <v>0</v>
      </c>
      <c r="L57" s="110">
        <f>+'1.หนองบัวลำภู'!L57+'2.โนนสัง'!L57+'3.ศรีบุญเรือง'!L57+'4.สุวรรณคูหา'!L57+'5.นาวัง'!L57+'6.นากลาง'!L57</f>
        <v>0</v>
      </c>
      <c r="M57" s="110">
        <f>+'1.หนองบัวลำภู'!M57+'2.โนนสัง'!M57+'3.ศรีบุญเรือง'!M57+'4.สุวรรณคูหา'!M57+'5.นาวัง'!M57+'6.นากลาง'!M57</f>
        <v>0</v>
      </c>
      <c r="N57" s="110">
        <f>+'1.หนองบัวลำภู'!N57+'2.โนนสัง'!N57+'3.ศรีบุญเรือง'!N57+'4.สุวรรณคูหา'!N57+'5.นาวัง'!N57+'6.นากลาง'!N57</f>
        <v>0</v>
      </c>
      <c r="O57" s="110">
        <f>+'1.หนองบัวลำภู'!O57+'2.โนนสัง'!O57+'3.ศรีบุญเรือง'!O57+'4.สุวรรณคูหา'!O57+'5.นาวัง'!O57+'6.นากลาง'!O57</f>
        <v>0</v>
      </c>
      <c r="P57" s="110">
        <f>+'1.หนองบัวลำภู'!P57+'2.โนนสัง'!P57+'3.ศรีบุญเรือง'!P57+'4.สุวรรณคูหา'!P57+'5.นาวัง'!P57+'6.นากลาง'!P57</f>
        <v>0</v>
      </c>
      <c r="Q57" s="110">
        <f>+'1.หนองบัวลำภู'!Q57+'2.โนนสัง'!Q57+'3.ศรีบุญเรือง'!Q57+'4.สุวรรณคูหา'!Q57+'5.นาวัง'!Q57+'6.นากลาง'!Q57</f>
        <v>0</v>
      </c>
      <c r="R57" s="110">
        <f>+'1.หนองบัวลำภู'!R57+'2.โนนสัง'!R57+'3.ศรีบุญเรือง'!R57+'4.สุวรรณคูหา'!R57+'5.นาวัง'!R57+'6.นากลาง'!R57</f>
        <v>0</v>
      </c>
      <c r="S57" s="110">
        <f>+'1.หนองบัวลำภู'!S57+'2.โนนสัง'!S57+'3.ศรีบุญเรือง'!S57+'4.สุวรรณคูหา'!S57+'5.นาวัง'!S57+'6.นากลาง'!S57</f>
        <v>0</v>
      </c>
      <c r="T57" s="110">
        <f>+'1.หนองบัวลำภู'!T57+'2.โนนสัง'!T57+'3.ศรีบุญเรือง'!T57+'4.สุวรรณคูหา'!T57+'5.นาวัง'!T57+'6.นากลาง'!T57</f>
        <v>0</v>
      </c>
      <c r="U57" s="110">
        <f>+'1.หนองบัวลำภู'!U57+'2.โนนสัง'!U57+'3.ศรีบุญเรือง'!U57+'4.สุวรรณคูหา'!U57+'5.นาวัง'!U57+'6.นากลาง'!U57</f>
        <v>0</v>
      </c>
      <c r="V57" s="110">
        <f>+'1.หนองบัวลำภู'!V57+'2.โนนสัง'!V57+'3.ศรีบุญเรือง'!V57+'4.สุวรรณคูหา'!V57+'5.นาวัง'!V57+'6.นากลาง'!V57</f>
        <v>0</v>
      </c>
      <c r="W57" s="110">
        <f>+'1.หนองบัวลำภู'!W57+'2.โนนสัง'!W57+'3.ศรีบุญเรือง'!W57+'4.สุวรรณคูหา'!W57+'5.นาวัง'!W57+'6.นากลาง'!W57</f>
        <v>0</v>
      </c>
      <c r="X57" s="110">
        <f>+'1.หนองบัวลำภู'!X57+'2.โนนสัง'!X57+'3.ศรีบุญเรือง'!X57+'4.สุวรรณคูหา'!X57+'5.นาวัง'!X57+'6.นากลาง'!X57</f>
        <v>0</v>
      </c>
      <c r="Y57" s="110">
        <f>+'1.หนองบัวลำภู'!Y57+'2.โนนสัง'!Y57+'3.ศรีบุญเรือง'!Y57+'4.สุวรรณคูหา'!Y57+'5.นาวัง'!Y57+'6.นากลาง'!Y57</f>
        <v>0</v>
      </c>
      <c r="Z57" s="110">
        <f>+'1.หนองบัวลำภู'!Z57+'2.โนนสัง'!Z57+'3.ศรีบุญเรือง'!Z57+'4.สุวรรณคูหา'!Z57+'5.นาวัง'!Z57+'6.นากลาง'!Z57</f>
        <v>0</v>
      </c>
      <c r="AA57" s="110">
        <f>+'1.หนองบัวลำภู'!AA57+'2.โนนสัง'!AA57+'3.ศรีบุญเรือง'!AA57+'4.สุวรรณคูหา'!AA57+'5.นาวัง'!AA57+'6.นากลาง'!AA57</f>
        <v>0</v>
      </c>
      <c r="AB57" s="110">
        <f>+'1.หนองบัวลำภู'!AB57+'2.โนนสัง'!AB57+'3.ศรีบุญเรือง'!AB57+'4.สุวรรณคูหา'!AB57+'5.นาวัง'!AB57+'6.นากลาง'!AB57</f>
        <v>0</v>
      </c>
      <c r="AC57" s="110">
        <f>+'1.หนองบัวลำภู'!AC57+'2.โนนสัง'!AC57+'3.ศรีบุญเรือง'!AC57+'4.สุวรรณคูหา'!AC57+'5.นาวัง'!AC57+'6.นากลาง'!AC57</f>
        <v>0</v>
      </c>
      <c r="AD57" s="110">
        <f t="shared" si="17"/>
        <v>109368.22</v>
      </c>
      <c r="AE57" s="111">
        <f t="shared" si="18"/>
        <v>3.6214642384105962</v>
      </c>
      <c r="AF57" s="110">
        <f t="shared" si="19"/>
        <v>2910631.78</v>
      </c>
      <c r="AG57" s="111">
        <f t="shared" si="20"/>
        <v>96.378535761589404</v>
      </c>
    </row>
    <row r="58" spans="2:33" ht="24" customHeight="1">
      <c r="B58" s="109"/>
      <c r="C58" s="109"/>
      <c r="D58" s="109" t="s">
        <v>138</v>
      </c>
      <c r="E58" s="110">
        <f>+'1.หนองบัวลำภู'!E58+'2.โนนสัง'!E58+'3.ศรีบุญเรือง'!E58+'4.สุวรรณคูหา'!E58+'5.นาวัง'!E58+'6.นากลาง'!E58</f>
        <v>12644797</v>
      </c>
      <c r="F58" s="110">
        <f>+'1.หนองบัวลำภู'!F58+'2.โนนสัง'!F58+'3.ศรีบุญเรือง'!F58+'4.สุวรรณคูหา'!F58+'5.นาวัง'!F58+'6.นากลาง'!F58</f>
        <v>3346812.9899999998</v>
      </c>
      <c r="G58" s="110">
        <f>+'1.หนองบัวลำภู'!G58+'2.โนนสัง'!G58+'3.ศรีบุญเรือง'!G58+'4.สุวรรณคูหา'!G58+'5.นาวัง'!G58+'6.นากลาง'!G58</f>
        <v>0</v>
      </c>
      <c r="H58" s="110">
        <f>+'1.หนองบัวลำภู'!H58+'2.โนนสัง'!H58+'3.ศรีบุญเรือง'!H58+'4.สุวรรณคูหา'!H58+'5.นาวัง'!H58+'6.นากลาง'!H58</f>
        <v>0</v>
      </c>
      <c r="I58" s="110">
        <f>+'1.หนองบัวลำภู'!I58+'2.โนนสัง'!I58+'3.ศรีบุญเรือง'!I58+'4.สุวรรณคูหา'!I58+'5.นาวัง'!I58+'6.นากลาง'!I58</f>
        <v>0</v>
      </c>
      <c r="J58" s="110">
        <f>+'1.หนองบัวลำภู'!J58+'2.โนนสัง'!J58+'3.ศรีบุญเรือง'!J58+'4.สุวรรณคูหา'!J58+'5.นาวัง'!J58+'6.นากลาง'!J58</f>
        <v>0</v>
      </c>
      <c r="K58" s="110">
        <f>+'1.หนองบัวลำภู'!K58+'2.โนนสัง'!K58+'3.ศรีบุญเรือง'!K58+'4.สุวรรณคูหา'!K58+'5.นาวัง'!K58+'6.นากลาง'!K58</f>
        <v>0</v>
      </c>
      <c r="L58" s="110">
        <f>+'1.หนองบัวลำภู'!L58+'2.โนนสัง'!L58+'3.ศรีบุญเรือง'!L58+'4.สุวรรณคูหา'!L58+'5.นาวัง'!L58+'6.นากลาง'!L58</f>
        <v>0</v>
      </c>
      <c r="M58" s="110">
        <f>+'1.หนองบัวลำภู'!M58+'2.โนนสัง'!M58+'3.ศรีบุญเรือง'!M58+'4.สุวรรณคูหา'!M58+'5.นาวัง'!M58+'6.นากลาง'!M58</f>
        <v>0</v>
      </c>
      <c r="N58" s="110">
        <f>+'1.หนองบัวลำภู'!N58+'2.โนนสัง'!N58+'3.ศรีบุญเรือง'!N58+'4.สุวรรณคูหา'!N58+'5.นาวัง'!N58+'6.นากลาง'!N58</f>
        <v>0</v>
      </c>
      <c r="O58" s="110">
        <f>+'1.หนองบัวลำภู'!O58+'2.โนนสัง'!O58+'3.ศรีบุญเรือง'!O58+'4.สุวรรณคูหา'!O58+'5.นาวัง'!O58+'6.นากลาง'!O58</f>
        <v>0</v>
      </c>
      <c r="P58" s="110">
        <f>+'1.หนองบัวลำภู'!P58+'2.โนนสัง'!P58+'3.ศรีบุญเรือง'!P58+'4.สุวรรณคูหา'!P58+'5.นาวัง'!P58+'6.นากลาง'!P58</f>
        <v>0</v>
      </c>
      <c r="Q58" s="110">
        <f>+'1.หนองบัวลำภู'!Q58+'2.โนนสัง'!Q58+'3.ศรีบุญเรือง'!Q58+'4.สุวรรณคูหา'!Q58+'5.นาวัง'!Q58+'6.นากลาง'!Q58</f>
        <v>0</v>
      </c>
      <c r="R58" s="110">
        <f>+'1.หนองบัวลำภู'!R58+'2.โนนสัง'!R58+'3.ศรีบุญเรือง'!R58+'4.สุวรรณคูหา'!R58+'5.นาวัง'!R58+'6.นากลาง'!R58</f>
        <v>0</v>
      </c>
      <c r="S58" s="110">
        <f>+'1.หนองบัวลำภู'!S58+'2.โนนสัง'!S58+'3.ศรีบุญเรือง'!S58+'4.สุวรรณคูหา'!S58+'5.นาวัง'!S58+'6.นากลาง'!S58</f>
        <v>0</v>
      </c>
      <c r="T58" s="110">
        <f>+'1.หนองบัวลำภู'!T58+'2.โนนสัง'!T58+'3.ศรีบุญเรือง'!T58+'4.สุวรรณคูหา'!T58+'5.นาวัง'!T58+'6.นากลาง'!T58</f>
        <v>0</v>
      </c>
      <c r="U58" s="110">
        <f>+'1.หนองบัวลำภู'!U58+'2.โนนสัง'!U58+'3.ศรีบุญเรือง'!U58+'4.สุวรรณคูหา'!U58+'5.นาวัง'!U58+'6.นากลาง'!U58</f>
        <v>0</v>
      </c>
      <c r="V58" s="110">
        <f>+'1.หนองบัวลำภู'!V58+'2.โนนสัง'!V58+'3.ศรีบุญเรือง'!V58+'4.สุวรรณคูหา'!V58+'5.นาวัง'!V58+'6.นากลาง'!V58</f>
        <v>0</v>
      </c>
      <c r="W58" s="110">
        <f>+'1.หนองบัวลำภู'!W58+'2.โนนสัง'!W58+'3.ศรีบุญเรือง'!W58+'4.สุวรรณคูหา'!W58+'5.นาวัง'!W58+'6.นากลาง'!W58</f>
        <v>0</v>
      </c>
      <c r="X58" s="110">
        <f>+'1.หนองบัวลำภู'!X58+'2.โนนสัง'!X58+'3.ศรีบุญเรือง'!X58+'4.สุวรรณคูหา'!X58+'5.นาวัง'!X58+'6.นากลาง'!X58</f>
        <v>0</v>
      </c>
      <c r="Y58" s="110">
        <f>+'1.หนองบัวลำภู'!Y58+'2.โนนสัง'!Y58+'3.ศรีบุญเรือง'!Y58+'4.สุวรรณคูหา'!Y58+'5.นาวัง'!Y58+'6.นากลาง'!Y58</f>
        <v>0</v>
      </c>
      <c r="Z58" s="110">
        <f>+'1.หนองบัวลำภู'!Z58+'2.โนนสัง'!Z58+'3.ศรีบุญเรือง'!Z58+'4.สุวรรณคูหา'!Z58+'5.นาวัง'!Z58+'6.นากลาง'!Z58</f>
        <v>0</v>
      </c>
      <c r="AA58" s="110">
        <f>+'1.หนองบัวลำภู'!AA58+'2.โนนสัง'!AA58+'3.ศรีบุญเรือง'!AA58+'4.สุวรรณคูหา'!AA58+'5.นาวัง'!AA58+'6.นากลาง'!AA58</f>
        <v>0</v>
      </c>
      <c r="AB58" s="110">
        <f>+'1.หนองบัวลำภู'!AB58+'2.โนนสัง'!AB58+'3.ศรีบุญเรือง'!AB58+'4.สุวรรณคูหา'!AB58+'5.นาวัง'!AB58+'6.นากลาง'!AB58</f>
        <v>0</v>
      </c>
      <c r="AC58" s="110">
        <f>+'1.หนองบัวลำภู'!AC58+'2.โนนสัง'!AC58+'3.ศรีบุญเรือง'!AC58+'4.สุวรรณคูหา'!AC58+'5.นาวัง'!AC58+'6.นากลาง'!AC58</f>
        <v>0</v>
      </c>
      <c r="AD58" s="110">
        <f t="shared" si="17"/>
        <v>3346812.9899999998</v>
      </c>
      <c r="AE58" s="111">
        <f t="shared" si="18"/>
        <v>26.46790604863012</v>
      </c>
      <c r="AF58" s="110">
        <f t="shared" si="19"/>
        <v>9297984.0099999998</v>
      </c>
      <c r="AG58" s="111">
        <f t="shared" si="20"/>
        <v>73.532093951369873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f>+'1.หนองบัวลำภู'!E60+'2.โนนสัง'!E60+'3.ศรีบุญเรือง'!E60+'4.สุวรรณคูหา'!E60+'5.นาวัง'!E60+'6.นากลาง'!E60</f>
        <v>0</v>
      </c>
      <c r="F60" s="110">
        <f>+'1.หนองบัวลำภู'!F60+'2.โนนสัง'!F60+'3.ศรีบุญเรือง'!F60+'4.สุวรรณคูหา'!F60+'5.นาวัง'!F60+'6.นากลาง'!F60</f>
        <v>0</v>
      </c>
      <c r="G60" s="110">
        <f>+'1.หนองบัวลำภู'!G60+'2.โนนสัง'!G60+'3.ศรีบุญเรือง'!G60+'4.สุวรรณคูหา'!G60+'5.นาวัง'!G60+'6.นากลาง'!G60</f>
        <v>0</v>
      </c>
      <c r="H60" s="110">
        <f>+'1.หนองบัวลำภู'!H60+'2.โนนสัง'!H60+'3.ศรีบุญเรือง'!H60+'4.สุวรรณคูหา'!H60+'5.นาวัง'!H60+'6.นากลาง'!H60</f>
        <v>0</v>
      </c>
      <c r="I60" s="110">
        <f>+'1.หนองบัวลำภู'!I60+'2.โนนสัง'!I60+'3.ศรีบุญเรือง'!I60+'4.สุวรรณคูหา'!I60+'5.นาวัง'!I60+'6.นากลาง'!I60</f>
        <v>0</v>
      </c>
      <c r="J60" s="110">
        <f>+'1.หนองบัวลำภู'!J60+'2.โนนสัง'!J60+'3.ศรีบุญเรือง'!J60+'4.สุวรรณคูหา'!J60+'5.นาวัง'!J60+'6.นากลาง'!J60</f>
        <v>0</v>
      </c>
      <c r="K60" s="110">
        <f>+'1.หนองบัวลำภู'!K60+'2.โนนสัง'!K60+'3.ศรีบุญเรือง'!K60+'4.สุวรรณคูหา'!K60+'5.นาวัง'!K60+'6.นากลาง'!K60</f>
        <v>0</v>
      </c>
      <c r="L60" s="110">
        <f>+'1.หนองบัวลำภู'!L60+'2.โนนสัง'!L60+'3.ศรีบุญเรือง'!L60+'4.สุวรรณคูหา'!L60+'5.นาวัง'!L60+'6.นากลาง'!L60</f>
        <v>0</v>
      </c>
      <c r="M60" s="110">
        <f>+'1.หนองบัวลำภู'!M60+'2.โนนสัง'!M60+'3.ศรีบุญเรือง'!M60+'4.สุวรรณคูหา'!M60+'5.นาวัง'!M60+'6.นากลาง'!M60</f>
        <v>0</v>
      </c>
      <c r="N60" s="110">
        <f>+'1.หนองบัวลำภู'!N60+'2.โนนสัง'!N60+'3.ศรีบุญเรือง'!N60+'4.สุวรรณคูหา'!N60+'5.นาวัง'!N60+'6.นากลาง'!N60</f>
        <v>0</v>
      </c>
      <c r="O60" s="110">
        <f>+'1.หนองบัวลำภู'!O60+'2.โนนสัง'!O60+'3.ศรีบุญเรือง'!O60+'4.สุวรรณคูหา'!O60+'5.นาวัง'!O60+'6.นากลาง'!O60</f>
        <v>0</v>
      </c>
      <c r="P60" s="110">
        <f>+'1.หนองบัวลำภู'!P60+'2.โนนสัง'!P60+'3.ศรีบุญเรือง'!P60+'4.สุวรรณคูหา'!P60+'5.นาวัง'!P60+'6.นากลาง'!P60</f>
        <v>0</v>
      </c>
      <c r="Q60" s="110">
        <f>+'1.หนองบัวลำภู'!Q60+'2.โนนสัง'!Q60+'3.ศรีบุญเรือง'!Q60+'4.สุวรรณคูหา'!Q60+'5.นาวัง'!Q60+'6.นากลาง'!Q60</f>
        <v>0</v>
      </c>
      <c r="R60" s="110">
        <f>+'1.หนองบัวลำภู'!R60+'2.โนนสัง'!R60+'3.ศรีบุญเรือง'!R60+'4.สุวรรณคูหา'!R60+'5.นาวัง'!R60+'6.นากลาง'!R60</f>
        <v>0</v>
      </c>
      <c r="S60" s="110">
        <f>+'1.หนองบัวลำภู'!S60+'2.โนนสัง'!S60+'3.ศรีบุญเรือง'!S60+'4.สุวรรณคูหา'!S60+'5.นาวัง'!S60+'6.นากลาง'!S60</f>
        <v>0</v>
      </c>
      <c r="T60" s="110">
        <f>+'1.หนองบัวลำภู'!T60+'2.โนนสัง'!T60+'3.ศรีบุญเรือง'!T60+'4.สุวรรณคูหา'!T60+'5.นาวัง'!T60+'6.นากลาง'!T60</f>
        <v>0</v>
      </c>
      <c r="U60" s="110">
        <f>+'1.หนองบัวลำภู'!U60+'2.โนนสัง'!U60+'3.ศรีบุญเรือง'!U60+'4.สุวรรณคูหา'!U60+'5.นาวัง'!U60+'6.นากลาง'!U60</f>
        <v>0</v>
      </c>
      <c r="V60" s="110">
        <f>+'1.หนองบัวลำภู'!V60+'2.โนนสัง'!V60+'3.ศรีบุญเรือง'!V60+'4.สุวรรณคูหา'!V60+'5.นาวัง'!V60+'6.นากลาง'!V60</f>
        <v>0</v>
      </c>
      <c r="W60" s="110">
        <f>+'1.หนองบัวลำภู'!W60+'2.โนนสัง'!W60+'3.ศรีบุญเรือง'!W60+'4.สุวรรณคูหา'!W60+'5.นาวัง'!W60+'6.นากลาง'!W60</f>
        <v>0</v>
      </c>
      <c r="X60" s="110">
        <f>+'1.หนองบัวลำภู'!X60+'2.โนนสัง'!X60+'3.ศรีบุญเรือง'!X60+'4.สุวรรณคูหา'!X60+'5.นาวัง'!X60+'6.นากลาง'!X60</f>
        <v>0</v>
      </c>
      <c r="Y60" s="110">
        <f>+'1.หนองบัวลำภู'!Y60+'2.โนนสัง'!Y60+'3.ศรีบุญเรือง'!Y60+'4.สุวรรณคูหา'!Y60+'5.นาวัง'!Y60+'6.นากลาง'!Y60</f>
        <v>0</v>
      </c>
      <c r="Z60" s="110">
        <f>+'1.หนองบัวลำภู'!Z60+'2.โนนสัง'!Z60+'3.ศรีบุญเรือง'!Z60+'4.สุวรรณคูหา'!Z60+'5.นาวัง'!Z60+'6.นากลาง'!Z60</f>
        <v>0</v>
      </c>
      <c r="AA60" s="110">
        <f>+'1.หนองบัวลำภู'!AA60+'2.โนนสัง'!AA60+'3.ศรีบุญเรือง'!AA60+'4.สุวรรณคูหา'!AA60+'5.นาวัง'!AA60+'6.นากลาง'!AA60</f>
        <v>0</v>
      </c>
      <c r="AB60" s="110">
        <f>+'1.หนองบัวลำภู'!AB60+'2.โนนสัง'!AB60+'3.ศรีบุญเรือง'!AB60+'4.สุวรรณคูหา'!AB60+'5.นาวัง'!AB60+'6.นากลาง'!AB60</f>
        <v>0</v>
      </c>
      <c r="AC60" s="110">
        <f>+'1.หนองบัวลำภู'!AC60+'2.โนนสัง'!AC60+'3.ศรีบุญเรือง'!AC60+'4.สุวรรณคูหา'!AC60+'5.นาวัง'!AC60+'6.นากลาง'!AC60</f>
        <v>0</v>
      </c>
      <c r="AD60" s="110">
        <f t="shared" ref="AD60:AD62" si="21">SUM(F60:AC60)</f>
        <v>0</v>
      </c>
      <c r="AE60" s="111" t="e">
        <f t="shared" ref="AE60:AE62" si="22">+AD60*100/E60</f>
        <v>#DIV/0!</v>
      </c>
      <c r="AF60" s="110">
        <f t="shared" ref="AF60:AF62" si="23">+E60-AD60</f>
        <v>0</v>
      </c>
      <c r="AG60" s="111" t="e">
        <f t="shared" ref="AG60:AG62" si="24">+AF60*100/E60</f>
        <v>#DIV/0!</v>
      </c>
    </row>
    <row r="61" spans="2:33" ht="24" customHeight="1">
      <c r="B61" s="109"/>
      <c r="C61" s="109"/>
      <c r="D61" s="109" t="s">
        <v>140</v>
      </c>
      <c r="E61" s="110">
        <f>+'1.หนองบัวลำภู'!E61+'2.โนนสัง'!E61+'3.ศรีบุญเรือง'!E61+'4.สุวรรณคูหา'!E61+'5.นาวัง'!E61+'6.นากลาง'!E61</f>
        <v>0</v>
      </c>
      <c r="F61" s="110">
        <f>+'1.หนองบัวลำภู'!F61+'2.โนนสัง'!F61+'3.ศรีบุญเรือง'!F61+'4.สุวรรณคูหา'!F61+'5.นาวัง'!F61+'6.นากลาง'!F61</f>
        <v>0</v>
      </c>
      <c r="G61" s="110">
        <f>+'1.หนองบัวลำภู'!G61+'2.โนนสัง'!G61+'3.ศรีบุญเรือง'!G61+'4.สุวรรณคูหา'!G61+'5.นาวัง'!G61+'6.นากลาง'!G61</f>
        <v>0</v>
      </c>
      <c r="H61" s="110">
        <f>+'1.หนองบัวลำภู'!H61+'2.โนนสัง'!H61+'3.ศรีบุญเรือง'!H61+'4.สุวรรณคูหา'!H61+'5.นาวัง'!H61+'6.นากลาง'!H61</f>
        <v>0</v>
      </c>
      <c r="I61" s="110">
        <f>+'1.หนองบัวลำภู'!I61+'2.โนนสัง'!I61+'3.ศรีบุญเรือง'!I61+'4.สุวรรณคูหา'!I61+'5.นาวัง'!I61+'6.นากลาง'!I61</f>
        <v>0</v>
      </c>
      <c r="J61" s="110">
        <f>+'1.หนองบัวลำภู'!J61+'2.โนนสัง'!J61+'3.ศรีบุญเรือง'!J61+'4.สุวรรณคูหา'!J61+'5.นาวัง'!J61+'6.นากลาง'!J61</f>
        <v>0</v>
      </c>
      <c r="K61" s="110">
        <f>+'1.หนองบัวลำภู'!K61+'2.โนนสัง'!K61+'3.ศรีบุญเรือง'!K61+'4.สุวรรณคูหา'!K61+'5.นาวัง'!K61+'6.นากลาง'!K61</f>
        <v>0</v>
      </c>
      <c r="L61" s="110">
        <f>+'1.หนองบัวลำภู'!L61+'2.โนนสัง'!L61+'3.ศรีบุญเรือง'!L61+'4.สุวรรณคูหา'!L61+'5.นาวัง'!L61+'6.นากลาง'!L61</f>
        <v>0</v>
      </c>
      <c r="M61" s="110">
        <f>+'1.หนองบัวลำภู'!M61+'2.โนนสัง'!M61+'3.ศรีบุญเรือง'!M61+'4.สุวรรณคูหา'!M61+'5.นาวัง'!M61+'6.นากลาง'!M61</f>
        <v>0</v>
      </c>
      <c r="N61" s="110">
        <f>+'1.หนองบัวลำภู'!N61+'2.โนนสัง'!N61+'3.ศรีบุญเรือง'!N61+'4.สุวรรณคูหา'!N61+'5.นาวัง'!N61+'6.นากลาง'!N61</f>
        <v>0</v>
      </c>
      <c r="O61" s="110">
        <f>+'1.หนองบัวลำภู'!O61+'2.โนนสัง'!O61+'3.ศรีบุญเรือง'!O61+'4.สุวรรณคูหา'!O61+'5.นาวัง'!O61+'6.นากลาง'!O61</f>
        <v>0</v>
      </c>
      <c r="P61" s="110">
        <f>+'1.หนองบัวลำภู'!P61+'2.โนนสัง'!P61+'3.ศรีบุญเรือง'!P61+'4.สุวรรณคูหา'!P61+'5.นาวัง'!P61+'6.นากลาง'!P61</f>
        <v>0</v>
      </c>
      <c r="Q61" s="110">
        <f>+'1.หนองบัวลำภู'!Q61+'2.โนนสัง'!Q61+'3.ศรีบุญเรือง'!Q61+'4.สุวรรณคูหา'!Q61+'5.นาวัง'!Q61+'6.นากลาง'!Q61</f>
        <v>0</v>
      </c>
      <c r="R61" s="110">
        <f>+'1.หนองบัวลำภู'!R61+'2.โนนสัง'!R61+'3.ศรีบุญเรือง'!R61+'4.สุวรรณคูหา'!R61+'5.นาวัง'!R61+'6.นากลาง'!R61</f>
        <v>0</v>
      </c>
      <c r="S61" s="110">
        <f>+'1.หนองบัวลำภู'!S61+'2.โนนสัง'!S61+'3.ศรีบุญเรือง'!S61+'4.สุวรรณคูหา'!S61+'5.นาวัง'!S61+'6.นากลาง'!S61</f>
        <v>0</v>
      </c>
      <c r="T61" s="110">
        <f>+'1.หนองบัวลำภู'!T61+'2.โนนสัง'!T61+'3.ศรีบุญเรือง'!T61+'4.สุวรรณคูหา'!T61+'5.นาวัง'!T61+'6.นากลาง'!T61</f>
        <v>0</v>
      </c>
      <c r="U61" s="110">
        <f>+'1.หนองบัวลำภู'!U61+'2.โนนสัง'!U61+'3.ศรีบุญเรือง'!U61+'4.สุวรรณคูหา'!U61+'5.นาวัง'!U61+'6.นากลาง'!U61</f>
        <v>0</v>
      </c>
      <c r="V61" s="110">
        <f>+'1.หนองบัวลำภู'!V61+'2.โนนสัง'!V61+'3.ศรีบุญเรือง'!V61+'4.สุวรรณคูหา'!V61+'5.นาวัง'!V61+'6.นากลาง'!V61</f>
        <v>0</v>
      </c>
      <c r="W61" s="110">
        <f>+'1.หนองบัวลำภู'!W61+'2.โนนสัง'!W61+'3.ศรีบุญเรือง'!W61+'4.สุวรรณคูหา'!W61+'5.นาวัง'!W61+'6.นากลาง'!W61</f>
        <v>0</v>
      </c>
      <c r="X61" s="110">
        <f>+'1.หนองบัวลำภู'!X61+'2.โนนสัง'!X61+'3.ศรีบุญเรือง'!X61+'4.สุวรรณคูหา'!X61+'5.นาวัง'!X61+'6.นากลาง'!X61</f>
        <v>0</v>
      </c>
      <c r="Y61" s="110">
        <f>+'1.หนองบัวลำภู'!Y61+'2.โนนสัง'!Y61+'3.ศรีบุญเรือง'!Y61+'4.สุวรรณคูหา'!Y61+'5.นาวัง'!Y61+'6.นากลาง'!Y61</f>
        <v>0</v>
      </c>
      <c r="Z61" s="110">
        <f>+'1.หนองบัวลำภู'!Z61+'2.โนนสัง'!Z61+'3.ศรีบุญเรือง'!Z61+'4.สุวรรณคูหา'!Z61+'5.นาวัง'!Z61+'6.นากลาง'!Z61</f>
        <v>0</v>
      </c>
      <c r="AA61" s="110">
        <f>+'1.หนองบัวลำภู'!AA61+'2.โนนสัง'!AA61+'3.ศรีบุญเรือง'!AA61+'4.สุวรรณคูหา'!AA61+'5.นาวัง'!AA61+'6.นากลาง'!AA61</f>
        <v>0</v>
      </c>
      <c r="AB61" s="110">
        <f>+'1.หนองบัวลำภู'!AB61+'2.โนนสัง'!AB61+'3.ศรีบุญเรือง'!AB61+'4.สุวรรณคูหา'!AB61+'5.นาวัง'!AB61+'6.นากลาง'!AB61</f>
        <v>0</v>
      </c>
      <c r="AC61" s="110">
        <f>+'1.หนองบัวลำภู'!AC61+'2.โนนสัง'!AC61+'3.ศรีบุญเรือง'!AC61+'4.สุวรรณคูหา'!AC61+'5.นาวัง'!AC61+'6.นากลาง'!AC61</f>
        <v>0</v>
      </c>
      <c r="AD61" s="110">
        <f t="shared" si="21"/>
        <v>0</v>
      </c>
      <c r="AE61" s="111" t="e">
        <f t="shared" si="22"/>
        <v>#DIV/0!</v>
      </c>
      <c r="AF61" s="110">
        <f t="shared" si="23"/>
        <v>0</v>
      </c>
      <c r="AG61" s="111" t="e">
        <f t="shared" si="24"/>
        <v>#DIV/0!</v>
      </c>
    </row>
    <row r="62" spans="2:33" ht="24" customHeight="1">
      <c r="B62" s="109"/>
      <c r="C62" s="109"/>
      <c r="D62" s="109" t="s">
        <v>141</v>
      </c>
      <c r="E62" s="110">
        <f>+'1.หนองบัวลำภู'!E62+'2.โนนสัง'!E62+'3.ศรีบุญเรือง'!E62+'4.สุวรรณคูหา'!E62+'5.นาวัง'!E62+'6.นากลาง'!E62</f>
        <v>21600000</v>
      </c>
      <c r="F62" s="110">
        <f>+'1.หนองบัวลำภู'!F62+'2.โนนสัง'!F62+'3.ศรีบุญเรือง'!F62+'4.สุวรรณคูหา'!F62+'5.นาวัง'!F62+'6.นากลาง'!F62</f>
        <v>0</v>
      </c>
      <c r="G62" s="110">
        <f>+'1.หนองบัวลำภู'!G62+'2.โนนสัง'!G62+'3.ศรีบุญเรือง'!G62+'4.สุวรรณคูหา'!G62+'5.นาวัง'!G62+'6.นากลาง'!G62</f>
        <v>0</v>
      </c>
      <c r="H62" s="110">
        <f>+'1.หนองบัวลำภู'!H62+'2.โนนสัง'!H62+'3.ศรีบุญเรือง'!H62+'4.สุวรรณคูหา'!H62+'5.นาวัง'!H62+'6.นากลาง'!H62</f>
        <v>0</v>
      </c>
      <c r="I62" s="110">
        <f>+'1.หนองบัวลำภู'!I62+'2.โนนสัง'!I62+'3.ศรีบุญเรือง'!I62+'4.สุวรรณคูหา'!I62+'5.นาวัง'!I62+'6.นากลาง'!I62</f>
        <v>0</v>
      </c>
      <c r="J62" s="110">
        <f>+'1.หนองบัวลำภู'!J62+'2.โนนสัง'!J62+'3.ศรีบุญเรือง'!J62+'4.สุวรรณคูหา'!J62+'5.นาวัง'!J62+'6.นากลาง'!J62</f>
        <v>0</v>
      </c>
      <c r="K62" s="110">
        <f>+'1.หนองบัวลำภู'!K62+'2.โนนสัง'!K62+'3.ศรีบุญเรือง'!K62+'4.สุวรรณคูหา'!K62+'5.นาวัง'!K62+'6.นากลาง'!K62</f>
        <v>0</v>
      </c>
      <c r="L62" s="110">
        <f>+'1.หนองบัวลำภู'!L62+'2.โนนสัง'!L62+'3.ศรีบุญเรือง'!L62+'4.สุวรรณคูหา'!L62+'5.นาวัง'!L62+'6.นากลาง'!L62</f>
        <v>0</v>
      </c>
      <c r="M62" s="110">
        <f>+'1.หนองบัวลำภู'!M62+'2.โนนสัง'!M62+'3.ศรีบุญเรือง'!M62+'4.สุวรรณคูหา'!M62+'5.นาวัง'!M62+'6.นากลาง'!M62</f>
        <v>0</v>
      </c>
      <c r="N62" s="110">
        <f>+'1.หนองบัวลำภู'!N62+'2.โนนสัง'!N62+'3.ศรีบุญเรือง'!N62+'4.สุวรรณคูหา'!N62+'5.นาวัง'!N62+'6.นากลาง'!N62</f>
        <v>0</v>
      </c>
      <c r="O62" s="110">
        <f>+'1.หนองบัวลำภู'!O62+'2.โนนสัง'!O62+'3.ศรีบุญเรือง'!O62+'4.สุวรรณคูหา'!O62+'5.นาวัง'!O62+'6.นากลาง'!O62</f>
        <v>0</v>
      </c>
      <c r="P62" s="110">
        <f>+'1.หนองบัวลำภู'!P62+'2.โนนสัง'!P62+'3.ศรีบุญเรือง'!P62+'4.สุวรรณคูหา'!P62+'5.นาวัง'!P62+'6.นากลาง'!P62</f>
        <v>0</v>
      </c>
      <c r="Q62" s="110">
        <f>+'1.หนองบัวลำภู'!Q62+'2.โนนสัง'!Q62+'3.ศรีบุญเรือง'!Q62+'4.สุวรรณคูหา'!Q62+'5.นาวัง'!Q62+'6.นากลาง'!Q62</f>
        <v>0</v>
      </c>
      <c r="R62" s="110">
        <f>+'1.หนองบัวลำภู'!R62+'2.โนนสัง'!R62+'3.ศรีบุญเรือง'!R62+'4.สุวรรณคูหา'!R62+'5.นาวัง'!R62+'6.นากลาง'!R62</f>
        <v>0</v>
      </c>
      <c r="S62" s="110">
        <f>+'1.หนองบัวลำภู'!S62+'2.โนนสัง'!S62+'3.ศรีบุญเรือง'!S62+'4.สุวรรณคูหา'!S62+'5.นาวัง'!S62+'6.นากลาง'!S62</f>
        <v>0</v>
      </c>
      <c r="T62" s="110">
        <f>+'1.หนองบัวลำภู'!T62+'2.โนนสัง'!T62+'3.ศรีบุญเรือง'!T62+'4.สุวรรณคูหา'!T62+'5.นาวัง'!T62+'6.นากลาง'!T62</f>
        <v>0</v>
      </c>
      <c r="U62" s="110">
        <f>+'1.หนองบัวลำภู'!U62+'2.โนนสัง'!U62+'3.ศรีบุญเรือง'!U62+'4.สุวรรณคูหา'!U62+'5.นาวัง'!U62+'6.นากลาง'!U62</f>
        <v>0</v>
      </c>
      <c r="V62" s="110">
        <f>+'1.หนองบัวลำภู'!V62+'2.โนนสัง'!V62+'3.ศรีบุญเรือง'!V62+'4.สุวรรณคูหา'!V62+'5.นาวัง'!V62+'6.นากลาง'!V62</f>
        <v>0</v>
      </c>
      <c r="W62" s="110">
        <f>+'1.หนองบัวลำภู'!W62+'2.โนนสัง'!W62+'3.ศรีบุญเรือง'!W62+'4.สุวรรณคูหา'!W62+'5.นาวัง'!W62+'6.นากลาง'!W62</f>
        <v>0</v>
      </c>
      <c r="X62" s="110">
        <f>+'1.หนองบัวลำภู'!X62+'2.โนนสัง'!X62+'3.ศรีบุญเรือง'!X62+'4.สุวรรณคูหา'!X62+'5.นาวัง'!X62+'6.นากลาง'!X62</f>
        <v>0</v>
      </c>
      <c r="Y62" s="110">
        <f>+'1.หนองบัวลำภู'!Y62+'2.โนนสัง'!Y62+'3.ศรีบุญเรือง'!Y62+'4.สุวรรณคูหา'!Y62+'5.นาวัง'!Y62+'6.นากลาง'!Y62</f>
        <v>0</v>
      </c>
      <c r="Z62" s="110">
        <f>+'1.หนองบัวลำภู'!Z62+'2.โนนสัง'!Z62+'3.ศรีบุญเรือง'!Z62+'4.สุวรรณคูหา'!Z62+'5.นาวัง'!Z62+'6.นากลาง'!Z62</f>
        <v>0</v>
      </c>
      <c r="AA62" s="110">
        <f>+'1.หนองบัวลำภู'!AA62+'2.โนนสัง'!AA62+'3.ศรีบุญเรือง'!AA62+'4.สุวรรณคูหา'!AA62+'5.นาวัง'!AA62+'6.นากลาง'!AA62</f>
        <v>0</v>
      </c>
      <c r="AB62" s="110">
        <f>+'1.หนองบัวลำภู'!AB62+'2.โนนสัง'!AB62+'3.ศรีบุญเรือง'!AB62+'4.สุวรรณคูหา'!AB62+'5.นาวัง'!AB62+'6.นากลาง'!AB62</f>
        <v>0</v>
      </c>
      <c r="AC62" s="110">
        <f>+'1.หนองบัวลำภู'!AC62+'2.โนนสัง'!AC62+'3.ศรีบุญเรือง'!AC62+'4.สุวรรณคูหา'!AC62+'5.นาวัง'!AC62+'6.นากลาง'!AC62</f>
        <v>0</v>
      </c>
      <c r="AD62" s="110">
        <f t="shared" si="21"/>
        <v>0</v>
      </c>
      <c r="AE62" s="111">
        <f t="shared" si="22"/>
        <v>0</v>
      </c>
      <c r="AF62" s="110">
        <f t="shared" si="23"/>
        <v>21600000</v>
      </c>
      <c r="AG62" s="111">
        <f t="shared" si="24"/>
        <v>100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f>+'1.หนองบัวลำภู'!E64+'2.โนนสัง'!E64+'3.ศรีบุญเรือง'!E64+'4.สุวรรณคูหา'!E64+'5.นาวัง'!E64+'6.นากลาง'!E64</f>
        <v>4608400</v>
      </c>
      <c r="F64" s="110">
        <f>+'1.หนองบัวลำภู'!F64+'2.โนนสัง'!F64+'3.ศรีบุญเรือง'!F64+'4.สุวรรณคูหา'!F64+'5.นาวัง'!F64+'6.นากลาง'!F64</f>
        <v>0</v>
      </c>
      <c r="G64" s="110">
        <f>+'1.หนองบัวลำภู'!G64+'2.โนนสัง'!G64+'3.ศรีบุญเรือง'!G64+'4.สุวรรณคูหา'!G64+'5.นาวัง'!G64+'6.นากลาง'!G64</f>
        <v>27827</v>
      </c>
      <c r="H64" s="110">
        <f>+'1.หนองบัวลำภู'!H64+'2.โนนสัง'!H64+'3.ศรีบุญเรือง'!H64+'4.สุวรรณคูหา'!H64+'5.นาวัง'!H64+'6.นากลาง'!H64</f>
        <v>0</v>
      </c>
      <c r="I64" s="110">
        <f>+'1.หนองบัวลำภู'!I64+'2.โนนสัง'!I64+'3.ศรีบุญเรือง'!I64+'4.สุวรรณคูหา'!I64+'5.นาวัง'!I64+'6.นากลาง'!I64</f>
        <v>0</v>
      </c>
      <c r="J64" s="110">
        <f>+'1.หนองบัวลำภู'!J64+'2.โนนสัง'!J64+'3.ศรีบุญเรือง'!J64+'4.สุวรรณคูหา'!J64+'5.นาวัง'!J64+'6.นากลาง'!J64</f>
        <v>0</v>
      </c>
      <c r="K64" s="110">
        <f>+'1.หนองบัวลำภู'!K64+'2.โนนสัง'!K64+'3.ศรีบุญเรือง'!K64+'4.สุวรรณคูหา'!K64+'5.นาวัง'!K64+'6.นากลาง'!K64</f>
        <v>0</v>
      </c>
      <c r="L64" s="110">
        <f>+'1.หนองบัวลำภู'!L64+'2.โนนสัง'!L64+'3.ศรีบุญเรือง'!L64+'4.สุวรรณคูหา'!L64+'5.นาวัง'!L64+'6.นากลาง'!L64</f>
        <v>0</v>
      </c>
      <c r="M64" s="110">
        <f>+'1.หนองบัวลำภู'!M64+'2.โนนสัง'!M64+'3.ศรีบุญเรือง'!M64+'4.สุวรรณคูหา'!M64+'5.นาวัง'!M64+'6.นากลาง'!M64</f>
        <v>0</v>
      </c>
      <c r="N64" s="110">
        <f>+'1.หนองบัวลำภู'!N64+'2.โนนสัง'!N64+'3.ศรีบุญเรือง'!N64+'4.สุวรรณคูหา'!N64+'5.นาวัง'!N64+'6.นากลาง'!N64</f>
        <v>0</v>
      </c>
      <c r="O64" s="110">
        <f>+'1.หนองบัวลำภู'!O64+'2.โนนสัง'!O64+'3.ศรีบุญเรือง'!O64+'4.สุวรรณคูหา'!O64+'5.นาวัง'!O64+'6.นากลาง'!O64</f>
        <v>0</v>
      </c>
      <c r="P64" s="110">
        <f>+'1.หนองบัวลำภู'!P64+'2.โนนสัง'!P64+'3.ศรีบุญเรือง'!P64+'4.สุวรรณคูหา'!P64+'5.นาวัง'!P64+'6.นากลาง'!P64</f>
        <v>0</v>
      </c>
      <c r="Q64" s="110">
        <f>+'1.หนองบัวลำภู'!Q64+'2.โนนสัง'!Q64+'3.ศรีบุญเรือง'!Q64+'4.สุวรรณคูหา'!Q64+'5.นาวัง'!Q64+'6.นากลาง'!Q64</f>
        <v>0</v>
      </c>
      <c r="R64" s="110">
        <f>+'1.หนองบัวลำภู'!R64+'2.โนนสัง'!R64+'3.ศรีบุญเรือง'!R64+'4.สุวรรณคูหา'!R64+'5.นาวัง'!R64+'6.นากลาง'!R64</f>
        <v>0</v>
      </c>
      <c r="S64" s="110">
        <f>+'1.หนองบัวลำภู'!S64+'2.โนนสัง'!S64+'3.ศรีบุญเรือง'!S64+'4.สุวรรณคูหา'!S64+'5.นาวัง'!S64+'6.นากลาง'!S64</f>
        <v>0</v>
      </c>
      <c r="T64" s="110">
        <f>+'1.หนองบัวลำภู'!T64+'2.โนนสัง'!T64+'3.ศรีบุญเรือง'!T64+'4.สุวรรณคูหา'!T64+'5.นาวัง'!T64+'6.นากลาง'!T64</f>
        <v>0</v>
      </c>
      <c r="U64" s="110">
        <f>+'1.หนองบัวลำภู'!U64+'2.โนนสัง'!U64+'3.ศรีบุญเรือง'!U64+'4.สุวรรณคูหา'!U64+'5.นาวัง'!U64+'6.นากลาง'!U64</f>
        <v>0</v>
      </c>
      <c r="V64" s="110">
        <f>+'1.หนองบัวลำภู'!V64+'2.โนนสัง'!V64+'3.ศรีบุญเรือง'!V64+'4.สุวรรณคูหา'!V64+'5.นาวัง'!V64+'6.นากลาง'!V64</f>
        <v>0</v>
      </c>
      <c r="W64" s="110">
        <f>+'1.หนองบัวลำภู'!W64+'2.โนนสัง'!W64+'3.ศรีบุญเรือง'!W64+'4.สุวรรณคูหา'!W64+'5.นาวัง'!W64+'6.นากลาง'!W64</f>
        <v>0</v>
      </c>
      <c r="X64" s="110">
        <f>+'1.หนองบัวลำภู'!X64+'2.โนนสัง'!X64+'3.ศรีบุญเรือง'!X64+'4.สุวรรณคูหา'!X64+'5.นาวัง'!X64+'6.นากลาง'!X64</f>
        <v>0</v>
      </c>
      <c r="Y64" s="110">
        <f>+'1.หนองบัวลำภู'!Y64+'2.โนนสัง'!Y64+'3.ศรีบุญเรือง'!Y64+'4.สุวรรณคูหา'!Y64+'5.นาวัง'!Y64+'6.นากลาง'!Y64</f>
        <v>0</v>
      </c>
      <c r="Z64" s="110">
        <f>+'1.หนองบัวลำภู'!Z64+'2.โนนสัง'!Z64+'3.ศรีบุญเรือง'!Z64+'4.สุวรรณคูหา'!Z64+'5.นาวัง'!Z64+'6.นากลาง'!Z64</f>
        <v>0</v>
      </c>
      <c r="AA64" s="110">
        <f>+'1.หนองบัวลำภู'!AA64+'2.โนนสัง'!AA64+'3.ศรีบุญเรือง'!AA64+'4.สุวรรณคูหา'!AA64+'5.นาวัง'!AA64+'6.นากลาง'!AA64</f>
        <v>0</v>
      </c>
      <c r="AB64" s="110">
        <f>+'1.หนองบัวลำภู'!AB64+'2.โนนสัง'!AB64+'3.ศรีบุญเรือง'!AB64+'4.สุวรรณคูหา'!AB64+'5.นาวัง'!AB64+'6.นากลาง'!AB64</f>
        <v>0</v>
      </c>
      <c r="AC64" s="110">
        <f>+'1.หนองบัวลำภู'!AC64+'2.โนนสัง'!AC64+'3.ศรีบุญเรือง'!AC64+'4.สุวรรณคูหา'!AC64+'5.นาวัง'!AC64+'6.นากลาง'!AC64</f>
        <v>0</v>
      </c>
      <c r="AD64" s="110">
        <f t="shared" ref="AD64:AD71" si="25">SUM(F64:AC64)</f>
        <v>27827</v>
      </c>
      <c r="AE64" s="111">
        <f t="shared" ref="AE64:AE71" si="26">+AD64*100/E64</f>
        <v>0.60383213262737612</v>
      </c>
      <c r="AF64" s="110">
        <f t="shared" ref="AF64:AF71" si="27">+E64-AD64</f>
        <v>4580573</v>
      </c>
      <c r="AG64" s="111">
        <f t="shared" ref="AG64:AG71" si="28">+AF64*100/E64</f>
        <v>99.396167867372625</v>
      </c>
    </row>
    <row r="65" spans="1:33" ht="24" customHeight="1">
      <c r="B65" s="109"/>
      <c r="C65" s="109"/>
      <c r="D65" s="109" t="s">
        <v>142</v>
      </c>
      <c r="E65" s="110">
        <f>+'1.หนองบัวลำภู'!E65+'2.โนนสัง'!E65+'3.ศรีบุญเรือง'!E65+'4.สุวรรณคูหา'!E65+'5.นาวัง'!E65+'6.นากลาง'!E65</f>
        <v>26900000</v>
      </c>
      <c r="F65" s="110">
        <f>+'1.หนองบัวลำภู'!F65+'2.โนนสัง'!F65+'3.ศรีบุญเรือง'!F65+'4.สุวรรณคูหา'!F65+'5.นาวัง'!F65+'6.นากลาง'!F65</f>
        <v>1009590.3400000001</v>
      </c>
      <c r="G65" s="110">
        <f>+'1.หนองบัวลำภู'!G65+'2.โนนสัง'!G65+'3.ศรีบุญเรือง'!G65+'4.สุวรรณคูหา'!G65+'5.นาวัง'!G65+'6.นากลาง'!G65</f>
        <v>339643.75999999995</v>
      </c>
      <c r="H65" s="110">
        <f>+'1.หนองบัวลำภู'!H65+'2.โนนสัง'!H65+'3.ศรีบุญเรือง'!H65+'4.สุวรรณคูหา'!H65+'5.นาวัง'!H65+'6.นากลาง'!H65</f>
        <v>0</v>
      </c>
      <c r="I65" s="110">
        <f>+'1.หนองบัวลำภู'!I65+'2.โนนสัง'!I65+'3.ศรีบุญเรือง'!I65+'4.สุวรรณคูหา'!I65+'5.นาวัง'!I65+'6.นากลาง'!I65</f>
        <v>0</v>
      </c>
      <c r="J65" s="110">
        <f>+'1.หนองบัวลำภู'!J65+'2.โนนสัง'!J65+'3.ศรีบุญเรือง'!J65+'4.สุวรรณคูหา'!J65+'5.นาวัง'!J65+'6.นากลาง'!J65</f>
        <v>0</v>
      </c>
      <c r="K65" s="110">
        <f>+'1.หนองบัวลำภู'!K65+'2.โนนสัง'!K65+'3.ศรีบุญเรือง'!K65+'4.สุวรรณคูหา'!K65+'5.นาวัง'!K65+'6.นากลาง'!K65</f>
        <v>0</v>
      </c>
      <c r="L65" s="110">
        <f>+'1.หนองบัวลำภู'!L65+'2.โนนสัง'!L65+'3.ศรีบุญเรือง'!L65+'4.สุวรรณคูหา'!L65+'5.นาวัง'!L65+'6.นากลาง'!L65</f>
        <v>0</v>
      </c>
      <c r="M65" s="110">
        <f>+'1.หนองบัวลำภู'!M65+'2.โนนสัง'!M65+'3.ศรีบุญเรือง'!M65+'4.สุวรรณคูหา'!M65+'5.นาวัง'!M65+'6.นากลาง'!M65</f>
        <v>0</v>
      </c>
      <c r="N65" s="110">
        <f>+'1.หนองบัวลำภู'!N65+'2.โนนสัง'!N65+'3.ศรีบุญเรือง'!N65+'4.สุวรรณคูหา'!N65+'5.นาวัง'!N65+'6.นากลาง'!N65</f>
        <v>0</v>
      </c>
      <c r="O65" s="110">
        <f>+'1.หนองบัวลำภู'!O65+'2.โนนสัง'!O65+'3.ศรีบุญเรือง'!O65+'4.สุวรรณคูหา'!O65+'5.นาวัง'!O65+'6.นากลาง'!O65</f>
        <v>0</v>
      </c>
      <c r="P65" s="110">
        <f>+'1.หนองบัวลำภู'!P65+'2.โนนสัง'!P65+'3.ศรีบุญเรือง'!P65+'4.สุวรรณคูหา'!P65+'5.นาวัง'!P65+'6.นากลาง'!P65</f>
        <v>0</v>
      </c>
      <c r="Q65" s="110">
        <f>+'1.หนองบัวลำภู'!Q65+'2.โนนสัง'!Q65+'3.ศรีบุญเรือง'!Q65+'4.สุวรรณคูหา'!Q65+'5.นาวัง'!Q65+'6.นากลาง'!Q65</f>
        <v>0</v>
      </c>
      <c r="R65" s="110">
        <f>+'1.หนองบัวลำภู'!R65+'2.โนนสัง'!R65+'3.ศรีบุญเรือง'!R65+'4.สุวรรณคูหา'!R65+'5.นาวัง'!R65+'6.นากลาง'!R65</f>
        <v>0</v>
      </c>
      <c r="S65" s="110">
        <f>+'1.หนองบัวลำภู'!S65+'2.โนนสัง'!S65+'3.ศรีบุญเรือง'!S65+'4.สุวรรณคูหา'!S65+'5.นาวัง'!S65+'6.นากลาง'!S65</f>
        <v>0</v>
      </c>
      <c r="T65" s="110">
        <f>+'1.หนองบัวลำภู'!T65+'2.โนนสัง'!T65+'3.ศรีบุญเรือง'!T65+'4.สุวรรณคูหา'!T65+'5.นาวัง'!T65+'6.นากลาง'!T65</f>
        <v>0</v>
      </c>
      <c r="U65" s="110">
        <f>+'1.หนองบัวลำภู'!U65+'2.โนนสัง'!U65+'3.ศรีบุญเรือง'!U65+'4.สุวรรณคูหา'!U65+'5.นาวัง'!U65+'6.นากลาง'!U65</f>
        <v>0</v>
      </c>
      <c r="V65" s="110">
        <f>+'1.หนองบัวลำภู'!V65+'2.โนนสัง'!V65+'3.ศรีบุญเรือง'!V65+'4.สุวรรณคูหา'!V65+'5.นาวัง'!V65+'6.นากลาง'!V65</f>
        <v>0</v>
      </c>
      <c r="W65" s="110">
        <f>+'1.หนองบัวลำภู'!W65+'2.โนนสัง'!W65+'3.ศรีบุญเรือง'!W65+'4.สุวรรณคูหา'!W65+'5.นาวัง'!W65+'6.นากลาง'!W65</f>
        <v>0</v>
      </c>
      <c r="X65" s="110">
        <f>+'1.หนองบัวลำภู'!X65+'2.โนนสัง'!X65+'3.ศรีบุญเรือง'!X65+'4.สุวรรณคูหา'!X65+'5.นาวัง'!X65+'6.นากลาง'!X65</f>
        <v>0</v>
      </c>
      <c r="Y65" s="110">
        <f>+'1.หนองบัวลำภู'!Y65+'2.โนนสัง'!Y65+'3.ศรีบุญเรือง'!Y65+'4.สุวรรณคูหา'!Y65+'5.นาวัง'!Y65+'6.นากลาง'!Y65</f>
        <v>0</v>
      </c>
      <c r="Z65" s="110">
        <f>+'1.หนองบัวลำภู'!Z65+'2.โนนสัง'!Z65+'3.ศรีบุญเรือง'!Z65+'4.สุวรรณคูหา'!Z65+'5.นาวัง'!Z65+'6.นากลาง'!Z65</f>
        <v>0</v>
      </c>
      <c r="AA65" s="110">
        <f>+'1.หนองบัวลำภู'!AA65+'2.โนนสัง'!AA65+'3.ศรีบุญเรือง'!AA65+'4.สุวรรณคูหา'!AA65+'5.นาวัง'!AA65+'6.นากลาง'!AA65</f>
        <v>0</v>
      </c>
      <c r="AB65" s="110">
        <f>+'1.หนองบัวลำภู'!AB65+'2.โนนสัง'!AB65+'3.ศรีบุญเรือง'!AB65+'4.สุวรรณคูหา'!AB65+'5.นาวัง'!AB65+'6.นากลาง'!AB65</f>
        <v>0</v>
      </c>
      <c r="AC65" s="110">
        <f>+'1.หนองบัวลำภู'!AC65+'2.โนนสัง'!AC65+'3.ศรีบุญเรือง'!AC65+'4.สุวรรณคูหา'!AC65+'5.นาวัง'!AC65+'6.นากลาง'!AC65</f>
        <v>0</v>
      </c>
      <c r="AD65" s="110">
        <f t="shared" si="25"/>
        <v>1349234.1</v>
      </c>
      <c r="AE65" s="111">
        <f t="shared" si="26"/>
        <v>5.0157401486988844</v>
      </c>
      <c r="AF65" s="110">
        <f t="shared" si="27"/>
        <v>25550765.899999999</v>
      </c>
      <c r="AG65" s="111">
        <f t="shared" si="28"/>
        <v>94.984259851301118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1222749439.9200001</v>
      </c>
      <c r="F66" s="115">
        <f t="shared" si="29"/>
        <v>71082212.329999998</v>
      </c>
      <c r="G66" s="115">
        <f t="shared" si="29"/>
        <v>10294108.959999999</v>
      </c>
      <c r="H66" s="115">
        <f t="shared" si="29"/>
        <v>0</v>
      </c>
      <c r="I66" s="115">
        <f t="shared" si="29"/>
        <v>0</v>
      </c>
      <c r="J66" s="115">
        <f t="shared" si="29"/>
        <v>0</v>
      </c>
      <c r="K66" s="115">
        <f t="shared" si="29"/>
        <v>0</v>
      </c>
      <c r="L66" s="115">
        <f t="shared" si="29"/>
        <v>0</v>
      </c>
      <c r="M66" s="115">
        <f t="shared" si="29"/>
        <v>0</v>
      </c>
      <c r="N66" s="115">
        <f t="shared" si="29"/>
        <v>0</v>
      </c>
      <c r="O66" s="115">
        <f t="shared" si="29"/>
        <v>0</v>
      </c>
      <c r="P66" s="115">
        <f t="shared" si="29"/>
        <v>0</v>
      </c>
      <c r="Q66" s="115">
        <f t="shared" si="29"/>
        <v>0</v>
      </c>
      <c r="R66" s="115">
        <f t="shared" si="29"/>
        <v>0</v>
      </c>
      <c r="S66" s="115">
        <f t="shared" si="29"/>
        <v>0</v>
      </c>
      <c r="T66" s="115">
        <f t="shared" si="29"/>
        <v>0</v>
      </c>
      <c r="U66" s="115">
        <f t="shared" si="29"/>
        <v>0</v>
      </c>
      <c r="V66" s="115">
        <f t="shared" si="29"/>
        <v>0</v>
      </c>
      <c r="W66" s="115">
        <f t="shared" si="29"/>
        <v>0</v>
      </c>
      <c r="X66" s="115">
        <f t="shared" si="29"/>
        <v>0</v>
      </c>
      <c r="Y66" s="115">
        <f t="shared" si="29"/>
        <v>0</v>
      </c>
      <c r="Z66" s="115">
        <f t="shared" si="29"/>
        <v>0</v>
      </c>
      <c r="AA66" s="115">
        <f t="shared" si="29"/>
        <v>0</v>
      </c>
      <c r="AB66" s="115">
        <f t="shared" si="29"/>
        <v>0</v>
      </c>
      <c r="AC66" s="115">
        <f t="shared" si="29"/>
        <v>0</v>
      </c>
      <c r="AD66" s="115">
        <f t="shared" si="25"/>
        <v>81376321.289999992</v>
      </c>
      <c r="AE66" s="116">
        <f t="shared" si="26"/>
        <v>6.6551918678714861</v>
      </c>
      <c r="AF66" s="115">
        <f t="shared" si="27"/>
        <v>1141373118.6300001</v>
      </c>
      <c r="AG66" s="116">
        <f t="shared" si="28"/>
        <v>93.34480813212852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6535482.6829998493</v>
      </c>
      <c r="F67" s="115">
        <f t="shared" si="30"/>
        <v>-55993580.769999996</v>
      </c>
      <c r="G67" s="115">
        <f t="shared" si="30"/>
        <v>153184544.72999996</v>
      </c>
      <c r="H67" s="115">
        <f t="shared" si="30"/>
        <v>0</v>
      </c>
      <c r="I67" s="115">
        <f t="shared" si="30"/>
        <v>0</v>
      </c>
      <c r="J67" s="115">
        <f t="shared" si="30"/>
        <v>0</v>
      </c>
      <c r="K67" s="115">
        <f t="shared" si="30"/>
        <v>0</v>
      </c>
      <c r="L67" s="115">
        <f t="shared" si="30"/>
        <v>0</v>
      </c>
      <c r="M67" s="115">
        <f t="shared" si="30"/>
        <v>0</v>
      </c>
      <c r="N67" s="115">
        <f t="shared" si="30"/>
        <v>0</v>
      </c>
      <c r="O67" s="115">
        <f t="shared" si="30"/>
        <v>0</v>
      </c>
      <c r="P67" s="115">
        <f t="shared" si="30"/>
        <v>0</v>
      </c>
      <c r="Q67" s="115">
        <f t="shared" si="30"/>
        <v>0</v>
      </c>
      <c r="R67" s="115">
        <f t="shared" si="30"/>
        <v>0</v>
      </c>
      <c r="S67" s="115">
        <f t="shared" si="30"/>
        <v>0</v>
      </c>
      <c r="T67" s="115">
        <f t="shared" si="30"/>
        <v>0</v>
      </c>
      <c r="U67" s="115">
        <f t="shared" si="30"/>
        <v>0</v>
      </c>
      <c r="V67" s="115">
        <f t="shared" si="30"/>
        <v>0</v>
      </c>
      <c r="W67" s="115">
        <f t="shared" si="30"/>
        <v>0</v>
      </c>
      <c r="X67" s="115">
        <f t="shared" si="30"/>
        <v>0</v>
      </c>
      <c r="Y67" s="115">
        <f t="shared" si="30"/>
        <v>0</v>
      </c>
      <c r="Z67" s="115">
        <f t="shared" si="30"/>
        <v>0</v>
      </c>
      <c r="AA67" s="115">
        <f t="shared" si="30"/>
        <v>0</v>
      </c>
      <c r="AB67" s="115">
        <f t="shared" si="30"/>
        <v>0</v>
      </c>
      <c r="AC67" s="115">
        <f t="shared" si="30"/>
        <v>0</v>
      </c>
      <c r="AD67" s="115">
        <f t="shared" si="25"/>
        <v>97190963.959999964</v>
      </c>
      <c r="AE67" s="116">
        <f t="shared" si="26"/>
        <v>1487.1275569716356</v>
      </c>
      <c r="AF67" s="115">
        <f t="shared" si="27"/>
        <v>-90655481.277000114</v>
      </c>
      <c r="AG67" s="116">
        <f t="shared" si="28"/>
        <v>-1387.1275569716358</v>
      </c>
    </row>
    <row r="68" spans="1:33" ht="24" customHeight="1">
      <c r="B68" s="109"/>
      <c r="C68" s="109"/>
      <c r="D68" s="119" t="s">
        <v>145</v>
      </c>
      <c r="E68" s="110">
        <f>+'1.หนองบัวลำภู'!E68+'2.โนนสัง'!E68+'3.ศรีบุญเรือง'!E68+'4.สุวรรณคูหา'!E68+'5.นาวัง'!E68+'6.นากลาง'!E68</f>
        <v>31317271</v>
      </c>
      <c r="F68" s="110">
        <f>+'1.หนองบัวลำภู'!F68+'2.โนนสัง'!F68+'3.ศรีบุญเรือง'!F68+'4.สุวรรณคูหา'!F68+'5.นาวัง'!F68+'6.นากลาง'!F68</f>
        <v>29205825.350000001</v>
      </c>
      <c r="G68" s="110">
        <f>+'1.หนองบัวลำภู'!G68+'2.โนนสัง'!G68+'3.ศรีบุญเรือง'!G68+'4.สุวรรณคูหา'!G68+'5.นาวัง'!G68+'6.นากลาง'!G68</f>
        <v>2657415.6</v>
      </c>
      <c r="H68" s="110">
        <f>+'1.หนองบัวลำภู'!H68+'2.โนนสัง'!H68+'3.ศรีบุญเรือง'!H68+'4.สุวรรณคูหา'!H68+'5.นาวัง'!H68+'6.นากลาง'!H68</f>
        <v>0</v>
      </c>
      <c r="I68" s="110">
        <f>+'1.หนองบัวลำภู'!I68+'2.โนนสัง'!I68+'3.ศรีบุญเรือง'!I68+'4.สุวรรณคูหา'!I68+'5.นาวัง'!I68+'6.นากลาง'!I68</f>
        <v>0</v>
      </c>
      <c r="J68" s="110">
        <f>+'1.หนองบัวลำภู'!J68+'2.โนนสัง'!J68+'3.ศรีบุญเรือง'!J68+'4.สุวรรณคูหา'!J68+'5.นาวัง'!J68+'6.นากลาง'!J68</f>
        <v>0</v>
      </c>
      <c r="K68" s="110">
        <f>+'1.หนองบัวลำภู'!K68+'2.โนนสัง'!K68+'3.ศรีบุญเรือง'!K68+'4.สุวรรณคูหา'!K68+'5.นาวัง'!K68+'6.นากลาง'!K68</f>
        <v>0</v>
      </c>
      <c r="L68" s="110">
        <f>+'1.หนองบัวลำภู'!L68+'2.โนนสัง'!L68+'3.ศรีบุญเรือง'!L68+'4.สุวรรณคูหา'!L68+'5.นาวัง'!L68+'6.นากลาง'!L68</f>
        <v>0</v>
      </c>
      <c r="M68" s="110">
        <f>+'1.หนองบัวลำภู'!M68+'2.โนนสัง'!M68+'3.ศรีบุญเรือง'!M68+'4.สุวรรณคูหา'!M68+'5.นาวัง'!M68+'6.นากลาง'!M68</f>
        <v>0</v>
      </c>
      <c r="N68" s="110">
        <f>+'1.หนองบัวลำภู'!N68+'2.โนนสัง'!N68+'3.ศรีบุญเรือง'!N68+'4.สุวรรณคูหา'!N68+'5.นาวัง'!N68+'6.นากลาง'!N68</f>
        <v>0</v>
      </c>
      <c r="O68" s="110">
        <f>+'1.หนองบัวลำภู'!O68+'2.โนนสัง'!O68+'3.ศรีบุญเรือง'!O68+'4.สุวรรณคูหา'!O68+'5.นาวัง'!O68+'6.นากลาง'!O68</f>
        <v>0</v>
      </c>
      <c r="P68" s="110">
        <f>+'1.หนองบัวลำภู'!P68+'2.โนนสัง'!P68+'3.ศรีบุญเรือง'!P68+'4.สุวรรณคูหา'!P68+'5.นาวัง'!P68+'6.นากลาง'!P68</f>
        <v>0</v>
      </c>
      <c r="Q68" s="110">
        <f>+'1.หนองบัวลำภู'!Q68+'2.โนนสัง'!Q68+'3.ศรีบุญเรือง'!Q68+'4.สุวรรณคูหา'!Q68+'5.นาวัง'!Q68+'6.นากลาง'!Q68</f>
        <v>0</v>
      </c>
      <c r="R68" s="110">
        <f>+'1.หนองบัวลำภู'!R68+'2.โนนสัง'!R68+'3.ศรีบุญเรือง'!R68+'4.สุวรรณคูหา'!R68+'5.นาวัง'!R68+'6.นากลาง'!R68</f>
        <v>0</v>
      </c>
      <c r="S68" s="110">
        <f>+'1.หนองบัวลำภู'!S68+'2.โนนสัง'!S68+'3.ศรีบุญเรือง'!S68+'4.สุวรรณคูหา'!S68+'5.นาวัง'!S68+'6.นากลาง'!S68</f>
        <v>0</v>
      </c>
      <c r="T68" s="110">
        <f>+'1.หนองบัวลำภู'!T68+'2.โนนสัง'!T68+'3.ศรีบุญเรือง'!T68+'4.สุวรรณคูหา'!T68+'5.นาวัง'!T68+'6.นากลาง'!T68</f>
        <v>0</v>
      </c>
      <c r="U68" s="110">
        <f>+'1.หนองบัวลำภู'!U68+'2.โนนสัง'!U68+'3.ศรีบุญเรือง'!U68+'4.สุวรรณคูหา'!U68+'5.นาวัง'!U68+'6.นากลาง'!U68</f>
        <v>0</v>
      </c>
      <c r="V68" s="110">
        <f>+'1.หนองบัวลำภู'!V68+'2.โนนสัง'!V68+'3.ศรีบุญเรือง'!V68+'4.สุวรรณคูหา'!V68+'5.นาวัง'!V68+'6.นากลาง'!V68</f>
        <v>0</v>
      </c>
      <c r="W68" s="110">
        <f>+'1.หนองบัวลำภู'!W68+'2.โนนสัง'!W68+'3.ศรีบุญเรือง'!W68+'4.สุวรรณคูหา'!W68+'5.นาวัง'!W68+'6.นากลาง'!W68</f>
        <v>0</v>
      </c>
      <c r="X68" s="110">
        <f>+'1.หนองบัวลำภู'!X68+'2.โนนสัง'!X68+'3.ศรีบุญเรือง'!X68+'4.สุวรรณคูหา'!X68+'5.นาวัง'!X68+'6.นากลาง'!X68</f>
        <v>0</v>
      </c>
      <c r="Y68" s="110">
        <f>+'1.หนองบัวลำภู'!Y68+'2.โนนสัง'!Y68+'3.ศรีบุญเรือง'!Y68+'4.สุวรรณคูหา'!Y68+'5.นาวัง'!Y68+'6.นากลาง'!Y68</f>
        <v>0</v>
      </c>
      <c r="Z68" s="110">
        <f>+'1.หนองบัวลำภู'!Z68+'2.โนนสัง'!Z68+'3.ศรีบุญเรือง'!Z68+'4.สุวรรณคูหา'!Z68+'5.นาวัง'!Z68+'6.นากลาง'!Z68</f>
        <v>0</v>
      </c>
      <c r="AA68" s="110">
        <f>+'1.หนองบัวลำภู'!AA68+'2.โนนสัง'!AA68+'3.ศรีบุญเรือง'!AA68+'4.สุวรรณคูหา'!AA68+'5.นาวัง'!AA68+'6.นากลาง'!AA68</f>
        <v>0</v>
      </c>
      <c r="AB68" s="110">
        <f>+'1.หนองบัวลำภู'!AB68+'2.โนนสัง'!AB68+'3.ศรีบุญเรือง'!AB68+'4.สุวรรณคูหา'!AB68+'5.นาวัง'!AB68+'6.นากลาง'!AB68</f>
        <v>0</v>
      </c>
      <c r="AC68" s="110">
        <f>+'1.หนองบัวลำภู'!AC68+'2.โนนสัง'!AC68+'3.ศรีบุญเรือง'!AC68+'4.สุวรรณคูหา'!AC68+'5.นาวัง'!AC68+'6.นากลาง'!AC68</f>
        <v>0</v>
      </c>
      <c r="AD68" s="110">
        <f t="shared" si="25"/>
        <v>31863240.950000003</v>
      </c>
      <c r="AE68" s="111">
        <f t="shared" si="26"/>
        <v>101.74335097716529</v>
      </c>
      <c r="AF68" s="110">
        <f t="shared" si="27"/>
        <v>-545969.95000000298</v>
      </c>
      <c r="AG68" s="111">
        <f t="shared" si="28"/>
        <v>-1.7433509771652931</v>
      </c>
    </row>
    <row r="69" spans="1:33" ht="24" customHeight="1">
      <c r="B69" s="109"/>
      <c r="C69" s="109"/>
      <c r="D69" s="119" t="s">
        <v>146</v>
      </c>
      <c r="E69" s="110">
        <f>+'1.หนองบัวลำภู'!E69+'2.โนนสัง'!E69+'3.ศรีบุญเรือง'!E69+'4.สุวรรณคูหา'!E69+'5.นาวัง'!E69+'6.นากลาง'!E69</f>
        <v>297878269.45000005</v>
      </c>
      <c r="F69" s="110">
        <f>+'1.หนองบัวลำภู'!F69+'2.โนนสัง'!F69+'3.ศรีบุญเรือง'!F69+'4.สุวรรณคูหา'!F69+'5.นาวัง'!F69+'6.นากลาง'!F69</f>
        <v>269590124.07999998</v>
      </c>
      <c r="G69" s="110">
        <f>+'1.หนองบัวลำภู'!G69+'2.โนนสัง'!G69+'3.ศรีบุญเรือง'!G69+'4.สุวรรณคูหา'!G69+'5.นาวัง'!G69+'6.นากลาง'!G69</f>
        <v>73408075.390000001</v>
      </c>
      <c r="H69" s="110">
        <f>+'1.หนองบัวลำภู'!H69+'2.โนนสัง'!H69+'3.ศรีบุญเรือง'!H69+'4.สุวรรณคูหา'!H69+'5.นาวัง'!H69+'6.นากลาง'!H69</f>
        <v>0</v>
      </c>
      <c r="I69" s="110">
        <f>+'1.หนองบัวลำภู'!I69+'2.โนนสัง'!I69+'3.ศรีบุญเรือง'!I69+'4.สุวรรณคูหา'!I69+'5.นาวัง'!I69+'6.นากลาง'!I69</f>
        <v>0</v>
      </c>
      <c r="J69" s="110">
        <f>+'1.หนองบัวลำภู'!J69+'2.โนนสัง'!J69+'3.ศรีบุญเรือง'!J69+'4.สุวรรณคูหา'!J69+'5.นาวัง'!J69+'6.นากลาง'!J69</f>
        <v>0</v>
      </c>
      <c r="K69" s="110">
        <f>+'1.หนองบัวลำภู'!K69+'2.โนนสัง'!K69+'3.ศรีบุญเรือง'!K69+'4.สุวรรณคูหา'!K69+'5.นาวัง'!K69+'6.นากลาง'!K69</f>
        <v>0</v>
      </c>
      <c r="L69" s="110">
        <f>+'1.หนองบัวลำภู'!L69+'2.โนนสัง'!L69+'3.ศรีบุญเรือง'!L69+'4.สุวรรณคูหา'!L69+'5.นาวัง'!L69+'6.นากลาง'!L69</f>
        <v>0</v>
      </c>
      <c r="M69" s="110">
        <f>+'1.หนองบัวลำภู'!M69+'2.โนนสัง'!M69+'3.ศรีบุญเรือง'!M69+'4.สุวรรณคูหา'!M69+'5.นาวัง'!M69+'6.นากลาง'!M69</f>
        <v>0</v>
      </c>
      <c r="N69" s="110">
        <f>+'1.หนองบัวลำภู'!N69+'2.โนนสัง'!N69+'3.ศรีบุญเรือง'!N69+'4.สุวรรณคูหา'!N69+'5.นาวัง'!N69+'6.นากลาง'!N69</f>
        <v>0</v>
      </c>
      <c r="O69" s="110">
        <f>+'1.หนองบัวลำภู'!O69+'2.โนนสัง'!O69+'3.ศรีบุญเรือง'!O69+'4.สุวรรณคูหา'!O69+'5.นาวัง'!O69+'6.นากลาง'!O69</f>
        <v>0</v>
      </c>
      <c r="P69" s="110">
        <f>+'1.หนองบัวลำภู'!P69+'2.โนนสัง'!P69+'3.ศรีบุญเรือง'!P69+'4.สุวรรณคูหา'!P69+'5.นาวัง'!P69+'6.นากลาง'!P69</f>
        <v>0</v>
      </c>
      <c r="Q69" s="110">
        <f>+'1.หนองบัวลำภู'!Q69+'2.โนนสัง'!Q69+'3.ศรีบุญเรือง'!Q69+'4.สุวรรณคูหา'!Q69+'5.นาวัง'!Q69+'6.นากลาง'!Q69</f>
        <v>0</v>
      </c>
      <c r="R69" s="110">
        <f>+'1.หนองบัวลำภู'!R69+'2.โนนสัง'!R69+'3.ศรีบุญเรือง'!R69+'4.สุวรรณคูหา'!R69+'5.นาวัง'!R69+'6.นากลาง'!R69</f>
        <v>0</v>
      </c>
      <c r="S69" s="110">
        <f>+'1.หนองบัวลำภู'!S69+'2.โนนสัง'!S69+'3.ศรีบุญเรือง'!S69+'4.สุวรรณคูหา'!S69+'5.นาวัง'!S69+'6.นากลาง'!S69</f>
        <v>0</v>
      </c>
      <c r="T69" s="110">
        <f>+'1.หนองบัวลำภู'!T69+'2.โนนสัง'!T69+'3.ศรีบุญเรือง'!T69+'4.สุวรรณคูหา'!T69+'5.นาวัง'!T69+'6.นากลาง'!T69</f>
        <v>0</v>
      </c>
      <c r="U69" s="110">
        <f>+'1.หนองบัวลำภู'!U69+'2.โนนสัง'!U69+'3.ศรีบุญเรือง'!U69+'4.สุวรรณคูหา'!U69+'5.นาวัง'!U69+'6.นากลาง'!U69</f>
        <v>0</v>
      </c>
      <c r="V69" s="110">
        <f>+'1.หนองบัวลำภู'!V69+'2.โนนสัง'!V69+'3.ศรีบุญเรือง'!V69+'4.สุวรรณคูหา'!V69+'5.นาวัง'!V69+'6.นากลาง'!V69</f>
        <v>0</v>
      </c>
      <c r="W69" s="110">
        <f>+'1.หนองบัวลำภู'!W69+'2.โนนสัง'!W69+'3.ศรีบุญเรือง'!W69+'4.สุวรรณคูหา'!W69+'5.นาวัง'!W69+'6.นากลาง'!W69</f>
        <v>0</v>
      </c>
      <c r="X69" s="110">
        <f>+'1.หนองบัวลำภู'!X69+'2.โนนสัง'!X69+'3.ศรีบุญเรือง'!X69+'4.สุวรรณคูหา'!X69+'5.นาวัง'!X69+'6.นากลาง'!X69</f>
        <v>0</v>
      </c>
      <c r="Y69" s="110">
        <f>+'1.หนองบัวลำภู'!Y69+'2.โนนสัง'!Y69+'3.ศรีบุญเรือง'!Y69+'4.สุวรรณคูหา'!Y69+'5.นาวัง'!Y69+'6.นากลาง'!Y69</f>
        <v>0</v>
      </c>
      <c r="Z69" s="110">
        <f>+'1.หนองบัวลำภู'!Z69+'2.โนนสัง'!Z69+'3.ศรีบุญเรือง'!Z69+'4.สุวรรณคูหา'!Z69+'5.นาวัง'!Z69+'6.นากลาง'!Z69</f>
        <v>0</v>
      </c>
      <c r="AA69" s="110">
        <f>+'1.หนองบัวลำภู'!AA69+'2.โนนสัง'!AA69+'3.ศรีบุญเรือง'!AA69+'4.สุวรรณคูหา'!AA69+'5.นาวัง'!AA69+'6.นากลาง'!AA69</f>
        <v>0</v>
      </c>
      <c r="AB69" s="110">
        <f>+'1.หนองบัวลำภู'!AB69+'2.โนนสัง'!AB69+'3.ศรีบุญเรือง'!AB69+'4.สุวรรณคูหา'!AB69+'5.นาวัง'!AB69+'6.นากลาง'!AB69</f>
        <v>0</v>
      </c>
      <c r="AC69" s="110">
        <f>+'1.หนองบัวลำภู'!AC69+'2.โนนสัง'!AC69+'3.ศรีบุญเรือง'!AC69+'4.สุวรรณคูหา'!AC69+'5.นาวัง'!AC69+'6.นากลาง'!AC69</f>
        <v>0</v>
      </c>
      <c r="AD69" s="110">
        <f t="shared" si="25"/>
        <v>342998199.46999997</v>
      </c>
      <c r="AE69" s="111">
        <f t="shared" si="26"/>
        <v>115.14710358137536</v>
      </c>
      <c r="AF69" s="110">
        <f t="shared" si="27"/>
        <v>-45119930.019999921</v>
      </c>
      <c r="AG69" s="111">
        <f t="shared" si="28"/>
        <v>-15.147103581375367</v>
      </c>
    </row>
    <row r="70" spans="1:33" ht="24" customHeight="1">
      <c r="B70" s="109"/>
      <c r="C70" s="109"/>
      <c r="D70" s="119" t="s">
        <v>147</v>
      </c>
      <c r="E70" s="110">
        <f>+'1.หนองบัวลำภู'!E70+'2.โนนสัง'!E70+'3.ศรีบุญเรือง'!E70+'4.สุวรรณคูหา'!E70+'5.นาวัง'!E70+'6.นากลาง'!E70</f>
        <v>0</v>
      </c>
      <c r="F70" s="110">
        <f>+'1.หนองบัวลำภู'!F70+'2.โนนสัง'!F70+'3.ศรีบุญเรือง'!F70+'4.สุวรรณคูหา'!F70+'5.นาวัง'!F70+'6.นากลาง'!F70</f>
        <v>0</v>
      </c>
      <c r="G70" s="110">
        <f>+'1.หนองบัวลำภู'!G70+'2.โนนสัง'!G70+'3.ศรีบุญเรือง'!G70+'4.สุวรรณคูหา'!G70+'5.นาวัง'!G70+'6.นากลาง'!G70</f>
        <v>0</v>
      </c>
      <c r="H70" s="110">
        <f>+'1.หนองบัวลำภู'!H70+'2.โนนสัง'!H70+'3.ศรีบุญเรือง'!H70+'4.สุวรรณคูหา'!H70+'5.นาวัง'!H70+'6.นากลาง'!H70</f>
        <v>0</v>
      </c>
      <c r="I70" s="110">
        <f>+'1.หนองบัวลำภู'!I70+'2.โนนสัง'!I70+'3.ศรีบุญเรือง'!I70+'4.สุวรรณคูหา'!I70+'5.นาวัง'!I70+'6.นากลาง'!I70</f>
        <v>0</v>
      </c>
      <c r="J70" s="110">
        <f>+'1.หนองบัวลำภู'!J70+'2.โนนสัง'!J70+'3.ศรีบุญเรือง'!J70+'4.สุวรรณคูหา'!J70+'5.นาวัง'!J70+'6.นากลาง'!J70</f>
        <v>0</v>
      </c>
      <c r="K70" s="110">
        <f>+'1.หนองบัวลำภู'!K70+'2.โนนสัง'!K70+'3.ศรีบุญเรือง'!K70+'4.สุวรรณคูหา'!K70+'5.นาวัง'!K70+'6.นากลาง'!K70</f>
        <v>0</v>
      </c>
      <c r="L70" s="110">
        <f>+'1.หนองบัวลำภู'!L70+'2.โนนสัง'!L70+'3.ศรีบุญเรือง'!L70+'4.สุวรรณคูหา'!L70+'5.นาวัง'!L70+'6.นากลาง'!L70</f>
        <v>0</v>
      </c>
      <c r="M70" s="110">
        <f>+'1.หนองบัวลำภู'!M70+'2.โนนสัง'!M70+'3.ศรีบุญเรือง'!M70+'4.สุวรรณคูหา'!M70+'5.นาวัง'!M70+'6.นากลาง'!M70</f>
        <v>0</v>
      </c>
      <c r="N70" s="110">
        <f>+'1.หนองบัวลำภู'!N70+'2.โนนสัง'!N70+'3.ศรีบุญเรือง'!N70+'4.สุวรรณคูหา'!N70+'5.นาวัง'!N70+'6.นากลาง'!N70</f>
        <v>0</v>
      </c>
      <c r="O70" s="110">
        <f>+'1.หนองบัวลำภู'!O70+'2.โนนสัง'!O70+'3.ศรีบุญเรือง'!O70+'4.สุวรรณคูหา'!O70+'5.นาวัง'!O70+'6.นากลาง'!O70</f>
        <v>0</v>
      </c>
      <c r="P70" s="110">
        <f>+'1.หนองบัวลำภู'!P70+'2.โนนสัง'!P70+'3.ศรีบุญเรือง'!P70+'4.สุวรรณคูหา'!P70+'5.นาวัง'!P70+'6.นากลาง'!P70</f>
        <v>0</v>
      </c>
      <c r="Q70" s="110">
        <f>+'1.หนองบัวลำภู'!Q70+'2.โนนสัง'!Q70+'3.ศรีบุญเรือง'!Q70+'4.สุวรรณคูหา'!Q70+'5.นาวัง'!Q70+'6.นากลาง'!Q70</f>
        <v>0</v>
      </c>
      <c r="R70" s="110">
        <f>+'1.หนองบัวลำภู'!R70+'2.โนนสัง'!R70+'3.ศรีบุญเรือง'!R70+'4.สุวรรณคูหา'!R70+'5.นาวัง'!R70+'6.นากลาง'!R70</f>
        <v>0</v>
      </c>
      <c r="S70" s="110">
        <f>+'1.หนองบัวลำภู'!S70+'2.โนนสัง'!S70+'3.ศรีบุญเรือง'!S70+'4.สุวรรณคูหา'!S70+'5.นาวัง'!S70+'6.นากลาง'!S70</f>
        <v>0</v>
      </c>
      <c r="T70" s="110">
        <f>+'1.หนองบัวลำภู'!T70+'2.โนนสัง'!T70+'3.ศรีบุญเรือง'!T70+'4.สุวรรณคูหา'!T70+'5.นาวัง'!T70+'6.นากลาง'!T70</f>
        <v>0</v>
      </c>
      <c r="U70" s="110">
        <f>+'1.หนองบัวลำภู'!U70+'2.โนนสัง'!U70+'3.ศรีบุญเรือง'!U70+'4.สุวรรณคูหา'!U70+'5.นาวัง'!U70+'6.นากลาง'!U70</f>
        <v>0</v>
      </c>
      <c r="V70" s="110">
        <f>+'1.หนองบัวลำภู'!V70+'2.โนนสัง'!V70+'3.ศรีบุญเรือง'!V70+'4.สุวรรณคูหา'!V70+'5.นาวัง'!V70+'6.นากลาง'!V70</f>
        <v>0</v>
      </c>
      <c r="W70" s="110">
        <f>+'1.หนองบัวลำภู'!W70+'2.โนนสัง'!W70+'3.ศรีบุญเรือง'!W70+'4.สุวรรณคูหา'!W70+'5.นาวัง'!W70+'6.นากลาง'!W70</f>
        <v>0</v>
      </c>
      <c r="X70" s="110">
        <f>+'1.หนองบัวลำภู'!X70+'2.โนนสัง'!X70+'3.ศรีบุญเรือง'!X70+'4.สุวรรณคูหา'!X70+'5.นาวัง'!X70+'6.นากลาง'!X70</f>
        <v>0</v>
      </c>
      <c r="Y70" s="110">
        <f>+'1.หนองบัวลำภู'!Y70+'2.โนนสัง'!Y70+'3.ศรีบุญเรือง'!Y70+'4.สุวรรณคูหา'!Y70+'5.นาวัง'!Y70+'6.นากลาง'!Y70</f>
        <v>0</v>
      </c>
      <c r="Z70" s="110">
        <f>+'1.หนองบัวลำภู'!Z70+'2.โนนสัง'!Z70+'3.ศรีบุญเรือง'!Z70+'4.สุวรรณคูหา'!Z70+'5.นาวัง'!Z70+'6.นากลาง'!Z70</f>
        <v>0</v>
      </c>
      <c r="AA70" s="110">
        <f>+'1.หนองบัวลำภู'!AA70+'2.โนนสัง'!AA70+'3.ศรีบุญเรือง'!AA70+'4.สุวรรณคูหา'!AA70+'5.นาวัง'!AA70+'6.นากลาง'!AA70</f>
        <v>0</v>
      </c>
      <c r="AB70" s="110">
        <f>+'1.หนองบัวลำภู'!AB70+'2.โนนสัง'!AB70+'3.ศรีบุญเรือง'!AB70+'4.สุวรรณคูหา'!AB70+'5.นาวัง'!AB70+'6.นากลาง'!AB70</f>
        <v>0</v>
      </c>
      <c r="AC70" s="110">
        <f>+'1.หนองบัวลำภู'!AC70+'2.โนนสัง'!AC70+'3.ศรีบุญเรือง'!AC70+'4.สุวรรณคูหา'!AC70+'5.นาวัง'!AC70+'6.นากลาง'!AC70</f>
        <v>0</v>
      </c>
      <c r="AD70" s="110">
        <f t="shared" si="25"/>
        <v>0</v>
      </c>
      <c r="AE70" s="111" t="e">
        <f t="shared" si="26"/>
        <v>#DIV/0!</v>
      </c>
      <c r="AF70" s="110">
        <f t="shared" si="27"/>
        <v>0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 t="shared" ref="E71:AC71" si="31">E27-E66-E70-E69-E68</f>
        <v>-322660057.7670002</v>
      </c>
      <c r="F71" s="123">
        <f t="shared" si="31"/>
        <v>-354789530.19999999</v>
      </c>
      <c r="G71" s="123">
        <f t="shared" si="31"/>
        <v>77119053.739999965</v>
      </c>
      <c r="H71" s="123">
        <f t="shared" si="31"/>
        <v>0</v>
      </c>
      <c r="I71" s="123">
        <f t="shared" si="31"/>
        <v>0</v>
      </c>
      <c r="J71" s="123">
        <f t="shared" si="31"/>
        <v>0</v>
      </c>
      <c r="K71" s="123">
        <f t="shared" si="31"/>
        <v>0</v>
      </c>
      <c r="L71" s="123">
        <f t="shared" si="31"/>
        <v>0</v>
      </c>
      <c r="M71" s="123">
        <f t="shared" si="31"/>
        <v>0</v>
      </c>
      <c r="N71" s="123">
        <f t="shared" si="31"/>
        <v>0</v>
      </c>
      <c r="O71" s="123">
        <f t="shared" si="31"/>
        <v>0</v>
      </c>
      <c r="P71" s="123">
        <f t="shared" si="31"/>
        <v>0</v>
      </c>
      <c r="Q71" s="123">
        <f t="shared" si="31"/>
        <v>0</v>
      </c>
      <c r="R71" s="123">
        <f t="shared" si="31"/>
        <v>0</v>
      </c>
      <c r="S71" s="123">
        <f t="shared" si="31"/>
        <v>0</v>
      </c>
      <c r="T71" s="123">
        <f t="shared" si="31"/>
        <v>0</v>
      </c>
      <c r="U71" s="123">
        <f t="shared" si="31"/>
        <v>0</v>
      </c>
      <c r="V71" s="123">
        <f t="shared" si="31"/>
        <v>0</v>
      </c>
      <c r="W71" s="123">
        <f t="shared" si="31"/>
        <v>0</v>
      </c>
      <c r="X71" s="123">
        <f t="shared" si="31"/>
        <v>0</v>
      </c>
      <c r="Y71" s="123">
        <f t="shared" si="31"/>
        <v>0</v>
      </c>
      <c r="Z71" s="123">
        <f t="shared" si="31"/>
        <v>0</v>
      </c>
      <c r="AA71" s="123">
        <f t="shared" si="31"/>
        <v>0</v>
      </c>
      <c r="AB71" s="123">
        <f t="shared" si="31"/>
        <v>0</v>
      </c>
      <c r="AC71" s="123">
        <f t="shared" si="31"/>
        <v>0</v>
      </c>
      <c r="AD71" s="115">
        <f t="shared" si="25"/>
        <v>-277670476.46000004</v>
      </c>
      <c r="AE71" s="116">
        <f t="shared" si="26"/>
        <v>86.056662352831992</v>
      </c>
      <c r="AF71" s="115">
        <f t="shared" si="27"/>
        <v>-44989581.30700016</v>
      </c>
      <c r="AG71" s="116">
        <f t="shared" si="28"/>
        <v>13.943337647168002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f>+'1.หนองบัวลำภู'!E74+'2.โนนสัง'!E74+'3.ศรีบุญเรือง'!E74+'4.สุวรรณคูหา'!E74+'5.นาวัง'!E74+'6.นากลาง'!E74</f>
        <v>29500</v>
      </c>
      <c r="F74" s="110">
        <f>+'1.หนองบัวลำภู'!F74+'2.โนนสัง'!F74+'3.ศรีบุญเรือง'!F74+'4.สุวรรณคูหา'!F74+'5.นาวัง'!F74+'6.นากลาง'!F74</f>
        <v>3287</v>
      </c>
      <c r="G74" s="110">
        <f>+'1.หนองบัวลำภู'!G74+'2.โนนสัง'!G74+'3.ศรีบุญเรือง'!G74+'4.สุวรรณคูหา'!G74+'5.นาวัง'!G74+'6.นากลาง'!G74</f>
        <v>52955.5</v>
      </c>
      <c r="H74" s="110">
        <f>+'1.หนองบัวลำภู'!H74+'2.โนนสัง'!H74+'3.ศรีบุญเรือง'!H74+'4.สุวรรณคูหา'!H74+'5.นาวัง'!H74+'6.นากลาง'!H74</f>
        <v>0</v>
      </c>
      <c r="I74" s="110">
        <f>+'1.หนองบัวลำภู'!I74+'2.โนนสัง'!I74+'3.ศรีบุญเรือง'!I74+'4.สุวรรณคูหา'!I74+'5.นาวัง'!I74+'6.นากลาง'!I74</f>
        <v>0</v>
      </c>
      <c r="J74" s="110">
        <f>+'1.หนองบัวลำภู'!J74+'2.โนนสัง'!J74+'3.ศรีบุญเรือง'!J74+'4.สุวรรณคูหา'!J74+'5.นาวัง'!J74+'6.นากลาง'!J74</f>
        <v>0</v>
      </c>
      <c r="K74" s="110">
        <f>+'1.หนองบัวลำภู'!K74+'2.โนนสัง'!K74+'3.ศรีบุญเรือง'!K74+'4.สุวรรณคูหา'!K74+'5.นาวัง'!K74+'6.นากลาง'!K74</f>
        <v>0</v>
      </c>
      <c r="L74" s="110">
        <f>+'1.หนองบัวลำภู'!L74+'2.โนนสัง'!L74+'3.ศรีบุญเรือง'!L74+'4.สุวรรณคูหา'!L74+'5.นาวัง'!L74+'6.นากลาง'!L74</f>
        <v>0</v>
      </c>
      <c r="M74" s="110">
        <f>+'1.หนองบัวลำภู'!M74+'2.โนนสัง'!M74+'3.ศรีบุญเรือง'!M74+'4.สุวรรณคูหา'!M74+'5.นาวัง'!M74+'6.นากลาง'!M74</f>
        <v>0</v>
      </c>
      <c r="N74" s="110">
        <f>+'1.หนองบัวลำภู'!N74+'2.โนนสัง'!N74+'3.ศรีบุญเรือง'!N74+'4.สุวรรณคูหา'!N74+'5.นาวัง'!N74+'6.นากลาง'!N74</f>
        <v>0</v>
      </c>
      <c r="O74" s="110">
        <f>+'1.หนองบัวลำภู'!O74+'2.โนนสัง'!O74+'3.ศรีบุญเรือง'!O74+'4.สุวรรณคูหา'!O74+'5.นาวัง'!O74+'6.นากลาง'!O74</f>
        <v>0</v>
      </c>
      <c r="P74" s="110">
        <f>+'1.หนองบัวลำภู'!P74+'2.โนนสัง'!P74+'3.ศรีบุญเรือง'!P74+'4.สุวรรณคูหา'!P74+'5.นาวัง'!P74+'6.นากลาง'!P74</f>
        <v>0</v>
      </c>
      <c r="Q74" s="110">
        <f>+'1.หนองบัวลำภู'!Q74+'2.โนนสัง'!Q74+'3.ศรีบุญเรือง'!Q74+'4.สุวรรณคูหา'!Q74+'5.นาวัง'!Q74+'6.นากลาง'!Q74</f>
        <v>0</v>
      </c>
      <c r="R74" s="110">
        <f>+'1.หนองบัวลำภู'!R74+'2.โนนสัง'!R74+'3.ศรีบุญเรือง'!R74+'4.สุวรรณคูหา'!R74+'5.นาวัง'!R74+'6.นากลาง'!R74</f>
        <v>0</v>
      </c>
      <c r="S74" s="110">
        <f>+'1.หนองบัวลำภู'!S74+'2.โนนสัง'!S74+'3.ศรีบุญเรือง'!S74+'4.สุวรรณคูหา'!S74+'5.นาวัง'!S74+'6.นากลาง'!S74</f>
        <v>0</v>
      </c>
      <c r="T74" s="110">
        <f>+'1.หนองบัวลำภู'!T74+'2.โนนสัง'!T74+'3.ศรีบุญเรือง'!T74+'4.สุวรรณคูหา'!T74+'5.นาวัง'!T74+'6.นากลาง'!T74</f>
        <v>0</v>
      </c>
      <c r="U74" s="110">
        <f>+'1.หนองบัวลำภู'!U74+'2.โนนสัง'!U74+'3.ศรีบุญเรือง'!U74+'4.สุวรรณคูหา'!U74+'5.นาวัง'!U74+'6.นากลาง'!U74</f>
        <v>0</v>
      </c>
      <c r="V74" s="110">
        <f>+'1.หนองบัวลำภู'!V74+'2.โนนสัง'!V74+'3.ศรีบุญเรือง'!V74+'4.สุวรรณคูหา'!V74+'5.นาวัง'!V74+'6.นากลาง'!V74</f>
        <v>0</v>
      </c>
      <c r="W74" s="110">
        <f>+'1.หนองบัวลำภู'!W74+'2.โนนสัง'!W74+'3.ศรีบุญเรือง'!W74+'4.สุวรรณคูหา'!W74+'5.นาวัง'!W74+'6.นากลาง'!W74</f>
        <v>0</v>
      </c>
      <c r="X74" s="110">
        <f>+'1.หนองบัวลำภู'!X74+'2.โนนสัง'!X74+'3.ศรีบุญเรือง'!X74+'4.สุวรรณคูหา'!X74+'5.นาวัง'!X74+'6.นากลาง'!X74</f>
        <v>0</v>
      </c>
      <c r="Y74" s="110">
        <f>+'1.หนองบัวลำภู'!Y74+'2.โนนสัง'!Y74+'3.ศรีบุญเรือง'!Y74+'4.สุวรรณคูหา'!Y74+'5.นาวัง'!Y74+'6.นากลาง'!Y74</f>
        <v>0</v>
      </c>
      <c r="Z74" s="110">
        <f>+'1.หนองบัวลำภู'!Z74+'2.โนนสัง'!Z74+'3.ศรีบุญเรือง'!Z74+'4.สุวรรณคูหา'!Z74+'5.นาวัง'!Z74+'6.นากลาง'!Z74</f>
        <v>0</v>
      </c>
      <c r="AA74" s="110">
        <f>+'1.หนองบัวลำภู'!AA74+'2.โนนสัง'!AA74+'3.ศรีบุญเรือง'!AA74+'4.สุวรรณคูหา'!AA74+'5.นาวัง'!AA74+'6.นากลาง'!AA74</f>
        <v>0</v>
      </c>
      <c r="AB74" s="110">
        <f>+'1.หนองบัวลำภู'!AB74+'2.โนนสัง'!AB74+'3.ศรีบุญเรือง'!AB74+'4.สุวรรณคูหา'!AB74+'5.นาวัง'!AB74+'6.นากลาง'!AB74</f>
        <v>0</v>
      </c>
      <c r="AC74" s="110">
        <f>+'1.หนองบัวลำภู'!AC74+'2.โนนสัง'!AC74+'3.ศรีบุญเรือง'!AC74+'4.สุวรรณคูหา'!AC74+'5.นาวัง'!AC74+'6.นากลาง'!AC74</f>
        <v>0</v>
      </c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f>+'1.หนองบัวลำภู'!E75+'2.โนนสัง'!E75+'3.ศรีบุญเรือง'!E75+'4.สุวรรณคูหา'!E75+'5.นาวัง'!E75+'6.นากลาง'!E75</f>
        <v>8544352.1999999993</v>
      </c>
      <c r="F75" s="110">
        <f>+'1.หนองบัวลำภู'!F75+'2.โนนสัง'!F75+'3.ศรีบุญเรือง'!F75+'4.สุวรรณคูหา'!F75+'5.นาวัง'!F75+'6.นากลาง'!F75</f>
        <v>27652287.359999999</v>
      </c>
      <c r="G75" s="110">
        <f>+'1.หนองบัวลำภู'!G75+'2.โนนสัง'!G75+'3.ศรีบุญเรือง'!G75+'4.สุวรรณคูหา'!G75+'5.นาวัง'!G75+'6.นากลาง'!G75</f>
        <v>11708611.199999999</v>
      </c>
      <c r="H75" s="110">
        <f>+'1.หนองบัวลำภู'!H75+'2.โนนสัง'!H75+'3.ศรีบุญเรือง'!H75+'4.สุวรรณคูหา'!H75+'5.นาวัง'!H75+'6.นากลาง'!H75</f>
        <v>0</v>
      </c>
      <c r="I75" s="110">
        <f>+'1.หนองบัวลำภู'!I75+'2.โนนสัง'!I75+'3.ศรีบุญเรือง'!I75+'4.สุวรรณคูหา'!I75+'5.นาวัง'!I75+'6.นากลาง'!I75</f>
        <v>0</v>
      </c>
      <c r="J75" s="110">
        <f>+'1.หนองบัวลำภู'!J75+'2.โนนสัง'!J75+'3.ศรีบุญเรือง'!J75+'4.สุวรรณคูหา'!J75+'5.นาวัง'!J75+'6.นากลาง'!J75</f>
        <v>0</v>
      </c>
      <c r="K75" s="110">
        <f>+'1.หนองบัวลำภู'!K75+'2.โนนสัง'!K75+'3.ศรีบุญเรือง'!K75+'4.สุวรรณคูหา'!K75+'5.นาวัง'!K75+'6.นากลาง'!K75</f>
        <v>0</v>
      </c>
      <c r="L75" s="110">
        <f>+'1.หนองบัวลำภู'!L75+'2.โนนสัง'!L75+'3.ศรีบุญเรือง'!L75+'4.สุวรรณคูหา'!L75+'5.นาวัง'!L75+'6.นากลาง'!L75</f>
        <v>0</v>
      </c>
      <c r="M75" s="110">
        <f>+'1.หนองบัวลำภู'!M75+'2.โนนสัง'!M75+'3.ศรีบุญเรือง'!M75+'4.สุวรรณคูหา'!M75+'5.นาวัง'!M75+'6.นากลาง'!M75</f>
        <v>0</v>
      </c>
      <c r="N75" s="110">
        <f>+'1.หนองบัวลำภู'!N75+'2.โนนสัง'!N75+'3.ศรีบุญเรือง'!N75+'4.สุวรรณคูหา'!N75+'5.นาวัง'!N75+'6.นากลาง'!N75</f>
        <v>0</v>
      </c>
      <c r="O75" s="110">
        <f>+'1.หนองบัวลำภู'!O75+'2.โนนสัง'!O75+'3.ศรีบุญเรือง'!O75+'4.สุวรรณคูหา'!O75+'5.นาวัง'!O75+'6.นากลาง'!O75</f>
        <v>0</v>
      </c>
      <c r="P75" s="110">
        <f>+'1.หนองบัวลำภู'!P75+'2.โนนสัง'!P75+'3.ศรีบุญเรือง'!P75+'4.สุวรรณคูหา'!P75+'5.นาวัง'!P75+'6.นากลาง'!P75</f>
        <v>0</v>
      </c>
      <c r="Q75" s="110">
        <f>+'1.หนองบัวลำภู'!Q75+'2.โนนสัง'!Q75+'3.ศรีบุญเรือง'!Q75+'4.สุวรรณคูหา'!Q75+'5.นาวัง'!Q75+'6.นากลาง'!Q75</f>
        <v>0</v>
      </c>
      <c r="R75" s="110">
        <f>+'1.หนองบัวลำภู'!R75+'2.โนนสัง'!R75+'3.ศรีบุญเรือง'!R75+'4.สุวรรณคูหา'!R75+'5.นาวัง'!R75+'6.นากลาง'!R75</f>
        <v>0</v>
      </c>
      <c r="S75" s="110">
        <f>+'1.หนองบัวลำภู'!S75+'2.โนนสัง'!S75+'3.ศรีบุญเรือง'!S75+'4.สุวรรณคูหา'!S75+'5.นาวัง'!S75+'6.นากลาง'!S75</f>
        <v>0</v>
      </c>
      <c r="T75" s="110">
        <f>+'1.หนองบัวลำภู'!T75+'2.โนนสัง'!T75+'3.ศรีบุญเรือง'!T75+'4.สุวรรณคูหา'!T75+'5.นาวัง'!T75+'6.นากลาง'!T75</f>
        <v>0</v>
      </c>
      <c r="U75" s="110">
        <f>+'1.หนองบัวลำภู'!U75+'2.โนนสัง'!U75+'3.ศรีบุญเรือง'!U75+'4.สุวรรณคูหา'!U75+'5.นาวัง'!U75+'6.นากลาง'!U75</f>
        <v>0</v>
      </c>
      <c r="V75" s="110">
        <f>+'1.หนองบัวลำภู'!V75+'2.โนนสัง'!V75+'3.ศรีบุญเรือง'!V75+'4.สุวรรณคูหา'!V75+'5.นาวัง'!V75+'6.นากลาง'!V75</f>
        <v>0</v>
      </c>
      <c r="W75" s="110">
        <f>+'1.หนองบัวลำภู'!W75+'2.โนนสัง'!W75+'3.ศรีบุญเรือง'!W75+'4.สุวรรณคูหา'!W75+'5.นาวัง'!W75+'6.นากลาง'!W75</f>
        <v>0</v>
      </c>
      <c r="X75" s="110">
        <f>+'1.หนองบัวลำภู'!X75+'2.โนนสัง'!X75+'3.ศรีบุญเรือง'!X75+'4.สุวรรณคูหา'!X75+'5.นาวัง'!X75+'6.นากลาง'!X75</f>
        <v>0</v>
      </c>
      <c r="Y75" s="110">
        <f>+'1.หนองบัวลำภู'!Y75+'2.โนนสัง'!Y75+'3.ศรีบุญเรือง'!Y75+'4.สุวรรณคูหา'!Y75+'5.นาวัง'!Y75+'6.นากลาง'!Y75</f>
        <v>0</v>
      </c>
      <c r="Z75" s="110">
        <f>+'1.หนองบัวลำภู'!Z75+'2.โนนสัง'!Z75+'3.ศรีบุญเรือง'!Z75+'4.สุวรรณคูหา'!Z75+'5.นาวัง'!Z75+'6.นากลาง'!Z75</f>
        <v>0</v>
      </c>
      <c r="AA75" s="110">
        <f>+'1.หนองบัวลำภู'!AA75+'2.โนนสัง'!AA75+'3.ศรีบุญเรือง'!AA75+'4.สุวรรณคูหา'!AA75+'5.นาวัง'!AA75+'6.นากลาง'!AA75</f>
        <v>0</v>
      </c>
      <c r="AB75" s="110">
        <f>+'1.หนองบัวลำภู'!AB75+'2.โนนสัง'!AB75+'3.ศรีบุญเรือง'!AB75+'4.สุวรรณคูหา'!AB75+'5.นาวัง'!AB75+'6.นากลาง'!AB75</f>
        <v>0</v>
      </c>
      <c r="AC75" s="110">
        <f>+'1.หนองบัวลำภู'!AC75+'2.โนนสัง'!AC75+'3.ศรีบุญเรือง'!AC75+'4.สุวรรณคูหา'!AC75+'5.นาวัง'!AC75+'6.นากลาง'!AC75</f>
        <v>0</v>
      </c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f>+'1.หนองบัวลำภู'!E77+'2.โนนสัง'!E77+'3.ศรีบุญเรือง'!E77+'4.สุวรรณคูหา'!E77+'5.นาวัง'!E77+'6.นากลาง'!E77</f>
        <v>0</v>
      </c>
      <c r="F77" s="110">
        <f>+'1.หนองบัวลำภู'!F77+'2.โนนสัง'!F77+'3.ศรีบุญเรือง'!F77+'4.สุวรรณคูหา'!F77+'5.นาวัง'!F77+'6.นากลาง'!F77</f>
        <v>0</v>
      </c>
      <c r="G77" s="110">
        <f>+'1.หนองบัวลำภู'!G77+'2.โนนสัง'!G77+'3.ศรีบุญเรือง'!G77+'4.สุวรรณคูหา'!G77+'5.นาวัง'!G77+'6.นากลาง'!G77</f>
        <v>0</v>
      </c>
      <c r="H77" s="110">
        <f>+'1.หนองบัวลำภู'!H77+'2.โนนสัง'!H77+'3.ศรีบุญเรือง'!H77+'4.สุวรรณคูหา'!H77+'5.นาวัง'!H77+'6.นากลาง'!H77</f>
        <v>0</v>
      </c>
      <c r="I77" s="110">
        <f>+'1.หนองบัวลำภู'!I77+'2.โนนสัง'!I77+'3.ศรีบุญเรือง'!I77+'4.สุวรรณคูหา'!I77+'5.นาวัง'!I77+'6.นากลาง'!I77</f>
        <v>0</v>
      </c>
      <c r="J77" s="110">
        <f>+'1.หนองบัวลำภู'!J77+'2.โนนสัง'!J77+'3.ศรีบุญเรือง'!J77+'4.สุวรรณคูหา'!J77+'5.นาวัง'!J77+'6.นากลาง'!J77</f>
        <v>0</v>
      </c>
      <c r="K77" s="110">
        <f>+'1.หนองบัวลำภู'!K77+'2.โนนสัง'!K77+'3.ศรีบุญเรือง'!K77+'4.สุวรรณคูหา'!K77+'5.นาวัง'!K77+'6.นากลาง'!K77</f>
        <v>0</v>
      </c>
      <c r="L77" s="110">
        <f>+'1.หนองบัวลำภู'!L77+'2.โนนสัง'!L77+'3.ศรีบุญเรือง'!L77+'4.สุวรรณคูหา'!L77+'5.นาวัง'!L77+'6.นากลาง'!L77</f>
        <v>0</v>
      </c>
      <c r="M77" s="110">
        <f>+'1.หนองบัวลำภู'!M77+'2.โนนสัง'!M77+'3.ศรีบุญเรือง'!M77+'4.สุวรรณคูหา'!M77+'5.นาวัง'!M77+'6.นากลาง'!M77</f>
        <v>0</v>
      </c>
      <c r="N77" s="110">
        <f>+'1.หนองบัวลำภู'!N77+'2.โนนสัง'!N77+'3.ศรีบุญเรือง'!N77+'4.สุวรรณคูหา'!N77+'5.นาวัง'!N77+'6.นากลาง'!N77</f>
        <v>0</v>
      </c>
      <c r="O77" s="110">
        <f>+'1.หนองบัวลำภู'!O77+'2.โนนสัง'!O77+'3.ศรีบุญเรือง'!O77+'4.สุวรรณคูหา'!O77+'5.นาวัง'!O77+'6.นากลาง'!O77</f>
        <v>0</v>
      </c>
      <c r="P77" s="110">
        <f>+'1.หนองบัวลำภู'!P77+'2.โนนสัง'!P77+'3.ศรีบุญเรือง'!P77+'4.สุวรรณคูหา'!P77+'5.นาวัง'!P77+'6.นากลาง'!P77</f>
        <v>0</v>
      </c>
      <c r="Q77" s="110">
        <f>+'1.หนองบัวลำภู'!Q77+'2.โนนสัง'!Q77+'3.ศรีบุญเรือง'!Q77+'4.สุวรรณคูหา'!Q77+'5.นาวัง'!Q77+'6.นากลาง'!Q77</f>
        <v>0</v>
      </c>
      <c r="R77" s="110">
        <f>+'1.หนองบัวลำภู'!R77+'2.โนนสัง'!R77+'3.ศรีบุญเรือง'!R77+'4.สุวรรณคูหา'!R77+'5.นาวัง'!R77+'6.นากลาง'!R77</f>
        <v>0</v>
      </c>
      <c r="S77" s="110">
        <f>+'1.หนองบัวลำภู'!S77+'2.โนนสัง'!S77+'3.ศรีบุญเรือง'!S77+'4.สุวรรณคูหา'!S77+'5.นาวัง'!S77+'6.นากลาง'!S77</f>
        <v>0</v>
      </c>
      <c r="T77" s="110">
        <f>+'1.หนองบัวลำภู'!T77+'2.โนนสัง'!T77+'3.ศรีบุญเรือง'!T77+'4.สุวรรณคูหา'!T77+'5.นาวัง'!T77+'6.นากลาง'!T77</f>
        <v>0</v>
      </c>
      <c r="U77" s="110">
        <f>+'1.หนองบัวลำภู'!U77+'2.โนนสัง'!U77+'3.ศรีบุญเรือง'!U77+'4.สุวรรณคูหา'!U77+'5.นาวัง'!U77+'6.นากลาง'!U77</f>
        <v>0</v>
      </c>
      <c r="V77" s="110">
        <f>+'1.หนองบัวลำภู'!V77+'2.โนนสัง'!V77+'3.ศรีบุญเรือง'!V77+'4.สุวรรณคูหา'!V77+'5.นาวัง'!V77+'6.นากลาง'!V77</f>
        <v>0</v>
      </c>
      <c r="W77" s="110">
        <f>+'1.หนองบัวลำภู'!W77+'2.โนนสัง'!W77+'3.ศรีบุญเรือง'!W77+'4.สุวรรณคูหา'!W77+'5.นาวัง'!W77+'6.นากลาง'!W77</f>
        <v>0</v>
      </c>
      <c r="X77" s="110">
        <f>+'1.หนองบัวลำภู'!X77+'2.โนนสัง'!X77+'3.ศรีบุญเรือง'!X77+'4.สุวรรณคูหา'!X77+'5.นาวัง'!X77+'6.นากลาง'!X77</f>
        <v>0</v>
      </c>
      <c r="Y77" s="110">
        <f>+'1.หนองบัวลำภู'!Y77+'2.โนนสัง'!Y77+'3.ศรีบุญเรือง'!Y77+'4.สุวรรณคูหา'!Y77+'5.นาวัง'!Y77+'6.นากลาง'!Y77</f>
        <v>0</v>
      </c>
      <c r="Z77" s="110">
        <f>+'1.หนองบัวลำภู'!Z77+'2.โนนสัง'!Z77+'3.ศรีบุญเรือง'!Z77+'4.สุวรรณคูหา'!Z77+'5.นาวัง'!Z77+'6.นากลาง'!Z77</f>
        <v>0</v>
      </c>
      <c r="AA77" s="110">
        <f>+'1.หนองบัวลำภู'!AA77+'2.โนนสัง'!AA77+'3.ศรีบุญเรือง'!AA77+'4.สุวรรณคูหา'!AA77+'5.นาวัง'!AA77+'6.นากลาง'!AA77</f>
        <v>0</v>
      </c>
      <c r="AB77" s="110">
        <f>+'1.หนองบัวลำภู'!AB77+'2.โนนสัง'!AB77+'3.ศรีบุญเรือง'!AB77+'4.สุวรรณคูหา'!AB77+'5.นาวัง'!AB77+'6.นากลาง'!AB77</f>
        <v>0</v>
      </c>
      <c r="AC77" s="110">
        <f>+'1.หนองบัวลำภู'!AC77+'2.โนนสัง'!AC77+'3.ศรีบุญเรือง'!AC77+'4.สุวรรณคูหา'!AC77+'5.นาวัง'!AC77+'6.นากลาง'!AC77</f>
        <v>0</v>
      </c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f>+'1.หนองบัวลำภู'!E78+'2.โนนสัง'!E78+'3.ศรีบุญเรือง'!E78+'4.สุวรรณคูหา'!E78+'5.นาวัง'!E78+'6.นากลาง'!E78</f>
        <v>321798432.59999996</v>
      </c>
      <c r="F78" s="110">
        <f>+'1.หนองบัวลำภู'!F78+'2.โนนสัง'!F78+'3.ศรีบุญเรือง'!F78+'4.สุวรรณคูหา'!F78+'5.นาวัง'!F78+'6.นากลาง'!F78</f>
        <v>169967010.44</v>
      </c>
      <c r="G78" s="110">
        <f>+'1.หนองบัวลำภู'!G78+'2.โนนสัง'!G78+'3.ศรีบุญเรือง'!G78+'4.สุวรรณคูหา'!G78+'5.นาวัง'!G78+'6.นากลาง'!G78</f>
        <v>185877426.31</v>
      </c>
      <c r="H78" s="110">
        <f>+'1.หนองบัวลำภู'!H78+'2.โนนสัง'!H78+'3.ศรีบุญเรือง'!H78+'4.สุวรรณคูหา'!H78+'5.นาวัง'!H78+'6.นากลาง'!H78</f>
        <v>0</v>
      </c>
      <c r="I78" s="110">
        <f>+'1.หนองบัวลำภู'!I78+'2.โนนสัง'!I78+'3.ศรีบุญเรือง'!I78+'4.สุวรรณคูหา'!I78+'5.นาวัง'!I78+'6.นากลาง'!I78</f>
        <v>0</v>
      </c>
      <c r="J78" s="110">
        <f>+'1.หนองบัวลำภู'!J78+'2.โนนสัง'!J78+'3.ศรีบุญเรือง'!J78+'4.สุวรรณคูหา'!J78+'5.นาวัง'!J78+'6.นากลาง'!J78</f>
        <v>0</v>
      </c>
      <c r="K78" s="110">
        <f>+'1.หนองบัวลำภู'!K78+'2.โนนสัง'!K78+'3.ศรีบุญเรือง'!K78+'4.สุวรรณคูหา'!K78+'5.นาวัง'!K78+'6.นากลาง'!K78</f>
        <v>0</v>
      </c>
      <c r="L78" s="110">
        <f>+'1.หนองบัวลำภู'!L78+'2.โนนสัง'!L78+'3.ศรีบุญเรือง'!L78+'4.สุวรรณคูหา'!L78+'5.นาวัง'!L78+'6.นากลาง'!L78</f>
        <v>0</v>
      </c>
      <c r="M78" s="110">
        <f>+'1.หนองบัวลำภู'!M78+'2.โนนสัง'!M78+'3.ศรีบุญเรือง'!M78+'4.สุวรรณคูหา'!M78+'5.นาวัง'!M78+'6.นากลาง'!M78</f>
        <v>0</v>
      </c>
      <c r="N78" s="110">
        <f>+'1.หนองบัวลำภู'!N78+'2.โนนสัง'!N78+'3.ศรีบุญเรือง'!N78+'4.สุวรรณคูหา'!N78+'5.นาวัง'!N78+'6.นากลาง'!N78</f>
        <v>0</v>
      </c>
      <c r="O78" s="110">
        <f>+'1.หนองบัวลำภู'!O78+'2.โนนสัง'!O78+'3.ศรีบุญเรือง'!O78+'4.สุวรรณคูหา'!O78+'5.นาวัง'!O78+'6.นากลาง'!O78</f>
        <v>0</v>
      </c>
      <c r="P78" s="110">
        <f>+'1.หนองบัวลำภู'!P78+'2.โนนสัง'!P78+'3.ศรีบุญเรือง'!P78+'4.สุวรรณคูหา'!P78+'5.นาวัง'!P78+'6.นากลาง'!P78</f>
        <v>0</v>
      </c>
      <c r="Q78" s="110">
        <f>+'1.หนองบัวลำภู'!Q78+'2.โนนสัง'!Q78+'3.ศรีบุญเรือง'!Q78+'4.สุวรรณคูหา'!Q78+'5.นาวัง'!Q78+'6.นากลาง'!Q78</f>
        <v>0</v>
      </c>
      <c r="R78" s="110">
        <f>+'1.หนองบัวลำภู'!R78+'2.โนนสัง'!R78+'3.ศรีบุญเรือง'!R78+'4.สุวรรณคูหา'!R78+'5.นาวัง'!R78+'6.นากลาง'!R78</f>
        <v>0</v>
      </c>
      <c r="S78" s="110">
        <f>+'1.หนองบัวลำภู'!S78+'2.โนนสัง'!S78+'3.ศรีบุญเรือง'!S78+'4.สุวรรณคูหา'!S78+'5.นาวัง'!S78+'6.นากลาง'!S78</f>
        <v>0</v>
      </c>
      <c r="T78" s="110">
        <f>+'1.หนองบัวลำภู'!T78+'2.โนนสัง'!T78+'3.ศรีบุญเรือง'!T78+'4.สุวรรณคูหา'!T78+'5.นาวัง'!T78+'6.นากลาง'!T78</f>
        <v>0</v>
      </c>
      <c r="U78" s="110">
        <f>+'1.หนองบัวลำภู'!U78+'2.โนนสัง'!U78+'3.ศรีบุญเรือง'!U78+'4.สุวรรณคูหา'!U78+'5.นาวัง'!U78+'6.นากลาง'!U78</f>
        <v>0</v>
      </c>
      <c r="V78" s="110">
        <f>+'1.หนองบัวลำภู'!V78+'2.โนนสัง'!V78+'3.ศรีบุญเรือง'!V78+'4.สุวรรณคูหา'!V78+'5.นาวัง'!V78+'6.นากลาง'!V78</f>
        <v>0</v>
      </c>
      <c r="W78" s="110">
        <f>+'1.หนองบัวลำภู'!W78+'2.โนนสัง'!W78+'3.ศรีบุญเรือง'!W78+'4.สุวรรณคูหา'!W78+'5.นาวัง'!W78+'6.นากลาง'!W78</f>
        <v>0</v>
      </c>
      <c r="X78" s="110">
        <f>+'1.หนองบัวลำภู'!X78+'2.โนนสัง'!X78+'3.ศรีบุญเรือง'!X78+'4.สุวรรณคูหา'!X78+'5.นาวัง'!X78+'6.นากลาง'!X78</f>
        <v>0</v>
      </c>
      <c r="Y78" s="110">
        <f>+'1.หนองบัวลำภู'!Y78+'2.โนนสัง'!Y78+'3.ศรีบุญเรือง'!Y78+'4.สุวรรณคูหา'!Y78+'5.นาวัง'!Y78+'6.นากลาง'!Y78</f>
        <v>0</v>
      </c>
      <c r="Z78" s="110">
        <f>+'1.หนองบัวลำภู'!Z78+'2.โนนสัง'!Z78+'3.ศรีบุญเรือง'!Z78+'4.สุวรรณคูหา'!Z78+'5.นาวัง'!Z78+'6.นากลาง'!Z78</f>
        <v>0</v>
      </c>
      <c r="AA78" s="110">
        <f>+'1.หนองบัวลำภู'!AA78+'2.โนนสัง'!AA78+'3.ศรีบุญเรือง'!AA78+'4.สุวรรณคูหา'!AA78+'5.นาวัง'!AA78+'6.นากลาง'!AA78</f>
        <v>0</v>
      </c>
      <c r="AB78" s="110">
        <f>+'1.หนองบัวลำภู'!AB78+'2.โนนสัง'!AB78+'3.ศรีบุญเรือง'!AB78+'4.สุวรรณคูหา'!AB78+'5.นาวัง'!AB78+'6.นากลาง'!AB78</f>
        <v>0</v>
      </c>
      <c r="AC78" s="110">
        <f>+'1.หนองบัวลำภู'!AC78+'2.โนนสัง'!AC78+'3.ศรีบุญเรือง'!AC78+'4.สุวรรณคูหา'!AC78+'5.นาวัง'!AC78+'6.นากลาง'!AC78</f>
        <v>0</v>
      </c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f>+'1.หนองบัวลำภู'!E79+'2.โนนสัง'!E79+'3.ศรีบุญเรือง'!E79+'4.สุวรรณคูหา'!E79+'5.นาวัง'!E79+'6.นากลาง'!E79</f>
        <v>0</v>
      </c>
      <c r="F79" s="110">
        <f>+'1.หนองบัวลำภู'!F79+'2.โนนสัง'!F79+'3.ศรีบุญเรือง'!F79+'4.สุวรรณคูหา'!F79+'5.นาวัง'!F79+'6.นากลาง'!F79</f>
        <v>0</v>
      </c>
      <c r="G79" s="110">
        <f>+'1.หนองบัวลำภู'!G79+'2.โนนสัง'!G79+'3.ศรีบุญเรือง'!G79+'4.สุวรรณคูหา'!G79+'5.นาวัง'!G79+'6.นากลาง'!G79</f>
        <v>0</v>
      </c>
      <c r="H79" s="110">
        <f>+'1.หนองบัวลำภู'!H79+'2.โนนสัง'!H79+'3.ศรีบุญเรือง'!H79+'4.สุวรรณคูหา'!H79+'5.นาวัง'!H79+'6.นากลาง'!H79</f>
        <v>0</v>
      </c>
      <c r="I79" s="110">
        <f>+'1.หนองบัวลำภู'!I79+'2.โนนสัง'!I79+'3.ศรีบุญเรือง'!I79+'4.สุวรรณคูหา'!I79+'5.นาวัง'!I79+'6.นากลาง'!I79</f>
        <v>0</v>
      </c>
      <c r="J79" s="110">
        <f>+'1.หนองบัวลำภู'!J79+'2.โนนสัง'!J79+'3.ศรีบุญเรือง'!J79+'4.สุวรรณคูหา'!J79+'5.นาวัง'!J79+'6.นากลาง'!J79</f>
        <v>0</v>
      </c>
      <c r="K79" s="110">
        <f>+'1.หนองบัวลำภู'!K79+'2.โนนสัง'!K79+'3.ศรีบุญเรือง'!K79+'4.สุวรรณคูหา'!K79+'5.นาวัง'!K79+'6.นากลาง'!K79</f>
        <v>0</v>
      </c>
      <c r="L79" s="110">
        <f>+'1.หนองบัวลำภู'!L79+'2.โนนสัง'!L79+'3.ศรีบุญเรือง'!L79+'4.สุวรรณคูหา'!L79+'5.นาวัง'!L79+'6.นากลาง'!L79</f>
        <v>0</v>
      </c>
      <c r="M79" s="110">
        <f>+'1.หนองบัวลำภู'!M79+'2.โนนสัง'!M79+'3.ศรีบุญเรือง'!M79+'4.สุวรรณคูหา'!M79+'5.นาวัง'!M79+'6.นากลาง'!M79</f>
        <v>0</v>
      </c>
      <c r="N79" s="110">
        <f>+'1.หนองบัวลำภู'!N79+'2.โนนสัง'!N79+'3.ศรีบุญเรือง'!N79+'4.สุวรรณคูหา'!N79+'5.นาวัง'!N79+'6.นากลาง'!N79</f>
        <v>0</v>
      </c>
      <c r="O79" s="110">
        <f>+'1.หนองบัวลำภู'!O79+'2.โนนสัง'!O79+'3.ศรีบุญเรือง'!O79+'4.สุวรรณคูหา'!O79+'5.นาวัง'!O79+'6.นากลาง'!O79</f>
        <v>0</v>
      </c>
      <c r="P79" s="110">
        <f>+'1.หนองบัวลำภู'!P79+'2.โนนสัง'!P79+'3.ศรีบุญเรือง'!P79+'4.สุวรรณคูหา'!P79+'5.นาวัง'!P79+'6.นากลาง'!P79</f>
        <v>0</v>
      </c>
      <c r="Q79" s="110">
        <f>+'1.หนองบัวลำภู'!Q79+'2.โนนสัง'!Q79+'3.ศรีบุญเรือง'!Q79+'4.สุวรรณคูหา'!Q79+'5.นาวัง'!Q79+'6.นากลาง'!Q79</f>
        <v>0</v>
      </c>
      <c r="R79" s="110">
        <f>+'1.หนองบัวลำภู'!R79+'2.โนนสัง'!R79+'3.ศรีบุญเรือง'!R79+'4.สุวรรณคูหา'!R79+'5.นาวัง'!R79+'6.นากลาง'!R79</f>
        <v>0</v>
      </c>
      <c r="S79" s="110">
        <f>+'1.หนองบัวลำภู'!S79+'2.โนนสัง'!S79+'3.ศรีบุญเรือง'!S79+'4.สุวรรณคูหา'!S79+'5.นาวัง'!S79+'6.นากลาง'!S79</f>
        <v>0</v>
      </c>
      <c r="T79" s="110">
        <f>+'1.หนองบัวลำภู'!T79+'2.โนนสัง'!T79+'3.ศรีบุญเรือง'!T79+'4.สุวรรณคูหา'!T79+'5.นาวัง'!T79+'6.นากลาง'!T79</f>
        <v>0</v>
      </c>
      <c r="U79" s="110">
        <f>+'1.หนองบัวลำภู'!U79+'2.โนนสัง'!U79+'3.ศรีบุญเรือง'!U79+'4.สุวรรณคูหา'!U79+'5.นาวัง'!U79+'6.นากลาง'!U79</f>
        <v>0</v>
      </c>
      <c r="V79" s="110">
        <f>+'1.หนองบัวลำภู'!V79+'2.โนนสัง'!V79+'3.ศรีบุญเรือง'!V79+'4.สุวรรณคูหา'!V79+'5.นาวัง'!V79+'6.นากลาง'!V79</f>
        <v>0</v>
      </c>
      <c r="W79" s="110">
        <f>+'1.หนองบัวลำภู'!W79+'2.โนนสัง'!W79+'3.ศรีบุญเรือง'!W79+'4.สุวรรณคูหา'!W79+'5.นาวัง'!W79+'6.นากลาง'!W79</f>
        <v>0</v>
      </c>
      <c r="X79" s="110">
        <f>+'1.หนองบัวลำภู'!X79+'2.โนนสัง'!X79+'3.ศรีบุญเรือง'!X79+'4.สุวรรณคูหา'!X79+'5.นาวัง'!X79+'6.นากลาง'!X79</f>
        <v>0</v>
      </c>
      <c r="Y79" s="110">
        <f>+'1.หนองบัวลำภู'!Y79+'2.โนนสัง'!Y79+'3.ศรีบุญเรือง'!Y79+'4.สุวรรณคูหา'!Y79+'5.นาวัง'!Y79+'6.นากลาง'!Y79</f>
        <v>0</v>
      </c>
      <c r="Z79" s="110">
        <f>+'1.หนองบัวลำภู'!Z79+'2.โนนสัง'!Z79+'3.ศรีบุญเรือง'!Z79+'4.สุวรรณคูหา'!Z79+'5.นาวัง'!Z79+'6.นากลาง'!Z79</f>
        <v>0</v>
      </c>
      <c r="AA79" s="110">
        <f>+'1.หนองบัวลำภู'!AA79+'2.โนนสัง'!AA79+'3.ศรีบุญเรือง'!AA79+'4.สุวรรณคูหา'!AA79+'5.นาวัง'!AA79+'6.นากลาง'!AA79</f>
        <v>0</v>
      </c>
      <c r="AB79" s="110">
        <f>+'1.หนองบัวลำภู'!AB79+'2.โนนสัง'!AB79+'3.ศรีบุญเรือง'!AB79+'4.สุวรรณคูหา'!AB79+'5.นาวัง'!AB79+'6.นากลาง'!AB79</f>
        <v>0</v>
      </c>
      <c r="AC79" s="110">
        <f>+'1.หนองบัวลำภู'!AC79+'2.โนนสัง'!AC79+'3.ศรีบุญเรือง'!AC79+'4.สุวรรณคูหา'!AC79+'5.นาวัง'!AC79+'6.นากลาง'!AC79</f>
        <v>0</v>
      </c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330372284.79999995</v>
      </c>
      <c r="F80" s="115">
        <f t="shared" si="32"/>
        <v>197622584.80000001</v>
      </c>
      <c r="G80" s="115">
        <f t="shared" si="32"/>
        <v>197638993.00999999</v>
      </c>
      <c r="H80" s="115">
        <f t="shared" si="32"/>
        <v>0</v>
      </c>
      <c r="I80" s="115">
        <f t="shared" si="32"/>
        <v>0</v>
      </c>
      <c r="J80" s="115">
        <f t="shared" si="32"/>
        <v>0</v>
      </c>
      <c r="K80" s="115">
        <f t="shared" si="32"/>
        <v>0</v>
      </c>
      <c r="L80" s="115">
        <f t="shared" si="32"/>
        <v>0</v>
      </c>
      <c r="M80" s="115">
        <f t="shared" si="32"/>
        <v>0</v>
      </c>
      <c r="N80" s="115">
        <f t="shared" si="32"/>
        <v>0</v>
      </c>
      <c r="O80" s="115">
        <f t="shared" si="32"/>
        <v>0</v>
      </c>
      <c r="P80" s="115">
        <f t="shared" si="32"/>
        <v>0</v>
      </c>
      <c r="Q80" s="115">
        <f t="shared" si="32"/>
        <v>0</v>
      </c>
      <c r="R80" s="115">
        <f t="shared" si="32"/>
        <v>0</v>
      </c>
      <c r="S80" s="115">
        <f t="shared" si="32"/>
        <v>0</v>
      </c>
      <c r="T80" s="115">
        <f t="shared" si="32"/>
        <v>0</v>
      </c>
      <c r="U80" s="115">
        <f t="shared" si="32"/>
        <v>0</v>
      </c>
      <c r="V80" s="115">
        <f t="shared" si="32"/>
        <v>0</v>
      </c>
      <c r="W80" s="115">
        <f t="shared" si="32"/>
        <v>0</v>
      </c>
      <c r="X80" s="115">
        <f t="shared" si="32"/>
        <v>0</v>
      </c>
      <c r="Y80" s="115">
        <f t="shared" si="32"/>
        <v>0</v>
      </c>
      <c r="Z80" s="115">
        <f t="shared" si="32"/>
        <v>0</v>
      </c>
      <c r="AA80" s="115">
        <f t="shared" si="32"/>
        <v>0</v>
      </c>
      <c r="AB80" s="115">
        <f t="shared" si="32"/>
        <v>0</v>
      </c>
      <c r="AC80" s="115">
        <f t="shared" si="32"/>
        <v>0</v>
      </c>
      <c r="AD80" s="115"/>
      <c r="AE80" s="124"/>
      <c r="AF80" s="115"/>
      <c r="AG80" s="124"/>
    </row>
    <row r="81" spans="5:5" ht="24" customHeight="1"/>
    <row r="82" spans="5:5" ht="24" customHeight="1"/>
    <row r="83" spans="5:5" ht="24" customHeight="1">
      <c r="E83" s="125"/>
    </row>
    <row r="84" spans="5:5" ht="24" customHeight="1"/>
    <row r="85" spans="5:5" ht="24" customHeight="1"/>
    <row r="86" spans="5:5" ht="24" customHeight="1"/>
    <row r="87" spans="5:5" ht="24" customHeight="1"/>
    <row r="88" spans="5:5" ht="24" customHeight="1"/>
    <row r="89" spans="5:5" ht="24" customHeight="1"/>
    <row r="90" spans="5:5" ht="24" customHeight="1"/>
    <row r="91" spans="5:5" ht="24" customHeight="1"/>
    <row r="92" spans="5:5" ht="24" customHeight="1"/>
    <row r="93" spans="5:5" ht="24" customHeight="1"/>
    <row r="94" spans="5:5" ht="24" customHeight="1"/>
    <row r="95" spans="5:5" ht="24" customHeight="1"/>
    <row r="96" spans="5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FFC000"/>
  </sheetPr>
  <dimension ref="A1:AG1000"/>
  <sheetViews>
    <sheetView workbookViewId="0">
      <pane ySplit="8" topLeftCell="A9" activePane="bottomLeft" state="frozen"/>
      <selection pane="bottomLeft" activeCell="A3" sqref="A3:AE3"/>
    </sheetView>
  </sheetViews>
  <sheetFormatPr defaultColWidth="9.2109375" defaultRowHeight="15" customHeight="1"/>
  <cols>
    <col min="1" max="1" width="19.640625" customWidth="1"/>
    <col min="2" max="3" width="6.92578125" customWidth="1"/>
    <col min="4" max="4" width="64.28515625" customWidth="1"/>
    <col min="5" max="5" width="17.140625" bestFit="1" customWidth="1"/>
    <col min="6" max="6" width="17.7109375" customWidth="1"/>
    <col min="7" max="7" width="14.7109375" customWidth="1"/>
    <col min="8" max="8" width="7.7109375" customWidth="1"/>
    <col min="9" max="9" width="5.0703125" customWidth="1"/>
    <col min="10" max="10" width="7.35546875" customWidth="1"/>
    <col min="11" max="11" width="5.0703125" customWidth="1"/>
    <col min="12" max="12" width="7.5703125" customWidth="1"/>
    <col min="13" max="13" width="5.0703125" customWidth="1"/>
    <col min="14" max="14" width="7.78515625" customWidth="1"/>
    <col min="15" max="15" width="5.0703125" customWidth="1"/>
    <col min="16" max="16" width="7.5703125" customWidth="1"/>
    <col min="17" max="17" width="5.0703125" customWidth="1"/>
    <col min="18" max="18" width="8.2109375" customWidth="1"/>
    <col min="19" max="19" width="5.0703125" customWidth="1"/>
    <col min="20" max="20" width="7.78515625" customWidth="1"/>
    <col min="21" max="21" width="5.0703125" customWidth="1"/>
    <col min="22" max="22" width="7.42578125" customWidth="1"/>
    <col min="23" max="23" width="5.0703125" customWidth="1"/>
    <col min="24" max="24" width="7.5703125" customWidth="1"/>
    <col min="25" max="25" width="5.0703125" customWidth="1"/>
    <col min="26" max="26" width="7.42578125" customWidth="1"/>
    <col min="27" max="27" width="5.0703125" customWidth="1"/>
    <col min="28" max="28" width="7.42578125" customWidth="1"/>
    <col min="29" max="29" width="5.0703125" customWidth="1"/>
    <col min="30" max="30" width="11.92578125" customWidth="1"/>
    <col min="31" max="31" width="7.28515625" customWidth="1"/>
    <col min="32" max="32" width="16.7109375" customWidth="1"/>
    <col min="33" max="33" width="9.92578125" customWidth="1"/>
  </cols>
  <sheetData>
    <row r="1" spans="1:33" ht="24" customHeight="1">
      <c r="A1" s="402" t="s">
        <v>95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</row>
    <row r="2" spans="1:33" ht="24" customHeight="1">
      <c r="A2" s="402" t="s">
        <v>272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</row>
    <row r="3" spans="1:33" ht="24" customHeight="1">
      <c r="A3" s="402" t="s">
        <v>97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</row>
    <row r="4" spans="1:33" ht="24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</row>
    <row r="5" spans="1:33" ht="24" customHeight="1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402"/>
      <c r="AE5" s="380"/>
      <c r="AF5" s="402" t="s">
        <v>98</v>
      </c>
      <c r="AG5" s="380"/>
    </row>
    <row r="6" spans="1:33" ht="68.400000000000006">
      <c r="A6" s="99"/>
      <c r="B6" s="397" t="s">
        <v>1</v>
      </c>
      <c r="C6" s="377"/>
      <c r="D6" s="378"/>
      <c r="E6" s="100" t="s">
        <v>99</v>
      </c>
      <c r="F6" s="398" t="s">
        <v>100</v>
      </c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99" t="s">
        <v>101</v>
      </c>
      <c r="AG6" s="371"/>
    </row>
    <row r="7" spans="1:33" ht="24" customHeight="1">
      <c r="A7" s="99"/>
      <c r="B7" s="379"/>
      <c r="C7" s="380"/>
      <c r="D7" s="381"/>
      <c r="E7" s="403" t="s">
        <v>102</v>
      </c>
      <c r="F7" s="398" t="s">
        <v>103</v>
      </c>
      <c r="G7" s="371"/>
      <c r="H7" s="398" t="s">
        <v>104</v>
      </c>
      <c r="I7" s="371"/>
      <c r="J7" s="398" t="s">
        <v>105</v>
      </c>
      <c r="K7" s="371"/>
      <c r="L7" s="398" t="s">
        <v>106</v>
      </c>
      <c r="M7" s="371"/>
      <c r="N7" s="398" t="s">
        <v>107</v>
      </c>
      <c r="O7" s="371"/>
      <c r="P7" s="398" t="s">
        <v>108</v>
      </c>
      <c r="Q7" s="371"/>
      <c r="R7" s="398" t="s">
        <v>109</v>
      </c>
      <c r="S7" s="371"/>
      <c r="T7" s="398" t="s">
        <v>110</v>
      </c>
      <c r="U7" s="371"/>
      <c r="V7" s="398" t="s">
        <v>111</v>
      </c>
      <c r="W7" s="371"/>
      <c r="X7" s="398" t="s">
        <v>112</v>
      </c>
      <c r="Y7" s="371"/>
      <c r="Z7" s="398" t="s">
        <v>113</v>
      </c>
      <c r="AA7" s="371"/>
      <c r="AB7" s="398" t="s">
        <v>114</v>
      </c>
      <c r="AC7" s="371"/>
      <c r="AD7" s="101" t="s">
        <v>115</v>
      </c>
      <c r="AE7" s="400" t="s">
        <v>116</v>
      </c>
      <c r="AF7" s="102" t="s">
        <v>115</v>
      </c>
      <c r="AG7" s="401" t="s">
        <v>116</v>
      </c>
    </row>
    <row r="8" spans="1:33" ht="24" customHeight="1">
      <c r="A8" s="99"/>
      <c r="B8" s="382"/>
      <c r="C8" s="383"/>
      <c r="D8" s="384"/>
      <c r="E8" s="386"/>
      <c r="F8" s="101">
        <v>2568</v>
      </c>
      <c r="G8" s="101">
        <v>2569</v>
      </c>
      <c r="H8" s="101">
        <v>2568</v>
      </c>
      <c r="I8" s="101">
        <v>2569</v>
      </c>
      <c r="J8" s="101">
        <v>2568</v>
      </c>
      <c r="K8" s="101">
        <v>2569</v>
      </c>
      <c r="L8" s="101">
        <v>2568</v>
      </c>
      <c r="M8" s="101">
        <v>2569</v>
      </c>
      <c r="N8" s="101">
        <v>2568</v>
      </c>
      <c r="O8" s="101">
        <v>2569</v>
      </c>
      <c r="P8" s="101">
        <v>2568</v>
      </c>
      <c r="Q8" s="101">
        <v>2569</v>
      </c>
      <c r="R8" s="101">
        <v>2568</v>
      </c>
      <c r="S8" s="101">
        <v>2569</v>
      </c>
      <c r="T8" s="101">
        <v>2568</v>
      </c>
      <c r="U8" s="101">
        <v>2569</v>
      </c>
      <c r="V8" s="101">
        <v>2568</v>
      </c>
      <c r="W8" s="101">
        <v>2569</v>
      </c>
      <c r="X8" s="101">
        <v>2568</v>
      </c>
      <c r="Y8" s="101">
        <v>2569</v>
      </c>
      <c r="Z8" s="101">
        <v>2568</v>
      </c>
      <c r="AA8" s="101">
        <v>2569</v>
      </c>
      <c r="AB8" s="101">
        <v>2568</v>
      </c>
      <c r="AC8" s="101">
        <v>2569</v>
      </c>
      <c r="AD8" s="101" t="s">
        <v>117</v>
      </c>
      <c r="AE8" s="386"/>
      <c r="AF8" s="103" t="s">
        <v>118</v>
      </c>
      <c r="AG8" s="386"/>
    </row>
    <row r="9" spans="1:33" ht="24" customHeight="1">
      <c r="B9" s="104" t="s">
        <v>119</v>
      </c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6"/>
      <c r="AF9" s="107"/>
      <c r="AG9" s="106"/>
    </row>
    <row r="10" spans="1:33" ht="24" customHeight="1">
      <c r="B10" s="106"/>
      <c r="C10" s="393" t="s">
        <v>4</v>
      </c>
      <c r="D10" s="371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6"/>
      <c r="AF10" s="108"/>
      <c r="AG10" s="106"/>
    </row>
    <row r="11" spans="1:33" ht="24" customHeight="1">
      <c r="B11" s="109"/>
      <c r="C11" s="109"/>
      <c r="D11" s="109" t="s">
        <v>5</v>
      </c>
      <c r="E11" s="110">
        <f>+'รวม จ.บึงกาฬ'!E11+'รวม จังหวัดเลย'!E11+'รวม จังหวัดสกล'!E11+'รวม อุดรธานี'!E11+'รวม หนองคาย'!E11+'รวม หนองบัวลำภู'!E11+'รวม นครพนม'!E11</f>
        <v>10997708132.346897</v>
      </c>
      <c r="F11" s="110">
        <f>+'รวม จ.บึงกาฬ'!F11+'รวม จังหวัดเลย'!F11+'รวม จังหวัดสกล'!F11+'รวม อุดรธานี'!F11+'รวม หนองคาย'!F11+'รวม หนองบัวลำภู'!F11+'รวม นครพนม'!F11</f>
        <v>14348476455.82</v>
      </c>
      <c r="G11" s="110">
        <f>+'รวม จ.บึงกาฬ'!G11+'รวม จังหวัดเลย'!G11+'รวม จังหวัดสกล'!G11+'รวม อุดรธานี'!G11+'รวม หนองคาย'!G11+'รวม หนองบัวลำภู'!G11+'รวม นครพนม'!G11</f>
        <v>1724815202.8299999</v>
      </c>
      <c r="H11" s="110">
        <f>+'รวม จ.บึงกาฬ'!H11+'รวม จังหวัดเลย'!H11+'รวม จังหวัดสกล'!H11+'รวม อุดรธานี'!H11+'รวม หนองคาย'!H11+'รวม หนองบัวลำภู'!H11+'รวม นครพนม'!H11</f>
        <v>23523678.259999998</v>
      </c>
      <c r="I11" s="110">
        <f>+'รวม จ.บึงกาฬ'!I11+'รวม จังหวัดเลย'!I11+'รวม จังหวัดสกล'!I11+'รวม อุดรธานี'!I11+'รวม หนองคาย'!I11+'รวม หนองบัวลำภู'!I11+'รวม นครพนม'!I11</f>
        <v>0</v>
      </c>
      <c r="J11" s="110">
        <f>+'รวม จ.บึงกาฬ'!J11+'รวม จังหวัดเลย'!J11+'รวม จังหวัดสกล'!J11+'รวม อุดรธานี'!J11+'รวม หนองคาย'!J11+'รวม หนองบัวลำภู'!J11+'รวม นครพนม'!J11</f>
        <v>33236250.550000001</v>
      </c>
      <c r="K11" s="110">
        <f>+'รวม จ.บึงกาฬ'!K11+'รวม จังหวัดเลย'!K11+'รวม จังหวัดสกล'!K11+'รวม อุดรธานี'!K11+'รวม หนองคาย'!K11+'รวม หนองบัวลำภู'!K11+'รวม นครพนม'!K11</f>
        <v>0</v>
      </c>
      <c r="L11" s="110">
        <f>+'รวม จ.บึงกาฬ'!L11+'รวม จังหวัดเลย'!L11+'รวม จังหวัดสกล'!L11+'รวม อุดรธานี'!L11+'รวม หนองคาย'!L11+'รวม หนองบัวลำภู'!L11+'รวม นครพนม'!L11</f>
        <v>4798467.53</v>
      </c>
      <c r="M11" s="110">
        <f>+'รวม จ.บึงกาฬ'!M11+'รวม จังหวัดเลย'!M11+'รวม จังหวัดสกล'!M11+'รวม อุดรธานี'!M11+'รวม หนองคาย'!M11+'รวม หนองบัวลำภู'!M11+'รวม นครพนม'!M11</f>
        <v>0</v>
      </c>
      <c r="N11" s="110">
        <f>+'รวม จ.บึงกาฬ'!N11+'รวม จังหวัดเลย'!N11+'รวม จังหวัดสกล'!N11+'รวม อุดรธานี'!N11+'รวม หนองคาย'!N11+'รวม หนองบัวลำภู'!N11+'รวม นครพนม'!N11</f>
        <v>38603815.370000005</v>
      </c>
      <c r="O11" s="110">
        <f>+'รวม จ.บึงกาฬ'!O11+'รวม จังหวัดเลย'!O11+'รวม จังหวัดสกล'!O11+'รวม อุดรธานี'!O11+'รวม หนองคาย'!O11+'รวม หนองบัวลำภู'!O11+'รวม นครพนม'!O11</f>
        <v>0</v>
      </c>
      <c r="P11" s="110">
        <f>+'รวม จ.บึงกาฬ'!P11+'รวม จังหวัดเลย'!P11+'รวม จังหวัดสกล'!P11+'รวม อุดรธานี'!P11+'รวม หนองคาย'!P11+'รวม หนองบัวลำภู'!P11+'รวม นครพนม'!P11</f>
        <v>4281250.53</v>
      </c>
      <c r="Q11" s="110">
        <f>+'รวม จ.บึงกาฬ'!Q11+'รวม จังหวัดเลย'!Q11+'รวม จังหวัดสกล'!Q11+'รวม อุดรธานี'!Q11+'รวม หนองคาย'!Q11+'รวม หนองบัวลำภู'!Q11+'รวม นครพนม'!Q11</f>
        <v>0</v>
      </c>
      <c r="R11" s="110">
        <f>+'รวม จ.บึงกาฬ'!R11+'รวม จังหวัดเลย'!R11+'รวม จังหวัดสกล'!R11+'รวม อุดรธานี'!R11+'รวม หนองคาย'!R11+'รวม หนองบัวลำภู'!R11+'รวม นครพนม'!R11</f>
        <v>10903623.74</v>
      </c>
      <c r="S11" s="110">
        <f>+'รวม จ.บึงกาฬ'!S11+'รวม จังหวัดเลย'!S11+'รวม จังหวัดสกล'!S11+'รวม อุดรธานี'!S11+'รวม หนองคาย'!S11+'รวม หนองบัวลำภู'!S11+'รวม นครพนม'!S11</f>
        <v>0</v>
      </c>
      <c r="T11" s="110">
        <f>+'รวม จ.บึงกาฬ'!T11+'รวม จังหวัดเลย'!T11+'รวม จังหวัดสกล'!T11+'รวม อุดรธานี'!T11+'รวม หนองคาย'!T11+'รวม หนองบัวลำภู'!T11+'รวม นครพนม'!T11</f>
        <v>8731924.4199999999</v>
      </c>
      <c r="U11" s="110">
        <f>+'รวม จ.บึงกาฬ'!U11+'รวม จังหวัดเลย'!U11+'รวม จังหวัดสกล'!U11+'รวม อุดรธานี'!U11+'รวม หนองคาย'!U11+'รวม หนองบัวลำภู'!U11+'รวม นครพนม'!U11</f>
        <v>0</v>
      </c>
      <c r="V11" s="110">
        <f>+'รวม จ.บึงกาฬ'!V11+'รวม จังหวัดเลย'!V11+'รวม จังหวัดสกล'!V11+'รวม อุดรธานี'!V11+'รวม หนองคาย'!V11+'รวม หนองบัวลำภู'!V11+'รวม นครพนม'!V11</f>
        <v>10862362.199999999</v>
      </c>
      <c r="W11" s="110">
        <f>+'รวม จ.บึงกาฬ'!W11+'รวม จังหวัดเลย'!W11+'รวม จังหวัดสกล'!W11+'รวม อุดรธานี'!W11+'รวม หนองคาย'!W11+'รวม หนองบัวลำภู'!W11+'รวม นครพนม'!W11</f>
        <v>0</v>
      </c>
      <c r="X11" s="110">
        <f>+'รวม จ.บึงกาฬ'!X11+'รวม จังหวัดเลย'!X11+'รวม จังหวัดสกล'!X11+'รวม อุดรธานี'!X11+'รวม หนองคาย'!X11+'รวม หนองบัวลำภู'!X11+'รวม นครพนม'!X11</f>
        <v>7839170.7300000004</v>
      </c>
      <c r="Y11" s="110">
        <f>+'รวม จ.บึงกาฬ'!Y11+'รวม จังหวัดเลย'!Y11+'รวม จังหวัดสกล'!Y11+'รวม อุดรธานี'!Y11+'รวม หนองคาย'!Y11+'รวม หนองบัวลำภู'!Y11+'รวม นครพนม'!Y11</f>
        <v>0</v>
      </c>
      <c r="Z11" s="110">
        <f>+'รวม จ.บึงกาฬ'!Z11+'รวม จังหวัดเลย'!Z11+'รวม จังหวัดสกล'!Z11+'รวม อุดรธานี'!Z11+'รวม หนองคาย'!Z11+'รวม หนองบัวลำภู'!Z11+'รวม นครพนม'!Z11</f>
        <v>10988266.76</v>
      </c>
      <c r="AA11" s="110">
        <f>+'รวม จ.บึงกาฬ'!AA11+'รวม จังหวัดเลย'!AA11+'รวม จังหวัดสกล'!AA11+'รวม อุดรธานี'!AA11+'รวม หนองคาย'!AA11+'รวม หนองบัวลำภู'!AA11+'รวม นครพนม'!AA11</f>
        <v>0</v>
      </c>
      <c r="AB11" s="110">
        <f>+'รวม จ.บึงกาฬ'!AB11+'รวม จังหวัดเลย'!AB11+'รวม จังหวัดสกล'!AB11+'รวม อุดรธานี'!AB11+'รวม หนองคาย'!AB11+'รวม หนองบัวลำภู'!AB11+'รวม นครพนม'!AB11</f>
        <v>12271214.419999998</v>
      </c>
      <c r="AC11" s="110">
        <f>+'รวม จ.บึงกาฬ'!AC11+'รวม จังหวัดเลย'!AC11+'รวม จังหวัดสกล'!AC11+'รวม อุดรธานี'!AC11+'รวม หนองคาย'!AC11+'รวม หนองบัวลำภู'!AC11+'รวม นครพนม'!AC11</f>
        <v>0</v>
      </c>
      <c r="AD11" s="110">
        <f t="shared" ref="AD11:AD19" si="0">SUM(F11:AC11)</f>
        <v>16239331683.160002</v>
      </c>
      <c r="AE11" s="111">
        <f t="shared" ref="AE11:AE19" si="1">+AD11*100/E11</f>
        <v>147.66105344618333</v>
      </c>
      <c r="AF11" s="110">
        <f t="shared" ref="AF11:AF19" si="2">+E11-AD11</f>
        <v>-5241623550.8131046</v>
      </c>
      <c r="AG11" s="111">
        <f>+AF11*100/E11</f>
        <v>-47.661053446183324</v>
      </c>
    </row>
    <row r="12" spans="1:33" ht="24" customHeight="1">
      <c r="B12" s="109"/>
      <c r="C12" s="109"/>
      <c r="D12" s="109" t="s">
        <v>7</v>
      </c>
      <c r="E12" s="110">
        <f>+'รวม จ.บึงกาฬ'!E12+'รวม จังหวัดเลย'!E12+'รวม จังหวัดสกล'!E12+'รวม อุดรธานี'!E12+'รวม หนองคาย'!E12+'รวม หนองบัวลำภู'!E12+'รวม นครพนม'!E12</f>
        <v>453378410.58939993</v>
      </c>
      <c r="F12" s="110" t="e">
        <f>+'รวม จ.บึงกาฬ'!F12+'รวม จังหวัดเลย'!F12+'รวม จังหวัดสกล'!F12+'รวม อุดรธานี'!F12+'รวม หนองคาย'!F12+'รวม หนองบัวลำภู'!F12+'รวม นครพนม'!F12</f>
        <v>#VALUE!</v>
      </c>
      <c r="G12" s="110" t="e">
        <f>+'รวม จ.บึงกาฬ'!G12+'รวม จังหวัดเลย'!G12+'รวม จังหวัดสกล'!G12+'รวม อุดรธานี'!G12+'รวม หนองคาย'!G12+'รวม หนองบัวลำภู'!G12+'รวม นครพนม'!G12</f>
        <v>#VALUE!</v>
      </c>
      <c r="H12" s="110" t="e">
        <f>+'รวม จ.บึงกาฬ'!H12+'รวม จังหวัดเลย'!H12+'รวม จังหวัดสกล'!H12+'รวม อุดรธานี'!H12+'รวม หนองคาย'!H12+'รวม หนองบัวลำภู'!H12+'รวม นครพนม'!H12</f>
        <v>#VALUE!</v>
      </c>
      <c r="I12" s="110">
        <f>+'รวม จ.บึงกาฬ'!I12+'รวม จังหวัดเลย'!I12+'รวม จังหวัดสกล'!I12+'รวม อุดรธานี'!I12+'รวม หนองคาย'!I12+'รวม หนองบัวลำภู'!I12+'รวม นครพนม'!I12</f>
        <v>0</v>
      </c>
      <c r="J12" s="110" t="e">
        <f>+'รวม จ.บึงกาฬ'!J12+'รวม จังหวัดเลย'!J12+'รวม จังหวัดสกล'!J12+'รวม อุดรธานี'!J12+'รวม หนองคาย'!J12+'รวม หนองบัวลำภู'!J12+'รวม นครพนม'!J12</f>
        <v>#VALUE!</v>
      </c>
      <c r="K12" s="110">
        <f>+'รวม จ.บึงกาฬ'!K12+'รวม จังหวัดเลย'!K12+'รวม จังหวัดสกล'!K12+'รวม อุดรธานี'!K12+'รวม หนองคาย'!K12+'รวม หนองบัวลำภู'!K12+'รวม นครพนม'!K12</f>
        <v>0</v>
      </c>
      <c r="L12" s="110" t="e">
        <f>+'รวม จ.บึงกาฬ'!L12+'รวม จังหวัดเลย'!L12+'รวม จังหวัดสกล'!L12+'รวม อุดรธานี'!L12+'รวม หนองคาย'!L12+'รวม หนองบัวลำภู'!L12+'รวม นครพนม'!L12</f>
        <v>#VALUE!</v>
      </c>
      <c r="M12" s="110">
        <f>+'รวม จ.บึงกาฬ'!M12+'รวม จังหวัดเลย'!M12+'รวม จังหวัดสกล'!M12+'รวม อุดรธานี'!M12+'รวม หนองคาย'!M12+'รวม หนองบัวลำภู'!M12+'รวม นครพนม'!M12</f>
        <v>0</v>
      </c>
      <c r="N12" s="110" t="e">
        <f>+'รวม จ.บึงกาฬ'!N12+'รวม จังหวัดเลย'!N12+'รวม จังหวัดสกล'!N12+'รวม อุดรธานี'!N12+'รวม หนองคาย'!N12+'รวม หนองบัวลำภู'!N12+'รวม นครพนม'!N12</f>
        <v>#VALUE!</v>
      </c>
      <c r="O12" s="110">
        <f>+'รวม จ.บึงกาฬ'!O12+'รวม จังหวัดเลย'!O12+'รวม จังหวัดสกล'!O12+'รวม อุดรธานี'!O12+'รวม หนองคาย'!O12+'รวม หนองบัวลำภู'!O12+'รวม นครพนม'!O12</f>
        <v>0</v>
      </c>
      <c r="P12" s="110">
        <f>+'รวม จ.บึงกาฬ'!P12+'รวม จังหวัดเลย'!P12+'รวม จังหวัดสกล'!P12+'รวม อุดรธานี'!P12+'รวม หนองคาย'!P12+'รวม หนองบัวลำภู'!P12+'รวม นครพนม'!P12</f>
        <v>17524399.969999999</v>
      </c>
      <c r="Q12" s="110">
        <f>+'รวม จ.บึงกาฬ'!Q12+'รวม จังหวัดเลย'!Q12+'รวม จังหวัดสกล'!Q12+'รวม อุดรธานี'!Q12+'รวม หนองคาย'!Q12+'รวม หนองบัวลำภู'!Q12+'รวม นครพนม'!Q12</f>
        <v>0</v>
      </c>
      <c r="R12" s="110" t="e">
        <f>+'รวม จ.บึงกาฬ'!R12+'รวม จังหวัดเลย'!R12+'รวม จังหวัดสกล'!R12+'รวม อุดรธานี'!R12+'รวม หนองคาย'!R12+'รวม หนองบัวลำภู'!R12+'รวม นครพนม'!R12</f>
        <v>#VALUE!</v>
      </c>
      <c r="S12" s="110">
        <f>+'รวม จ.บึงกาฬ'!S12+'รวม จังหวัดเลย'!S12+'รวม จังหวัดสกล'!S12+'รวม อุดรธานี'!S12+'รวม หนองคาย'!S12+'รวม หนองบัวลำภู'!S12+'รวม นครพนม'!S12</f>
        <v>0</v>
      </c>
      <c r="T12" s="110" t="e">
        <f>+'รวม จ.บึงกาฬ'!T12+'รวม จังหวัดเลย'!T12+'รวม จังหวัดสกล'!T12+'รวม อุดรธานี'!T12+'รวม หนองคาย'!T12+'รวม หนองบัวลำภู'!T12+'รวม นครพนม'!T12</f>
        <v>#VALUE!</v>
      </c>
      <c r="U12" s="110">
        <f>+'รวม จ.บึงกาฬ'!U12+'รวม จังหวัดเลย'!U12+'รวม จังหวัดสกล'!U12+'รวม อุดรธานี'!U12+'รวม หนองคาย'!U12+'รวม หนองบัวลำภู'!U12+'รวม นครพนม'!U12</f>
        <v>0</v>
      </c>
      <c r="V12" s="110" t="e">
        <f>+'รวม จ.บึงกาฬ'!V12+'รวม จังหวัดเลย'!V12+'รวม จังหวัดสกล'!V12+'รวม อุดรธานี'!V12+'รวม หนองคาย'!V12+'รวม หนองบัวลำภู'!V12+'รวม นครพนม'!V12</f>
        <v>#VALUE!</v>
      </c>
      <c r="W12" s="110">
        <f>+'รวม จ.บึงกาฬ'!W12+'รวม จังหวัดเลย'!W12+'รวม จังหวัดสกล'!W12+'รวม อุดรธานี'!W12+'รวม หนองคาย'!W12+'รวม หนองบัวลำภู'!W12+'รวม นครพนม'!W12</f>
        <v>0</v>
      </c>
      <c r="X12" s="110" t="e">
        <f>+'รวม จ.บึงกาฬ'!X12+'รวม จังหวัดเลย'!X12+'รวม จังหวัดสกล'!X12+'รวม อุดรธานี'!X12+'รวม หนองคาย'!X12+'รวม หนองบัวลำภู'!X12+'รวม นครพนม'!X12</f>
        <v>#VALUE!</v>
      </c>
      <c r="Y12" s="110">
        <f>+'รวม จ.บึงกาฬ'!Y12+'รวม จังหวัดเลย'!Y12+'รวม จังหวัดสกล'!Y12+'รวม อุดรธานี'!Y12+'รวม หนองคาย'!Y12+'รวม หนองบัวลำภู'!Y12+'รวม นครพนม'!Y12</f>
        <v>0</v>
      </c>
      <c r="Z12" s="110" t="e">
        <f>+'รวม จ.บึงกาฬ'!Z12+'รวม จังหวัดเลย'!Z12+'รวม จังหวัดสกล'!Z12+'รวม อุดรธานี'!Z12+'รวม หนองคาย'!Z12+'รวม หนองบัวลำภู'!Z12+'รวม นครพนม'!Z12</f>
        <v>#VALUE!</v>
      </c>
      <c r="AA12" s="110">
        <f>+'รวม จ.บึงกาฬ'!AA12+'รวม จังหวัดเลย'!AA12+'รวม จังหวัดสกล'!AA12+'รวม อุดรธานี'!AA12+'รวม หนองคาย'!AA12+'รวม หนองบัวลำภู'!AA12+'รวม นครพนม'!AA12</f>
        <v>0</v>
      </c>
      <c r="AB12" s="110" t="e">
        <f>+'รวม จ.บึงกาฬ'!AB12+'รวม จังหวัดเลย'!AB12+'รวม จังหวัดสกล'!AB12+'รวม อุดรธานี'!AB12+'รวม หนองคาย'!AB12+'รวม หนองบัวลำภู'!AB12+'รวม นครพนม'!AB12</f>
        <v>#VALUE!</v>
      </c>
      <c r="AC12" s="110">
        <f>+'รวม จ.บึงกาฬ'!AC12+'รวม จังหวัดเลย'!AC12+'รวม จังหวัดสกล'!AC12+'รวม อุดรธานี'!AC12+'รวม หนองคาย'!AC12+'รวม หนองบัวลำภู'!AC12+'รวม นครพนม'!AC12</f>
        <v>0</v>
      </c>
      <c r="AD12" s="110" t="e">
        <f t="shared" si="0"/>
        <v>#VALUE!</v>
      </c>
      <c r="AE12" s="111" t="e">
        <f t="shared" si="1"/>
        <v>#VALUE!</v>
      </c>
      <c r="AF12" s="110" t="e">
        <f t="shared" si="2"/>
        <v>#VALUE!</v>
      </c>
      <c r="AG12" s="111" t="e">
        <f t="shared" ref="AG12:AG19" si="3">+AF12*100/G12</f>
        <v>#VALUE!</v>
      </c>
    </row>
    <row r="13" spans="1:33" ht="24" customHeight="1">
      <c r="B13" s="109"/>
      <c r="C13" s="109"/>
      <c r="D13" s="109" t="s">
        <v>9</v>
      </c>
      <c r="E13" s="110">
        <f>+'รวม จ.บึงกาฬ'!E13+'รวม จังหวัดเลย'!E13+'รวม จังหวัดสกล'!E13+'รวม อุดรธานี'!E13+'รวม หนองคาย'!E13+'รวม หนองบัวลำภู'!E13+'รวม นครพนม'!E13</f>
        <v>34182187.696590908</v>
      </c>
      <c r="F13" s="110" t="e">
        <f>+'รวม จ.บึงกาฬ'!F13+'รวม จังหวัดเลย'!F13+'รวม จังหวัดสกล'!F13+'รวม อุดรธานี'!F13+'รวม หนองคาย'!F13+'รวม หนองบัวลำภู'!F13+'รวม นครพนม'!F13</f>
        <v>#VALUE!</v>
      </c>
      <c r="G13" s="110" t="e">
        <f>+'รวม จ.บึงกาฬ'!G13+'รวม จังหวัดเลย'!G13+'รวม จังหวัดสกล'!G13+'รวม อุดรธานี'!G13+'รวม หนองคาย'!G13+'รวม หนองบัวลำภู'!G13+'รวม นครพนม'!G13</f>
        <v>#VALUE!</v>
      </c>
      <c r="H13" s="110">
        <f>+'รวม จ.บึงกาฬ'!H13+'รวม จังหวัดเลย'!H13+'รวม จังหวัดสกล'!H13+'รวม อุดรธานี'!H13+'รวม หนองคาย'!H13+'รวม หนองบัวลำภู'!H13+'รวม นครพนม'!H13</f>
        <v>247500</v>
      </c>
      <c r="I13" s="110">
        <f>+'รวม จ.บึงกาฬ'!I13+'รวม จังหวัดเลย'!I13+'รวม จังหวัดสกล'!I13+'รวม อุดรธานี'!I13+'รวม หนองคาย'!I13+'รวม หนองบัวลำภู'!I13+'รวม นครพนม'!I13</f>
        <v>0</v>
      </c>
      <c r="J13" s="110">
        <f>+'รวม จ.บึงกาฬ'!J13+'รวม จังหวัดเลย'!J13+'รวม จังหวัดสกล'!J13+'รวม อุดรธานี'!J13+'รวม หนองคาย'!J13+'รวม หนองบัวลำภู'!J13+'รวม นครพนม'!J13</f>
        <v>210350</v>
      </c>
      <c r="K13" s="110">
        <f>+'รวม จ.บึงกาฬ'!K13+'รวม จังหวัดเลย'!K13+'รวม จังหวัดสกล'!K13+'รวม อุดรธานี'!K13+'รวม หนองคาย'!K13+'รวม หนองบัวลำภู'!K13+'รวม นครพนม'!K13</f>
        <v>0</v>
      </c>
      <c r="L13" s="110">
        <f>+'รวม จ.บึงกาฬ'!L13+'รวม จังหวัดเลย'!L13+'รวม จังหวัดสกล'!L13+'รวม อุดรธานี'!L13+'รวม หนองคาย'!L13+'รวม หนองบัวลำภู'!L13+'รวม นครพนม'!L13</f>
        <v>59950</v>
      </c>
      <c r="M13" s="110">
        <f>+'รวม จ.บึงกาฬ'!M13+'รวม จังหวัดเลย'!M13+'รวม จังหวัดสกล'!M13+'รวม อุดรธานี'!M13+'รวม หนองคาย'!M13+'รวม หนองบัวลำภู'!M13+'รวม นครพนม'!M13</f>
        <v>0</v>
      </c>
      <c r="N13" s="110">
        <f>+'รวม จ.บึงกาฬ'!N13+'รวม จังหวัดเลย'!N13+'รวม จังหวัดสกล'!N13+'รวม อุดรธานี'!N13+'รวม หนองคาย'!N13+'รวม หนองบัวลำภู'!N13+'รวม นครพนม'!N13</f>
        <v>129550</v>
      </c>
      <c r="O13" s="110">
        <f>+'รวม จ.บึงกาฬ'!O13+'รวม จังหวัดเลย'!O13+'รวม จังหวัดสกล'!O13+'รวม อุดรธานี'!O13+'รวม หนองคาย'!O13+'รวม หนองบัวลำภู'!O13+'รวม นครพนม'!O13</f>
        <v>0</v>
      </c>
      <c r="P13" s="110">
        <f>+'รวม จ.บึงกาฬ'!P13+'รวม จังหวัดเลย'!P13+'รวม จังหวัดสกล'!P13+'รวม อุดรธานี'!P13+'รวม หนองคาย'!P13+'รวม หนองบัวลำภู'!P13+'รวม นครพนม'!P13</f>
        <v>85900</v>
      </c>
      <c r="Q13" s="110">
        <f>+'รวม จ.บึงกาฬ'!Q13+'รวม จังหวัดเลย'!Q13+'รวม จังหวัดสกล'!Q13+'รวม อุดรธานี'!Q13+'รวม หนองคาย'!Q13+'รวม หนองบัวลำภู'!Q13+'รวม นครพนม'!Q13</f>
        <v>0</v>
      </c>
      <c r="R13" s="110" t="e">
        <f>+'รวม จ.บึงกาฬ'!R13+'รวม จังหวัดเลย'!R13+'รวม จังหวัดสกล'!R13+'รวม อุดรธานี'!R13+'รวม หนองคาย'!R13+'รวม หนองบัวลำภู'!R13+'รวม นครพนม'!R13</f>
        <v>#VALUE!</v>
      </c>
      <c r="S13" s="110">
        <f>+'รวม จ.บึงกาฬ'!S13+'รวม จังหวัดเลย'!S13+'รวม จังหวัดสกล'!S13+'รวม อุดรธานี'!S13+'รวม หนองคาย'!S13+'รวม หนองบัวลำภู'!S13+'รวม นครพนม'!S13</f>
        <v>0</v>
      </c>
      <c r="T13" s="110" t="e">
        <f>+'รวม จ.บึงกาฬ'!T13+'รวม จังหวัดเลย'!T13+'รวม จังหวัดสกล'!T13+'รวม อุดรธานี'!T13+'รวม หนองคาย'!T13+'รวม หนองบัวลำภู'!T13+'รวม นครพนม'!T13</f>
        <v>#VALUE!</v>
      </c>
      <c r="U13" s="110">
        <f>+'รวม จ.บึงกาฬ'!U13+'รวม จังหวัดเลย'!U13+'รวม จังหวัดสกล'!U13+'รวม อุดรธานี'!U13+'รวม หนองคาย'!U13+'รวม หนองบัวลำภู'!U13+'รวม นครพนม'!U13</f>
        <v>0</v>
      </c>
      <c r="V13" s="110">
        <f>+'รวม จ.บึงกาฬ'!V13+'รวม จังหวัดเลย'!V13+'รวม จังหวัดสกล'!V13+'รวม อุดรธานี'!V13+'รวม หนองคาย'!V13+'รวม หนองบัวลำภู'!V13+'รวม นครพนม'!V13</f>
        <v>2200</v>
      </c>
      <c r="W13" s="110">
        <f>+'รวม จ.บึงกาฬ'!W13+'รวม จังหวัดเลย'!W13+'รวม จังหวัดสกล'!W13+'รวม อุดรธานี'!W13+'รวม หนองคาย'!W13+'รวม หนองบัวลำภู'!W13+'รวม นครพนม'!W13</f>
        <v>0</v>
      </c>
      <c r="X13" s="110" t="e">
        <f>+'รวม จ.บึงกาฬ'!X13+'รวม จังหวัดเลย'!X13+'รวม จังหวัดสกล'!X13+'รวม อุดรธานี'!X13+'รวม หนองคาย'!X13+'รวม หนองบัวลำภู'!X13+'รวม นครพนม'!X13</f>
        <v>#VALUE!</v>
      </c>
      <c r="Y13" s="110">
        <f>+'รวม จ.บึงกาฬ'!Y13+'รวม จังหวัดเลย'!Y13+'รวม จังหวัดสกล'!Y13+'รวม อุดรธานี'!Y13+'รวม หนองคาย'!Y13+'รวม หนองบัวลำภู'!Y13+'รวม นครพนม'!Y13</f>
        <v>0</v>
      </c>
      <c r="Z13" s="110" t="e">
        <f>+'รวม จ.บึงกาฬ'!Z13+'รวม จังหวัดเลย'!Z13+'รวม จังหวัดสกล'!Z13+'รวม อุดรธานี'!Z13+'รวม หนองคาย'!Z13+'รวม หนองบัวลำภู'!Z13+'รวม นครพนม'!Z13</f>
        <v>#VALUE!</v>
      </c>
      <c r="AA13" s="110">
        <f>+'รวม จ.บึงกาฬ'!AA13+'รวม จังหวัดเลย'!AA13+'รวม จังหวัดสกล'!AA13+'รวม อุดรธานี'!AA13+'รวม หนองคาย'!AA13+'รวม หนองบัวลำภู'!AA13+'รวม นครพนม'!AA13</f>
        <v>0</v>
      </c>
      <c r="AB13" s="110">
        <f>+'รวม จ.บึงกาฬ'!AB13+'รวม จังหวัดเลย'!AB13+'รวม จังหวัดสกล'!AB13+'รวม อุดรธานี'!AB13+'รวม หนองคาย'!AB13+'รวม หนองบัวลำภู'!AB13+'รวม นครพนม'!AB13</f>
        <v>357200</v>
      </c>
      <c r="AC13" s="110">
        <f>+'รวม จ.บึงกาฬ'!AC13+'รวม จังหวัดเลย'!AC13+'รวม จังหวัดสกล'!AC13+'รวม อุดรธานี'!AC13+'รวม หนองคาย'!AC13+'รวม หนองบัวลำภู'!AC13+'รวม นครพนม'!AC13</f>
        <v>0</v>
      </c>
      <c r="AD13" s="110" t="e">
        <f t="shared" si="0"/>
        <v>#VALUE!</v>
      </c>
      <c r="AE13" s="111" t="e">
        <f t="shared" si="1"/>
        <v>#VALUE!</v>
      </c>
      <c r="AF13" s="110" t="e">
        <f t="shared" si="2"/>
        <v>#VALUE!</v>
      </c>
      <c r="AG13" s="111" t="e">
        <f t="shared" si="3"/>
        <v>#VALUE!</v>
      </c>
    </row>
    <row r="14" spans="1:33" ht="24" customHeight="1">
      <c r="B14" s="109"/>
      <c r="C14" s="109"/>
      <c r="D14" s="109" t="s">
        <v>11</v>
      </c>
      <c r="E14" s="110">
        <f>+'รวม จ.บึงกาฬ'!E14+'รวม จังหวัดเลย'!E14+'รวม จังหวัดสกล'!E14+'รวม อุดรธานี'!E14+'รวม หนองคาย'!E14+'รวม หนองบัวลำภู'!E14+'รวม นครพนม'!E14</f>
        <v>3584010182.3318639</v>
      </c>
      <c r="F14" s="110">
        <f>+'รวม จ.บึงกาฬ'!F14+'รวม จังหวัดเลย'!F14+'รวม จังหวัดสกล'!F14+'รวม อุดรธานี'!F14+'รวม หนองคาย'!F14+'รวม หนองบัวลำภู'!F14+'รวม นครพนม'!F14</f>
        <v>203484237.42999998</v>
      </c>
      <c r="G14" s="110" t="e">
        <f>+'รวม จ.บึงกาฬ'!G14+'รวม จังหวัดเลย'!G14+'รวม จังหวัดสกล'!G14+'รวม อุดรธานี'!G14+'รวม หนองคาย'!G14+'รวม หนองบัวลำภู'!G14+'รวม นครพนม'!G14</f>
        <v>#VALUE!</v>
      </c>
      <c r="H14" s="110">
        <f>+'รวม จ.บึงกาฬ'!H14+'รวม จังหวัดเลย'!H14+'รวม จังหวัดสกล'!H14+'รวม อุดรธานี'!H14+'รวม หนองคาย'!H14+'รวม หนองบัวลำภู'!H14+'รวม นครพนม'!H14</f>
        <v>30604132.370000001</v>
      </c>
      <c r="I14" s="110">
        <f>+'รวม จ.บึงกาฬ'!I14+'รวม จังหวัดเลย'!I14+'รวม จังหวัดสกล'!I14+'รวม อุดรธานี'!I14+'รวม หนองคาย'!I14+'รวม หนองบัวลำภู'!I14+'รวม นครพนม'!I14</f>
        <v>0</v>
      </c>
      <c r="J14" s="110">
        <f>+'รวม จ.บึงกาฬ'!J14+'รวม จังหวัดเลย'!J14+'รวม จังหวัดสกล'!J14+'รวม อุดรธานี'!J14+'รวม หนองคาย'!J14+'รวม หนองบัวลำภู'!J14+'รวม นครพนม'!J14</f>
        <v>3307677.71</v>
      </c>
      <c r="K14" s="110">
        <f>+'รวม จ.บึงกาฬ'!K14+'รวม จังหวัดเลย'!K14+'รวม จังหวัดสกล'!K14+'รวม อุดรธานี'!K14+'รวม หนองคาย'!K14+'รวม หนองบัวลำภู'!K14+'รวม นครพนม'!K14</f>
        <v>0</v>
      </c>
      <c r="L14" s="110">
        <f>+'รวม จ.บึงกาฬ'!L14+'รวม จังหวัดเลย'!L14+'รวม จังหวัดสกล'!L14+'รวม อุดรธานี'!L14+'รวม หนองคาย'!L14+'รวม หนองบัวลำภู'!L14+'รวม นครพนม'!L14</f>
        <v>3268232.1</v>
      </c>
      <c r="M14" s="110">
        <f>+'รวม จ.บึงกาฬ'!M14+'รวม จังหวัดเลย'!M14+'รวม จังหวัดสกล'!M14+'รวม อุดรธานี'!M14+'รวม หนองคาย'!M14+'รวม หนองบัวลำภู'!M14+'รวม นครพนม'!M14</f>
        <v>0</v>
      </c>
      <c r="N14" s="110">
        <f>+'รวม จ.บึงกาฬ'!N14+'รวม จังหวัดเลย'!N14+'รวม จังหวัดสกล'!N14+'รวม อุดรธานี'!N14+'รวม หนองคาย'!N14+'รวม หนองบัวลำภู'!N14+'รวม นครพนม'!N14</f>
        <v>2438885.6800000002</v>
      </c>
      <c r="O14" s="110">
        <f>+'รวม จ.บึงกาฬ'!O14+'รวม จังหวัดเลย'!O14+'รวม จังหวัดสกล'!O14+'รวม อุดรธานี'!O14+'รวม หนองคาย'!O14+'รวม หนองบัวลำภู'!O14+'รวม นครพนม'!O14</f>
        <v>0</v>
      </c>
      <c r="P14" s="110">
        <f>+'รวม จ.บึงกาฬ'!P14+'รวม จังหวัดเลย'!P14+'รวม จังหวัดสกล'!P14+'รวม อุดรธานี'!P14+'รวม หนองคาย'!P14+'รวม หนองบัวลำภู'!P14+'รวม นครพนม'!P14</f>
        <v>2992537.7199999997</v>
      </c>
      <c r="Q14" s="110">
        <f>+'รวม จ.บึงกาฬ'!Q14+'รวม จังหวัดเลย'!Q14+'รวม จังหวัดสกล'!Q14+'รวม อุดรธานี'!Q14+'รวม หนองคาย'!Q14+'รวม หนองบัวลำภู'!Q14+'รวม นครพนม'!Q14</f>
        <v>0</v>
      </c>
      <c r="R14" s="110">
        <f>+'รวม จ.บึงกาฬ'!R14+'รวม จังหวัดเลย'!R14+'รวม จังหวัดสกล'!R14+'รวม อุดรธานี'!R14+'รวม หนองคาย'!R14+'รวม หนองบัวลำภู'!R14+'รวม นครพนม'!R14</f>
        <v>2221876.7800000003</v>
      </c>
      <c r="S14" s="110">
        <f>+'รวม จ.บึงกาฬ'!S14+'รวม จังหวัดเลย'!S14+'รวม จังหวัดสกล'!S14+'รวม อุดรธานี'!S14+'รวม หนองคาย'!S14+'รวม หนองบัวลำภู'!S14+'รวม นครพนม'!S14</f>
        <v>0</v>
      </c>
      <c r="T14" s="110">
        <f>+'รวม จ.บึงกาฬ'!T14+'รวม จังหวัดเลย'!T14+'รวม จังหวัดสกล'!T14+'รวม อุดรธานี'!T14+'รวม หนองคาย'!T14+'รวม หนองบัวลำภู'!T14+'รวม นครพนม'!T14</f>
        <v>3041807.98</v>
      </c>
      <c r="U14" s="110">
        <f>+'รวม จ.บึงกาฬ'!U14+'รวม จังหวัดเลย'!U14+'รวม จังหวัดสกล'!U14+'รวม อุดรธานี'!U14+'รวม หนองคาย'!U14+'รวม หนองบัวลำภู'!U14+'รวม นครพนม'!U14</f>
        <v>0</v>
      </c>
      <c r="V14" s="110">
        <f>+'รวม จ.บึงกาฬ'!V14+'รวม จังหวัดเลย'!V14+'รวม จังหวัดสกล'!V14+'รวม อุดรธานี'!V14+'รวม หนองคาย'!V14+'รวม หนองบัวลำภู'!V14+'รวม นครพนม'!V14</f>
        <v>3654693.74</v>
      </c>
      <c r="W14" s="110">
        <f>+'รวม จ.บึงกาฬ'!W14+'รวม จังหวัดเลย'!W14+'รวม จังหวัดสกล'!W14+'รวม อุดรธานี'!W14+'รวม หนองคาย'!W14+'รวม หนองบัวลำภู'!W14+'รวม นครพนม'!W14</f>
        <v>0</v>
      </c>
      <c r="X14" s="110">
        <f>+'รวม จ.บึงกาฬ'!X14+'รวม จังหวัดเลย'!X14+'รวม จังหวัดสกล'!X14+'รวม อุดรธานี'!X14+'รวม หนองคาย'!X14+'รวม หนองบัวลำภู'!X14+'รวม นครพนม'!X14</f>
        <v>3277913.4800000004</v>
      </c>
      <c r="Y14" s="110">
        <f>+'รวม จ.บึงกาฬ'!Y14+'รวม จังหวัดเลย'!Y14+'รวม จังหวัดสกล'!Y14+'รวม อุดรธานี'!Y14+'รวม หนองคาย'!Y14+'รวม หนองบัวลำภู'!Y14+'รวม นครพนม'!Y14</f>
        <v>0</v>
      </c>
      <c r="Z14" s="110">
        <f>+'รวม จ.บึงกาฬ'!Z14+'รวม จังหวัดเลย'!Z14+'รวม จังหวัดสกล'!Z14+'รวม อุดรธานี'!Z14+'รวม หนองคาย'!Z14+'รวม หนองบัวลำภู'!Z14+'รวม นครพนม'!Z14</f>
        <v>2685693.0300000003</v>
      </c>
      <c r="AA14" s="110">
        <f>+'รวม จ.บึงกาฬ'!AA14+'รวม จังหวัดเลย'!AA14+'รวม จังหวัดสกล'!AA14+'รวม อุดรธานี'!AA14+'รวม หนองคาย'!AA14+'รวม หนองบัวลำภู'!AA14+'รวม นครพนม'!AA14</f>
        <v>0</v>
      </c>
      <c r="AB14" s="110">
        <f>+'รวม จ.บึงกาฬ'!AB14+'รวม จังหวัดเลย'!AB14+'รวม จังหวัดสกล'!AB14+'รวม อุดรธานี'!AB14+'รวม หนองคาย'!AB14+'รวม หนองบัวลำภู'!AB14+'รวม นครพนม'!AB14</f>
        <v>1984472.04</v>
      </c>
      <c r="AC14" s="110">
        <f>+'รวม จ.บึงกาฬ'!AC14+'รวม จังหวัดเลย'!AC14+'รวม จังหวัดสกล'!AC14+'รวม อุดรธานี'!AC14+'รวม หนองคาย'!AC14+'รวม หนองบัวลำภู'!AC14+'รวม นครพนม'!AC14</f>
        <v>0</v>
      </c>
      <c r="AD14" s="110" t="e">
        <f t="shared" si="0"/>
        <v>#VALUE!</v>
      </c>
      <c r="AE14" s="111" t="e">
        <f t="shared" si="1"/>
        <v>#VALUE!</v>
      </c>
      <c r="AF14" s="110" t="e">
        <f t="shared" si="2"/>
        <v>#VALUE!</v>
      </c>
      <c r="AG14" s="111" t="e">
        <f t="shared" si="3"/>
        <v>#VALUE!</v>
      </c>
    </row>
    <row r="15" spans="1:33" ht="24" customHeight="1">
      <c r="B15" s="109"/>
      <c r="C15" s="109"/>
      <c r="D15" s="109" t="s">
        <v>13</v>
      </c>
      <c r="E15" s="110">
        <f>+'รวม จ.บึงกาฬ'!E15+'รวม จังหวัดเลย'!E15+'รวม จังหวัดสกล'!E15+'รวม อุดรธานี'!E15+'รวม หนองคาย'!E15+'รวม หนองบัวลำภู'!E15+'รวม นครพนม'!E15</f>
        <v>65059371.129500002</v>
      </c>
      <c r="F15" s="110" t="e">
        <f>+'รวม จ.บึงกาฬ'!F15+'รวม จังหวัดเลย'!F15+'รวม จังหวัดสกล'!F15+'รวม อุดรธานี'!F15+'รวม หนองคาย'!F15+'รวม หนองบัวลำภู'!F15+'รวม นครพนม'!F15</f>
        <v>#VALUE!</v>
      </c>
      <c r="G15" s="110" t="e">
        <f>+'รวม จ.บึงกาฬ'!G15+'รวม จังหวัดเลย'!G15+'รวม จังหวัดสกล'!G15+'รวม อุดรธานี'!G15+'รวม หนองคาย'!G15+'รวม หนองบัวลำภู'!G15+'รวม นครพนม'!G15</f>
        <v>#VALUE!</v>
      </c>
      <c r="H15" s="110" t="e">
        <f>+'รวม จ.บึงกาฬ'!H15+'รวม จังหวัดเลย'!H15+'รวม จังหวัดสกล'!H15+'รวม อุดรธานี'!H15+'รวม หนองคาย'!H15+'รวม หนองบัวลำภู'!H15+'รวม นครพนม'!H15</f>
        <v>#VALUE!</v>
      </c>
      <c r="I15" s="110">
        <f>+'รวม จ.บึงกาฬ'!I15+'รวม จังหวัดเลย'!I15+'รวม จังหวัดสกล'!I15+'รวม อุดรธานี'!I15+'รวม หนองคาย'!I15+'รวม หนองบัวลำภู'!I15+'รวม นครพนม'!I15</f>
        <v>0</v>
      </c>
      <c r="J15" s="110" t="e">
        <f>+'รวม จ.บึงกาฬ'!J15+'รวม จังหวัดเลย'!J15+'รวม จังหวัดสกล'!J15+'รวม อุดรธานี'!J15+'รวม หนองคาย'!J15+'รวม หนองบัวลำภู'!J15+'รวม นครพนม'!J15</f>
        <v>#VALUE!</v>
      </c>
      <c r="K15" s="110">
        <f>+'รวม จ.บึงกาฬ'!K15+'รวม จังหวัดเลย'!K15+'รวม จังหวัดสกล'!K15+'รวม อุดรธานี'!K15+'รวม หนองคาย'!K15+'รวม หนองบัวลำภู'!K15+'รวม นครพนม'!K15</f>
        <v>0</v>
      </c>
      <c r="L15" s="110">
        <f>+'รวม จ.บึงกาฬ'!L15+'รวม จังหวัดเลย'!L15+'รวม จังหวัดสกล'!L15+'รวม อุดรธานี'!L15+'รวม หนองคาย'!L15+'รวม หนองบัวลำภู'!L15+'รวม นครพนม'!L15</f>
        <v>21624</v>
      </c>
      <c r="M15" s="110">
        <f>+'รวม จ.บึงกาฬ'!M15+'รวม จังหวัดเลย'!M15+'รวม จังหวัดสกล'!M15+'รวม อุดรธานี'!M15+'รวม หนองคาย'!M15+'รวม หนองบัวลำภู'!M15+'รวม นครพนม'!M15</f>
        <v>0</v>
      </c>
      <c r="N15" s="110" t="e">
        <f>+'รวม จ.บึงกาฬ'!N15+'รวม จังหวัดเลย'!N15+'รวม จังหวัดสกล'!N15+'รวม อุดรธานี'!N15+'รวม หนองคาย'!N15+'รวม หนองบัวลำภู'!N15+'รวม นครพนม'!N15</f>
        <v>#VALUE!</v>
      </c>
      <c r="O15" s="110">
        <f>+'รวม จ.บึงกาฬ'!O15+'รวม จังหวัดเลย'!O15+'รวม จังหวัดสกล'!O15+'รวม อุดรธานี'!O15+'รวม หนองคาย'!O15+'รวม หนองบัวลำภู'!O15+'รวม นครพนม'!O15</f>
        <v>0</v>
      </c>
      <c r="P15" s="110" t="e">
        <f>+'รวม จ.บึงกาฬ'!P15+'รวม จังหวัดเลย'!P15+'รวม จังหวัดสกล'!P15+'รวม อุดรธานี'!P15+'รวม หนองคาย'!P15+'รวม หนองบัวลำภู'!P15+'รวม นครพนม'!P15</f>
        <v>#VALUE!</v>
      </c>
      <c r="Q15" s="110">
        <f>+'รวม จ.บึงกาฬ'!Q15+'รวม จังหวัดเลย'!Q15+'รวม จังหวัดสกล'!Q15+'รวม อุดรธานี'!Q15+'รวม หนองคาย'!Q15+'รวม หนองบัวลำภู'!Q15+'รวม นครพนม'!Q15</f>
        <v>0</v>
      </c>
      <c r="R15" s="110" t="e">
        <f>+'รวม จ.บึงกาฬ'!R15+'รวม จังหวัดเลย'!R15+'รวม จังหวัดสกล'!R15+'รวม อุดรธานี'!R15+'รวม หนองคาย'!R15+'รวม หนองบัวลำภู'!R15+'รวม นครพนม'!R15</f>
        <v>#VALUE!</v>
      </c>
      <c r="S15" s="110">
        <f>+'รวม จ.บึงกาฬ'!S15+'รวม จังหวัดเลย'!S15+'รวม จังหวัดสกล'!S15+'รวม อุดรธานี'!S15+'รวม หนองคาย'!S15+'รวม หนองบัวลำภู'!S15+'รวม นครพนม'!S15</f>
        <v>0</v>
      </c>
      <c r="T15" s="110">
        <f>+'รวม จ.บึงกาฬ'!T15+'รวม จังหวัดเลย'!T15+'รวม จังหวัดสกล'!T15+'รวม อุดรธานี'!T15+'รวม หนองคาย'!T15+'รวม หนองบัวลำภู'!T15+'รวม นครพนม'!T15</f>
        <v>15747</v>
      </c>
      <c r="U15" s="110">
        <f>+'รวม จ.บึงกาฬ'!U15+'รวม จังหวัดเลย'!U15+'รวม จังหวัดสกล'!U15+'รวม อุดรธานี'!U15+'รวม หนองคาย'!U15+'รวม หนองบัวลำภู'!U15+'รวม นครพนม'!U15</f>
        <v>0</v>
      </c>
      <c r="V15" s="110">
        <f>+'รวม จ.บึงกาฬ'!V15+'รวม จังหวัดเลย'!V15+'รวม จังหวัดสกล'!V15+'รวม อุดรธานี'!V15+'รวม หนองคาย'!V15+'รวม หนองบัวลำภู'!V15+'รวม นครพนม'!V15</f>
        <v>22273.75</v>
      </c>
      <c r="W15" s="110">
        <f>+'รวม จ.บึงกาฬ'!W15+'รวม จังหวัดเลย'!W15+'รวม จังหวัดสกล'!W15+'รวม อุดรธานี'!W15+'รวม หนองคาย'!W15+'รวม หนองบัวลำภู'!W15+'รวม นครพนม'!W15</f>
        <v>0</v>
      </c>
      <c r="X15" s="110">
        <f>+'รวม จ.บึงกาฬ'!X15+'รวม จังหวัดเลย'!X15+'รวม จังหวัดสกล'!X15+'รวม อุดรธานี'!X15+'รวม หนองคาย'!X15+'รวม หนองบัวลำภู'!X15+'รวม นครพนม'!X15</f>
        <v>30609</v>
      </c>
      <c r="Y15" s="110">
        <f>+'รวม จ.บึงกาฬ'!Y15+'รวม จังหวัดเลย'!Y15+'รวม จังหวัดสกล'!Y15+'รวม อุดรธานี'!Y15+'รวม หนองคาย'!Y15+'รวม หนองบัวลำภู'!Y15+'รวม นครพนม'!Y15</f>
        <v>0</v>
      </c>
      <c r="Z15" s="110" t="e">
        <f>+'รวม จ.บึงกาฬ'!Z15+'รวม จังหวัดเลย'!Z15+'รวม จังหวัดสกล'!Z15+'รวม อุดรธานี'!Z15+'รวม หนองคาย'!Z15+'รวม หนองบัวลำภู'!Z15+'รวม นครพนม'!Z15</f>
        <v>#VALUE!</v>
      </c>
      <c r="AA15" s="110">
        <f>+'รวม จ.บึงกาฬ'!AA15+'รวม จังหวัดเลย'!AA15+'รวม จังหวัดสกล'!AA15+'รวม อุดรธานี'!AA15+'รวม หนองคาย'!AA15+'รวม หนองบัวลำภู'!AA15+'รวม นครพนม'!AA15</f>
        <v>0</v>
      </c>
      <c r="AB15" s="110" t="e">
        <f>+'รวม จ.บึงกาฬ'!AB15+'รวม จังหวัดเลย'!AB15+'รวม จังหวัดสกล'!AB15+'รวม อุดรธานี'!AB15+'รวม หนองคาย'!AB15+'รวม หนองบัวลำภู'!AB15+'รวม นครพนม'!AB15</f>
        <v>#VALUE!</v>
      </c>
      <c r="AC15" s="110">
        <f>+'รวม จ.บึงกาฬ'!AC15+'รวม จังหวัดเลย'!AC15+'รวม จังหวัดสกล'!AC15+'รวม อุดรธานี'!AC15+'รวม หนองคาย'!AC15+'รวม หนองบัวลำภู'!AC15+'รวม นครพนม'!AC15</f>
        <v>0</v>
      </c>
      <c r="AD15" s="110" t="e">
        <f t="shared" si="0"/>
        <v>#VALUE!</v>
      </c>
      <c r="AE15" s="111" t="e">
        <f t="shared" si="1"/>
        <v>#VALUE!</v>
      </c>
      <c r="AF15" s="110" t="e">
        <f t="shared" si="2"/>
        <v>#VALUE!</v>
      </c>
      <c r="AG15" s="111" t="e">
        <f t="shared" si="3"/>
        <v>#VALUE!</v>
      </c>
    </row>
    <row r="16" spans="1:33" ht="24" customHeight="1">
      <c r="B16" s="109"/>
      <c r="C16" s="109"/>
      <c r="D16" s="109" t="s">
        <v>15</v>
      </c>
      <c r="E16" s="110">
        <f>+'รวม จ.บึงกาฬ'!E16+'รวม จังหวัดเลย'!E16+'รวม จังหวัดสกล'!E16+'รวม อุดรธานี'!E16+'รวม หนองคาย'!E16+'รวม หนองบัวลำภู'!E16+'รวม นครพนม'!E16</f>
        <v>649980548.44409096</v>
      </c>
      <c r="F16" s="110">
        <f>+'รวม จ.บึงกาฬ'!F16+'รวม จังหวัดเลย'!F16+'รวม จังหวัดสกล'!F16+'รวม อุดรธานี'!F16+'รวม หนองคาย'!F16+'รวม หนองบัวลำภู'!F16+'รวม นครพนม'!F16</f>
        <v>14402370.809999999</v>
      </c>
      <c r="G16" s="110" t="e">
        <f>+'รวม จ.บึงกาฬ'!G16+'รวม จังหวัดเลย'!G16+'รวม จังหวัดสกล'!G16+'รวม อุดรธานี'!G16+'รวม หนองคาย'!G16+'รวม หนองบัวลำภู'!G16+'รวม นครพนม'!G16</f>
        <v>#VALUE!</v>
      </c>
      <c r="H16" s="110">
        <f>+'รวม จ.บึงกาฬ'!H16+'รวม จังหวัดเลย'!H16+'รวม จังหวัดสกล'!H16+'รวม อุดรธานี'!H16+'รวม หนองคาย'!H16+'รวม หนองบัวลำภู'!H16+'รวม นครพนม'!H16</f>
        <v>69778538.879999995</v>
      </c>
      <c r="I16" s="110">
        <f>+'รวม จ.บึงกาฬ'!I16+'รวม จังหวัดเลย'!I16+'รวม จังหวัดสกล'!I16+'รวม อุดรธานี'!I16+'รวม หนองคาย'!I16+'รวม หนองบัวลำภู'!I16+'รวม นครพนม'!I16</f>
        <v>0</v>
      </c>
      <c r="J16" s="110">
        <f>+'รวม จ.บึงกาฬ'!J16+'รวม จังหวัดเลย'!J16+'รวม จังหวัดสกล'!J16+'รวม อุดรธานี'!J16+'รวม หนองคาย'!J16+'รวม หนองบัวลำภู'!J16+'รวม นครพนม'!J16</f>
        <v>678478.67</v>
      </c>
      <c r="K16" s="110">
        <f>+'รวม จ.บึงกาฬ'!K16+'รวม จังหวัดเลย'!K16+'รวม จังหวัดสกล'!K16+'รวม อุดรธานี'!K16+'รวม หนองคาย'!K16+'รวม หนองบัวลำภู'!K16+'รวม นครพนม'!K16</f>
        <v>0</v>
      </c>
      <c r="L16" s="110">
        <f>+'รวม จ.บึงกาฬ'!L16+'รวม จังหวัดเลย'!L16+'รวม จังหวัดสกล'!L16+'รวม อุดรธานี'!L16+'รวม หนองคาย'!L16+'รวม หนองบัวลำภู'!L16+'รวม นครพนม'!L16</f>
        <v>741878.96</v>
      </c>
      <c r="M16" s="110">
        <f>+'รวม จ.บึงกาฬ'!M16+'รวม จังหวัดเลย'!M16+'รวม จังหวัดสกล'!M16+'รวม อุดรธานี'!M16+'รวม หนองคาย'!M16+'รวม หนองบัวลำภู'!M16+'รวม นครพนม'!M16</f>
        <v>0</v>
      </c>
      <c r="N16" s="110" t="e">
        <f>+'รวม จ.บึงกาฬ'!N16+'รวม จังหวัดเลย'!N16+'รวม จังหวัดสกล'!N16+'รวม อุดรธานี'!N16+'รวม หนองคาย'!N16+'รวม หนองบัวลำภู'!N16+'รวม นครพนม'!N16</f>
        <v>#VALUE!</v>
      </c>
      <c r="O16" s="110">
        <f>+'รวม จ.บึงกาฬ'!O16+'รวม จังหวัดเลย'!O16+'รวม จังหวัดสกล'!O16+'รวม อุดรธานี'!O16+'รวม หนองคาย'!O16+'รวม หนองบัวลำภู'!O16+'รวม นครพนม'!O16</f>
        <v>0</v>
      </c>
      <c r="P16" s="110">
        <f>+'รวม จ.บึงกาฬ'!P16+'รวม จังหวัดเลย'!P16+'รวม จังหวัดสกล'!P16+'รวม อุดรธานี'!P16+'รวม หนองคาย'!P16+'รวม หนองบัวลำภู'!P16+'รวม นครพนม'!P16</f>
        <v>128875.11</v>
      </c>
      <c r="Q16" s="110">
        <f>+'รวม จ.บึงกาฬ'!Q16+'รวม จังหวัดเลย'!Q16+'รวม จังหวัดสกล'!Q16+'รวม อุดรธานี'!Q16+'รวม หนองคาย'!Q16+'รวม หนองบัวลำภู'!Q16+'รวม นครพนม'!Q16</f>
        <v>0</v>
      </c>
      <c r="R16" s="110">
        <f>+'รวม จ.บึงกาฬ'!R16+'รวม จังหวัดเลย'!R16+'รวม จังหวัดสกล'!R16+'รวม อุดรธานี'!R16+'รวม หนองคาย'!R16+'รวม หนองบัวลำภู'!R16+'รวม นครพนม'!R16</f>
        <v>86683</v>
      </c>
      <c r="S16" s="110">
        <f>+'รวม จ.บึงกาฬ'!S16+'รวม จังหวัดเลย'!S16+'รวม จังหวัดสกล'!S16+'รวม อุดรธานี'!S16+'รวม หนองคาย'!S16+'รวม หนองบัวลำภู'!S16+'รวม นครพนม'!S16</f>
        <v>0</v>
      </c>
      <c r="T16" s="110" t="e">
        <f>+'รวม จ.บึงกาฬ'!T16+'รวม จังหวัดเลย'!T16+'รวม จังหวัดสกล'!T16+'รวม อุดรธานี'!T16+'รวม หนองคาย'!T16+'รวม หนองบัวลำภู'!T16+'รวม นครพนม'!T16</f>
        <v>#VALUE!</v>
      </c>
      <c r="U16" s="110">
        <f>+'รวม จ.บึงกาฬ'!U16+'รวม จังหวัดเลย'!U16+'รวม จังหวัดสกล'!U16+'รวม อุดรธานี'!U16+'รวม หนองคาย'!U16+'รวม หนองบัวลำภู'!U16+'รวม นครพนม'!U16</f>
        <v>0</v>
      </c>
      <c r="V16" s="110">
        <f>+'รวม จ.บึงกาฬ'!V16+'รวม จังหวัดเลย'!V16+'รวม จังหวัดสกล'!V16+'รวม อุดรธานี'!V16+'รวม หนองคาย'!V16+'รวม หนองบัวลำภู'!V16+'รวม นครพนม'!V16</f>
        <v>1762563.5199999998</v>
      </c>
      <c r="W16" s="110">
        <f>+'รวม จ.บึงกาฬ'!W16+'รวม จังหวัดเลย'!W16+'รวม จังหวัดสกล'!W16+'รวม อุดรธานี'!W16+'รวม หนองคาย'!W16+'รวม หนองบัวลำภู'!W16+'รวม นครพนม'!W16</f>
        <v>0</v>
      </c>
      <c r="X16" s="110">
        <f>+'รวม จ.บึงกาฬ'!X16+'รวม จังหวัดเลย'!X16+'รวม จังหวัดสกล'!X16+'รวม อุดรธานี'!X16+'รวม หนองคาย'!X16+'รวม หนองบัวลำภู'!X16+'รวม นครพนม'!X16</f>
        <v>210656.29</v>
      </c>
      <c r="Y16" s="110">
        <f>+'รวม จ.บึงกาฬ'!Y16+'รวม จังหวัดเลย'!Y16+'รวม จังหวัดสกล'!Y16+'รวม อุดรธานี'!Y16+'รวม หนองคาย'!Y16+'รวม หนองบัวลำภู'!Y16+'รวม นครพนม'!Y16</f>
        <v>0</v>
      </c>
      <c r="Z16" s="110" t="e">
        <f>+'รวม จ.บึงกาฬ'!Z16+'รวม จังหวัดเลย'!Z16+'รวม จังหวัดสกล'!Z16+'รวม อุดรธานี'!Z16+'รวม หนองคาย'!Z16+'รวม หนองบัวลำภู'!Z16+'รวม นครพนม'!Z16</f>
        <v>#VALUE!</v>
      </c>
      <c r="AA16" s="110">
        <f>+'รวม จ.บึงกาฬ'!AA16+'รวม จังหวัดเลย'!AA16+'รวม จังหวัดสกล'!AA16+'รวม อุดรธานี'!AA16+'รวม หนองคาย'!AA16+'รวม หนองบัวลำภู'!AA16+'รวม นครพนม'!AA16</f>
        <v>0</v>
      </c>
      <c r="AB16" s="110" t="e">
        <f>+'รวม จ.บึงกาฬ'!AB16+'รวม จังหวัดเลย'!AB16+'รวม จังหวัดสกล'!AB16+'รวม อุดรธานี'!AB16+'รวม หนองคาย'!AB16+'รวม หนองบัวลำภู'!AB16+'รวม นครพนม'!AB16</f>
        <v>#VALUE!</v>
      </c>
      <c r="AC16" s="110">
        <f>+'รวม จ.บึงกาฬ'!AC16+'รวม จังหวัดเลย'!AC16+'รวม จังหวัดสกล'!AC16+'รวม อุดรธานี'!AC16+'รวม หนองคาย'!AC16+'รวม หนองบัวลำภู'!AC16+'รวม นครพนม'!AC16</f>
        <v>0</v>
      </c>
      <c r="AD16" s="110" t="e">
        <f t="shared" si="0"/>
        <v>#VALUE!</v>
      </c>
      <c r="AE16" s="111" t="e">
        <f t="shared" si="1"/>
        <v>#VALUE!</v>
      </c>
      <c r="AF16" s="110" t="e">
        <f t="shared" si="2"/>
        <v>#VALUE!</v>
      </c>
      <c r="AG16" s="111" t="e">
        <f t="shared" si="3"/>
        <v>#VALUE!</v>
      </c>
    </row>
    <row r="17" spans="2:33" ht="24" customHeight="1">
      <c r="B17" s="109"/>
      <c r="C17" s="109"/>
      <c r="D17" s="109" t="s">
        <v>17</v>
      </c>
      <c r="E17" s="110">
        <f>+'รวม จ.บึงกาฬ'!E17+'รวม จังหวัดเลย'!E17+'รวม จังหวัดสกล'!E17+'รวม อุดรธานี'!E17+'รวม หนองคาย'!E17+'รวม หนองบัวลำภู'!E17+'รวม นครพนม'!E17</f>
        <v>1186542091.4560854</v>
      </c>
      <c r="F17" s="110">
        <f>+'รวม จ.บึงกาฬ'!F17+'รวม จังหวัดเลย'!F17+'รวม จังหวัดสกล'!F17+'รวม อุดรธานี'!F17+'รวม หนองคาย'!F17+'รวม หนองบัวลำภู'!F17+'รวม นครพนม'!F17</f>
        <v>65344004.649999991</v>
      </c>
      <c r="G17" s="110" t="e">
        <f>+'รวม จ.บึงกาฬ'!G17+'รวม จังหวัดเลย'!G17+'รวม จังหวัดสกล'!G17+'รวม อุดรธานี'!G17+'รวม หนองคาย'!G17+'รวม หนองบัวลำภู'!G17+'รวม นครพนม'!G17</f>
        <v>#REF!</v>
      </c>
      <c r="H17" s="110">
        <f>+'รวม จ.บึงกาฬ'!H17+'รวม จังหวัดเลย'!H17+'รวม จังหวัดสกล'!H17+'รวม อุดรธานี'!H17+'รวม หนองคาย'!H17+'รวม หนองบัวลำภู'!H17+'รวม นครพนม'!H17</f>
        <v>1121442.79</v>
      </c>
      <c r="I17" s="110">
        <f>+'รวม จ.บึงกาฬ'!I17+'รวม จังหวัดเลย'!I17+'รวม จังหวัดสกล'!I17+'รวม อุดรธานี'!I17+'รวม หนองคาย'!I17+'รวม หนองบัวลำภู'!I17+'รวม นครพนม'!I17</f>
        <v>0</v>
      </c>
      <c r="J17" s="110">
        <f>+'รวม จ.บึงกาฬ'!J17+'รวม จังหวัดเลย'!J17+'รวม จังหวัดสกล'!J17+'รวม อุดรธานี'!J17+'รวม หนองคาย'!J17+'รวม หนองบัวลำภู'!J17+'รวม นครพนม'!J17</f>
        <v>429376.75</v>
      </c>
      <c r="K17" s="110">
        <f>+'รวม จ.บึงกาฬ'!K17+'รวม จังหวัดเลย'!K17+'รวม จังหวัดสกล'!K17+'รวม อุดรธานี'!K17+'รวม หนองคาย'!K17+'รวม หนองบัวลำภู'!K17+'รวม นครพนม'!K17</f>
        <v>0</v>
      </c>
      <c r="L17" s="110">
        <f>+'รวม จ.บึงกาฬ'!L17+'รวม จังหวัดเลย'!L17+'รวม จังหวัดสกล'!L17+'รวม อุดรธานี'!L17+'รวม หนองคาย'!L17+'รวม หนองบัวลำภู'!L17+'รวม นครพนม'!L17</f>
        <v>1345493.85</v>
      </c>
      <c r="M17" s="110">
        <f>+'รวม จ.บึงกาฬ'!M17+'รวม จังหวัดเลย'!M17+'รวม จังหวัดสกล'!M17+'รวม อุดรธานี'!M17+'รวม หนองคาย'!M17+'รวม หนองบัวลำภู'!M17+'รวม นครพนม'!M17</f>
        <v>0</v>
      </c>
      <c r="N17" s="110">
        <f>+'รวม จ.บึงกาฬ'!N17+'รวม จังหวัดเลย'!N17+'รวม จังหวัดสกล'!N17+'รวม อุดรธานี'!N17+'รวม หนองคาย'!N17+'รวม หนองบัวลำภู'!N17+'รวม นครพนม'!N17</f>
        <v>304458.88</v>
      </c>
      <c r="O17" s="110">
        <f>+'รวม จ.บึงกาฬ'!O17+'รวม จังหวัดเลย'!O17+'รวม จังหวัดสกล'!O17+'รวม อุดรธานี'!O17+'รวม หนองคาย'!O17+'รวม หนองบัวลำภู'!O17+'รวม นครพนม'!O17</f>
        <v>0</v>
      </c>
      <c r="P17" s="110">
        <f>+'รวม จ.บึงกาฬ'!P17+'รวม จังหวัดเลย'!P17+'รวม จังหวัดสกล'!P17+'รวม อุดรธานี'!P17+'รวม หนองคาย'!P17+'รวม หนองบัวลำภู'!P17+'รวม นครพนม'!P17</f>
        <v>1234805.1099999999</v>
      </c>
      <c r="Q17" s="110">
        <f>+'รวม จ.บึงกาฬ'!Q17+'รวม จังหวัดเลย'!Q17+'รวม จังหวัดสกล'!Q17+'รวม อุดรธานี'!Q17+'รวม หนองคาย'!Q17+'รวม หนองบัวลำภู'!Q17+'รวม นครพนม'!Q17</f>
        <v>0</v>
      </c>
      <c r="R17" s="110">
        <f>+'รวม จ.บึงกาฬ'!R17+'รวม จังหวัดเลย'!R17+'รวม จังหวัดสกล'!R17+'รวม อุดรธานี'!R17+'รวม หนองคาย'!R17+'รวม หนองบัวลำภู'!R17+'รวม นครพนม'!R17</f>
        <v>1353291.21</v>
      </c>
      <c r="S17" s="110">
        <f>+'รวม จ.บึงกาฬ'!S17+'รวม จังหวัดเลย'!S17+'รวม จังหวัดสกล'!S17+'รวม อุดรธานี'!S17+'รวม หนองคาย'!S17+'รวม หนองบัวลำภู'!S17+'รวม นครพนม'!S17</f>
        <v>0</v>
      </c>
      <c r="T17" s="110">
        <f>+'รวม จ.บึงกาฬ'!T17+'รวม จังหวัดเลย'!T17+'รวม จังหวัดสกล'!T17+'รวม อุดรธานี'!T17+'รวม หนองคาย'!T17+'รวม หนองบัวลำภู'!T17+'รวม นครพนม'!T17</f>
        <v>377686.27999999997</v>
      </c>
      <c r="U17" s="110">
        <f>+'รวม จ.บึงกาฬ'!U17+'รวม จังหวัดเลย'!U17+'รวม จังหวัดสกล'!U17+'รวม อุดรธานี'!U17+'รวม หนองคาย'!U17+'รวม หนองบัวลำภู'!U17+'รวม นครพนม'!U17</f>
        <v>0</v>
      </c>
      <c r="V17" s="110">
        <f>+'รวม จ.บึงกาฬ'!V17+'รวม จังหวัดเลย'!V17+'รวม จังหวัดสกล'!V17+'รวม อุดรธานี'!V17+'รวม หนองคาย'!V17+'รวม หนองบัวลำภู'!V17+'รวม นครพนม'!V17</f>
        <v>1414689.2499999998</v>
      </c>
      <c r="W17" s="110">
        <f>+'รวม จ.บึงกาฬ'!W17+'รวม จังหวัดเลย'!W17+'รวม จังหวัดสกล'!W17+'รวม อุดรธานี'!W17+'รวม หนองคาย'!W17+'รวม หนองบัวลำภู'!W17+'รวม นครพนม'!W17</f>
        <v>0</v>
      </c>
      <c r="X17" s="110">
        <f>+'รวม จ.บึงกาฬ'!X17+'รวม จังหวัดเลย'!X17+'รวม จังหวัดสกล'!X17+'รวม อุดรธานี'!X17+'รวม หนองคาย'!X17+'รวม หนองบัวลำภู'!X17+'รวม นครพนม'!X17</f>
        <v>1020549.6699999999</v>
      </c>
      <c r="Y17" s="110">
        <f>+'รวม จ.บึงกาฬ'!Y17+'รวม จังหวัดเลย'!Y17+'รวม จังหวัดสกล'!Y17+'รวม อุดรธานี'!Y17+'รวม หนองคาย'!Y17+'รวม หนองบัวลำภู'!Y17+'รวม นครพนม'!Y17</f>
        <v>0</v>
      </c>
      <c r="Z17" s="110">
        <f>+'รวม จ.บึงกาฬ'!Z17+'รวม จังหวัดเลย'!Z17+'รวม จังหวัดสกล'!Z17+'รวม อุดรธานี'!Z17+'รวม หนองคาย'!Z17+'รวม หนองบัวลำภู'!Z17+'รวม นครพนม'!Z17</f>
        <v>380696.29000000004</v>
      </c>
      <c r="AA17" s="110">
        <f>+'รวม จ.บึงกาฬ'!AA17+'รวม จังหวัดเลย'!AA17+'รวม จังหวัดสกล'!AA17+'รวม อุดรธานี'!AA17+'รวม หนองคาย'!AA17+'รวม หนองบัวลำภู'!AA17+'รวม นครพนม'!AA17</f>
        <v>0</v>
      </c>
      <c r="AB17" s="110">
        <f>+'รวม จ.บึงกาฬ'!AB17+'รวม จังหวัดเลย'!AB17+'รวม จังหวัดสกล'!AB17+'รวม อุดรธานี'!AB17+'รวม หนองคาย'!AB17+'รวม หนองบัวลำภู'!AB17+'รวม นครพนม'!AB17</f>
        <v>443389.56000000006</v>
      </c>
      <c r="AC17" s="110">
        <f>+'รวม จ.บึงกาฬ'!AC17+'รวม จังหวัดเลย'!AC17+'รวม จังหวัดสกล'!AC17+'รวม อุดรธานี'!AC17+'รวม หนองคาย'!AC17+'รวม หนองบัวลำภู'!AC17+'รวม นครพนม'!AC17</f>
        <v>0</v>
      </c>
      <c r="AD17" s="110" t="e">
        <f t="shared" si="0"/>
        <v>#REF!</v>
      </c>
      <c r="AE17" s="111" t="e">
        <f t="shared" si="1"/>
        <v>#REF!</v>
      </c>
      <c r="AF17" s="110" t="e">
        <f t="shared" si="2"/>
        <v>#REF!</v>
      </c>
      <c r="AG17" s="111" t="e">
        <f t="shared" si="3"/>
        <v>#REF!</v>
      </c>
    </row>
    <row r="18" spans="2:33" ht="24" customHeight="1">
      <c r="B18" s="109"/>
      <c r="C18" s="109"/>
      <c r="D18" s="109" t="s">
        <v>19</v>
      </c>
      <c r="E18" s="110">
        <f>+'รวม จ.บึงกาฬ'!E18+'รวม จังหวัดเลย'!E18+'รวม จังหวัดสกล'!E18+'รวม อุดรธานี'!E18+'รวม หนองคาย'!E18+'รวม หนองบัวลำภู'!E18+'รวม นครพนม'!E18</f>
        <v>11270452.386818182</v>
      </c>
      <c r="F18" s="110" t="e">
        <f>+'รวม จ.บึงกาฬ'!F18+'รวม จังหวัดเลย'!F18+'รวม จังหวัดสกล'!F18+'รวม อุดรธานี'!F18+'รวม หนองคาย'!F18+'รวม หนองบัวลำภู'!F18+'รวม นครพนม'!F18</f>
        <v>#VALUE!</v>
      </c>
      <c r="G18" s="110" t="e">
        <f>+'รวม จ.บึงกาฬ'!G18+'รวม จังหวัดเลย'!G18+'รวม จังหวัดสกล'!G18+'รวม อุดรธานี'!G18+'รวม หนองคาย'!G18+'รวม หนองบัวลำภู'!G18+'รวม นครพนม'!G18</f>
        <v>#VALUE!</v>
      </c>
      <c r="H18" s="110">
        <f>+'รวม จ.บึงกาฬ'!H18+'รวม จังหวัดเลย'!H18+'รวม จังหวัดสกล'!H18+'รวม อุดรธานี'!H18+'รวม หนองคาย'!H18+'รวม หนองบัวลำภู'!H18+'รวม นครพนม'!H18</f>
        <v>6361.75</v>
      </c>
      <c r="I18" s="110">
        <f>+'รวม จ.บึงกาฬ'!I18+'รวม จังหวัดเลย'!I18+'รวม จังหวัดสกล'!I18+'รวม อุดรธานี'!I18+'รวม หนองคาย'!I18+'รวม หนองบัวลำภู'!I18+'รวม นครพนม'!I18</f>
        <v>0</v>
      </c>
      <c r="J18" s="110">
        <f>+'รวม จ.บึงกาฬ'!J18+'รวม จังหวัดเลย'!J18+'รวม จังหวัดสกล'!J18+'รวม อุดรธานี'!J18+'รวม หนองคาย'!J18+'รวม หนองบัวลำภู'!J18+'รวม นครพนม'!J18</f>
        <v>5031.32</v>
      </c>
      <c r="K18" s="110">
        <f>+'รวม จ.บึงกาฬ'!K18+'รวม จังหวัดเลย'!K18+'รวม จังหวัดสกล'!K18+'รวม อุดรธานี'!K18+'รวม หนองคาย'!K18+'รวม หนองบัวลำภู'!K18+'รวม นครพนม'!K18</f>
        <v>0</v>
      </c>
      <c r="L18" s="110">
        <f>+'รวม จ.บึงกาฬ'!L18+'รวม จังหวัดเลย'!L18+'รวม จังหวัดสกล'!L18+'รวม อุดรธานี'!L18+'รวม หนองคาย'!L18+'รวม หนองบัวลำภู'!L18+'รวม นครพนม'!L18</f>
        <v>18125</v>
      </c>
      <c r="M18" s="110">
        <f>+'รวม จ.บึงกาฬ'!M18+'รวม จังหวัดเลย'!M18+'รวม จังหวัดสกล'!M18+'รวม อุดรธานี'!M18+'รวม หนองคาย'!M18+'รวม หนองบัวลำภู'!M18+'รวม นครพนม'!M18</f>
        <v>0</v>
      </c>
      <c r="N18" s="110">
        <f>+'รวม จ.บึงกาฬ'!N18+'รวม จังหวัดเลย'!N18+'รวม จังหวัดสกล'!N18+'รวม อุดรธานี'!N18+'รวม หนองคาย'!N18+'รวม หนองบัวลำภู'!N18+'รวม นครพนม'!N18</f>
        <v>12522.33</v>
      </c>
      <c r="O18" s="110">
        <f>+'รวม จ.บึงกาฬ'!O18+'รวม จังหวัดเลย'!O18+'รวม จังหวัดสกล'!O18+'รวม อุดรธานี'!O18+'รวม หนองคาย'!O18+'รวม หนองบัวลำภู'!O18+'รวม นครพนม'!O18</f>
        <v>0</v>
      </c>
      <c r="P18" s="110">
        <f>+'รวม จ.บึงกาฬ'!P18+'รวม จังหวัดเลย'!P18+'รวม จังหวัดสกล'!P18+'รวม อุดรธานี'!P18+'รวม หนองคาย'!P18+'รวม หนองบัวลำภู'!P18+'รวม นครพนม'!P18</f>
        <v>56478.84</v>
      </c>
      <c r="Q18" s="110">
        <f>+'รวม จ.บึงกาฬ'!Q18+'รวม จังหวัดเลย'!Q18+'รวม จังหวัดสกล'!Q18+'รวม อุดรธานี'!Q18+'รวม หนองคาย'!Q18+'รวม หนองบัวลำภู'!Q18+'รวม นครพนม'!Q18</f>
        <v>0</v>
      </c>
      <c r="R18" s="110">
        <f>+'รวม จ.บึงกาฬ'!R18+'รวม จังหวัดเลย'!R18+'รวม จังหวัดสกล'!R18+'รวม อุดรธานี'!R18+'รวม หนองคาย'!R18+'รวม หนองบัวลำภู'!R18+'รวม นครพนม'!R18</f>
        <v>2947</v>
      </c>
      <c r="S18" s="110">
        <f>+'รวม จ.บึงกาฬ'!S18+'รวม จังหวัดเลย'!S18+'รวม จังหวัดสกล'!S18+'รวม อุดรธานี'!S18+'รวม หนองคาย'!S18+'รวม หนองบัวลำภู'!S18+'รวม นครพนม'!S18</f>
        <v>0</v>
      </c>
      <c r="T18" s="110">
        <f>+'รวม จ.บึงกาฬ'!T18+'รวม จังหวัดเลย'!T18+'รวม จังหวัดสกล'!T18+'รวม อุดรธานี'!T18+'รวม หนองคาย'!T18+'รวม หนองบัวลำภู'!T18+'รวม นครพนม'!T18</f>
        <v>89661.83</v>
      </c>
      <c r="U18" s="110">
        <f>+'รวม จ.บึงกาฬ'!U18+'รวม จังหวัดเลย'!U18+'รวม จังหวัดสกล'!U18+'รวม อุดรธานี'!U18+'รวม หนองคาย'!U18+'รวม หนองบัวลำภู'!U18+'รวม นครพนม'!U18</f>
        <v>0</v>
      </c>
      <c r="V18" s="110">
        <f>+'รวม จ.บึงกาฬ'!V18+'รวม จังหวัดเลย'!V18+'รวม จังหวัดสกล'!V18+'รวม อุดรธานี'!V18+'รวม หนองคาย'!V18+'รวม หนองบัวลำภู'!V18+'รวม นครพนม'!V18</f>
        <v>9987.7099999999991</v>
      </c>
      <c r="W18" s="110">
        <f>+'รวม จ.บึงกาฬ'!W18+'รวม จังหวัดเลย'!W18+'รวม จังหวัดสกล'!W18+'รวม อุดรธานี'!W18+'รวม หนองคาย'!W18+'รวม หนองบัวลำภู'!W18+'รวม นครพนม'!W18</f>
        <v>0</v>
      </c>
      <c r="X18" s="110">
        <f>+'รวม จ.บึงกาฬ'!X18+'รวม จังหวัดเลย'!X18+'รวม จังหวัดสกล'!X18+'รวม อุดรธานี'!X18+'รวม หนองคาย'!X18+'รวม หนองบัวลำภู'!X18+'รวม นครพนม'!X18</f>
        <v>20214.690000000002</v>
      </c>
      <c r="Y18" s="110">
        <f>+'รวม จ.บึงกาฬ'!Y18+'รวม จังหวัดเลย'!Y18+'รวม จังหวัดสกล'!Y18+'รวม อุดรธานี'!Y18+'รวม หนองคาย'!Y18+'รวม หนองบัวลำภู'!Y18+'รวม นครพนม'!Y18</f>
        <v>0</v>
      </c>
      <c r="Z18" s="110">
        <f>+'รวม จ.บึงกาฬ'!Z18+'รวม จังหวัดเลย'!Z18+'รวม จังหวัดสกล'!Z18+'รวม อุดรธานี'!Z18+'รวม หนองคาย'!Z18+'รวม หนองบัวลำภู'!Z18+'รวม นครพนม'!Z18</f>
        <v>27214.3</v>
      </c>
      <c r="AA18" s="110">
        <f>+'รวม จ.บึงกาฬ'!AA18+'รวม จังหวัดเลย'!AA18+'รวม จังหวัดสกล'!AA18+'รวม อุดรธานี'!AA18+'รวม หนองคาย'!AA18+'รวม หนองบัวลำภู'!AA18+'รวม นครพนม'!AA18</f>
        <v>0</v>
      </c>
      <c r="AB18" s="110" t="e">
        <f>+'รวม จ.บึงกาฬ'!AB18+'รวม จังหวัดเลย'!AB18+'รวม จังหวัดสกล'!AB18+'รวม อุดรธานี'!AB18+'รวม หนองคาย'!AB18+'รวม หนองบัวลำภู'!AB18+'รวม นครพนม'!AB18</f>
        <v>#VALUE!</v>
      </c>
      <c r="AC18" s="110">
        <f>+'รวม จ.บึงกาฬ'!AC18+'รวม จังหวัดเลย'!AC18+'รวม จังหวัดสกล'!AC18+'รวม อุดรธานี'!AC18+'รวม หนองคาย'!AC18+'รวม หนองบัวลำภู'!AC18+'รวม นครพนม'!AC18</f>
        <v>0</v>
      </c>
      <c r="AD18" s="110" t="e">
        <f t="shared" si="0"/>
        <v>#VALUE!</v>
      </c>
      <c r="AE18" s="111" t="e">
        <f t="shared" si="1"/>
        <v>#VALUE!</v>
      </c>
      <c r="AF18" s="110" t="e">
        <f t="shared" si="2"/>
        <v>#VALUE!</v>
      </c>
      <c r="AG18" s="111" t="e">
        <f t="shared" si="3"/>
        <v>#VALUE!</v>
      </c>
    </row>
    <row r="19" spans="2:33" ht="24" customHeight="1">
      <c r="B19" s="109"/>
      <c r="C19" s="109"/>
      <c r="D19" s="109" t="s">
        <v>21</v>
      </c>
      <c r="E19" s="110">
        <f>+'รวม จ.บึงกาฬ'!E19+'รวม จังหวัดเลย'!E19+'รวม จังหวัดสกล'!E19+'รวม อุดรธานี'!E19+'รวม หนองคาย'!E19+'รวม หนองบัวลำภู'!E19+'รวม นครพนม'!E19</f>
        <v>1914063647.7940183</v>
      </c>
      <c r="F19" s="110">
        <f>+'รวม จ.บึงกาฬ'!F19+'รวม จังหวัดเลย'!F19+'รวม จังหวัดสกล'!F19+'รวม อุดรธานี'!F19+'รวม หนองคาย'!F19+'รวม หนองบัวลำภู'!F19+'รวม นครพนม'!F19</f>
        <v>84785047.100000009</v>
      </c>
      <c r="G19" s="110">
        <f>+'รวม จ.บึงกาฬ'!G19+'รวม จังหวัดเลย'!G19+'รวม จังหวัดสกล'!G19+'รวม อุดรธานี'!G19+'รวม หนองคาย'!G19+'รวม หนองบัวลำภู'!G19+'รวม นครพนม'!G19</f>
        <v>96046391.939999983</v>
      </c>
      <c r="H19" s="110">
        <f>+'รวม จ.บึงกาฬ'!H19+'รวม จังหวัดเลย'!H19+'รวม จังหวัดสกล'!H19+'รวม อุดรธานี'!H19+'รวม หนองคาย'!H19+'รวม หนองบัวลำภู'!H19+'รวม นครพนม'!H19</f>
        <v>16199847.720000001</v>
      </c>
      <c r="I19" s="110">
        <f>+'รวม จ.บึงกาฬ'!I19+'รวม จังหวัดเลย'!I19+'รวม จังหวัดสกล'!I19+'รวม อุดรธานี'!I19+'รวม หนองคาย'!I19+'รวม หนองบัวลำภู'!I19+'รวม นครพนม'!I19</f>
        <v>0</v>
      </c>
      <c r="J19" s="110">
        <f>+'รวม จ.บึงกาฬ'!J19+'รวม จังหวัดเลย'!J19+'รวม จังหวัดสกล'!J19+'รวม อุดรธานี'!J19+'รวม หนองคาย'!J19+'รวม หนองบัวลำภู'!J19+'รวม นครพนม'!J19</f>
        <v>24477904.02</v>
      </c>
      <c r="K19" s="110">
        <f>+'รวม จ.บึงกาฬ'!K19+'รวม จังหวัดเลย'!K19+'รวม จังหวัดสกล'!K19+'รวม อุดรธานี'!K19+'รวม หนองคาย'!K19+'รวม หนองบัวลำภู'!K19+'รวม นครพนม'!K19</f>
        <v>0</v>
      </c>
      <c r="L19" s="110">
        <f>+'รวม จ.บึงกาฬ'!L19+'รวม จังหวัดเลย'!L19+'รวม จังหวัดสกล'!L19+'รวม อุดรธานี'!L19+'รวม หนองคาย'!L19+'รวม หนองบัวลำภู'!L19+'รวม นครพนม'!L19</f>
        <v>5230884.07</v>
      </c>
      <c r="M19" s="110">
        <f>+'รวม จ.บึงกาฬ'!M19+'รวม จังหวัดเลย'!M19+'รวม จังหวัดสกล'!M19+'รวม อุดรธานี'!M19+'รวม หนองคาย'!M19+'รวม หนองบัวลำภู'!M19+'รวม นครพนม'!M19</f>
        <v>0</v>
      </c>
      <c r="N19" s="110">
        <f>+'รวม จ.บึงกาฬ'!N19+'รวม จังหวัดเลย'!N19+'รวม จังหวัดสกล'!N19+'รวม อุดรธานี'!N19+'รวม หนองคาย'!N19+'รวม หนองบัวลำภู'!N19+'รวม นครพนม'!N19</f>
        <v>13423682.77</v>
      </c>
      <c r="O19" s="110">
        <f>+'รวม จ.บึงกาฬ'!O19+'รวม จังหวัดเลย'!O19+'รวม จังหวัดสกล'!O19+'รวม อุดรธานี'!O19+'รวม หนองคาย'!O19+'รวม หนองบัวลำภู'!O19+'รวม นครพนม'!O19</f>
        <v>0</v>
      </c>
      <c r="P19" s="110">
        <f>+'รวม จ.บึงกาฬ'!P19+'รวม จังหวัดเลย'!P19+'รวม จังหวัดสกล'!P19+'รวม อุดรธานี'!P19+'รวม หนองคาย'!P19+'รวม หนองบัวลำภู'!P19+'รวม นครพนม'!P19</f>
        <v>5914351.4900000002</v>
      </c>
      <c r="Q19" s="110">
        <f>+'รวม จ.บึงกาฬ'!Q19+'รวม จังหวัดเลย'!Q19+'รวม จังหวัดสกล'!Q19+'รวม อุดรธานี'!Q19+'รวม หนองคาย'!Q19+'รวม หนองบัวลำภู'!Q19+'รวม นครพนม'!Q19</f>
        <v>0</v>
      </c>
      <c r="R19" s="110">
        <f>+'รวม จ.บึงกาฬ'!R19+'รวม จังหวัดเลย'!R19+'รวม จังหวัดสกล'!R19+'รวม อุดรธานี'!R19+'รวม หนองคาย'!R19+'รวม หนองบัวลำภู'!R19+'รวม นครพนม'!R19</f>
        <v>6501206.0899999999</v>
      </c>
      <c r="S19" s="110">
        <f>+'รวม จ.บึงกาฬ'!S19+'รวม จังหวัดเลย'!S19+'รวม จังหวัดสกล'!S19+'รวม อุดรธานี'!S19+'รวม หนองคาย'!S19+'รวม หนองบัวลำภู'!S19+'รวม นครพนม'!S19</f>
        <v>0</v>
      </c>
      <c r="T19" s="110">
        <f>+'รวม จ.บึงกาฬ'!T19+'รวม จังหวัดเลย'!T19+'รวม จังหวัดสกล'!T19+'รวม อุดรธานี'!T19+'รวม หนองคาย'!T19+'รวม หนองบัวลำภู'!T19+'รวม นครพนม'!T19</f>
        <v>4026868.86</v>
      </c>
      <c r="U19" s="110">
        <f>+'รวม จ.บึงกาฬ'!U19+'รวม จังหวัดเลย'!U19+'รวม จังหวัดสกล'!U19+'รวม อุดรธานี'!U19+'รวม หนองคาย'!U19+'รวม หนองบัวลำภู'!U19+'รวม นครพนม'!U19</f>
        <v>0</v>
      </c>
      <c r="V19" s="110">
        <f>+'รวม จ.บึงกาฬ'!V19+'รวม จังหวัดเลย'!V19+'รวม จังหวัดสกล'!V19+'รวม อุดรธานี'!V19+'รวม หนองคาย'!V19+'รวม หนองบัวลำภู'!V19+'รวม นครพนม'!V19</f>
        <v>9313341.5399999991</v>
      </c>
      <c r="W19" s="110">
        <f>+'รวม จ.บึงกาฬ'!W19+'รวม จังหวัดเลย'!W19+'รวม จังหวัดสกล'!W19+'รวม อุดรธานี'!W19+'รวม หนองคาย'!W19+'รวม หนองบัวลำภู'!W19+'รวม นครพนม'!W19</f>
        <v>0</v>
      </c>
      <c r="X19" s="110">
        <f>+'รวม จ.บึงกาฬ'!X19+'รวม จังหวัดเลย'!X19+'รวม จังหวัดสกล'!X19+'รวม อุดรธานี'!X19+'รวม หนองคาย'!X19+'รวม หนองบัวลำภู'!X19+'รวม นครพนม'!X19</f>
        <v>2855396.28</v>
      </c>
      <c r="Y19" s="110">
        <f>+'รวม จ.บึงกาฬ'!Y19+'รวม จังหวัดเลย'!Y19+'รวม จังหวัดสกล'!Y19+'รวม อุดรธานี'!Y19+'รวม หนองคาย'!Y19+'รวม หนองบัวลำภู'!Y19+'รวม นครพนม'!Y19</f>
        <v>0</v>
      </c>
      <c r="Z19" s="110">
        <f>+'รวม จ.บึงกาฬ'!Z19+'รวม จังหวัดเลย'!Z19+'รวม จังหวัดสกล'!Z19+'รวม อุดรธานี'!Z19+'รวม หนองคาย'!Z19+'รวม หนองบัวลำภู'!Z19+'รวม นครพนม'!Z19</f>
        <v>4985831.68</v>
      </c>
      <c r="AA19" s="110">
        <f>+'รวม จ.บึงกาฬ'!AA19+'รวม จังหวัดเลย'!AA19+'รวม จังหวัดสกล'!AA19+'รวม อุดรธานี'!AA19+'รวม หนองคาย'!AA19+'รวม หนองบัวลำภู'!AA19+'รวม นครพนม'!AA19</f>
        <v>0</v>
      </c>
      <c r="AB19" s="110">
        <f>+'รวม จ.บึงกาฬ'!AB19+'รวม จังหวัดเลย'!AB19+'รวม จังหวัดสกล'!AB19+'รวม อุดรธานี'!AB19+'รวม หนองคาย'!AB19+'รวม หนองบัวลำภู'!AB19+'รวม นครพนม'!AB19</f>
        <v>2187548.31</v>
      </c>
      <c r="AC19" s="110">
        <f>+'รวม จ.บึงกาฬ'!AC19+'รวม จังหวัดเลย'!AC19+'รวม จังหวัดสกล'!AC19+'รวม อุดรธานี'!AC19+'รวม หนองคาย'!AC19+'รวม หนองบัวลำภู'!AC19+'รวม นครพนม'!AC19</f>
        <v>0</v>
      </c>
      <c r="AD19" s="110">
        <f t="shared" si="0"/>
        <v>275948301.87</v>
      </c>
      <c r="AE19" s="111">
        <f t="shared" si="1"/>
        <v>14.416882227925585</v>
      </c>
      <c r="AF19" s="110">
        <f t="shared" si="2"/>
        <v>1638115345.9240184</v>
      </c>
      <c r="AG19" s="111">
        <f t="shared" si="3"/>
        <v>1705.5459479907856</v>
      </c>
    </row>
    <row r="20" spans="2:33" ht="24" customHeight="1">
      <c r="B20" s="106"/>
      <c r="C20" s="393" t="s">
        <v>120</v>
      </c>
      <c r="D20" s="371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12"/>
      <c r="AF20" s="108"/>
      <c r="AG20" s="112"/>
    </row>
    <row r="21" spans="2:33" ht="24" customHeight="1">
      <c r="B21" s="109"/>
      <c r="C21" s="109"/>
      <c r="D21" s="109" t="s">
        <v>24</v>
      </c>
      <c r="E21" s="110">
        <f>+'รวม จ.บึงกาฬ'!E21+'รวม จังหวัดเลย'!E21+'รวม จังหวัดสกล'!E21+'รวม อุดรธานี'!E21+'รวม หนองคาย'!E21+'รวม หนองบัวลำภู'!E21+'รวม นครพนม'!E21</f>
        <v>21182278.449999999</v>
      </c>
      <c r="F21" s="110" t="e">
        <f>+'รวม จ.บึงกาฬ'!F21+'รวม จังหวัดเลย'!F21+'รวม จังหวัดสกล'!F21+'รวม อุดรธานี'!F21+'รวม หนองคาย'!F21+'รวม หนองบัวลำภู'!F21+'รวม นครพนม'!F21</f>
        <v>#VALUE!</v>
      </c>
      <c r="G21" s="110" t="e">
        <f>+'รวม จ.บึงกาฬ'!G21+'รวม จังหวัดเลย'!G21+'รวม จังหวัดสกล'!G21+'รวม อุดรธานี'!G21+'รวม หนองคาย'!G21+'รวม หนองบัวลำภู'!G21+'รวม นครพนม'!G21</f>
        <v>#VALUE!</v>
      </c>
      <c r="H21" s="110" t="e">
        <f>+'รวม จ.บึงกาฬ'!H21+'รวม จังหวัดเลย'!H21+'รวม จังหวัดสกล'!H21+'รวม อุดรธานี'!H21+'รวม หนองคาย'!H21+'รวม หนองบัวลำภู'!H21+'รวม นครพนม'!H21</f>
        <v>#VALUE!</v>
      </c>
      <c r="I21" s="110">
        <f>+'รวม จ.บึงกาฬ'!I21+'รวม จังหวัดเลย'!I21+'รวม จังหวัดสกล'!I21+'รวม อุดรธานี'!I21+'รวม หนองคาย'!I21+'รวม หนองบัวลำภู'!I21+'รวม นครพนม'!I21</f>
        <v>0</v>
      </c>
      <c r="J21" s="110" t="e">
        <f>+'รวม จ.บึงกาฬ'!J21+'รวม จังหวัดเลย'!J21+'รวม จังหวัดสกล'!J21+'รวม อุดรธานี'!J21+'รวม หนองคาย'!J21+'รวม หนองบัวลำภู'!J21+'รวม นครพนม'!J21</f>
        <v>#VALUE!</v>
      </c>
      <c r="K21" s="110">
        <f>+'รวม จ.บึงกาฬ'!K21+'รวม จังหวัดเลย'!K21+'รวม จังหวัดสกล'!K21+'รวม อุดรธานี'!K21+'รวม หนองคาย'!K21+'รวม หนองบัวลำภู'!K21+'รวม นครพนม'!K21</f>
        <v>0</v>
      </c>
      <c r="L21" s="110" t="e">
        <f>+'รวม จ.บึงกาฬ'!L21+'รวม จังหวัดเลย'!L21+'รวม จังหวัดสกล'!L21+'รวม อุดรธานี'!L21+'รวม หนองคาย'!L21+'รวม หนองบัวลำภู'!L21+'รวม นครพนม'!L21</f>
        <v>#VALUE!</v>
      </c>
      <c r="M21" s="110">
        <f>+'รวม จ.บึงกาฬ'!M21+'รวม จังหวัดเลย'!M21+'รวม จังหวัดสกล'!M21+'รวม อุดรธานี'!M21+'รวม หนองคาย'!M21+'รวม หนองบัวลำภู'!M21+'รวม นครพนม'!M21</f>
        <v>0</v>
      </c>
      <c r="N21" s="110" t="e">
        <f>+'รวม จ.บึงกาฬ'!N21+'รวม จังหวัดเลย'!N21+'รวม จังหวัดสกล'!N21+'รวม อุดรธานี'!N21+'รวม หนองคาย'!N21+'รวม หนองบัวลำภู'!N21+'รวม นครพนม'!N21</f>
        <v>#VALUE!</v>
      </c>
      <c r="O21" s="110">
        <f>+'รวม จ.บึงกาฬ'!O21+'รวม จังหวัดเลย'!O21+'รวม จังหวัดสกล'!O21+'รวม อุดรธานี'!O21+'รวม หนองคาย'!O21+'รวม หนองบัวลำภู'!O21+'รวม นครพนม'!O21</f>
        <v>0</v>
      </c>
      <c r="P21" s="110" t="e">
        <f>+'รวม จ.บึงกาฬ'!P21+'รวม จังหวัดเลย'!P21+'รวม จังหวัดสกล'!P21+'รวม อุดรธานี'!P21+'รวม หนองคาย'!P21+'รวม หนองบัวลำภู'!P21+'รวม นครพนม'!P21</f>
        <v>#VALUE!</v>
      </c>
      <c r="Q21" s="110">
        <f>+'รวม จ.บึงกาฬ'!Q21+'รวม จังหวัดเลย'!Q21+'รวม จังหวัดสกล'!Q21+'รวม อุดรธานี'!Q21+'รวม หนองคาย'!Q21+'รวม หนองบัวลำภู'!Q21+'รวม นครพนม'!Q21</f>
        <v>0</v>
      </c>
      <c r="R21" s="110" t="e">
        <f>+'รวม จ.บึงกาฬ'!R21+'รวม จังหวัดเลย'!R21+'รวม จังหวัดสกล'!R21+'รวม อุดรธานี'!R21+'รวม หนองคาย'!R21+'รวม หนองบัวลำภู'!R21+'รวม นครพนม'!R21</f>
        <v>#VALUE!</v>
      </c>
      <c r="S21" s="110">
        <f>+'รวม จ.บึงกาฬ'!S21+'รวม จังหวัดเลย'!S21+'รวม จังหวัดสกล'!S21+'รวม อุดรธานี'!S21+'รวม หนองคาย'!S21+'รวม หนองบัวลำภู'!S21+'รวม นครพนม'!S21</f>
        <v>0</v>
      </c>
      <c r="T21" s="110" t="e">
        <f>+'รวม จ.บึงกาฬ'!T21+'รวม จังหวัดเลย'!T21+'รวม จังหวัดสกล'!T21+'รวม อุดรธานี'!T21+'รวม หนองคาย'!T21+'รวม หนองบัวลำภู'!T21+'รวม นครพนม'!T21</f>
        <v>#VALUE!</v>
      </c>
      <c r="U21" s="110">
        <f>+'รวม จ.บึงกาฬ'!U21+'รวม จังหวัดเลย'!U21+'รวม จังหวัดสกล'!U21+'รวม อุดรธานี'!U21+'รวม หนองคาย'!U21+'รวม หนองบัวลำภู'!U21+'รวม นครพนม'!U21</f>
        <v>0</v>
      </c>
      <c r="V21" s="110" t="e">
        <f>+'รวม จ.บึงกาฬ'!V21+'รวม จังหวัดเลย'!V21+'รวม จังหวัดสกล'!V21+'รวม อุดรธานี'!V21+'รวม หนองคาย'!V21+'รวม หนองบัวลำภู'!V21+'รวม นครพนม'!V21</f>
        <v>#VALUE!</v>
      </c>
      <c r="W21" s="110">
        <f>+'รวม จ.บึงกาฬ'!W21+'รวม จังหวัดเลย'!W21+'รวม จังหวัดสกล'!W21+'รวม อุดรธานี'!W21+'รวม หนองคาย'!W21+'รวม หนองบัวลำภู'!W21+'รวม นครพนม'!W21</f>
        <v>0</v>
      </c>
      <c r="X21" s="110" t="e">
        <f>+'รวม จ.บึงกาฬ'!X21+'รวม จังหวัดเลย'!X21+'รวม จังหวัดสกล'!X21+'รวม อุดรธานี'!X21+'รวม หนองคาย'!X21+'รวม หนองบัวลำภู'!X21+'รวม นครพนม'!X21</f>
        <v>#VALUE!</v>
      </c>
      <c r="Y21" s="110">
        <f>+'รวม จ.บึงกาฬ'!Y21+'รวม จังหวัดเลย'!Y21+'รวม จังหวัดสกล'!Y21+'รวม อุดรธานี'!Y21+'รวม หนองคาย'!Y21+'รวม หนองบัวลำภู'!Y21+'รวม นครพนม'!Y21</f>
        <v>0</v>
      </c>
      <c r="Z21" s="110" t="e">
        <f>+'รวม จ.บึงกาฬ'!Z21+'รวม จังหวัดเลย'!Z21+'รวม จังหวัดสกล'!Z21+'รวม อุดรธานี'!Z21+'รวม หนองคาย'!Z21+'รวม หนองบัวลำภู'!Z21+'รวม นครพนม'!Z21</f>
        <v>#VALUE!</v>
      </c>
      <c r="AA21" s="110">
        <f>+'รวม จ.บึงกาฬ'!AA21+'รวม จังหวัดเลย'!AA21+'รวม จังหวัดสกล'!AA21+'รวม อุดรธานี'!AA21+'รวม หนองคาย'!AA21+'รวม หนองบัวลำภู'!AA21+'รวม นครพนม'!AA21</f>
        <v>0</v>
      </c>
      <c r="AB21" s="110" t="e">
        <f>+'รวม จ.บึงกาฬ'!AB21+'รวม จังหวัดเลย'!AB21+'รวม จังหวัดสกล'!AB21+'รวม อุดรธานี'!AB21+'รวม หนองคาย'!AB21+'รวม หนองบัวลำภู'!AB21+'รวม นครพนม'!AB21</f>
        <v>#VALUE!</v>
      </c>
      <c r="AC21" s="110">
        <f>+'รวม จ.บึงกาฬ'!AC21+'รวม จังหวัดเลย'!AC21+'รวม จังหวัดสกล'!AC21+'รวม อุดรธานี'!AC21+'รวม หนองคาย'!AC21+'รวม หนองบัวลำภู'!AC21+'รวม นครพนม'!AC21</f>
        <v>0</v>
      </c>
      <c r="AD21" s="110" t="e">
        <f t="shared" ref="AD21:AD26" si="4">SUM(F21:AC21)</f>
        <v>#VALUE!</v>
      </c>
      <c r="AE21" s="111" t="e">
        <f t="shared" ref="AE21:AE27" si="5">+AD21*100/E21</f>
        <v>#VALUE!</v>
      </c>
      <c r="AF21" s="110" t="e">
        <f t="shared" ref="AF21:AF26" si="6">+E21-AD21</f>
        <v>#VALUE!</v>
      </c>
      <c r="AG21" s="111" t="e">
        <f t="shared" ref="AG21:AG27" si="7">+AF21*100/E21</f>
        <v>#VALUE!</v>
      </c>
    </row>
    <row r="22" spans="2:33" ht="24" customHeight="1">
      <c r="B22" s="109"/>
      <c r="C22" s="109"/>
      <c r="D22" s="109" t="s">
        <v>26</v>
      </c>
      <c r="E22" s="110">
        <f>+'รวม จ.บึงกาฬ'!E22+'รวม จังหวัดเลย'!E22+'รวม จังหวัดสกล'!E22+'รวม อุดรธานี'!E22+'รวม หนองคาย'!E22+'รวม หนองบัวลำภู'!E22+'รวม นครพนม'!E22</f>
        <v>117059162.33232728</v>
      </c>
      <c r="F22" s="110" t="e">
        <f>+'รวม จ.บึงกาฬ'!F22+'รวม จังหวัดเลย'!F22+'รวม จังหวัดสกล'!F22+'รวม อุดรธานี'!F22+'รวม หนองคาย'!F22+'รวม หนองบัวลำภู'!F22+'รวม นครพนม'!F22</f>
        <v>#REF!</v>
      </c>
      <c r="G22" s="110">
        <f>+'รวม จ.บึงกาฬ'!G22+'รวม จังหวัดเลย'!G22+'รวม จังหวัดสกล'!G22+'รวม อุดรธานี'!G22+'รวม หนองคาย'!G22+'รวม หนองบัวลำภู'!G22+'รวม นครพนม'!G22</f>
        <v>3933708.25</v>
      </c>
      <c r="H22" s="110" t="e">
        <f>+'รวม จ.บึงกาฬ'!H22+'รวม จังหวัดเลย'!H22+'รวม จังหวัดสกล'!H22+'รวม อุดรธานี'!H22+'รวม หนองคาย'!H22+'รวม หนองบัวลำภู'!H22+'รวม นครพนม'!H22</f>
        <v>#VALUE!</v>
      </c>
      <c r="I22" s="110">
        <f>+'รวม จ.บึงกาฬ'!I22+'รวม จังหวัดเลย'!I22+'รวม จังหวัดสกล'!I22+'รวม อุดรธานี'!I22+'รวม หนองคาย'!I22+'รวม หนองบัวลำภู'!I22+'รวม นครพนม'!I22</f>
        <v>0</v>
      </c>
      <c r="J22" s="110" t="e">
        <f>+'รวม จ.บึงกาฬ'!J22+'รวม จังหวัดเลย'!J22+'รวม จังหวัดสกล'!J22+'รวม อุดรธานี'!J22+'รวม หนองคาย'!J22+'รวม หนองบัวลำภู'!J22+'รวม นครพนม'!J22</f>
        <v>#VALUE!</v>
      </c>
      <c r="K22" s="110">
        <f>+'รวม จ.บึงกาฬ'!K22+'รวม จังหวัดเลย'!K22+'รวม จังหวัดสกล'!K22+'รวม อุดรธานี'!K22+'รวม หนองคาย'!K22+'รวม หนองบัวลำภู'!K22+'รวม นครพนม'!K22</f>
        <v>0</v>
      </c>
      <c r="L22" s="110" t="e">
        <f>+'รวม จ.บึงกาฬ'!L22+'รวม จังหวัดเลย'!L22+'รวม จังหวัดสกล'!L22+'รวม อุดรธานี'!L22+'รวม หนองคาย'!L22+'รวม หนองบัวลำภู'!L22+'รวม นครพนม'!L22</f>
        <v>#VALUE!</v>
      </c>
      <c r="M22" s="110">
        <f>+'รวม จ.บึงกาฬ'!M22+'รวม จังหวัดเลย'!M22+'รวม จังหวัดสกล'!M22+'รวม อุดรธานี'!M22+'รวม หนองคาย'!M22+'รวม หนองบัวลำภู'!M22+'รวม นครพนม'!M22</f>
        <v>0</v>
      </c>
      <c r="N22" s="110">
        <f>+'รวม จ.บึงกาฬ'!N22+'รวม จังหวัดเลย'!N22+'รวม จังหวัดสกล'!N22+'รวม อุดรธานี'!N22+'รวม หนองคาย'!N22+'รวม หนองบัวลำภู'!N22+'รวม นครพนม'!N22</f>
        <v>2911388</v>
      </c>
      <c r="O22" s="110">
        <f>+'รวม จ.บึงกาฬ'!O22+'รวม จังหวัดเลย'!O22+'รวม จังหวัดสกล'!O22+'รวม อุดรธานี'!O22+'รวม หนองคาย'!O22+'รวม หนองบัวลำภู'!O22+'รวม นครพนม'!O22</f>
        <v>0</v>
      </c>
      <c r="P22" s="110" t="e">
        <f>+'รวม จ.บึงกาฬ'!P22+'รวม จังหวัดเลย'!P22+'รวม จังหวัดสกล'!P22+'รวม อุดรธานี'!P22+'รวม หนองคาย'!P22+'รวม หนองบัวลำภู'!P22+'รวม นครพนม'!P22</f>
        <v>#VALUE!</v>
      </c>
      <c r="Q22" s="110">
        <f>+'รวม จ.บึงกาฬ'!Q22+'รวม จังหวัดเลย'!Q22+'รวม จังหวัดสกล'!Q22+'รวม อุดรธานี'!Q22+'รวม หนองคาย'!Q22+'รวม หนองบัวลำภู'!Q22+'รวม นครพนม'!Q22</f>
        <v>0</v>
      </c>
      <c r="R22" s="110" t="e">
        <f>+'รวม จ.บึงกาฬ'!R22+'รวม จังหวัดเลย'!R22+'รวม จังหวัดสกล'!R22+'รวม อุดรธานี'!R22+'รวม หนองคาย'!R22+'รวม หนองบัวลำภู'!R22+'รวม นครพนม'!R22</f>
        <v>#VALUE!</v>
      </c>
      <c r="S22" s="110">
        <f>+'รวม จ.บึงกาฬ'!S22+'รวม จังหวัดเลย'!S22+'รวม จังหวัดสกล'!S22+'รวม อุดรธานี'!S22+'รวม หนองคาย'!S22+'รวม หนองบัวลำภู'!S22+'รวม นครพนม'!S22</f>
        <v>0</v>
      </c>
      <c r="T22" s="110" t="e">
        <f>+'รวม จ.บึงกาฬ'!T22+'รวม จังหวัดเลย'!T22+'รวม จังหวัดสกล'!T22+'รวม อุดรธานี'!T22+'รวม หนองคาย'!T22+'รวม หนองบัวลำภู'!T22+'รวม นครพนม'!T22</f>
        <v>#VALUE!</v>
      </c>
      <c r="U22" s="110">
        <f>+'รวม จ.บึงกาฬ'!U22+'รวม จังหวัดเลย'!U22+'รวม จังหวัดสกล'!U22+'รวม อุดรธานี'!U22+'รวม หนองคาย'!U22+'รวม หนองบัวลำภู'!U22+'รวม นครพนม'!U22</f>
        <v>0</v>
      </c>
      <c r="V22" s="110" t="e">
        <f>+'รวม จ.บึงกาฬ'!V22+'รวม จังหวัดเลย'!V22+'รวม จังหวัดสกล'!V22+'รวม อุดรธานี'!V22+'รวม หนองคาย'!V22+'รวม หนองบัวลำภู'!V22+'รวม นครพนม'!V22</f>
        <v>#VALUE!</v>
      </c>
      <c r="W22" s="110">
        <f>+'รวม จ.บึงกาฬ'!W22+'รวม จังหวัดเลย'!W22+'รวม จังหวัดสกล'!W22+'รวม อุดรธานี'!W22+'รวม หนองคาย'!W22+'รวม หนองบัวลำภู'!W22+'รวม นครพนม'!W22</f>
        <v>0</v>
      </c>
      <c r="X22" s="110" t="e">
        <f>+'รวม จ.บึงกาฬ'!X22+'รวม จังหวัดเลย'!X22+'รวม จังหวัดสกล'!X22+'รวม อุดรธานี'!X22+'รวม หนองคาย'!X22+'รวม หนองบัวลำภู'!X22+'รวม นครพนม'!X22</f>
        <v>#VALUE!</v>
      </c>
      <c r="Y22" s="110">
        <f>+'รวม จ.บึงกาฬ'!Y22+'รวม จังหวัดเลย'!Y22+'รวม จังหวัดสกล'!Y22+'รวม อุดรธานี'!Y22+'รวม หนองคาย'!Y22+'รวม หนองบัวลำภู'!Y22+'รวม นครพนม'!Y22</f>
        <v>0</v>
      </c>
      <c r="Z22" s="110" t="e">
        <f>+'รวม จ.บึงกาฬ'!Z22+'รวม จังหวัดเลย'!Z22+'รวม จังหวัดสกล'!Z22+'รวม อุดรธานี'!Z22+'รวม หนองคาย'!Z22+'รวม หนองบัวลำภู'!Z22+'รวม นครพนม'!Z22</f>
        <v>#VALUE!</v>
      </c>
      <c r="AA22" s="110">
        <f>+'รวม จ.บึงกาฬ'!AA22+'รวม จังหวัดเลย'!AA22+'รวม จังหวัดสกล'!AA22+'รวม อุดรธานี'!AA22+'รวม หนองคาย'!AA22+'รวม หนองบัวลำภู'!AA22+'รวม นครพนม'!AA22</f>
        <v>0</v>
      </c>
      <c r="AB22" s="110" t="e">
        <f>+'รวม จ.บึงกาฬ'!AB22+'รวม จังหวัดเลย'!AB22+'รวม จังหวัดสกล'!AB22+'รวม อุดรธานี'!AB22+'รวม หนองคาย'!AB22+'รวม หนองบัวลำภู'!AB22+'รวม นครพนม'!AB22</f>
        <v>#VALUE!</v>
      </c>
      <c r="AC22" s="110">
        <f>+'รวม จ.บึงกาฬ'!AC22+'รวม จังหวัดเลย'!AC22+'รวม จังหวัดสกล'!AC22+'รวม อุดรธานี'!AC22+'รวม หนองคาย'!AC22+'รวม หนองบัวลำภู'!AC22+'รวม นครพนม'!AC22</f>
        <v>0</v>
      </c>
      <c r="AD22" s="110" t="e">
        <f t="shared" si="4"/>
        <v>#REF!</v>
      </c>
      <c r="AE22" s="111" t="e">
        <f t="shared" si="5"/>
        <v>#REF!</v>
      </c>
      <c r="AF22" s="110" t="e">
        <f t="shared" si="6"/>
        <v>#REF!</v>
      </c>
      <c r="AG22" s="111" t="e">
        <f t="shared" si="7"/>
        <v>#REF!</v>
      </c>
    </row>
    <row r="23" spans="2:33" ht="24" customHeight="1">
      <c r="B23" s="109"/>
      <c r="C23" s="109"/>
      <c r="D23" s="109" t="s">
        <v>28</v>
      </c>
      <c r="E23" s="110">
        <f>+'รวม จ.บึงกาฬ'!E23+'รวม จังหวัดเลย'!E23+'รวม จังหวัดสกล'!E23+'รวม อุดรธานี'!E23+'รวม หนองคาย'!E23+'รวม หนองบัวลำภู'!E23+'รวม นครพนม'!E23</f>
        <v>184988074.5433</v>
      </c>
      <c r="F23" s="110" t="e">
        <f>+'รวม จ.บึงกาฬ'!F23+'รวม จังหวัดเลย'!F23+'รวม จังหวัดสกล'!F23+'รวม อุดรธานี'!F23+'รวม หนองคาย'!F23+'รวม หนองบัวลำภู'!F23+'รวม นครพนม'!F23</f>
        <v>#VALUE!</v>
      </c>
      <c r="G23" s="110">
        <f>+'รวม จ.บึงกาฬ'!G23+'รวม จังหวัดเลย'!G23+'รวม จังหวัดสกล'!G23+'รวม อุดรธานี'!G23+'รวม หนองคาย'!G23+'รวม หนองบัวลำภู'!G23+'รวม นครพนม'!G23</f>
        <v>9413419.4800000004</v>
      </c>
      <c r="H23" s="110">
        <f>+'รวม จ.บึงกาฬ'!H23+'รวม จังหวัดเลย'!H23+'รวม จังหวัดสกล'!H23+'รวม อุดรธานี'!H23+'รวม หนองคาย'!H23+'รวม หนองบัวลำภู'!H23+'รวม นครพนม'!H23</f>
        <v>315593.21999999997</v>
      </c>
      <c r="I23" s="110">
        <f>+'รวม จ.บึงกาฬ'!I23+'รวม จังหวัดเลย'!I23+'รวม จังหวัดสกล'!I23+'รวม อุดรธานี'!I23+'รวม หนองคาย'!I23+'รวม หนองบัวลำภู'!I23+'รวม นครพนม'!I23</f>
        <v>0</v>
      </c>
      <c r="J23" s="110">
        <f>+'รวม จ.บึงกาฬ'!J23+'รวม จังหวัดเลย'!J23+'รวม จังหวัดสกล'!J23+'รวม อุดรธานี'!J23+'รวม หนองคาย'!J23+'รวม หนองบัวลำภู'!J23+'รวม นครพนม'!J23</f>
        <v>134466.20000000001</v>
      </c>
      <c r="K23" s="110">
        <f>+'รวม จ.บึงกาฬ'!K23+'รวม จังหวัดเลย'!K23+'รวม จังหวัดสกล'!K23+'รวม อุดรธานี'!K23+'รวม หนองคาย'!K23+'รวม หนองบัวลำภู'!K23+'รวม นครพนม'!K23</f>
        <v>0</v>
      </c>
      <c r="L23" s="110">
        <f>+'รวม จ.บึงกาฬ'!L23+'รวม จังหวัดเลย'!L23+'รวม จังหวัดสกล'!L23+'รวม อุดรธานี'!L23+'รวม หนองคาย'!L23+'รวม หนองบัวลำภู'!L23+'รวม นครพนม'!L23</f>
        <v>57226.400000000001</v>
      </c>
      <c r="M23" s="110">
        <f>+'รวม จ.บึงกาฬ'!M23+'รวม จังหวัดเลย'!M23+'รวม จังหวัดสกล'!M23+'รวม อุดรธานี'!M23+'รวม หนองคาย'!M23+'รวม หนองบัวลำภู'!M23+'รวม นครพนม'!M23</f>
        <v>0</v>
      </c>
      <c r="N23" s="110" t="e">
        <f>+'รวม จ.บึงกาฬ'!N23+'รวม จังหวัดเลย'!N23+'รวม จังหวัดสกล'!N23+'รวม อุดรธานี'!N23+'รวม หนองคาย'!N23+'รวม หนองบัวลำภู'!N23+'รวม นครพนม'!N23</f>
        <v>#VALUE!</v>
      </c>
      <c r="O23" s="110">
        <f>+'รวม จ.บึงกาฬ'!O23+'รวม จังหวัดเลย'!O23+'รวม จังหวัดสกล'!O23+'รวม อุดรธานี'!O23+'รวม หนองคาย'!O23+'รวม หนองบัวลำภู'!O23+'รวม นครพนม'!O23</f>
        <v>0</v>
      </c>
      <c r="P23" s="110">
        <f>+'รวม จ.บึงกาฬ'!P23+'รวม จังหวัดเลย'!P23+'รวม จังหวัดสกล'!P23+'รวม อุดรธานี'!P23+'รวม หนองคาย'!P23+'รวม หนองบัวลำภู'!P23+'รวม นครพนม'!P23</f>
        <v>161617</v>
      </c>
      <c r="Q23" s="110">
        <f>+'รวม จ.บึงกาฬ'!Q23+'รวม จังหวัดเลย'!Q23+'รวม จังหวัดสกล'!Q23+'รวม อุดรธานี'!Q23+'รวม หนองคาย'!Q23+'รวม หนองบัวลำภู'!Q23+'รวม นครพนม'!Q23</f>
        <v>0</v>
      </c>
      <c r="R23" s="110">
        <f>+'รวม จ.บึงกาฬ'!R23+'รวม จังหวัดเลย'!R23+'รวม จังหวัดสกล'!R23+'รวม อุดรธานี'!R23+'รวม หนองคาย'!R23+'รวม หนองบัวลำภู'!R23+'รวม นครพนม'!R23</f>
        <v>113758.45</v>
      </c>
      <c r="S23" s="110">
        <f>+'รวม จ.บึงกาฬ'!S23+'รวม จังหวัดเลย'!S23+'รวม จังหวัดสกล'!S23+'รวม อุดรธานี'!S23+'รวม หนองคาย'!S23+'รวม หนองบัวลำภู'!S23+'รวม นครพนม'!S23</f>
        <v>0</v>
      </c>
      <c r="T23" s="110" t="e">
        <f>+'รวม จ.บึงกาฬ'!T23+'รวม จังหวัดเลย'!T23+'รวม จังหวัดสกล'!T23+'รวม อุดรธานี'!T23+'รวม หนองคาย'!T23+'รวม หนองบัวลำภู'!T23+'รวม นครพนม'!T23</f>
        <v>#VALUE!</v>
      </c>
      <c r="U23" s="110">
        <f>+'รวม จ.บึงกาฬ'!U23+'รวม จังหวัดเลย'!U23+'รวม จังหวัดสกล'!U23+'รวม อุดรธานี'!U23+'รวม หนองคาย'!U23+'รวม หนองบัวลำภู'!U23+'รวม นครพนม'!U23</f>
        <v>0</v>
      </c>
      <c r="V23" s="110">
        <f>+'รวม จ.บึงกาฬ'!V23+'รวม จังหวัดเลย'!V23+'รวม จังหวัดสกล'!V23+'รวม อุดรธานี'!V23+'รวม หนองคาย'!V23+'รวม หนองบัวลำภู'!V23+'รวม นครพนม'!V23</f>
        <v>181351.54</v>
      </c>
      <c r="W23" s="110">
        <f>+'รวม จ.บึงกาฬ'!W23+'รวม จังหวัดเลย'!W23+'รวม จังหวัดสกล'!W23+'รวม อุดรธานี'!W23+'รวม หนองคาย'!W23+'รวม หนองบัวลำภู'!W23+'รวม นครพนม'!W23</f>
        <v>0</v>
      </c>
      <c r="X23" s="110">
        <f>+'รวม จ.บึงกาฬ'!X23+'รวม จังหวัดเลย'!X23+'รวม จังหวัดสกล'!X23+'รวม อุดรธานี'!X23+'รวม หนองคาย'!X23+'รวม หนองบัวลำภู'!X23+'รวม นครพนม'!X23</f>
        <v>81589.070000000007</v>
      </c>
      <c r="Y23" s="110">
        <f>+'รวม จ.บึงกาฬ'!Y23+'รวม จังหวัดเลย'!Y23+'รวม จังหวัดสกล'!Y23+'รวม อุดรธานี'!Y23+'รวม หนองคาย'!Y23+'รวม หนองบัวลำภู'!Y23+'รวม นครพนม'!Y23</f>
        <v>0</v>
      </c>
      <c r="Z23" s="110">
        <f>+'รวม จ.บึงกาฬ'!Z23+'รวม จังหวัดเลย'!Z23+'รวม จังหวัดสกล'!Z23+'รวม อุดรธานี'!Z23+'รวม หนองคาย'!Z23+'รวม หนองบัวลำภู'!Z23+'รวม นครพนม'!Z23</f>
        <v>150443.91</v>
      </c>
      <c r="AA23" s="110">
        <f>+'รวม จ.บึงกาฬ'!AA23+'รวม จังหวัดเลย'!AA23+'รวม จังหวัดสกล'!AA23+'รวม อุดรธานี'!AA23+'รวม หนองคาย'!AA23+'รวม หนองบัวลำภู'!AA23+'รวม นครพนม'!AA23</f>
        <v>0</v>
      </c>
      <c r="AB23" s="110">
        <f>+'รวม จ.บึงกาฬ'!AB23+'รวม จังหวัดเลย'!AB23+'รวม จังหวัดสกล'!AB23+'รวม อุดรธานี'!AB23+'รวม หนองคาย'!AB23+'รวม หนองบัวลำภู'!AB23+'รวม นครพนม'!AB23</f>
        <v>86034.989999999991</v>
      </c>
      <c r="AC23" s="110">
        <f>+'รวม จ.บึงกาฬ'!AC23+'รวม จังหวัดเลย'!AC23+'รวม จังหวัดสกล'!AC23+'รวม อุดรธานี'!AC23+'รวม หนองคาย'!AC23+'รวม หนองบัวลำภู'!AC23+'รวม นครพนม'!AC23</f>
        <v>0</v>
      </c>
      <c r="AD23" s="110" t="e">
        <f t="shared" si="4"/>
        <v>#VALUE!</v>
      </c>
      <c r="AE23" s="111" t="e">
        <f t="shared" si="5"/>
        <v>#VALUE!</v>
      </c>
      <c r="AF23" s="110" t="e">
        <f t="shared" si="6"/>
        <v>#VALUE!</v>
      </c>
      <c r="AG23" s="111" t="e">
        <f t="shared" si="7"/>
        <v>#VALUE!</v>
      </c>
    </row>
    <row r="24" spans="2:33" ht="24" customHeight="1">
      <c r="B24" s="109"/>
      <c r="C24" s="109"/>
      <c r="D24" s="109" t="s">
        <v>30</v>
      </c>
      <c r="E24" s="110">
        <f>+'รวม จ.บึงกาฬ'!E24+'รวม จังหวัดเลย'!E24+'รวม จังหวัดสกล'!E24+'รวม อุดรธานี'!E24+'รวม หนองคาย'!E24+'รวม หนองบัวลำภู'!E24+'รวม นครพนม'!E24</f>
        <v>22911090.945545457</v>
      </c>
      <c r="F24" s="110" t="e">
        <f>+'รวม จ.บึงกาฬ'!F24+'รวม จังหวัดเลย'!F24+'รวม จังหวัดสกล'!F24+'รวม อุดรธานี'!F24+'รวม หนองคาย'!F24+'รวม หนองบัวลำภู'!F24+'รวม นครพนม'!F24</f>
        <v>#VALUE!</v>
      </c>
      <c r="G24" s="110" t="e">
        <f>+'รวม จ.บึงกาฬ'!G24+'รวม จังหวัดเลย'!G24+'รวม จังหวัดสกล'!G24+'รวม อุดรธานี'!G24+'รวม หนองคาย'!G24+'รวม หนองบัวลำภู'!G24+'รวม นครพนม'!G24</f>
        <v>#VALUE!</v>
      </c>
      <c r="H24" s="110" t="e">
        <f>+'รวม จ.บึงกาฬ'!H24+'รวม จังหวัดเลย'!H24+'รวม จังหวัดสกล'!H24+'รวม อุดรธานี'!H24+'รวม หนองคาย'!H24+'รวม หนองบัวลำภู'!H24+'รวม นครพนม'!H24</f>
        <v>#VALUE!</v>
      </c>
      <c r="I24" s="110">
        <f>+'รวม จ.บึงกาฬ'!I24+'รวม จังหวัดเลย'!I24+'รวม จังหวัดสกล'!I24+'รวม อุดรธานี'!I24+'รวม หนองคาย'!I24+'รวม หนองบัวลำภู'!I24+'รวม นครพนม'!I24</f>
        <v>0</v>
      </c>
      <c r="J24" s="110">
        <f>+'รวม จ.บึงกาฬ'!J24+'รวม จังหวัดเลย'!J24+'รวม จังหวัดสกล'!J24+'รวม อุดรธานี'!J24+'รวม หนองคาย'!J24+'รวม หนองบัวลำภู'!J24+'รวม นครพนม'!J24</f>
        <v>23865.23</v>
      </c>
      <c r="K24" s="110">
        <f>+'รวม จ.บึงกาฬ'!K24+'รวม จังหวัดเลย'!K24+'รวม จังหวัดสกล'!K24+'รวม อุดรธานี'!K24+'รวม หนองคาย'!K24+'รวม หนองบัวลำภู'!K24+'รวม นครพนม'!K24</f>
        <v>0</v>
      </c>
      <c r="L24" s="110" t="e">
        <f>+'รวม จ.บึงกาฬ'!L24+'รวม จังหวัดเลย'!L24+'รวม จังหวัดสกล'!L24+'รวม อุดรธานี'!L24+'รวม หนองคาย'!L24+'รวม หนองบัวลำภู'!L24+'รวม นครพนม'!L24</f>
        <v>#VALUE!</v>
      </c>
      <c r="M24" s="110">
        <f>+'รวม จ.บึงกาฬ'!M24+'รวม จังหวัดเลย'!M24+'รวม จังหวัดสกล'!M24+'รวม อุดรธานี'!M24+'รวม หนองคาย'!M24+'รวม หนองบัวลำภู'!M24+'รวม นครพนม'!M24</f>
        <v>0</v>
      </c>
      <c r="N24" s="110" t="e">
        <f>+'รวม จ.บึงกาฬ'!N24+'รวม จังหวัดเลย'!N24+'รวม จังหวัดสกล'!N24+'รวม อุดรธานี'!N24+'รวม หนองคาย'!N24+'รวม หนองบัวลำภู'!N24+'รวม นครพนม'!N24</f>
        <v>#VALUE!</v>
      </c>
      <c r="O24" s="110">
        <f>+'รวม จ.บึงกาฬ'!O24+'รวม จังหวัดเลย'!O24+'รวม จังหวัดสกล'!O24+'รวม อุดรธานี'!O24+'รวม หนองคาย'!O24+'รวม หนองบัวลำภู'!O24+'รวม นครพนม'!O24</f>
        <v>0</v>
      </c>
      <c r="P24" s="110">
        <f>+'รวม จ.บึงกาฬ'!P24+'รวม จังหวัดเลย'!P24+'รวม จังหวัดสกล'!P24+'รวม อุดรธานี'!P24+'รวม หนองคาย'!P24+'รวม หนองบัวลำภู'!P24+'รวม นครพนม'!P24</f>
        <v>267339.48</v>
      </c>
      <c r="Q24" s="110">
        <f>+'รวม จ.บึงกาฬ'!Q24+'รวม จังหวัดเลย'!Q24+'รวม จังหวัดสกล'!Q24+'รวม อุดรธานี'!Q24+'รวม หนองคาย'!Q24+'รวม หนองบัวลำภู'!Q24+'รวม นครพนม'!Q24</f>
        <v>0</v>
      </c>
      <c r="R24" s="110" t="e">
        <f>+'รวม จ.บึงกาฬ'!R24+'รวม จังหวัดเลย'!R24+'รวม จังหวัดสกล'!R24+'รวม อุดรธานี'!R24+'รวม หนองคาย'!R24+'รวม หนองบัวลำภู'!R24+'รวม นครพนม'!R24</f>
        <v>#VALUE!</v>
      </c>
      <c r="S24" s="110">
        <f>+'รวม จ.บึงกาฬ'!S24+'รวม จังหวัดเลย'!S24+'รวม จังหวัดสกล'!S24+'รวม อุดรธานี'!S24+'รวม หนองคาย'!S24+'รวม หนองบัวลำภู'!S24+'รวม นครพนม'!S24</f>
        <v>0</v>
      </c>
      <c r="T24" s="110" t="e">
        <f>+'รวม จ.บึงกาฬ'!T24+'รวม จังหวัดเลย'!T24+'รวม จังหวัดสกล'!T24+'รวม อุดรธานี'!T24+'รวม หนองคาย'!T24+'รวม หนองบัวลำภู'!T24+'รวม นครพนม'!T24</f>
        <v>#VALUE!</v>
      </c>
      <c r="U24" s="110">
        <f>+'รวม จ.บึงกาฬ'!U24+'รวม จังหวัดเลย'!U24+'รวม จังหวัดสกล'!U24+'รวม อุดรธานี'!U24+'รวม หนองคาย'!U24+'รวม หนองบัวลำภู'!U24+'รวม นครพนม'!U24</f>
        <v>0</v>
      </c>
      <c r="V24" s="110">
        <f>+'รวม จ.บึงกาฬ'!V24+'รวม จังหวัดเลย'!V24+'รวม จังหวัดสกล'!V24+'รวม อุดรธานี'!V24+'รวม หนองคาย'!V24+'รวม หนองบัวลำภู'!V24+'รวม นครพนม'!V24</f>
        <v>37359.979999999996</v>
      </c>
      <c r="W24" s="110">
        <f>+'รวม จ.บึงกาฬ'!W24+'รวม จังหวัดเลย'!W24+'รวม จังหวัดสกล'!W24+'รวม อุดรธานี'!W24+'รวม หนองคาย'!W24+'รวม หนองบัวลำภู'!W24+'รวม นครพนม'!W24</f>
        <v>0</v>
      </c>
      <c r="X24" s="110" t="e">
        <f>+'รวม จ.บึงกาฬ'!X24+'รวม จังหวัดเลย'!X24+'รวม จังหวัดสกล'!X24+'รวม อุดรธานี'!X24+'รวม หนองคาย'!X24+'รวม หนองบัวลำภู'!X24+'รวม นครพนม'!X24</f>
        <v>#VALUE!</v>
      </c>
      <c r="Y24" s="110">
        <f>+'รวม จ.บึงกาฬ'!Y24+'รวม จังหวัดเลย'!Y24+'รวม จังหวัดสกล'!Y24+'รวม อุดรธานี'!Y24+'รวม หนองคาย'!Y24+'รวม หนองบัวลำภู'!Y24+'รวม นครพนม'!Y24</f>
        <v>0</v>
      </c>
      <c r="Z24" s="110" t="e">
        <f>+'รวม จ.บึงกาฬ'!Z24+'รวม จังหวัดเลย'!Z24+'รวม จังหวัดสกล'!Z24+'รวม อุดรธานี'!Z24+'รวม หนองคาย'!Z24+'รวม หนองบัวลำภู'!Z24+'รวม นครพนม'!Z24</f>
        <v>#VALUE!</v>
      </c>
      <c r="AA24" s="110">
        <f>+'รวม จ.บึงกาฬ'!AA24+'รวม จังหวัดเลย'!AA24+'รวม จังหวัดสกล'!AA24+'รวม อุดรธานี'!AA24+'รวม หนองคาย'!AA24+'รวม หนองบัวลำภู'!AA24+'รวม นครพนม'!AA24</f>
        <v>0</v>
      </c>
      <c r="AB24" s="110">
        <f>+'รวม จ.บึงกาฬ'!AB24+'รวม จังหวัดเลย'!AB24+'รวม จังหวัดสกล'!AB24+'รวม อุดรธานี'!AB24+'รวม หนองคาย'!AB24+'รวม หนองบัวลำภู'!AB24+'รวม นครพนม'!AB24</f>
        <v>165079.1</v>
      </c>
      <c r="AC24" s="110">
        <f>+'รวม จ.บึงกาฬ'!AC24+'รวม จังหวัดเลย'!AC24+'รวม จังหวัดสกล'!AC24+'รวม อุดรธานี'!AC24+'รวม หนองคาย'!AC24+'รวม หนองบัวลำภู'!AC24+'รวม นครพนม'!AC24</f>
        <v>0</v>
      </c>
      <c r="AD24" s="110" t="e">
        <f t="shared" si="4"/>
        <v>#VALUE!</v>
      </c>
      <c r="AE24" s="111" t="e">
        <f t="shared" si="5"/>
        <v>#VALUE!</v>
      </c>
      <c r="AF24" s="110" t="e">
        <f t="shared" si="6"/>
        <v>#VALUE!</v>
      </c>
      <c r="AG24" s="111" t="e">
        <f t="shared" si="7"/>
        <v>#VALUE!</v>
      </c>
    </row>
    <row r="25" spans="2:33" ht="24" customHeight="1">
      <c r="B25" s="109"/>
      <c r="C25" s="109"/>
      <c r="D25" s="109" t="s">
        <v>120</v>
      </c>
      <c r="E25" s="110">
        <f>+'รวม จ.บึงกาฬ'!E25+'รวม จังหวัดเลย'!E25+'รวม จังหวัดสกล'!E25+'รวม อุดรธานี'!E25+'รวม หนองคาย'!E25+'รวม หนองบัวลำภู'!E25+'รวม นครพนม'!E25</f>
        <v>368673205.6589182</v>
      </c>
      <c r="F25" s="110" t="e">
        <f>+'รวม จ.บึงกาฬ'!F25+'รวม จังหวัดเลย'!F25+'รวม จังหวัดสกล'!F25+'รวม อุดรธานี'!F25+'รวม หนองคาย'!F25+'รวม หนองบัวลำภู'!F25+'รวม นครพนม'!F25</f>
        <v>#VALUE!</v>
      </c>
      <c r="G25" s="110" t="e">
        <f>+'รวม จ.บึงกาฬ'!G25+'รวม จังหวัดเลย'!G25+'รวม จังหวัดสกล'!G25+'รวม อุดรธานี'!G25+'รวม หนองคาย'!G25+'รวม หนองบัวลำภู'!G25+'รวม นครพนม'!G25</f>
        <v>#REF!</v>
      </c>
      <c r="H25" s="110" t="e">
        <f>+'รวม จ.บึงกาฬ'!H25+'รวม จังหวัดเลย'!H25+'รวม จังหวัดสกล'!H25+'รวม อุดรธานี'!H25+'รวม หนองคาย'!H25+'รวม หนองบัวลำภู'!H25+'รวม นครพนม'!H25</f>
        <v>#VALUE!</v>
      </c>
      <c r="I25" s="110">
        <f>+'รวม จ.บึงกาฬ'!I25+'รวม จังหวัดเลย'!I25+'รวม จังหวัดสกล'!I25+'รวม อุดรธานี'!I25+'รวม หนองคาย'!I25+'รวม หนองบัวลำภู'!I25+'รวม นครพนม'!I25</f>
        <v>0</v>
      </c>
      <c r="J25" s="110" t="e">
        <f>+'รวม จ.บึงกาฬ'!J25+'รวม จังหวัดเลย'!J25+'รวม จังหวัดสกล'!J25+'รวม อุดรธานี'!J25+'รวม หนองคาย'!J25+'รวม หนองบัวลำภู'!J25+'รวม นครพนม'!J25</f>
        <v>#VALUE!</v>
      </c>
      <c r="K25" s="110">
        <f>+'รวม จ.บึงกาฬ'!K25+'รวม จังหวัดเลย'!K25+'รวม จังหวัดสกล'!K25+'รวม อุดรธานี'!K25+'รวม หนองคาย'!K25+'รวม หนองบัวลำภู'!K25+'รวม นครพนม'!K25</f>
        <v>0</v>
      </c>
      <c r="L25" s="110" t="e">
        <f>+'รวม จ.บึงกาฬ'!L25+'รวม จังหวัดเลย'!L25+'รวม จังหวัดสกล'!L25+'รวม อุดรธานี'!L25+'รวม หนองคาย'!L25+'รวม หนองบัวลำภู'!L25+'รวม นครพนม'!L25</f>
        <v>#VALUE!</v>
      </c>
      <c r="M25" s="110">
        <f>+'รวม จ.บึงกาฬ'!M25+'รวม จังหวัดเลย'!M25+'รวม จังหวัดสกล'!M25+'รวม อุดรธานี'!M25+'รวม หนองคาย'!M25+'รวม หนองบัวลำภู'!M25+'รวม นครพนม'!M25</f>
        <v>0</v>
      </c>
      <c r="N25" s="110" t="e">
        <f>+'รวม จ.บึงกาฬ'!N25+'รวม จังหวัดเลย'!N25+'รวม จังหวัดสกล'!N25+'รวม อุดรธานี'!N25+'รวม หนองคาย'!N25+'รวม หนองบัวลำภู'!N25+'รวม นครพนม'!N25</f>
        <v>#VALUE!</v>
      </c>
      <c r="O25" s="110">
        <f>+'รวม จ.บึงกาฬ'!O25+'รวม จังหวัดเลย'!O25+'รวม จังหวัดสกล'!O25+'รวม อุดรธานี'!O25+'รวม หนองคาย'!O25+'รวม หนองบัวลำภู'!O25+'รวม นครพนม'!O25</f>
        <v>0</v>
      </c>
      <c r="P25" s="110" t="e">
        <f>+'รวม จ.บึงกาฬ'!P25+'รวม จังหวัดเลย'!P25+'รวม จังหวัดสกล'!P25+'รวม อุดรธานี'!P25+'รวม หนองคาย'!P25+'รวม หนองบัวลำภู'!P25+'รวม นครพนม'!P25</f>
        <v>#VALUE!</v>
      </c>
      <c r="Q25" s="110">
        <f>+'รวม จ.บึงกาฬ'!Q25+'รวม จังหวัดเลย'!Q25+'รวม จังหวัดสกล'!Q25+'รวม อุดรธานี'!Q25+'รวม หนองคาย'!Q25+'รวม หนองบัวลำภู'!Q25+'รวม นครพนม'!Q25</f>
        <v>0</v>
      </c>
      <c r="R25" s="110" t="e">
        <f>+'รวม จ.บึงกาฬ'!R25+'รวม จังหวัดเลย'!R25+'รวม จังหวัดสกล'!R25+'รวม อุดรธานี'!R25+'รวม หนองคาย'!R25+'รวม หนองบัวลำภู'!R25+'รวม นครพนม'!R25</f>
        <v>#VALUE!</v>
      </c>
      <c r="S25" s="110">
        <f>+'รวม จ.บึงกาฬ'!S25+'รวม จังหวัดเลย'!S25+'รวม จังหวัดสกล'!S25+'รวม อุดรธานี'!S25+'รวม หนองคาย'!S25+'รวม หนองบัวลำภู'!S25+'รวม นครพนม'!S25</f>
        <v>0</v>
      </c>
      <c r="T25" s="110" t="e">
        <f>+'รวม จ.บึงกาฬ'!T25+'รวม จังหวัดเลย'!T25+'รวม จังหวัดสกล'!T25+'รวม อุดรธานี'!T25+'รวม หนองคาย'!T25+'รวม หนองบัวลำภู'!T25+'รวม นครพนม'!T25</f>
        <v>#VALUE!</v>
      </c>
      <c r="U25" s="110">
        <f>+'รวม จ.บึงกาฬ'!U25+'รวม จังหวัดเลย'!U25+'รวม จังหวัดสกล'!U25+'รวม อุดรธานี'!U25+'รวม หนองคาย'!U25+'รวม หนองบัวลำภู'!U25+'รวม นครพนม'!U25</f>
        <v>0</v>
      </c>
      <c r="V25" s="110" t="e">
        <f>+'รวม จ.บึงกาฬ'!V25+'รวม จังหวัดเลย'!V25+'รวม จังหวัดสกล'!V25+'รวม อุดรธานี'!V25+'รวม หนองคาย'!V25+'รวม หนองบัวลำภู'!V25+'รวม นครพนม'!V25</f>
        <v>#VALUE!</v>
      </c>
      <c r="W25" s="110">
        <f>+'รวม จ.บึงกาฬ'!W25+'รวม จังหวัดเลย'!W25+'รวม จังหวัดสกล'!W25+'รวม อุดรธานี'!W25+'รวม หนองคาย'!W25+'รวม หนองบัวลำภู'!W25+'รวม นครพนม'!W25</f>
        <v>0</v>
      </c>
      <c r="X25" s="110" t="e">
        <f>+'รวม จ.บึงกาฬ'!X25+'รวม จังหวัดเลย'!X25+'รวม จังหวัดสกล'!X25+'รวม อุดรธานี'!X25+'รวม หนองคาย'!X25+'รวม หนองบัวลำภู'!X25+'รวม นครพนม'!X25</f>
        <v>#VALUE!</v>
      </c>
      <c r="Y25" s="110">
        <f>+'รวม จ.บึงกาฬ'!Y25+'รวม จังหวัดเลย'!Y25+'รวม จังหวัดสกล'!Y25+'รวม อุดรธานี'!Y25+'รวม หนองคาย'!Y25+'รวม หนองบัวลำภู'!Y25+'รวม นครพนม'!Y25</f>
        <v>0</v>
      </c>
      <c r="Z25" s="110" t="e">
        <f>+'รวม จ.บึงกาฬ'!Z25+'รวม จังหวัดเลย'!Z25+'รวม จังหวัดสกล'!Z25+'รวม อุดรธานี'!Z25+'รวม หนองคาย'!Z25+'รวม หนองบัวลำภู'!Z25+'รวม นครพนม'!Z25</f>
        <v>#VALUE!</v>
      </c>
      <c r="AA25" s="110">
        <f>+'รวม จ.บึงกาฬ'!AA25+'รวม จังหวัดเลย'!AA25+'รวม จังหวัดสกล'!AA25+'รวม อุดรธานี'!AA25+'รวม หนองคาย'!AA25+'รวม หนองบัวลำภู'!AA25+'รวม นครพนม'!AA25</f>
        <v>0</v>
      </c>
      <c r="AB25" s="110" t="e">
        <f>+'รวม จ.บึงกาฬ'!AB25+'รวม จังหวัดเลย'!AB25+'รวม จังหวัดสกล'!AB25+'รวม อุดรธานี'!AB25+'รวม หนองคาย'!AB25+'รวม หนองบัวลำภู'!AB25+'รวม นครพนม'!AB25</f>
        <v>#VALUE!</v>
      </c>
      <c r="AC25" s="110">
        <f>+'รวม จ.บึงกาฬ'!AC25+'รวม จังหวัดเลย'!AC25+'รวม จังหวัดสกล'!AC25+'รวม อุดรธานี'!AC25+'รวม หนองคาย'!AC25+'รวม หนองบัวลำภู'!AC25+'รวม นครพนม'!AC25</f>
        <v>0</v>
      </c>
      <c r="AD25" s="110" t="e">
        <f t="shared" si="4"/>
        <v>#VALUE!</v>
      </c>
      <c r="AE25" s="111" t="e">
        <f t="shared" si="5"/>
        <v>#VALUE!</v>
      </c>
      <c r="AF25" s="110" t="e">
        <f t="shared" si="6"/>
        <v>#VALUE!</v>
      </c>
      <c r="AG25" s="111" t="e">
        <f t="shared" si="7"/>
        <v>#VALUE!</v>
      </c>
    </row>
    <row r="26" spans="2:33" ht="24" customHeight="1">
      <c r="B26" s="109"/>
      <c r="C26" s="109"/>
      <c r="D26" s="109" t="s">
        <v>121</v>
      </c>
      <c r="E26" s="110">
        <f>+'รวม จ.บึงกาฬ'!E26+'รวม จังหวัดเลย'!E26+'รวม จังหวัดสกล'!E26+'รวม อุดรธานี'!E26+'รวม หนองคาย'!E26+'รวม หนองบัวลำภู'!E26+'รวม นครพนม'!E26</f>
        <v>0</v>
      </c>
      <c r="F26" s="110" t="e">
        <f>+'รวม จ.บึงกาฬ'!F26+'รวม จังหวัดเลย'!F26+'รวม จังหวัดสกล'!F26+'รวม อุดรธานี'!F26+'รวม หนองคาย'!F26+'รวม หนองบัวลำภู'!F26+'รวม นครพนม'!F26</f>
        <v>#VALUE!</v>
      </c>
      <c r="G26" s="110">
        <f>+'รวม จ.บึงกาฬ'!G26+'รวม จังหวัดเลย'!G26+'รวม จังหวัดสกล'!G26+'รวม อุดรธานี'!G26+'รวม หนองคาย'!G26+'รวม หนองบัวลำภู'!G26+'รวม นครพนม'!G26</f>
        <v>0</v>
      </c>
      <c r="H26" s="110" t="e">
        <f>+'รวม จ.บึงกาฬ'!H26+'รวม จังหวัดเลย'!H26+'รวม จังหวัดสกล'!H26+'รวม อุดรธานี'!H26+'รวม หนองคาย'!H26+'รวม หนองบัวลำภู'!H26+'รวม นครพนม'!H26</f>
        <v>#VALUE!</v>
      </c>
      <c r="I26" s="110">
        <f>+'รวม จ.บึงกาฬ'!I26+'รวม จังหวัดเลย'!I26+'รวม จังหวัดสกล'!I26+'รวม อุดรธานี'!I26+'รวม หนองคาย'!I26+'รวม หนองบัวลำภู'!I26+'รวม นครพนม'!I26</f>
        <v>0</v>
      </c>
      <c r="J26" s="110" t="e">
        <f>+'รวม จ.บึงกาฬ'!J26+'รวม จังหวัดเลย'!J26+'รวม จังหวัดสกล'!J26+'รวม อุดรธานี'!J26+'รวม หนองคาย'!J26+'รวม หนองบัวลำภู'!J26+'รวม นครพนม'!J26</f>
        <v>#VALUE!</v>
      </c>
      <c r="K26" s="110">
        <f>+'รวม จ.บึงกาฬ'!K26+'รวม จังหวัดเลย'!K26+'รวม จังหวัดสกล'!K26+'รวม อุดรธานี'!K26+'รวม หนองคาย'!K26+'รวม หนองบัวลำภู'!K26+'รวม นครพนม'!K26</f>
        <v>0</v>
      </c>
      <c r="L26" s="110" t="e">
        <f>+'รวม จ.บึงกาฬ'!L26+'รวม จังหวัดเลย'!L26+'รวม จังหวัดสกล'!L26+'รวม อุดรธานี'!L26+'รวม หนองคาย'!L26+'รวม หนองบัวลำภู'!L26+'รวม นครพนม'!L26</f>
        <v>#VALUE!</v>
      </c>
      <c r="M26" s="110">
        <f>+'รวม จ.บึงกาฬ'!M26+'รวม จังหวัดเลย'!M26+'รวม จังหวัดสกล'!M26+'รวม อุดรธานี'!M26+'รวม หนองคาย'!M26+'รวม หนองบัวลำภู'!M26+'รวม นครพนม'!M26</f>
        <v>0</v>
      </c>
      <c r="N26" s="110" t="e">
        <f>+'รวม จ.บึงกาฬ'!N26+'รวม จังหวัดเลย'!N26+'รวม จังหวัดสกล'!N26+'รวม อุดรธานี'!N26+'รวม หนองคาย'!N26+'รวม หนองบัวลำภู'!N26+'รวม นครพนม'!N26</f>
        <v>#VALUE!</v>
      </c>
      <c r="O26" s="110">
        <f>+'รวม จ.บึงกาฬ'!O26+'รวม จังหวัดเลย'!O26+'รวม จังหวัดสกล'!O26+'รวม อุดรธานี'!O26+'รวม หนองคาย'!O26+'รวม หนองบัวลำภู'!O26+'รวม นครพนม'!O26</f>
        <v>0</v>
      </c>
      <c r="P26" s="110" t="e">
        <f>+'รวม จ.บึงกาฬ'!P26+'รวม จังหวัดเลย'!P26+'รวม จังหวัดสกล'!P26+'รวม อุดรธานี'!P26+'รวม หนองคาย'!P26+'รวม หนองบัวลำภู'!P26+'รวม นครพนม'!P26</f>
        <v>#VALUE!</v>
      </c>
      <c r="Q26" s="110">
        <f>+'รวม จ.บึงกาฬ'!Q26+'รวม จังหวัดเลย'!Q26+'รวม จังหวัดสกล'!Q26+'รวม อุดรธานี'!Q26+'รวม หนองคาย'!Q26+'รวม หนองบัวลำภู'!Q26+'รวม นครพนม'!Q26</f>
        <v>0</v>
      </c>
      <c r="R26" s="110" t="e">
        <f>+'รวม จ.บึงกาฬ'!R26+'รวม จังหวัดเลย'!R26+'รวม จังหวัดสกล'!R26+'รวม อุดรธานี'!R26+'รวม หนองคาย'!R26+'รวม หนองบัวลำภู'!R26+'รวม นครพนม'!R26</f>
        <v>#VALUE!</v>
      </c>
      <c r="S26" s="110">
        <f>+'รวม จ.บึงกาฬ'!S26+'รวม จังหวัดเลย'!S26+'รวม จังหวัดสกล'!S26+'รวม อุดรธานี'!S26+'รวม หนองคาย'!S26+'รวม หนองบัวลำภู'!S26+'รวม นครพนม'!S26</f>
        <v>0</v>
      </c>
      <c r="T26" s="110" t="e">
        <f>+'รวม จ.บึงกาฬ'!T26+'รวม จังหวัดเลย'!T26+'รวม จังหวัดสกล'!T26+'รวม อุดรธานี'!T26+'รวม หนองคาย'!T26+'รวม หนองบัวลำภู'!T26+'รวม นครพนม'!T26</f>
        <v>#VALUE!</v>
      </c>
      <c r="U26" s="110">
        <f>+'รวม จ.บึงกาฬ'!U26+'รวม จังหวัดเลย'!U26+'รวม จังหวัดสกล'!U26+'รวม อุดรธานี'!U26+'รวม หนองคาย'!U26+'รวม หนองบัวลำภู'!U26+'รวม นครพนม'!U26</f>
        <v>0</v>
      </c>
      <c r="V26" s="110" t="e">
        <f>+'รวม จ.บึงกาฬ'!V26+'รวม จังหวัดเลย'!V26+'รวม จังหวัดสกล'!V26+'รวม อุดรธานี'!V26+'รวม หนองคาย'!V26+'รวม หนองบัวลำภู'!V26+'รวม นครพนม'!V26</f>
        <v>#VALUE!</v>
      </c>
      <c r="W26" s="110">
        <f>+'รวม จ.บึงกาฬ'!W26+'รวม จังหวัดเลย'!W26+'รวม จังหวัดสกล'!W26+'รวม อุดรธานี'!W26+'รวม หนองคาย'!W26+'รวม หนองบัวลำภู'!W26+'รวม นครพนม'!W26</f>
        <v>0</v>
      </c>
      <c r="X26" s="110" t="e">
        <f>+'รวม จ.บึงกาฬ'!X26+'รวม จังหวัดเลย'!X26+'รวม จังหวัดสกล'!X26+'รวม อุดรธานี'!X26+'รวม หนองคาย'!X26+'รวม หนองบัวลำภู'!X26+'รวม นครพนม'!X26</f>
        <v>#VALUE!</v>
      </c>
      <c r="Y26" s="110">
        <f>+'รวม จ.บึงกาฬ'!Y26+'รวม จังหวัดเลย'!Y26+'รวม จังหวัดสกล'!Y26+'รวม อุดรธานี'!Y26+'รวม หนองคาย'!Y26+'รวม หนองบัวลำภู'!Y26+'รวม นครพนม'!Y26</f>
        <v>0</v>
      </c>
      <c r="Z26" s="110" t="e">
        <f>+'รวม จ.บึงกาฬ'!Z26+'รวม จังหวัดเลย'!Z26+'รวม จังหวัดสกล'!Z26+'รวม อุดรธานี'!Z26+'รวม หนองคาย'!Z26+'รวม หนองบัวลำภู'!Z26+'รวม นครพนม'!Z26</f>
        <v>#VALUE!</v>
      </c>
      <c r="AA26" s="110">
        <f>+'รวม จ.บึงกาฬ'!AA26+'รวม จังหวัดเลย'!AA26+'รวม จังหวัดสกล'!AA26+'รวม อุดรธานี'!AA26+'รวม หนองคาย'!AA26+'รวม หนองบัวลำภู'!AA26+'รวม นครพนม'!AA26</f>
        <v>0</v>
      </c>
      <c r="AB26" s="110" t="e">
        <f>+'รวม จ.บึงกาฬ'!AB26+'รวม จังหวัดเลย'!AB26+'รวม จังหวัดสกล'!AB26+'รวม อุดรธานี'!AB26+'รวม หนองคาย'!AB26+'รวม หนองบัวลำภู'!AB26+'รวม นครพนม'!AB26</f>
        <v>#VALUE!</v>
      </c>
      <c r="AC26" s="110">
        <f>+'รวม จ.บึงกาฬ'!AC26+'รวม จังหวัดเลย'!AC26+'รวม จังหวัดสกล'!AC26+'รวม อุดรธานี'!AC26+'รวม หนองคาย'!AC26+'รวม หนองบัวลำภู'!AC26+'รวม นครพนม'!AC26</f>
        <v>0</v>
      </c>
      <c r="AD26" s="110" t="e">
        <f t="shared" si="4"/>
        <v>#VALUE!</v>
      </c>
      <c r="AE26" s="111" t="e">
        <f t="shared" si="5"/>
        <v>#VALUE!</v>
      </c>
      <c r="AF26" s="110" t="e">
        <f t="shared" si="6"/>
        <v>#VALUE!</v>
      </c>
      <c r="AG26" s="111" t="e">
        <f t="shared" si="7"/>
        <v>#VALUE!</v>
      </c>
    </row>
    <row r="27" spans="2:33" ht="24" customHeight="1">
      <c r="B27" s="113"/>
      <c r="C27" s="113"/>
      <c r="D27" s="114" t="s">
        <v>122</v>
      </c>
      <c r="E27" s="115">
        <f t="shared" ref="E27:AD27" si="8">SUM(E10:E26)</f>
        <v>19611008836.105354</v>
      </c>
      <c r="F27" s="115" t="e">
        <f t="shared" si="8"/>
        <v>#VALUE!</v>
      </c>
      <c r="G27" s="115" t="e">
        <f t="shared" si="8"/>
        <v>#VALUE!</v>
      </c>
      <c r="H27" s="115" t="e">
        <f t="shared" si="8"/>
        <v>#VALUE!</v>
      </c>
      <c r="I27" s="115">
        <f t="shared" si="8"/>
        <v>0</v>
      </c>
      <c r="J27" s="115" t="e">
        <f t="shared" si="8"/>
        <v>#VALUE!</v>
      </c>
      <c r="K27" s="115">
        <f t="shared" si="8"/>
        <v>0</v>
      </c>
      <c r="L27" s="115" t="e">
        <f t="shared" si="8"/>
        <v>#VALUE!</v>
      </c>
      <c r="M27" s="115">
        <f t="shared" si="8"/>
        <v>0</v>
      </c>
      <c r="N27" s="115" t="e">
        <f t="shared" si="8"/>
        <v>#VALUE!</v>
      </c>
      <c r="O27" s="115">
        <f t="shared" si="8"/>
        <v>0</v>
      </c>
      <c r="P27" s="115" t="e">
        <f t="shared" si="8"/>
        <v>#VALUE!</v>
      </c>
      <c r="Q27" s="115">
        <f t="shared" si="8"/>
        <v>0</v>
      </c>
      <c r="R27" s="115" t="e">
        <f t="shared" si="8"/>
        <v>#VALUE!</v>
      </c>
      <c r="S27" s="115">
        <f t="shared" si="8"/>
        <v>0</v>
      </c>
      <c r="T27" s="115" t="e">
        <f t="shared" si="8"/>
        <v>#VALUE!</v>
      </c>
      <c r="U27" s="115">
        <f t="shared" si="8"/>
        <v>0</v>
      </c>
      <c r="V27" s="115" t="e">
        <f t="shared" si="8"/>
        <v>#VALUE!</v>
      </c>
      <c r="W27" s="115">
        <f t="shared" si="8"/>
        <v>0</v>
      </c>
      <c r="X27" s="115" t="e">
        <f t="shared" si="8"/>
        <v>#VALUE!</v>
      </c>
      <c r="Y27" s="115">
        <f t="shared" si="8"/>
        <v>0</v>
      </c>
      <c r="Z27" s="115" t="e">
        <f t="shared" si="8"/>
        <v>#VALUE!</v>
      </c>
      <c r="AA27" s="115">
        <f t="shared" si="8"/>
        <v>0</v>
      </c>
      <c r="AB27" s="115" t="e">
        <f t="shared" si="8"/>
        <v>#VALUE!</v>
      </c>
      <c r="AC27" s="115">
        <f t="shared" si="8"/>
        <v>0</v>
      </c>
      <c r="AD27" s="115" t="e">
        <f t="shared" si="8"/>
        <v>#VALUE!</v>
      </c>
      <c r="AE27" s="116" t="e">
        <f t="shared" si="5"/>
        <v>#VALUE!</v>
      </c>
      <c r="AF27" s="115" t="e">
        <f>SUM(AF10:AF26)</f>
        <v>#VALUE!</v>
      </c>
      <c r="AG27" s="116" t="e">
        <f t="shared" si="7"/>
        <v>#VALUE!</v>
      </c>
    </row>
    <row r="28" spans="2:33" ht="24" customHeight="1">
      <c r="B28" s="394" t="s">
        <v>123</v>
      </c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  <c r="W28" s="373"/>
      <c r="X28" s="373"/>
      <c r="Y28" s="373"/>
      <c r="Z28" s="373"/>
      <c r="AA28" s="373"/>
      <c r="AB28" s="373"/>
      <c r="AC28" s="373"/>
      <c r="AD28" s="371"/>
      <c r="AE28" s="112"/>
      <c r="AG28" s="112"/>
    </row>
    <row r="29" spans="2:33" ht="24" customHeight="1">
      <c r="B29" s="106"/>
      <c r="C29" s="393" t="s">
        <v>35</v>
      </c>
      <c r="D29" s="371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12"/>
      <c r="AF29" s="108"/>
      <c r="AG29" s="112"/>
    </row>
    <row r="30" spans="2:33" ht="24" customHeight="1">
      <c r="B30" s="109"/>
      <c r="C30" s="109"/>
      <c r="D30" s="109" t="s">
        <v>36</v>
      </c>
      <c r="E30" s="110">
        <f>+'รวม จ.บึงกาฬ'!E30+'รวม จังหวัดเลย'!E30+'รวม จังหวัดสกล'!E30+'รวม อุดรธานี'!E30+'รวม หนองคาย'!E30+'รวม หนองบัวลำภู'!E30+'รวม นครพนม'!E30</f>
        <v>2383261920.5866728</v>
      </c>
      <c r="F30" s="110">
        <f>+'รวม จ.บึงกาฬ'!F30+'รวม จังหวัดเลย'!F30+'รวม จังหวัดสกล'!F30+'รวม อุดรธานี'!F30+'รวม หนองคาย'!F30+'รวม หนองบัวลำภู'!F30+'รวม นครพนม'!F30</f>
        <v>151015410.20000002</v>
      </c>
      <c r="G30" s="110">
        <f>+'รวม จ.บึงกาฬ'!G30+'รวม จังหวัดเลย'!G30+'รวม จังหวัดสกล'!G30+'รวม อุดรธานี'!G30+'รวม หนองคาย'!G30+'รวม หนองบัวลำภู'!G30+'รวม นครพนม'!G30</f>
        <v>117776092.11</v>
      </c>
      <c r="H30" s="110">
        <f>+'รวม จ.บึงกาฬ'!H30+'รวม จังหวัดเลย'!H30+'รวม จังหวัดสกล'!H30+'รวม อุดรธานี'!H30+'รวม หนองคาย'!H30+'รวม หนองบัวลำภู'!H30+'รวม นครพนม'!H30</f>
        <v>5064562.09</v>
      </c>
      <c r="I30" s="110">
        <f>+'รวม จ.บึงกาฬ'!I30+'รวม จังหวัดเลย'!I30+'รวม จังหวัดสกล'!I30+'รวม อุดรธานี'!I30+'รวม หนองคาย'!I30+'รวม หนองบัวลำภู'!I30+'รวม นครพนม'!I30</f>
        <v>0</v>
      </c>
      <c r="J30" s="110">
        <f>+'รวม จ.บึงกาฬ'!J30+'รวม จังหวัดเลย'!J30+'รวม จังหวัดสกล'!J30+'รวม อุดรธานี'!J30+'รวม หนองคาย'!J30+'รวม หนองบัวลำภู'!J30+'รวม นครพนม'!J30</f>
        <v>4149282.8</v>
      </c>
      <c r="K30" s="110">
        <f>+'รวม จ.บึงกาฬ'!K30+'รวม จังหวัดเลย'!K30+'รวม จังหวัดสกล'!K30+'รวม อุดรธานี'!K30+'รวม หนองคาย'!K30+'รวม หนองบัวลำภู'!K30+'รวม นครพนม'!K30</f>
        <v>0</v>
      </c>
      <c r="L30" s="110">
        <f>+'รวม จ.บึงกาฬ'!L30+'รวม จังหวัดเลย'!L30+'รวม จังหวัดสกล'!L30+'รวม อุดรธานี'!L30+'รวม หนองคาย'!L30+'รวม หนองบัวลำภู'!L30+'รวม นครพนม'!L30</f>
        <v>4211044.5600000005</v>
      </c>
      <c r="M30" s="110">
        <f>+'รวม จ.บึงกาฬ'!M30+'รวม จังหวัดเลย'!M30+'รวม จังหวัดสกล'!M30+'รวม อุดรธานี'!M30+'รวม หนองคาย'!M30+'รวม หนองบัวลำภู'!M30+'รวม นครพนม'!M30</f>
        <v>0</v>
      </c>
      <c r="N30" s="110">
        <f>+'รวม จ.บึงกาฬ'!N30+'รวม จังหวัดเลย'!N30+'รวม จังหวัดสกล'!N30+'รวม อุดรธานี'!N30+'รวม หนองคาย'!N30+'รวม หนองบัวลำภู'!N30+'รวม นครพนม'!N30</f>
        <v>4199101.3599999994</v>
      </c>
      <c r="O30" s="110">
        <f>+'รวม จ.บึงกาฬ'!O30+'รวม จังหวัดเลย'!O30+'รวม จังหวัดสกล'!O30+'รวม อุดรธานี'!O30+'รวม หนองคาย'!O30+'รวม หนองบัวลำภู'!O30+'รวม นครพนม'!O30</f>
        <v>0</v>
      </c>
      <c r="P30" s="110">
        <f>+'รวม จ.บึงกาฬ'!P30+'รวม จังหวัดเลย'!P30+'รวม จังหวัดสกล'!P30+'รวม อุดรธานี'!P30+'รวม หนองคาย'!P30+'รวม หนองบัวลำภู'!P30+'รวม นครพนม'!P30</f>
        <v>4219642.5600000005</v>
      </c>
      <c r="Q30" s="110">
        <f>+'รวม จ.บึงกาฬ'!Q30+'รวม จังหวัดเลย'!Q30+'รวม จังหวัดสกล'!Q30+'รวม อุดรธานี'!Q30+'รวม หนองคาย'!Q30+'รวม หนองบัวลำภู'!Q30+'รวม นครพนม'!Q30</f>
        <v>0</v>
      </c>
      <c r="R30" s="110">
        <f>+'รวม จ.บึงกาฬ'!R30+'รวม จังหวัดเลย'!R30+'รวม จังหวัดสกล'!R30+'รวม อุดรธานี'!R30+'รวม หนองคาย'!R30+'รวม หนองบัวลำภู'!R30+'รวม นครพนม'!R30</f>
        <v>4184080.48</v>
      </c>
      <c r="S30" s="110">
        <f>+'รวม จ.บึงกาฬ'!S30+'รวม จังหวัดเลย'!S30+'รวม จังหวัดสกล'!S30+'รวม อุดรธานี'!S30+'รวม หนองคาย'!S30+'รวม หนองบัวลำภู'!S30+'รวม นครพนม'!S30</f>
        <v>0</v>
      </c>
      <c r="T30" s="110">
        <f>+'รวม จ.บึงกาฬ'!T30+'รวม จังหวัดเลย'!T30+'รวม จังหวัดสกล'!T30+'รวม อุดรธานี'!T30+'รวม หนองคาย'!T30+'รวม หนองบัวลำภู'!T30+'รวม นครพนม'!T30</f>
        <v>4237362.05</v>
      </c>
      <c r="U30" s="110">
        <f>+'รวม จ.บึงกาฬ'!U30+'รวม จังหวัดเลย'!U30+'รวม จังหวัดสกล'!U30+'รวม อุดรธานี'!U30+'รวม หนองคาย'!U30+'รวม หนองบัวลำภู'!U30+'รวม นครพนม'!U30</f>
        <v>0</v>
      </c>
      <c r="V30" s="110">
        <f>+'รวม จ.บึงกาฬ'!V30+'รวม จังหวัดเลย'!V30+'รวม จังหวัดสกล'!V30+'รวม อุดรธานี'!V30+'รวม หนองคาย'!V30+'รวม หนองบัวลำภู'!V30+'รวม นครพนม'!V30</f>
        <v>4332925.25</v>
      </c>
      <c r="W30" s="110">
        <f>+'รวม จ.บึงกาฬ'!W30+'รวม จังหวัดเลย'!W30+'รวม จังหวัดสกล'!W30+'รวม อุดรธานี'!W30+'รวม หนองคาย'!W30+'รวม หนองบัวลำภู'!W30+'รวม นครพนม'!W30</f>
        <v>0</v>
      </c>
      <c r="X30" s="110">
        <f>+'รวม จ.บึงกาฬ'!X30+'รวม จังหวัดเลย'!X30+'รวม จังหวัดสกล'!X30+'รวม อุดรธานี'!X30+'รวม หนองคาย'!X30+'รวม หนองบัวลำภู'!X30+'รวม นครพนม'!X30</f>
        <v>4343191.3499999996</v>
      </c>
      <c r="Y30" s="110">
        <f>+'รวม จ.บึงกาฬ'!Y30+'รวม จังหวัดเลย'!Y30+'รวม จังหวัดสกล'!Y30+'รวม อุดรธานี'!Y30+'รวม หนองคาย'!Y30+'รวม หนองบัวลำภู'!Y30+'รวม นครพนม'!Y30</f>
        <v>0</v>
      </c>
      <c r="Z30" s="110">
        <f>+'รวม จ.บึงกาฬ'!Z30+'รวม จังหวัดเลย'!Z30+'รวม จังหวัดสกล'!Z30+'รวม อุดรธานี'!Z30+'รวม หนองคาย'!Z30+'รวม หนองบัวลำภู'!Z30+'รวม นครพนม'!Z30</f>
        <v>4426421.3599999994</v>
      </c>
      <c r="AA30" s="110">
        <f>+'รวม จ.บึงกาฬ'!AA30+'รวม จังหวัดเลย'!AA30+'รวม จังหวัดสกล'!AA30+'รวม อุดรธานี'!AA30+'รวม หนองคาย'!AA30+'รวม หนองบัวลำภู'!AA30+'รวม นครพนม'!AA30</f>
        <v>0</v>
      </c>
      <c r="AB30" s="110">
        <f>+'รวม จ.บึงกาฬ'!AB30+'รวม จังหวัดเลย'!AB30+'รวม จังหวัดสกล'!AB30+'รวม อุดรธานี'!AB30+'รวม หนองคาย'!AB30+'รวม หนองบัวลำภู'!AB30+'รวม นครพนม'!AB30</f>
        <v>4469492.91</v>
      </c>
      <c r="AC30" s="110">
        <f>+'รวม จ.บึงกาฬ'!AC30+'รวม จังหวัดเลย'!AC30+'รวม จังหวัดสกล'!AC30+'รวม อุดรธานี'!AC30+'รวม หนองคาย'!AC30+'รวม หนองบัวลำภู'!AC30+'รวม นครพนม'!AC30</f>
        <v>0</v>
      </c>
      <c r="AD30" s="110">
        <f t="shared" ref="AD30:AD41" si="9">SUM(F30:AC30)</f>
        <v>316628609.0800001</v>
      </c>
      <c r="AE30" s="111">
        <f t="shared" ref="AE30:AE41" si="10">+AD30*100/E30</f>
        <v>13.285514543951495</v>
      </c>
      <c r="AF30" s="110">
        <f t="shared" ref="AF30:AF41" si="11">+E30-AD30</f>
        <v>2066633311.5066726</v>
      </c>
      <c r="AG30" s="111">
        <f t="shared" ref="AG30:AG41" si="12">+AF30*100/E30</f>
        <v>86.714485456048507</v>
      </c>
    </row>
    <row r="31" spans="2:33" ht="24" customHeight="1">
      <c r="B31" s="109"/>
      <c r="C31" s="109"/>
      <c r="D31" s="109" t="s">
        <v>124</v>
      </c>
      <c r="E31" s="110">
        <f>+'รวม จ.บึงกาฬ'!E31+'รวม จังหวัดเลย'!E31+'รวม จังหวัดสกล'!E31+'รวม อุดรธานี'!E31+'รวม หนองคาย'!E31+'รวม หนองบัวลำภู'!E31+'รวม นครพนม'!E31</f>
        <v>356023156.37847275</v>
      </c>
      <c r="F31" s="110">
        <f>+'รวม จ.บึงกาฬ'!F31+'รวม จังหวัดเลย'!F31+'รวม จังหวัดสกล'!F31+'รวม อุดรธานี'!F31+'รวม หนองคาย'!F31+'รวม หนองบัวลำภู'!F31+'รวม นครพนม'!F31</f>
        <v>41925649.840000004</v>
      </c>
      <c r="G31" s="110" t="e">
        <f>+'รวม จ.บึงกาฬ'!G31+'รวม จังหวัดเลย'!G31+'รวม จังหวัดสกล'!G31+'รวม อุดรธานี'!G31+'รวม หนองคาย'!G31+'รวม หนองบัวลำภู'!G31+'รวม นครพนม'!G31</f>
        <v>#VALUE!</v>
      </c>
      <c r="H31" s="110">
        <f>+'รวม จ.บึงกาฬ'!H31+'รวม จังหวัดเลย'!H31+'รวม จังหวัดสกล'!H31+'รวม อุดรธานี'!H31+'รวม หนองคาย'!H31+'รวม หนองบัวลำภู'!H31+'รวม นครพนม'!H31</f>
        <v>177667.5</v>
      </c>
      <c r="I31" s="110">
        <f>+'รวม จ.บึงกาฬ'!I31+'รวม จังหวัดเลย'!I31+'รวม จังหวัดสกล'!I31+'รวม อุดรธานี'!I31+'รวม หนองคาย'!I31+'รวม หนองบัวลำภู'!I31+'รวม นครพนม'!I31</f>
        <v>0</v>
      </c>
      <c r="J31" s="110">
        <f>+'รวม จ.บึงกาฬ'!J31+'รวม จังหวัดเลย'!J31+'รวม จังหวัดสกล'!J31+'รวม อุดรธานี'!J31+'รวม หนองคาย'!J31+'รวม หนองบัวลำภู'!J31+'รวม นครพนม'!J31</f>
        <v>167092.5</v>
      </c>
      <c r="K31" s="110">
        <f>+'รวม จ.บึงกาฬ'!K31+'รวม จังหวัดเลย'!K31+'รวม จังหวัดสกล'!K31+'รวม อุดรธานี'!K31+'รวม หนองคาย'!K31+'รวม หนองบัวลำภู'!K31+'รวม นครพนม'!K31</f>
        <v>0</v>
      </c>
      <c r="L31" s="110">
        <f>+'รวม จ.บึงกาฬ'!L31+'รวม จังหวัดเลย'!L31+'รวม จังหวัดสกล'!L31+'รวม อุดรธานี'!L31+'รวม หนองคาย'!L31+'รวม หนองบัวลำภู'!L31+'รวม นครพนม'!L31</f>
        <v>179342.5</v>
      </c>
      <c r="M31" s="110">
        <f>+'รวม จ.บึงกาฬ'!M31+'รวม จังหวัดเลย'!M31+'รวม จังหวัดสกล'!M31+'รวม อุดรธานี'!M31+'รวม หนองคาย'!M31+'รวม หนองบัวลำภู'!M31+'รวม นครพนม'!M31</f>
        <v>0</v>
      </c>
      <c r="N31" s="110">
        <f>+'รวม จ.บึงกาฬ'!N31+'รวม จังหวัดเลย'!N31+'รวม จังหวัดสกล'!N31+'รวม อุดรธานี'!N31+'รวม หนองคาย'!N31+'รวม หนองบัวลำภู'!N31+'รวม นครพนม'!N31</f>
        <v>176622.5</v>
      </c>
      <c r="O31" s="110">
        <f>+'รวม จ.บึงกาฬ'!O31+'รวม จังหวัดเลย'!O31+'รวม จังหวัดสกล'!O31+'รวม อุดรธานี'!O31+'รวม หนองคาย'!O31+'รวม หนองบัวลำภู'!O31+'รวม นครพนม'!O31</f>
        <v>0</v>
      </c>
      <c r="P31" s="110">
        <f>+'รวม จ.บึงกาฬ'!P31+'รวม จังหวัดเลย'!P31+'รวม จังหวัดสกล'!P31+'รวม อุดรธานี'!P31+'รวม หนองคาย'!P31+'รวม หนองบัวลำภู'!P31+'รวม นครพนม'!P31</f>
        <v>178245</v>
      </c>
      <c r="Q31" s="110">
        <f>+'รวม จ.บึงกาฬ'!Q31+'รวม จังหวัดเลย'!Q31+'รวม จังหวัดสกล'!Q31+'รวม อุดรธานี'!Q31+'รวม หนองคาย'!Q31+'รวม หนองบัวลำภู'!Q31+'รวม นครพนม'!Q31</f>
        <v>0</v>
      </c>
      <c r="R31" s="110">
        <f>+'รวม จ.บึงกาฬ'!R31+'รวม จังหวัดเลย'!R31+'รวม จังหวัดสกล'!R31+'รวม อุดรธานี'!R31+'รวม หนองคาย'!R31+'รวม หนองบัวลำภู'!R31+'รวม นครพนม'!R31</f>
        <v>183305</v>
      </c>
      <c r="S31" s="110">
        <f>+'รวม จ.บึงกาฬ'!S31+'รวม จังหวัดเลย'!S31+'รวม จังหวัดสกล'!S31+'รวม อุดรธานี'!S31+'รวม หนองคาย'!S31+'รวม หนองบัวลำภู'!S31+'รวม นครพนม'!S31</f>
        <v>0</v>
      </c>
      <c r="T31" s="110">
        <f>+'รวม จ.บึงกาฬ'!T31+'รวม จังหวัดเลย'!T31+'รวม จังหวัดสกล'!T31+'รวม อุดรธานี'!T31+'รวม หนองคาย'!T31+'รวม หนองบัวลำภู'!T31+'รวม นครพนม'!T31</f>
        <v>202377.5</v>
      </c>
      <c r="U31" s="110">
        <f>+'รวม จ.บึงกาฬ'!U31+'รวม จังหวัดเลย'!U31+'รวม จังหวัดสกล'!U31+'รวม อุดรธานี'!U31+'รวม หนองคาย'!U31+'รวม หนองบัวลำภู'!U31+'รวม นครพนม'!U31</f>
        <v>0</v>
      </c>
      <c r="V31" s="110">
        <f>+'รวม จ.บึงกาฬ'!V31+'รวม จังหวัดเลย'!V31+'รวม จังหวัดสกล'!V31+'รวม อุดรธานี'!V31+'รวม หนองคาย'!V31+'รวม หนองบัวลำภู'!V31+'รวม นครพนม'!V31</f>
        <v>192102.5</v>
      </c>
      <c r="W31" s="110">
        <f>+'รวม จ.บึงกาฬ'!W31+'รวม จังหวัดเลย'!W31+'รวม จังหวัดสกล'!W31+'รวม อุดรธานี'!W31+'รวม หนองคาย'!W31+'รวม หนองบัวลำภู'!W31+'รวม นครพนม'!W31</f>
        <v>0</v>
      </c>
      <c r="X31" s="110">
        <f>+'รวม จ.บึงกาฬ'!X31+'รวม จังหวัดเลย'!X31+'รวม จังหวัดสกล'!X31+'รวม อุดรธานี'!X31+'รวม หนองคาย'!X31+'รวม หนองบัวลำภู'!X31+'รวม นครพนม'!X31</f>
        <v>191640</v>
      </c>
      <c r="Y31" s="110">
        <f>+'รวม จ.บึงกาฬ'!Y31+'รวม จังหวัดเลย'!Y31+'รวม จังหวัดสกล'!Y31+'รวม อุดรธานี'!Y31+'รวม หนองคาย'!Y31+'รวม หนองบัวลำภู'!Y31+'รวม นครพนม'!Y31</f>
        <v>0</v>
      </c>
      <c r="Z31" s="110">
        <f>+'รวม จ.บึงกาฬ'!Z31+'รวม จังหวัดเลย'!Z31+'รวม จังหวัดสกล'!Z31+'รวม อุดรธานี'!Z31+'รวม หนองคาย'!Z31+'รวม หนองบัวลำภู'!Z31+'รวม นครพนม'!Z31</f>
        <v>182035</v>
      </c>
      <c r="AA31" s="110">
        <f>+'รวม จ.บึงกาฬ'!AA31+'รวม จังหวัดเลย'!AA31+'รวม จังหวัดสกล'!AA31+'รวม อุดรธานี'!AA31+'รวม หนองคาย'!AA31+'รวม หนองบัวลำภู'!AA31+'รวม นครพนม'!AA31</f>
        <v>0</v>
      </c>
      <c r="AB31" s="110">
        <f>+'รวม จ.บึงกาฬ'!AB31+'รวม จังหวัดเลย'!AB31+'รวม จังหวัดสกล'!AB31+'รวม อุดรธานี'!AB31+'รวม หนองคาย'!AB31+'รวม หนองบัวลำภู'!AB31+'รวม นครพนม'!AB31</f>
        <v>189307.5</v>
      </c>
      <c r="AC31" s="110">
        <f>+'รวม จ.บึงกาฬ'!AC31+'รวม จังหวัดเลย'!AC31+'รวม จังหวัดสกล'!AC31+'รวม อุดรธานี'!AC31+'รวม หนองคาย'!AC31+'รวม หนองบัวลำภู'!AC31+'รวม นครพนม'!AC31</f>
        <v>0</v>
      </c>
      <c r="AD31" s="110" t="e">
        <f t="shared" si="9"/>
        <v>#VALUE!</v>
      </c>
      <c r="AE31" s="111" t="e">
        <f t="shared" si="10"/>
        <v>#VALUE!</v>
      </c>
      <c r="AF31" s="110" t="e">
        <f t="shared" si="11"/>
        <v>#VALUE!</v>
      </c>
      <c r="AG31" s="111" t="e">
        <f t="shared" si="12"/>
        <v>#VALUE!</v>
      </c>
    </row>
    <row r="32" spans="2:33" ht="24" customHeight="1">
      <c r="B32" s="109"/>
      <c r="C32" s="109"/>
      <c r="D32" s="109" t="s">
        <v>40</v>
      </c>
      <c r="E32" s="110">
        <f>+'รวม จ.บึงกาฬ'!E32+'รวม จังหวัดเลย'!E32+'รวม จังหวัดสกล'!E32+'รวม อุดรธานี'!E32+'รวม หนองคาย'!E32+'รวม หนองบัวลำภู'!E32+'รวม นครพนม'!E32</f>
        <v>344721597.95363641</v>
      </c>
      <c r="F32" s="110">
        <f>+'รวม จ.บึงกาฬ'!F32+'รวม จังหวัดเลย'!F32+'รวม จังหวัดสกล'!F32+'รวม อุดรธานี'!F32+'รวม หนองคาย'!F32+'รวม หนองบัวลำภู'!F32+'รวม นครพนม'!F32</f>
        <v>20098693.5</v>
      </c>
      <c r="G32" s="110">
        <f>+'รวม จ.บึงกาฬ'!G32+'รวม จังหวัดเลย'!G32+'รวม จังหวัดสกล'!G32+'รวม อุดรธานี'!G32+'รวม หนองคาย'!G32+'รวม หนองบัวลำภู'!G32+'รวม นครพนม'!G32</f>
        <v>16023339.32</v>
      </c>
      <c r="H32" s="110">
        <f>+'รวม จ.บึงกาฬ'!H32+'รวม จังหวัดเลย'!H32+'รวม จังหวัดสกล'!H32+'รวม อุดรธานี'!H32+'รวม หนองคาย'!H32+'รวม หนองบัวลำภู'!H32+'รวม นครพนม'!H32</f>
        <v>328560</v>
      </c>
      <c r="I32" s="110">
        <f>+'รวม จ.บึงกาฬ'!I32+'รวม จังหวัดเลย'!I32+'รวม จังหวัดสกล'!I32+'รวม อุดรธานี'!I32+'รวม หนองคาย'!I32+'รวม หนองบัวลำภู'!I32+'รวม นครพนม'!I32</f>
        <v>0</v>
      </c>
      <c r="J32" s="110">
        <f>+'รวม จ.บึงกาฬ'!J32+'รวม จังหวัดเลย'!J32+'รวม จังหวัดสกล'!J32+'รวม อุดรธานี'!J32+'รวม หนองคาย'!J32+'รวม หนองบัวลำภู'!J32+'รวม นครพนม'!J32</f>
        <v>304110</v>
      </c>
      <c r="K32" s="110">
        <f>+'รวม จ.บึงกาฬ'!K32+'รวม จังหวัดเลย'!K32+'รวม จังหวัดสกล'!K32+'รวม อุดรธานี'!K32+'รวม หนองคาย'!K32+'รวม หนองบัวลำภู'!K32+'รวม นครพนม'!K32</f>
        <v>0</v>
      </c>
      <c r="L32" s="110">
        <f>+'รวม จ.บึงกาฬ'!L32+'รวม จังหวัดเลย'!L32+'รวม จังหวัดสกล'!L32+'รวม อุดรธานี'!L32+'รวม หนองคาย'!L32+'รวม หนองบัวลำภู'!L32+'รวม นครพนม'!L32</f>
        <v>322440</v>
      </c>
      <c r="M32" s="110">
        <f>+'รวม จ.บึงกาฬ'!M32+'รวม จังหวัดเลย'!M32+'รวม จังหวัดสกล'!M32+'รวม อุดรธานี'!M32+'รวม หนองคาย'!M32+'รวม หนองบัวลำภู'!M32+'รวม นครพนม'!M32</f>
        <v>0</v>
      </c>
      <c r="N32" s="110">
        <f>+'รวม จ.บึงกาฬ'!N32+'รวม จังหวัดเลย'!N32+'รวม จังหวัดสกล'!N32+'รวม อุดรธานี'!N32+'รวม หนองคาย'!N32+'รวม หนองบัวลำภู'!N32+'รวม นครพนม'!N32</f>
        <v>321450</v>
      </c>
      <c r="O32" s="110">
        <f>+'รวม จ.บึงกาฬ'!O32+'รวม จังหวัดเลย'!O32+'รวม จังหวัดสกล'!O32+'รวม อุดรธานี'!O32+'รวม หนองคาย'!O32+'รวม หนองบัวลำภู'!O32+'รวม นครพนม'!O32</f>
        <v>0</v>
      </c>
      <c r="P32" s="110">
        <f>+'รวม จ.บึงกาฬ'!P32+'รวม จังหวัดเลย'!P32+'รวม จังหวัดสกล'!P32+'รวม อุดรธานี'!P32+'รวม หนองคาย'!P32+'รวม หนองบัวลำภู'!P32+'รวม นครพนม'!P32</f>
        <v>290940</v>
      </c>
      <c r="Q32" s="110">
        <f>+'รวม จ.บึงกาฬ'!Q32+'รวม จังหวัดเลย'!Q32+'รวม จังหวัดสกล'!Q32+'รวม อุดรธานี'!Q32+'รวม หนองคาย'!Q32+'รวม หนองบัวลำภู'!Q32+'รวม นครพนม'!Q32</f>
        <v>0</v>
      </c>
      <c r="R32" s="110">
        <f>+'รวม จ.บึงกาฬ'!R32+'รวม จังหวัดเลย'!R32+'รวม จังหวัดสกล'!R32+'รวม อุดรธานี'!R32+'รวม หนองคาย'!R32+'รวม หนองบัวลำภู'!R32+'รวม นครพนม'!R32</f>
        <v>283170</v>
      </c>
      <c r="S32" s="110">
        <f>+'รวม จ.บึงกาฬ'!S32+'รวม จังหวัดเลย'!S32+'รวม จังหวัดสกล'!S32+'รวม อุดรธานี'!S32+'รวม หนองคาย'!S32+'รวม หนองบัวลำภู'!S32+'รวม นครพนม'!S32</f>
        <v>0</v>
      </c>
      <c r="T32" s="110">
        <f>+'รวม จ.บึงกาฬ'!T32+'รวม จังหวัดเลย'!T32+'รวม จังหวัดสกล'!T32+'รวม อุดรธานี'!T32+'รวม หนองคาย'!T32+'รวม หนองบัวลำภู'!T32+'รวม นครพนม'!T32</f>
        <v>271740</v>
      </c>
      <c r="U32" s="110">
        <f>+'รวม จ.บึงกาฬ'!U32+'รวม จังหวัดเลย'!U32+'รวม จังหวัดสกล'!U32+'รวม อุดรธานี'!U32+'รวม หนองคาย'!U32+'รวม หนองบัวลำภู'!U32+'รวม นครพนม'!U32</f>
        <v>0</v>
      </c>
      <c r="V32" s="110">
        <f>+'รวม จ.บึงกาฬ'!V32+'รวม จังหวัดเลย'!V32+'รวม จังหวัดสกล'!V32+'รวม อุดรธานี'!V32+'รวม หนองคาย'!V32+'รวม หนองบัวลำภู'!V32+'รวม นครพนม'!V32</f>
        <v>282270</v>
      </c>
      <c r="W32" s="110">
        <f>+'รวม จ.บึงกาฬ'!W32+'รวม จังหวัดเลย'!W32+'รวม จังหวัดสกล'!W32+'รวม อุดรธานี'!W32+'รวม หนองคาย'!W32+'รวม หนองบัวลำภู'!W32+'รวม นครพนม'!W32</f>
        <v>0</v>
      </c>
      <c r="X32" s="110">
        <f>+'รวม จ.บึงกาฬ'!X32+'รวม จังหวัดเลย'!X32+'รวม จังหวัดสกล'!X32+'รวม อุดรธานี'!X32+'รวม หนองคาย'!X32+'รวม หนองบัวลำภู'!X32+'รวม นครพนม'!X32</f>
        <v>294150</v>
      </c>
      <c r="Y32" s="110">
        <f>+'รวม จ.บึงกาฬ'!Y32+'รวม จังหวัดเลย'!Y32+'รวม จังหวัดสกล'!Y32+'รวม อุดรธานี'!Y32+'รวม หนองคาย'!Y32+'รวม หนองบัวลำภู'!Y32+'รวม นครพนม'!Y32</f>
        <v>0</v>
      </c>
      <c r="Z32" s="110">
        <f>+'รวม จ.บึงกาฬ'!Z32+'รวม จังหวัดเลย'!Z32+'รวม จังหวัดสกล'!Z32+'รวม อุดรธานี'!Z32+'รวม หนองคาย'!Z32+'รวม หนองบัวลำภู'!Z32+'รวม นครพนม'!Z32</f>
        <v>292320</v>
      </c>
      <c r="AA32" s="110">
        <f>+'รวม จ.บึงกาฬ'!AA32+'รวม จังหวัดเลย'!AA32+'รวม จังหวัดสกล'!AA32+'รวม อุดรธานี'!AA32+'รวม หนองคาย'!AA32+'รวม หนองบัวลำภู'!AA32+'รวม นครพนม'!AA32</f>
        <v>0</v>
      </c>
      <c r="AB32" s="110">
        <f>+'รวม จ.บึงกาฬ'!AB32+'รวม จังหวัดเลย'!AB32+'รวม จังหวัดสกล'!AB32+'รวม อุดรธานี'!AB32+'รวม หนองคาย'!AB32+'รวม หนองบัวลำภู'!AB32+'รวม นครพนม'!AB32</f>
        <v>310290</v>
      </c>
      <c r="AC32" s="110">
        <f>+'รวม จ.บึงกาฬ'!AC32+'รวม จังหวัดเลย'!AC32+'รวม จังหวัดสกล'!AC32+'รวม อุดรธานี'!AC32+'รวม หนองคาย'!AC32+'รวม หนองบัวลำภู'!AC32+'รวม นครพนม'!AC32</f>
        <v>0</v>
      </c>
      <c r="AD32" s="110">
        <f t="shared" si="9"/>
        <v>39423472.82</v>
      </c>
      <c r="AE32" s="111">
        <f t="shared" si="10"/>
        <v>11.436322253676224</v>
      </c>
      <c r="AF32" s="110">
        <f t="shared" si="11"/>
        <v>305298125.13363642</v>
      </c>
      <c r="AG32" s="111">
        <f t="shared" si="12"/>
        <v>88.563677746323776</v>
      </c>
    </row>
    <row r="33" spans="2:33" ht="24" customHeight="1">
      <c r="B33" s="109"/>
      <c r="C33" s="109"/>
      <c r="D33" s="109" t="s">
        <v>42</v>
      </c>
      <c r="E33" s="110">
        <f>+'รวม จ.บึงกาฬ'!E33+'รวม จังหวัดเลย'!E33+'รวม จังหวัดสกล'!E33+'รวม อุดรธานี'!E33+'รวม หนองคาย'!E33+'รวม หนองบัวลำภู'!E33+'รวม นครพนม'!E33</f>
        <v>168570507.04545456</v>
      </c>
      <c r="F33" s="110">
        <f>+'รวม จ.บึงกาฬ'!F33+'รวม จังหวัดเลย'!F33+'รวม จังหวัดสกล'!F33+'รวม อุดรธานี'!F33+'รวม หนองคาย'!F33+'รวม หนองบัวลำภู'!F33+'รวม นครพนม'!F33</f>
        <v>12502400</v>
      </c>
      <c r="G33" s="110">
        <f>+'รวม จ.บึงกาฬ'!G33+'รวม จังหวัดเลย'!G33+'รวม จังหวัดสกล'!G33+'รวม อุดรธานี'!G33+'รวม หนองคาย'!G33+'รวม หนองบัวลำภู'!G33+'รวม นครพนม'!G33</f>
        <v>5810000</v>
      </c>
      <c r="H33" s="110">
        <f>+'รวม จ.บึงกาฬ'!H33+'รวม จังหวัดเลย'!H33+'รวม จังหวัดสกล'!H33+'รวม อุดรธานี'!H33+'รวม หนองคาย'!H33+'รวม หนองบัวลำภู'!H33+'รวม นครพนม'!H33</f>
        <v>290000</v>
      </c>
      <c r="I33" s="110">
        <f>+'รวม จ.บึงกาฬ'!I33+'รวม จังหวัดเลย'!I33+'รวม จังหวัดสกล'!I33+'รวม อุดรธานี'!I33+'รวม หนองคาย'!I33+'รวม หนองบัวลำภู'!I33+'รวม นครพนม'!I33</f>
        <v>0</v>
      </c>
      <c r="J33" s="110">
        <f>+'รวม จ.บึงกาฬ'!J33+'รวม จังหวัดเลย'!J33+'รวม จังหวัดสกล'!J33+'รวม อุดรธานี'!J33+'รวม หนองคาย'!J33+'รวม หนองบัวลำภู'!J33+'รวม นครพนม'!J33</f>
        <v>295000</v>
      </c>
      <c r="K33" s="110">
        <f>+'รวม จ.บึงกาฬ'!K33+'รวม จังหวัดเลย'!K33+'รวม จังหวัดสกล'!K33+'รวม อุดรธานี'!K33+'รวม หนองคาย'!K33+'รวม หนองบัวลำภู'!K33+'รวม นครพนม'!K33</f>
        <v>0</v>
      </c>
      <c r="L33" s="110">
        <f>+'รวม จ.บึงกาฬ'!L33+'รวม จังหวัดเลย'!L33+'รวม จังหวัดสกล'!L33+'รวม อุดรธานี'!L33+'รวม หนองคาย'!L33+'รวม หนองบัวลำภู'!L33+'รวม นครพนม'!L33</f>
        <v>305000</v>
      </c>
      <c r="M33" s="110">
        <f>+'รวม จ.บึงกาฬ'!M33+'รวม จังหวัดเลย'!M33+'รวม จังหวัดสกล'!M33+'รวม อุดรธานี'!M33+'รวม หนองคาย'!M33+'รวม หนองบัวลำภู'!M33+'รวม นครพนม'!M33</f>
        <v>0</v>
      </c>
      <c r="N33" s="110">
        <f>+'รวม จ.บึงกาฬ'!N33+'รวม จังหวัดเลย'!N33+'รวม จังหวัดสกล'!N33+'รวม อุดรธานี'!N33+'รวม หนองคาย'!N33+'รวม หนองบัวลำภู'!N33+'รวม นครพนม'!N33</f>
        <v>295000</v>
      </c>
      <c r="O33" s="110">
        <f>+'รวม จ.บึงกาฬ'!O33+'รวม จังหวัดเลย'!O33+'รวม จังหวัดสกล'!O33+'รวม อุดรธานี'!O33+'รวม หนองคาย'!O33+'รวม หนองบัวลำภู'!O33+'รวม นครพนม'!O33</f>
        <v>0</v>
      </c>
      <c r="P33" s="110" t="e">
        <f>+'รวม จ.บึงกาฬ'!P33+'รวม จังหวัดเลย'!P33+'รวม จังหวัดสกล'!P33+'รวม อุดรธานี'!P33+'รวม หนองคาย'!P33+'รวม หนองบัวลำภู'!P33+'รวม นครพนม'!P33</f>
        <v>#VALUE!</v>
      </c>
      <c r="Q33" s="110">
        <f>+'รวม จ.บึงกาฬ'!Q33+'รวม จังหวัดเลย'!Q33+'รวม จังหวัดสกล'!Q33+'รวม อุดรธานี'!Q33+'รวม หนองคาย'!Q33+'รวม หนองบัวลำภู'!Q33+'รวม นครพนม'!Q33</f>
        <v>0</v>
      </c>
      <c r="R33" s="110">
        <f>+'รวม จ.บึงกาฬ'!R33+'รวม จังหวัดเลย'!R33+'รวม จังหวัดสกล'!R33+'รวม อุดรธานี'!R33+'รวม หนองคาย'!R33+'รวม หนองบัวลำภู'!R33+'รวม นครพนม'!R33</f>
        <v>360000</v>
      </c>
      <c r="S33" s="110">
        <f>+'รวม จ.บึงกาฬ'!S33+'รวม จังหวัดเลย'!S33+'รวม จังหวัดสกล'!S33+'รวม อุดรธานี'!S33+'รวม หนองคาย'!S33+'รวม หนองบัวลำภู'!S33+'รวม นครพนม'!S33</f>
        <v>0</v>
      </c>
      <c r="T33" s="110">
        <f>+'รวม จ.บึงกาฬ'!T33+'รวม จังหวัดเลย'!T33+'รวม จังหวัดสกล'!T33+'รวม อุดรธานี'!T33+'รวม หนองคาย'!T33+'รวม หนองบัวลำภู'!T33+'รวม นครพนม'!T33</f>
        <v>280000</v>
      </c>
      <c r="U33" s="110">
        <f>+'รวม จ.บึงกาฬ'!U33+'รวม จังหวัดเลย'!U33+'รวม จังหวัดสกล'!U33+'รวม อุดรธานี'!U33+'รวม หนองคาย'!U33+'รวม หนองบัวลำภู'!U33+'รวม นครพนม'!U33</f>
        <v>0</v>
      </c>
      <c r="V33" s="110">
        <f>+'รวม จ.บึงกาฬ'!V33+'รวม จังหวัดเลย'!V33+'รวม จังหวัดสกล'!V33+'รวม อุดรธานี'!V33+'รวม หนองคาย'!V33+'รวม หนองบัวลำภู'!V33+'รวม นครพนม'!V33</f>
        <v>295000</v>
      </c>
      <c r="W33" s="110">
        <f>+'รวม จ.บึงกาฬ'!W33+'รวม จังหวัดเลย'!W33+'รวม จังหวัดสกล'!W33+'รวม อุดรธานี'!W33+'รวม หนองคาย'!W33+'รวม หนองบัวลำภู'!W33+'รวม นครพนม'!W33</f>
        <v>0</v>
      </c>
      <c r="X33" s="110">
        <f>+'รวม จ.บึงกาฬ'!X33+'รวม จังหวัดเลย'!X33+'รวม จังหวัดสกล'!X33+'รวม อุดรธานี'!X33+'รวม หนองคาย'!X33+'รวม หนองบัวลำภู'!X33+'รวม นครพนม'!X33</f>
        <v>295000</v>
      </c>
      <c r="Y33" s="110">
        <f>+'รวม จ.บึงกาฬ'!Y33+'รวม จังหวัดเลย'!Y33+'รวม จังหวัดสกล'!Y33+'รวม อุดรธานี'!Y33+'รวม หนองคาย'!Y33+'รวม หนองบัวลำภู'!Y33+'รวม นครพนม'!Y33</f>
        <v>0</v>
      </c>
      <c r="Z33" s="110">
        <f>+'รวม จ.บึงกาฬ'!Z33+'รวม จังหวัดเลย'!Z33+'รวม จังหวัดสกล'!Z33+'รวม อุดรธานี'!Z33+'รวม หนองคาย'!Z33+'รวม หนองบัวลำภู'!Z33+'รวม นครพนม'!Z33</f>
        <v>330000</v>
      </c>
      <c r="AA33" s="110">
        <f>+'รวม จ.บึงกาฬ'!AA33+'รวม จังหวัดเลย'!AA33+'รวม จังหวัดสกล'!AA33+'รวม อุดรธานี'!AA33+'รวม หนองคาย'!AA33+'รวม หนองบัวลำภู'!AA33+'รวม นครพนม'!AA33</f>
        <v>0</v>
      </c>
      <c r="AB33" s="110">
        <f>+'รวม จ.บึงกาฬ'!AB33+'รวม จังหวัดเลย'!AB33+'รวม จังหวัดสกล'!AB33+'รวม อุดรธานี'!AB33+'รวม หนองคาย'!AB33+'รวม หนองบัวลำภู'!AB33+'รวม นครพนม'!AB33</f>
        <v>320000</v>
      </c>
      <c r="AC33" s="110">
        <f>+'รวม จ.บึงกาฬ'!AC33+'รวม จังหวัดเลย'!AC33+'รวม จังหวัดสกล'!AC33+'รวม อุดรธานี'!AC33+'รวม หนองคาย'!AC33+'รวม หนองบัวลำภู'!AC33+'รวม นครพนม'!AC33</f>
        <v>0</v>
      </c>
      <c r="AD33" s="110" t="e">
        <f t="shared" si="9"/>
        <v>#VALUE!</v>
      </c>
      <c r="AE33" s="111" t="e">
        <f t="shared" si="10"/>
        <v>#VALUE!</v>
      </c>
      <c r="AF33" s="110" t="e">
        <f t="shared" si="11"/>
        <v>#VALUE!</v>
      </c>
      <c r="AG33" s="111" t="e">
        <f t="shared" si="12"/>
        <v>#VALUE!</v>
      </c>
    </row>
    <row r="34" spans="2:33" ht="24" customHeight="1">
      <c r="B34" s="109"/>
      <c r="C34" s="109"/>
      <c r="D34" s="109" t="s">
        <v>44</v>
      </c>
      <c r="E34" s="110">
        <f>+'รวม จ.บึงกาฬ'!E34+'รวม จังหวัดเลย'!E34+'รวม จังหวัดสกล'!E34+'รวม อุดรธานี'!E34+'รวม หนองคาย'!E34+'รวม หนองบัวลำภู'!E34+'รวม นครพนม'!E34</f>
        <v>616074899.32484865</v>
      </c>
      <c r="F34" s="110">
        <f>+'รวม จ.บึงกาฬ'!F34+'รวม จังหวัดเลย'!F34+'รวม จังหวัดสกล'!F34+'รวม อุดรธานี'!F34+'รวม หนองคาย'!F34+'รวม หนองบัวลำภู'!F34+'รวม นครพนม'!F34</f>
        <v>60807448</v>
      </c>
      <c r="G34" s="110">
        <f>+'รวม จ.บึงกาฬ'!G34+'รวม จังหวัดเลย'!G34+'รวม จังหวัดสกล'!G34+'รวม อุดรธานี'!G34+'รวม หนองคาย'!G34+'รวม หนองบัวลำภู'!G34+'รวม นครพนม'!G34</f>
        <v>37022103</v>
      </c>
      <c r="H34" s="110">
        <f>+'รวม จ.บึงกาฬ'!H34+'รวม จังหวัดเลย'!H34+'รวม จังหวัดสกล'!H34+'รวม อุดรธานี'!H34+'รวม หนองคาย'!H34+'รวม หนองบัวลำภู'!H34+'รวม นครพนม'!H34</f>
        <v>1663700</v>
      </c>
      <c r="I34" s="110">
        <f>+'รวม จ.บึงกาฬ'!I34+'รวม จังหวัดเลย'!I34+'รวม จังหวัดสกล'!I34+'รวม อุดรธานี'!I34+'รวม หนองคาย'!I34+'รวม หนองบัวลำภู'!I34+'รวม นครพนม'!I34</f>
        <v>0</v>
      </c>
      <c r="J34" s="110">
        <f>+'รวม จ.บึงกาฬ'!J34+'รวม จังหวัดเลย'!J34+'รวม จังหวัดสกล'!J34+'รวม อุดรธานี'!J34+'รวม หนองคาย'!J34+'รวม หนองบัวลำภู'!J34+'รวม นครพนม'!J34</f>
        <v>2640300</v>
      </c>
      <c r="K34" s="110">
        <f>+'รวม จ.บึงกาฬ'!K34+'รวม จังหวัดเลย'!K34+'รวม จังหวัดสกล'!K34+'รวม อุดรธานี'!K34+'รวม หนองคาย'!K34+'รวม หนองบัวลำภู'!K34+'รวม นครพนม'!K34</f>
        <v>0</v>
      </c>
      <c r="L34" s="110">
        <f>+'รวม จ.บึงกาฬ'!L34+'รวม จังหวัดเลย'!L34+'รวม จังหวัดสกล'!L34+'รวม อุดรธานี'!L34+'รวม หนองคาย'!L34+'รวม หนองบัวลำภู'!L34+'รวม นครพนม'!L34</f>
        <v>3053453</v>
      </c>
      <c r="M34" s="110">
        <f>+'รวม จ.บึงกาฬ'!M34+'รวม จังหวัดเลย'!M34+'รวม จังหวัดสกล'!M34+'รวม อุดรธานี'!M34+'รวม หนองคาย'!M34+'รวม หนองบัวลำภู'!M34+'รวม นครพนม'!M34</f>
        <v>0</v>
      </c>
      <c r="N34" s="110">
        <f>+'รวม จ.บึงกาฬ'!N34+'รวม จังหวัดเลย'!N34+'รวม จังหวัดสกล'!N34+'รวม อุดรธานี'!N34+'รวม หนองคาย'!N34+'รวม หนองบัวลำภู'!N34+'รวม นครพนม'!N34</f>
        <v>2671700</v>
      </c>
      <c r="O34" s="110">
        <f>+'รวม จ.บึงกาฬ'!O34+'รวม จังหวัดเลย'!O34+'รวม จังหวัดสกล'!O34+'รวม อุดรธานี'!O34+'รวม หนองคาย'!O34+'รวม หนองบัวลำภู'!O34+'รวม นครพนม'!O34</f>
        <v>0</v>
      </c>
      <c r="P34" s="110">
        <f>+'รวม จ.บึงกาฬ'!P34+'รวม จังหวัดเลย'!P34+'รวม จังหวัดสกล'!P34+'รวม อุดรธานี'!P34+'รวม หนองคาย'!P34+'รวม หนองบัวลำภู'!P34+'รวม นครพนม'!P34</f>
        <v>2648300</v>
      </c>
      <c r="Q34" s="110">
        <f>+'รวม จ.บึงกาฬ'!Q34+'รวม จังหวัดเลย'!Q34+'รวม จังหวัดสกล'!Q34+'รวม อุดรธานี'!Q34+'รวม หนองคาย'!Q34+'รวม หนองบัวลำภู'!Q34+'รวม นครพนม'!Q34</f>
        <v>0</v>
      </c>
      <c r="R34" s="110">
        <f>+'รวม จ.บึงกาฬ'!R34+'รวม จังหวัดเลย'!R34+'รวม จังหวัดสกล'!R34+'รวม อุดรธานี'!R34+'รวม หนองคาย'!R34+'รวม หนองบัวลำภู'!R34+'รวม นครพนม'!R34</f>
        <v>2606500</v>
      </c>
      <c r="S34" s="110">
        <f>+'รวม จ.บึงกาฬ'!S34+'รวม จังหวัดเลย'!S34+'รวม จังหวัดสกล'!S34+'รวม อุดรธานี'!S34+'รวม หนองคาย'!S34+'รวม หนองบัวลำภู'!S34+'รวม นครพนม'!S34</f>
        <v>0</v>
      </c>
      <c r="T34" s="110">
        <f>+'รวม จ.บึงกาฬ'!T34+'รวม จังหวัดเลย'!T34+'รวม จังหวัดสกล'!T34+'รวม อุดรธานี'!T34+'รวม หนองคาย'!T34+'รวม หนองบัวลำภู'!T34+'รวม นครพนม'!T34</f>
        <v>2511900</v>
      </c>
      <c r="U34" s="110">
        <f>+'รวม จ.บึงกาฬ'!U34+'รวม จังหวัดเลย'!U34+'รวม จังหวัดสกล'!U34+'รวม อุดรธานี'!U34+'รวม หนองคาย'!U34+'รวม หนองบัวลำภู'!U34+'รวม นครพนม'!U34</f>
        <v>0</v>
      </c>
      <c r="V34" s="110">
        <f>+'รวม จ.บึงกาฬ'!V34+'รวม จังหวัดเลย'!V34+'รวม จังหวัดสกล'!V34+'รวม อุดรธานี'!V34+'รวม หนองคาย'!V34+'รวม หนองบัวลำภู'!V34+'รวม นครพนม'!V34</f>
        <v>3049934</v>
      </c>
      <c r="W34" s="110">
        <f>+'รวม จ.บึงกาฬ'!W34+'รวม จังหวัดเลย'!W34+'รวม จังหวัดสกล'!W34+'รวม อุดรธานี'!W34+'รวม หนองคาย'!W34+'รวม หนองบัวลำภู'!W34+'รวม นครพนม'!W34</f>
        <v>0</v>
      </c>
      <c r="X34" s="110">
        <f>+'รวม จ.บึงกาฬ'!X34+'รวม จังหวัดเลย'!X34+'รวม จังหวัดสกล'!X34+'รวม อุดรธานี'!X34+'รวม หนองคาย'!X34+'รวม หนองบัวลำภู'!X34+'รวม นครพนม'!X34</f>
        <v>2786600</v>
      </c>
      <c r="Y34" s="110">
        <f>+'รวม จ.บึงกาฬ'!Y34+'รวม จังหวัดเลย'!Y34+'รวม จังหวัดสกล'!Y34+'รวม อุดรธานี'!Y34+'รวม หนองคาย'!Y34+'รวม หนองบัวลำภู'!Y34+'รวม นครพนม'!Y34</f>
        <v>0</v>
      </c>
      <c r="Z34" s="110">
        <f>+'รวม จ.บึงกาฬ'!Z34+'รวม จังหวัดเลย'!Z34+'รวม จังหวัดสกล'!Z34+'รวม อุดรธานี'!Z34+'รวม หนองคาย'!Z34+'รวม หนองบัวลำภู'!Z34+'รวม นครพนม'!Z34</f>
        <v>2915429</v>
      </c>
      <c r="AA34" s="110">
        <f>+'รวม จ.บึงกาฬ'!AA34+'รวม จังหวัดเลย'!AA34+'รวม จังหวัดสกล'!AA34+'รวม อุดรธานี'!AA34+'รวม หนองคาย'!AA34+'รวม หนองบัวลำภู'!AA34+'รวม นครพนม'!AA34</f>
        <v>0</v>
      </c>
      <c r="AB34" s="110">
        <f>+'รวม จ.บึงกาฬ'!AB34+'รวม จังหวัดเลย'!AB34+'รวม จังหวัดสกล'!AB34+'รวม อุดรธานี'!AB34+'รวม หนองคาย'!AB34+'รวม หนองบัวลำภู'!AB34+'รวม นครพนม'!AB34</f>
        <v>3202700</v>
      </c>
      <c r="AC34" s="110">
        <f>+'รวม จ.บึงกาฬ'!AC34+'รวม จังหวัดเลย'!AC34+'รวม จังหวัดสกล'!AC34+'รวม อุดรธานี'!AC34+'รวม หนองคาย'!AC34+'รวม หนองบัวลำภู'!AC34+'รวม นครพนม'!AC34</f>
        <v>0</v>
      </c>
      <c r="AD34" s="110">
        <f t="shared" si="9"/>
        <v>127580067</v>
      </c>
      <c r="AE34" s="111">
        <f t="shared" si="10"/>
        <v>20.708531891140822</v>
      </c>
      <c r="AF34" s="110">
        <f t="shared" si="11"/>
        <v>488494832.32484865</v>
      </c>
      <c r="AG34" s="111">
        <f t="shared" si="12"/>
        <v>79.291468108859178</v>
      </c>
    </row>
    <row r="35" spans="2:33" ht="24" customHeight="1">
      <c r="B35" s="109"/>
      <c r="C35" s="109"/>
      <c r="D35" s="109" t="s">
        <v>46</v>
      </c>
      <c r="E35" s="110">
        <f>+'รวม จ.บึงกาฬ'!E35+'รวม จังหวัดเลย'!E35+'รวม จังหวัดสกล'!E35+'รวม อุดรธานี'!E35+'รวม หนองคาย'!E35+'รวม หนองบัวลำภู'!E35+'รวม นครพนม'!E35</f>
        <v>352794401.48000002</v>
      </c>
      <c r="F35" s="110" t="e">
        <f>+'รวม จ.บึงกาฬ'!F35+'รวม จังหวัดเลย'!F35+'รวม จังหวัดสกล'!F35+'รวม อุดรธานี'!F35+'รวม หนองคาย'!F35+'รวม หนองบัวลำภู'!F35+'รวม นครพนม'!F35</f>
        <v>#VALUE!</v>
      </c>
      <c r="G35" s="110" t="e">
        <f>+'รวม จ.บึงกาฬ'!G35+'รวม จังหวัดเลย'!G35+'รวม จังหวัดสกล'!G35+'รวม อุดรธานี'!G35+'รวม หนองคาย'!G35+'รวม หนองบัวลำภู'!G35+'รวม นครพนม'!G35</f>
        <v>#VALUE!</v>
      </c>
      <c r="H35" s="110" t="e">
        <f>+'รวม จ.บึงกาฬ'!H35+'รวม จังหวัดเลย'!H35+'รวม จังหวัดสกล'!H35+'รวม อุดรธานี'!H35+'รวม หนองคาย'!H35+'รวม หนองบัวลำภู'!H35+'รวม นครพนม'!H35</f>
        <v>#VALUE!</v>
      </c>
      <c r="I35" s="110">
        <f>+'รวม จ.บึงกาฬ'!I35+'รวม จังหวัดเลย'!I35+'รวม จังหวัดสกล'!I35+'รวม อุดรธานี'!I35+'รวม หนองคาย'!I35+'รวม หนองบัวลำภู'!I35+'รวม นครพนม'!I35</f>
        <v>0</v>
      </c>
      <c r="J35" s="110" t="e">
        <f>+'รวม จ.บึงกาฬ'!J35+'รวม จังหวัดเลย'!J35+'รวม จังหวัดสกล'!J35+'รวม อุดรธานี'!J35+'รวม หนองคาย'!J35+'รวม หนองบัวลำภู'!J35+'รวม นครพนม'!J35</f>
        <v>#VALUE!</v>
      </c>
      <c r="K35" s="110">
        <f>+'รวม จ.บึงกาฬ'!K35+'รวม จังหวัดเลย'!K35+'รวม จังหวัดสกล'!K35+'รวม อุดรธานี'!K35+'รวม หนองคาย'!K35+'รวม หนองบัวลำภู'!K35+'รวม นครพนม'!K35</f>
        <v>0</v>
      </c>
      <c r="L35" s="110" t="e">
        <f>+'รวม จ.บึงกาฬ'!L35+'รวม จังหวัดเลย'!L35+'รวม จังหวัดสกล'!L35+'รวม อุดรธานี'!L35+'รวม หนองคาย'!L35+'รวม หนองบัวลำภู'!L35+'รวม นครพนม'!L35</f>
        <v>#VALUE!</v>
      </c>
      <c r="M35" s="110">
        <f>+'รวม จ.บึงกาฬ'!M35+'รวม จังหวัดเลย'!M35+'รวม จังหวัดสกล'!M35+'รวม อุดรธานี'!M35+'รวม หนองคาย'!M35+'รวม หนองบัวลำภู'!M35+'รวม นครพนม'!M35</f>
        <v>0</v>
      </c>
      <c r="N35" s="110" t="e">
        <f>+'รวม จ.บึงกาฬ'!N35+'รวม จังหวัดเลย'!N35+'รวม จังหวัดสกล'!N35+'รวม อุดรธานี'!N35+'รวม หนองคาย'!N35+'รวม หนองบัวลำภู'!N35+'รวม นครพนม'!N35</f>
        <v>#VALUE!</v>
      </c>
      <c r="O35" s="110">
        <f>+'รวม จ.บึงกาฬ'!O35+'รวม จังหวัดเลย'!O35+'รวม จังหวัดสกล'!O35+'รวม อุดรธานี'!O35+'รวม หนองคาย'!O35+'รวม หนองบัวลำภู'!O35+'รวม นครพนม'!O35</f>
        <v>0</v>
      </c>
      <c r="P35" s="110" t="e">
        <f>+'รวม จ.บึงกาฬ'!P35+'รวม จังหวัดเลย'!P35+'รวม จังหวัดสกล'!P35+'รวม อุดรธานี'!P35+'รวม หนองคาย'!P35+'รวม หนองบัวลำภู'!P35+'รวม นครพนม'!P35</f>
        <v>#VALUE!</v>
      </c>
      <c r="Q35" s="110">
        <f>+'รวม จ.บึงกาฬ'!Q35+'รวม จังหวัดเลย'!Q35+'รวม จังหวัดสกล'!Q35+'รวม อุดรธานี'!Q35+'รวม หนองคาย'!Q35+'รวม หนองบัวลำภู'!Q35+'รวม นครพนม'!Q35</f>
        <v>0</v>
      </c>
      <c r="R35" s="110" t="e">
        <f>+'รวม จ.บึงกาฬ'!R35+'รวม จังหวัดเลย'!R35+'รวม จังหวัดสกล'!R35+'รวม อุดรธานี'!R35+'รวม หนองคาย'!R35+'รวม หนองบัวลำภู'!R35+'รวม นครพนม'!R35</f>
        <v>#VALUE!</v>
      </c>
      <c r="S35" s="110">
        <f>+'รวม จ.บึงกาฬ'!S35+'รวม จังหวัดเลย'!S35+'รวม จังหวัดสกล'!S35+'รวม อุดรธานี'!S35+'รวม หนองคาย'!S35+'รวม หนองบัวลำภู'!S35+'รวม นครพนม'!S35</f>
        <v>0</v>
      </c>
      <c r="T35" s="110" t="e">
        <f>+'รวม จ.บึงกาฬ'!T35+'รวม จังหวัดเลย'!T35+'รวม จังหวัดสกล'!T35+'รวม อุดรธานี'!T35+'รวม หนองคาย'!T35+'รวม หนองบัวลำภู'!T35+'รวม นครพนม'!T35</f>
        <v>#VALUE!</v>
      </c>
      <c r="U35" s="110">
        <f>+'รวม จ.บึงกาฬ'!U35+'รวม จังหวัดเลย'!U35+'รวม จังหวัดสกล'!U35+'รวม อุดรธานี'!U35+'รวม หนองคาย'!U35+'รวม หนองบัวลำภู'!U35+'รวม นครพนม'!U35</f>
        <v>0</v>
      </c>
      <c r="V35" s="110" t="e">
        <f>+'รวม จ.บึงกาฬ'!V35+'รวม จังหวัดเลย'!V35+'รวม จังหวัดสกล'!V35+'รวม อุดรธานี'!V35+'รวม หนองคาย'!V35+'รวม หนองบัวลำภู'!V35+'รวม นครพนม'!V35</f>
        <v>#VALUE!</v>
      </c>
      <c r="W35" s="110">
        <f>+'รวม จ.บึงกาฬ'!W35+'รวม จังหวัดเลย'!W35+'รวม จังหวัดสกล'!W35+'รวม อุดรธานี'!W35+'รวม หนองคาย'!W35+'รวม หนองบัวลำภู'!W35+'รวม นครพนม'!W35</f>
        <v>0</v>
      </c>
      <c r="X35" s="110" t="e">
        <f>+'รวม จ.บึงกาฬ'!X35+'รวม จังหวัดเลย'!X35+'รวม จังหวัดสกล'!X35+'รวม อุดรธานี'!X35+'รวม หนองคาย'!X35+'รวม หนองบัวลำภู'!X35+'รวม นครพนม'!X35</f>
        <v>#VALUE!</v>
      </c>
      <c r="Y35" s="110">
        <f>+'รวม จ.บึงกาฬ'!Y35+'รวม จังหวัดเลย'!Y35+'รวม จังหวัดสกล'!Y35+'รวม อุดรธานี'!Y35+'รวม หนองคาย'!Y35+'รวม หนองบัวลำภู'!Y35+'รวม นครพนม'!Y35</f>
        <v>0</v>
      </c>
      <c r="Z35" s="110" t="e">
        <f>+'รวม จ.บึงกาฬ'!Z35+'รวม จังหวัดเลย'!Z35+'รวม จังหวัดสกล'!Z35+'รวม อุดรธานี'!Z35+'รวม หนองคาย'!Z35+'รวม หนองบัวลำภู'!Z35+'รวม นครพนม'!Z35</f>
        <v>#VALUE!</v>
      </c>
      <c r="AA35" s="110">
        <f>+'รวม จ.บึงกาฬ'!AA35+'รวม จังหวัดเลย'!AA35+'รวม จังหวัดสกล'!AA35+'รวม อุดรธานี'!AA35+'รวม หนองคาย'!AA35+'รวม หนองบัวลำภู'!AA35+'รวม นครพนม'!AA35</f>
        <v>0</v>
      </c>
      <c r="AB35" s="110" t="e">
        <f>+'รวม จ.บึงกาฬ'!AB35+'รวม จังหวัดเลย'!AB35+'รวม จังหวัดสกล'!AB35+'รวม อุดรธานี'!AB35+'รวม หนองคาย'!AB35+'รวม หนองบัวลำภู'!AB35+'รวม นครพนม'!AB35</f>
        <v>#VALUE!</v>
      </c>
      <c r="AC35" s="110">
        <f>+'รวม จ.บึงกาฬ'!AC35+'รวม จังหวัดเลย'!AC35+'รวม จังหวัดสกล'!AC35+'รวม อุดรธานี'!AC35+'รวม หนองคาย'!AC35+'รวม หนองบัวลำภู'!AC35+'รวม นครพนม'!AC35</f>
        <v>0</v>
      </c>
      <c r="AD35" s="110" t="e">
        <f t="shared" si="9"/>
        <v>#VALUE!</v>
      </c>
      <c r="AE35" s="111" t="e">
        <f t="shared" si="10"/>
        <v>#VALUE!</v>
      </c>
      <c r="AF35" s="110" t="e">
        <f t="shared" si="11"/>
        <v>#VALUE!</v>
      </c>
      <c r="AG35" s="111" t="e">
        <f t="shared" si="12"/>
        <v>#VALUE!</v>
      </c>
    </row>
    <row r="36" spans="2:33" ht="24" customHeight="1">
      <c r="B36" s="109"/>
      <c r="C36" s="109"/>
      <c r="D36" s="109" t="s">
        <v>48</v>
      </c>
      <c r="E36" s="110">
        <f>+'รวม จ.บึงกาฬ'!E36+'รวม จังหวัดเลย'!E36+'รวม จังหวัดสกล'!E36+'รวม อุดรธานี'!E36+'รวม หนองคาย'!E36+'รวม หนองบัวลำภู'!E36+'รวม นครพนม'!E36</f>
        <v>33391673.68272727</v>
      </c>
      <c r="F36" s="110">
        <f>+'รวม จ.บึงกาฬ'!F36+'รวม จังหวัดเลย'!F36+'รวม จังหวัดสกล'!F36+'รวม อุดรธานี'!F36+'รวม หนองคาย'!F36+'รวม หนองบัวลำภู'!F36+'รวม นครพนม'!F36</f>
        <v>2978557.92</v>
      </c>
      <c r="G36" s="110">
        <f>+'รวม จ.บึงกาฬ'!G36+'รวม จังหวัดเลย'!G36+'รวม จังหวัดสกล'!G36+'รวม อุดรธานี'!G36+'รวม หนองคาย'!G36+'รวม หนองบัวลำภู'!G36+'รวม นครพนม'!G36</f>
        <v>1301207.8799999999</v>
      </c>
      <c r="H36" s="110">
        <f>+'รวม จ.บึงกาฬ'!H36+'รวม จังหวัดเลย'!H36+'รวม จังหวัดสกล'!H36+'รวม อุดรธานี'!H36+'รวม หนองคาย'!H36+'รวม หนองบัวลำภู'!H36+'รวม นครพนม'!H36</f>
        <v>76000</v>
      </c>
      <c r="I36" s="110">
        <f>+'รวม จ.บึงกาฬ'!I36+'รวม จังหวัดเลย'!I36+'รวม จังหวัดสกล'!I36+'รวม อุดรธานี'!I36+'รวม หนองคาย'!I36+'รวม หนองบัวลำภู'!I36+'รวม นครพนม'!I36</f>
        <v>0</v>
      </c>
      <c r="J36" s="110">
        <f>+'รวม จ.บึงกาฬ'!J36+'รวม จังหวัดเลย'!J36+'รวม จังหวัดสกล'!J36+'รวม อุดรธานี'!J36+'รวม หนองคาย'!J36+'รวม หนองบัวลำภู'!J36+'รวม นครพนม'!J36</f>
        <v>67000</v>
      </c>
      <c r="K36" s="110">
        <f>+'รวม จ.บึงกาฬ'!K36+'รวม จังหวัดเลย'!K36+'รวม จังหวัดสกล'!K36+'รวม อุดรธานี'!K36+'รวม หนองคาย'!K36+'รวม หนองบัวลำภู'!K36+'รวม นครพนม'!K36</f>
        <v>0</v>
      </c>
      <c r="L36" s="110">
        <f>+'รวม จ.บึงกาฬ'!L36+'รวม จังหวัดเลย'!L36+'รวม จังหวัดสกล'!L36+'รวม อุดรธานี'!L36+'รวม หนองคาย'!L36+'รวม หนองบัวลำภู'!L36+'รวม นครพนม'!L36</f>
        <v>65951.7</v>
      </c>
      <c r="M36" s="110">
        <f>+'รวม จ.บึงกาฬ'!M36+'รวม จังหวัดเลย'!M36+'รวม จังหวัดสกล'!M36+'รวม อุดรธานี'!M36+'รวม หนองคาย'!M36+'รวม หนองบัวลำภู'!M36+'รวม นครพนม'!M36</f>
        <v>0</v>
      </c>
      <c r="N36" s="110">
        <f>+'รวม จ.บึงกาฬ'!N36+'รวม จังหวัดเลย'!N36+'รวม จังหวัดสกล'!N36+'รวม อุดรธานี'!N36+'รวม หนองคาย'!N36+'รวม หนองบัวลำภู'!N36+'รวม นครพนม'!N36</f>
        <v>67071.92</v>
      </c>
      <c r="O36" s="110">
        <f>+'รวม จ.บึงกาฬ'!O36+'รวม จังหวัดเลย'!O36+'รวม จังหวัดสกล'!O36+'รวม อุดรธานี'!O36+'รวม หนองคาย'!O36+'รวม หนองบัวลำภู'!O36+'รวม นครพนม'!O36</f>
        <v>0</v>
      </c>
      <c r="P36" s="110">
        <f>+'รวม จ.บึงกาฬ'!P36+'รวม จังหวัดเลย'!P36+'รวม จังหวัดสกล'!P36+'รวม อุดรธานี'!P36+'รวม หนองคาย'!P36+'รวม หนองบัวลำภู'!P36+'รวม นครพนม'!P36</f>
        <v>65500</v>
      </c>
      <c r="Q36" s="110">
        <f>+'รวม จ.บึงกาฬ'!Q36+'รวม จังหวัดเลย'!Q36+'รวม จังหวัดสกล'!Q36+'รวม อุดรธานี'!Q36+'รวม หนองคาย'!Q36+'รวม หนองบัวลำภู'!Q36+'รวม นครพนม'!Q36</f>
        <v>0</v>
      </c>
      <c r="R36" s="110">
        <f>+'รวม จ.บึงกาฬ'!R36+'รวม จังหวัดเลย'!R36+'รวม จังหวัดสกล'!R36+'รวม อุดรธานี'!R36+'รวม หนองคาย'!R36+'รวม หนองบัวลำภู'!R36+'รวม นครพนม'!R36</f>
        <v>60300</v>
      </c>
      <c r="S36" s="110">
        <f>+'รวม จ.บึงกาฬ'!S36+'รวม จังหวัดเลย'!S36+'รวม จังหวัดสกล'!S36+'รวม อุดรธานี'!S36+'รวม หนองคาย'!S36+'รวม หนองบัวลำภู'!S36+'รวม นครพนม'!S36</f>
        <v>0</v>
      </c>
      <c r="T36" s="110">
        <f>+'รวม จ.บึงกาฬ'!T36+'รวม จังหวัดเลย'!T36+'รวม จังหวัดสกล'!T36+'รวม อุดรธานี'!T36+'รวม หนองคาย'!T36+'รวม หนองบัวลำภู'!T36+'รวม นครพนม'!T36</f>
        <v>64661.3</v>
      </c>
      <c r="U36" s="110">
        <f>+'รวม จ.บึงกาฬ'!U36+'รวม จังหวัดเลย'!U36+'รวม จังหวัดสกล'!U36+'รวม อุดรธานี'!U36+'รวม หนองคาย'!U36+'รวม หนองบัวลำภู'!U36+'รวม นครพนม'!U36</f>
        <v>0</v>
      </c>
      <c r="V36" s="110">
        <f>+'รวม จ.บึงกาฬ'!V36+'รวม จังหวัดเลย'!V36+'รวม จังหวัดสกล'!V36+'รวม อุดรธานี'!V36+'รวม หนองคาย'!V36+'รวม หนองบัวลำภู'!V36+'รวม นครพนม'!V36</f>
        <v>64250</v>
      </c>
      <c r="W36" s="110">
        <f>+'รวม จ.บึงกาฬ'!W36+'รวม จังหวัดเลย'!W36+'รวม จังหวัดสกล'!W36+'รวม อุดรธานี'!W36+'รวม หนองคาย'!W36+'รวม หนองบัวลำภู'!W36+'รวม นครพนม'!W36</f>
        <v>0</v>
      </c>
      <c r="X36" s="110">
        <f>+'รวม จ.บึงกาฬ'!X36+'รวม จังหวัดเลย'!X36+'รวม จังหวัดสกล'!X36+'รวม อุดรธานี'!X36+'รวม หนองคาย'!X36+'รวม หนองบัวลำภู'!X36+'รวม นครพนม'!X36</f>
        <v>62500</v>
      </c>
      <c r="Y36" s="110">
        <f>+'รวม จ.บึงกาฬ'!Y36+'รวม จังหวัดเลย'!Y36+'รวม จังหวัดสกล'!Y36+'รวม อุดรธานี'!Y36+'รวม หนองคาย'!Y36+'รวม หนองบัวลำภู'!Y36+'รวม นครพนม'!Y36</f>
        <v>0</v>
      </c>
      <c r="Z36" s="110">
        <f>+'รวม จ.บึงกาฬ'!Z36+'รวม จังหวัดเลย'!Z36+'รวม จังหวัดสกล'!Z36+'รวม อุดรธานี'!Z36+'รวม หนองคาย'!Z36+'รวม หนองบัวลำภู'!Z36+'รวม นครพนม'!Z36</f>
        <v>77700</v>
      </c>
      <c r="AA36" s="110">
        <f>+'รวม จ.บึงกาฬ'!AA36+'รวม จังหวัดเลย'!AA36+'รวม จังหวัดสกล'!AA36+'รวม อุดรธานี'!AA36+'รวม หนองคาย'!AA36+'รวม หนองบัวลำภู'!AA36+'รวม นครพนม'!AA36</f>
        <v>0</v>
      </c>
      <c r="AB36" s="110">
        <f>+'รวม จ.บึงกาฬ'!AB36+'รวม จังหวัดเลย'!AB36+'รวม จังหวัดสกล'!AB36+'รวม อุดรธานี'!AB36+'รวม หนองคาย'!AB36+'รวม หนองบัวลำภู'!AB36+'รวม นครพนม'!AB36</f>
        <v>75450</v>
      </c>
      <c r="AC36" s="110">
        <f>+'รวม จ.บึงกาฬ'!AC36+'รวม จังหวัดเลย'!AC36+'รวม จังหวัดสกล'!AC36+'รวม อุดรธานี'!AC36+'รวม หนองคาย'!AC36+'รวม หนองบัวลำภู'!AC36+'รวม นครพนม'!AC36</f>
        <v>0</v>
      </c>
      <c r="AD36" s="110">
        <f t="shared" si="9"/>
        <v>5026150.72</v>
      </c>
      <c r="AE36" s="111">
        <f t="shared" si="10"/>
        <v>15.052107803149472</v>
      </c>
      <c r="AF36" s="110">
        <f t="shared" si="11"/>
        <v>28365522.962727271</v>
      </c>
      <c r="AG36" s="111">
        <f t="shared" si="12"/>
        <v>84.947892196850532</v>
      </c>
    </row>
    <row r="37" spans="2:33" ht="24" customHeight="1">
      <c r="B37" s="109"/>
      <c r="C37" s="109"/>
      <c r="D37" s="109" t="s">
        <v>50</v>
      </c>
      <c r="E37" s="110">
        <f>+'รวม จ.บึงกาฬ'!E37+'รวม จังหวัดเลย'!E37+'รวม จังหวัดสกล'!E37+'รวม อุดรธานี'!E37+'รวม หนองคาย'!E37+'รวม หนองบัวลำภู'!E37+'รวม นครพนม'!E37</f>
        <v>2082574980.2088091</v>
      </c>
      <c r="F37" s="110">
        <f>+'รวม จ.บึงกาฬ'!F37+'รวม จังหวัดเลย'!F37+'รวม จังหวัดสกล'!F37+'รวม อุดรธานี'!F37+'รวม หนองคาย'!F37+'รวม หนองบัวลำภู'!F37+'รวม นครพนม'!F37</f>
        <v>139017618.07000002</v>
      </c>
      <c r="G37" s="110">
        <f>+'รวม จ.บึงกาฬ'!G37+'รวม จังหวัดเลย'!G37+'รวม จังหวัดสกล'!G37+'รวม อุดรธานี'!G37+'รวม หนองคาย'!G37+'รวม หนองบัวลำภู'!G37+'รวม นครพนม'!G37</f>
        <v>64653624.259999998</v>
      </c>
      <c r="H37" s="110">
        <f>+'รวม จ.บึงกาฬ'!H37+'รวม จังหวัดเลย'!H37+'รวม จังหวัดสกล'!H37+'รวม อุดรธานี'!H37+'รวม หนองคาย'!H37+'รวม หนองบัวลำภู'!H37+'รวม นครพนม'!H37</f>
        <v>4633477.1400000006</v>
      </c>
      <c r="I37" s="110">
        <f>+'รวม จ.บึงกาฬ'!I37+'รวม จังหวัดเลย'!I37+'รวม จังหวัดสกล'!I37+'รวม อุดรธานี'!I37+'รวม หนองคาย'!I37+'รวม หนองบัวลำภู'!I37+'รวม นครพนม'!I37</f>
        <v>0</v>
      </c>
      <c r="J37" s="110">
        <f>+'รวม จ.บึงกาฬ'!J37+'รวม จังหวัดเลย'!J37+'รวม จังหวัดสกล'!J37+'รวม อุดรธานี'!J37+'รวม หนองคาย'!J37+'รวม หนองบัวลำภู'!J37+'รวม นครพนม'!J37</f>
        <v>3724819.05</v>
      </c>
      <c r="K37" s="110">
        <f>+'รวม จ.บึงกาฬ'!K37+'รวม จังหวัดเลย'!K37+'รวม จังหวัดสกล'!K37+'รวม อุดรธานี'!K37+'รวม หนองคาย'!K37+'รวม หนองบัวลำภู'!K37+'รวม นครพนม'!K37</f>
        <v>0</v>
      </c>
      <c r="L37" s="110">
        <f>+'รวม จ.บึงกาฬ'!L37+'รวม จังหวัดเลย'!L37+'รวม จังหวัดสกล'!L37+'รวม อุดรธานี'!L37+'รวม หนองคาย'!L37+'รวม หนองบัวลำภู'!L37+'รวม นครพนม'!L37</f>
        <v>4877513.9399999995</v>
      </c>
      <c r="M37" s="110">
        <f>+'รวม จ.บึงกาฬ'!M37+'รวม จังหวัดเลย'!M37+'รวม จังหวัดสกล'!M37+'รวม อุดรธานี'!M37+'รวม หนองคาย'!M37+'รวม หนองบัวลำภู'!M37+'รวม นครพนม'!M37</f>
        <v>0</v>
      </c>
      <c r="N37" s="110">
        <f>+'รวม จ.บึงกาฬ'!N37+'รวม จังหวัดเลย'!N37+'รวม จังหวัดสกล'!N37+'รวม อุดรธานี'!N37+'รวม หนองคาย'!N37+'รวม หนองบัวลำภู'!N37+'รวม นครพนม'!N37</f>
        <v>4828593.7300000004</v>
      </c>
      <c r="O37" s="110">
        <f>+'รวม จ.บึงกาฬ'!O37+'รวม จังหวัดเลย'!O37+'รวม จังหวัดสกล'!O37+'รวม อุดรธานี'!O37+'รวม หนองคาย'!O37+'รวม หนองบัวลำภู'!O37+'รวม นครพนม'!O37</f>
        <v>0</v>
      </c>
      <c r="P37" s="110">
        <f>+'รวม จ.บึงกาฬ'!P37+'รวม จังหวัดเลย'!P37+'รวม จังหวัดสกล'!P37+'รวม อุดรธานี'!P37+'รวม หนองคาย'!P37+'รวม หนองบัวลำภู'!P37+'รวม นครพนม'!P37</f>
        <v>4041434.57</v>
      </c>
      <c r="Q37" s="110">
        <f>+'รวม จ.บึงกาฬ'!Q37+'รวม จังหวัดเลย'!Q37+'รวม จังหวัดสกล'!Q37+'รวม อุดรธานี'!Q37+'รวม หนองคาย'!Q37+'รวม หนองบัวลำภู'!Q37+'รวม นครพนม'!Q37</f>
        <v>0</v>
      </c>
      <c r="R37" s="110">
        <f>+'รวม จ.บึงกาฬ'!R37+'รวม จังหวัดเลย'!R37+'รวม จังหวัดสกล'!R37+'รวม อุดรธานี'!R37+'รวม หนองคาย'!R37+'รวม หนองบัวลำภู'!R37+'รวม นครพนม'!R37</f>
        <v>4100505.39</v>
      </c>
      <c r="S37" s="110">
        <f>+'รวม จ.บึงกาฬ'!S37+'รวม จังหวัดเลย'!S37+'รวม จังหวัดสกล'!S37+'รวม อุดรธานี'!S37+'รวม หนองคาย'!S37+'รวม หนองบัวลำภู'!S37+'รวม นครพนม'!S37</f>
        <v>0</v>
      </c>
      <c r="T37" s="110">
        <f>+'รวม จ.บึงกาฬ'!T37+'รวม จังหวัดเลย'!T37+'รวม จังหวัดสกล'!T37+'รวม อุดรธานี'!T37+'รวม หนองคาย'!T37+'รวม หนองบัวลำภู'!T37+'รวม นครพนม'!T37</f>
        <v>4543335.07</v>
      </c>
      <c r="U37" s="110">
        <f>+'รวม จ.บึงกาฬ'!U37+'รวม จังหวัดเลย'!U37+'รวม จังหวัดสกล'!U37+'รวม อุดรธานี'!U37+'รวม หนองคาย'!U37+'รวม หนองบัวลำภู'!U37+'รวม นครพนม'!U37</f>
        <v>0</v>
      </c>
      <c r="V37" s="110">
        <f>+'รวม จ.บึงกาฬ'!V37+'รวม จังหวัดเลย'!V37+'รวม จังหวัดสกล'!V37+'รวม อุดรธานี'!V37+'รวม หนองคาย'!V37+'รวม หนองบัวลำภู'!V37+'รวม นครพนม'!V37</f>
        <v>4923364.9800000004</v>
      </c>
      <c r="W37" s="110">
        <f>+'รวม จ.บึงกาฬ'!W37+'รวม จังหวัดเลย'!W37+'รวม จังหวัดสกล'!W37+'รวม อุดรธานี'!W37+'รวม หนองคาย'!W37+'รวม หนองบัวลำภู'!W37+'รวม นครพนม'!W37</f>
        <v>0</v>
      </c>
      <c r="X37" s="110">
        <f>+'รวม จ.บึงกาฬ'!X37+'รวม จังหวัดเลย'!X37+'รวม จังหวัดสกล'!X37+'รวม อุดรธานี'!X37+'รวม หนองคาย'!X37+'รวม หนองบัวลำภู'!X37+'รวม นครพนม'!X37</f>
        <v>4255641.2300000004</v>
      </c>
      <c r="Y37" s="110">
        <f>+'รวม จ.บึงกาฬ'!Y37+'รวม จังหวัดเลย'!Y37+'รวม จังหวัดสกล'!Y37+'รวม อุดรธานี'!Y37+'รวม หนองคาย'!Y37+'รวม หนองบัวลำภู'!Y37+'รวม นครพนม'!Y37</f>
        <v>0</v>
      </c>
      <c r="Z37" s="110">
        <f>+'รวม จ.บึงกาฬ'!Z37+'รวม จังหวัดเลย'!Z37+'รวม จังหวัดสกล'!Z37+'รวม อุดรธานี'!Z37+'รวม หนองคาย'!Z37+'รวม หนองบัวลำภู'!Z37+'รวม นครพนม'!Z37</f>
        <v>4429948.7300000004</v>
      </c>
      <c r="AA37" s="110">
        <f>+'รวม จ.บึงกาฬ'!AA37+'รวม จังหวัดเลย'!AA37+'รวม จังหวัดสกล'!AA37+'รวม อุดรธานี'!AA37+'รวม หนองคาย'!AA37+'รวม หนองบัวลำภู'!AA37+'รวม นครพนม'!AA37</f>
        <v>0</v>
      </c>
      <c r="AB37" s="110">
        <f>+'รวม จ.บึงกาฬ'!AB37+'รวม จังหวัดเลย'!AB37+'รวม จังหวัดสกล'!AB37+'รวม อุดรธานี'!AB37+'รวม หนองคาย'!AB37+'รวม หนองบัวลำภู'!AB37+'รวม นครพนม'!AB37</f>
        <v>4737288.7300000004</v>
      </c>
      <c r="AC37" s="110">
        <f>+'รวม จ.บึงกาฬ'!AC37+'รวม จังหวัดเลย'!AC37+'รวม จังหวัดสกล'!AC37+'รวม อุดรธานี'!AC37+'รวม หนองคาย'!AC37+'รวม หนองบัวลำภู'!AC37+'รวม นครพนม'!AC37</f>
        <v>0</v>
      </c>
      <c r="AD37" s="110">
        <f t="shared" si="9"/>
        <v>252767164.88999996</v>
      </c>
      <c r="AE37" s="111">
        <f t="shared" si="10"/>
        <v>12.137241986103968</v>
      </c>
      <c r="AF37" s="110">
        <f t="shared" si="11"/>
        <v>1829807815.3188093</v>
      </c>
      <c r="AG37" s="111">
        <f t="shared" si="12"/>
        <v>87.862758013896041</v>
      </c>
    </row>
    <row r="38" spans="2:33" ht="24" customHeight="1">
      <c r="B38" s="109"/>
      <c r="C38" s="109"/>
      <c r="D38" s="109" t="s">
        <v>52</v>
      </c>
      <c r="E38" s="110">
        <f>+'รวม จ.บึงกาฬ'!E38+'รวม จังหวัดเลย'!E38+'รวม จังหวัดสกล'!E38+'รวม อุดรธานี'!E38+'รวม หนองคาย'!E38+'รวม หนองบัวลำภู'!E38+'รวม นครพนม'!E38</f>
        <v>103988343.64</v>
      </c>
      <c r="F38" s="110" t="e">
        <f>+'รวม จ.บึงกาฬ'!F38+'รวม จังหวัดเลย'!F38+'รวม จังหวัดสกล'!F38+'รวม อุดรธานี'!F38+'รวม หนองคาย'!F38+'รวม หนองบัวลำภู'!F38+'รวม นครพนม'!F38</f>
        <v>#VALUE!</v>
      </c>
      <c r="G38" s="110" t="e">
        <f>+'รวม จ.บึงกาฬ'!G38+'รวม จังหวัดเลย'!G38+'รวม จังหวัดสกล'!G38+'รวม อุดรธานี'!G38+'รวม หนองคาย'!G38+'รวม หนองบัวลำภู'!G38+'รวม นครพนม'!G38</f>
        <v>#VALUE!</v>
      </c>
      <c r="H38" s="110">
        <f>+'รวม จ.บึงกาฬ'!H38+'รวม จังหวัดเลย'!H38+'รวม จังหวัดสกล'!H38+'รวม อุดรธานี'!H38+'รวม หนองคาย'!H38+'รวม หนองบัวลำภู'!H38+'รวม นครพนม'!H38</f>
        <v>1083055.5</v>
      </c>
      <c r="I38" s="110">
        <f>+'รวม จ.บึงกาฬ'!I38+'รวม จังหวัดเลย'!I38+'รวม จังหวัดสกล'!I38+'รวม อุดรธานี'!I38+'รวม หนองคาย'!I38+'รวม หนองบัวลำภู'!I38+'รวม นครพนม'!I38</f>
        <v>0</v>
      </c>
      <c r="J38" s="110">
        <f>+'รวม จ.บึงกาฬ'!J38+'รวม จังหวัดเลย'!J38+'รวม จังหวัดสกล'!J38+'รวม อุดรธานี'!J38+'รวม หนองคาย'!J38+'รวม หนองบัวลำภู'!J38+'รวม นครพนม'!J38</f>
        <v>1151925.75</v>
      </c>
      <c r="K38" s="110">
        <f>+'รวม จ.บึงกาฬ'!K38+'รวม จังหวัดเลย'!K38+'รวม จังหวัดสกล'!K38+'รวม อุดรธานี'!K38+'รวม หนองคาย'!K38+'รวม หนองบัวลำภู'!K38+'รวม นครพนม'!K38</f>
        <v>0</v>
      </c>
      <c r="L38" s="110">
        <f>+'รวม จ.บึงกาฬ'!L38+'รวม จังหวัดเลย'!L38+'รวม จังหวัดสกล'!L38+'รวม อุดรธานี'!L38+'รวม หนองคาย'!L38+'รวม หนองบัวลำภู'!L38+'รวม นครพนม'!L38</f>
        <v>1713844</v>
      </c>
      <c r="M38" s="110">
        <f>+'รวม จ.บึงกาฬ'!M38+'รวม จังหวัดเลย'!M38+'รวม จังหวัดสกล'!M38+'รวม อุดรธานี'!M38+'รวม หนองคาย'!M38+'รวม หนองบัวลำภู'!M38+'รวม นครพนม'!M38</f>
        <v>0</v>
      </c>
      <c r="N38" s="110">
        <f>+'รวม จ.บึงกาฬ'!N38+'รวม จังหวัดเลย'!N38+'รวม จังหวัดสกล'!N38+'รวม อุดรธานี'!N38+'รวม หนองคาย'!N38+'รวม หนองบัวลำภู'!N38+'รวม นครพนม'!N38</f>
        <v>1555111.25</v>
      </c>
      <c r="O38" s="110">
        <f>+'รวม จ.บึงกาฬ'!O38+'รวม จังหวัดเลย'!O38+'รวม จังหวัดสกล'!O38+'รวม อุดรธานี'!O38+'รวม หนองคาย'!O38+'รวม หนองบัวลำภู'!O38+'รวม นครพนม'!O38</f>
        <v>0</v>
      </c>
      <c r="P38" s="110">
        <f>+'รวม จ.บึงกาฬ'!P38+'รวม จังหวัดเลย'!P38+'รวม จังหวัดสกล'!P38+'รวม อุดรธานี'!P38+'รวม หนองคาย'!P38+'รวม หนองบัวลำภู'!P38+'รวม นครพนม'!P38</f>
        <v>1077848.75</v>
      </c>
      <c r="Q38" s="110">
        <f>+'รวม จ.บึงกาฬ'!Q38+'รวม จังหวัดเลย'!Q38+'รวม จังหวัดสกล'!Q38+'รวม อุดรธานี'!Q38+'รวม หนองคาย'!Q38+'รวม หนองบัวลำภู'!Q38+'รวม นครพนม'!Q38</f>
        <v>0</v>
      </c>
      <c r="R38" s="110">
        <f>+'รวม จ.บึงกาฬ'!R38+'รวม จังหวัดเลย'!R38+'รวม จังหวัดสกล'!R38+'รวม อุดรธานี'!R38+'รวม หนองคาย'!R38+'รวม หนองบัวลำภู'!R38+'รวม นครพนม'!R38</f>
        <v>1327656.25</v>
      </c>
      <c r="S38" s="110">
        <f>+'รวม จ.บึงกาฬ'!S38+'รวม จังหวัดเลย'!S38+'รวม จังหวัดสกล'!S38+'รวม อุดรธานี'!S38+'รวม หนองคาย'!S38+'รวม หนองบัวลำภู'!S38+'รวม นครพนม'!S38</f>
        <v>0</v>
      </c>
      <c r="T38" s="110">
        <f>+'รวม จ.บึงกาฬ'!T38+'รวม จังหวัดเลย'!T38+'รวม จังหวัดสกล'!T38+'รวม อุดรธานี'!T38+'รวม หนองคาย'!T38+'รวม หนองบัวลำภู'!T38+'รวม นครพนม'!T38</f>
        <v>1213835</v>
      </c>
      <c r="U38" s="110">
        <f>+'รวม จ.บึงกาฬ'!U38+'รวม จังหวัดเลย'!U38+'รวม จังหวัดสกล'!U38+'รวม อุดรธานี'!U38+'รวม หนองคาย'!U38+'รวม หนองบัวลำภู'!U38+'รวม นครพนม'!U38</f>
        <v>0</v>
      </c>
      <c r="V38" s="110">
        <f>+'รวม จ.บึงกาฬ'!V38+'รวม จังหวัดเลย'!V38+'รวม จังหวัดสกล'!V38+'รวม อุดรธานี'!V38+'รวม หนองคาย'!V38+'รวม หนองบัวลำภู'!V38+'รวม นครพนม'!V38</f>
        <v>1872528.75</v>
      </c>
      <c r="W38" s="110">
        <f>+'รวม จ.บึงกาฬ'!W38+'รวม จังหวัดเลย'!W38+'รวม จังหวัดสกล'!W38+'รวม อุดรธานี'!W38+'รวม หนองคาย'!W38+'รวม หนองบัวลำภู'!W38+'รวม นครพนม'!W38</f>
        <v>0</v>
      </c>
      <c r="X38" s="110">
        <f>+'รวม จ.บึงกาฬ'!X38+'รวม จังหวัดเลย'!X38+'รวม จังหวัดสกล'!X38+'รวม อุดรธานี'!X38+'รวม หนองคาย'!X38+'รวม หนองบัวลำภู'!X38+'รวม นครพนม'!X38</f>
        <v>1322858.75</v>
      </c>
      <c r="Y38" s="110">
        <f>+'รวม จ.บึงกาฬ'!Y38+'รวม จังหวัดเลย'!Y38+'รวม จังหวัดสกล'!Y38+'รวม อุดรธานี'!Y38+'รวม หนองคาย'!Y38+'รวม หนองบัวลำภู'!Y38+'รวม นครพนม'!Y38</f>
        <v>0</v>
      </c>
      <c r="Z38" s="110">
        <f>+'รวม จ.บึงกาฬ'!Z38+'รวม จังหวัดเลย'!Z38+'รวม จังหวัดสกล'!Z38+'รวม อุดรธานี'!Z38+'รวม หนองคาย'!Z38+'รวม หนองบัวลำภู'!Z38+'รวม นครพนม'!Z38</f>
        <v>1311892.5</v>
      </c>
      <c r="AA38" s="110">
        <f>+'รวม จ.บึงกาฬ'!AA38+'รวม จังหวัดเลย'!AA38+'รวม จังหวัดสกล'!AA38+'รวม อุดรธานี'!AA38+'รวม หนองคาย'!AA38+'รวม หนองบัวลำภู'!AA38+'รวม นครพนม'!AA38</f>
        <v>0</v>
      </c>
      <c r="AB38" s="110">
        <f>+'รวม จ.บึงกาฬ'!AB38+'รวม จังหวัดเลย'!AB38+'รวม จังหวัดสกล'!AB38+'รวม อุดรธานี'!AB38+'รวม หนองคาย'!AB38+'รวม หนองบัวลำภู'!AB38+'รวม นครพนม'!AB38</f>
        <v>1497505</v>
      </c>
      <c r="AC38" s="110">
        <f>+'รวม จ.บึงกาฬ'!AC38+'รวม จังหวัดเลย'!AC38+'รวม จังหวัดสกล'!AC38+'รวม อุดรธานี'!AC38+'รวม หนองคาย'!AC38+'รวม หนองบัวลำภู'!AC38+'รวม นครพนม'!AC38</f>
        <v>0</v>
      </c>
      <c r="AD38" s="110" t="e">
        <f t="shared" si="9"/>
        <v>#VALUE!</v>
      </c>
      <c r="AE38" s="111" t="e">
        <f t="shared" si="10"/>
        <v>#VALUE!</v>
      </c>
      <c r="AF38" s="110" t="e">
        <f t="shared" si="11"/>
        <v>#VALUE!</v>
      </c>
      <c r="AG38" s="111" t="e">
        <f t="shared" si="12"/>
        <v>#VALUE!</v>
      </c>
    </row>
    <row r="39" spans="2:33" ht="24" customHeight="1">
      <c r="B39" s="109"/>
      <c r="C39" s="109"/>
      <c r="D39" s="109" t="s">
        <v>125</v>
      </c>
      <c r="E39" s="110">
        <f>+'รวม จ.บึงกาฬ'!E39+'รวม จังหวัดเลย'!E39+'รวม จังหวัดสกล'!E39+'รวม อุดรธานี'!E39+'รวม หนองคาย'!E39+'รวม หนองบัวลำภู'!E39+'รวม นครพนม'!E39</f>
        <v>40857048.860909089</v>
      </c>
      <c r="F39" s="110">
        <f>+'รวม จ.บึงกาฬ'!F39+'รวม จังหวัดเลย'!F39+'รวม จังหวัดสกล'!F39+'รวม อุดรธานี'!F39+'รวม หนองคาย'!F39+'รวม หนองบัวลำภู'!F39+'รวม นครพนม'!F39</f>
        <v>5322366.25</v>
      </c>
      <c r="G39" s="110" t="e">
        <f>+'รวม จ.บึงกาฬ'!G39+'รวม จังหวัดเลย'!G39+'รวม จังหวัดสกล'!G39+'รวม อุดรธานี'!G39+'รวม หนองคาย'!G39+'รวม หนองบัวลำภู'!G39+'รวม นครพนม'!G39</f>
        <v>#VALUE!</v>
      </c>
      <c r="H39" s="110">
        <f>+'รวม จ.บึงกาฬ'!H39+'รวม จังหวัดเลย'!H39+'รวม จังหวัดสกล'!H39+'รวม อุดรธานี'!H39+'รวม หนองคาย'!H39+'รวม หนองบัวลำภู'!H39+'รวม นครพนม'!H39</f>
        <v>90172.5</v>
      </c>
      <c r="I39" s="110">
        <f>+'รวม จ.บึงกาฬ'!I39+'รวม จังหวัดเลย'!I39+'รวม จังหวัดสกล'!I39+'รวม อุดรธานี'!I39+'รวม หนองคาย'!I39+'รวม หนองบัวลำภู'!I39+'รวม นครพนม'!I39</f>
        <v>21902</v>
      </c>
      <c r="J39" s="110">
        <f>+'รวม จ.บึงกาฬ'!J39+'รวม จังหวัดเลย'!J39+'รวม จังหวัดสกล'!J39+'รวม อุดรธานี'!J39+'รวม หนองคาย'!J39+'รวม หนองบัวลำภู'!J39+'รวม นครพนม'!J39</f>
        <v>86025</v>
      </c>
      <c r="K39" s="110">
        <f>+'รวม จ.บึงกาฬ'!K39+'รวม จังหวัดเลย'!K39+'รวม จังหวัดสกล'!K39+'รวม อุดรธานี'!K39+'รวม หนองคาย'!K39+'รวม หนองบัวลำภู'!K39+'รวม นครพนม'!K39</f>
        <v>0</v>
      </c>
      <c r="L39" s="110">
        <f>+'รวม จ.บึงกาฬ'!L39+'รวม จังหวัดเลย'!L39+'รวม จังหวัดสกล'!L39+'รวม อุดรธานี'!L39+'รวม หนองคาย'!L39+'รวม หนองบัวลำภู'!L39+'รวม นครพนม'!L39</f>
        <v>108282.5</v>
      </c>
      <c r="M39" s="110">
        <f>+'รวม จ.บึงกาฬ'!M39+'รวม จังหวัดเลย'!M39+'รวม จังหวัดสกล'!M39+'รวม อุดรธานี'!M39+'รวม หนองคาย'!M39+'รวม หนองบัวลำภู'!M39+'รวม นครพนม'!M39</f>
        <v>0</v>
      </c>
      <c r="N39" s="110">
        <f>+'รวม จ.บึงกาฬ'!N39+'รวม จังหวัดเลย'!N39+'รวม จังหวัดสกล'!N39+'รวม อุดรธานี'!N39+'รวม หนองคาย'!N39+'รวม หนองบัวลำภู'!N39+'รวม นครพนม'!N39</f>
        <v>108282.5</v>
      </c>
      <c r="O39" s="110">
        <f>+'รวม จ.บึงกาฬ'!O39+'รวม จังหวัดเลย'!O39+'รวม จังหวัดสกล'!O39+'รวม อุดรธานี'!O39+'รวม หนองคาย'!O39+'รวม หนองบัวลำภู'!O39+'รวม นครพนม'!O39</f>
        <v>0</v>
      </c>
      <c r="P39" s="110">
        <f>+'รวม จ.บึงกาฬ'!P39+'รวม จังหวัดเลย'!P39+'รวม จังหวัดสกล'!P39+'รวม อุดรธานี'!P39+'รวม หนองคาย'!P39+'รวม หนองบัวลำภู'!P39+'รวม นครพนม'!P39</f>
        <v>94405</v>
      </c>
      <c r="Q39" s="110">
        <f>+'รวม จ.บึงกาฬ'!Q39+'รวม จังหวัดเลย'!Q39+'รวม จังหวัดสกล'!Q39+'รวม อุดรธานี'!Q39+'รวม หนองคาย'!Q39+'รวม หนองบัวลำภู'!Q39+'รวม นครพนม'!Q39</f>
        <v>0</v>
      </c>
      <c r="R39" s="110">
        <f>+'รวม จ.บึงกาฬ'!R39+'รวม จังหวัดเลย'!R39+'รวม จังหวัดสกล'!R39+'รวม อุดรธานี'!R39+'รวม หนองคาย'!R39+'รวม หนองบัวลำภู'!R39+'รวม นครพนม'!R39</f>
        <v>98310</v>
      </c>
      <c r="S39" s="110">
        <f>+'รวม จ.บึงกาฬ'!S39+'รวม จังหวัดเลย'!S39+'รวม จังหวัดสกล'!S39+'รวม อุดรธานี'!S39+'รวม หนองคาย'!S39+'รวม หนองบัวลำภู'!S39+'รวม นครพนม'!S39</f>
        <v>0</v>
      </c>
      <c r="T39" s="110">
        <f>+'รวม จ.บึงกาฬ'!T39+'รวม จังหวัดเลย'!T39+'รวม จังหวัดสกล'!T39+'รวม อุดรธานี'!T39+'รวม หนองคาย'!T39+'รวม หนองบัวลำภู'!T39+'รวม นครพนม'!T39</f>
        <v>91852.5</v>
      </c>
      <c r="U39" s="110">
        <f>+'รวม จ.บึงกาฬ'!U39+'รวม จังหวัดเลย'!U39+'รวม จังหวัดสกล'!U39+'รวม อุดรธานี'!U39+'รวม หนองคาย'!U39+'รวม หนองบัวลำภู'!U39+'รวม นครพนม'!U39</f>
        <v>0</v>
      </c>
      <c r="V39" s="110">
        <f>+'รวม จ.บึงกาฬ'!V39+'รวม จังหวัดเลย'!V39+'รวม จังหวัดสกล'!V39+'รวม อุดรธานี'!V39+'รวม หนองคาย'!V39+'รวม หนองบัวลำภู'!V39+'รวม นครพนม'!V39</f>
        <v>87997.5</v>
      </c>
      <c r="W39" s="110">
        <f>+'รวม จ.บึงกาฬ'!W39+'รวม จังหวัดเลย'!W39+'รวม จังหวัดสกล'!W39+'รวม อุดรธานี'!W39+'รวม หนองคาย'!W39+'รวม หนองบัวลำภู'!W39+'รวม นครพนม'!W39</f>
        <v>0</v>
      </c>
      <c r="X39" s="110">
        <f>+'รวม จ.บึงกาฬ'!X39+'รวม จังหวัดเลย'!X39+'รวม จังหวัดสกล'!X39+'รวม อุดรธานี'!X39+'รวม หนองคาย'!X39+'รวม หนองบัวลำภู'!X39+'รวม นครพนม'!X39</f>
        <v>96420</v>
      </c>
      <c r="Y39" s="110">
        <f>+'รวม จ.บึงกาฬ'!Y39+'รวม จังหวัดเลย'!Y39+'รวม จังหวัดสกล'!Y39+'รวม อุดรธานี'!Y39+'รวม หนองคาย'!Y39+'รวม หนองบัวลำภู'!Y39+'รวม นครพนม'!Y39</f>
        <v>0</v>
      </c>
      <c r="Z39" s="110">
        <f>+'รวม จ.บึงกาฬ'!Z39+'รวม จังหวัดเลย'!Z39+'รวม จังหวัดสกล'!Z39+'รวม อุดรธานี'!Z39+'รวม หนองคาย'!Z39+'รวม หนองบัวลำภู'!Z39+'รวม นครพนม'!Z39</f>
        <v>95527.5</v>
      </c>
      <c r="AA39" s="110">
        <f>+'รวม จ.บึงกาฬ'!AA39+'รวม จังหวัดเลย'!AA39+'รวม จังหวัดสกล'!AA39+'รวม อุดรธานี'!AA39+'รวม หนองคาย'!AA39+'รวม หนองบัวลำภู'!AA39+'รวม นครพนม'!AA39</f>
        <v>0</v>
      </c>
      <c r="AB39" s="110">
        <f>+'รวม จ.บึงกาฬ'!AB39+'รวม จังหวัดเลย'!AB39+'รวม จังหวัดสกล'!AB39+'รวม อุดรธานี'!AB39+'รวม หนองคาย'!AB39+'รวม หนองบัวลำภู'!AB39+'รวม นครพนม'!AB39</f>
        <v>101030</v>
      </c>
      <c r="AC39" s="110">
        <f>+'รวม จ.บึงกาฬ'!AC39+'รวม จังหวัดเลย'!AC39+'รวม จังหวัดสกล'!AC39+'รวม อุดรธานี'!AC39+'รวม หนองคาย'!AC39+'รวม หนองบัวลำภู'!AC39+'รวม นครพนม'!AC39</f>
        <v>0</v>
      </c>
      <c r="AD39" s="110" t="e">
        <f t="shared" si="9"/>
        <v>#VALUE!</v>
      </c>
      <c r="AE39" s="111" t="e">
        <f t="shared" si="10"/>
        <v>#VALUE!</v>
      </c>
      <c r="AF39" s="110" t="e">
        <f t="shared" si="11"/>
        <v>#VALUE!</v>
      </c>
      <c r="AG39" s="111" t="e">
        <f t="shared" si="12"/>
        <v>#VALUE!</v>
      </c>
    </row>
    <row r="40" spans="2:33" ht="24" customHeight="1">
      <c r="B40" s="109"/>
      <c r="C40" s="109"/>
      <c r="D40" s="109" t="s">
        <v>56</v>
      </c>
      <c r="E40" s="110">
        <f>+'รวม จ.บึงกาฬ'!E40+'รวม จังหวัดเลย'!E40+'รวม จังหวัดสกล'!E40+'รวม อุดรธานี'!E40+'รวม หนองคาย'!E40+'รวม หนองบัวลำภู'!E40+'รวม นครพนม'!E40</f>
        <v>169831168.3651818</v>
      </c>
      <c r="F40" s="110">
        <f>+'รวม จ.บึงกาฬ'!F40+'รวม จังหวัดเลย'!F40+'รวม จังหวัดสกล'!F40+'รวม อุดรธานี'!F40+'รวม หนองคาย'!F40+'รวม หนองบัวลำภู'!F40+'รวม นครพนม'!F40</f>
        <v>8515587.25</v>
      </c>
      <c r="G40" s="110">
        <f>+'รวม จ.บึงกาฬ'!G40+'รวม จังหวัดเลย'!G40+'รวม จังหวัดสกล'!G40+'รวม อุดรธานี'!G40+'รวม หนองคาย'!G40+'รวม หนองบัวลำภู'!G40+'รวม นครพนม'!G40</f>
        <v>5569334.0500000007</v>
      </c>
      <c r="H40" s="110">
        <f>+'รวม จ.บึงกาฬ'!H40+'รวม จังหวัดเลย'!H40+'รวม จังหวัดสกล'!H40+'รวม อุดรธานี'!H40+'รวม หนองคาย'!H40+'รวม หนองบัวลำภู'!H40+'รวม นครพนม'!H40</f>
        <v>324379.7</v>
      </c>
      <c r="I40" s="110">
        <f>+'รวม จ.บึงกาฬ'!I40+'รวม จังหวัดเลย'!I40+'รวม จังหวัดสกล'!I40+'รวม อุดรธานี'!I40+'รวม หนองคาย'!I40+'รวม หนองบัวลำภู'!I40+'รวม นครพนม'!I40</f>
        <v>0</v>
      </c>
      <c r="J40" s="110">
        <f>+'รวม จ.บึงกาฬ'!J40+'รวม จังหวัดเลย'!J40+'รวม จังหวัดสกล'!J40+'รวม อุดรธานี'!J40+'รวม หนองคาย'!J40+'รวม หนองบัวลำภู'!J40+'รวม นครพนม'!J40</f>
        <v>245028.24</v>
      </c>
      <c r="K40" s="110">
        <f>+'รวม จ.บึงกาฬ'!K40+'รวม จังหวัดเลย'!K40+'รวม จังหวัดสกล'!K40+'รวม อุดรธานี'!K40+'รวม หนองคาย'!K40+'รวม หนองบัวลำภู'!K40+'รวม นครพนม'!K40</f>
        <v>0</v>
      </c>
      <c r="L40" s="110">
        <f>+'รวม จ.บึงกาฬ'!L40+'รวม จังหวัดเลย'!L40+'รวม จังหวัดสกล'!L40+'รวม อุดรธานี'!L40+'รวม หนองคาย'!L40+'รวม หนองบัวลำภู'!L40+'รวม นครพนม'!L40</f>
        <v>244070.34</v>
      </c>
      <c r="M40" s="110">
        <f>+'รวม จ.บึงกาฬ'!M40+'รวม จังหวัดเลย'!M40+'รวม จังหวัดสกล'!M40+'รวม อุดรธานี'!M40+'รวม หนองคาย'!M40+'รวม หนองบัวลำภู'!M40+'รวม นครพนม'!M40</f>
        <v>0</v>
      </c>
      <c r="N40" s="110">
        <f>+'รวม จ.บึงกาฬ'!N40+'รวม จังหวัดเลย'!N40+'รวม จังหวัดสกล'!N40+'รวม อุดรธานี'!N40+'รวม หนองคาย'!N40+'รวม หนองบัวลำภู'!N40+'รวม นครพนม'!N40</f>
        <v>206405.85</v>
      </c>
      <c r="O40" s="110">
        <f>+'รวม จ.บึงกาฬ'!O40+'รวม จังหวัดเลย'!O40+'รวม จังหวัดสกล'!O40+'รวม อุดรธานี'!O40+'รวม หนองคาย'!O40+'รวม หนองบัวลำภู'!O40+'รวม นครพนม'!O40</f>
        <v>0</v>
      </c>
      <c r="P40" s="110">
        <f>+'รวม จ.บึงกาฬ'!P40+'รวม จังหวัดเลย'!P40+'รวม จังหวัดสกล'!P40+'รวม อุดรธานี'!P40+'รวม หนองคาย'!P40+'รวม หนองบัวลำภู'!P40+'รวม นครพนม'!P40</f>
        <v>212877.75</v>
      </c>
      <c r="Q40" s="110">
        <f>+'รวม จ.บึงกาฬ'!Q40+'รวม จังหวัดเลย'!Q40+'รวม จังหวัดสกล'!Q40+'รวม อุดรธานี'!Q40+'รวม หนองคาย'!Q40+'รวม หนองบัวลำภู'!Q40+'รวม นครพนม'!Q40</f>
        <v>0</v>
      </c>
      <c r="R40" s="110">
        <f>+'รวม จ.บึงกาฬ'!R40+'รวม จังหวัดเลย'!R40+'รวม จังหวัดสกล'!R40+'รวม อุดรธานี'!R40+'รวม หนองคาย'!R40+'รวม หนองบัวลำภู'!R40+'รวม นครพนม'!R40</f>
        <v>205414.21000000002</v>
      </c>
      <c r="S40" s="110">
        <f>+'รวม จ.บึงกาฬ'!S40+'รวม จังหวัดเลย'!S40+'รวม จังหวัดสกล'!S40+'รวม อุดรธานี'!S40+'รวม หนองคาย'!S40+'รวม หนองบัวลำภู'!S40+'รวม นครพนม'!S40</f>
        <v>0</v>
      </c>
      <c r="T40" s="110">
        <f>+'รวม จ.บึงกาฬ'!T40+'รวม จังหวัดเลย'!T40+'รวม จังหวัดสกล'!T40+'รวม อุดรธานี'!T40+'รวม หนองคาย'!T40+'รวม หนองบัวลำภู'!T40+'รวม นครพนม'!T40</f>
        <v>218441.1</v>
      </c>
      <c r="U40" s="110">
        <f>+'รวม จ.บึงกาฬ'!U40+'รวม จังหวัดเลย'!U40+'รวม จังหวัดสกล'!U40+'รวม อุดรธานี'!U40+'รวม หนองคาย'!U40+'รวม หนองบัวลำภู'!U40+'รวม นครพนม'!U40</f>
        <v>0</v>
      </c>
      <c r="V40" s="110">
        <f>+'รวม จ.บึงกาฬ'!V40+'รวม จังหวัดเลย'!V40+'รวม จังหวัดสกล'!V40+'รวม อุดรธานี'!V40+'รวม หนองคาย'!V40+'รวม หนองบัวลำภู'!V40+'รวม นครพนม'!V40</f>
        <v>223213.3</v>
      </c>
      <c r="W40" s="110">
        <f>+'รวม จ.บึงกาฬ'!W40+'รวม จังหวัดเลย'!W40+'รวม จังหวัดสกล'!W40+'รวม อุดรธานี'!W40+'รวม หนองคาย'!W40+'รวม หนองบัวลำภู'!W40+'รวม นครพนม'!W40</f>
        <v>0</v>
      </c>
      <c r="X40" s="110">
        <f>+'รวม จ.บึงกาฬ'!X40+'รวม จังหวัดเลย'!X40+'รวม จังหวัดสกล'!X40+'รวม อุดรธานี'!X40+'รวม หนองคาย'!X40+'รวม หนองบัวลำภู'!X40+'รวม นครพนม'!X40</f>
        <v>233731.76</v>
      </c>
      <c r="Y40" s="110">
        <f>+'รวม จ.บึงกาฬ'!Y40+'รวม จังหวัดเลย'!Y40+'รวม จังหวัดสกล'!Y40+'รวม อุดรธานี'!Y40+'รวม หนองคาย'!Y40+'รวม หนองบัวลำภู'!Y40+'รวม นครพนม'!Y40</f>
        <v>0</v>
      </c>
      <c r="Z40" s="110">
        <f>+'รวม จ.บึงกาฬ'!Z40+'รวม จังหวัดเลย'!Z40+'รวม จังหวัดสกล'!Z40+'รวม อุดรธานี'!Z40+'รวม หนองคาย'!Z40+'รวม หนองบัวลำภู'!Z40+'รวม นครพนม'!Z40</f>
        <v>340665</v>
      </c>
      <c r="AA40" s="110">
        <f>+'รวม จ.บึงกาฬ'!AA40+'รวม จังหวัดเลย'!AA40+'รวม จังหวัดสกล'!AA40+'รวม อุดรธานี'!AA40+'รวม หนองคาย'!AA40+'รวม หนองบัวลำภู'!AA40+'รวม นครพนม'!AA40</f>
        <v>0</v>
      </c>
      <c r="AB40" s="110">
        <f>+'รวม จ.บึงกาฬ'!AB40+'รวม จังหวัดเลย'!AB40+'รวม จังหวัดสกล'!AB40+'รวม อุดรธานี'!AB40+'รวม หนองคาย'!AB40+'รวม หนองบัวลำภู'!AB40+'รวม นครพนม'!AB40</f>
        <v>232128.35</v>
      </c>
      <c r="AC40" s="110">
        <f>+'รวม จ.บึงกาฬ'!AC40+'รวม จังหวัดเลย'!AC40+'รวม จังหวัดสกล'!AC40+'รวม อุดรธานี'!AC40+'รวม หนองคาย'!AC40+'รวม หนองบัวลำภู'!AC40+'รวม นครพนม'!AC40</f>
        <v>0</v>
      </c>
      <c r="AD40" s="110">
        <f t="shared" si="9"/>
        <v>16771276.9</v>
      </c>
      <c r="AE40" s="111">
        <f t="shared" si="10"/>
        <v>9.8752643943056029</v>
      </c>
      <c r="AF40" s="110">
        <f t="shared" si="11"/>
        <v>153059891.4651818</v>
      </c>
      <c r="AG40" s="111">
        <f t="shared" si="12"/>
        <v>90.124735605694383</v>
      </c>
    </row>
    <row r="41" spans="2:33" ht="24" customHeight="1">
      <c r="B41" s="109"/>
      <c r="C41" s="109"/>
      <c r="D41" s="109" t="s">
        <v>126</v>
      </c>
      <c r="E41" s="110">
        <f>+'รวม จ.บึงกาฬ'!E41+'รวม จังหวัดเลย'!E41+'รวม จังหวัดสกล'!E41+'รวม อุดรธานี'!E41+'รวม หนองคาย'!E41+'รวม หนองบัวลำภู'!E41+'รวม นครพนม'!E41</f>
        <v>0</v>
      </c>
      <c r="F41" s="110">
        <f>+'รวม จ.บึงกาฬ'!F41+'รวม จังหวัดเลย'!F41+'รวม จังหวัดสกล'!F41+'รวม อุดรธานี'!F41+'รวม หนองคาย'!F41+'รวม หนองบัวลำภู'!F41+'รวม นครพนม'!F41</f>
        <v>0</v>
      </c>
      <c r="G41" s="110" t="e">
        <f>+'รวม จ.บึงกาฬ'!G41+'รวม จังหวัดเลย'!G41+'รวม จังหวัดสกล'!G41+'รวม อุดรธานี'!G41+'รวม หนองคาย'!G41+'รวม หนองบัวลำภู'!G41+'รวม นครพนม'!G41</f>
        <v>#VALUE!</v>
      </c>
      <c r="H41" s="110">
        <f>+'รวม จ.บึงกาฬ'!H41+'รวม จังหวัดเลย'!H41+'รวม จังหวัดสกล'!H41+'รวม อุดรธานี'!H41+'รวม หนองคาย'!H41+'รวม หนองบัวลำภู'!H41+'รวม นครพนม'!H41</f>
        <v>0</v>
      </c>
      <c r="I41" s="110">
        <f>+'รวม จ.บึงกาฬ'!I41+'รวม จังหวัดเลย'!I41+'รวม จังหวัดสกล'!I41+'รวม อุดรธานี'!I41+'รวม หนองคาย'!I41+'รวม หนองบัวลำภู'!I41+'รวม นครพนม'!I41</f>
        <v>0</v>
      </c>
      <c r="J41" s="110">
        <f>+'รวม จ.บึงกาฬ'!J41+'รวม จังหวัดเลย'!J41+'รวม จังหวัดสกล'!J41+'รวม อุดรธานี'!J41+'รวม หนองคาย'!J41+'รวม หนองบัวลำภู'!J41+'รวม นครพนม'!J41</f>
        <v>0</v>
      </c>
      <c r="K41" s="110">
        <f>+'รวม จ.บึงกาฬ'!K41+'รวม จังหวัดเลย'!K41+'รวม จังหวัดสกล'!K41+'รวม อุดรธานี'!K41+'รวม หนองคาย'!K41+'รวม หนองบัวลำภู'!K41+'รวม นครพนม'!K41</f>
        <v>0</v>
      </c>
      <c r="L41" s="110">
        <f>+'รวม จ.บึงกาฬ'!L41+'รวม จังหวัดเลย'!L41+'รวม จังหวัดสกล'!L41+'รวม อุดรธานี'!L41+'รวม หนองคาย'!L41+'รวม หนองบัวลำภู'!L41+'รวม นครพนม'!L41</f>
        <v>0</v>
      </c>
      <c r="M41" s="110">
        <f>+'รวม จ.บึงกาฬ'!M41+'รวม จังหวัดเลย'!M41+'รวม จังหวัดสกล'!M41+'รวม อุดรธานี'!M41+'รวม หนองคาย'!M41+'รวม หนองบัวลำภู'!M41+'รวม นครพนม'!M41</f>
        <v>0</v>
      </c>
      <c r="N41" s="110">
        <f>+'รวม จ.บึงกาฬ'!N41+'รวม จังหวัดเลย'!N41+'รวม จังหวัดสกล'!N41+'รวม อุดรธานี'!N41+'รวม หนองคาย'!N41+'รวม หนองบัวลำภู'!N41+'รวม นครพนม'!N41</f>
        <v>0</v>
      </c>
      <c r="O41" s="110">
        <f>+'รวม จ.บึงกาฬ'!O41+'รวม จังหวัดเลย'!O41+'รวม จังหวัดสกล'!O41+'รวม อุดรธานี'!O41+'รวม หนองคาย'!O41+'รวม หนองบัวลำภู'!O41+'รวม นครพนม'!O41</f>
        <v>0</v>
      </c>
      <c r="P41" s="110">
        <f>+'รวม จ.บึงกาฬ'!P41+'รวม จังหวัดเลย'!P41+'รวม จังหวัดสกล'!P41+'รวม อุดรธานี'!P41+'รวม หนองคาย'!P41+'รวม หนองบัวลำภู'!P41+'รวม นครพนม'!P41</f>
        <v>0</v>
      </c>
      <c r="Q41" s="110">
        <f>+'รวม จ.บึงกาฬ'!Q41+'รวม จังหวัดเลย'!Q41+'รวม จังหวัดสกล'!Q41+'รวม อุดรธานี'!Q41+'รวม หนองคาย'!Q41+'รวม หนองบัวลำภู'!Q41+'รวม นครพนม'!Q41</f>
        <v>0</v>
      </c>
      <c r="R41" s="110">
        <f>+'รวม จ.บึงกาฬ'!R41+'รวม จังหวัดเลย'!R41+'รวม จังหวัดสกล'!R41+'รวม อุดรธานี'!R41+'รวม หนองคาย'!R41+'รวม หนองบัวลำภู'!R41+'รวม นครพนม'!R41</f>
        <v>0</v>
      </c>
      <c r="S41" s="110">
        <f>+'รวม จ.บึงกาฬ'!S41+'รวม จังหวัดเลย'!S41+'รวม จังหวัดสกล'!S41+'รวม อุดรธานี'!S41+'รวม หนองคาย'!S41+'รวม หนองบัวลำภู'!S41+'รวม นครพนม'!S41</f>
        <v>0</v>
      </c>
      <c r="T41" s="110">
        <f>+'รวม จ.บึงกาฬ'!T41+'รวม จังหวัดเลย'!T41+'รวม จังหวัดสกล'!T41+'รวม อุดรธานี'!T41+'รวม หนองคาย'!T41+'รวม หนองบัวลำภู'!T41+'รวม นครพนม'!T41</f>
        <v>0</v>
      </c>
      <c r="U41" s="110">
        <f>+'รวม จ.บึงกาฬ'!U41+'รวม จังหวัดเลย'!U41+'รวม จังหวัดสกล'!U41+'รวม อุดรธานี'!U41+'รวม หนองคาย'!U41+'รวม หนองบัวลำภู'!U41+'รวม นครพนม'!U41</f>
        <v>0</v>
      </c>
      <c r="V41" s="110">
        <f>+'รวม จ.บึงกาฬ'!V41+'รวม จังหวัดเลย'!V41+'รวม จังหวัดสกล'!V41+'รวม อุดรธานี'!V41+'รวม หนองคาย'!V41+'รวม หนองบัวลำภู'!V41+'รวม นครพนม'!V41</f>
        <v>0</v>
      </c>
      <c r="W41" s="110">
        <f>+'รวม จ.บึงกาฬ'!W41+'รวม จังหวัดเลย'!W41+'รวม จังหวัดสกล'!W41+'รวม อุดรธานี'!W41+'รวม หนองคาย'!W41+'รวม หนองบัวลำภู'!W41+'รวม นครพนม'!W41</f>
        <v>0</v>
      </c>
      <c r="X41" s="110">
        <f>+'รวม จ.บึงกาฬ'!X41+'รวม จังหวัดเลย'!X41+'รวม จังหวัดสกล'!X41+'รวม อุดรธานี'!X41+'รวม หนองคาย'!X41+'รวม หนองบัวลำภู'!X41+'รวม นครพนม'!X41</f>
        <v>0</v>
      </c>
      <c r="Y41" s="110">
        <f>+'รวม จ.บึงกาฬ'!Y41+'รวม จังหวัดเลย'!Y41+'รวม จังหวัดสกล'!Y41+'รวม อุดรธานี'!Y41+'รวม หนองคาย'!Y41+'รวม หนองบัวลำภู'!Y41+'รวม นครพนม'!Y41</f>
        <v>0</v>
      </c>
      <c r="Z41" s="110">
        <f>+'รวม จ.บึงกาฬ'!Z41+'รวม จังหวัดเลย'!Z41+'รวม จังหวัดสกล'!Z41+'รวม อุดรธานี'!Z41+'รวม หนองคาย'!Z41+'รวม หนองบัวลำภู'!Z41+'รวม นครพนม'!Z41</f>
        <v>0</v>
      </c>
      <c r="AA41" s="110">
        <f>+'รวม จ.บึงกาฬ'!AA41+'รวม จังหวัดเลย'!AA41+'รวม จังหวัดสกล'!AA41+'รวม อุดรธานี'!AA41+'รวม หนองคาย'!AA41+'รวม หนองบัวลำภู'!AA41+'รวม นครพนม'!AA41</f>
        <v>0</v>
      </c>
      <c r="AB41" s="110">
        <f>+'รวม จ.บึงกาฬ'!AB41+'รวม จังหวัดเลย'!AB41+'รวม จังหวัดสกล'!AB41+'รวม อุดรธานี'!AB41+'รวม หนองคาย'!AB41+'รวม หนองบัวลำภู'!AB41+'รวม นครพนม'!AB41</f>
        <v>0</v>
      </c>
      <c r="AC41" s="110">
        <f>+'รวม จ.บึงกาฬ'!AC41+'รวม จังหวัดเลย'!AC41+'รวม จังหวัดสกล'!AC41+'รวม อุดรธานี'!AC41+'รวม หนองคาย'!AC41+'รวม หนองบัวลำภู'!AC41+'รวม นครพนม'!AC41</f>
        <v>0</v>
      </c>
      <c r="AD41" s="110" t="e">
        <f t="shared" si="9"/>
        <v>#VALUE!</v>
      </c>
      <c r="AE41" s="111" t="e">
        <f t="shared" si="10"/>
        <v>#VALUE!</v>
      </c>
      <c r="AF41" s="110" t="e">
        <f t="shared" si="11"/>
        <v>#VALUE!</v>
      </c>
      <c r="AG41" s="111" t="e">
        <f t="shared" si="12"/>
        <v>#VALUE!</v>
      </c>
    </row>
    <row r="42" spans="2:33" ht="24" customHeight="1">
      <c r="B42" s="106"/>
      <c r="C42" s="393" t="s">
        <v>127</v>
      </c>
      <c r="D42" s="371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12"/>
      <c r="AF42" s="108"/>
      <c r="AG42" s="112"/>
    </row>
    <row r="43" spans="2:33" ht="24" customHeight="1">
      <c r="B43" s="109"/>
      <c r="C43" s="109"/>
      <c r="D43" s="109" t="s">
        <v>128</v>
      </c>
      <c r="E43" s="110">
        <f>+'รวม จ.บึงกาฬ'!E43+'รวม จังหวัดเลย'!E43+'รวม จังหวัดสกล'!E43+'รวม อุดรธานี'!E43+'รวม หนองคาย'!E43+'รวม หนองบัวลำภู'!E43+'รวม นครพนม'!E43</f>
        <v>3930877494.618453</v>
      </c>
      <c r="F43" s="110" t="e">
        <f>+'รวม จ.บึงกาฬ'!F43+'รวม จังหวัดเลย'!F43+'รวม จังหวัดสกล'!F43+'รวม อุดรธานี'!F43+'รวม หนองคาย'!F43+'รวม หนองบัวลำภู'!F43+'รวม นครพนม'!F43</f>
        <v>#VALUE!</v>
      </c>
      <c r="G43" s="110" t="e">
        <f>+'รวม จ.บึงกาฬ'!G43+'รวม จังหวัดเลย'!G43+'รวม จังหวัดสกล'!G43+'รวม อุดรธานี'!G43+'รวม หนองคาย'!G43+'รวม หนองบัวลำภู'!G43+'รวม นครพนม'!G43</f>
        <v>#VALUE!</v>
      </c>
      <c r="H43" s="110">
        <f>+'รวม จ.บึงกาฬ'!H43+'รวม จังหวัดเลย'!H43+'รวม จังหวัดสกล'!H43+'รวม อุดรธานี'!H43+'รวม หนองคาย'!H43+'รวม หนองบัวลำภู'!H43+'รวม นครพนม'!H43</f>
        <v>3852910.25</v>
      </c>
      <c r="I43" s="110">
        <f>+'รวม จ.บึงกาฬ'!I43+'รวม จังหวัดเลย'!I43+'รวม จังหวัดสกล'!I43+'รวม อุดรธานี'!I43+'รวม หนองคาย'!I43+'รวม หนองบัวลำภู'!I43+'รวม นครพนม'!I43</f>
        <v>0</v>
      </c>
      <c r="J43" s="110">
        <f>+'รวม จ.บึงกาฬ'!J43+'รวม จังหวัดเลย'!J43+'รวม จังหวัดสกล'!J43+'รวม อุดรธานี'!J43+'รวม หนองคาย'!J43+'รวม หนองบัวลำภู'!J43+'รวม นครพนม'!J43</f>
        <v>5036019.07</v>
      </c>
      <c r="K43" s="110">
        <f>+'รวม จ.บึงกาฬ'!K43+'รวม จังหวัดเลย'!K43+'รวม จังหวัดสกล'!K43+'รวม อุดรธานี'!K43+'รวม หนองคาย'!K43+'รวม หนองบัวลำภู'!K43+'รวม นครพนม'!K43</f>
        <v>0</v>
      </c>
      <c r="L43" s="110">
        <f>+'รวม จ.บึงกาฬ'!L43+'รวม จังหวัดเลย'!L43+'รวม จังหวัดสกล'!L43+'รวม อุดรธานี'!L43+'รวม หนองคาย'!L43+'รวม หนองบัวลำภู'!L43+'รวม นครพนม'!L43</f>
        <v>5825468.0700000003</v>
      </c>
      <c r="M43" s="110">
        <f>+'รวม จ.บึงกาฬ'!M43+'รวม จังหวัดเลย'!M43+'รวม จังหวัดสกล'!M43+'รวม อุดรธานี'!M43+'รวม หนองคาย'!M43+'รวม หนองบัวลำภู'!M43+'รวม นครพนม'!M43</f>
        <v>0</v>
      </c>
      <c r="N43" s="110">
        <f>+'รวม จ.บึงกาฬ'!N43+'รวม จังหวัดเลย'!N43+'รวม จังหวัดสกล'!N43+'รวม อุดรธานี'!N43+'รวม หนองคาย'!N43+'รวม หนองบัวลำภู'!N43+'รวม นครพนม'!N43</f>
        <v>4580456.8499999996</v>
      </c>
      <c r="O43" s="110">
        <f>+'รวม จ.บึงกาฬ'!O43+'รวม จังหวัดเลย'!O43+'รวม จังหวัดสกล'!O43+'รวม อุดรธานี'!O43+'รวม หนองคาย'!O43+'รวม หนองบัวลำภู'!O43+'รวม นครพนม'!O43</f>
        <v>0</v>
      </c>
      <c r="P43" s="110">
        <f>+'รวม จ.บึงกาฬ'!P43+'รวม จังหวัดเลย'!P43+'รวม จังหวัดสกล'!P43+'รวม อุดรธานี'!P43+'รวม หนองคาย'!P43+'รวม หนองบัวลำภู'!P43+'รวม นครพนม'!P43</f>
        <v>909197.54</v>
      </c>
      <c r="Q43" s="110">
        <f>+'รวม จ.บึงกาฬ'!Q43+'รวม จังหวัดเลย'!Q43+'รวม จังหวัดสกล'!Q43+'รวม อุดรธานี'!Q43+'รวม หนองคาย'!Q43+'รวม หนองบัวลำภู'!Q43+'รวม นครพนม'!Q43</f>
        <v>0</v>
      </c>
      <c r="R43" s="110">
        <f>+'รวม จ.บึงกาฬ'!R43+'รวม จังหวัดเลย'!R43+'รวม จังหวัดสกล'!R43+'รวม อุดรธานี'!R43+'รวม หนองคาย'!R43+'รวม หนองบัวลำภู'!R43+'รวม นครพนม'!R43</f>
        <v>1035944.06</v>
      </c>
      <c r="S43" s="110">
        <f>+'รวม จ.บึงกาฬ'!S43+'รวม จังหวัดเลย'!S43+'รวม จังหวัดสกล'!S43+'รวม อุดรธานี'!S43+'รวม หนองคาย'!S43+'รวม หนองบัวลำภู'!S43+'รวม นครพนม'!S43</f>
        <v>0</v>
      </c>
      <c r="T43" s="110">
        <f>+'รวม จ.บึงกาฬ'!T43+'รวม จังหวัดเลย'!T43+'รวม จังหวัดสกล'!T43+'รวม อุดรธานี'!T43+'รวม หนองคาย'!T43+'รวม หนองบัวลำภู'!T43+'รวม นครพนม'!T43</f>
        <v>3052464.44</v>
      </c>
      <c r="U43" s="110">
        <f>+'รวม จ.บึงกาฬ'!U43+'รวม จังหวัดเลย'!U43+'รวม จังหวัดสกล'!U43+'รวม อุดรธานี'!U43+'รวม หนองคาย'!U43+'รวม หนองบัวลำภู'!U43+'รวม นครพนม'!U43</f>
        <v>0</v>
      </c>
      <c r="V43" s="110">
        <f>+'รวม จ.บึงกาฬ'!V43+'รวม จังหวัดเลย'!V43+'รวม จังหวัดสกล'!V43+'รวม อุดรธานี'!V43+'รวม หนองคาย'!V43+'รวม หนองบัวลำภู'!V43+'รวม นครพนม'!V43</f>
        <v>2872145.77</v>
      </c>
      <c r="W43" s="110">
        <f>+'รวม จ.บึงกาฬ'!W43+'รวม จังหวัดเลย'!W43+'รวม จังหวัดสกล'!W43+'รวม อุดรธานี'!W43+'รวม หนองคาย'!W43+'รวม หนองบัวลำภู'!W43+'รวม นครพนม'!W43</f>
        <v>0</v>
      </c>
      <c r="X43" s="110">
        <f>+'รวม จ.บึงกาฬ'!X43+'รวม จังหวัดเลย'!X43+'รวม จังหวัดสกล'!X43+'รวม อุดรธานี'!X43+'รวม หนองคาย'!X43+'รวม หนองบัวลำภู'!X43+'รวม นครพนม'!X43</f>
        <v>1263592.96</v>
      </c>
      <c r="Y43" s="110">
        <f>+'รวม จ.บึงกาฬ'!Y43+'รวม จังหวัดเลย'!Y43+'รวม จังหวัดสกล'!Y43+'รวม อุดรธานี'!Y43+'รวม หนองคาย'!Y43+'รวม หนองบัวลำภู'!Y43+'รวม นครพนม'!Y43</f>
        <v>0</v>
      </c>
      <c r="Z43" s="110">
        <f>+'รวม จ.บึงกาฬ'!Z43+'รวม จังหวัดเลย'!Z43+'รวม จังหวัดสกล'!Z43+'รวม อุดรธานี'!Z43+'รวม หนองคาย'!Z43+'รวม หนองบัวลำภู'!Z43+'รวม นครพนม'!Z43</f>
        <v>963485.10000000009</v>
      </c>
      <c r="AA43" s="110">
        <f>+'รวม จ.บึงกาฬ'!AA43+'รวม จังหวัดเลย'!AA43+'รวม จังหวัดสกล'!AA43+'รวม อุดรธานี'!AA43+'รวม หนองคาย'!AA43+'รวม หนองบัวลำภู'!AA43+'รวม นครพนม'!AA43</f>
        <v>0</v>
      </c>
      <c r="AB43" s="110">
        <f>+'รวม จ.บึงกาฬ'!AB43+'รวม จังหวัดเลย'!AB43+'รวม จังหวัดสกล'!AB43+'รวม อุดรธานี'!AB43+'รวม หนองคาย'!AB43+'รวม หนองบัวลำภู'!AB43+'รวม นครพนม'!AB43</f>
        <v>6505074.6200000001</v>
      </c>
      <c r="AC43" s="110">
        <f>+'รวม จ.บึงกาฬ'!AC43+'รวม จังหวัดเลย'!AC43+'รวม จังหวัดสกล'!AC43+'รวม อุดรธานี'!AC43+'รวม หนองคาย'!AC43+'รวม หนองบัวลำภู'!AC43+'รวม นครพนม'!AC43</f>
        <v>0</v>
      </c>
      <c r="AD43" s="110" t="e">
        <f>SUM(F43:AC43)</f>
        <v>#VALUE!</v>
      </c>
      <c r="AE43" s="111" t="e">
        <f>+AD43*100/E43</f>
        <v>#VALUE!</v>
      </c>
      <c r="AF43" s="110" t="e">
        <f>+E43-AD43</f>
        <v>#VALUE!</v>
      </c>
      <c r="AG43" s="111" t="e">
        <f>+AF43*100/E43</f>
        <v>#VALUE!</v>
      </c>
    </row>
    <row r="44" spans="2:33" ht="24" customHeight="1">
      <c r="B44" s="109"/>
      <c r="C44" s="109"/>
      <c r="D44" s="109" t="s">
        <v>129</v>
      </c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12"/>
      <c r="AF44" s="108"/>
      <c r="AG44" s="112"/>
    </row>
    <row r="45" spans="2:33" ht="24" customHeight="1">
      <c r="B45" s="109"/>
      <c r="C45" s="109"/>
      <c r="D45" s="109" t="s">
        <v>130</v>
      </c>
      <c r="E45" s="110">
        <f>+'รวม จ.บึงกาฬ'!E45+'รวม จังหวัดเลย'!E45+'รวม จังหวัดสกล'!E45+'รวม อุดรธานี'!E45+'รวม หนองคาย'!E45+'รวม หนองบัวลำภู'!E45+'รวม นครพนม'!E45</f>
        <v>2233261121.5820179</v>
      </c>
      <c r="F45" s="110" t="e">
        <f>+'รวม จ.บึงกาฬ'!F45+'รวม จังหวัดเลย'!F45+'รวม จังหวัดสกล'!F45+'รวม อุดรธานี'!F45+'รวม หนองคาย'!F45+'รวม หนองบัวลำภู'!F45+'รวม นครพนม'!F45</f>
        <v>#VALUE!</v>
      </c>
      <c r="G45" s="110" t="e">
        <f>+'รวม จ.บึงกาฬ'!G45+'รวม จังหวัดเลย'!G45+'รวม จังหวัดสกล'!G45+'รวม อุดรธานี'!G45+'รวม หนองคาย'!G45+'รวม หนองบัวลำภู'!G45+'รวม นครพนม'!G45</f>
        <v>#VALUE!</v>
      </c>
      <c r="H45" s="110">
        <f>+'รวม จ.บึงกาฬ'!H45+'รวม จังหวัดเลย'!H45+'รวม จังหวัดสกล'!H45+'รวม อุดรธานี'!H45+'รวม หนองคาย'!H45+'รวม หนองบัวลำภู'!H45+'รวม นครพนม'!H45</f>
        <v>2057681.34</v>
      </c>
      <c r="I45" s="110">
        <f>+'รวม จ.บึงกาฬ'!I45+'รวม จังหวัดเลย'!I45+'รวม จังหวัดสกล'!I45+'รวม อุดรธานี'!I45+'รวม หนองคาย'!I45+'รวม หนองบัวลำภู'!I45+'รวม นครพนม'!I45</f>
        <v>0</v>
      </c>
      <c r="J45" s="110">
        <f>+'รวม จ.บึงกาฬ'!J45+'รวม จังหวัดเลย'!J45+'รวม จังหวัดสกล'!J45+'รวม อุดรธานี'!J45+'รวม หนองคาย'!J45+'รวม หนองบัวลำภู'!J45+'รวม นครพนม'!J45</f>
        <v>1783517.2</v>
      </c>
      <c r="K45" s="110">
        <f>+'รวม จ.บึงกาฬ'!K45+'รวม จังหวัดเลย'!K45+'รวม จังหวัดสกล'!K45+'รวม อุดรธานี'!K45+'รวม หนองคาย'!K45+'รวม หนองบัวลำภู'!K45+'รวม นครพนม'!K45</f>
        <v>0</v>
      </c>
      <c r="L45" s="110">
        <f>+'รวม จ.บึงกาฬ'!L45+'รวม จังหวัดเลย'!L45+'รวม จังหวัดสกล'!L45+'รวม อุดรธานี'!L45+'รวม หนองคาย'!L45+'รวม หนองบัวลำภู'!L45+'รวม นครพนม'!L45</f>
        <v>2169777.33</v>
      </c>
      <c r="M45" s="110">
        <f>+'รวม จ.บึงกาฬ'!M45+'รวม จังหวัดเลย'!M45+'รวม จังหวัดสกล'!M45+'รวม อุดรธานี'!M45+'รวม หนองคาย'!M45+'รวม หนองบัวลำภู'!M45+'รวม นครพนม'!M45</f>
        <v>0</v>
      </c>
      <c r="N45" s="110">
        <f>+'รวม จ.บึงกาฬ'!N45+'รวม จังหวัดเลย'!N45+'รวม จังหวัดสกล'!N45+'รวม อุดรธานี'!N45+'รวม หนองคาย'!N45+'รวม หนองบัวลำภู'!N45+'รวม นครพนม'!N45</f>
        <v>1418106.45</v>
      </c>
      <c r="O45" s="110">
        <f>+'รวม จ.บึงกาฬ'!O45+'รวม จังหวัดเลย'!O45+'รวม จังหวัดสกล'!O45+'รวม อุดรธานี'!O45+'รวม หนองคาย'!O45+'รวม หนองบัวลำภู'!O45+'รวม นครพนม'!O45</f>
        <v>0</v>
      </c>
      <c r="P45" s="110">
        <f>+'รวม จ.บึงกาฬ'!P45+'รวม จังหวัดเลย'!P45+'รวม จังหวัดสกล'!P45+'รวม อุดรธานี'!P45+'รวม หนองคาย'!P45+'รวม หนองบัวลำภู'!P45+'รวม นครพนม'!P45</f>
        <v>1801524.73</v>
      </c>
      <c r="Q45" s="110">
        <f>+'รวม จ.บึงกาฬ'!Q45+'รวม จังหวัดเลย'!Q45+'รวม จังหวัดสกล'!Q45+'รวม อุดรธานี'!Q45+'รวม หนองคาย'!Q45+'รวม หนองบัวลำภู'!Q45+'รวม นครพนม'!Q45</f>
        <v>0</v>
      </c>
      <c r="R45" s="110">
        <f>+'รวม จ.บึงกาฬ'!R45+'รวม จังหวัดเลย'!R45+'รวม จังหวัดสกล'!R45+'รวม อุดรธานี'!R45+'รวม หนองคาย'!R45+'รวม หนองบัวลำภู'!R45+'รวม นครพนม'!R45</f>
        <v>2200938.4</v>
      </c>
      <c r="S45" s="110">
        <f>+'รวม จ.บึงกาฬ'!S45+'รวม จังหวัดเลย'!S45+'รวม จังหวัดสกล'!S45+'รวม อุดรธานี'!S45+'รวม หนองคาย'!S45+'รวม หนองบัวลำภู'!S45+'รวม นครพนม'!S45</f>
        <v>0</v>
      </c>
      <c r="T45" s="110">
        <f>+'รวม จ.บึงกาฬ'!T45+'รวม จังหวัดเลย'!T45+'รวม จังหวัดสกล'!T45+'รวม อุดรธานี'!T45+'รวม หนองคาย'!T45+'รวม หนองบัวลำภู'!T45+'รวม นครพนม'!T45</f>
        <v>790397.7</v>
      </c>
      <c r="U45" s="110">
        <f>+'รวม จ.บึงกาฬ'!U45+'รวม จังหวัดเลย'!U45+'รวม จังหวัดสกล'!U45+'รวม อุดรธานี'!U45+'รวม หนองคาย'!U45+'รวม หนองบัวลำภู'!U45+'รวม นครพนม'!U45</f>
        <v>0</v>
      </c>
      <c r="V45" s="110">
        <f>+'รวม จ.บึงกาฬ'!V45+'รวม จังหวัดเลย'!V45+'รวม จังหวัดสกล'!V45+'รวม อุดรธานี'!V45+'รวม หนองคาย'!V45+'รวม หนองบัวลำภู'!V45+'รวม นครพนม'!V45</f>
        <v>665495.80000000005</v>
      </c>
      <c r="W45" s="110">
        <f>+'รวม จ.บึงกาฬ'!W45+'รวม จังหวัดเลย'!W45+'รวม จังหวัดสกล'!W45+'รวม อุดรธานี'!W45+'รวม หนองคาย'!W45+'รวม หนองบัวลำภู'!W45+'รวม นครพนม'!W45</f>
        <v>0</v>
      </c>
      <c r="X45" s="110">
        <f>+'รวม จ.บึงกาฬ'!X45+'รวม จังหวัดเลย'!X45+'รวม จังหวัดสกล'!X45+'รวม อุดรธานี'!X45+'รวม หนองคาย'!X45+'รวม หนองบัวลำภู'!X45+'รวม นครพนม'!X45</f>
        <v>1533101</v>
      </c>
      <c r="Y45" s="110">
        <f>+'รวม จ.บึงกาฬ'!Y45+'รวม จังหวัดเลย'!Y45+'รวม จังหวัดสกล'!Y45+'รวม อุดรธานี'!Y45+'รวม หนองคาย'!Y45+'รวม หนองบัวลำภู'!Y45+'รวม นครพนม'!Y45</f>
        <v>0</v>
      </c>
      <c r="Z45" s="110">
        <f>+'รวม จ.บึงกาฬ'!Z45+'รวม จังหวัดเลย'!Z45+'รวม จังหวัดสกล'!Z45+'รวม อุดรธานี'!Z45+'รวม หนองคาย'!Z45+'รวม หนองบัวลำภู'!Z45+'รวม นครพนม'!Z45</f>
        <v>1382839.2</v>
      </c>
      <c r="AA45" s="110">
        <f>+'รวม จ.บึงกาฬ'!AA45+'รวม จังหวัดเลย'!AA45+'รวม จังหวัดสกล'!AA45+'รวม อุดรธานี'!AA45+'รวม หนองคาย'!AA45+'รวม หนองบัวลำภู'!AA45+'รวม นครพนม'!AA45</f>
        <v>0</v>
      </c>
      <c r="AB45" s="110">
        <f>+'รวม จ.บึงกาฬ'!AB45+'รวม จังหวัดเลย'!AB45+'รวม จังหวัดสกล'!AB45+'รวม อุดรธานี'!AB45+'รวม หนองคาย'!AB45+'รวม หนองบัวลำภู'!AB45+'รวม นครพนม'!AB45</f>
        <v>3178937.9</v>
      </c>
      <c r="AC45" s="110">
        <f>+'รวม จ.บึงกาฬ'!AC45+'รวม จังหวัดเลย'!AC45+'รวม จังหวัดสกล'!AC45+'รวม อุดรธานี'!AC45+'รวม หนองคาย'!AC45+'รวม หนองบัวลำภู'!AC45+'รวม นครพนม'!AC45</f>
        <v>0</v>
      </c>
      <c r="AD45" s="110" t="e">
        <f t="shared" ref="AD45:AD53" si="13">SUM(F45:AC45)</f>
        <v>#VALUE!</v>
      </c>
      <c r="AE45" s="111" t="e">
        <f t="shared" ref="AE45:AE53" si="14">+AD45*100/E45</f>
        <v>#VALUE!</v>
      </c>
      <c r="AF45" s="110" t="e">
        <f t="shared" ref="AF45:AF53" si="15">+E45-AD45</f>
        <v>#VALUE!</v>
      </c>
      <c r="AG45" s="111" t="e">
        <f t="shared" ref="AG45:AG53" si="16">+AF45*100/E45</f>
        <v>#VALUE!</v>
      </c>
    </row>
    <row r="46" spans="2:33" ht="24" customHeight="1">
      <c r="B46" s="109"/>
      <c r="C46" s="109"/>
      <c r="D46" s="109" t="s">
        <v>131</v>
      </c>
      <c r="E46" s="110">
        <f>+'รวม จ.บึงกาฬ'!E46+'รวม จังหวัดเลย'!E46+'รวม จังหวัดสกล'!E46+'รวม อุดรธานี'!E46+'รวม หนองคาย'!E46+'รวม หนองบัวลำภู'!E46+'รวม นครพนม'!E46</f>
        <v>651720725.91149998</v>
      </c>
      <c r="F46" s="110" t="e">
        <f>+'รวม จ.บึงกาฬ'!F46+'รวม จังหวัดเลย'!F46+'รวม จังหวัดสกล'!F46+'รวม อุดรธานี'!F46+'รวม หนองคาย'!F46+'รวม หนองบัวลำภู'!F46+'รวม นครพนม'!F46</f>
        <v>#VALUE!</v>
      </c>
      <c r="G46" s="110" t="e">
        <f>+'รวม จ.บึงกาฬ'!G46+'รวม จังหวัดเลย'!G46+'รวม จังหวัดสกล'!G46+'รวม อุดรธานี'!G46+'รวม หนองคาย'!G46+'รวม หนองบัวลำภู'!G46+'รวม นครพนม'!G46</f>
        <v>#VALUE!</v>
      </c>
      <c r="H46" s="110">
        <f>+'รวม จ.บึงกาฬ'!H46+'รวม จังหวัดเลย'!H46+'รวม จังหวัดสกล'!H46+'รวม อุดรธานี'!H46+'รวม หนองคาย'!H46+'รวม หนองบัวลำภู'!H46+'รวม นครพนม'!H46</f>
        <v>1534078</v>
      </c>
      <c r="I46" s="110">
        <f>+'รวม จ.บึงกาฬ'!I46+'รวม จังหวัดเลย'!I46+'รวม จังหวัดสกล'!I46+'รวม อุดรธานี'!I46+'รวม หนองคาย'!I46+'รวม หนองบัวลำภู'!I46+'รวม นครพนม'!I46</f>
        <v>0</v>
      </c>
      <c r="J46" s="110">
        <f>+'รวม จ.บึงกาฬ'!J46+'รวม จังหวัดเลย'!J46+'รวม จังหวัดสกล'!J46+'รวม อุดรธานี'!J46+'รวม หนองคาย'!J46+'รวม หนองบัวลำภู'!J46+'รวม นครพนม'!J46</f>
        <v>3091395</v>
      </c>
      <c r="K46" s="110">
        <f>+'รวม จ.บึงกาฬ'!K46+'รวม จังหวัดเลย'!K46+'รวม จังหวัดสกล'!K46+'รวม อุดรธานี'!K46+'รวม หนองคาย'!K46+'รวม หนองบัวลำภู'!K46+'รวม นครพนม'!K46</f>
        <v>0</v>
      </c>
      <c r="L46" s="110">
        <f>+'รวม จ.บึงกาฬ'!L46+'รวม จังหวัดเลย'!L46+'รวม จังหวัดสกล'!L46+'รวม อุดรธานี'!L46+'รวม หนองคาย'!L46+'รวม หนองบัวลำภู'!L46+'รวม นครพนม'!L46</f>
        <v>3719850.37</v>
      </c>
      <c r="M46" s="110">
        <f>+'รวม จ.บึงกาฬ'!M46+'รวม จังหวัดเลย'!M46+'รวม จังหวัดสกล'!M46+'รวม อุดรธานี'!M46+'รวม หนองคาย'!M46+'รวม หนองบัวลำภู'!M46+'รวม นครพนม'!M46</f>
        <v>0</v>
      </c>
      <c r="N46" s="110">
        <f>+'รวม จ.บึงกาฬ'!N46+'รวม จังหวัดเลย'!N46+'รวม จังหวัดสกล'!N46+'รวม อุดรธานี'!N46+'รวม หนองคาย'!N46+'รวม หนองบัวลำภู'!N46+'รวม นครพนม'!N46</f>
        <v>1684101</v>
      </c>
      <c r="O46" s="110">
        <f>+'รวม จ.บึงกาฬ'!O46+'รวม จังหวัดเลย'!O46+'รวม จังหวัดสกล'!O46+'รวม อุดรธานี'!O46+'รวม หนองคาย'!O46+'รวม หนองบัวลำภู'!O46+'รวม นครพนม'!O46</f>
        <v>0</v>
      </c>
      <c r="P46" s="110">
        <f>+'รวม จ.บึงกาฬ'!P46+'รวม จังหวัดเลย'!P46+'รวม จังหวัดสกล'!P46+'รวม อุดรธานี'!P46+'รวม หนองคาย'!P46+'รวม หนองบัวลำภู'!P46+'รวม นครพนม'!P46</f>
        <v>1832685</v>
      </c>
      <c r="Q46" s="110">
        <f>+'รวม จ.บึงกาฬ'!Q46+'รวม จังหวัดเลย'!Q46+'รวม จังหวัดสกล'!Q46+'รวม อุดรธานี'!Q46+'รวม หนองคาย'!Q46+'รวม หนองบัวลำภู'!Q46+'รวม นครพนม'!Q46</f>
        <v>0</v>
      </c>
      <c r="R46" s="110">
        <f>+'รวม จ.บึงกาฬ'!R46+'รวม จังหวัดเลย'!R46+'รวม จังหวัดสกล'!R46+'รวม อุดรธานี'!R46+'รวม หนองคาย'!R46+'รวม หนองบัวลำภู'!R46+'รวม นครพนม'!R46</f>
        <v>1470175.5</v>
      </c>
      <c r="S46" s="110">
        <f>+'รวม จ.บึงกาฬ'!S46+'รวม จังหวัดเลย'!S46+'รวม จังหวัดสกล'!S46+'รวม อุดรธานี'!S46+'รวม หนองคาย'!S46+'รวม หนองบัวลำภู'!S46+'รวม นครพนม'!S46</f>
        <v>0</v>
      </c>
      <c r="T46" s="110">
        <f>+'รวม จ.บึงกาฬ'!T46+'รวม จังหวัดเลย'!T46+'รวม จังหวัดสกล'!T46+'รวม อุดรธานี'!T46+'รวม หนองคาย'!T46+'รวม หนองบัวลำภู'!T46+'รวม นครพนม'!T46</f>
        <v>1834468</v>
      </c>
      <c r="U46" s="110">
        <f>+'รวม จ.บึงกาฬ'!U46+'รวม จังหวัดเลย'!U46+'รวม จังหวัดสกล'!U46+'รวม อุดรธานี'!U46+'รวม หนองคาย'!U46+'รวม หนองบัวลำภู'!U46+'รวม นครพนม'!U46</f>
        <v>0</v>
      </c>
      <c r="V46" s="110">
        <f>+'รวม จ.บึงกาฬ'!V46+'รวม จังหวัดเลย'!V46+'รวม จังหวัดสกล'!V46+'รวม อุดรธานี'!V46+'รวม หนองคาย'!V46+'รวม หนองบัวลำภู'!V46+'รวม นครพนม'!V46</f>
        <v>1216227</v>
      </c>
      <c r="W46" s="110">
        <f>+'รวม จ.บึงกาฬ'!W46+'รวม จังหวัดเลย'!W46+'รวม จังหวัดสกล'!W46+'รวม อุดรธานี'!W46+'รวม หนองคาย'!W46+'รวม หนองบัวลำภู'!W46+'รวม นครพนม'!W46</f>
        <v>0</v>
      </c>
      <c r="X46" s="110">
        <f>+'รวม จ.บึงกาฬ'!X46+'รวม จังหวัดเลย'!X46+'รวม จังหวัดสกล'!X46+'รวม อุดรธานี'!X46+'รวม หนองคาย'!X46+'รวม หนองบัวลำภู'!X46+'รวม นครพนม'!X46</f>
        <v>1204824</v>
      </c>
      <c r="Y46" s="110">
        <f>+'รวม จ.บึงกาฬ'!Y46+'รวม จังหวัดเลย'!Y46+'รวม จังหวัดสกล'!Y46+'รวม อุดรธานี'!Y46+'รวม หนองคาย'!Y46+'รวม หนองบัวลำภู'!Y46+'รวม นครพนม'!Y46</f>
        <v>0</v>
      </c>
      <c r="Z46" s="110">
        <f>+'รวม จ.บึงกาฬ'!Z46+'รวม จังหวัดเลย'!Z46+'รวม จังหวัดสกล'!Z46+'รวม อุดรธานี'!Z46+'รวม หนองคาย'!Z46+'รวม หนองบัวลำภู'!Z46+'รวม นครพนม'!Z46</f>
        <v>705117.8</v>
      </c>
      <c r="AA46" s="110">
        <f>+'รวม จ.บึงกาฬ'!AA46+'รวม จังหวัดเลย'!AA46+'รวม จังหวัดสกล'!AA46+'รวม อุดรธานี'!AA46+'รวม หนองคาย'!AA46+'รวม หนองบัวลำภู'!AA46+'รวม นครพนม'!AA46</f>
        <v>0</v>
      </c>
      <c r="AB46" s="110">
        <f>+'รวม จ.บึงกาฬ'!AB46+'รวม จังหวัดเลย'!AB46+'รวม จังหวัดสกล'!AB46+'รวม อุดรธานี'!AB46+'รวม หนองคาย'!AB46+'รวม หนองบัวลำภู'!AB46+'รวม นครพนม'!AB46</f>
        <v>1890221</v>
      </c>
      <c r="AC46" s="110">
        <f>+'รวม จ.บึงกาฬ'!AC46+'รวม จังหวัดเลย'!AC46+'รวม จังหวัดสกล'!AC46+'รวม อุดรธานี'!AC46+'รวม หนองคาย'!AC46+'รวม หนองบัวลำภู'!AC46+'รวม นครพนม'!AC46</f>
        <v>0</v>
      </c>
      <c r="AD46" s="110" t="e">
        <f t="shared" si="13"/>
        <v>#VALUE!</v>
      </c>
      <c r="AE46" s="111" t="e">
        <f t="shared" si="14"/>
        <v>#VALUE!</v>
      </c>
      <c r="AF46" s="110" t="e">
        <f t="shared" si="15"/>
        <v>#VALUE!</v>
      </c>
      <c r="AG46" s="111" t="e">
        <f t="shared" si="16"/>
        <v>#VALUE!</v>
      </c>
    </row>
    <row r="47" spans="2:33" ht="24" customHeight="1">
      <c r="B47" s="109"/>
      <c r="C47" s="109"/>
      <c r="D47" s="109" t="s">
        <v>132</v>
      </c>
      <c r="E47" s="110">
        <f>+'รวม จ.บึงกาฬ'!E47+'รวม จังหวัดเลย'!E47+'รวม จังหวัดสกล'!E47+'รวม อุดรธานี'!E47+'รวม หนองคาย'!E47+'รวม หนองบัวลำภู'!E47+'รวม นครพนม'!E47</f>
        <v>136720132.37693638</v>
      </c>
      <c r="F47" s="110" t="e">
        <f>+'รวม จ.บึงกาฬ'!F47+'รวม จังหวัดเลย'!F47+'รวม จังหวัดสกล'!F47+'รวม อุดรธานี'!F47+'รวม หนองคาย'!F47+'รวม หนองบัวลำภู'!F47+'รวม นครพนม'!F47</f>
        <v>#VALUE!</v>
      </c>
      <c r="G47" s="110" t="e">
        <f>+'รวม จ.บึงกาฬ'!G47+'รวม จังหวัดเลย'!G47+'รวม จังหวัดสกล'!G47+'รวม อุดรธานี'!G47+'รวม หนองคาย'!G47+'รวม หนองบัวลำภู'!G47+'รวม นครพนม'!G47</f>
        <v>#VALUE!</v>
      </c>
      <c r="H47" s="110" t="e">
        <f>+'รวม จ.บึงกาฬ'!H47+'รวม จังหวัดเลย'!H47+'รวม จังหวัดสกล'!H47+'รวม อุดรธานี'!H47+'รวม หนองคาย'!H47+'รวม หนองบัวลำภู'!H47+'รวม นครพนม'!H47</f>
        <v>#VALUE!</v>
      </c>
      <c r="I47" s="110">
        <f>+'รวม จ.บึงกาฬ'!I47+'รวม จังหวัดเลย'!I47+'รวม จังหวัดสกล'!I47+'รวม อุดรธานี'!I47+'รวม หนองคาย'!I47+'รวม หนองบัวลำภู'!I47+'รวม นครพนม'!I47</f>
        <v>0</v>
      </c>
      <c r="J47" s="110" t="e">
        <f>+'รวม จ.บึงกาฬ'!J47+'รวม จังหวัดเลย'!J47+'รวม จังหวัดสกล'!J47+'รวม อุดรธานี'!J47+'รวม หนองคาย'!J47+'รวม หนองบัวลำภู'!J47+'รวม นครพนม'!J47</f>
        <v>#VALUE!</v>
      </c>
      <c r="K47" s="110">
        <f>+'รวม จ.บึงกาฬ'!K47+'รวม จังหวัดเลย'!K47+'รวม จังหวัดสกล'!K47+'รวม อุดรธานี'!K47+'รวม หนองคาย'!K47+'รวม หนองบัวลำภู'!K47+'รวม นครพนม'!K47</f>
        <v>0</v>
      </c>
      <c r="L47" s="110" t="e">
        <f>+'รวม จ.บึงกาฬ'!L47+'รวม จังหวัดเลย'!L47+'รวม จังหวัดสกล'!L47+'รวม อุดรธานี'!L47+'รวม หนองคาย'!L47+'รวม หนองบัวลำภู'!L47+'รวม นครพนม'!L47</f>
        <v>#VALUE!</v>
      </c>
      <c r="M47" s="110">
        <f>+'รวม จ.บึงกาฬ'!M47+'รวม จังหวัดเลย'!M47+'รวม จังหวัดสกล'!M47+'รวม อุดรธานี'!M47+'รวม หนองคาย'!M47+'รวม หนองบัวลำภู'!M47+'รวม นครพนม'!M47</f>
        <v>0</v>
      </c>
      <c r="N47" s="110" t="e">
        <f>+'รวม จ.บึงกาฬ'!N47+'รวม จังหวัดเลย'!N47+'รวม จังหวัดสกล'!N47+'รวม อุดรธานี'!N47+'รวม หนองคาย'!N47+'รวม หนองบัวลำภู'!N47+'รวม นครพนม'!N47</f>
        <v>#VALUE!</v>
      </c>
      <c r="O47" s="110">
        <f>+'รวม จ.บึงกาฬ'!O47+'รวม จังหวัดเลย'!O47+'รวม จังหวัดสกล'!O47+'รวม อุดรธานี'!O47+'รวม หนองคาย'!O47+'รวม หนองบัวลำภู'!O47+'รวม นครพนม'!O47</f>
        <v>0</v>
      </c>
      <c r="P47" s="110" t="e">
        <f>+'รวม จ.บึงกาฬ'!P47+'รวม จังหวัดเลย'!P47+'รวม จังหวัดสกล'!P47+'รวม อุดรธานี'!P47+'รวม หนองคาย'!P47+'รวม หนองบัวลำภู'!P47+'รวม นครพนม'!P47</f>
        <v>#VALUE!</v>
      </c>
      <c r="Q47" s="110">
        <f>+'รวม จ.บึงกาฬ'!Q47+'รวม จังหวัดเลย'!Q47+'รวม จังหวัดสกล'!Q47+'รวม อุดรธานี'!Q47+'รวม หนองคาย'!Q47+'รวม หนองบัวลำภู'!Q47+'รวม นครพนม'!Q47</f>
        <v>0</v>
      </c>
      <c r="R47" s="110" t="e">
        <f>+'รวม จ.บึงกาฬ'!R47+'รวม จังหวัดเลย'!R47+'รวม จังหวัดสกล'!R47+'รวม อุดรธานี'!R47+'รวม หนองคาย'!R47+'รวม หนองบัวลำภู'!R47+'รวม นครพนม'!R47</f>
        <v>#VALUE!</v>
      </c>
      <c r="S47" s="110">
        <f>+'รวม จ.บึงกาฬ'!S47+'รวม จังหวัดเลย'!S47+'รวม จังหวัดสกล'!S47+'รวม อุดรธานี'!S47+'รวม หนองคาย'!S47+'รวม หนองบัวลำภู'!S47+'รวม นครพนม'!S47</f>
        <v>0</v>
      </c>
      <c r="T47" s="110" t="e">
        <f>+'รวม จ.บึงกาฬ'!T47+'รวม จังหวัดเลย'!T47+'รวม จังหวัดสกล'!T47+'รวม อุดรธานี'!T47+'รวม หนองคาย'!T47+'รวม หนองบัวลำภู'!T47+'รวม นครพนม'!T47</f>
        <v>#VALUE!</v>
      </c>
      <c r="U47" s="110">
        <f>+'รวม จ.บึงกาฬ'!U47+'รวม จังหวัดเลย'!U47+'รวม จังหวัดสกล'!U47+'รวม อุดรธานี'!U47+'รวม หนองคาย'!U47+'รวม หนองบัวลำภู'!U47+'รวม นครพนม'!U47</f>
        <v>0</v>
      </c>
      <c r="V47" s="110" t="e">
        <f>+'รวม จ.บึงกาฬ'!V47+'รวม จังหวัดเลย'!V47+'รวม จังหวัดสกล'!V47+'รวม อุดรธานี'!V47+'รวม หนองคาย'!V47+'รวม หนองบัวลำภู'!V47+'รวม นครพนม'!V47</f>
        <v>#VALUE!</v>
      </c>
      <c r="W47" s="110">
        <f>+'รวม จ.บึงกาฬ'!W47+'รวม จังหวัดเลย'!W47+'รวม จังหวัดสกล'!W47+'รวม อุดรธานี'!W47+'รวม หนองคาย'!W47+'รวม หนองบัวลำภู'!W47+'รวม นครพนม'!W47</f>
        <v>0</v>
      </c>
      <c r="X47" s="110" t="e">
        <f>+'รวม จ.บึงกาฬ'!X47+'รวม จังหวัดเลย'!X47+'รวม จังหวัดสกล'!X47+'รวม อุดรธานี'!X47+'รวม หนองคาย'!X47+'รวม หนองบัวลำภู'!X47+'รวม นครพนม'!X47</f>
        <v>#VALUE!</v>
      </c>
      <c r="Y47" s="110">
        <f>+'รวม จ.บึงกาฬ'!Y47+'รวม จังหวัดเลย'!Y47+'รวม จังหวัดสกล'!Y47+'รวม อุดรธานี'!Y47+'รวม หนองคาย'!Y47+'รวม หนองบัวลำภู'!Y47+'รวม นครพนม'!Y47</f>
        <v>0</v>
      </c>
      <c r="Z47" s="110">
        <f>+'รวม จ.บึงกาฬ'!Z47+'รวม จังหวัดเลย'!Z47+'รวม จังหวัดสกล'!Z47+'รวม อุดรธานี'!Z47+'รวม หนองคาย'!Z47+'รวม หนองบัวลำภู'!Z47+'รวม นครพนม'!Z47</f>
        <v>141892</v>
      </c>
      <c r="AA47" s="110">
        <f>+'รวม จ.บึงกาฬ'!AA47+'รวม จังหวัดเลย'!AA47+'รวม จังหวัดสกล'!AA47+'รวม อุดรธานี'!AA47+'รวม หนองคาย'!AA47+'รวม หนองบัวลำภู'!AA47+'รวม นครพนม'!AA47</f>
        <v>0</v>
      </c>
      <c r="AB47" s="110">
        <f>+'รวม จ.บึงกาฬ'!AB47+'รวม จังหวัดเลย'!AB47+'รวม จังหวัดสกล'!AB47+'รวม อุดรธานี'!AB47+'รวม หนองคาย'!AB47+'รวม หนองบัวลำภู'!AB47+'รวม นครพนม'!AB47</f>
        <v>134892</v>
      </c>
      <c r="AC47" s="110">
        <f>+'รวม จ.บึงกาฬ'!AC47+'รวม จังหวัดเลย'!AC47+'รวม จังหวัดสกล'!AC47+'รวม อุดรธานี'!AC47+'รวม หนองคาย'!AC47+'รวม หนองบัวลำภู'!AC47+'รวม นครพนม'!AC47</f>
        <v>0</v>
      </c>
      <c r="AD47" s="110" t="e">
        <f t="shared" si="13"/>
        <v>#VALUE!</v>
      </c>
      <c r="AE47" s="111" t="e">
        <f t="shared" si="14"/>
        <v>#VALUE!</v>
      </c>
      <c r="AF47" s="110" t="e">
        <f t="shared" si="15"/>
        <v>#VALUE!</v>
      </c>
      <c r="AG47" s="111" t="e">
        <f t="shared" si="16"/>
        <v>#VALUE!</v>
      </c>
    </row>
    <row r="48" spans="2:33" ht="24" customHeight="1">
      <c r="B48" s="109"/>
      <c r="C48" s="109"/>
      <c r="D48" s="109" t="s">
        <v>133</v>
      </c>
      <c r="E48" s="110">
        <f>+'รวม จ.บึงกาฬ'!E48+'รวม จังหวัดเลย'!E48+'รวม จังหวัดสกล'!E48+'รวม อุดรธานี'!E48+'รวม หนองคาย'!E48+'รวม หนองบัวลำภู'!E48+'รวม นครพนม'!E48</f>
        <v>76915913.03944546</v>
      </c>
      <c r="F48" s="110" t="e">
        <f>+'รวม จ.บึงกาฬ'!F48+'รวม จังหวัดเลย'!F48+'รวม จังหวัดสกล'!F48+'รวม อุดรธานี'!F48+'รวม หนองคาย'!F48+'รวม หนองบัวลำภู'!F48+'รวม นครพนม'!F48</f>
        <v>#VALUE!</v>
      </c>
      <c r="G48" s="110" t="e">
        <f>+'รวม จ.บึงกาฬ'!G48+'รวม จังหวัดเลย'!G48+'รวม จังหวัดสกล'!G48+'รวม อุดรธานี'!G48+'รวม หนองคาย'!G48+'รวม หนองบัวลำภู'!G48+'รวม นครพนม'!G48</f>
        <v>#VALUE!</v>
      </c>
      <c r="H48" s="110">
        <f>+'รวม จ.บึงกาฬ'!H48+'รวม จังหวัดเลย'!H48+'รวม จังหวัดสกล'!H48+'รวม อุดรธานี'!H48+'รวม หนองคาย'!H48+'รวม หนองบัวลำภู'!H48+'รวม นครพนม'!H48</f>
        <v>431393.1</v>
      </c>
      <c r="I48" s="110">
        <f>+'รวม จ.บึงกาฬ'!I48+'รวม จังหวัดเลย'!I48+'รวม จังหวัดสกล'!I48+'รวม อุดรธานี'!I48+'รวม หนองคาย'!I48+'รวม หนองบัวลำภู'!I48+'รวม นครพนม'!I48</f>
        <v>0</v>
      </c>
      <c r="J48" s="110">
        <f>+'รวม จ.บึงกาฬ'!J48+'รวม จังหวัดเลย'!J48+'รวม จังหวัดสกล'!J48+'รวม อุดรธานี'!J48+'รวม หนองคาย'!J48+'รวม หนองบัวลำภู'!J48+'รวม นครพนม'!J48</f>
        <v>81515.399999999994</v>
      </c>
      <c r="K48" s="110">
        <f>+'รวม จ.บึงกาฬ'!K48+'รวม จังหวัดเลย'!K48+'รวม จังหวัดสกล'!K48+'รวม อุดรธานี'!K48+'รวม หนองคาย'!K48+'รวม หนองบัวลำภู'!K48+'รวม นครพนม'!K48</f>
        <v>0</v>
      </c>
      <c r="L48" s="110">
        <f>+'รวม จ.บึงกาฬ'!L48+'รวม จังหวัดเลย'!L48+'รวม จังหวัดสกล'!L48+'รวม อุดรธานี'!L48+'รวม หนองคาย'!L48+'รวม หนองบัวลำภู'!L48+'รวม นครพนม'!L48</f>
        <v>261916</v>
      </c>
      <c r="M48" s="110">
        <f>+'รวม จ.บึงกาฬ'!M48+'รวม จังหวัดเลย'!M48+'รวม จังหวัดสกล'!M48+'รวม อุดรธานี'!M48+'รวม หนองคาย'!M48+'รวม หนองบัวลำภู'!M48+'รวม นครพนม'!M48</f>
        <v>0</v>
      </c>
      <c r="N48" s="110">
        <f>+'รวม จ.บึงกาฬ'!N48+'รวม จังหวัดเลย'!N48+'รวม จังหวัดสกล'!N48+'รวม อุดรธานี'!N48+'รวม หนองคาย'!N48+'รวม หนองบัวลำภู'!N48+'รวม นครพนม'!N48</f>
        <v>12128</v>
      </c>
      <c r="O48" s="110">
        <f>+'รวม จ.บึงกาฬ'!O48+'รวม จังหวัดเลย'!O48+'รวม จังหวัดสกล'!O48+'รวม อุดรธานี'!O48+'รวม หนองคาย'!O48+'รวม หนองบัวลำภู'!O48+'รวม นครพนม'!O48</f>
        <v>0</v>
      </c>
      <c r="P48" s="110">
        <f>+'รวม จ.บึงกาฬ'!P48+'รวม จังหวัดเลย'!P48+'รวม จังหวัดสกล'!P48+'รวม อุดรธานี'!P48+'รวม หนองคาย'!P48+'รวม หนองบัวลำภู'!P48+'รวม นครพนม'!P48</f>
        <v>127098.98000000001</v>
      </c>
      <c r="Q48" s="110">
        <f>+'รวม จ.บึงกาฬ'!Q48+'รวม จังหวัดเลย'!Q48+'รวม จังหวัดสกล'!Q48+'รวม อุดรธานี'!Q48+'รวม หนองคาย'!Q48+'รวม หนองบัวลำภู'!Q48+'รวม นครพนม'!Q48</f>
        <v>0</v>
      </c>
      <c r="R48" s="110">
        <f>+'รวม จ.บึงกาฬ'!R48+'รวม จังหวัดเลย'!R48+'รวม จังหวัดสกล'!R48+'รวม อุดรธานี'!R48+'รวม หนองคาย'!R48+'รวม หนองบัวลำภู'!R48+'รวม นครพนม'!R48</f>
        <v>551750.1</v>
      </c>
      <c r="S48" s="110">
        <f>+'รวม จ.บึงกาฬ'!S48+'รวม จังหวัดเลย'!S48+'รวม จังหวัดสกล'!S48+'รวม อุดรธานี'!S48+'รวม หนองคาย'!S48+'รวม หนองบัวลำภู'!S48+'รวม นครพนม'!S48</f>
        <v>0</v>
      </c>
      <c r="T48" s="110">
        <f>+'รวม จ.บึงกาฬ'!T48+'รวม จังหวัดเลย'!T48+'รวม จังหวัดสกล'!T48+'รวม อุดรธานี'!T48+'รวม หนองคาย'!T48+'รวม หนองบัวลำภู'!T48+'รวม นครพนม'!T48</f>
        <v>90712</v>
      </c>
      <c r="U48" s="110">
        <f>+'รวม จ.บึงกาฬ'!U48+'รวม จังหวัดเลย'!U48+'รวม จังหวัดสกล'!U48+'รวม อุดรธานี'!U48+'รวม หนองคาย'!U48+'รวม หนองบัวลำภู'!U48+'รวม นครพนม'!U48</f>
        <v>0</v>
      </c>
      <c r="V48" s="110" t="e">
        <f>+'รวม จ.บึงกาฬ'!V48+'รวม จังหวัดเลย'!V48+'รวม จังหวัดสกล'!V48+'รวม อุดรธานี'!V48+'รวม หนองคาย'!V48+'รวม หนองบัวลำภู'!V48+'รวม นครพนม'!V48</f>
        <v>#VALUE!</v>
      </c>
      <c r="W48" s="110">
        <f>+'รวม จ.บึงกาฬ'!W48+'รวม จังหวัดเลย'!W48+'รวม จังหวัดสกล'!W48+'รวม อุดรธานี'!W48+'รวม หนองคาย'!W48+'รวม หนองบัวลำภู'!W48+'รวม นครพนม'!W48</f>
        <v>0</v>
      </c>
      <c r="X48" s="110" t="e">
        <f>+'รวม จ.บึงกาฬ'!X48+'รวม จังหวัดเลย'!X48+'รวม จังหวัดสกล'!X48+'รวม อุดรธานี'!X48+'รวม หนองคาย'!X48+'รวม หนองบัวลำภู'!X48+'รวม นครพนม'!X48</f>
        <v>#VALUE!</v>
      </c>
      <c r="Y48" s="110">
        <f>+'รวม จ.บึงกาฬ'!Y48+'รวม จังหวัดเลย'!Y48+'รวม จังหวัดสกล'!Y48+'รวม อุดรธานี'!Y48+'รวม หนองคาย'!Y48+'รวม หนองบัวลำภู'!Y48+'รวม นครพนม'!Y48</f>
        <v>0</v>
      </c>
      <c r="Z48" s="110">
        <f>+'รวม จ.บึงกาฬ'!Z48+'รวม จังหวัดเลย'!Z48+'รวม จังหวัดสกล'!Z48+'รวม อุดรธานี'!Z48+'รวม หนองคาย'!Z48+'รวม หนองบัวลำภู'!Z48+'รวม นครพนม'!Z48</f>
        <v>89451</v>
      </c>
      <c r="AA48" s="110">
        <f>+'รวม จ.บึงกาฬ'!AA48+'รวม จังหวัดเลย'!AA48+'รวม จังหวัดสกล'!AA48+'รวม อุดรธานี'!AA48+'รวม หนองคาย'!AA48+'รวม หนองบัวลำภู'!AA48+'รวม นครพนม'!AA48</f>
        <v>0</v>
      </c>
      <c r="AB48" s="110">
        <f>+'รวม จ.บึงกาฬ'!AB48+'รวม จังหวัดเลย'!AB48+'รวม จังหวัดสกล'!AB48+'รวม อุดรธานี'!AB48+'รวม หนองคาย'!AB48+'รวม หนองบัวลำภู'!AB48+'รวม นครพนม'!AB48</f>
        <v>32427.5</v>
      </c>
      <c r="AC48" s="110">
        <f>+'รวม จ.บึงกาฬ'!AC48+'รวม จังหวัดเลย'!AC48+'รวม จังหวัดสกล'!AC48+'รวม อุดรธานี'!AC48+'รวม หนองคาย'!AC48+'รวม หนองบัวลำภู'!AC48+'รวม นครพนม'!AC48</f>
        <v>0</v>
      </c>
      <c r="AD48" s="110" t="e">
        <f t="shared" si="13"/>
        <v>#VALUE!</v>
      </c>
      <c r="AE48" s="111" t="e">
        <f t="shared" si="14"/>
        <v>#VALUE!</v>
      </c>
      <c r="AF48" s="110" t="e">
        <f t="shared" si="15"/>
        <v>#VALUE!</v>
      </c>
      <c r="AG48" s="111" t="e">
        <f t="shared" si="16"/>
        <v>#VALUE!</v>
      </c>
    </row>
    <row r="49" spans="2:33" ht="24" customHeight="1">
      <c r="B49" s="109"/>
      <c r="C49" s="109"/>
      <c r="D49" s="109" t="s">
        <v>134</v>
      </c>
      <c r="E49" s="110">
        <f>+'รวม จ.บึงกาฬ'!E49+'รวม จังหวัดเลย'!E49+'รวม จังหวัดสกล'!E49+'รวม อุดรธานี'!E49+'รวม หนองคาย'!E49+'รวม หนองบัวลำภู'!E49+'รวม นครพนม'!E49</f>
        <v>82410</v>
      </c>
      <c r="F49" s="110" t="e">
        <f>+'รวม จ.บึงกาฬ'!F49+'รวม จังหวัดเลย'!F49+'รวม จังหวัดสกล'!F49+'รวม อุดรธานี'!F49+'รวม หนองคาย'!F49+'รวม หนองบัวลำภู'!F49+'รวม นครพนม'!F49</f>
        <v>#VALUE!</v>
      </c>
      <c r="G49" s="110" t="e">
        <f>+'รวม จ.บึงกาฬ'!G49+'รวม จังหวัดเลย'!G49+'รวม จังหวัดสกล'!G49+'รวม อุดรธานี'!G49+'รวม หนองคาย'!G49+'รวม หนองบัวลำภู'!G49+'รวม นครพนม'!G49</f>
        <v>#VALUE!</v>
      </c>
      <c r="H49" s="110" t="e">
        <f>+'รวม จ.บึงกาฬ'!H49+'รวม จังหวัดเลย'!H49+'รวม จังหวัดสกล'!H49+'รวม อุดรธานี'!H49+'รวม หนองคาย'!H49+'รวม หนองบัวลำภู'!H49+'รวม นครพนม'!H49</f>
        <v>#VALUE!</v>
      </c>
      <c r="I49" s="110">
        <f>+'รวม จ.บึงกาฬ'!I49+'รวม จังหวัดเลย'!I49+'รวม จังหวัดสกล'!I49+'รวม อุดรธานี'!I49+'รวม หนองคาย'!I49+'รวม หนองบัวลำภู'!I49+'รวม นครพนม'!I49</f>
        <v>0</v>
      </c>
      <c r="J49" s="110" t="e">
        <f>+'รวม จ.บึงกาฬ'!J49+'รวม จังหวัดเลย'!J49+'รวม จังหวัดสกล'!J49+'รวม อุดรธานี'!J49+'รวม หนองคาย'!J49+'รวม หนองบัวลำภู'!J49+'รวม นครพนม'!J49</f>
        <v>#VALUE!</v>
      </c>
      <c r="K49" s="110">
        <f>+'รวม จ.บึงกาฬ'!K49+'รวม จังหวัดเลย'!K49+'รวม จังหวัดสกล'!K49+'รวม อุดรธานี'!K49+'รวม หนองคาย'!K49+'รวม หนองบัวลำภู'!K49+'รวม นครพนม'!K49</f>
        <v>0</v>
      </c>
      <c r="L49" s="110">
        <f>+'รวม จ.บึงกาฬ'!L49+'รวม จังหวัดเลย'!L49+'รวม จังหวัดสกล'!L49+'รวม อุดรธานี'!L49+'รวม หนองคาย'!L49+'รวม หนองบัวลำภู'!L49+'รวม นครพนม'!L49</f>
        <v>34470</v>
      </c>
      <c r="M49" s="110">
        <f>+'รวม จ.บึงกาฬ'!M49+'รวม จังหวัดเลย'!M49+'รวม จังหวัดสกล'!M49+'รวม อุดรธานี'!M49+'รวม หนองคาย'!M49+'รวม หนองบัวลำภู'!M49+'รวม นครพนม'!M49</f>
        <v>0</v>
      </c>
      <c r="N49" s="110" t="e">
        <f>+'รวม จ.บึงกาฬ'!N49+'รวม จังหวัดเลย'!N49+'รวม จังหวัดสกล'!N49+'รวม อุดรธานี'!N49+'รวม หนองคาย'!N49+'รวม หนองบัวลำภู'!N49+'รวม นครพนม'!N49</f>
        <v>#VALUE!</v>
      </c>
      <c r="O49" s="110">
        <f>+'รวม จ.บึงกาฬ'!O49+'รวม จังหวัดเลย'!O49+'รวม จังหวัดสกล'!O49+'รวม อุดรธานี'!O49+'รวม หนองคาย'!O49+'รวม หนองบัวลำภู'!O49+'รวม นครพนม'!O49</f>
        <v>0</v>
      </c>
      <c r="P49" s="110">
        <f>+'รวม จ.บึงกาฬ'!P49+'รวม จังหวัดเลย'!P49+'รวม จังหวัดสกล'!P49+'รวม อุดรธานี'!P49+'รวม หนองคาย'!P49+'รวม หนองบัวลำภู'!P49+'รวม นครพนม'!P49</f>
        <v>1765</v>
      </c>
      <c r="Q49" s="110">
        <f>+'รวม จ.บึงกาฬ'!Q49+'รวม จังหวัดเลย'!Q49+'รวม จังหวัดสกล'!Q49+'รวม อุดรธานี'!Q49+'รวม หนองคาย'!Q49+'รวม หนองบัวลำภู'!Q49+'รวม นครพนม'!Q49</f>
        <v>0</v>
      </c>
      <c r="R49" s="110">
        <f>+'รวม จ.บึงกาฬ'!R49+'รวม จังหวัดเลย'!R49+'รวม จังหวัดสกล'!R49+'รวม อุดรธานี'!R49+'รวม หนองคาย'!R49+'รวม หนองบัวลำภู'!R49+'รวม นครพนม'!R49</f>
        <v>27820</v>
      </c>
      <c r="S49" s="110">
        <f>+'รวม จ.บึงกาฬ'!S49+'รวม จังหวัดเลย'!S49+'รวม จังหวัดสกล'!S49+'รวม อุดรธานี'!S49+'รวม หนองคาย'!S49+'รวม หนองบัวลำภู'!S49+'รวม นครพนม'!S49</f>
        <v>0</v>
      </c>
      <c r="T49" s="110">
        <f>+'รวม จ.บึงกาฬ'!T49+'รวม จังหวัดเลย'!T49+'รวม จังหวัดสกล'!T49+'รวม อุดรธานี'!T49+'รวม หนองคาย'!T49+'รวม หนองบัวลำภู'!T49+'รวม นครพนม'!T49</f>
        <v>22330</v>
      </c>
      <c r="U49" s="110">
        <f>+'รวม จ.บึงกาฬ'!U49+'รวม จังหวัดเลย'!U49+'รวม จังหวัดสกล'!U49+'รวม อุดรธานี'!U49+'รวม หนองคาย'!U49+'รวม หนองบัวลำภู'!U49+'รวม นครพนม'!U49</f>
        <v>0</v>
      </c>
      <c r="V49" s="110">
        <f>+'รวม จ.บึงกาฬ'!V49+'รวม จังหวัดเลย'!V49+'รวม จังหวัดสกล'!V49+'รวม อุดรธานี'!V49+'รวม หนองคาย'!V49+'รวม หนองบัวลำภู'!V49+'รวม นครพนม'!V49</f>
        <v>3800</v>
      </c>
      <c r="W49" s="110">
        <f>+'รวม จ.บึงกาฬ'!W49+'รวม จังหวัดเลย'!W49+'รวม จังหวัดสกล'!W49+'รวม อุดรธานี'!W49+'รวม หนองคาย'!W49+'รวม หนองบัวลำภู'!W49+'รวม นครพนม'!W49</f>
        <v>0</v>
      </c>
      <c r="X49" s="110" t="e">
        <f>+'รวม จ.บึงกาฬ'!X49+'รวม จังหวัดเลย'!X49+'รวม จังหวัดสกล'!X49+'รวม อุดรธานี'!X49+'รวม หนองคาย'!X49+'รวม หนองบัวลำภู'!X49+'รวม นครพนม'!X49</f>
        <v>#VALUE!</v>
      </c>
      <c r="Y49" s="110">
        <f>+'รวม จ.บึงกาฬ'!Y49+'รวม จังหวัดเลย'!Y49+'รวม จังหวัดสกล'!Y49+'รวม อุดรธานี'!Y49+'รวม หนองคาย'!Y49+'รวม หนองบัวลำภู'!Y49+'รวม นครพนม'!Y49</f>
        <v>0</v>
      </c>
      <c r="Z49" s="110">
        <f>+'รวม จ.บึงกาฬ'!Z49+'รวม จังหวัดเลย'!Z49+'รวม จังหวัดสกล'!Z49+'รวม อุดรธานี'!Z49+'รวม หนองคาย'!Z49+'รวม หนองบัวลำภู'!Z49+'รวม นครพนม'!Z49</f>
        <v>13910</v>
      </c>
      <c r="AA49" s="110">
        <f>+'รวม จ.บึงกาฬ'!AA49+'รวม จังหวัดเลย'!AA49+'รวม จังหวัดสกล'!AA49+'รวม อุดรธานี'!AA49+'รวม หนองคาย'!AA49+'รวม หนองบัวลำภู'!AA49+'รวม นครพนม'!AA49</f>
        <v>0</v>
      </c>
      <c r="AB49" s="110" t="e">
        <f>+'รวม จ.บึงกาฬ'!AB49+'รวม จังหวัดเลย'!AB49+'รวม จังหวัดสกล'!AB49+'รวม อุดรธานี'!AB49+'รวม หนองคาย'!AB49+'รวม หนองบัวลำภู'!AB49+'รวม นครพนม'!AB49</f>
        <v>#VALUE!</v>
      </c>
      <c r="AC49" s="110">
        <f>+'รวม จ.บึงกาฬ'!AC49+'รวม จังหวัดเลย'!AC49+'รวม จังหวัดสกล'!AC49+'รวม อุดรธานี'!AC49+'รวม หนองคาย'!AC49+'รวม หนองบัวลำภู'!AC49+'รวม นครพนม'!AC49</f>
        <v>0</v>
      </c>
      <c r="AD49" s="110" t="e">
        <f t="shared" si="13"/>
        <v>#VALUE!</v>
      </c>
      <c r="AE49" s="111" t="e">
        <f t="shared" si="14"/>
        <v>#VALUE!</v>
      </c>
      <c r="AF49" s="110" t="e">
        <f t="shared" si="15"/>
        <v>#VALUE!</v>
      </c>
      <c r="AG49" s="111" t="e">
        <f t="shared" si="16"/>
        <v>#VALUE!</v>
      </c>
    </row>
    <row r="50" spans="2:33" ht="24" customHeight="1">
      <c r="B50" s="109"/>
      <c r="C50" s="109"/>
      <c r="D50" s="109" t="s">
        <v>63</v>
      </c>
      <c r="E50" s="110">
        <f>+'รวม จ.บึงกาฬ'!E50+'รวม จังหวัดเลย'!E50+'รวม จังหวัดสกล'!E50+'รวม อุดรธานี'!E50+'รวม หนองคาย'!E50+'รวม หนองบัวลำภู'!E50+'รวม นครพนม'!E50</f>
        <v>878529989.32351995</v>
      </c>
      <c r="F50" s="110">
        <f>+'รวม จ.บึงกาฬ'!F50+'รวม จังหวัดเลย'!F50+'รวม จังหวัดสกล'!F50+'รวม อุดรธานี'!F50+'รวม หนองคาย'!F50+'รวม หนองบัวลำภู'!F50+'รวม นครพนม'!F50</f>
        <v>59390766.350000009</v>
      </c>
      <c r="G50" s="110">
        <f>+'รวม จ.บึงกาฬ'!G50+'รวม จังหวัดเลย'!G50+'รวม จังหวัดสกล'!G50+'รวม อุดรธานี'!G50+'รวม หนองคาย'!G50+'รวม หนองบัวลำภู'!G50+'รวม นครพนม'!G50</f>
        <v>30506186.930000003</v>
      </c>
      <c r="H50" s="110">
        <f>+'รวม จ.บึงกาฬ'!H50+'รวม จังหวัดเลย'!H50+'รวม จังหวัดสกล'!H50+'รวม อุดรธานี'!H50+'รวม หนองคาย'!H50+'รวม หนองบัวลำภู'!H50+'รวม นครพนม'!H50</f>
        <v>1925156.59</v>
      </c>
      <c r="I50" s="110">
        <f>+'รวม จ.บึงกาฬ'!I50+'รวม จังหวัดเลย'!I50+'รวม จังหวัดสกล'!I50+'รวม อุดรธานี'!I50+'รวม หนองคาย'!I50+'รวม หนองบัวลำภู'!I50+'รวม นครพนม'!I50</f>
        <v>0</v>
      </c>
      <c r="J50" s="110">
        <f>+'รวม จ.บึงกาฬ'!J50+'รวม จังหวัดเลย'!J50+'รวม จังหวัดสกล'!J50+'รวม อุดรธานี'!J50+'รวม หนองคาย'!J50+'รวม หนองบัวลำภู'!J50+'รวม นครพนม'!J50</f>
        <v>1293289.6000000001</v>
      </c>
      <c r="K50" s="110">
        <f>+'รวม จ.บึงกาฬ'!K50+'รวม จังหวัดเลย'!K50+'รวม จังหวัดสกล'!K50+'รวม อุดรธานี'!K50+'รวม หนองคาย'!K50+'รวม หนองบัวลำภู'!K50+'รวม นครพนม'!K50</f>
        <v>0</v>
      </c>
      <c r="L50" s="110">
        <f>+'รวม จ.บึงกาฬ'!L50+'รวม จังหวัดเลย'!L50+'รวม จังหวัดสกล'!L50+'รวม อุดรธานี'!L50+'รวม หนองคาย'!L50+'รวม หนองบัวลำภู'!L50+'รวม นครพนม'!L50</f>
        <v>3110269.8</v>
      </c>
      <c r="M50" s="110">
        <f>+'รวม จ.บึงกาฬ'!M50+'รวม จังหวัดเลย'!M50+'รวม จังหวัดสกล'!M50+'รวม อุดรธานี'!M50+'รวม หนองคาย'!M50+'รวม หนองบัวลำภู'!M50+'รวม นครพนม'!M50</f>
        <v>0</v>
      </c>
      <c r="N50" s="110">
        <f>+'รวม จ.บึงกาฬ'!N50+'รวม จังหวัดเลย'!N50+'รวม จังหวัดสกล'!N50+'รวม อุดรธานี'!N50+'รวม หนองคาย'!N50+'รวม หนองบัวลำภู'!N50+'รวม นครพนม'!N50</f>
        <v>1357980.16</v>
      </c>
      <c r="O50" s="110">
        <f>+'รวม จ.บึงกาฬ'!O50+'รวม จังหวัดเลย'!O50+'รวม จังหวัดสกล'!O50+'รวม อุดรธานี'!O50+'รวม หนองคาย'!O50+'รวม หนองบัวลำภู'!O50+'รวม นครพนม'!O50</f>
        <v>0</v>
      </c>
      <c r="P50" s="110">
        <f>+'รวม จ.บึงกาฬ'!P50+'รวม จังหวัดเลย'!P50+'รวม จังหวัดสกล'!P50+'รวม อุดรธานี'!P50+'รวม หนองคาย'!P50+'รวม หนองบัวลำภู'!P50+'รวม นครพนม'!P50</f>
        <v>1403584</v>
      </c>
      <c r="Q50" s="110">
        <f>+'รวม จ.บึงกาฬ'!Q50+'รวม จังหวัดเลย'!Q50+'รวม จังหวัดสกล'!Q50+'รวม อุดรธานี'!Q50+'รวม หนองคาย'!Q50+'รวม หนองบัวลำภู'!Q50+'รวม นครพนม'!Q50</f>
        <v>0</v>
      </c>
      <c r="R50" s="110">
        <f>+'รวม จ.บึงกาฬ'!R50+'รวม จังหวัดเลย'!R50+'รวม จังหวัดสกล'!R50+'รวม อุดรธานี'!R50+'รวม หนองคาย'!R50+'รวม หนองบัวลำภู'!R50+'รวม นครพนม'!R50</f>
        <v>1139503.3999999999</v>
      </c>
      <c r="S50" s="110">
        <f>+'รวม จ.บึงกาฬ'!S50+'รวม จังหวัดเลย'!S50+'รวม จังหวัดสกล'!S50+'รวม อุดรธานี'!S50+'รวม หนองคาย'!S50+'รวม หนองบัวลำภู'!S50+'รวม นครพนม'!S50</f>
        <v>0</v>
      </c>
      <c r="T50" s="110">
        <f>+'รวม จ.บึงกาฬ'!T50+'รวม จังหวัดเลย'!T50+'รวม จังหวัดสกล'!T50+'รวม อุดรธานี'!T50+'รวม หนองคาย'!T50+'รวม หนองบัวลำภู'!T50+'รวม นครพนม'!T50</f>
        <v>2652640.75</v>
      </c>
      <c r="U50" s="110">
        <f>+'รวม จ.บึงกาฬ'!U50+'รวม จังหวัดเลย'!U50+'รวม จังหวัดสกล'!U50+'รวม อุดรธานี'!U50+'รวม หนองคาย'!U50+'รวม หนองบัวลำภู'!U50+'รวม นครพนม'!U50</f>
        <v>0</v>
      </c>
      <c r="V50" s="110">
        <f>+'รวม จ.บึงกาฬ'!V50+'รวม จังหวัดเลย'!V50+'รวม จังหวัดสกล'!V50+'รวม อุดรธานี'!V50+'รวม หนองคาย'!V50+'รวม หนองบัวลำภู'!V50+'รวม นครพนม'!V50</f>
        <v>1263736.2000000002</v>
      </c>
      <c r="W50" s="110">
        <f>+'รวม จ.บึงกาฬ'!W50+'รวม จังหวัดเลย'!W50+'รวม จังหวัดสกล'!W50+'รวม อุดรธานี'!W50+'รวม หนองคาย'!W50+'รวม หนองบัวลำภู'!W50+'รวม นครพนม'!W50</f>
        <v>0</v>
      </c>
      <c r="X50" s="110">
        <f>+'รวม จ.บึงกาฬ'!X50+'รวม จังหวัดเลย'!X50+'รวม จังหวัดสกล'!X50+'รวม อุดรธานี'!X50+'รวม หนองคาย'!X50+'รวม หนองบัวลำภู'!X50+'รวม นครพนม'!X50</f>
        <v>1435356.08</v>
      </c>
      <c r="Y50" s="110">
        <f>+'รวม จ.บึงกาฬ'!Y50+'รวม จังหวัดเลย'!Y50+'รวม จังหวัดสกล'!Y50+'รวม อุดรธานี'!Y50+'รวม หนองคาย'!Y50+'รวม หนองบัวลำภู'!Y50+'รวม นครพนม'!Y50</f>
        <v>0</v>
      </c>
      <c r="Z50" s="110">
        <f>+'รวม จ.บึงกาฬ'!Z50+'รวม จังหวัดเลย'!Z50+'รวม จังหวัดสกล'!Z50+'รวม อุดรธานี'!Z50+'รวม หนองคาย'!Z50+'รวม หนองบัวลำภู'!Z50+'รวม นครพนม'!Z50</f>
        <v>1662723.1</v>
      </c>
      <c r="AA50" s="110">
        <f>+'รวม จ.บึงกาฬ'!AA50+'รวม จังหวัดเลย'!AA50+'รวม จังหวัดสกล'!AA50+'รวม อุดรธานี'!AA50+'รวม หนองคาย'!AA50+'รวม หนองบัวลำภู'!AA50+'รวม นครพนม'!AA50</f>
        <v>0</v>
      </c>
      <c r="AB50" s="110">
        <f>+'รวม จ.บึงกาฬ'!AB50+'รวม จังหวัดเลย'!AB50+'รวม จังหวัดสกล'!AB50+'รวม อุดรธานี'!AB50+'รวม หนองคาย'!AB50+'รวม หนองบัวลำภู'!AB50+'รวม นครพนม'!AB50</f>
        <v>2557769.7000000002</v>
      </c>
      <c r="AC50" s="110">
        <f>+'รวม จ.บึงกาฬ'!AC50+'รวม จังหวัดเลย'!AC50+'รวม จังหวัดสกล'!AC50+'รวม อุดรธานี'!AC50+'รวม หนองคาย'!AC50+'รวม หนองบัวลำภู'!AC50+'รวม นครพนม'!AC50</f>
        <v>0</v>
      </c>
      <c r="AD50" s="110">
        <f t="shared" si="13"/>
        <v>109698962.66000001</v>
      </c>
      <c r="AE50" s="111">
        <f t="shared" si="14"/>
        <v>12.48664974367804</v>
      </c>
      <c r="AF50" s="110">
        <f t="shared" si="15"/>
        <v>768831026.66351998</v>
      </c>
      <c r="AG50" s="111">
        <f t="shared" si="16"/>
        <v>87.513350256321971</v>
      </c>
    </row>
    <row r="51" spans="2:33" ht="24" customHeight="1">
      <c r="B51" s="109"/>
      <c r="C51" s="109"/>
      <c r="D51" s="109" t="s">
        <v>65</v>
      </c>
      <c r="E51" s="110">
        <f>+'รวม จ.บึงกาฬ'!E51+'รวม จังหวัดเลย'!E51+'รวม จังหวัดสกล'!E51+'รวม อุดรธานี'!E51+'รวม หนองคาย'!E51+'รวม หนองบัวลำภู'!E51+'รวม นครพนม'!E51</f>
        <v>615730291.73398459</v>
      </c>
      <c r="F51" s="110" t="e">
        <f>+'รวม จ.บึงกาฬ'!F51+'รวม จังหวัดเลย'!F51+'รวม จังหวัดสกล'!F51+'รวม อุดรธานี'!F51+'รวม หนองคาย'!F51+'รวม หนองบัวลำภู'!F51+'รวม นครพนม'!F51</f>
        <v>#VALUE!</v>
      </c>
      <c r="G51" s="110">
        <f>+'รวม จ.บึงกาฬ'!G51+'รวม จังหวัดเลย'!G51+'รวม จังหวัดสกล'!G51+'รวม อุดรธานี'!G51+'รวม หนองคาย'!G51+'รวม หนองบัวลำภู'!G51+'รวม นครพนม'!G51</f>
        <v>27275385.920000002</v>
      </c>
      <c r="H51" s="110">
        <f>+'รวม จ.บึงกาฬ'!H51+'รวม จังหวัดเลย'!H51+'รวม จังหวัดสกล'!H51+'รวม อุดรธานี'!H51+'รวม หนองคาย'!H51+'รวม หนองบัวลำภู'!H51+'รวม นครพนม'!H51</f>
        <v>1894540.1</v>
      </c>
      <c r="I51" s="110">
        <f>+'รวม จ.บึงกาฬ'!I51+'รวม จังหวัดเลย'!I51+'รวม จังหวัดสกล'!I51+'รวม อุดรธานี'!I51+'รวม หนองคาย'!I51+'รวม หนองบัวลำภู'!I51+'รวม นครพนม'!I51</f>
        <v>0</v>
      </c>
      <c r="J51" s="110">
        <f>+'รวม จ.บึงกาฬ'!J51+'รวม จังหวัดเลย'!J51+'รวม จังหวัดสกล'!J51+'รวม อุดรธานี'!J51+'รวม หนองคาย'!J51+'รวม หนองบัวลำภู'!J51+'รวม นครพนม'!J51</f>
        <v>775742.12</v>
      </c>
      <c r="K51" s="110">
        <f>+'รวม จ.บึงกาฬ'!K51+'รวม จังหวัดเลย'!K51+'รวม จังหวัดสกล'!K51+'รวม อุดรธานี'!K51+'รวม หนองคาย'!K51+'รวม หนองบัวลำภู'!K51+'รวม นครพนม'!K51</f>
        <v>0</v>
      </c>
      <c r="L51" s="110">
        <f>+'รวม จ.บึงกาฬ'!L51+'รวม จังหวัดเลย'!L51+'รวม จังหวัดสกล'!L51+'รวม อุดรธานี'!L51+'รวม หนองคาย'!L51+'รวม หนองบัวลำภู'!L51+'รวม นครพนม'!L51</f>
        <v>856946.91999999993</v>
      </c>
      <c r="M51" s="110">
        <f>+'รวม จ.บึงกาฬ'!M51+'รวม จังหวัดเลย'!M51+'รวม จังหวัดสกล'!M51+'รวม อุดรธานี'!M51+'รวม หนองคาย'!M51+'รวม หนองบัวลำภู'!M51+'รวม นครพนม'!M51</f>
        <v>0</v>
      </c>
      <c r="N51" s="110">
        <f>+'รวม จ.บึงกาฬ'!N51+'รวม จังหวัดเลย'!N51+'รวม จังหวัดสกล'!N51+'รวม อุดรธานี'!N51+'รวม หนองคาย'!N51+'รวม หนองบัวลำภู'!N51+'รวม นครพนม'!N51</f>
        <v>820460.11</v>
      </c>
      <c r="O51" s="110">
        <f>+'รวม จ.บึงกาฬ'!O51+'รวม จังหวัดเลย'!O51+'รวม จังหวัดสกล'!O51+'รวม อุดรธานี'!O51+'รวม หนองคาย'!O51+'รวม หนองบัวลำภู'!O51+'รวม นครพนม'!O51</f>
        <v>0</v>
      </c>
      <c r="P51" s="110">
        <f>+'รวม จ.บึงกาฬ'!P51+'รวม จังหวัดเลย'!P51+'รวม จังหวัดสกล'!P51+'รวม อุดรธานี'!P51+'รวม หนองคาย'!P51+'รวม หนองบัวลำภู'!P51+'รวม นครพนม'!P51</f>
        <v>752505.92999999993</v>
      </c>
      <c r="Q51" s="110">
        <f>+'รวม จ.บึงกาฬ'!Q51+'รวม จังหวัดเลย'!Q51+'รวม จังหวัดสกล'!Q51+'รวม อุดรธานี'!Q51+'รวม หนองคาย'!Q51+'รวม หนองบัวลำภู'!Q51+'รวม นครพนม'!Q51</f>
        <v>0</v>
      </c>
      <c r="R51" s="110">
        <f>+'รวม จ.บึงกาฬ'!R51+'รวม จังหวัดเลย'!R51+'รวม จังหวัดสกล'!R51+'รวม อุดรธานี'!R51+'รวม หนองคาย'!R51+'รวม หนองบัวลำภู'!R51+'รวม นครพนม'!R51</f>
        <v>1013864.77</v>
      </c>
      <c r="S51" s="110">
        <f>+'รวม จ.บึงกาฬ'!S51+'รวม จังหวัดเลย'!S51+'รวม จังหวัดสกล'!S51+'รวม อุดรธานี'!S51+'รวม หนองคาย'!S51+'รวม หนองบัวลำภู'!S51+'รวม นครพนม'!S51</f>
        <v>0</v>
      </c>
      <c r="T51" s="110">
        <f>+'รวม จ.บึงกาฬ'!T51+'รวม จังหวัดเลย'!T51+'รวม จังหวัดสกล'!T51+'รวม อุดรธานี'!T51+'รวม หนองคาย'!T51+'รวม หนองบัวลำภู'!T51+'รวม นครพนม'!T51</f>
        <v>1133297.3400000001</v>
      </c>
      <c r="U51" s="110">
        <f>+'รวม จ.บึงกาฬ'!U51+'รวม จังหวัดเลย'!U51+'รวม จังหวัดสกล'!U51+'รวม อุดรธานี'!U51+'รวม หนองคาย'!U51+'รวม หนองบัวลำภู'!U51+'รวม นครพนม'!U51</f>
        <v>0</v>
      </c>
      <c r="V51" s="110">
        <f>+'รวม จ.บึงกาฬ'!V51+'รวม จังหวัดเลย'!V51+'รวม จังหวัดสกล'!V51+'รวม อุดรธานี'!V51+'รวม หนองคาย'!V51+'รวม หนองบัวลำภู'!V51+'รวม นครพนม'!V51</f>
        <v>1023654.6199999999</v>
      </c>
      <c r="W51" s="110">
        <f>+'รวม จ.บึงกาฬ'!W51+'รวม จังหวัดเลย'!W51+'รวม จังหวัดสกล'!W51+'รวม อุดรธานี'!W51+'รวม หนองคาย'!W51+'รวม หนองบัวลำภู'!W51+'รวม นครพนม'!W51</f>
        <v>0</v>
      </c>
      <c r="X51" s="110">
        <f>+'รวม จ.บึงกาฬ'!X51+'รวม จังหวัดเลย'!X51+'รวม จังหวัดสกล'!X51+'รวม อุดรธานี'!X51+'รวม หนองคาย'!X51+'รวม หนองบัวลำภู'!X51+'รวม นครพนม'!X51</f>
        <v>1108174.4900000002</v>
      </c>
      <c r="Y51" s="110">
        <f>+'รวม จ.บึงกาฬ'!Y51+'รวม จังหวัดเลย'!Y51+'รวม จังหวัดสกล'!Y51+'รวม อุดรธานี'!Y51+'รวม หนองคาย'!Y51+'รวม หนองบัวลำภู'!Y51+'รวม นครพนม'!Y51</f>
        <v>0</v>
      </c>
      <c r="Z51" s="110">
        <f>+'รวม จ.บึงกาฬ'!Z51+'รวม จังหวัดเลย'!Z51+'รวม จังหวัดสกล'!Z51+'รวม อุดรธานี'!Z51+'รวม หนองคาย'!Z51+'รวม หนองบัวลำภู'!Z51+'รวม นครพนม'!Z51</f>
        <v>1052269.78</v>
      </c>
      <c r="AA51" s="110">
        <f>+'รวม จ.บึงกาฬ'!AA51+'รวม จังหวัดเลย'!AA51+'รวม จังหวัดสกล'!AA51+'รวม อุดรธานี'!AA51+'รวม หนองคาย'!AA51+'รวม หนองบัวลำภู'!AA51+'รวม นครพนม'!AA51</f>
        <v>0</v>
      </c>
      <c r="AB51" s="110">
        <f>+'รวม จ.บึงกาฬ'!AB51+'รวม จังหวัดเลย'!AB51+'รวม จังหวัดสกล'!AB51+'รวม อุดรธานี'!AB51+'รวม หนองคาย'!AB51+'รวม หนองบัวลำภู'!AB51+'รวม นครพนม'!AB51</f>
        <v>1162281.8700000001</v>
      </c>
      <c r="AC51" s="110">
        <f>+'รวม จ.บึงกาฬ'!AC51+'รวม จังหวัดเลย'!AC51+'รวม จังหวัดสกล'!AC51+'รวม อุดรธานี'!AC51+'รวม หนองคาย'!AC51+'รวม หนองบัวลำภู'!AC51+'รวม นครพนม'!AC51</f>
        <v>0</v>
      </c>
      <c r="AD51" s="110" t="e">
        <f t="shared" si="13"/>
        <v>#VALUE!</v>
      </c>
      <c r="AE51" s="111" t="e">
        <f t="shared" si="14"/>
        <v>#VALUE!</v>
      </c>
      <c r="AF51" s="110" t="e">
        <f t="shared" si="15"/>
        <v>#VALUE!</v>
      </c>
      <c r="AG51" s="111" t="e">
        <f t="shared" si="16"/>
        <v>#VALUE!</v>
      </c>
    </row>
    <row r="52" spans="2:33" ht="24" customHeight="1">
      <c r="B52" s="109"/>
      <c r="C52" s="109"/>
      <c r="D52" s="109" t="s">
        <v>67</v>
      </c>
      <c r="E52" s="110">
        <f>+'รวม จ.บึงกาฬ'!E52+'รวม จังหวัดเลย'!E52+'รวม จังหวัดสกล'!E52+'รวม อุดรธานี'!E52+'รวม หนองคาย'!E52+'รวม หนองบัวลำภู'!E52+'รวม นครพนม'!E52</f>
        <v>2637585712.9269485</v>
      </c>
      <c r="F52" s="110">
        <f>+'รวม จ.บึงกาฬ'!F52+'รวม จังหวัดเลย'!F52+'รวม จังหวัดสกล'!F52+'รวม อุดรธานี'!F52+'รวม หนองคาย'!F52+'รวม หนองบัวลำภู'!F52+'รวม นครพนม'!F52</f>
        <v>174180778.11000001</v>
      </c>
      <c r="G52" s="110">
        <f>+'รวม จ.บึงกาฬ'!G52+'รวม จังหวัดเลย'!G52+'รวม จังหวัดสกล'!G52+'รวม อุดรธานี'!G52+'รวม หนองคาย'!G52+'รวม หนองบัวลำภู'!G52+'รวม นครพนม'!G52</f>
        <v>142963391.81</v>
      </c>
      <c r="H52" s="110">
        <f>+'รวม จ.บึงกาฬ'!H52+'รวม จังหวัดเลย'!H52+'รวม จังหวัดสกล'!H52+'รวม อุดรธานี'!H52+'รวม หนองคาย'!H52+'รวม หนองบัวลำภู'!H52+'รวม นครพนม'!H52</f>
        <v>3334073.0199999996</v>
      </c>
      <c r="I52" s="110">
        <f>+'รวม จ.บึงกาฬ'!I52+'รวม จังหวัดเลย'!I52+'รวม จังหวัดสกล'!I52+'รวม อุดรธานี'!I52+'รวม หนองคาย'!I52+'รวม หนองบัวลำภู'!I52+'รวม นครพนม'!I52</f>
        <v>0</v>
      </c>
      <c r="J52" s="110">
        <f>+'รวม จ.บึงกาฬ'!J52+'รวม จังหวัดเลย'!J52+'รวม จังหวัดสกล'!J52+'รวม อุดรธานี'!J52+'รวม หนองคาย'!J52+'รวม หนองบัวลำภู'!J52+'รวม นครพนม'!J52</f>
        <v>1518088.4500000002</v>
      </c>
      <c r="K52" s="110">
        <f>+'รวม จ.บึงกาฬ'!K52+'รวม จังหวัดเลย'!K52+'รวม จังหวัดสกล'!K52+'รวม อุดรธานี'!K52+'รวม หนองคาย'!K52+'รวม หนองบัวลำภู'!K52+'รวม นครพนม'!K52</f>
        <v>0</v>
      </c>
      <c r="L52" s="110">
        <f>+'รวม จ.บึงกาฬ'!L52+'รวม จังหวัดเลย'!L52+'รวม จังหวัดสกล'!L52+'รวม อุดรธานี'!L52+'รวม หนองคาย'!L52+'รวม หนองบัวลำภู'!L52+'รวม นครพนม'!L52</f>
        <v>3056706.0999999996</v>
      </c>
      <c r="M52" s="110">
        <f>+'รวม จ.บึงกาฬ'!M52+'รวม จังหวัดเลย'!M52+'รวม จังหวัดสกล'!M52+'รวม อุดรธานี'!M52+'รวม หนองคาย'!M52+'รวม หนองบัวลำภู'!M52+'รวม นครพนม'!M52</f>
        <v>0</v>
      </c>
      <c r="N52" s="110">
        <f>+'รวม จ.บึงกาฬ'!N52+'รวม จังหวัดเลย'!N52+'รวม จังหวัดสกล'!N52+'รวม อุดรธานี'!N52+'รวม หนองคาย'!N52+'รวม หนองบัวลำภู'!N52+'รวม นครพนม'!N52</f>
        <v>1153108.48</v>
      </c>
      <c r="O52" s="110">
        <f>+'รวม จ.บึงกาฬ'!O52+'รวม จังหวัดเลย'!O52+'รวม จังหวัดสกล'!O52+'รวม อุดรธานี'!O52+'รวม หนองคาย'!O52+'รวม หนองบัวลำภู'!O52+'รวม นครพนม'!O52</f>
        <v>0</v>
      </c>
      <c r="P52" s="110">
        <f>+'รวม จ.บึงกาฬ'!P52+'รวม จังหวัดเลย'!P52+'รวม จังหวัดสกล'!P52+'รวม อุดรธานี'!P52+'รวม หนองคาย'!P52+'รวม หนองบัวลำภู'!P52+'รวม นครพนม'!P52</f>
        <v>915298.24</v>
      </c>
      <c r="Q52" s="110">
        <f>+'รวม จ.บึงกาฬ'!Q52+'รวม จังหวัดเลย'!Q52+'รวม จังหวัดสกล'!Q52+'รวม อุดรธานี'!Q52+'รวม หนองคาย'!Q52+'รวม หนองบัวลำภู'!Q52+'รวม นครพนม'!Q52</f>
        <v>0</v>
      </c>
      <c r="R52" s="110">
        <f>+'รวม จ.บึงกาฬ'!R52+'รวม จังหวัดเลย'!R52+'รวม จังหวัดสกล'!R52+'รวม อุดรธานี'!R52+'รวม หนองคาย'!R52+'รวม หนองบัวลำภู'!R52+'รวม นครพนม'!R52</f>
        <v>2445157.92</v>
      </c>
      <c r="S52" s="110">
        <f>+'รวม จ.บึงกาฬ'!S52+'รวม จังหวัดเลย'!S52+'รวม จังหวัดสกล'!S52+'รวม อุดรธานี'!S52+'รวม หนองคาย'!S52+'รวม หนองบัวลำภู'!S52+'รวม นครพนม'!S52</f>
        <v>0</v>
      </c>
      <c r="T52" s="110">
        <f>+'รวม จ.บึงกาฬ'!T52+'รวม จังหวัดเลย'!T52+'รวม จังหวัดสกล'!T52+'รวม อุดรธานี'!T52+'รวม หนองคาย'!T52+'รวม หนองบัวลำภู'!T52+'รวม นครพนม'!T52</f>
        <v>2926923.15</v>
      </c>
      <c r="U52" s="110">
        <f>+'รวม จ.บึงกาฬ'!U52+'รวม จังหวัดเลย'!U52+'รวม จังหวัดสกล'!U52+'รวม อุดรธานี'!U52+'รวม หนองคาย'!U52+'รวม หนองบัวลำภู'!U52+'รวม นครพนม'!U52</f>
        <v>0</v>
      </c>
      <c r="V52" s="110">
        <f>+'รวม จ.บึงกาฬ'!V52+'รวม จังหวัดเลย'!V52+'รวม จังหวัดสกล'!V52+'รวม อุดรธานี'!V52+'รวม หนองคาย'!V52+'รวม หนองบัวลำภู'!V52+'รวม นครพนม'!V52</f>
        <v>2219454.92</v>
      </c>
      <c r="W52" s="110">
        <f>+'รวม จ.บึงกาฬ'!W52+'รวม จังหวัดเลย'!W52+'รวม จังหวัดสกล'!W52+'รวม อุดรธานี'!W52+'รวม หนองคาย'!W52+'รวม หนองบัวลำภู'!W52+'รวม นครพนม'!W52</f>
        <v>0</v>
      </c>
      <c r="X52" s="110">
        <f>+'รวม จ.บึงกาฬ'!X52+'รวม จังหวัดเลย'!X52+'รวม จังหวัดสกล'!X52+'รวม อุดรธานี'!X52+'รวม หนองคาย'!X52+'รวม หนองบัวลำภู'!X52+'รวม นครพนม'!X52</f>
        <v>4265052.58</v>
      </c>
      <c r="Y52" s="110">
        <f>+'รวม จ.บึงกาฬ'!Y52+'รวม จังหวัดเลย'!Y52+'รวม จังหวัดสกล'!Y52+'รวม อุดรธานี'!Y52+'รวม หนองคาย'!Y52+'รวม หนองบัวลำภู'!Y52+'รวม นครพนม'!Y52</f>
        <v>0</v>
      </c>
      <c r="Z52" s="110">
        <f>+'รวม จ.บึงกาฬ'!Z52+'รวม จังหวัดเลย'!Z52+'รวม จังหวัดสกล'!Z52+'รวม อุดรธานี'!Z52+'รวม หนองคาย'!Z52+'รวม หนองบัวลำภู'!Z52+'รวม นครพนม'!Z52</f>
        <v>2213421.2599999998</v>
      </c>
      <c r="AA52" s="110">
        <f>+'รวม จ.บึงกาฬ'!AA52+'รวม จังหวัดเลย'!AA52+'รวม จังหวัดสกล'!AA52+'รวม อุดรธานี'!AA52+'รวม หนองคาย'!AA52+'รวม หนองบัวลำภู'!AA52+'รวม นครพนม'!AA52</f>
        <v>0</v>
      </c>
      <c r="AB52" s="110">
        <f>+'รวม จ.บึงกาฬ'!AB52+'รวม จังหวัดเลย'!AB52+'รวม จังหวัดสกล'!AB52+'รวม อุดรธานี'!AB52+'รวม หนองคาย'!AB52+'รวม หนองบัวลำภู'!AB52+'รวม นครพนม'!AB52</f>
        <v>6380064.0700000003</v>
      </c>
      <c r="AC52" s="110">
        <f>+'รวม จ.บึงกาฬ'!AC52+'รวม จังหวัดเลย'!AC52+'รวม จังหวัดสกล'!AC52+'รวม อุดรธานี'!AC52+'รวม หนองคาย'!AC52+'รวม หนองบัวลำภู'!AC52+'รวม นครพนม'!AC52</f>
        <v>0</v>
      </c>
      <c r="AD52" s="110">
        <f t="shared" si="13"/>
        <v>347571518.11000001</v>
      </c>
      <c r="AE52" s="111">
        <f t="shared" si="14"/>
        <v>13.177638793178678</v>
      </c>
      <c r="AF52" s="110">
        <f t="shared" si="15"/>
        <v>2290014194.8169484</v>
      </c>
      <c r="AG52" s="111">
        <f t="shared" si="16"/>
        <v>86.822361206821327</v>
      </c>
    </row>
    <row r="53" spans="2:33" ht="24" customHeight="1">
      <c r="B53" s="109"/>
      <c r="C53" s="109"/>
      <c r="D53" s="109" t="s">
        <v>135</v>
      </c>
      <c r="E53" s="110">
        <f>+'รวม จ.บึงกาฬ'!E53+'รวม จังหวัดเลย'!E53+'รวม จังหวัดสกล'!E53+'รวม อุดรธานี'!E53+'รวม หนองคาย'!E53+'รวม หนองบัวลำภู'!E53+'รวม นครพนม'!E53</f>
        <v>275391967.21090001</v>
      </c>
      <c r="F53" s="110" t="e">
        <f>+'รวม จ.บึงกาฬ'!F53+'รวม จังหวัดเลย'!F53+'รวม จังหวัดสกล'!F53+'รวม อุดรธานี'!F53+'รวม หนองคาย'!F53+'รวม หนองบัวลำภู'!F53+'รวม นครพนม'!F53</f>
        <v>#VALUE!</v>
      </c>
      <c r="G53" s="110" t="e">
        <f>+'รวม จ.บึงกาฬ'!G53+'รวม จังหวัดเลย'!G53+'รวม จังหวัดสกล'!G53+'รวม อุดรธานี'!G53+'รวม หนองคาย'!G53+'รวม หนองบัวลำภู'!G53+'รวม นครพนม'!G53</f>
        <v>#VALUE!</v>
      </c>
      <c r="H53" s="110" t="e">
        <f>+'รวม จ.บึงกาฬ'!H53+'รวม จังหวัดเลย'!H53+'รวม จังหวัดสกล'!H53+'รวม อุดรธานี'!H53+'รวม หนองคาย'!H53+'รวม หนองบัวลำภู'!H53+'รวม นครพนม'!H53</f>
        <v>#VALUE!</v>
      </c>
      <c r="I53" s="110">
        <f>+'รวม จ.บึงกาฬ'!I53+'รวม จังหวัดเลย'!I53+'รวม จังหวัดสกล'!I53+'รวม อุดรธานี'!I53+'รวม หนองคาย'!I53+'รวม หนองบัวลำภู'!I53+'รวม นครพนม'!I53</f>
        <v>0</v>
      </c>
      <c r="J53" s="110">
        <f>+'รวม จ.บึงกาฬ'!J53+'รวม จังหวัดเลย'!J53+'รวม จังหวัดสกล'!J53+'รวม อุดรธานี'!J53+'รวม หนองคาย'!J53+'รวม หนองบัวลำภู'!J53+'รวม นครพนม'!J53</f>
        <v>791358.37</v>
      </c>
      <c r="K53" s="110">
        <f>+'รวม จ.บึงกาฬ'!K53+'รวม จังหวัดเลย'!K53+'รวม จังหวัดสกล'!K53+'รวม อุดรธานี'!K53+'รวม หนองคาย'!K53+'รวม หนองบัวลำภู'!K53+'รวม นครพนม'!K53</f>
        <v>0</v>
      </c>
      <c r="L53" s="110">
        <f>+'รวม จ.บึงกาฬ'!L53+'รวม จังหวัดเลย'!L53+'รวม จังหวัดสกล'!L53+'รวม อุดรธานี'!L53+'รวม หนองคาย'!L53+'รวม หนองบัวลำภู'!L53+'รวม นครพนม'!L53</f>
        <v>730603.23</v>
      </c>
      <c r="M53" s="110">
        <f>+'รวม จ.บึงกาฬ'!M53+'รวม จังหวัดเลย'!M53+'รวม จังหวัดสกล'!M53+'รวม อุดรธานี'!M53+'รวม หนองคาย'!M53+'รวม หนองบัวลำภู'!M53+'รวม นครพนม'!M53</f>
        <v>0</v>
      </c>
      <c r="N53" s="110" t="e">
        <f>+'รวม จ.บึงกาฬ'!N53+'รวม จังหวัดเลย'!N53+'รวม จังหวัดสกล'!N53+'รวม อุดรธานี'!N53+'รวม หนองคาย'!N53+'รวม หนองบัวลำภู'!N53+'รวม นครพนม'!N53</f>
        <v>#VALUE!</v>
      </c>
      <c r="O53" s="110">
        <f>+'รวม จ.บึงกาฬ'!O53+'รวม จังหวัดเลย'!O53+'รวม จังหวัดสกล'!O53+'รวม อุดรธานี'!O53+'รวม หนองคาย'!O53+'รวม หนองบัวลำภู'!O53+'รวม นครพนม'!O53</f>
        <v>0</v>
      </c>
      <c r="P53" s="110">
        <f>+'รวม จ.บึงกาฬ'!P53+'รวม จังหวัดเลย'!P53+'รวม จังหวัดสกล'!P53+'รวม อุดรธานี'!P53+'รวม หนองคาย'!P53+'รวม หนองบัวลำภู'!P53+'รวม นครพนม'!P53</f>
        <v>1264829.8999999999</v>
      </c>
      <c r="Q53" s="110">
        <f>+'รวม จ.บึงกาฬ'!Q53+'รวม จังหวัดเลย'!Q53+'รวม จังหวัดสกล'!Q53+'รวม อุดรธานี'!Q53+'รวม หนองคาย'!Q53+'รวม หนองบัวลำภู'!Q53+'รวม นครพนม'!Q53</f>
        <v>0</v>
      </c>
      <c r="R53" s="110" t="e">
        <f>+'รวม จ.บึงกาฬ'!R53+'รวม จังหวัดเลย'!R53+'รวม จังหวัดสกล'!R53+'รวม อุดรธานี'!R53+'รวม หนองคาย'!R53+'รวม หนองบัวลำภู'!R53+'รวม นครพนม'!R53</f>
        <v>#VALUE!</v>
      </c>
      <c r="S53" s="110">
        <f>+'รวม จ.บึงกาฬ'!S53+'รวม จังหวัดเลย'!S53+'รวม จังหวัดสกล'!S53+'รวม อุดรธานี'!S53+'รวม หนองคาย'!S53+'รวม หนองบัวลำภู'!S53+'รวม นครพนม'!S53</f>
        <v>0</v>
      </c>
      <c r="T53" s="110" t="e">
        <f>+'รวม จ.บึงกาฬ'!T53+'รวม จังหวัดเลย'!T53+'รวม จังหวัดสกล'!T53+'รวม อุดรธานี'!T53+'รวม หนองคาย'!T53+'รวม หนองบัวลำภู'!T53+'รวม นครพนม'!T53</f>
        <v>#VALUE!</v>
      </c>
      <c r="U53" s="110">
        <f>+'รวม จ.บึงกาฬ'!U53+'รวม จังหวัดเลย'!U53+'รวม จังหวัดสกล'!U53+'รวม อุดรธานี'!U53+'รวม หนองคาย'!U53+'รวม หนองบัวลำภู'!U53+'รวม นครพนม'!U53</f>
        <v>0</v>
      </c>
      <c r="V53" s="110">
        <f>+'รวม จ.บึงกาฬ'!V53+'รวม จังหวัดเลย'!V53+'รวม จังหวัดสกล'!V53+'รวม อุดรธานี'!V53+'รวม หนองคาย'!V53+'รวม หนองบัวลำภู'!V53+'รวม นครพนม'!V53</f>
        <v>1837387.4700000002</v>
      </c>
      <c r="W53" s="110">
        <f>+'รวม จ.บึงกาฬ'!W53+'รวม จังหวัดเลย'!W53+'รวม จังหวัดสกล'!W53+'รวม อุดรธานี'!W53+'รวม หนองคาย'!W53+'รวม หนองบัวลำภู'!W53+'รวม นครพนม'!W53</f>
        <v>0</v>
      </c>
      <c r="X53" s="110">
        <f>+'รวม จ.บึงกาฬ'!X53+'รวม จังหวัดเลย'!X53+'รวม จังหวัดสกล'!X53+'รวม อุดรธานี'!X53+'รวม หนองคาย'!X53+'รวม หนองบัวลำภู'!X53+'รวม นครพนม'!X53</f>
        <v>721540.83</v>
      </c>
      <c r="Y53" s="110">
        <f>+'รวม จ.บึงกาฬ'!Y53+'รวม จังหวัดเลย'!Y53+'รวม จังหวัดสกล'!Y53+'รวม อุดรธานี'!Y53+'รวม หนองคาย'!Y53+'รวม หนองบัวลำภู'!Y53+'รวม นครพนม'!Y53</f>
        <v>0</v>
      </c>
      <c r="Z53" s="110">
        <f>+'รวม จ.บึงกาฬ'!Z53+'รวม จังหวัดเลย'!Z53+'รวม จังหวัดสกล'!Z53+'รวม อุดรธานี'!Z53+'รวม หนองคาย'!Z53+'รวม หนองบัวลำภู'!Z53+'รวม นครพนม'!Z53</f>
        <v>617050.59</v>
      </c>
      <c r="AA53" s="110">
        <f>+'รวม จ.บึงกาฬ'!AA53+'รวม จังหวัดเลย'!AA53+'รวม จังหวัดสกล'!AA53+'รวม อุดรธานี'!AA53+'รวม หนองคาย'!AA53+'รวม หนองบัวลำภู'!AA53+'รวม นครพนม'!AA53</f>
        <v>0</v>
      </c>
      <c r="AB53" s="110">
        <f>+'รวม จ.บึงกาฬ'!AB53+'รวม จังหวัดเลย'!AB53+'รวม จังหวัดสกล'!AB53+'รวม อุดรธานี'!AB53+'รวม หนองคาย'!AB53+'รวม หนองบัวลำภู'!AB53+'รวม นครพนม'!AB53</f>
        <v>759276.59</v>
      </c>
      <c r="AC53" s="110">
        <f>+'รวม จ.บึงกาฬ'!AC53+'รวม จังหวัดเลย'!AC53+'รวม จังหวัดสกล'!AC53+'รวม อุดรธานี'!AC53+'รวม หนองคาย'!AC53+'รวม หนองบัวลำภู'!AC53+'รวม นครพนม'!AC53</f>
        <v>0</v>
      </c>
      <c r="AD53" s="110" t="e">
        <f t="shared" si="13"/>
        <v>#VALUE!</v>
      </c>
      <c r="AE53" s="111" t="e">
        <f t="shared" si="14"/>
        <v>#VALUE!</v>
      </c>
      <c r="AF53" s="110" t="e">
        <f t="shared" si="15"/>
        <v>#VALUE!</v>
      </c>
      <c r="AG53" s="111" t="e">
        <f t="shared" si="16"/>
        <v>#VALUE!</v>
      </c>
    </row>
    <row r="54" spans="2:33" ht="24" customHeight="1">
      <c r="B54" s="106"/>
      <c r="C54" s="393" t="s">
        <v>71</v>
      </c>
      <c r="D54" s="371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12"/>
      <c r="AF54" s="108"/>
      <c r="AG54" s="112"/>
    </row>
    <row r="55" spans="2:33" ht="24" customHeight="1">
      <c r="B55" s="117"/>
      <c r="C55" s="117"/>
      <c r="D55" s="117" t="s">
        <v>72</v>
      </c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12"/>
      <c r="AF55" s="108"/>
      <c r="AG55" s="112"/>
    </row>
    <row r="56" spans="2:33" ht="24" customHeight="1">
      <c r="B56" s="109"/>
      <c r="C56" s="109"/>
      <c r="D56" s="109" t="s">
        <v>136</v>
      </c>
      <c r="E56" s="110">
        <f>+'รวม จ.บึงกาฬ'!E56+'รวม จังหวัดเลย'!E56+'รวม จังหวัดสกล'!E56+'รวม อุดรธานี'!E56+'รวม หนองคาย'!E56+'รวม หนองบัวลำภู'!E56+'รวม นครพนม'!E56</f>
        <v>404821514.37839997</v>
      </c>
      <c r="F56" s="110" t="e">
        <f>+'รวม จ.บึงกาฬ'!F56+'รวม จังหวัดเลย'!F56+'รวม จังหวัดสกล'!F56+'รวม อุดรธานี'!F56+'รวม หนองคาย'!F56+'รวม หนองบัวลำภู'!F56+'รวม นครพนม'!F56</f>
        <v>#VALUE!</v>
      </c>
      <c r="G56" s="110">
        <f>+'รวม จ.บึงกาฬ'!G56+'รวม จังหวัดเลย'!G56+'รวม จังหวัดสกล'!G56+'รวม อุดรธานี'!G56+'รวม หนองคาย'!G56+'รวม หนองบัวลำภู'!G56+'รวม นครพนม'!G56</f>
        <v>13061148.449999999</v>
      </c>
      <c r="H56" s="110" t="e">
        <f>+'รวม จ.บึงกาฬ'!H56+'รวม จังหวัดเลย'!H56+'รวม จังหวัดสกล'!H56+'รวม อุดรธานี'!H56+'รวม หนองคาย'!H56+'รวม หนองบัวลำภู'!H56+'รวม นครพนม'!H56</f>
        <v>#VALUE!</v>
      </c>
      <c r="I56" s="110">
        <f>+'รวม จ.บึงกาฬ'!I56+'รวม จังหวัดเลย'!I56+'รวม จังหวัดสกล'!I56+'รวม อุดรธานี'!I56+'รวม หนองคาย'!I56+'รวม หนองบัวลำภู'!I56+'รวม นครพนม'!I56</f>
        <v>0</v>
      </c>
      <c r="J56" s="110" t="e">
        <f>+'รวม จ.บึงกาฬ'!J56+'รวม จังหวัดเลย'!J56+'รวม จังหวัดสกล'!J56+'รวม อุดรธานี'!J56+'รวม หนองคาย'!J56+'รวม หนองบัวลำภู'!J56+'รวม นครพนม'!J56</f>
        <v>#VALUE!</v>
      </c>
      <c r="K56" s="110">
        <f>+'รวม จ.บึงกาฬ'!K56+'รวม จังหวัดเลย'!K56+'รวม จังหวัดสกล'!K56+'รวม อุดรธานี'!K56+'รวม หนองคาย'!K56+'รวม หนองบัวลำภู'!K56+'รวม นครพนม'!K56</f>
        <v>0</v>
      </c>
      <c r="L56" s="110" t="e">
        <f>+'รวม จ.บึงกาฬ'!L56+'รวม จังหวัดเลย'!L56+'รวม จังหวัดสกล'!L56+'รวม อุดรธานี'!L56+'รวม หนองคาย'!L56+'รวม หนองบัวลำภู'!L56+'รวม นครพนม'!L56</f>
        <v>#VALUE!</v>
      </c>
      <c r="M56" s="110">
        <f>+'รวม จ.บึงกาฬ'!M56+'รวม จังหวัดเลย'!M56+'รวม จังหวัดสกล'!M56+'รวม อุดรธานี'!M56+'รวม หนองคาย'!M56+'รวม หนองบัวลำภู'!M56+'รวม นครพนม'!M56</f>
        <v>0</v>
      </c>
      <c r="N56" s="110" t="e">
        <f>+'รวม จ.บึงกาฬ'!N56+'รวม จังหวัดเลย'!N56+'รวม จังหวัดสกล'!N56+'รวม อุดรธานี'!N56+'รวม หนองคาย'!N56+'รวม หนองบัวลำภู'!N56+'รวม นครพนม'!N56</f>
        <v>#VALUE!</v>
      </c>
      <c r="O56" s="110">
        <f>+'รวม จ.บึงกาฬ'!O56+'รวม จังหวัดเลย'!O56+'รวม จังหวัดสกล'!O56+'รวม อุดรธานี'!O56+'รวม หนองคาย'!O56+'รวม หนองบัวลำภู'!O56+'รวม นครพนม'!O56</f>
        <v>0</v>
      </c>
      <c r="P56" s="110" t="e">
        <f>+'รวม จ.บึงกาฬ'!P56+'รวม จังหวัดเลย'!P56+'รวม จังหวัดสกล'!P56+'รวม อุดรธานี'!P56+'รวม หนองคาย'!P56+'รวม หนองบัวลำภู'!P56+'รวม นครพนม'!P56</f>
        <v>#VALUE!</v>
      </c>
      <c r="Q56" s="110">
        <f>+'รวม จ.บึงกาฬ'!Q56+'รวม จังหวัดเลย'!Q56+'รวม จังหวัดสกล'!Q56+'รวม อุดรธานี'!Q56+'รวม หนองคาย'!Q56+'รวม หนองบัวลำภู'!Q56+'รวม นครพนม'!Q56</f>
        <v>0</v>
      </c>
      <c r="R56" s="110">
        <f>+'รวม จ.บึงกาฬ'!R56+'รวม จังหวัดเลย'!R56+'รวม จังหวัดสกล'!R56+'รวม อุดรธานี'!R56+'รวม หนองคาย'!R56+'รวม หนองบัวลำภู'!R56+'รวม นครพนม'!R56</f>
        <v>3407664</v>
      </c>
      <c r="S56" s="110">
        <f>+'รวม จ.บึงกาฬ'!S56+'รวม จังหวัดเลย'!S56+'รวม จังหวัดสกล'!S56+'รวม อุดรธานี'!S56+'รวม หนองคาย'!S56+'รวม หนองบัวลำภู'!S56+'รวม นครพนม'!S56</f>
        <v>0</v>
      </c>
      <c r="T56" s="110">
        <f>+'รวม จ.บึงกาฬ'!T56+'รวม จังหวัดเลย'!T56+'รวม จังหวัดสกล'!T56+'รวม อุดรธานี'!T56+'รวม หนองคาย'!T56+'รวม หนองบัวลำภู'!T56+'รวม นครพนม'!T56</f>
        <v>912640</v>
      </c>
      <c r="U56" s="110">
        <f>+'รวม จ.บึงกาฬ'!U56+'รวม จังหวัดเลย'!U56+'รวม จังหวัดสกล'!U56+'รวม อุดรธานี'!U56+'รวม หนองคาย'!U56+'รวม หนองบัวลำภู'!U56+'รวม นครพนม'!U56</f>
        <v>0</v>
      </c>
      <c r="V56" s="110" t="e">
        <f>+'รวม จ.บึงกาฬ'!V56+'รวม จังหวัดเลย'!V56+'รวม จังหวัดสกล'!V56+'รวม อุดรธานี'!V56+'รวม หนองคาย'!V56+'รวม หนองบัวลำภู'!V56+'รวม นครพนม'!V56</f>
        <v>#VALUE!</v>
      </c>
      <c r="W56" s="110">
        <f>+'รวม จ.บึงกาฬ'!W56+'รวม จังหวัดเลย'!W56+'รวม จังหวัดสกล'!W56+'รวม อุดรธานี'!W56+'รวม หนองคาย'!W56+'รวม หนองบัวลำภู'!W56+'รวม นครพนม'!W56</f>
        <v>0</v>
      </c>
      <c r="X56" s="110" t="e">
        <f>+'รวม จ.บึงกาฬ'!X56+'รวม จังหวัดเลย'!X56+'รวม จังหวัดสกล'!X56+'รวม อุดรธานี'!X56+'รวม หนองคาย'!X56+'รวม หนองบัวลำภู'!X56+'รวม นครพนม'!X56</f>
        <v>#VALUE!</v>
      </c>
      <c r="Y56" s="110">
        <f>+'รวม จ.บึงกาฬ'!Y56+'รวม จังหวัดเลย'!Y56+'รวม จังหวัดสกล'!Y56+'รวม อุดรธานี'!Y56+'รวม หนองคาย'!Y56+'รวม หนองบัวลำภู'!Y56+'รวม นครพนม'!Y56</f>
        <v>0</v>
      </c>
      <c r="Z56" s="110" t="e">
        <f>+'รวม จ.บึงกาฬ'!Z56+'รวม จังหวัดเลย'!Z56+'รวม จังหวัดสกล'!Z56+'รวม อุดรธานี'!Z56+'รวม หนองคาย'!Z56+'รวม หนองบัวลำภู'!Z56+'รวม นครพนม'!Z56</f>
        <v>#VALUE!</v>
      </c>
      <c r="AA56" s="110">
        <f>+'รวม จ.บึงกาฬ'!AA56+'รวม จังหวัดเลย'!AA56+'รวม จังหวัดสกล'!AA56+'รวม อุดรธานี'!AA56+'รวม หนองคาย'!AA56+'รวม หนองบัวลำภู'!AA56+'รวม นครพนม'!AA56</f>
        <v>0</v>
      </c>
      <c r="AB56" s="110" t="e">
        <f>+'รวม จ.บึงกาฬ'!AB56+'รวม จังหวัดเลย'!AB56+'รวม จังหวัดสกล'!AB56+'รวม อุดรธานี'!AB56+'รวม หนองคาย'!AB56+'รวม หนองบัวลำภู'!AB56+'รวม นครพนม'!AB56</f>
        <v>#VALUE!</v>
      </c>
      <c r="AC56" s="110">
        <f>+'รวม จ.บึงกาฬ'!AC56+'รวม จังหวัดเลย'!AC56+'รวม จังหวัดสกล'!AC56+'รวม อุดรธานี'!AC56+'รวม หนองคาย'!AC56+'รวม หนองบัวลำภู'!AC56+'รวม นครพนม'!AC56</f>
        <v>0</v>
      </c>
      <c r="AD56" s="110" t="e">
        <f t="shared" ref="AD56:AD58" si="17">SUM(F56:AC56)</f>
        <v>#VALUE!</v>
      </c>
      <c r="AE56" s="111" t="e">
        <f t="shared" ref="AE56:AE58" si="18">+AD56*100/E56</f>
        <v>#VALUE!</v>
      </c>
      <c r="AF56" s="110" t="e">
        <f t="shared" ref="AF56:AF58" si="19">+E56-AD56</f>
        <v>#VALUE!</v>
      </c>
      <c r="AG56" s="111" t="e">
        <f t="shared" ref="AG56:AG58" si="20">+AF56*100/E56</f>
        <v>#VALUE!</v>
      </c>
    </row>
    <row r="57" spans="2:33" ht="24" customHeight="1">
      <c r="B57" s="109"/>
      <c r="C57" s="109"/>
      <c r="D57" s="109" t="s">
        <v>137</v>
      </c>
      <c r="E57" s="110">
        <f>+'รวม จ.บึงกาฬ'!E57+'รวม จังหวัดเลย'!E57+'รวม จังหวัดสกล'!E57+'รวม อุดรธานี'!E57+'รวม หนองคาย'!E57+'รวม หนองบัวลำภู'!E57+'รวม นครพนม'!E57</f>
        <v>36130880</v>
      </c>
      <c r="F57" s="110" t="e">
        <f>+'รวม จ.บึงกาฬ'!F57+'รวม จังหวัดเลย'!F57+'รวม จังหวัดสกล'!F57+'รวม อุดรธานี'!F57+'รวม หนองคาย'!F57+'รวม หนองบัวลำภู'!F57+'รวม นครพนม'!F57</f>
        <v>#VALUE!</v>
      </c>
      <c r="G57" s="110" t="e">
        <f>+'รวม จ.บึงกาฬ'!G57+'รวม จังหวัดเลย'!G57+'รวม จังหวัดสกล'!G57+'รวม อุดรธานี'!G57+'รวม หนองคาย'!G57+'รวม หนองบัวลำภู'!G57+'รวม นครพนม'!G57</f>
        <v>#VALUE!</v>
      </c>
      <c r="H57" s="110" t="e">
        <f>+'รวม จ.บึงกาฬ'!H57+'รวม จังหวัดเลย'!H57+'รวม จังหวัดสกล'!H57+'รวม อุดรธานี'!H57+'รวม หนองคาย'!H57+'รวม หนองบัวลำภู'!H57+'รวม นครพนม'!H57</f>
        <v>#VALUE!</v>
      </c>
      <c r="I57" s="110">
        <f>+'รวม จ.บึงกาฬ'!I57+'รวม จังหวัดเลย'!I57+'รวม จังหวัดสกล'!I57+'รวม อุดรธานี'!I57+'รวม หนองคาย'!I57+'รวม หนองบัวลำภู'!I57+'รวม นครพนม'!I57</f>
        <v>0</v>
      </c>
      <c r="J57" s="110" t="e">
        <f>+'รวม จ.บึงกาฬ'!J57+'รวม จังหวัดเลย'!J57+'รวม จังหวัดสกล'!J57+'รวม อุดรธานี'!J57+'รวม หนองคาย'!J57+'รวม หนองบัวลำภู'!J57+'รวม นครพนม'!J57</f>
        <v>#VALUE!</v>
      </c>
      <c r="K57" s="110">
        <f>+'รวม จ.บึงกาฬ'!K57+'รวม จังหวัดเลย'!K57+'รวม จังหวัดสกล'!K57+'รวม อุดรธานี'!K57+'รวม หนองคาย'!K57+'รวม หนองบัวลำภู'!K57+'รวม นครพนม'!K57</f>
        <v>0</v>
      </c>
      <c r="L57" s="110" t="e">
        <f>+'รวม จ.บึงกาฬ'!L57+'รวม จังหวัดเลย'!L57+'รวม จังหวัดสกล'!L57+'รวม อุดรธานี'!L57+'รวม หนองคาย'!L57+'รวม หนองบัวลำภู'!L57+'รวม นครพนม'!L57</f>
        <v>#VALUE!</v>
      </c>
      <c r="M57" s="110">
        <f>+'รวม จ.บึงกาฬ'!M57+'รวม จังหวัดเลย'!M57+'รวม จังหวัดสกล'!M57+'รวม อุดรธานี'!M57+'รวม หนองคาย'!M57+'รวม หนองบัวลำภู'!M57+'รวม นครพนม'!M57</f>
        <v>0</v>
      </c>
      <c r="N57" s="110" t="e">
        <f>+'รวม จ.บึงกาฬ'!N57+'รวม จังหวัดเลย'!N57+'รวม จังหวัดสกล'!N57+'รวม อุดรธานี'!N57+'รวม หนองคาย'!N57+'รวม หนองบัวลำภู'!N57+'รวม นครพนม'!N57</f>
        <v>#VALUE!</v>
      </c>
      <c r="O57" s="110">
        <f>+'รวม จ.บึงกาฬ'!O57+'รวม จังหวัดเลย'!O57+'รวม จังหวัดสกล'!O57+'รวม อุดรธานี'!O57+'รวม หนองคาย'!O57+'รวม หนองบัวลำภู'!O57+'รวม นครพนม'!O57</f>
        <v>0</v>
      </c>
      <c r="P57" s="110" t="e">
        <f>+'รวม จ.บึงกาฬ'!P57+'รวม จังหวัดเลย'!P57+'รวม จังหวัดสกล'!P57+'รวม อุดรธานี'!P57+'รวม หนองคาย'!P57+'รวม หนองบัวลำภู'!P57+'รวม นครพนม'!P57</f>
        <v>#VALUE!</v>
      </c>
      <c r="Q57" s="110">
        <f>+'รวม จ.บึงกาฬ'!Q57+'รวม จังหวัดเลย'!Q57+'รวม จังหวัดสกล'!Q57+'รวม อุดรธานี'!Q57+'รวม หนองคาย'!Q57+'รวม หนองบัวลำภู'!Q57+'รวม นครพนม'!Q57</f>
        <v>0</v>
      </c>
      <c r="R57" s="110" t="e">
        <f>+'รวม จ.บึงกาฬ'!R57+'รวม จังหวัดเลย'!R57+'รวม จังหวัดสกล'!R57+'รวม อุดรธานี'!R57+'รวม หนองคาย'!R57+'รวม หนองบัวลำภู'!R57+'รวม นครพนม'!R57</f>
        <v>#VALUE!</v>
      </c>
      <c r="S57" s="110">
        <f>+'รวม จ.บึงกาฬ'!S57+'รวม จังหวัดเลย'!S57+'รวม จังหวัดสกล'!S57+'รวม อุดรธานี'!S57+'รวม หนองคาย'!S57+'รวม หนองบัวลำภู'!S57+'รวม นครพนม'!S57</f>
        <v>0</v>
      </c>
      <c r="T57" s="110" t="e">
        <f>+'รวม จ.บึงกาฬ'!T57+'รวม จังหวัดเลย'!T57+'รวม จังหวัดสกล'!T57+'รวม อุดรธานี'!T57+'รวม หนองคาย'!T57+'รวม หนองบัวลำภู'!T57+'รวม นครพนม'!T57</f>
        <v>#VALUE!</v>
      </c>
      <c r="U57" s="110">
        <f>+'รวม จ.บึงกาฬ'!U57+'รวม จังหวัดเลย'!U57+'รวม จังหวัดสกล'!U57+'รวม อุดรธานี'!U57+'รวม หนองคาย'!U57+'รวม หนองบัวลำภู'!U57+'รวม นครพนม'!U57</f>
        <v>0</v>
      </c>
      <c r="V57" s="110" t="e">
        <f>+'รวม จ.บึงกาฬ'!V57+'รวม จังหวัดเลย'!V57+'รวม จังหวัดสกล'!V57+'รวม อุดรธานี'!V57+'รวม หนองคาย'!V57+'รวม หนองบัวลำภู'!V57+'รวม นครพนม'!V57</f>
        <v>#VALUE!</v>
      </c>
      <c r="W57" s="110">
        <f>+'รวม จ.บึงกาฬ'!W57+'รวม จังหวัดเลย'!W57+'รวม จังหวัดสกล'!W57+'รวม อุดรธานี'!W57+'รวม หนองคาย'!W57+'รวม หนองบัวลำภู'!W57+'รวม นครพนม'!W57</f>
        <v>0</v>
      </c>
      <c r="X57" s="110" t="e">
        <f>+'รวม จ.บึงกาฬ'!X57+'รวม จังหวัดเลย'!X57+'รวม จังหวัดสกล'!X57+'รวม อุดรธานี'!X57+'รวม หนองคาย'!X57+'รวม หนองบัวลำภู'!X57+'รวม นครพนม'!X57</f>
        <v>#VALUE!</v>
      </c>
      <c r="Y57" s="110">
        <f>+'รวม จ.บึงกาฬ'!Y57+'รวม จังหวัดเลย'!Y57+'รวม จังหวัดสกล'!Y57+'รวม อุดรธานี'!Y57+'รวม หนองคาย'!Y57+'รวม หนองบัวลำภู'!Y57+'รวม นครพนม'!Y57</f>
        <v>0</v>
      </c>
      <c r="Z57" s="110" t="e">
        <f>+'รวม จ.บึงกาฬ'!Z57+'รวม จังหวัดเลย'!Z57+'รวม จังหวัดสกล'!Z57+'รวม อุดรธานี'!Z57+'รวม หนองคาย'!Z57+'รวม หนองบัวลำภู'!Z57+'รวม นครพนม'!Z57</f>
        <v>#VALUE!</v>
      </c>
      <c r="AA57" s="110">
        <f>+'รวม จ.บึงกาฬ'!AA57+'รวม จังหวัดเลย'!AA57+'รวม จังหวัดสกล'!AA57+'รวม อุดรธานี'!AA57+'รวม หนองคาย'!AA57+'รวม หนองบัวลำภู'!AA57+'รวม นครพนม'!AA57</f>
        <v>0</v>
      </c>
      <c r="AB57" s="110" t="e">
        <f>+'รวม จ.บึงกาฬ'!AB57+'รวม จังหวัดเลย'!AB57+'รวม จังหวัดสกล'!AB57+'รวม อุดรธานี'!AB57+'รวม หนองคาย'!AB57+'รวม หนองบัวลำภู'!AB57+'รวม นครพนม'!AB57</f>
        <v>#VALUE!</v>
      </c>
      <c r="AC57" s="110">
        <f>+'รวม จ.บึงกาฬ'!AC57+'รวม จังหวัดเลย'!AC57+'รวม จังหวัดสกล'!AC57+'รวม อุดรธานี'!AC57+'รวม หนองคาย'!AC57+'รวม หนองบัวลำภู'!AC57+'รวม นครพนม'!AC57</f>
        <v>0</v>
      </c>
      <c r="AD57" s="110" t="e">
        <f t="shared" si="17"/>
        <v>#VALUE!</v>
      </c>
      <c r="AE57" s="111" t="e">
        <f t="shared" si="18"/>
        <v>#VALUE!</v>
      </c>
      <c r="AF57" s="110" t="e">
        <f t="shared" si="19"/>
        <v>#VALUE!</v>
      </c>
      <c r="AG57" s="111" t="e">
        <f t="shared" si="20"/>
        <v>#VALUE!</v>
      </c>
    </row>
    <row r="58" spans="2:33" ht="24" customHeight="1">
      <c r="B58" s="109"/>
      <c r="C58" s="109"/>
      <c r="D58" s="109" t="s">
        <v>138</v>
      </c>
      <c r="E58" s="110">
        <f>+'รวม จ.บึงกาฬ'!E58+'รวม จังหวัดเลย'!E58+'รวม จังหวัดสกล'!E58+'รวม อุดรธานี'!E58+'รวม หนองคาย'!E58+'รวม หนองบัวลำภู'!E58+'รวม นครพนม'!E58</f>
        <v>305448308.31</v>
      </c>
      <c r="F58" s="110" t="e">
        <f>+'รวม จ.บึงกาฬ'!F58+'รวม จังหวัดเลย'!F58+'รวม จังหวัดสกล'!F58+'รวม อุดรธานี'!F58+'รวม หนองคาย'!F58+'รวม หนองบัวลำภู'!F58+'รวม นครพนม'!F58</f>
        <v>#VALUE!</v>
      </c>
      <c r="G58" s="110">
        <f>+'รวม จ.บึงกาฬ'!G58+'รวม จังหวัดเลย'!G58+'รวม จังหวัดสกล'!G58+'รวม อุดรธานี'!G58+'รวม หนองคาย'!G58+'รวม หนองบัวลำภู'!G58+'รวม นครพนม'!G58</f>
        <v>8054733.8899999997</v>
      </c>
      <c r="H58" s="110">
        <f>+'รวม จ.บึงกาฬ'!H58+'รวม จังหวัดเลย'!H58+'รวม จังหวัดสกล'!H58+'รวม อุดรธานี'!H58+'รวม หนองคาย'!H58+'รวม หนองบัวลำภู'!H58+'รวม นครพนม'!H58</f>
        <v>569995.5</v>
      </c>
      <c r="I58" s="110">
        <f>+'รวม จ.บึงกาฬ'!I58+'รวม จังหวัดเลย'!I58+'รวม จังหวัดสกล'!I58+'รวม อุดรธานี'!I58+'รวม หนองคาย'!I58+'รวม หนองบัวลำภู'!I58+'รวม นครพนม'!I58</f>
        <v>0</v>
      </c>
      <c r="J58" s="110" t="e">
        <f>+'รวม จ.บึงกาฬ'!J58+'รวม จังหวัดเลย'!J58+'รวม จังหวัดสกล'!J58+'รวม อุดรธานี'!J58+'รวม หนองคาย'!J58+'รวม หนองบัวลำภู'!J58+'รวม นครพนม'!J58</f>
        <v>#VALUE!</v>
      </c>
      <c r="K58" s="110">
        <f>+'รวม จ.บึงกาฬ'!K58+'รวม จังหวัดเลย'!K58+'รวม จังหวัดสกล'!K58+'รวม อุดรธานี'!K58+'รวม หนองคาย'!K58+'รวม หนองบัวลำภู'!K58+'รวม นครพนม'!K58</f>
        <v>0</v>
      </c>
      <c r="L58" s="110" t="e">
        <f>+'รวม จ.บึงกาฬ'!L58+'รวม จังหวัดเลย'!L58+'รวม จังหวัดสกล'!L58+'รวม อุดรธานี'!L58+'รวม หนองคาย'!L58+'รวม หนองบัวลำภู'!L58+'รวม นครพนม'!L58</f>
        <v>#VALUE!</v>
      </c>
      <c r="M58" s="110">
        <f>+'รวม จ.บึงกาฬ'!M58+'รวม จังหวัดเลย'!M58+'รวม จังหวัดสกล'!M58+'รวม อุดรธานี'!M58+'รวม หนองคาย'!M58+'รวม หนองบัวลำภู'!M58+'รวม นครพนม'!M58</f>
        <v>0</v>
      </c>
      <c r="N58" s="110" t="e">
        <f>+'รวม จ.บึงกาฬ'!N58+'รวม จังหวัดเลย'!N58+'รวม จังหวัดสกล'!N58+'รวม อุดรธานี'!N58+'รวม หนองคาย'!N58+'รวม หนองบัวลำภู'!N58+'รวม นครพนม'!N58</f>
        <v>#VALUE!</v>
      </c>
      <c r="O58" s="110">
        <f>+'รวม จ.บึงกาฬ'!O58+'รวม จังหวัดเลย'!O58+'รวม จังหวัดสกล'!O58+'รวม อุดรธานี'!O58+'รวม หนองคาย'!O58+'รวม หนองบัวลำภู'!O58+'รวม นครพนม'!O58</f>
        <v>0</v>
      </c>
      <c r="P58" s="110">
        <f>+'รวม จ.บึงกาฬ'!P58+'รวม จังหวัดเลย'!P58+'รวม จังหวัดสกล'!P58+'รวม อุดรธานี'!P58+'รวม หนองคาย'!P58+'รวม หนองบัวลำภู'!P58+'รวม นครพนม'!P58</f>
        <v>215300</v>
      </c>
      <c r="Q58" s="110">
        <f>+'รวม จ.บึงกาฬ'!Q58+'รวม จังหวัดเลย'!Q58+'รวม จังหวัดสกล'!Q58+'รวม อุดรธานี'!Q58+'รวม หนองคาย'!Q58+'รวม หนองบัวลำภู'!Q58+'รวม นครพนม'!Q58</f>
        <v>0</v>
      </c>
      <c r="R58" s="110">
        <f>+'รวม จ.บึงกาฬ'!R58+'รวม จังหวัดเลย'!R58+'รวม จังหวัดสกล'!R58+'รวม อุดรธานี'!R58+'รวม หนองคาย'!R58+'รวม หนองบัวลำภู'!R58+'รวม นครพนม'!R58</f>
        <v>333400</v>
      </c>
      <c r="S58" s="110">
        <f>+'รวม จ.บึงกาฬ'!S58+'รวม จังหวัดเลย'!S58+'รวม จังหวัดสกล'!S58+'รวม อุดรธานี'!S58+'รวม หนองคาย'!S58+'รวม หนองบัวลำภู'!S58+'รวม นครพนม'!S58</f>
        <v>0</v>
      </c>
      <c r="T58" s="110">
        <f>+'รวม จ.บึงกาฬ'!T58+'รวม จังหวัดเลย'!T58+'รวม จังหวัดสกล'!T58+'รวม อุดรธานี'!T58+'รวม หนองคาย'!T58+'รวม หนองบัวลำภู'!T58+'รวม นครพนม'!T58</f>
        <v>492390</v>
      </c>
      <c r="U58" s="110">
        <f>+'รวม จ.บึงกาฬ'!U58+'รวม จังหวัดเลย'!U58+'รวม จังหวัดสกล'!U58+'รวม อุดรธานี'!U58+'รวม หนองคาย'!U58+'รวม หนองบัวลำภู'!U58+'รวม นครพนม'!U58</f>
        <v>0</v>
      </c>
      <c r="V58" s="110">
        <f>+'รวม จ.บึงกาฬ'!V58+'รวม จังหวัดเลย'!V58+'รวม จังหวัดสกล'!V58+'รวม อุดรธานี'!V58+'รวม หนองคาย'!V58+'รวม หนองบัวลำภู'!V58+'รวม นครพนม'!V58</f>
        <v>388979</v>
      </c>
      <c r="W58" s="110">
        <f>+'รวม จ.บึงกาฬ'!W58+'รวม จังหวัดเลย'!W58+'รวม จังหวัดสกล'!W58+'รวม อุดรธานี'!W58+'รวม หนองคาย'!W58+'รวม หนองบัวลำภู'!W58+'รวม นครพนม'!W58</f>
        <v>0</v>
      </c>
      <c r="X58" s="110">
        <f>+'รวม จ.บึงกาฬ'!X58+'รวม จังหวัดเลย'!X58+'รวม จังหวัดสกล'!X58+'รวม อุดรธานี'!X58+'รวม หนองคาย'!X58+'รวม หนองบัวลำภู'!X58+'รวม นครพนม'!X58</f>
        <v>635900</v>
      </c>
      <c r="Y58" s="110">
        <f>+'รวม จ.บึงกาฬ'!Y58+'รวม จังหวัดเลย'!Y58+'รวม จังหวัดสกล'!Y58+'รวม อุดรธานี'!Y58+'รวม หนองคาย'!Y58+'รวม หนองบัวลำภู'!Y58+'รวม นครพนม'!Y58</f>
        <v>0</v>
      </c>
      <c r="Z58" s="110">
        <f>+'รวม จ.บึงกาฬ'!Z58+'รวม จังหวัดเลย'!Z58+'รวม จังหวัดสกล'!Z58+'รวม อุดรธานี'!Z58+'รวม หนองคาย'!Z58+'รวม หนองบัวลำภู'!Z58+'รวม นครพนม'!Z58</f>
        <v>221080</v>
      </c>
      <c r="AA58" s="110">
        <f>+'รวม จ.บึงกาฬ'!AA58+'รวม จังหวัดเลย'!AA58+'รวม จังหวัดสกล'!AA58+'รวม อุดรธานี'!AA58+'รวม หนองคาย'!AA58+'รวม หนองบัวลำภู'!AA58+'รวม นครพนม'!AA58</f>
        <v>0</v>
      </c>
      <c r="AB58" s="110">
        <f>+'รวม จ.บึงกาฬ'!AB58+'รวม จังหวัดเลย'!AB58+'รวม จังหวัดสกล'!AB58+'รวม อุดรธานี'!AB58+'รวม หนองคาย'!AB58+'รวม หนองบัวลำภู'!AB58+'รวม นครพนม'!AB58</f>
        <v>913397</v>
      </c>
      <c r="AC58" s="110">
        <f>+'รวม จ.บึงกาฬ'!AC58+'รวม จังหวัดเลย'!AC58+'รวม จังหวัดสกล'!AC58+'รวม อุดรธานี'!AC58+'รวม หนองคาย'!AC58+'รวม หนองบัวลำภู'!AC58+'รวม นครพนม'!AC58</f>
        <v>0</v>
      </c>
      <c r="AD58" s="110" t="e">
        <f t="shared" si="17"/>
        <v>#VALUE!</v>
      </c>
      <c r="AE58" s="111" t="e">
        <f t="shared" si="18"/>
        <v>#VALUE!</v>
      </c>
      <c r="AF58" s="110" t="e">
        <f t="shared" si="19"/>
        <v>#VALUE!</v>
      </c>
      <c r="AG58" s="111" t="e">
        <f t="shared" si="20"/>
        <v>#VALUE!</v>
      </c>
    </row>
    <row r="59" spans="2:33" ht="24" customHeight="1">
      <c r="B59" s="109"/>
      <c r="C59" s="109"/>
      <c r="D59" s="109" t="s">
        <v>79</v>
      </c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12"/>
      <c r="AF59" s="108"/>
      <c r="AG59" s="112"/>
    </row>
    <row r="60" spans="2:33" ht="24" customHeight="1">
      <c r="B60" s="109"/>
      <c r="C60" s="109"/>
      <c r="D60" s="109" t="s">
        <v>139</v>
      </c>
      <c r="E60" s="110">
        <f>+'รวม จ.บึงกาฬ'!E60+'รวม จังหวัดเลย'!E60+'รวม จังหวัดสกล'!E60+'รวม อุดรธานี'!E60+'รวม หนองคาย'!E60+'รวม หนองบัวลำภู'!E60+'รวม นครพนม'!E60</f>
        <v>10113500.629999999</v>
      </c>
      <c r="F60" s="110" t="e">
        <f>+'รวม จ.บึงกาฬ'!F60+'รวม จังหวัดเลย'!F60+'รวม จังหวัดสกล'!F60+'รวม อุดรธานี'!F60+'รวม หนองคาย'!F60+'รวม หนองบัวลำภู'!F60+'รวม นครพนม'!F60</f>
        <v>#VALUE!</v>
      </c>
      <c r="G60" s="110">
        <f>+'รวม จ.บึงกาฬ'!G60+'รวม จังหวัดเลย'!G60+'รวม จังหวัดสกล'!G60+'รวม อุดรธานี'!G60+'รวม หนองคาย'!G60+'รวม หนองบัวลำภู'!G60+'รวม นครพนม'!G60</f>
        <v>929600</v>
      </c>
      <c r="H60" s="110" t="e">
        <f>+'รวม จ.บึงกาฬ'!H60+'รวม จังหวัดเลย'!H60+'รวม จังหวัดสกล'!H60+'รวม อุดรธานี'!H60+'รวม หนองคาย'!H60+'รวม หนองบัวลำภู'!H60+'รวม นครพนม'!H60</f>
        <v>#VALUE!</v>
      </c>
      <c r="I60" s="110">
        <f>+'รวม จ.บึงกาฬ'!I60+'รวม จังหวัดเลย'!I60+'รวม จังหวัดสกล'!I60+'รวม อุดรธานี'!I60+'รวม หนองคาย'!I60+'รวม หนองบัวลำภู'!I60+'รวม นครพนม'!I60</f>
        <v>0</v>
      </c>
      <c r="J60" s="110" t="e">
        <f>+'รวม จ.บึงกาฬ'!J60+'รวม จังหวัดเลย'!J60+'รวม จังหวัดสกล'!J60+'รวม อุดรธานี'!J60+'รวม หนองคาย'!J60+'รวม หนองบัวลำภู'!J60+'รวม นครพนม'!J60</f>
        <v>#VALUE!</v>
      </c>
      <c r="K60" s="110">
        <f>+'รวม จ.บึงกาฬ'!K60+'รวม จังหวัดเลย'!K60+'รวม จังหวัดสกล'!K60+'รวม อุดรธานี'!K60+'รวม หนองคาย'!K60+'รวม หนองบัวลำภู'!K60+'รวม นครพนม'!K60</f>
        <v>0</v>
      </c>
      <c r="L60" s="110" t="e">
        <f>+'รวม จ.บึงกาฬ'!L60+'รวม จังหวัดเลย'!L60+'รวม จังหวัดสกล'!L60+'รวม อุดรธานี'!L60+'รวม หนองคาย'!L60+'รวม หนองบัวลำภู'!L60+'รวม นครพนม'!L60</f>
        <v>#VALUE!</v>
      </c>
      <c r="M60" s="110">
        <f>+'รวม จ.บึงกาฬ'!M60+'รวม จังหวัดเลย'!M60+'รวม จังหวัดสกล'!M60+'รวม อุดรธานี'!M60+'รวม หนองคาย'!M60+'รวม หนองบัวลำภู'!M60+'รวม นครพนม'!M60</f>
        <v>0</v>
      </c>
      <c r="N60" s="110" t="e">
        <f>+'รวม จ.บึงกาฬ'!N60+'รวม จังหวัดเลย'!N60+'รวม จังหวัดสกล'!N60+'รวม อุดรธานี'!N60+'รวม หนองคาย'!N60+'รวม หนองบัวลำภู'!N60+'รวม นครพนม'!N60</f>
        <v>#VALUE!</v>
      </c>
      <c r="O60" s="110">
        <f>+'รวม จ.บึงกาฬ'!O60+'รวม จังหวัดเลย'!O60+'รวม จังหวัดสกล'!O60+'รวม อุดรธานี'!O60+'รวม หนองคาย'!O60+'รวม หนองบัวลำภู'!O60+'รวม นครพนม'!O60</f>
        <v>0</v>
      </c>
      <c r="P60" s="110" t="e">
        <f>+'รวม จ.บึงกาฬ'!P60+'รวม จังหวัดเลย'!P60+'รวม จังหวัดสกล'!P60+'รวม อุดรธานี'!P60+'รวม หนองคาย'!P60+'รวม หนองบัวลำภู'!P60+'รวม นครพนม'!P60</f>
        <v>#VALUE!</v>
      </c>
      <c r="Q60" s="110">
        <f>+'รวม จ.บึงกาฬ'!Q60+'รวม จังหวัดเลย'!Q60+'รวม จังหวัดสกล'!Q60+'รวม อุดรธานี'!Q60+'รวม หนองคาย'!Q60+'รวม หนองบัวลำภู'!Q60+'รวม นครพนม'!Q60</f>
        <v>0</v>
      </c>
      <c r="R60" s="110" t="e">
        <f>+'รวม จ.บึงกาฬ'!R60+'รวม จังหวัดเลย'!R60+'รวม จังหวัดสกล'!R60+'รวม อุดรธานี'!R60+'รวม หนองคาย'!R60+'รวม หนองบัวลำภู'!R60+'รวม นครพนม'!R60</f>
        <v>#VALUE!</v>
      </c>
      <c r="S60" s="110">
        <f>+'รวม จ.บึงกาฬ'!S60+'รวม จังหวัดเลย'!S60+'รวม จังหวัดสกล'!S60+'รวม อุดรธานี'!S60+'รวม หนองคาย'!S60+'รวม หนองบัวลำภู'!S60+'รวม นครพนม'!S60</f>
        <v>0</v>
      </c>
      <c r="T60" s="110" t="e">
        <f>+'รวม จ.บึงกาฬ'!T60+'รวม จังหวัดเลย'!T60+'รวม จังหวัดสกล'!T60+'รวม อุดรธานี'!T60+'รวม หนองคาย'!T60+'รวม หนองบัวลำภู'!T60+'รวม นครพนม'!T60</f>
        <v>#VALUE!</v>
      </c>
      <c r="U60" s="110">
        <f>+'รวม จ.บึงกาฬ'!U60+'รวม จังหวัดเลย'!U60+'รวม จังหวัดสกล'!U60+'รวม อุดรธานี'!U60+'รวม หนองคาย'!U60+'รวม หนองบัวลำภู'!U60+'รวม นครพนม'!U60</f>
        <v>0</v>
      </c>
      <c r="V60" s="110" t="e">
        <f>+'รวม จ.บึงกาฬ'!V60+'รวม จังหวัดเลย'!V60+'รวม จังหวัดสกล'!V60+'รวม อุดรธานี'!V60+'รวม หนองคาย'!V60+'รวม หนองบัวลำภู'!V60+'รวม นครพนม'!V60</f>
        <v>#VALUE!</v>
      </c>
      <c r="W60" s="110">
        <f>+'รวม จ.บึงกาฬ'!W60+'รวม จังหวัดเลย'!W60+'รวม จังหวัดสกล'!W60+'รวม อุดรธานี'!W60+'รวม หนองคาย'!W60+'รวม หนองบัวลำภู'!W60+'รวม นครพนม'!W60</f>
        <v>0</v>
      </c>
      <c r="X60" s="110" t="e">
        <f>+'รวม จ.บึงกาฬ'!X60+'รวม จังหวัดเลย'!X60+'รวม จังหวัดสกล'!X60+'รวม อุดรธานี'!X60+'รวม หนองคาย'!X60+'รวม หนองบัวลำภู'!X60+'รวม นครพนม'!X60</f>
        <v>#VALUE!</v>
      </c>
      <c r="Y60" s="110">
        <f>+'รวม จ.บึงกาฬ'!Y60+'รวม จังหวัดเลย'!Y60+'รวม จังหวัดสกล'!Y60+'รวม อุดรธานี'!Y60+'รวม หนองคาย'!Y60+'รวม หนองบัวลำภู'!Y60+'รวม นครพนม'!Y60</f>
        <v>0</v>
      </c>
      <c r="Z60" s="110" t="e">
        <f>+'รวม จ.บึงกาฬ'!Z60+'รวม จังหวัดเลย'!Z60+'รวม จังหวัดสกล'!Z60+'รวม อุดรธานี'!Z60+'รวม หนองคาย'!Z60+'รวม หนองบัวลำภู'!Z60+'รวม นครพนม'!Z60</f>
        <v>#VALUE!</v>
      </c>
      <c r="AA60" s="110">
        <f>+'รวม จ.บึงกาฬ'!AA60+'รวม จังหวัดเลย'!AA60+'รวม จังหวัดสกล'!AA60+'รวม อุดรธานี'!AA60+'รวม หนองคาย'!AA60+'รวม หนองบัวลำภู'!AA60+'รวม นครพนม'!AA60</f>
        <v>0</v>
      </c>
      <c r="AB60" s="110" t="e">
        <f>+'รวม จ.บึงกาฬ'!AB60+'รวม จังหวัดเลย'!AB60+'รวม จังหวัดสกล'!AB60+'รวม อุดรธานี'!AB60+'รวม หนองคาย'!AB60+'รวม หนองบัวลำภู'!AB60+'รวม นครพนม'!AB60</f>
        <v>#VALUE!</v>
      </c>
      <c r="AC60" s="110">
        <f>+'รวม จ.บึงกาฬ'!AC60+'รวม จังหวัดเลย'!AC60+'รวม จังหวัดสกล'!AC60+'รวม อุดรธานี'!AC60+'รวม หนองคาย'!AC60+'รวม หนองบัวลำภู'!AC60+'รวม นครพนม'!AC60</f>
        <v>0</v>
      </c>
      <c r="AD60" s="110" t="e">
        <f t="shared" ref="AD60:AD62" si="21">SUM(F60:AC60)</f>
        <v>#VALUE!</v>
      </c>
      <c r="AE60" s="111" t="e">
        <f t="shared" ref="AE60:AE62" si="22">+AD60*100/E60</f>
        <v>#VALUE!</v>
      </c>
      <c r="AF60" s="110" t="e">
        <f t="shared" ref="AF60:AF62" si="23">+E60-AD60</f>
        <v>#VALUE!</v>
      </c>
      <c r="AG60" s="111" t="e">
        <f t="shared" ref="AG60:AG62" si="24">+AF60*100/E60</f>
        <v>#VALUE!</v>
      </c>
    </row>
    <row r="61" spans="2:33" ht="24" customHeight="1">
      <c r="B61" s="109"/>
      <c r="C61" s="109"/>
      <c r="D61" s="109" t="s">
        <v>140</v>
      </c>
      <c r="E61" s="110">
        <f>+'รวม จ.บึงกาฬ'!E61+'รวม จังหวัดเลย'!E61+'รวม จังหวัดสกล'!E61+'รวม อุดรธานี'!E61+'รวม หนองคาย'!E61+'รวม หนองบัวลำภู'!E61+'รวม นครพนม'!E61</f>
        <v>33757400.799999997</v>
      </c>
      <c r="F61" s="110" t="e">
        <f>+'รวม จ.บึงกาฬ'!F61+'รวม จังหวัดเลย'!F61+'รวม จังหวัดสกล'!F61+'รวม อุดรธานี'!F61+'รวม หนองคาย'!F61+'รวม หนองบัวลำภู'!F61+'รวม นครพนม'!F61</f>
        <v>#VALUE!</v>
      </c>
      <c r="G61" s="110">
        <f>+'รวม จ.บึงกาฬ'!G61+'รวม จังหวัดเลย'!G61+'รวม จังหวัดสกล'!G61+'รวม อุดรธานี'!G61+'รวม หนองคาย'!G61+'รวม หนองบัวลำภู'!G61+'รวม นครพนม'!G61</f>
        <v>9300000</v>
      </c>
      <c r="H61" s="110" t="e">
        <f>+'รวม จ.บึงกาฬ'!H61+'รวม จังหวัดเลย'!H61+'รวม จังหวัดสกล'!H61+'รวม อุดรธานี'!H61+'รวม หนองคาย'!H61+'รวม หนองบัวลำภู'!H61+'รวม นครพนม'!H61</f>
        <v>#VALUE!</v>
      </c>
      <c r="I61" s="110">
        <f>+'รวม จ.บึงกาฬ'!I61+'รวม จังหวัดเลย'!I61+'รวม จังหวัดสกล'!I61+'รวม อุดรธานี'!I61+'รวม หนองคาย'!I61+'รวม หนองบัวลำภู'!I61+'รวม นครพนม'!I61</f>
        <v>0</v>
      </c>
      <c r="J61" s="110" t="e">
        <f>+'รวม จ.บึงกาฬ'!J61+'รวม จังหวัดเลย'!J61+'รวม จังหวัดสกล'!J61+'รวม อุดรธานี'!J61+'รวม หนองคาย'!J61+'รวม หนองบัวลำภู'!J61+'รวม นครพนม'!J61</f>
        <v>#VALUE!</v>
      </c>
      <c r="K61" s="110">
        <f>+'รวม จ.บึงกาฬ'!K61+'รวม จังหวัดเลย'!K61+'รวม จังหวัดสกล'!K61+'รวม อุดรธานี'!K61+'รวม หนองคาย'!K61+'รวม หนองบัวลำภู'!K61+'รวม นครพนม'!K61</f>
        <v>0</v>
      </c>
      <c r="L61" s="110" t="e">
        <f>+'รวม จ.บึงกาฬ'!L61+'รวม จังหวัดเลย'!L61+'รวม จังหวัดสกล'!L61+'รวม อุดรธานี'!L61+'รวม หนองคาย'!L61+'รวม หนองบัวลำภู'!L61+'รวม นครพนม'!L61</f>
        <v>#VALUE!</v>
      </c>
      <c r="M61" s="110">
        <f>+'รวม จ.บึงกาฬ'!M61+'รวม จังหวัดเลย'!M61+'รวม จังหวัดสกล'!M61+'รวม อุดรธานี'!M61+'รวม หนองคาย'!M61+'รวม หนองบัวลำภู'!M61+'รวม นครพนม'!M61</f>
        <v>0</v>
      </c>
      <c r="N61" s="110" t="e">
        <f>+'รวม จ.บึงกาฬ'!N61+'รวม จังหวัดเลย'!N61+'รวม จังหวัดสกล'!N61+'รวม อุดรธานี'!N61+'รวม หนองคาย'!N61+'รวม หนองบัวลำภู'!N61+'รวม นครพนม'!N61</f>
        <v>#VALUE!</v>
      </c>
      <c r="O61" s="110">
        <f>+'รวม จ.บึงกาฬ'!O61+'รวม จังหวัดเลย'!O61+'รวม จังหวัดสกล'!O61+'รวม อุดรธานี'!O61+'รวม หนองคาย'!O61+'รวม หนองบัวลำภู'!O61+'รวม นครพนม'!O61</f>
        <v>0</v>
      </c>
      <c r="P61" s="110" t="e">
        <f>+'รวม จ.บึงกาฬ'!P61+'รวม จังหวัดเลย'!P61+'รวม จังหวัดสกล'!P61+'รวม อุดรธานี'!P61+'รวม หนองคาย'!P61+'รวม หนองบัวลำภู'!P61+'รวม นครพนม'!P61</f>
        <v>#VALUE!</v>
      </c>
      <c r="Q61" s="110">
        <f>+'รวม จ.บึงกาฬ'!Q61+'รวม จังหวัดเลย'!Q61+'รวม จังหวัดสกล'!Q61+'รวม อุดรธานี'!Q61+'รวม หนองคาย'!Q61+'รวม หนองบัวลำภู'!Q61+'รวม นครพนม'!Q61</f>
        <v>0</v>
      </c>
      <c r="R61" s="110" t="e">
        <f>+'รวม จ.บึงกาฬ'!R61+'รวม จังหวัดเลย'!R61+'รวม จังหวัดสกล'!R61+'รวม อุดรธานี'!R61+'รวม หนองคาย'!R61+'รวม หนองบัวลำภู'!R61+'รวม นครพนม'!R61</f>
        <v>#VALUE!</v>
      </c>
      <c r="S61" s="110">
        <f>+'รวม จ.บึงกาฬ'!S61+'รวม จังหวัดเลย'!S61+'รวม จังหวัดสกล'!S61+'รวม อุดรธานี'!S61+'รวม หนองคาย'!S61+'รวม หนองบัวลำภู'!S61+'รวม นครพนม'!S61</f>
        <v>0</v>
      </c>
      <c r="T61" s="110" t="e">
        <f>+'รวม จ.บึงกาฬ'!T61+'รวม จังหวัดเลย'!T61+'รวม จังหวัดสกล'!T61+'รวม อุดรธานี'!T61+'รวม หนองคาย'!T61+'รวม หนองบัวลำภู'!T61+'รวม นครพนม'!T61</f>
        <v>#VALUE!</v>
      </c>
      <c r="U61" s="110">
        <f>+'รวม จ.บึงกาฬ'!U61+'รวม จังหวัดเลย'!U61+'รวม จังหวัดสกล'!U61+'รวม อุดรธานี'!U61+'รวม หนองคาย'!U61+'รวม หนองบัวลำภู'!U61+'รวม นครพนม'!U61</f>
        <v>0</v>
      </c>
      <c r="V61" s="110" t="e">
        <f>+'รวม จ.บึงกาฬ'!V61+'รวม จังหวัดเลย'!V61+'รวม จังหวัดสกล'!V61+'รวม อุดรธานี'!V61+'รวม หนองคาย'!V61+'รวม หนองบัวลำภู'!V61+'รวม นครพนม'!V61</f>
        <v>#VALUE!</v>
      </c>
      <c r="W61" s="110">
        <f>+'รวม จ.บึงกาฬ'!W61+'รวม จังหวัดเลย'!W61+'รวม จังหวัดสกล'!W61+'รวม อุดรธานี'!W61+'รวม หนองคาย'!W61+'รวม หนองบัวลำภู'!W61+'รวม นครพนม'!W61</f>
        <v>0</v>
      </c>
      <c r="X61" s="110" t="e">
        <f>+'รวม จ.บึงกาฬ'!X61+'รวม จังหวัดเลย'!X61+'รวม จังหวัดสกล'!X61+'รวม อุดรธานี'!X61+'รวม หนองคาย'!X61+'รวม หนองบัวลำภู'!X61+'รวม นครพนม'!X61</f>
        <v>#VALUE!</v>
      </c>
      <c r="Y61" s="110">
        <f>+'รวม จ.บึงกาฬ'!Y61+'รวม จังหวัดเลย'!Y61+'รวม จังหวัดสกล'!Y61+'รวม อุดรธานี'!Y61+'รวม หนองคาย'!Y61+'รวม หนองบัวลำภู'!Y61+'รวม นครพนม'!Y61</f>
        <v>0</v>
      </c>
      <c r="Z61" s="110" t="e">
        <f>+'รวม จ.บึงกาฬ'!Z61+'รวม จังหวัดเลย'!Z61+'รวม จังหวัดสกล'!Z61+'รวม อุดรธานี'!Z61+'รวม หนองคาย'!Z61+'รวม หนองบัวลำภู'!Z61+'รวม นครพนม'!Z61</f>
        <v>#VALUE!</v>
      </c>
      <c r="AA61" s="110">
        <f>+'รวม จ.บึงกาฬ'!AA61+'รวม จังหวัดเลย'!AA61+'รวม จังหวัดสกล'!AA61+'รวม อุดรธานี'!AA61+'รวม หนองคาย'!AA61+'รวม หนองบัวลำภู'!AA61+'รวม นครพนม'!AA61</f>
        <v>0</v>
      </c>
      <c r="AB61" s="110" t="e">
        <f>+'รวม จ.บึงกาฬ'!AB61+'รวม จังหวัดเลย'!AB61+'รวม จังหวัดสกล'!AB61+'รวม อุดรธานี'!AB61+'รวม หนองคาย'!AB61+'รวม หนองบัวลำภู'!AB61+'รวม นครพนม'!AB61</f>
        <v>#VALUE!</v>
      </c>
      <c r="AC61" s="110">
        <f>+'รวม จ.บึงกาฬ'!AC61+'รวม จังหวัดเลย'!AC61+'รวม จังหวัดสกล'!AC61+'รวม อุดรธานี'!AC61+'รวม หนองคาย'!AC61+'รวม หนองบัวลำภู'!AC61+'รวม นครพนม'!AC61</f>
        <v>0</v>
      </c>
      <c r="AD61" s="110" t="e">
        <f t="shared" si="21"/>
        <v>#VALUE!</v>
      </c>
      <c r="AE61" s="111" t="e">
        <f t="shared" si="22"/>
        <v>#VALUE!</v>
      </c>
      <c r="AF61" s="110" t="e">
        <f t="shared" si="23"/>
        <v>#VALUE!</v>
      </c>
      <c r="AG61" s="111" t="e">
        <f t="shared" si="24"/>
        <v>#VALUE!</v>
      </c>
    </row>
    <row r="62" spans="2:33" ht="24" customHeight="1">
      <c r="B62" s="109"/>
      <c r="C62" s="109"/>
      <c r="D62" s="109" t="s">
        <v>141</v>
      </c>
      <c r="E62" s="110">
        <f>+'รวม จ.บึงกาฬ'!E62+'รวม จังหวัดเลย'!E62+'รวม จังหวัดสกล'!E62+'รวม อุดรธานี'!E62+'รวม หนองคาย'!E62+'รวม หนองบัวลำภู'!E62+'รวม นครพนม'!E62</f>
        <v>153390124</v>
      </c>
      <c r="F62" s="110" t="e">
        <f>+'รวม จ.บึงกาฬ'!F62+'รวม จังหวัดเลย'!F62+'รวม จังหวัดสกล'!F62+'รวม อุดรธานี'!F62+'รวม หนองคาย'!F62+'รวม หนองบัวลำภู'!F62+'รวม นครพนม'!F62</f>
        <v>#VALUE!</v>
      </c>
      <c r="G62" s="110">
        <f>+'รวม จ.บึงกาฬ'!G62+'รวม จังหวัดเลย'!G62+'รวม จังหวัดสกล'!G62+'รวม อุดรธานี'!G62+'รวม หนองคาย'!G62+'รวม หนองบัวลำภู'!G62+'รวม นครพนม'!G62</f>
        <v>3196227.5300000003</v>
      </c>
      <c r="H62" s="110" t="e">
        <f>+'รวม จ.บึงกาฬ'!H62+'รวม จังหวัดเลย'!H62+'รวม จังหวัดสกล'!H62+'รวม อุดรธานี'!H62+'รวม หนองคาย'!H62+'รวม หนองบัวลำภู'!H62+'รวม นครพนม'!H62</f>
        <v>#VALUE!</v>
      </c>
      <c r="I62" s="110">
        <f>+'รวม จ.บึงกาฬ'!I62+'รวม จังหวัดเลย'!I62+'รวม จังหวัดสกล'!I62+'รวม อุดรธานี'!I62+'รวม หนองคาย'!I62+'รวม หนองบัวลำภู'!I62+'รวม นครพนม'!I62</f>
        <v>0</v>
      </c>
      <c r="J62" s="110" t="e">
        <f>+'รวม จ.บึงกาฬ'!J62+'รวม จังหวัดเลย'!J62+'รวม จังหวัดสกล'!J62+'รวม อุดรธานี'!J62+'รวม หนองคาย'!J62+'รวม หนองบัวลำภู'!J62+'รวม นครพนม'!J62</f>
        <v>#VALUE!</v>
      </c>
      <c r="K62" s="110">
        <f>+'รวม จ.บึงกาฬ'!K62+'รวม จังหวัดเลย'!K62+'รวม จังหวัดสกล'!K62+'รวม อุดรธานี'!K62+'รวม หนองคาย'!K62+'รวม หนองบัวลำภู'!K62+'รวม นครพนม'!K62</f>
        <v>0</v>
      </c>
      <c r="L62" s="110" t="e">
        <f>+'รวม จ.บึงกาฬ'!L62+'รวม จังหวัดเลย'!L62+'รวม จังหวัดสกล'!L62+'รวม อุดรธานี'!L62+'รวม หนองคาย'!L62+'รวม หนองบัวลำภู'!L62+'รวม นครพนม'!L62</f>
        <v>#VALUE!</v>
      </c>
      <c r="M62" s="110">
        <f>+'รวม จ.บึงกาฬ'!M62+'รวม จังหวัดเลย'!M62+'รวม จังหวัดสกล'!M62+'รวม อุดรธานี'!M62+'รวม หนองคาย'!M62+'รวม หนองบัวลำภู'!M62+'รวม นครพนม'!M62</f>
        <v>0</v>
      </c>
      <c r="N62" s="110" t="e">
        <f>+'รวม จ.บึงกาฬ'!N62+'รวม จังหวัดเลย'!N62+'รวม จังหวัดสกล'!N62+'รวม อุดรธานี'!N62+'รวม หนองคาย'!N62+'รวม หนองบัวลำภู'!N62+'รวม นครพนม'!N62</f>
        <v>#VALUE!</v>
      </c>
      <c r="O62" s="110">
        <f>+'รวม จ.บึงกาฬ'!O62+'รวม จังหวัดเลย'!O62+'รวม จังหวัดสกล'!O62+'รวม อุดรธานี'!O62+'รวม หนองคาย'!O62+'รวม หนองบัวลำภู'!O62+'รวม นครพนม'!O62</f>
        <v>0</v>
      </c>
      <c r="P62" s="110" t="e">
        <f>+'รวม จ.บึงกาฬ'!P62+'รวม จังหวัดเลย'!P62+'รวม จังหวัดสกล'!P62+'รวม อุดรธานี'!P62+'รวม หนองคาย'!P62+'รวม หนองบัวลำภู'!P62+'รวม นครพนม'!P62</f>
        <v>#VALUE!</v>
      </c>
      <c r="Q62" s="110">
        <f>+'รวม จ.บึงกาฬ'!Q62+'รวม จังหวัดเลย'!Q62+'รวม จังหวัดสกล'!Q62+'รวม อุดรธานี'!Q62+'รวม หนองคาย'!Q62+'รวม หนองบัวลำภู'!Q62+'รวม นครพนม'!Q62</f>
        <v>0</v>
      </c>
      <c r="R62" s="110" t="e">
        <f>+'รวม จ.บึงกาฬ'!R62+'รวม จังหวัดเลย'!R62+'รวม จังหวัดสกล'!R62+'รวม อุดรธานี'!R62+'รวม หนองคาย'!R62+'รวม หนองบัวลำภู'!R62+'รวม นครพนม'!R62</f>
        <v>#VALUE!</v>
      </c>
      <c r="S62" s="110">
        <f>+'รวม จ.บึงกาฬ'!S62+'รวม จังหวัดเลย'!S62+'รวม จังหวัดสกล'!S62+'รวม อุดรธานี'!S62+'รวม หนองคาย'!S62+'รวม หนองบัวลำภู'!S62+'รวม นครพนม'!S62</f>
        <v>0</v>
      </c>
      <c r="T62" s="110" t="e">
        <f>+'รวม จ.บึงกาฬ'!T62+'รวม จังหวัดเลย'!T62+'รวม จังหวัดสกล'!T62+'รวม อุดรธานี'!T62+'รวม หนองคาย'!T62+'รวม หนองบัวลำภู'!T62+'รวม นครพนม'!T62</f>
        <v>#VALUE!</v>
      </c>
      <c r="U62" s="110">
        <f>+'รวม จ.บึงกาฬ'!U62+'รวม จังหวัดเลย'!U62+'รวม จังหวัดสกล'!U62+'รวม อุดรธานี'!U62+'รวม หนองคาย'!U62+'รวม หนองบัวลำภู'!U62+'รวม นครพนม'!U62</f>
        <v>0</v>
      </c>
      <c r="V62" s="110" t="e">
        <f>+'รวม จ.บึงกาฬ'!V62+'รวม จังหวัดเลย'!V62+'รวม จังหวัดสกล'!V62+'รวม อุดรธานี'!V62+'รวม หนองคาย'!V62+'รวม หนองบัวลำภู'!V62+'รวม นครพนม'!V62</f>
        <v>#VALUE!</v>
      </c>
      <c r="W62" s="110">
        <f>+'รวม จ.บึงกาฬ'!W62+'รวม จังหวัดเลย'!W62+'รวม จังหวัดสกล'!W62+'รวม อุดรธานี'!W62+'รวม หนองคาย'!W62+'รวม หนองบัวลำภู'!W62+'รวม นครพนม'!W62</f>
        <v>0</v>
      </c>
      <c r="X62" s="110" t="e">
        <f>+'รวม จ.บึงกาฬ'!X62+'รวม จังหวัดเลย'!X62+'รวม จังหวัดสกล'!X62+'รวม อุดรธานี'!X62+'รวม หนองคาย'!X62+'รวม หนองบัวลำภู'!X62+'รวม นครพนม'!X62</f>
        <v>#VALUE!</v>
      </c>
      <c r="Y62" s="110">
        <f>+'รวม จ.บึงกาฬ'!Y62+'รวม จังหวัดเลย'!Y62+'รวม จังหวัดสกล'!Y62+'รวม อุดรธานี'!Y62+'รวม หนองคาย'!Y62+'รวม หนองบัวลำภู'!Y62+'รวม นครพนม'!Y62</f>
        <v>0</v>
      </c>
      <c r="Z62" s="110" t="e">
        <f>+'รวม จ.บึงกาฬ'!Z62+'รวม จังหวัดเลย'!Z62+'รวม จังหวัดสกล'!Z62+'รวม อุดรธานี'!Z62+'รวม หนองคาย'!Z62+'รวม หนองบัวลำภู'!Z62+'รวม นครพนม'!Z62</f>
        <v>#VALUE!</v>
      </c>
      <c r="AA62" s="110">
        <f>+'รวม จ.บึงกาฬ'!AA62+'รวม จังหวัดเลย'!AA62+'รวม จังหวัดสกล'!AA62+'รวม อุดรธานี'!AA62+'รวม หนองคาย'!AA62+'รวม หนองบัวลำภู'!AA62+'รวม นครพนม'!AA62</f>
        <v>0</v>
      </c>
      <c r="AB62" s="110">
        <f>+'รวม จ.บึงกาฬ'!AB62+'รวม จังหวัดเลย'!AB62+'รวม จังหวัดสกล'!AB62+'รวม อุดรธานี'!AB62+'รวม หนองคาย'!AB62+'รวม หนองบัวลำภู'!AB62+'รวม นครพนม'!AB62</f>
        <v>957200</v>
      </c>
      <c r="AC62" s="110">
        <f>+'รวม จ.บึงกาฬ'!AC62+'รวม จังหวัดเลย'!AC62+'รวม จังหวัดสกล'!AC62+'รวม อุดรธานี'!AC62+'รวม หนองคาย'!AC62+'รวม หนองบัวลำภู'!AC62+'รวม นครพนม'!AC62</f>
        <v>0</v>
      </c>
      <c r="AD62" s="110" t="e">
        <f t="shared" si="21"/>
        <v>#VALUE!</v>
      </c>
      <c r="AE62" s="111" t="e">
        <f t="shared" si="22"/>
        <v>#VALUE!</v>
      </c>
      <c r="AF62" s="110" t="e">
        <f t="shared" si="23"/>
        <v>#VALUE!</v>
      </c>
      <c r="AG62" s="111" t="e">
        <f t="shared" si="24"/>
        <v>#VALUE!</v>
      </c>
    </row>
    <row r="63" spans="2:33" ht="24" customHeight="1">
      <c r="B63" s="106"/>
      <c r="C63" s="393" t="s">
        <v>86</v>
      </c>
      <c r="D63" s="371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12"/>
      <c r="AF63" s="108"/>
      <c r="AG63" s="112"/>
    </row>
    <row r="64" spans="2:33" ht="24" customHeight="1">
      <c r="B64" s="109"/>
      <c r="C64" s="109"/>
      <c r="D64" s="109" t="s">
        <v>87</v>
      </c>
      <c r="E64" s="110">
        <f>+'รวม จ.บึงกาฬ'!E64+'รวม จังหวัดเลย'!E64+'รวม จังหวัดสกล'!E64+'รวม อุดรธานี'!E64+'รวม หนองคาย'!E64+'รวม หนองบัวลำภู'!E64+'รวม นครพนม'!E64</f>
        <v>662965606.30939293</v>
      </c>
      <c r="F64" s="110" t="e">
        <f>+'รวม จ.บึงกาฬ'!F64+'รวม จังหวัดเลย'!F64+'รวม จังหวัดสกล'!F64+'รวม อุดรธานี'!F64+'รวม หนองคาย'!F64+'รวม หนองบัวลำภู'!F64+'รวม นครพนม'!F64</f>
        <v>#VALUE!</v>
      </c>
      <c r="G64" s="110">
        <f>+'รวม จ.บึงกาฬ'!G64+'รวม จังหวัดเลย'!G64+'รวม จังหวัดสกล'!G64+'รวม อุดรธานี'!G64+'รวม หนองคาย'!G64+'รวม หนองบัวลำภู'!G64+'รวม นครพนม'!G64</f>
        <v>27644574.420000002</v>
      </c>
      <c r="H64" s="110">
        <f>+'รวม จ.บึงกาฬ'!H64+'รวม จังหวัดเลย'!H64+'รวม จังหวัดสกล'!H64+'รวม อุดรธานี'!H64+'รวม หนองคาย'!H64+'รวม หนองบัวลำภู'!H64+'รวม นครพนม'!H64</f>
        <v>6108188.5</v>
      </c>
      <c r="I64" s="110">
        <f>+'รวม จ.บึงกาฬ'!I64+'รวม จังหวัดเลย'!I64+'รวม จังหวัดสกล'!I64+'รวม อุดรธานี'!I64+'รวม หนองคาย'!I64+'รวม หนองบัวลำภู'!I64+'รวม นครพนม'!I64</f>
        <v>0</v>
      </c>
      <c r="J64" s="110">
        <f>+'รวม จ.บึงกาฬ'!J64+'รวม จังหวัดเลย'!J64+'รวม จังหวัดสกล'!J64+'รวม อุดรธานี'!J64+'รวม หนองคาย'!J64+'รวม หนองบัวลำภู'!J64+'รวม นครพนม'!J64</f>
        <v>4064451.6999999997</v>
      </c>
      <c r="K64" s="110">
        <f>+'รวม จ.บึงกาฬ'!K64+'รวม จังหวัดเลย'!K64+'รวม จังหวัดสกล'!K64+'รวม อุดรธานี'!K64+'รวม หนองคาย'!K64+'รวม หนองบัวลำภู'!K64+'รวม นครพนม'!K64</f>
        <v>0</v>
      </c>
      <c r="L64" s="110">
        <f>+'รวม จ.บึงกาฬ'!L64+'รวม จังหวัดเลย'!L64+'รวม จังหวัดสกล'!L64+'รวม อุดรธานี'!L64+'รวม หนองคาย'!L64+'รวม หนองบัวลำภู'!L64+'รวม นครพนม'!L64</f>
        <v>3101195.22</v>
      </c>
      <c r="M64" s="110">
        <f>+'รวม จ.บึงกาฬ'!M64+'รวม จังหวัดเลย'!M64+'รวม จังหวัดสกล'!M64+'รวม อุดรธานี'!M64+'รวม หนองคาย'!M64+'รวม หนองบัวลำภู'!M64+'รวม นครพนม'!M64</f>
        <v>0</v>
      </c>
      <c r="N64" s="110" t="e">
        <f>+'รวม จ.บึงกาฬ'!N64+'รวม จังหวัดเลย'!N64+'รวม จังหวัดสกล'!N64+'รวม อุดรธานี'!N64+'รวม หนองคาย'!N64+'รวม หนองบัวลำภู'!N64+'รวม นครพนม'!N64</f>
        <v>#VALUE!</v>
      </c>
      <c r="O64" s="110">
        <f>+'รวม จ.บึงกาฬ'!O64+'รวม จังหวัดเลย'!O64+'รวม จังหวัดสกล'!O64+'รวม อุดรธานี'!O64+'รวม หนองคาย'!O64+'รวม หนองบัวลำภู'!O64+'รวม นครพนม'!O64</f>
        <v>0</v>
      </c>
      <c r="P64" s="110">
        <f>+'รวม จ.บึงกาฬ'!P64+'รวม จังหวัดเลย'!P64+'รวม จังหวัดสกล'!P64+'รวม อุดรธานี'!P64+'รวม หนองคาย'!P64+'รวม หนองบัวลำภู'!P64+'รวม นครพนม'!P64</f>
        <v>3405118.32</v>
      </c>
      <c r="Q64" s="110">
        <f>+'รวม จ.บึงกาฬ'!Q64+'รวม จังหวัดเลย'!Q64+'รวม จังหวัดสกล'!Q64+'รวม อุดรธานี'!Q64+'รวม หนองคาย'!Q64+'รวม หนองบัวลำภู'!Q64+'รวม นครพนม'!Q64</f>
        <v>0</v>
      </c>
      <c r="R64" s="110" t="e">
        <f>+'รวม จ.บึงกาฬ'!R64+'รวม จังหวัดเลย'!R64+'รวม จังหวัดสกล'!R64+'รวม อุดรธานี'!R64+'รวม หนองคาย'!R64+'รวม หนองบัวลำภู'!R64+'รวม นครพนม'!R64</f>
        <v>#VALUE!</v>
      </c>
      <c r="S64" s="110">
        <f>+'รวม จ.บึงกาฬ'!S64+'รวม จังหวัดเลย'!S64+'รวม จังหวัดสกล'!S64+'รวม อุดรธานี'!S64+'รวม หนองคาย'!S64+'รวม หนองบัวลำภู'!S64+'รวม นครพนม'!S64</f>
        <v>0</v>
      </c>
      <c r="T64" s="110" t="e">
        <f>+'รวม จ.บึงกาฬ'!T64+'รวม จังหวัดเลย'!T64+'รวม จังหวัดสกล'!T64+'รวม อุดรธานี'!T64+'รวม หนองคาย'!T64+'รวม หนองบัวลำภู'!T64+'รวม นครพนม'!T64</f>
        <v>#VALUE!</v>
      </c>
      <c r="U64" s="110">
        <f>+'รวม จ.บึงกาฬ'!U64+'รวม จังหวัดเลย'!U64+'รวม จังหวัดสกล'!U64+'รวม อุดรธานี'!U64+'รวม หนองคาย'!U64+'รวม หนองบัวลำภู'!U64+'รวม นครพนม'!U64</f>
        <v>0</v>
      </c>
      <c r="V64" s="110">
        <f>+'รวม จ.บึงกาฬ'!V64+'รวม จังหวัดเลย'!V64+'รวม จังหวัดสกล'!V64+'รวม อุดรธานี'!V64+'รวม หนองคาย'!V64+'รวม หนองบัวลำภู'!V64+'รวม นครพนม'!V64</f>
        <v>3366808.17</v>
      </c>
      <c r="W64" s="110">
        <f>+'รวม จ.บึงกาฬ'!W64+'รวม จังหวัดเลย'!W64+'รวม จังหวัดสกล'!W64+'รวม อุดรธานี'!W64+'รวม หนองคาย'!W64+'รวม หนองบัวลำภู'!W64+'รวม นครพนม'!W64</f>
        <v>0</v>
      </c>
      <c r="X64" s="110">
        <f>+'รวม จ.บึงกาฬ'!X64+'รวม จังหวัดเลย'!X64+'รวม จังหวัดสกล'!X64+'รวม อุดรธานี'!X64+'รวม หนองคาย'!X64+'รวม หนองบัวลำภู'!X64+'รวม นครพนม'!X64</f>
        <v>1996745.1500000001</v>
      </c>
      <c r="Y64" s="110">
        <f>+'รวม จ.บึงกาฬ'!Y64+'รวม จังหวัดเลย'!Y64+'รวม จังหวัดสกล'!Y64+'รวม อุดรธานี'!Y64+'รวม หนองคาย'!Y64+'รวม หนองบัวลำภู'!Y64+'รวม นครพนม'!Y64</f>
        <v>0</v>
      </c>
      <c r="Z64" s="110">
        <f>+'รวม จ.บึงกาฬ'!Z64+'รวม จังหวัดเลย'!Z64+'รวม จังหวัดสกล'!Z64+'รวม อุดรธานี'!Z64+'รวม หนองคาย'!Z64+'รวม หนองบัวลำภู'!Z64+'รวม นครพนม'!Z64</f>
        <v>5352842.58</v>
      </c>
      <c r="AA64" s="110">
        <f>+'รวม จ.บึงกาฬ'!AA64+'รวม จังหวัดเลย'!AA64+'รวม จังหวัดสกล'!AA64+'รวม อุดรธานี'!AA64+'รวม หนองคาย'!AA64+'รวม หนองบัวลำภู'!AA64+'รวม นครพนม'!AA64</f>
        <v>0</v>
      </c>
      <c r="AB64" s="110">
        <f>+'รวม จ.บึงกาฬ'!AB64+'รวม จังหวัดเลย'!AB64+'รวม จังหวัดสกล'!AB64+'รวม อุดรธานี'!AB64+'รวม หนองคาย'!AB64+'รวม หนองบัวลำภู'!AB64+'รวม นครพนม'!AB64</f>
        <v>2475014.2599999998</v>
      </c>
      <c r="AC64" s="110">
        <f>+'รวม จ.บึงกาฬ'!AC64+'รวม จังหวัดเลย'!AC64+'รวม จังหวัดสกล'!AC64+'รวม อุดรธานี'!AC64+'รวม หนองคาย'!AC64+'รวม หนองบัวลำภู'!AC64+'รวม นครพนม'!AC64</f>
        <v>0</v>
      </c>
      <c r="AD64" s="110" t="e">
        <f t="shared" ref="AD64:AD71" si="25">SUM(F64:AC64)</f>
        <v>#VALUE!</v>
      </c>
      <c r="AE64" s="111" t="e">
        <f t="shared" ref="AE64:AE71" si="26">+AD64*100/E64</f>
        <v>#VALUE!</v>
      </c>
      <c r="AF64" s="110" t="e">
        <f t="shared" ref="AF64:AF71" si="27">+E64-AD64</f>
        <v>#VALUE!</v>
      </c>
      <c r="AG64" s="111" t="e">
        <f t="shared" ref="AG64:AG71" si="28">+AF64*100/E64</f>
        <v>#VALUE!</v>
      </c>
    </row>
    <row r="65" spans="1:33" ht="24" customHeight="1">
      <c r="B65" s="109"/>
      <c r="C65" s="109"/>
      <c r="D65" s="109" t="s">
        <v>142</v>
      </c>
      <c r="E65" s="110">
        <f>+'รวม จ.บึงกาฬ'!E65+'รวม จังหวัดเลย'!E65+'รวม จังหวัดสกล'!E65+'รวม อุดรธานี'!E65+'รวม หนองคาย'!E65+'รวม หนองบัวลำภู'!E65+'รวม นครพนม'!E65</f>
        <v>393897661.31899089</v>
      </c>
      <c r="F65" s="110">
        <f>+'รวม จ.บึงกาฬ'!F65+'รวม จังหวัดเลย'!F65+'รวม จังหวัดสกล'!F65+'รวม อุดรธานี'!F65+'รวม หนองคาย'!F65+'รวม หนองบัวลำภู'!F65+'รวม นครพนม'!F65</f>
        <v>34362932.700000003</v>
      </c>
      <c r="G65" s="110">
        <f>+'รวม จ.บึงกาฬ'!G65+'รวม จังหวัดเลย'!G65+'รวม จังหวัดสกล'!G65+'รวม อุดรธานี'!G65+'รวม หนองคาย'!G65+'รวม หนองบัวลำภู'!G65+'รวม นครพนม'!G65</f>
        <v>11406762.67</v>
      </c>
      <c r="H65" s="110">
        <f>+'รวม จ.บึงกาฬ'!H65+'รวม จังหวัดเลย'!H65+'รวม จังหวัดสกล'!H65+'รวม อุดรธานี'!H65+'รวม หนองคาย'!H65+'รวม หนองบัวลำภู'!H65+'รวม นครพนม'!H65</f>
        <v>187317.06</v>
      </c>
      <c r="I65" s="110">
        <f>+'รวม จ.บึงกาฬ'!I65+'รวม จังหวัดเลย'!I65+'รวม จังหวัดสกล'!I65+'รวม อุดรธานี'!I65+'รวม หนองคาย'!I65+'รวม หนองบัวลำภู'!I65+'รวม นครพนม'!I65</f>
        <v>0</v>
      </c>
      <c r="J65" s="110">
        <f>+'รวม จ.บึงกาฬ'!J65+'รวม จังหวัดเลย'!J65+'รวม จังหวัดสกล'!J65+'รวม อุดรธานี'!J65+'รวม หนองคาย'!J65+'รวม หนองบัวลำภู'!J65+'รวม นครพนม'!J65</f>
        <v>9049.5</v>
      </c>
      <c r="K65" s="110">
        <f>+'รวม จ.บึงกาฬ'!K65+'รวม จังหวัดเลย'!K65+'รวม จังหวัดสกล'!K65+'รวม อุดรธานี'!K65+'รวม หนองคาย'!K65+'รวม หนองบัวลำภู'!K65+'รวม นครพนม'!K65</f>
        <v>0</v>
      </c>
      <c r="L65" s="110">
        <f>+'รวม จ.บึงกาฬ'!L65+'รวม จังหวัดเลย'!L65+'รวม จังหวัดสกล'!L65+'รวม อุดรธานี'!L65+'รวม หนองคาย'!L65+'รวม หนองบัวลำภู'!L65+'รวม นครพนม'!L65</f>
        <v>65194.44</v>
      </c>
      <c r="M65" s="110">
        <f>+'รวม จ.บึงกาฬ'!M65+'รวม จังหวัดเลย'!M65+'รวม จังหวัดสกล'!M65+'รวม อุดรธานี'!M65+'รวม หนองคาย'!M65+'รวม หนองบัวลำภู'!M65+'รวม นครพนม'!M65</f>
        <v>0</v>
      </c>
      <c r="N65" s="110">
        <f>+'รวม จ.บึงกาฬ'!N65+'รวม จังหวัดเลย'!N65+'รวม จังหวัดสกล'!N65+'รวม อุดรธานี'!N65+'รวม หนองคาย'!N65+'รวม หนองบัวลำภู'!N65+'รวม นครพนม'!N65</f>
        <v>2720</v>
      </c>
      <c r="O65" s="110">
        <f>+'รวม จ.บึงกาฬ'!O65+'รวม จังหวัดเลย'!O65+'รวม จังหวัดสกล'!O65+'รวม อุดรธานี'!O65+'รวม หนองคาย'!O65+'รวม หนองบัวลำภู'!O65+'รวม นครพนม'!O65</f>
        <v>0</v>
      </c>
      <c r="P65" s="110">
        <f>+'รวม จ.บึงกาฬ'!P65+'รวม จังหวัดเลย'!P65+'รวม จังหวัดสกล'!P65+'รวม อุดรธานี'!P65+'รวม หนองคาย'!P65+'รวม หนองบัวลำภู'!P65+'รวม นครพนม'!P65</f>
        <v>27351</v>
      </c>
      <c r="Q65" s="110">
        <f>+'รวม จ.บึงกาฬ'!Q65+'รวม จังหวัดเลย'!Q65+'รวม จังหวัดสกล'!Q65+'รวม อุดรธานี'!Q65+'รวม หนองคาย'!Q65+'รวม หนองบัวลำภู'!Q65+'รวม นครพนม'!Q65</f>
        <v>0</v>
      </c>
      <c r="R65" s="110">
        <f>+'รวม จ.บึงกาฬ'!R65+'รวม จังหวัดเลย'!R65+'รวม จังหวัดสกล'!R65+'รวม อุดรธานี'!R65+'รวม หนองคาย'!R65+'รวม หนองบัวลำภู'!R65+'รวม นครพนม'!R65</f>
        <v>317315</v>
      </c>
      <c r="S65" s="110">
        <f>+'รวม จ.บึงกาฬ'!S65+'รวม จังหวัดเลย'!S65+'รวม จังหวัดสกล'!S65+'รวม อุดรธานี'!S65+'รวม หนองคาย'!S65+'รวม หนองบัวลำภู'!S65+'รวม นครพนม'!S65</f>
        <v>0</v>
      </c>
      <c r="T65" s="110">
        <f>+'รวม จ.บึงกาฬ'!T65+'รวม จังหวัดเลย'!T65+'รวม จังหวัดสกล'!T65+'รวม อุดรธานี'!T65+'รวม หนองคาย'!T65+'รวม หนองบัวลำภู'!T65+'รวม นครพนม'!T65</f>
        <v>314566</v>
      </c>
      <c r="U65" s="110">
        <f>+'รวม จ.บึงกาฬ'!U65+'รวม จังหวัดเลย'!U65+'รวม จังหวัดสกล'!U65+'รวม อุดรธานี'!U65+'รวม หนองคาย'!U65+'รวม หนองบัวลำภู'!U65+'รวม นครพนม'!U65</f>
        <v>0</v>
      </c>
      <c r="V65" s="110">
        <f>+'รวม จ.บึงกาฬ'!V65+'รวม จังหวัดเลย'!V65+'รวม จังหวัดสกล'!V65+'รวม อุดรธานี'!V65+'รวม หนองคาย'!V65+'รวม หนองบัวลำภู'!V65+'รวม นครพนม'!V65</f>
        <v>51940</v>
      </c>
      <c r="W65" s="110">
        <f>+'รวม จ.บึงกาฬ'!W65+'รวม จังหวัดเลย'!W65+'รวม จังหวัดสกล'!W65+'รวม อุดรธานี'!W65+'รวม หนองคาย'!W65+'รวม หนองบัวลำภู'!W65+'รวม นครพนม'!W65</f>
        <v>0</v>
      </c>
      <c r="X65" s="110">
        <f>+'รวม จ.บึงกาฬ'!X65+'รวม จังหวัดเลย'!X65+'รวม จังหวัดสกล'!X65+'รวม อุดรธานี'!X65+'รวม หนองคาย'!X65+'รวม หนองบัวลำภู'!X65+'รวม นครพนม'!X65</f>
        <v>1000703.11</v>
      </c>
      <c r="Y65" s="110">
        <f>+'รวม จ.บึงกาฬ'!Y65+'รวม จังหวัดเลย'!Y65+'รวม จังหวัดสกล'!Y65+'รวม อุดรธานี'!Y65+'รวม หนองคาย'!Y65+'รวม หนองบัวลำภู'!Y65+'รวม นครพนม'!Y65</f>
        <v>0</v>
      </c>
      <c r="Z65" s="110">
        <f>+'รวม จ.บึงกาฬ'!Z65+'รวม จังหวัดเลย'!Z65+'รวม จังหวัดสกล'!Z65+'รวม อุดรธานี'!Z65+'รวม หนองคาย'!Z65+'รวม หนองบัวลำภู'!Z65+'รวม นครพนม'!Z65</f>
        <v>156238</v>
      </c>
      <c r="AA65" s="110">
        <f>+'รวม จ.บึงกาฬ'!AA65+'รวม จังหวัดเลย'!AA65+'รวม จังหวัดสกล'!AA65+'รวม อุดรธานี'!AA65+'รวม หนองคาย'!AA65+'รวม หนองบัวลำภู'!AA65+'รวม นครพนม'!AA65</f>
        <v>0</v>
      </c>
      <c r="AB65" s="110">
        <f>+'รวม จ.บึงกาฬ'!AB65+'รวม จังหวัดเลย'!AB65+'รวม จังหวัดสกล'!AB65+'รวม อุดรธานี'!AB65+'รวม หนองคาย'!AB65+'รวม หนองบัวลำภู'!AB65+'รวม นครพนม'!AB65</f>
        <v>51380.53</v>
      </c>
      <c r="AC65" s="110">
        <f>+'รวม จ.บึงกาฬ'!AC65+'รวม จังหวัดเลย'!AC65+'รวม จังหวัดสกล'!AC65+'รวม อุดรธานี'!AC65+'รวม หนองคาย'!AC65+'รวม หนองบัวลำภู'!AC65+'รวม นครพนม'!AC65</f>
        <v>0</v>
      </c>
      <c r="AD65" s="110">
        <f t="shared" si="25"/>
        <v>47953470.010000005</v>
      </c>
      <c r="AE65" s="111">
        <f t="shared" si="26"/>
        <v>12.17409360833086</v>
      </c>
      <c r="AF65" s="110">
        <f t="shared" si="27"/>
        <v>345944191.3089909</v>
      </c>
      <c r="AG65" s="111">
        <f t="shared" si="28"/>
        <v>87.825906391669136</v>
      </c>
    </row>
    <row r="66" spans="1:33" ht="24" customHeight="1">
      <c r="A66" s="118"/>
      <c r="B66" s="113"/>
      <c r="C66" s="113"/>
      <c r="D66" s="114" t="s">
        <v>143</v>
      </c>
      <c r="E66" s="115">
        <f t="shared" ref="E66:AC66" si="29">SUM(E29:E65)</f>
        <v>20089430451.997208</v>
      </c>
      <c r="F66" s="115" t="e">
        <f t="shared" si="29"/>
        <v>#VALUE!</v>
      </c>
      <c r="G66" s="115" t="e">
        <f t="shared" si="29"/>
        <v>#VALUE!</v>
      </c>
      <c r="H66" s="115" t="e">
        <f t="shared" si="29"/>
        <v>#VALUE!</v>
      </c>
      <c r="I66" s="115">
        <f t="shared" si="29"/>
        <v>21902</v>
      </c>
      <c r="J66" s="115" t="e">
        <f t="shared" si="29"/>
        <v>#VALUE!</v>
      </c>
      <c r="K66" s="115">
        <f t="shared" si="29"/>
        <v>0</v>
      </c>
      <c r="L66" s="115" t="e">
        <f t="shared" si="29"/>
        <v>#VALUE!</v>
      </c>
      <c r="M66" s="115">
        <f t="shared" si="29"/>
        <v>0</v>
      </c>
      <c r="N66" s="115" t="e">
        <f t="shared" si="29"/>
        <v>#VALUE!</v>
      </c>
      <c r="O66" s="115">
        <f t="shared" si="29"/>
        <v>0</v>
      </c>
      <c r="P66" s="115" t="e">
        <f t="shared" si="29"/>
        <v>#VALUE!</v>
      </c>
      <c r="Q66" s="115">
        <f t="shared" si="29"/>
        <v>0</v>
      </c>
      <c r="R66" s="115" t="e">
        <f t="shared" si="29"/>
        <v>#VALUE!</v>
      </c>
      <c r="S66" s="115">
        <f t="shared" si="29"/>
        <v>0</v>
      </c>
      <c r="T66" s="115" t="e">
        <f t="shared" si="29"/>
        <v>#VALUE!</v>
      </c>
      <c r="U66" s="115">
        <f t="shared" si="29"/>
        <v>0</v>
      </c>
      <c r="V66" s="115" t="e">
        <f t="shared" si="29"/>
        <v>#VALUE!</v>
      </c>
      <c r="W66" s="115">
        <f t="shared" si="29"/>
        <v>0</v>
      </c>
      <c r="X66" s="115" t="e">
        <f t="shared" si="29"/>
        <v>#VALUE!</v>
      </c>
      <c r="Y66" s="115">
        <f t="shared" si="29"/>
        <v>0</v>
      </c>
      <c r="Z66" s="115" t="e">
        <f t="shared" si="29"/>
        <v>#VALUE!</v>
      </c>
      <c r="AA66" s="115">
        <f t="shared" si="29"/>
        <v>0</v>
      </c>
      <c r="AB66" s="115" t="e">
        <f t="shared" si="29"/>
        <v>#VALUE!</v>
      </c>
      <c r="AC66" s="115">
        <f t="shared" si="29"/>
        <v>0</v>
      </c>
      <c r="AD66" s="115" t="e">
        <f t="shared" si="25"/>
        <v>#VALUE!</v>
      </c>
      <c r="AE66" s="116" t="e">
        <f t="shared" si="26"/>
        <v>#VALUE!</v>
      </c>
      <c r="AF66" s="115" t="e">
        <f t="shared" si="27"/>
        <v>#VALUE!</v>
      </c>
      <c r="AG66" s="116" t="e">
        <f t="shared" si="28"/>
        <v>#VALUE!</v>
      </c>
    </row>
    <row r="67" spans="1:33" ht="24" customHeight="1">
      <c r="A67" s="118"/>
      <c r="B67" s="113"/>
      <c r="C67" s="113"/>
      <c r="D67" s="114" t="s">
        <v>144</v>
      </c>
      <c r="E67" s="115">
        <f t="shared" ref="E67:AC67" si="30">E27-E66</f>
        <v>-478421615.89185333</v>
      </c>
      <c r="F67" s="115" t="e">
        <f t="shared" si="30"/>
        <v>#VALUE!</v>
      </c>
      <c r="G67" s="115" t="e">
        <f t="shared" si="30"/>
        <v>#VALUE!</v>
      </c>
      <c r="H67" s="115" t="e">
        <f t="shared" si="30"/>
        <v>#VALUE!</v>
      </c>
      <c r="I67" s="115">
        <f t="shared" si="30"/>
        <v>-21902</v>
      </c>
      <c r="J67" s="115" t="e">
        <f t="shared" si="30"/>
        <v>#VALUE!</v>
      </c>
      <c r="K67" s="115">
        <f t="shared" si="30"/>
        <v>0</v>
      </c>
      <c r="L67" s="115" t="e">
        <f t="shared" si="30"/>
        <v>#VALUE!</v>
      </c>
      <c r="M67" s="115">
        <f t="shared" si="30"/>
        <v>0</v>
      </c>
      <c r="N67" s="115" t="e">
        <f t="shared" si="30"/>
        <v>#VALUE!</v>
      </c>
      <c r="O67" s="115">
        <f t="shared" si="30"/>
        <v>0</v>
      </c>
      <c r="P67" s="115" t="e">
        <f t="shared" si="30"/>
        <v>#VALUE!</v>
      </c>
      <c r="Q67" s="115">
        <f t="shared" si="30"/>
        <v>0</v>
      </c>
      <c r="R67" s="115" t="e">
        <f t="shared" si="30"/>
        <v>#VALUE!</v>
      </c>
      <c r="S67" s="115">
        <f t="shared" si="30"/>
        <v>0</v>
      </c>
      <c r="T67" s="115" t="e">
        <f t="shared" si="30"/>
        <v>#VALUE!</v>
      </c>
      <c r="U67" s="115">
        <f t="shared" si="30"/>
        <v>0</v>
      </c>
      <c r="V67" s="115" t="e">
        <f t="shared" si="30"/>
        <v>#VALUE!</v>
      </c>
      <c r="W67" s="115">
        <f t="shared" si="30"/>
        <v>0</v>
      </c>
      <c r="X67" s="115" t="e">
        <f t="shared" si="30"/>
        <v>#VALUE!</v>
      </c>
      <c r="Y67" s="115">
        <f t="shared" si="30"/>
        <v>0</v>
      </c>
      <c r="Z67" s="115" t="e">
        <f t="shared" si="30"/>
        <v>#VALUE!</v>
      </c>
      <c r="AA67" s="115">
        <f t="shared" si="30"/>
        <v>0</v>
      </c>
      <c r="AB67" s="115" t="e">
        <f t="shared" si="30"/>
        <v>#VALUE!</v>
      </c>
      <c r="AC67" s="115">
        <f t="shared" si="30"/>
        <v>0</v>
      </c>
      <c r="AD67" s="115" t="e">
        <f t="shared" si="25"/>
        <v>#VALUE!</v>
      </c>
      <c r="AE67" s="116" t="e">
        <f t="shared" si="26"/>
        <v>#VALUE!</v>
      </c>
      <c r="AF67" s="115" t="e">
        <f t="shared" si="27"/>
        <v>#VALUE!</v>
      </c>
      <c r="AG67" s="116" t="e">
        <f t="shared" si="28"/>
        <v>#VALUE!</v>
      </c>
    </row>
    <row r="68" spans="1:33" ht="24" customHeight="1">
      <c r="B68" s="109"/>
      <c r="C68" s="109"/>
      <c r="D68" s="119" t="s">
        <v>145</v>
      </c>
      <c r="E68" s="110">
        <f>+'รวม จ.บึงกาฬ'!E68+'รวม จังหวัดเลย'!E68+'รวม จังหวัดสกล'!E68+'รวม อุดรธานี'!E68+'รวม หนองคาย'!E68+'รวม หนองบัวลำภู'!E68+'รวม นครพนม'!E68</f>
        <v>341532421.7116667</v>
      </c>
      <c r="F68" s="110">
        <f>+'รวม จ.บึงกาฬ'!F68+'รวม จังหวัดเลย'!F68+'รวม จังหวัดสกล'!F68+'รวม อุดรธานี'!F68+'รวม หนองคาย'!F68+'รวม หนองบัวลำภู'!F68+'รวม นครพนม'!F68</f>
        <v>111669922.14</v>
      </c>
      <c r="G68" s="110">
        <f>+'รวม จ.บึงกาฬ'!G68+'รวม จังหวัดเลย'!G68+'รวม จังหวัดสกล'!G68+'รวม อุดรธานี'!G68+'รวม หนองคาย'!G68+'รวม หนองบัวลำภู'!G68+'รวม นครพนม'!G68</f>
        <v>213198258.80000001</v>
      </c>
      <c r="H68" s="110">
        <f>+'รวม จ.บึงกาฬ'!H68+'รวม จังหวัดเลย'!H68+'รวม จังหวัดสกล'!H68+'รวม อุดรธานี'!H68+'รวม หนองคาย'!H68+'รวม หนองบัวลำภู'!H68+'รวม นครพนม'!H68</f>
        <v>157730.69</v>
      </c>
      <c r="I68" s="110">
        <f>+'รวม จ.บึงกาฬ'!I68+'รวม จังหวัดเลย'!I68+'รวม จังหวัดสกล'!I68+'รวม อุดรธานี'!I68+'รวม หนองคาย'!I68+'รวม หนองบัวลำภู'!I68+'รวม นครพนม'!I68</f>
        <v>0</v>
      </c>
      <c r="J68" s="110">
        <f>+'รวม จ.บึงกาฬ'!J68+'รวม จังหวัดเลย'!J68+'รวม จังหวัดสกล'!J68+'รวม อุดรธานี'!J68+'รวม หนองคาย'!J68+'รวม หนองบัวลำภู'!J68+'รวม นครพนม'!J68</f>
        <v>158047.69</v>
      </c>
      <c r="K68" s="110">
        <f>+'รวม จ.บึงกาฬ'!K68+'รวม จังหวัดเลย'!K68+'รวม จังหวัดสกล'!K68+'รวม อุดรธานี'!K68+'รวม หนองคาย'!K68+'รวม หนองบัวลำภู'!K68+'รวม นครพนม'!K68</f>
        <v>0</v>
      </c>
      <c r="L68" s="110">
        <f>+'รวม จ.บึงกาฬ'!L68+'รวม จังหวัดเลย'!L68+'รวม จังหวัดสกล'!L68+'รวม อุดรธานี'!L68+'รวม หนองคาย'!L68+'รวม หนองบัวลำภู'!L68+'รวม นครพนม'!L68</f>
        <v>138261</v>
      </c>
      <c r="M68" s="110">
        <f>+'รวม จ.บึงกาฬ'!M68+'รวม จังหวัดเลย'!M68+'รวม จังหวัดสกล'!M68+'รวม อุดรธานี'!M68+'รวม หนองคาย'!M68+'รวม หนองบัวลำภู'!M68+'รวม นครพนม'!M68</f>
        <v>0</v>
      </c>
      <c r="N68" s="110">
        <f>+'รวม จ.บึงกาฬ'!N68+'รวม จังหวัดเลย'!N68+'รวม จังหวัดสกล'!N68+'รวม อุดรธานี'!N68+'รวม หนองคาย'!N68+'รวม หนองบัวลำภู'!N68+'รวม นครพนม'!N68</f>
        <v>139633</v>
      </c>
      <c r="O68" s="110">
        <f>+'รวม จ.บึงกาฬ'!O68+'รวม จังหวัดเลย'!O68+'รวม จังหวัดสกล'!O68+'รวม อุดรธานี'!O68+'รวม หนองคาย'!O68+'รวม หนองบัวลำภู'!O68+'รวม นครพนม'!O68</f>
        <v>0</v>
      </c>
      <c r="P68" s="110">
        <f>+'รวม จ.บึงกาฬ'!P68+'รวม จังหวัดเลย'!P68+'รวม จังหวัดสกล'!P68+'รวม อุดรธานี'!P68+'รวม หนองคาย'!P68+'รวม หนองบัวลำภู'!P68+'รวม นครพนม'!P68</f>
        <v>139633</v>
      </c>
      <c r="Q68" s="110">
        <f>+'รวม จ.บึงกาฬ'!Q68+'รวม จังหวัดเลย'!Q68+'รวม จังหวัดสกล'!Q68+'รวม อุดรธานี'!Q68+'รวม หนองคาย'!Q68+'รวม หนองบัวลำภู'!Q68+'รวม นครพนม'!Q68</f>
        <v>0</v>
      </c>
      <c r="R68" s="110">
        <f>+'รวม จ.บึงกาฬ'!R68+'รวม จังหวัดเลย'!R68+'รวม จังหวัดสกล'!R68+'รวม อุดรธานี'!R68+'รวม หนองคาย'!R68+'รวม หนองบัวลำภู'!R68+'รวม นครพนม'!R68</f>
        <v>142000</v>
      </c>
      <c r="S68" s="110">
        <f>+'รวม จ.บึงกาฬ'!S68+'รวม จังหวัดเลย'!S68+'รวม จังหวัดสกล'!S68+'รวม อุดรธานี'!S68+'รวม หนองคาย'!S68+'รวม หนองบัวลำภู'!S68+'รวม นครพนม'!S68</f>
        <v>0</v>
      </c>
      <c r="T68" s="110">
        <f>+'รวม จ.บึงกาฬ'!T68+'รวม จังหวัดเลย'!T68+'รวม จังหวัดสกล'!T68+'รวม อุดรธานี'!T68+'รวม หนองคาย'!T68+'รวม หนองบัวลำภู'!T68+'รวม นครพนม'!T68</f>
        <v>144616</v>
      </c>
      <c r="U68" s="110">
        <f>+'รวม จ.บึงกาฬ'!U68+'รวม จังหวัดเลย'!U68+'รวม จังหวัดสกล'!U68+'รวม อุดรธานี'!U68+'รวม หนองคาย'!U68+'รวม หนองบัวลำภู'!U68+'รวม นครพนม'!U68</f>
        <v>0</v>
      </c>
      <c r="V68" s="110">
        <f>+'รวม จ.บึงกาฬ'!V68+'รวม จังหวัดเลย'!V68+'รวม จังหวัดสกล'!V68+'รวม อุดรธานี'!V68+'รวม หนองคาย'!V68+'รวม หนองบัวลำภู'!V68+'รวม นครพนม'!V68</f>
        <v>149850</v>
      </c>
      <c r="W68" s="110">
        <f>+'รวม จ.บึงกาฬ'!W68+'รวม จังหวัดเลย'!W68+'รวม จังหวัดสกล'!W68+'รวม อุดรธานี'!W68+'รวม หนองคาย'!W68+'รวม หนองบัวลำภู'!W68+'รวม นครพนม'!W68</f>
        <v>0</v>
      </c>
      <c r="X68" s="110">
        <f>+'รวม จ.บึงกาฬ'!X68+'รวม จังหวัดเลย'!X68+'รวม จังหวัดสกล'!X68+'รวม อุดรธานี'!X68+'รวม หนองคาย'!X68+'รวม หนองบัวลำภู'!X68+'รวม นครพนม'!X68</f>
        <v>148797</v>
      </c>
      <c r="Y68" s="110">
        <f>+'รวม จ.บึงกาฬ'!Y68+'รวม จังหวัดเลย'!Y68+'รวม จังหวัดสกล'!Y68+'รวม อุดรธานี'!Y68+'รวม หนองคาย'!Y68+'รวม หนองบัวลำภู'!Y68+'รวม นครพนม'!Y68</f>
        <v>0</v>
      </c>
      <c r="Z68" s="110">
        <f>+'รวม จ.บึงกาฬ'!Z68+'รวม จังหวัดเลย'!Z68+'รวม จังหวัดสกล'!Z68+'รวม อุดรธานี'!Z68+'รวม หนองคาย'!Z68+'รวม หนองบัวลำภู'!Z68+'รวม นครพนม'!Z68</f>
        <v>146493</v>
      </c>
      <c r="AA68" s="110">
        <f>+'รวม จ.บึงกาฬ'!AA68+'รวม จังหวัดเลย'!AA68+'รวม จังหวัดสกล'!AA68+'รวม อุดรธานี'!AA68+'รวม หนองคาย'!AA68+'รวม หนองบัวลำภู'!AA68+'รวม นครพนม'!AA68</f>
        <v>0</v>
      </c>
      <c r="AB68" s="110">
        <f>+'รวม จ.บึงกาฬ'!AB68+'รวม จังหวัดเลย'!AB68+'รวม จังหวัดสกล'!AB68+'รวม อุดรธานี'!AB68+'รวม หนองคาย'!AB68+'รวม หนองบัวลำภู'!AB68+'รวม นครพนม'!AB68</f>
        <v>146493</v>
      </c>
      <c r="AC68" s="110">
        <f>+'รวม จ.บึงกาฬ'!AC68+'รวม จังหวัดเลย'!AC68+'รวม จังหวัดสกล'!AC68+'รวม อุดรธานี'!AC68+'รวม หนองคาย'!AC68+'รวม หนองบัวลำภู'!AC68+'รวม นครพนม'!AC68</f>
        <v>0</v>
      </c>
      <c r="AD68" s="110">
        <f t="shared" si="25"/>
        <v>326479735.31999999</v>
      </c>
      <c r="AE68" s="111">
        <f t="shared" si="26"/>
        <v>95.592603971175919</v>
      </c>
      <c r="AF68" s="110">
        <f t="shared" si="27"/>
        <v>15052686.39166671</v>
      </c>
      <c r="AG68" s="111">
        <f t="shared" si="28"/>
        <v>4.4073960288240803</v>
      </c>
    </row>
    <row r="69" spans="1:33" ht="24" customHeight="1">
      <c r="B69" s="109"/>
      <c r="C69" s="109"/>
      <c r="D69" s="119" t="s">
        <v>146</v>
      </c>
      <c r="E69" s="110">
        <f>+'รวม จ.บึงกาฬ'!E69+'รวม จังหวัดเลย'!E69+'รวม จังหวัดสกล'!E69+'รวม อุดรธานี'!E69+'รวม หนองคาย'!E69+'รวม หนองบัวลำภู'!E69+'รวม นครพนม'!E69</f>
        <v>4538303210.1235619</v>
      </c>
      <c r="F69" s="110">
        <f>+'รวม จ.บึงกาฬ'!F69+'รวม จังหวัดเลย'!F69+'รวม จังหวัดสกล'!F69+'รวม อุดรธานี'!F69+'รวม หนองคาย'!F69+'รวม หนองบัวลำภู'!F69+'รวม นครพนม'!F69</f>
        <v>1724233975.4099998</v>
      </c>
      <c r="G69" s="110">
        <f>+'รวม จ.บึงกาฬ'!G69+'รวม จังหวัดเลย'!G69+'รวม จังหวัดสกล'!G69+'รวม อุดรธานี'!G69+'รวม หนองคาย'!G69+'รวม หนองบัวลำภู'!G69+'รวม นครพนม'!G69</f>
        <v>2138976012.8499999</v>
      </c>
      <c r="H69" s="110">
        <f>+'รวม จ.บึงกาฬ'!H69+'รวม จังหวัดเลย'!H69+'รวม จังหวัดสกล'!H69+'รวม อุดรธานี'!H69+'รวม หนองคาย'!H69+'รวม หนองบัวลำภู'!H69+'รวม นครพนม'!H69</f>
        <v>10293545.939999999</v>
      </c>
      <c r="I69" s="110">
        <f>+'รวม จ.บึงกาฬ'!I69+'รวม จังหวัดเลย'!I69+'รวม จังหวัดสกล'!I69+'รวม อุดรธานี'!I69+'รวม หนองคาย'!I69+'รวม หนองบัวลำภู'!I69+'รวม นครพนม'!I69</f>
        <v>0</v>
      </c>
      <c r="J69" s="110">
        <f>+'รวม จ.บึงกาฬ'!J69+'รวม จังหวัดเลย'!J69+'รวม จังหวัดสกล'!J69+'รวม อุดรธานี'!J69+'รวม หนองคาย'!J69+'รวม หนองบัวลำภู'!J69+'รวม นครพนม'!J69</f>
        <v>0</v>
      </c>
      <c r="K69" s="110">
        <f>+'รวม จ.บึงกาฬ'!K69+'รวม จังหวัดเลย'!K69+'รวม จังหวัดสกล'!K69+'รวม อุดรธานี'!K69+'รวม หนองคาย'!K69+'รวม หนองบัวลำภู'!K69+'รวม นครพนม'!K69</f>
        <v>0</v>
      </c>
      <c r="L69" s="110">
        <f>+'รวม จ.บึงกาฬ'!L69+'รวม จังหวัดเลย'!L69+'รวม จังหวัดสกล'!L69+'รวม อุดรธานี'!L69+'รวม หนองคาย'!L69+'รวม หนองบัวลำภู'!L69+'รวม นครพนม'!L69</f>
        <v>0</v>
      </c>
      <c r="M69" s="110">
        <f>+'รวม จ.บึงกาฬ'!M69+'รวม จังหวัดเลย'!M69+'รวม จังหวัดสกล'!M69+'รวม อุดรธานี'!M69+'รวม หนองคาย'!M69+'รวม หนองบัวลำภู'!M69+'รวม นครพนม'!M69</f>
        <v>0</v>
      </c>
      <c r="N69" s="110">
        <f>+'รวม จ.บึงกาฬ'!N69+'รวม จังหวัดเลย'!N69+'รวม จังหวัดสกล'!N69+'รวม อุดรธานี'!N69+'รวม หนองคาย'!N69+'รวม หนองบัวลำภู'!N69+'รวม นครพนม'!N69</f>
        <v>0</v>
      </c>
      <c r="O69" s="110">
        <f>+'รวม จ.บึงกาฬ'!O69+'รวม จังหวัดเลย'!O69+'รวม จังหวัดสกล'!O69+'รวม อุดรธานี'!O69+'รวม หนองคาย'!O69+'รวม หนองบัวลำภู'!O69+'รวม นครพนม'!O69</f>
        <v>0</v>
      </c>
      <c r="P69" s="110">
        <f>+'รวม จ.บึงกาฬ'!P69+'รวม จังหวัดเลย'!P69+'รวม จังหวัดสกล'!P69+'รวม อุดรธานี'!P69+'รวม หนองคาย'!P69+'รวม หนองบัวลำภู'!P69+'รวม นครพนม'!P69</f>
        <v>0</v>
      </c>
      <c r="Q69" s="110">
        <f>+'รวม จ.บึงกาฬ'!Q69+'รวม จังหวัดเลย'!Q69+'รวม จังหวัดสกล'!Q69+'รวม อุดรธานี'!Q69+'รวม หนองคาย'!Q69+'รวม หนองบัวลำภู'!Q69+'รวม นครพนม'!Q69</f>
        <v>0</v>
      </c>
      <c r="R69" s="110">
        <f>+'รวม จ.บึงกาฬ'!R69+'รวม จังหวัดเลย'!R69+'รวม จังหวัดสกล'!R69+'รวม อุดรธานี'!R69+'รวม หนองคาย'!R69+'รวม หนองบัวลำภู'!R69+'รวม นครพนม'!R69</f>
        <v>0</v>
      </c>
      <c r="S69" s="110">
        <f>+'รวม จ.บึงกาฬ'!S69+'รวม จังหวัดเลย'!S69+'รวม จังหวัดสกล'!S69+'รวม อุดรธานี'!S69+'รวม หนองคาย'!S69+'รวม หนองบัวลำภู'!S69+'รวม นครพนม'!S69</f>
        <v>0</v>
      </c>
      <c r="T69" s="110">
        <f>+'รวม จ.บึงกาฬ'!T69+'รวม จังหวัดเลย'!T69+'รวม จังหวัดสกล'!T69+'รวม อุดรธานี'!T69+'รวม หนองคาย'!T69+'รวม หนองบัวลำภู'!T69+'รวม นครพนม'!T69</f>
        <v>0</v>
      </c>
      <c r="U69" s="110">
        <f>+'รวม จ.บึงกาฬ'!U69+'รวม จังหวัดเลย'!U69+'รวม จังหวัดสกล'!U69+'รวม อุดรธานี'!U69+'รวม หนองคาย'!U69+'รวม หนองบัวลำภู'!U69+'รวม นครพนม'!U69</f>
        <v>0</v>
      </c>
      <c r="V69" s="110">
        <f>+'รวม จ.บึงกาฬ'!V69+'รวม จังหวัดเลย'!V69+'รวม จังหวัดสกล'!V69+'รวม อุดรธานี'!V69+'รวม หนองคาย'!V69+'รวม หนองบัวลำภู'!V69+'รวม นครพนม'!V69</f>
        <v>0</v>
      </c>
      <c r="W69" s="110">
        <f>+'รวม จ.บึงกาฬ'!W69+'รวม จังหวัดเลย'!W69+'รวม จังหวัดสกล'!W69+'รวม อุดรธานี'!W69+'รวม หนองคาย'!W69+'รวม หนองบัวลำภู'!W69+'รวม นครพนม'!W69</f>
        <v>0</v>
      </c>
      <c r="X69" s="110">
        <f>+'รวม จ.บึงกาฬ'!X69+'รวม จังหวัดเลย'!X69+'รวม จังหวัดสกล'!X69+'รวม อุดรธานี'!X69+'รวม หนองคาย'!X69+'รวม หนองบัวลำภู'!X69+'รวม นครพนม'!X69</f>
        <v>0</v>
      </c>
      <c r="Y69" s="110">
        <f>+'รวม จ.บึงกาฬ'!Y69+'รวม จังหวัดเลย'!Y69+'รวม จังหวัดสกล'!Y69+'รวม อุดรธานี'!Y69+'รวม หนองคาย'!Y69+'รวม หนองบัวลำภู'!Y69+'รวม นครพนม'!Y69</f>
        <v>0</v>
      </c>
      <c r="Z69" s="110">
        <f>+'รวม จ.บึงกาฬ'!Z69+'รวม จังหวัดเลย'!Z69+'รวม จังหวัดสกล'!Z69+'รวม อุดรธานี'!Z69+'รวม หนองคาย'!Z69+'รวม หนองบัวลำภู'!Z69+'รวม นครพนม'!Z69</f>
        <v>0</v>
      </c>
      <c r="AA69" s="110">
        <f>+'รวม จ.บึงกาฬ'!AA69+'รวม จังหวัดเลย'!AA69+'รวม จังหวัดสกล'!AA69+'รวม อุดรธานี'!AA69+'รวม หนองคาย'!AA69+'รวม หนองบัวลำภู'!AA69+'รวม นครพนม'!AA69</f>
        <v>0</v>
      </c>
      <c r="AB69" s="110">
        <f>+'รวม จ.บึงกาฬ'!AB69+'รวม จังหวัดเลย'!AB69+'รวม จังหวัดสกล'!AB69+'รวม อุดรธานี'!AB69+'รวม หนองคาย'!AB69+'รวม หนองบัวลำภู'!AB69+'รวม นครพนม'!AB69</f>
        <v>0</v>
      </c>
      <c r="AC69" s="110">
        <f>+'รวม จ.บึงกาฬ'!AC69+'รวม จังหวัดเลย'!AC69+'รวม จังหวัดสกล'!AC69+'รวม อุดรธานี'!AC69+'รวม หนองคาย'!AC69+'รวม หนองบัวลำภู'!AC69+'รวม นครพนม'!AC69</f>
        <v>0</v>
      </c>
      <c r="AD69" s="110">
        <f t="shared" si="25"/>
        <v>3873503534.1999998</v>
      </c>
      <c r="AE69" s="111">
        <f t="shared" si="26"/>
        <v>85.351360516401868</v>
      </c>
      <c r="AF69" s="110">
        <f t="shared" si="27"/>
        <v>664799675.92356205</v>
      </c>
      <c r="AG69" s="111">
        <f t="shared" si="28"/>
        <v>14.648639483598142</v>
      </c>
    </row>
    <row r="70" spans="1:33" ht="24" customHeight="1">
      <c r="B70" s="109"/>
      <c r="C70" s="109"/>
      <c r="D70" s="119" t="s">
        <v>147</v>
      </c>
      <c r="E70" s="110">
        <f>+'รวม จ.บึงกาฬ'!E70+'รวม จังหวัดเลย'!E70+'รวม จังหวัดสกล'!E70+'รวม อุดรธานี'!E70+'รวม หนองคาย'!E70+'รวม หนองบัวลำภู'!E70+'รวม นครพนม'!E70</f>
        <v>0</v>
      </c>
      <c r="F70" s="110">
        <f>+'รวม จ.บึงกาฬ'!F70+'รวม จังหวัดเลย'!F70+'รวม จังหวัดสกล'!F70+'รวม อุดรธานี'!F70+'รวม หนองคาย'!F70+'รวม หนองบัวลำภู'!F70+'รวม นครพนม'!F70</f>
        <v>127196366.02000001</v>
      </c>
      <c r="G70" s="110">
        <f>+'รวม จ.บึงกาฬ'!G70+'รวม จังหวัดเลย'!G70+'รวม จังหวัดสกล'!G70+'รวม อุดรธานี'!G70+'รวม หนองคาย'!G70+'รวม หนองบัวลำภู'!G70+'รวม นครพนม'!G70</f>
        <v>-42835907.620000005</v>
      </c>
      <c r="H70" s="110">
        <f>+'รวม จ.บึงกาฬ'!H70+'รวม จังหวัดเลย'!H70+'รวม จังหวัดสกล'!H70+'รวม อุดรธานี'!H70+'รวม หนองคาย'!H70+'รวม หนองบัวลำภู'!H70+'รวม นครพนม'!H70</f>
        <v>0</v>
      </c>
      <c r="I70" s="110">
        <f>+'รวม จ.บึงกาฬ'!I70+'รวม จังหวัดเลย'!I70+'รวม จังหวัดสกล'!I70+'รวม อุดรธานี'!I70+'รวม หนองคาย'!I70+'รวม หนองบัวลำภู'!I70+'รวม นครพนม'!I70</f>
        <v>0</v>
      </c>
      <c r="J70" s="110">
        <f>+'รวม จ.บึงกาฬ'!J70+'รวม จังหวัดเลย'!J70+'รวม จังหวัดสกล'!J70+'รวม อุดรธานี'!J70+'รวม หนองคาย'!J70+'รวม หนองบัวลำภู'!J70+'รวม นครพนม'!J70</f>
        <v>0</v>
      </c>
      <c r="K70" s="110">
        <f>+'รวม จ.บึงกาฬ'!K70+'รวม จังหวัดเลย'!K70+'รวม จังหวัดสกล'!K70+'รวม อุดรธานี'!K70+'รวม หนองคาย'!K70+'รวม หนองบัวลำภู'!K70+'รวม นครพนม'!K70</f>
        <v>0</v>
      </c>
      <c r="L70" s="110">
        <f>+'รวม จ.บึงกาฬ'!L70+'รวม จังหวัดเลย'!L70+'รวม จังหวัดสกล'!L70+'รวม อุดรธานี'!L70+'รวม หนองคาย'!L70+'รวม หนองบัวลำภู'!L70+'รวม นครพนม'!L70</f>
        <v>0</v>
      </c>
      <c r="M70" s="110">
        <f>+'รวม จ.บึงกาฬ'!M70+'รวม จังหวัดเลย'!M70+'รวม จังหวัดสกล'!M70+'รวม อุดรธานี'!M70+'รวม หนองคาย'!M70+'รวม หนองบัวลำภู'!M70+'รวม นครพนม'!M70</f>
        <v>0</v>
      </c>
      <c r="N70" s="110">
        <f>+'รวม จ.บึงกาฬ'!N70+'รวม จังหวัดเลย'!N70+'รวม จังหวัดสกล'!N70+'รวม อุดรธานี'!N70+'รวม หนองคาย'!N70+'รวม หนองบัวลำภู'!N70+'รวม นครพนม'!N70</f>
        <v>0</v>
      </c>
      <c r="O70" s="110">
        <f>+'รวม จ.บึงกาฬ'!O70+'รวม จังหวัดเลย'!O70+'รวม จังหวัดสกล'!O70+'รวม อุดรธานี'!O70+'รวม หนองคาย'!O70+'รวม หนองบัวลำภู'!O70+'รวม นครพนม'!O70</f>
        <v>0</v>
      </c>
      <c r="P70" s="110">
        <f>+'รวม จ.บึงกาฬ'!P70+'รวม จังหวัดเลย'!P70+'รวม จังหวัดสกล'!P70+'รวม อุดรธานี'!P70+'รวม หนองคาย'!P70+'รวม หนองบัวลำภู'!P70+'รวม นครพนม'!P70</f>
        <v>0</v>
      </c>
      <c r="Q70" s="110">
        <f>+'รวม จ.บึงกาฬ'!Q70+'รวม จังหวัดเลย'!Q70+'รวม จังหวัดสกล'!Q70+'รวม อุดรธานี'!Q70+'รวม หนองคาย'!Q70+'รวม หนองบัวลำภู'!Q70+'รวม นครพนม'!Q70</f>
        <v>0</v>
      </c>
      <c r="R70" s="110">
        <f>+'รวม จ.บึงกาฬ'!R70+'รวม จังหวัดเลย'!R70+'รวม จังหวัดสกล'!R70+'รวม อุดรธานี'!R70+'รวม หนองคาย'!R70+'รวม หนองบัวลำภู'!R70+'รวม นครพนม'!R70</f>
        <v>0</v>
      </c>
      <c r="S70" s="110">
        <f>+'รวม จ.บึงกาฬ'!S70+'รวม จังหวัดเลย'!S70+'รวม จังหวัดสกล'!S70+'รวม อุดรธานี'!S70+'รวม หนองคาย'!S70+'รวม หนองบัวลำภู'!S70+'รวม นครพนม'!S70</f>
        <v>0</v>
      </c>
      <c r="T70" s="110">
        <f>+'รวม จ.บึงกาฬ'!T70+'รวม จังหวัดเลย'!T70+'รวม จังหวัดสกล'!T70+'รวม อุดรธานี'!T70+'รวม หนองคาย'!T70+'รวม หนองบัวลำภู'!T70+'รวม นครพนม'!T70</f>
        <v>0</v>
      </c>
      <c r="U70" s="110">
        <f>+'รวม จ.บึงกาฬ'!U70+'รวม จังหวัดเลย'!U70+'รวม จังหวัดสกล'!U70+'รวม อุดรธานี'!U70+'รวม หนองคาย'!U70+'รวม หนองบัวลำภู'!U70+'รวม นครพนม'!U70</f>
        <v>0</v>
      </c>
      <c r="V70" s="110">
        <f>+'รวม จ.บึงกาฬ'!V70+'รวม จังหวัดเลย'!V70+'รวม จังหวัดสกล'!V70+'รวม อุดรธานี'!V70+'รวม หนองคาย'!V70+'รวม หนองบัวลำภู'!V70+'รวม นครพนม'!V70</f>
        <v>0</v>
      </c>
      <c r="W70" s="110">
        <f>+'รวม จ.บึงกาฬ'!W70+'รวม จังหวัดเลย'!W70+'รวม จังหวัดสกล'!W70+'รวม อุดรธานี'!W70+'รวม หนองคาย'!W70+'รวม หนองบัวลำภู'!W70+'รวม นครพนม'!W70</f>
        <v>0</v>
      </c>
      <c r="X70" s="110">
        <f>+'รวม จ.บึงกาฬ'!X70+'รวม จังหวัดเลย'!X70+'รวม จังหวัดสกล'!X70+'รวม อุดรธานี'!X70+'รวม หนองคาย'!X70+'รวม หนองบัวลำภู'!X70+'รวม นครพนม'!X70</f>
        <v>0</v>
      </c>
      <c r="Y70" s="110">
        <f>+'รวม จ.บึงกาฬ'!Y70+'รวม จังหวัดเลย'!Y70+'รวม จังหวัดสกล'!Y70+'รวม อุดรธานี'!Y70+'รวม หนองคาย'!Y70+'รวม หนองบัวลำภู'!Y70+'รวม นครพนม'!Y70</f>
        <v>0</v>
      </c>
      <c r="Z70" s="110">
        <f>+'รวม จ.บึงกาฬ'!Z70+'รวม จังหวัดเลย'!Z70+'รวม จังหวัดสกล'!Z70+'รวม อุดรธานี'!Z70+'รวม หนองคาย'!Z70+'รวม หนองบัวลำภู'!Z70+'รวม นครพนม'!Z70</f>
        <v>0</v>
      </c>
      <c r="AA70" s="110">
        <f>+'รวม จ.บึงกาฬ'!AA70+'รวม จังหวัดเลย'!AA70+'รวม จังหวัดสกล'!AA70+'รวม อุดรธานี'!AA70+'รวม หนองคาย'!AA70+'รวม หนองบัวลำภู'!AA70+'รวม นครพนม'!AA70</f>
        <v>0</v>
      </c>
      <c r="AB70" s="110">
        <f>+'รวม จ.บึงกาฬ'!AB70+'รวม จังหวัดเลย'!AB70+'รวม จังหวัดสกล'!AB70+'รวม อุดรธานี'!AB70+'รวม หนองคาย'!AB70+'รวม หนองบัวลำภู'!AB70+'รวม นครพนม'!AB70</f>
        <v>0</v>
      </c>
      <c r="AC70" s="110">
        <f>+'รวม จ.บึงกาฬ'!AC70+'รวม จังหวัดเลย'!AC70+'รวม จังหวัดสกล'!AC70+'รวม อุดรธานี'!AC70+'รวม หนองคาย'!AC70+'รวม หนองบัวลำภู'!AC70+'รวม นครพนม'!AC70</f>
        <v>0</v>
      </c>
      <c r="AD70" s="110">
        <f t="shared" si="25"/>
        <v>84360458.400000006</v>
      </c>
      <c r="AE70" s="111" t="e">
        <f t="shared" si="26"/>
        <v>#DIV/0!</v>
      </c>
      <c r="AF70" s="110">
        <f t="shared" si="27"/>
        <v>-84360458.400000006</v>
      </c>
      <c r="AG70" s="111" t="e">
        <f t="shared" si="28"/>
        <v>#DIV/0!</v>
      </c>
    </row>
    <row r="71" spans="1:33" ht="24" customHeight="1">
      <c r="A71" s="120"/>
      <c r="B71" s="121"/>
      <c r="C71" s="121"/>
      <c r="D71" s="122" t="s">
        <v>148</v>
      </c>
      <c r="E71" s="115">
        <f t="shared" ref="E71:AC71" si="31">E27-E66-E70-E69-E68</f>
        <v>-5358257247.7270823</v>
      </c>
      <c r="F71" s="123" t="e">
        <f t="shared" si="31"/>
        <v>#VALUE!</v>
      </c>
      <c r="G71" s="123" t="e">
        <f t="shared" si="31"/>
        <v>#VALUE!</v>
      </c>
      <c r="H71" s="123" t="e">
        <f t="shared" si="31"/>
        <v>#VALUE!</v>
      </c>
      <c r="I71" s="123">
        <f t="shared" si="31"/>
        <v>-21902</v>
      </c>
      <c r="J71" s="123" t="e">
        <f t="shared" si="31"/>
        <v>#VALUE!</v>
      </c>
      <c r="K71" s="123">
        <f t="shared" si="31"/>
        <v>0</v>
      </c>
      <c r="L71" s="123" t="e">
        <f t="shared" si="31"/>
        <v>#VALUE!</v>
      </c>
      <c r="M71" s="123">
        <f t="shared" si="31"/>
        <v>0</v>
      </c>
      <c r="N71" s="123" t="e">
        <f t="shared" si="31"/>
        <v>#VALUE!</v>
      </c>
      <c r="O71" s="123">
        <f t="shared" si="31"/>
        <v>0</v>
      </c>
      <c r="P71" s="123" t="e">
        <f t="shared" si="31"/>
        <v>#VALUE!</v>
      </c>
      <c r="Q71" s="123">
        <f t="shared" si="31"/>
        <v>0</v>
      </c>
      <c r="R71" s="123" t="e">
        <f t="shared" si="31"/>
        <v>#VALUE!</v>
      </c>
      <c r="S71" s="123">
        <f t="shared" si="31"/>
        <v>0</v>
      </c>
      <c r="T71" s="123" t="e">
        <f t="shared" si="31"/>
        <v>#VALUE!</v>
      </c>
      <c r="U71" s="123">
        <f t="shared" si="31"/>
        <v>0</v>
      </c>
      <c r="V71" s="123" t="e">
        <f t="shared" si="31"/>
        <v>#VALUE!</v>
      </c>
      <c r="W71" s="123">
        <f t="shared" si="31"/>
        <v>0</v>
      </c>
      <c r="X71" s="123" t="e">
        <f t="shared" si="31"/>
        <v>#VALUE!</v>
      </c>
      <c r="Y71" s="123">
        <f t="shared" si="31"/>
        <v>0</v>
      </c>
      <c r="Z71" s="123" t="e">
        <f t="shared" si="31"/>
        <v>#VALUE!</v>
      </c>
      <c r="AA71" s="123">
        <f t="shared" si="31"/>
        <v>0</v>
      </c>
      <c r="AB71" s="123" t="e">
        <f t="shared" si="31"/>
        <v>#VALUE!</v>
      </c>
      <c r="AC71" s="123">
        <f t="shared" si="31"/>
        <v>0</v>
      </c>
      <c r="AD71" s="115" t="e">
        <f t="shared" si="25"/>
        <v>#VALUE!</v>
      </c>
      <c r="AE71" s="116" t="e">
        <f t="shared" si="26"/>
        <v>#VALUE!</v>
      </c>
      <c r="AF71" s="115" t="e">
        <f t="shared" si="27"/>
        <v>#VALUE!</v>
      </c>
      <c r="AG71" s="116" t="e">
        <f t="shared" si="28"/>
        <v>#VALUE!</v>
      </c>
    </row>
    <row r="72" spans="1:33" ht="24" customHeight="1">
      <c r="B72" s="109"/>
      <c r="C72" s="109"/>
      <c r="D72" s="109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1"/>
      <c r="AF72" s="110"/>
      <c r="AG72" s="111"/>
    </row>
    <row r="73" spans="1:33" ht="24" customHeight="1">
      <c r="B73" s="394" t="s">
        <v>149</v>
      </c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3"/>
      <c r="S73" s="373"/>
      <c r="T73" s="373"/>
      <c r="U73" s="373"/>
      <c r="V73" s="373"/>
      <c r="W73" s="373"/>
      <c r="X73" s="373"/>
      <c r="Y73" s="373"/>
      <c r="Z73" s="373"/>
      <c r="AA73" s="373"/>
      <c r="AB73" s="373"/>
      <c r="AC73" s="373"/>
      <c r="AD73" s="371"/>
      <c r="AE73" s="112"/>
      <c r="AF73" s="107"/>
      <c r="AG73" s="112"/>
    </row>
    <row r="74" spans="1:33" ht="24" customHeight="1">
      <c r="B74" s="109"/>
      <c r="C74" s="395" t="s">
        <v>150</v>
      </c>
      <c r="D74" s="371"/>
      <c r="E74" s="110">
        <f>+'รวม จ.บึงกาฬ'!E74+'รวม จังหวัดเลย'!E74+'รวม จังหวัดสกล'!E74+'รวม อุดรธานี'!E74+'รวม หนองคาย'!E74+'รวม หนองบัวลำภู'!E74+'รวม นครพนม'!E74</f>
        <v>545428.25</v>
      </c>
      <c r="F74" s="110">
        <f>+'รวม จ.บึงกาฬ'!F74+'รวม จังหวัดเลย'!F74+'รวม จังหวัดสกล'!F74+'รวม อุดรธานี'!F74+'รวม หนองคาย'!F74+'รวม หนองบัวลำภู'!F74+'รวม นครพนม'!F74</f>
        <v>11864483.65</v>
      </c>
      <c r="G74" s="110">
        <f>+'รวม จ.บึงกาฬ'!G74+'รวม จังหวัดเลย'!G74+'รวม จังหวัดสกล'!G74+'รวม อุดรธานี'!G74+'รวม หนองคาย'!G74+'รวม หนองบัวลำภู'!G74+'รวม นครพนม'!G74</f>
        <v>369115.08</v>
      </c>
      <c r="H74" s="110">
        <f>+'รวม จ.บึงกาฬ'!H74+'รวม จังหวัดเลย'!H74+'รวม จังหวัดสกล'!H74+'รวม อุดรธานี'!H74+'รวม หนองคาย'!H74+'รวม หนองบัวลำภู'!H74+'รวม นครพนม'!H74</f>
        <v>390</v>
      </c>
      <c r="I74" s="110">
        <f>+'รวม จ.บึงกาฬ'!I74+'รวม จังหวัดเลย'!I74+'รวม จังหวัดสกล'!I74+'รวม อุดรธานี'!I74+'รวม หนองคาย'!I74+'รวม หนองบัวลำภู'!I74+'รวม นครพนม'!I74</f>
        <v>0</v>
      </c>
      <c r="J74" s="110">
        <f>+'รวม จ.บึงกาฬ'!J74+'รวม จังหวัดเลย'!J74+'รวม จังหวัดสกล'!J74+'รวม อุดรธานี'!J74+'รวม หนองคาย'!J74+'รวม หนองบัวลำภู'!J74+'รวม นครพนม'!J74</f>
        <v>1490</v>
      </c>
      <c r="K74" s="110">
        <f>+'รวม จ.บึงกาฬ'!K74+'รวม จังหวัดเลย'!K74+'รวม จังหวัดสกล'!K74+'รวม อุดรธานี'!K74+'รวม หนองคาย'!K74+'รวม หนองบัวลำภู'!K74+'รวม นครพนม'!K74</f>
        <v>0</v>
      </c>
      <c r="L74" s="110">
        <f>+'รวม จ.บึงกาฬ'!L74+'รวม จังหวัดเลย'!L74+'รวม จังหวัดสกล'!L74+'รวม อุดรธานี'!L74+'รวม หนองคาย'!L74+'รวม หนองบัวลำภู'!L74+'รวม นครพนม'!L74</f>
        <v>1650</v>
      </c>
      <c r="M74" s="110">
        <f>+'รวม จ.บึงกาฬ'!M74+'รวม จังหวัดเลย'!M74+'รวม จังหวัดสกล'!M74+'รวม อุดรธานี'!M74+'รวม หนองคาย'!M74+'รวม หนองบัวลำภู'!M74+'รวม นครพนม'!M74</f>
        <v>0</v>
      </c>
      <c r="N74" s="110">
        <f>+'รวม จ.บึงกาฬ'!N74+'รวม จังหวัดเลย'!N74+'รวม จังหวัดสกล'!N74+'รวม อุดรธานี'!N74+'รวม หนองคาย'!N74+'รวม หนองบัวลำภู'!N74+'รวม นครพนม'!N74</f>
        <v>880</v>
      </c>
      <c r="O74" s="110">
        <f>+'รวม จ.บึงกาฬ'!O74+'รวม จังหวัดเลย'!O74+'รวม จังหวัดสกล'!O74+'รวม อุดรธานี'!O74+'รวม หนองคาย'!O74+'รวม หนองบัวลำภู'!O74+'รวม นครพนม'!O74</f>
        <v>0</v>
      </c>
      <c r="P74" s="110">
        <f>+'รวม จ.บึงกาฬ'!P74+'รวม จังหวัดเลย'!P74+'รวม จังหวัดสกล'!P74+'รวม อุดรธานี'!P74+'รวม หนองคาย'!P74+'รวม หนองบัวลำภู'!P74+'รวม นครพนม'!P74</f>
        <v>4938</v>
      </c>
      <c r="Q74" s="110">
        <f>+'รวม จ.บึงกาฬ'!Q74+'รวม จังหวัดเลย'!Q74+'รวม จังหวัดสกล'!Q74+'รวม อุดรธานี'!Q74+'รวม หนองคาย'!Q74+'รวม หนองบัวลำภู'!Q74+'รวม นครพนม'!Q74</f>
        <v>0</v>
      </c>
      <c r="R74" s="110">
        <f>+'รวม จ.บึงกาฬ'!R74+'รวม จังหวัดเลย'!R74+'รวม จังหวัดสกล'!R74+'รวม อุดรธานี'!R74+'รวม หนองคาย'!R74+'รวม หนองบัวลำภู'!R74+'รวม นครพนม'!R74</f>
        <v>1720</v>
      </c>
      <c r="S74" s="110">
        <f>+'รวม จ.บึงกาฬ'!S74+'รวม จังหวัดเลย'!S74+'รวม จังหวัดสกล'!S74+'รวม อุดรธานี'!S74+'รวม หนองคาย'!S74+'รวม หนองบัวลำภู'!S74+'รวม นครพนม'!S74</f>
        <v>0</v>
      </c>
      <c r="T74" s="110">
        <f>+'รวม จ.บึงกาฬ'!T74+'รวม จังหวัดเลย'!T74+'รวม จังหวัดสกล'!T74+'รวม อุดรธานี'!T74+'รวม หนองคาย'!T74+'รวม หนองบัวลำภู'!T74+'รวม นครพนม'!T74</f>
        <v>550</v>
      </c>
      <c r="U74" s="110">
        <f>+'รวม จ.บึงกาฬ'!U74+'รวม จังหวัดเลย'!U74+'รวม จังหวัดสกล'!U74+'รวม อุดรธานี'!U74+'รวม หนองคาย'!U74+'รวม หนองบัวลำภู'!U74+'รวม นครพนม'!U74</f>
        <v>0</v>
      </c>
      <c r="V74" s="110">
        <f>+'รวม จ.บึงกาฬ'!V74+'รวม จังหวัดเลย'!V74+'รวม จังหวัดสกล'!V74+'รวม อุดรธานี'!V74+'รวม หนองคาย'!V74+'รวม หนองบัวลำภู'!V74+'รวม นครพนม'!V74</f>
        <v>800</v>
      </c>
      <c r="W74" s="110">
        <f>+'รวม จ.บึงกาฬ'!W74+'รวม จังหวัดเลย'!W74+'รวม จังหวัดสกล'!W74+'รวม อุดรธานี'!W74+'รวม หนองคาย'!W74+'รวม หนองบัวลำภู'!W74+'รวม นครพนม'!W74</f>
        <v>0</v>
      </c>
      <c r="X74" s="110">
        <f>+'รวม จ.บึงกาฬ'!X74+'รวม จังหวัดเลย'!X74+'รวม จังหวัดสกล'!X74+'รวม อุดรธานี'!X74+'รวม หนองคาย'!X74+'รวม หนองบัวลำภู'!X74+'รวม นครพนม'!X74</f>
        <v>949</v>
      </c>
      <c r="Y74" s="110">
        <f>+'รวม จ.บึงกาฬ'!Y74+'รวม จังหวัดเลย'!Y74+'รวม จังหวัดสกล'!Y74+'รวม อุดรธานี'!Y74+'รวม หนองคาย'!Y74+'รวม หนองบัวลำภู'!Y74+'รวม นครพนม'!Y74</f>
        <v>0</v>
      </c>
      <c r="Z74" s="110">
        <f>+'รวม จ.บึงกาฬ'!Z74+'รวม จังหวัดเลย'!Z74+'รวม จังหวัดสกล'!Z74+'รวม อุดรธานี'!Z74+'รวม หนองคาย'!Z74+'รวม หนองบัวลำภู'!Z74+'รวม นครพนม'!Z74</f>
        <v>803</v>
      </c>
      <c r="AA74" s="110">
        <f>+'รวม จ.บึงกาฬ'!AA74+'รวม จังหวัดเลย'!AA74+'รวม จังหวัดสกล'!AA74+'รวม อุดรธานี'!AA74+'รวม หนองคาย'!AA74+'รวม หนองบัวลำภู'!AA74+'รวม นครพนม'!AA74</f>
        <v>0</v>
      </c>
      <c r="AB74" s="110">
        <f>+'รวม จ.บึงกาฬ'!AB74+'รวม จังหวัดเลย'!AB74+'รวม จังหวัดสกล'!AB74+'รวม อุดรธานี'!AB74+'รวม หนองคาย'!AB74+'รวม หนองบัวลำภู'!AB74+'รวม นครพนม'!AB74</f>
        <v>1250</v>
      </c>
      <c r="AC74" s="110">
        <f>+'รวม จ.บึงกาฬ'!AC74+'รวม จังหวัดเลย'!AC74+'รวม จังหวัดสกล'!AC74+'รวม อุดรธานี'!AC74+'รวม หนองคาย'!AC74+'รวม หนองบัวลำภู'!AC74+'รวม นครพนม'!AC74</f>
        <v>0</v>
      </c>
      <c r="AD74" s="108"/>
      <c r="AE74" s="112"/>
      <c r="AF74" s="108"/>
      <c r="AG74" s="112"/>
    </row>
    <row r="75" spans="1:33" ht="24" customHeight="1">
      <c r="B75" s="109"/>
      <c r="C75" s="395" t="s">
        <v>151</v>
      </c>
      <c r="D75" s="371"/>
      <c r="E75" s="110">
        <f>+'รวม จ.บึงกาฬ'!E75+'รวม จังหวัดเลย'!E75+'รวม จังหวัดสกล'!E75+'รวม อุดรธานี'!E75+'รวม หนองคาย'!E75+'รวม หนองบัวลำภู'!E75+'รวม นครพนม'!E75</f>
        <v>392034489.05149996</v>
      </c>
      <c r="F75" s="110">
        <f>+'รวม จ.บึงกาฬ'!F75+'รวม จังหวัดเลย'!F75+'รวม จังหวัดสกล'!F75+'รวม อุดรธานี'!F75+'รวม หนองคาย'!F75+'รวม หนองบัวลำภู'!F75+'รวม นครพนม'!F75</f>
        <v>76409507.039999992</v>
      </c>
      <c r="G75" s="110">
        <f>+'รวม จ.บึงกาฬ'!G75+'รวม จังหวัดเลย'!G75+'รวม จังหวัดสกล'!G75+'รวม อุดรธานี'!G75+'รวม หนองคาย'!G75+'รวม หนองบัวลำภู'!G75+'รวม นครพนม'!G75</f>
        <v>115525823.12</v>
      </c>
      <c r="H75" s="110">
        <f>+'รวม จ.บึงกาฬ'!H75+'รวม จังหวัดเลย'!H75+'รวม จังหวัดสกล'!H75+'รวม อุดรธานี'!H75+'รวม หนองคาย'!H75+'รวม หนองบัวลำภู'!H75+'รวม นครพนม'!H75</f>
        <v>379525.65</v>
      </c>
      <c r="I75" s="110">
        <f>+'รวม จ.บึงกาฬ'!I75+'รวม จังหวัดเลย'!I75+'รวม จังหวัดสกล'!I75+'รวม อุดรธานี'!I75+'รวม หนองคาย'!I75+'รวม หนองบัวลำภู'!I75+'รวม นครพนม'!I75</f>
        <v>0</v>
      </c>
      <c r="J75" s="110">
        <f>+'รวม จ.บึงกาฬ'!J75+'รวม จังหวัดเลย'!J75+'รวม จังหวัดสกล'!J75+'รวม อุดรธานี'!J75+'รวม หนองคาย'!J75+'รวม หนองบัวลำภู'!J75+'รวม นครพนม'!J75</f>
        <v>338575.65</v>
      </c>
      <c r="K75" s="110">
        <f>+'รวม จ.บึงกาฬ'!K75+'รวม จังหวัดเลย'!K75+'รวม จังหวัดสกล'!K75+'รวม อุดรธานี'!K75+'รวม หนองคาย'!K75+'รวม หนองบัวลำภู'!K75+'รวม นครพนม'!K75</f>
        <v>0</v>
      </c>
      <c r="L75" s="110">
        <f>+'รวม จ.บึงกาฬ'!L75+'รวม จังหวัดเลย'!L75+'รวม จังหวัดสกล'!L75+'รวม อุดรธานี'!L75+'รวม หนองคาย'!L75+'รวม หนองบัวลำภู'!L75+'รวม นครพนม'!L75</f>
        <v>336675.65</v>
      </c>
      <c r="M75" s="110">
        <f>+'รวม จ.บึงกาฬ'!M75+'รวม จังหวัดเลย'!M75+'รวม จังหวัดสกล'!M75+'รวม อุดรธานี'!M75+'รวม หนองคาย'!M75+'รวม หนองบัวลำภู'!M75+'รวม นครพนม'!M75</f>
        <v>0</v>
      </c>
      <c r="N75" s="110">
        <f>+'รวม จ.บึงกาฬ'!N75+'รวม จังหวัดเลย'!N75+'รวม จังหวัดสกล'!N75+'รวม อุดรธานี'!N75+'รวม หนองคาย'!N75+'รวม หนองบัวลำภู'!N75+'รวม นครพนม'!N75</f>
        <v>292895.65000000002</v>
      </c>
      <c r="O75" s="110">
        <f>+'รวม จ.บึงกาฬ'!O75+'รวม จังหวัดเลย'!O75+'รวม จังหวัดสกล'!O75+'รวม อุดรธานี'!O75+'รวม หนองคาย'!O75+'รวม หนองบัวลำภู'!O75+'รวม นครพนม'!O75</f>
        <v>0</v>
      </c>
      <c r="P75" s="110">
        <f>+'รวม จ.บึงกาฬ'!P75+'รวม จังหวัดเลย'!P75+'รวม จังหวัดสกล'!P75+'รวม อุดรธานี'!P75+'รวม หนองคาย'!P75+'รวม หนองบัวลำภู'!P75+'รวม นครพนม'!P75</f>
        <v>286095.65000000002</v>
      </c>
      <c r="Q75" s="110">
        <f>+'รวม จ.บึงกาฬ'!Q75+'รวม จังหวัดเลย'!Q75+'รวม จังหวัดสกล'!Q75+'รวม อุดรธานี'!Q75+'รวม หนองคาย'!Q75+'รวม หนองบัวลำภู'!Q75+'รวม นครพนม'!Q75</f>
        <v>0</v>
      </c>
      <c r="R75" s="110">
        <f>+'รวม จ.บึงกาฬ'!R75+'รวม จังหวัดเลย'!R75+'รวม จังหวัดสกล'!R75+'รวม อุดรธานี'!R75+'รวม หนองคาย'!R75+'รวม หนองบัวลำภู'!R75+'รวม นครพนม'!R75</f>
        <v>351190.65</v>
      </c>
      <c r="S75" s="110">
        <f>+'รวม จ.บึงกาฬ'!S75+'รวม จังหวัดเลย'!S75+'รวม จังหวัดสกล'!S75+'รวม อุดรธานี'!S75+'รวม หนองคาย'!S75+'รวม หนองบัวลำภู'!S75+'รวม นครพนม'!S75</f>
        <v>0</v>
      </c>
      <c r="T75" s="110">
        <f>+'รวม จ.บึงกาฬ'!T75+'รวม จังหวัดเลย'!T75+'รวม จังหวัดสกล'!T75+'รวม อุดรธานี'!T75+'รวม หนองคาย'!T75+'รวม หนองบัวลำภู'!T75+'รวม นครพนม'!T75</f>
        <v>351190.65</v>
      </c>
      <c r="U75" s="110">
        <f>+'รวม จ.บึงกาฬ'!U75+'รวม จังหวัดเลย'!U75+'รวม จังหวัดสกล'!U75+'รวม อุดรธานี'!U75+'รวม หนองคาย'!U75+'รวม หนองบัวลำภู'!U75+'รวม นครพนม'!U75</f>
        <v>0</v>
      </c>
      <c r="V75" s="110">
        <f>+'รวม จ.บึงกาฬ'!V75+'รวม จังหวัดเลย'!V75+'รวม จังหวัดสกล'!V75+'รวม อุดรธานี'!V75+'รวม หนองคาย'!V75+'รวม หนองบัวลำภู'!V75+'รวม นครพนม'!V75</f>
        <v>351307</v>
      </c>
      <c r="W75" s="110">
        <f>+'รวม จ.บึงกาฬ'!W75+'รวม จังหวัดเลย'!W75+'รวม จังหวัดสกล'!W75+'รวม อุดรธานี'!W75+'รวม หนองคาย'!W75+'รวม หนองบัวลำภู'!W75+'รวม นครพนม'!W75</f>
        <v>0</v>
      </c>
      <c r="X75" s="110">
        <f>+'รวม จ.บึงกาฬ'!X75+'รวม จังหวัดเลย'!X75+'รวม จังหวัดสกล'!X75+'รวม อุดรธานี'!X75+'รวม หนองคาย'!X75+'รวม หนองบัวลำภู'!X75+'รวม นครพนม'!X75</f>
        <v>351307</v>
      </c>
      <c r="Y75" s="110">
        <f>+'รวม จ.บึงกาฬ'!Y75+'รวม จังหวัดเลย'!Y75+'รวม จังหวัดสกล'!Y75+'รวม อุดรธานี'!Y75+'รวม หนองคาย'!Y75+'รวม หนองบัวลำภู'!Y75+'รวม นครพนม'!Y75</f>
        <v>0</v>
      </c>
      <c r="Z75" s="110">
        <f>+'รวม จ.บึงกาฬ'!Z75+'รวม จังหวัดเลย'!Z75+'รวม จังหวัดสกล'!Z75+'รวม อุดรธานี'!Z75+'รวม หนองคาย'!Z75+'รวม หนองบัวลำภู'!Z75+'รวม นครพนม'!Z75</f>
        <v>409557</v>
      </c>
      <c r="AA75" s="110">
        <f>+'รวม จ.บึงกาฬ'!AA75+'รวม จังหวัดเลย'!AA75+'รวม จังหวัดสกล'!AA75+'รวม อุดรธานี'!AA75+'รวม หนองคาย'!AA75+'รวม หนองบัวลำภู'!AA75+'รวม นครพนม'!AA75</f>
        <v>0</v>
      </c>
      <c r="AB75" s="110">
        <f>+'รวม จ.บึงกาฬ'!AB75+'รวม จังหวัดเลย'!AB75+'รวม จังหวัดสกล'!AB75+'รวม อุดรธานี'!AB75+'รวม หนองคาย'!AB75+'รวม หนองบัวลำภู'!AB75+'รวม นครพนม'!AB75</f>
        <v>511817</v>
      </c>
      <c r="AC75" s="110">
        <f>+'รวม จ.บึงกาฬ'!AC75+'รวม จังหวัดเลย'!AC75+'รวม จังหวัดสกล'!AC75+'รวม อุดรธานี'!AC75+'รวม หนองคาย'!AC75+'รวม หนองบัวลำภู'!AC75+'รวม นครพนม'!AC75</f>
        <v>0</v>
      </c>
      <c r="AD75" s="108"/>
      <c r="AE75" s="112"/>
      <c r="AF75" s="108"/>
      <c r="AG75" s="112"/>
    </row>
    <row r="76" spans="1:33" ht="24" customHeight="1">
      <c r="B76" s="109"/>
      <c r="C76" s="395" t="s">
        <v>152</v>
      </c>
      <c r="D76" s="371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12"/>
      <c r="AF76" s="108"/>
      <c r="AG76" s="112"/>
    </row>
    <row r="77" spans="1:33" ht="24" customHeight="1">
      <c r="B77" s="109"/>
      <c r="C77" s="109"/>
      <c r="D77" s="109" t="s">
        <v>153</v>
      </c>
      <c r="E77" s="110">
        <f>+'รวม จ.บึงกาฬ'!E77+'รวม จังหวัดเลย'!E77+'รวม จังหวัดสกล'!E77+'รวม อุดรธานี'!E77+'รวม หนองคาย'!E77+'รวม หนองบัวลำภู'!E77+'รวม นครพนม'!E77</f>
        <v>0</v>
      </c>
      <c r="F77" s="110" t="e">
        <f>+'รวม จ.บึงกาฬ'!F77+'รวม จังหวัดเลย'!F77+'รวม จังหวัดสกล'!F77+'รวม อุดรธานี'!F77+'รวม หนองคาย'!F77+'รวม หนองบัวลำภู'!F77+'รวม นครพนม'!F77</f>
        <v>#VALUE!</v>
      </c>
      <c r="G77" s="110">
        <f>+'รวม จ.บึงกาฬ'!G77+'รวม จังหวัดเลย'!G77+'รวม จังหวัดสกล'!G77+'รวม อุดรธานี'!G77+'รวม หนองคาย'!G77+'รวม หนองบัวลำภู'!G77+'รวม นครพนม'!G77</f>
        <v>0</v>
      </c>
      <c r="H77" s="110" t="e">
        <f>+'รวม จ.บึงกาฬ'!H77+'รวม จังหวัดเลย'!H77+'รวม จังหวัดสกล'!H77+'รวม อุดรธานี'!H77+'รวม หนองคาย'!H77+'รวม หนองบัวลำภู'!H77+'รวม นครพนม'!H77</f>
        <v>#VALUE!</v>
      </c>
      <c r="I77" s="110">
        <f>+'รวม จ.บึงกาฬ'!I77+'รวม จังหวัดเลย'!I77+'รวม จังหวัดสกล'!I77+'รวม อุดรธานี'!I77+'รวม หนองคาย'!I77+'รวม หนองบัวลำภู'!I77+'รวม นครพนม'!I77</f>
        <v>0</v>
      </c>
      <c r="J77" s="110" t="e">
        <f>+'รวม จ.บึงกาฬ'!J77+'รวม จังหวัดเลย'!J77+'รวม จังหวัดสกล'!J77+'รวม อุดรธานี'!J77+'รวม หนองคาย'!J77+'รวม หนองบัวลำภู'!J77+'รวม นครพนม'!J77</f>
        <v>#VALUE!</v>
      </c>
      <c r="K77" s="110">
        <f>+'รวม จ.บึงกาฬ'!K77+'รวม จังหวัดเลย'!K77+'รวม จังหวัดสกล'!K77+'รวม อุดรธานี'!K77+'รวม หนองคาย'!K77+'รวม หนองบัวลำภู'!K77+'รวม นครพนม'!K77</f>
        <v>0</v>
      </c>
      <c r="L77" s="110" t="e">
        <f>+'รวม จ.บึงกาฬ'!L77+'รวม จังหวัดเลย'!L77+'รวม จังหวัดสกล'!L77+'รวม อุดรธานี'!L77+'รวม หนองคาย'!L77+'รวม หนองบัวลำภู'!L77+'รวม นครพนม'!L77</f>
        <v>#VALUE!</v>
      </c>
      <c r="M77" s="110">
        <f>+'รวม จ.บึงกาฬ'!M77+'รวม จังหวัดเลย'!M77+'รวม จังหวัดสกล'!M77+'รวม อุดรธานี'!M77+'รวม หนองคาย'!M77+'รวม หนองบัวลำภู'!M77+'รวม นครพนม'!M77</f>
        <v>0</v>
      </c>
      <c r="N77" s="110" t="e">
        <f>+'รวม จ.บึงกาฬ'!N77+'รวม จังหวัดเลย'!N77+'รวม จังหวัดสกล'!N77+'รวม อุดรธานี'!N77+'รวม หนองคาย'!N77+'รวม หนองบัวลำภู'!N77+'รวม นครพนม'!N77</f>
        <v>#VALUE!</v>
      </c>
      <c r="O77" s="110">
        <f>+'รวม จ.บึงกาฬ'!O77+'รวม จังหวัดเลย'!O77+'รวม จังหวัดสกล'!O77+'รวม อุดรธานี'!O77+'รวม หนองคาย'!O77+'รวม หนองบัวลำภู'!O77+'รวม นครพนม'!O77</f>
        <v>0</v>
      </c>
      <c r="P77" s="110" t="e">
        <f>+'รวม จ.บึงกาฬ'!P77+'รวม จังหวัดเลย'!P77+'รวม จังหวัดสกล'!P77+'รวม อุดรธานี'!P77+'รวม หนองคาย'!P77+'รวม หนองบัวลำภู'!P77+'รวม นครพนม'!P77</f>
        <v>#VALUE!</v>
      </c>
      <c r="Q77" s="110">
        <f>+'รวม จ.บึงกาฬ'!Q77+'รวม จังหวัดเลย'!Q77+'รวม จังหวัดสกล'!Q77+'รวม อุดรธานี'!Q77+'รวม หนองคาย'!Q77+'รวม หนองบัวลำภู'!Q77+'รวม นครพนม'!Q77</f>
        <v>0</v>
      </c>
      <c r="R77" s="110" t="e">
        <f>+'รวม จ.บึงกาฬ'!R77+'รวม จังหวัดเลย'!R77+'รวม จังหวัดสกล'!R77+'รวม อุดรธานี'!R77+'รวม หนองคาย'!R77+'รวม หนองบัวลำภู'!R77+'รวม นครพนม'!R77</f>
        <v>#VALUE!</v>
      </c>
      <c r="S77" s="110">
        <f>+'รวม จ.บึงกาฬ'!S77+'รวม จังหวัดเลย'!S77+'รวม จังหวัดสกล'!S77+'รวม อุดรธานี'!S77+'รวม หนองคาย'!S77+'รวม หนองบัวลำภู'!S77+'รวม นครพนม'!S77</f>
        <v>0</v>
      </c>
      <c r="T77" s="110" t="e">
        <f>+'รวม จ.บึงกาฬ'!T77+'รวม จังหวัดเลย'!T77+'รวม จังหวัดสกล'!T77+'รวม อุดรธานี'!T77+'รวม หนองคาย'!T77+'รวม หนองบัวลำภู'!T77+'รวม นครพนม'!T77</f>
        <v>#VALUE!</v>
      </c>
      <c r="U77" s="110">
        <f>+'รวม จ.บึงกาฬ'!U77+'รวม จังหวัดเลย'!U77+'รวม จังหวัดสกล'!U77+'รวม อุดรธานี'!U77+'รวม หนองคาย'!U77+'รวม หนองบัวลำภู'!U77+'รวม นครพนม'!U77</f>
        <v>0</v>
      </c>
      <c r="V77" s="110" t="e">
        <f>+'รวม จ.บึงกาฬ'!V77+'รวม จังหวัดเลย'!V77+'รวม จังหวัดสกล'!V77+'รวม อุดรธานี'!V77+'รวม หนองคาย'!V77+'รวม หนองบัวลำภู'!V77+'รวม นครพนม'!V77</f>
        <v>#VALUE!</v>
      </c>
      <c r="W77" s="110">
        <f>+'รวม จ.บึงกาฬ'!W77+'รวม จังหวัดเลย'!W77+'รวม จังหวัดสกล'!W77+'รวม อุดรธานี'!W77+'รวม หนองคาย'!W77+'รวม หนองบัวลำภู'!W77+'รวม นครพนม'!W77</f>
        <v>0</v>
      </c>
      <c r="X77" s="110" t="e">
        <f>+'รวม จ.บึงกาฬ'!X77+'รวม จังหวัดเลย'!X77+'รวม จังหวัดสกล'!X77+'รวม อุดรธานี'!X77+'รวม หนองคาย'!X77+'รวม หนองบัวลำภู'!X77+'รวม นครพนม'!X77</f>
        <v>#VALUE!</v>
      </c>
      <c r="Y77" s="110">
        <f>+'รวม จ.บึงกาฬ'!Y77+'รวม จังหวัดเลย'!Y77+'รวม จังหวัดสกล'!Y77+'รวม อุดรธานี'!Y77+'รวม หนองคาย'!Y77+'รวม หนองบัวลำภู'!Y77+'รวม นครพนม'!Y77</f>
        <v>0</v>
      </c>
      <c r="Z77" s="110" t="e">
        <f>+'รวม จ.บึงกาฬ'!Z77+'รวม จังหวัดเลย'!Z77+'รวม จังหวัดสกล'!Z77+'รวม อุดรธานี'!Z77+'รวม หนองคาย'!Z77+'รวม หนองบัวลำภู'!Z77+'รวม นครพนม'!Z77</f>
        <v>#VALUE!</v>
      </c>
      <c r="AA77" s="110">
        <f>+'รวม จ.บึงกาฬ'!AA77+'รวม จังหวัดเลย'!AA77+'รวม จังหวัดสกล'!AA77+'รวม อุดรธานี'!AA77+'รวม หนองคาย'!AA77+'รวม หนองบัวลำภู'!AA77+'รวม นครพนม'!AA77</f>
        <v>0</v>
      </c>
      <c r="AB77" s="110" t="e">
        <f>+'รวม จ.บึงกาฬ'!AB77+'รวม จังหวัดเลย'!AB77+'รวม จังหวัดสกล'!AB77+'รวม อุดรธานี'!AB77+'รวม หนองคาย'!AB77+'รวม หนองบัวลำภู'!AB77+'รวม นครพนม'!AB77</f>
        <v>#VALUE!</v>
      </c>
      <c r="AC77" s="110">
        <f>+'รวม จ.บึงกาฬ'!AC77+'รวม จังหวัดเลย'!AC77+'รวม จังหวัดสกล'!AC77+'รวม อุดรธานี'!AC77+'รวม หนองคาย'!AC77+'รวม หนองบัวลำภู'!AC77+'รวม นครพนม'!AC77</f>
        <v>0</v>
      </c>
      <c r="AD77" s="108"/>
      <c r="AE77" s="112"/>
      <c r="AF77" s="108"/>
      <c r="AG77" s="112"/>
    </row>
    <row r="78" spans="1:33" ht="24" customHeight="1">
      <c r="B78" s="109"/>
      <c r="C78" s="109"/>
      <c r="D78" s="109" t="s">
        <v>154</v>
      </c>
      <c r="E78" s="110">
        <f>+'รวม จ.บึงกาฬ'!E78+'รวม จังหวัดเลย'!E78+'รวม จังหวัดสกล'!E78+'รวม อุดรธานี'!E78+'รวม หนองคาย'!E78+'รวม หนองบัวลำภู'!E78+'รวม นครพนม'!E78</f>
        <v>4006262234.6554208</v>
      </c>
      <c r="F78" s="110">
        <f>+'รวม จ.บึงกาฬ'!F78+'รวม จังหวัดเลย'!F78+'รวม จังหวัดสกล'!F78+'รวม อุดรธานี'!F78+'รวม หนองคาย'!F78+'รวม หนองบัวลำภู'!F78+'รวม นครพนม'!F78</f>
        <v>1381901558.0200002</v>
      </c>
      <c r="G78" s="110">
        <f>+'รวม จ.บึงกาฬ'!G78+'รวม จังหวัดเลย'!G78+'รวม จังหวัดสกล'!G78+'รวม อุดรธานี'!G78+'รวม หนองคาย'!G78+'รวม หนองบัวลำภู'!G78+'รวม นครพนม'!G78</f>
        <v>2824217309.5300002</v>
      </c>
      <c r="H78" s="110">
        <f>+'รวม จ.บึงกาฬ'!H78+'รวม จังหวัดเลย'!H78+'รวม จังหวัดสกล'!H78+'รวม อุดรธานี'!H78+'รวม หนองคาย'!H78+'รวม หนองบัวลำภู'!H78+'รวม นครพนม'!H78</f>
        <v>90774978.129999995</v>
      </c>
      <c r="I78" s="110">
        <f>+'รวม จ.บึงกาฬ'!I78+'รวม จังหวัดเลย'!I78+'รวม จังหวัดสกล'!I78+'รวม อุดรธานี'!I78+'รวม หนองคาย'!I78+'รวม หนองบัวลำภู'!I78+'รวม นครพนม'!I78</f>
        <v>0</v>
      </c>
      <c r="J78" s="110">
        <f>+'รวม จ.บึงกาฬ'!J78+'รวม จังหวัดเลย'!J78+'รวม จังหวัดสกล'!J78+'รวม อุดรธานี'!J78+'รวม หนองคาย'!J78+'รวม หนองบัวลำภู'!J78+'รวม นครพนม'!J78</f>
        <v>109372556.08</v>
      </c>
      <c r="K78" s="110">
        <f>+'รวม จ.บึงกาฬ'!K78+'รวม จังหวัดเลย'!K78+'รวม จังหวัดสกล'!K78+'รวม อุดรธานี'!K78+'รวม หนองคาย'!K78+'รวม หนองบัวลำภู'!K78+'รวม นครพนม'!K78</f>
        <v>0</v>
      </c>
      <c r="L78" s="110">
        <f>+'รวม จ.บึงกาฬ'!L78+'รวม จังหวัดเลย'!L78+'รวม จังหวัดสกล'!L78+'รวม อุดรธานี'!L78+'รวม หนองคาย'!L78+'รวม หนองบัวลำภู'!L78+'รวม นครพนม'!L78</f>
        <v>90004516.049999997</v>
      </c>
      <c r="M78" s="110">
        <f>+'รวม จ.บึงกาฬ'!M78+'รวม จังหวัดเลย'!M78+'รวม จังหวัดสกล'!M78+'รวม อุดรธานี'!M78+'รวม หนองคาย'!M78+'รวม หนองบัวลำภู'!M78+'รวม นครพนม'!M78</f>
        <v>0</v>
      </c>
      <c r="N78" s="110">
        <f>+'รวม จ.บึงกาฬ'!N78+'รวม จังหวัดเลย'!N78+'รวม จังหวัดสกล'!N78+'รวม อุดรธานี'!N78+'รวม หนองคาย'!N78+'รวม หนองบัวลำภู'!N78+'รวม นครพนม'!N78</f>
        <v>106060376.74000001</v>
      </c>
      <c r="O78" s="110">
        <f>+'รวม จ.บึงกาฬ'!O78+'รวม จังหวัดเลย'!O78+'รวม จังหวัดสกล'!O78+'รวม อุดรธานี'!O78+'รวม หนองคาย'!O78+'รวม หนองบัวลำภู'!O78+'รวม นครพนม'!O78</f>
        <v>0</v>
      </c>
      <c r="P78" s="110">
        <f>+'รวม จ.บึงกาฬ'!P78+'รวม จังหวัดเลย'!P78+'รวม จังหวัดสกล'!P78+'รวม อุดรธานี'!P78+'รวม หนองคาย'!P78+'รวม หนองบัวลำภู'!P78+'รวม นครพนม'!P78</f>
        <v>110305161.27</v>
      </c>
      <c r="Q78" s="110">
        <f>+'รวม จ.บึงกาฬ'!Q78+'รวม จังหวัดเลย'!Q78+'รวม จังหวัดสกล'!Q78+'รวม อุดรธานี'!Q78+'รวม หนองคาย'!Q78+'รวม หนองบัวลำภู'!Q78+'รวม นครพนม'!Q78</f>
        <v>0</v>
      </c>
      <c r="R78" s="110">
        <f>+'รวม จ.บึงกาฬ'!R78+'รวม จังหวัดเลย'!R78+'รวม จังหวัดสกล'!R78+'รวม อุดรธานี'!R78+'รวม หนองคาย'!R78+'รวม หนองบัวลำภู'!R78+'รวม นครพนม'!R78</f>
        <v>104475594.49000001</v>
      </c>
      <c r="S78" s="110">
        <f>+'รวม จ.บึงกาฬ'!S78+'รวม จังหวัดเลย'!S78+'รวม จังหวัดสกล'!S78+'รวม อุดรธานี'!S78+'รวม หนองคาย'!S78+'รวม หนองบัวลำภู'!S78+'รวม นครพนม'!S78</f>
        <v>0</v>
      </c>
      <c r="T78" s="110">
        <f>+'รวม จ.บึงกาฬ'!T78+'รวม จังหวัดเลย'!T78+'รวม จังหวัดสกล'!T78+'รวม อุดรธานี'!T78+'รวม หนองคาย'!T78+'รวม หนองบัวลำภู'!T78+'รวม นครพนม'!T78</f>
        <v>91172215.900000006</v>
      </c>
      <c r="U78" s="110">
        <f>+'รวม จ.บึงกาฬ'!U78+'รวม จังหวัดเลย'!U78+'รวม จังหวัดสกล'!U78+'รวม อุดรธานี'!U78+'รวม หนองคาย'!U78+'รวม หนองบัวลำภู'!U78+'รวม นครพนม'!U78</f>
        <v>0</v>
      </c>
      <c r="V78" s="110">
        <f>+'รวม จ.บึงกาฬ'!V78+'รวม จังหวัดเลย'!V78+'รวม จังหวัดสกล'!V78+'รวม อุดรธานี'!V78+'รวม หนองคาย'!V78+'รวม หนองบัวลำภู'!V78+'รวม นครพนม'!V78</f>
        <v>90744195.620000005</v>
      </c>
      <c r="W78" s="110">
        <f>+'รวม จ.บึงกาฬ'!W78+'รวม จังหวัดเลย'!W78+'รวม จังหวัดสกล'!W78+'รวม อุดรธานี'!W78+'รวม หนองคาย'!W78+'รวม หนองบัวลำภู'!W78+'รวม นครพนม'!W78</f>
        <v>0</v>
      </c>
      <c r="X78" s="110">
        <f>+'รวม จ.บึงกาฬ'!X78+'รวม จังหวัดเลย'!X78+'รวม จังหวัดสกล'!X78+'รวม อุดรธานี'!X78+'รวม หนองคาย'!X78+'รวม หนองบัวลำภู'!X78+'รวม นครพนม'!X78</f>
        <v>78358497.780000001</v>
      </c>
      <c r="Y78" s="110">
        <f>+'รวม จ.บึงกาฬ'!Y78+'รวม จังหวัดเลย'!Y78+'รวม จังหวัดสกล'!Y78+'รวม อุดรธานี'!Y78+'รวม หนองคาย'!Y78+'รวม หนองบัวลำภู'!Y78+'รวม นครพนม'!Y78</f>
        <v>0</v>
      </c>
      <c r="Z78" s="110">
        <f>+'รวม จ.บึงกาฬ'!Z78+'รวม จังหวัดเลย'!Z78+'รวม จังหวัดสกล'!Z78+'รวม อุดรธานี'!Z78+'รวม หนองคาย'!Z78+'รวม หนองบัวลำภู'!Z78+'รวม นครพนม'!Z78</f>
        <v>67388682.879999995</v>
      </c>
      <c r="AA78" s="110">
        <f>+'รวม จ.บึงกาฬ'!AA78+'รวม จังหวัดเลย'!AA78+'รวม จังหวัดสกล'!AA78+'รวม อุดรธานี'!AA78+'รวม หนองคาย'!AA78+'รวม หนองบัวลำภู'!AA78+'รวม นครพนม'!AA78</f>
        <v>0</v>
      </c>
      <c r="AB78" s="110">
        <f>+'รวม จ.บึงกาฬ'!AB78+'รวม จังหวัดเลย'!AB78+'รวม จังหวัดสกล'!AB78+'รวม อุดรธานี'!AB78+'รวม หนองคาย'!AB78+'รวม หนองบัวลำภู'!AB78+'รวม นครพนม'!AB78</f>
        <v>37154227.519999996</v>
      </c>
      <c r="AC78" s="110">
        <f>+'รวม จ.บึงกาฬ'!AC78+'รวม จังหวัดเลย'!AC78+'รวม จังหวัดสกล'!AC78+'รวม อุดรธานี'!AC78+'รวม หนองคาย'!AC78+'รวม หนองบัวลำภู'!AC78+'รวม นครพนม'!AC78</f>
        <v>0</v>
      </c>
      <c r="AD78" s="108"/>
      <c r="AE78" s="112"/>
      <c r="AF78" s="108"/>
      <c r="AG78" s="112"/>
    </row>
    <row r="79" spans="1:33" ht="24" customHeight="1">
      <c r="B79" s="109"/>
      <c r="C79" s="109"/>
      <c r="D79" s="109" t="s">
        <v>155</v>
      </c>
      <c r="E79" s="110">
        <f>+'รวม จ.บึงกาฬ'!E79+'รวม จังหวัดเลย'!E79+'รวม จังหวัดสกล'!E79+'รวม อุดรธานี'!E79+'รวม หนองคาย'!E79+'รวม หนองบัวลำภู'!E79+'รวม นครพนม'!E79</f>
        <v>23390315.84</v>
      </c>
      <c r="F79" s="110" t="e">
        <f>+'รวม จ.บึงกาฬ'!F79+'รวม จังหวัดเลย'!F79+'รวม จังหวัดสกล'!F79+'รวม อุดรธานี'!F79+'รวม หนองคาย'!F79+'รวม หนองบัวลำภู'!F79+'รวม นครพนม'!F79</f>
        <v>#VALUE!</v>
      </c>
      <c r="G79" s="110">
        <f>+'รวม จ.บึงกาฬ'!G79+'รวม จังหวัดเลย'!G79+'รวม จังหวัดสกล'!G79+'รวม อุดรธานี'!G79+'รวม หนองคาย'!G79+'รวม หนองบัวลำภู'!G79+'รวม นครพนม'!G79</f>
        <v>795149.64</v>
      </c>
      <c r="H79" s="110">
        <f>+'รวม จ.บึงกาฬ'!H79+'รวม จังหวัดเลย'!H79+'รวม จังหวัดสกล'!H79+'รวม อุดรธานี'!H79+'รวม หนองคาย'!H79+'รวม หนองบัวลำภู'!H79+'รวม นครพนม'!H79</f>
        <v>0</v>
      </c>
      <c r="I79" s="110">
        <f>+'รวม จ.บึงกาฬ'!I79+'รวม จังหวัดเลย'!I79+'รวม จังหวัดสกล'!I79+'รวม อุดรธานี'!I79+'รวม หนองคาย'!I79+'รวม หนองบัวลำภู'!I79+'รวม นครพนม'!I79</f>
        <v>0</v>
      </c>
      <c r="J79" s="110">
        <f>+'รวม จ.บึงกาฬ'!J79+'รวม จังหวัดเลย'!J79+'รวม จังหวัดสกล'!J79+'รวม อุดรธานี'!J79+'รวม หนองคาย'!J79+'รวม หนองบัวลำภู'!J79+'รวม นครพนม'!J79</f>
        <v>0</v>
      </c>
      <c r="K79" s="110">
        <f>+'รวม จ.บึงกาฬ'!K79+'รวม จังหวัดเลย'!K79+'รวม จังหวัดสกล'!K79+'รวม อุดรธานี'!K79+'รวม หนองคาย'!K79+'รวม หนองบัวลำภู'!K79+'รวม นครพนม'!K79</f>
        <v>0</v>
      </c>
      <c r="L79" s="110">
        <f>+'รวม จ.บึงกาฬ'!L79+'รวม จังหวัดเลย'!L79+'รวม จังหวัดสกล'!L79+'รวม อุดรธานี'!L79+'รวม หนองคาย'!L79+'รวม หนองบัวลำภู'!L79+'รวม นครพนม'!L79</f>
        <v>0</v>
      </c>
      <c r="M79" s="110">
        <f>+'รวม จ.บึงกาฬ'!M79+'รวม จังหวัดเลย'!M79+'รวม จังหวัดสกล'!M79+'รวม อุดรธานี'!M79+'รวม หนองคาย'!M79+'รวม หนองบัวลำภู'!M79+'รวม นครพนม'!M79</f>
        <v>0</v>
      </c>
      <c r="N79" s="110">
        <f>+'รวม จ.บึงกาฬ'!N79+'รวม จังหวัดเลย'!N79+'รวม จังหวัดสกล'!N79+'รวม อุดรธานี'!N79+'รวม หนองคาย'!N79+'รวม หนองบัวลำภู'!N79+'รวม นครพนม'!N79</f>
        <v>0</v>
      </c>
      <c r="O79" s="110">
        <f>+'รวม จ.บึงกาฬ'!O79+'รวม จังหวัดเลย'!O79+'รวม จังหวัดสกล'!O79+'รวม อุดรธานี'!O79+'รวม หนองคาย'!O79+'รวม หนองบัวลำภู'!O79+'รวม นครพนม'!O79</f>
        <v>0</v>
      </c>
      <c r="P79" s="110">
        <f>+'รวม จ.บึงกาฬ'!P79+'รวม จังหวัดเลย'!P79+'รวม จังหวัดสกล'!P79+'รวม อุดรธานี'!P79+'รวม หนองคาย'!P79+'รวม หนองบัวลำภู'!P79+'รวม นครพนม'!P79</f>
        <v>0</v>
      </c>
      <c r="Q79" s="110">
        <f>+'รวม จ.บึงกาฬ'!Q79+'รวม จังหวัดเลย'!Q79+'รวม จังหวัดสกล'!Q79+'รวม อุดรธานี'!Q79+'รวม หนองคาย'!Q79+'รวม หนองบัวลำภู'!Q79+'รวม นครพนม'!Q79</f>
        <v>0</v>
      </c>
      <c r="R79" s="110">
        <f>+'รวม จ.บึงกาฬ'!R79+'รวม จังหวัดเลย'!R79+'รวม จังหวัดสกล'!R79+'รวม อุดรธานี'!R79+'รวม หนองคาย'!R79+'รวม หนองบัวลำภู'!R79+'รวม นครพนม'!R79</f>
        <v>0</v>
      </c>
      <c r="S79" s="110">
        <f>+'รวม จ.บึงกาฬ'!S79+'รวม จังหวัดเลย'!S79+'รวม จังหวัดสกล'!S79+'รวม อุดรธานี'!S79+'รวม หนองคาย'!S79+'รวม หนองบัวลำภู'!S79+'รวม นครพนม'!S79</f>
        <v>0</v>
      </c>
      <c r="T79" s="110">
        <f>+'รวม จ.บึงกาฬ'!T79+'รวม จังหวัดเลย'!T79+'รวม จังหวัดสกล'!T79+'รวม อุดรธานี'!T79+'รวม หนองคาย'!T79+'รวม หนองบัวลำภู'!T79+'รวม นครพนม'!T79</f>
        <v>0</v>
      </c>
      <c r="U79" s="110">
        <f>+'รวม จ.บึงกาฬ'!U79+'รวม จังหวัดเลย'!U79+'รวม จังหวัดสกล'!U79+'รวม อุดรธานี'!U79+'รวม หนองคาย'!U79+'รวม หนองบัวลำภู'!U79+'รวม นครพนม'!U79</f>
        <v>0</v>
      </c>
      <c r="V79" s="110">
        <f>+'รวม จ.บึงกาฬ'!V79+'รวม จังหวัดเลย'!V79+'รวม จังหวัดสกล'!V79+'รวม อุดรธานี'!V79+'รวม หนองคาย'!V79+'รวม หนองบัวลำภู'!V79+'รวม นครพนม'!V79</f>
        <v>0</v>
      </c>
      <c r="W79" s="110">
        <f>+'รวม จ.บึงกาฬ'!W79+'รวม จังหวัดเลย'!W79+'รวม จังหวัดสกล'!W79+'รวม อุดรธานี'!W79+'รวม หนองคาย'!W79+'รวม หนองบัวลำภู'!W79+'รวม นครพนม'!W79</f>
        <v>0</v>
      </c>
      <c r="X79" s="110">
        <f>+'รวม จ.บึงกาฬ'!X79+'รวม จังหวัดเลย'!X79+'รวม จังหวัดสกล'!X79+'รวม อุดรธานี'!X79+'รวม หนองคาย'!X79+'รวม หนองบัวลำภู'!X79+'รวม นครพนม'!X79</f>
        <v>0</v>
      </c>
      <c r="Y79" s="110">
        <f>+'รวม จ.บึงกาฬ'!Y79+'รวม จังหวัดเลย'!Y79+'รวม จังหวัดสกล'!Y79+'รวม อุดรธานี'!Y79+'รวม หนองคาย'!Y79+'รวม หนองบัวลำภู'!Y79+'รวม นครพนม'!Y79</f>
        <v>0</v>
      </c>
      <c r="Z79" s="110">
        <f>+'รวม จ.บึงกาฬ'!Z79+'รวม จังหวัดเลย'!Z79+'รวม จังหวัดสกล'!Z79+'รวม อุดรธานี'!Z79+'รวม หนองคาย'!Z79+'รวม หนองบัวลำภู'!Z79+'รวม นครพนม'!Z79</f>
        <v>0</v>
      </c>
      <c r="AA79" s="110">
        <f>+'รวม จ.บึงกาฬ'!AA79+'รวม จังหวัดเลย'!AA79+'รวม จังหวัดสกล'!AA79+'รวม อุดรธานี'!AA79+'รวม หนองคาย'!AA79+'รวม หนองบัวลำภู'!AA79+'รวม นครพนม'!AA79</f>
        <v>0</v>
      </c>
      <c r="AB79" s="110">
        <f>+'รวม จ.บึงกาฬ'!AB79+'รวม จังหวัดเลย'!AB79+'รวม จังหวัดสกล'!AB79+'รวม อุดรธานี'!AB79+'รวม หนองคาย'!AB79+'รวม หนองบัวลำภู'!AB79+'รวม นครพนม'!AB79</f>
        <v>0</v>
      </c>
      <c r="AC79" s="110">
        <f>+'รวม จ.บึงกาฬ'!AC79+'รวม จังหวัดเลย'!AC79+'รวม จังหวัดสกล'!AC79+'รวม อุดรธานี'!AC79+'รวม หนองคาย'!AC79+'รวม หนองบัวลำภู'!AC79+'รวม นครพนม'!AC79</f>
        <v>0</v>
      </c>
      <c r="AD79" s="108"/>
      <c r="AE79" s="112"/>
      <c r="AF79" s="108"/>
      <c r="AG79" s="112"/>
    </row>
    <row r="80" spans="1:33" ht="24" customHeight="1">
      <c r="B80" s="396" t="s">
        <v>156</v>
      </c>
      <c r="C80" s="373"/>
      <c r="D80" s="371"/>
      <c r="E80" s="115">
        <f t="shared" ref="E80:AC80" si="32">SUM(E74:E79)</f>
        <v>4422232467.7969208</v>
      </c>
      <c r="F80" s="115" t="e">
        <f t="shared" si="32"/>
        <v>#VALUE!</v>
      </c>
      <c r="G80" s="115">
        <f t="shared" si="32"/>
        <v>2940907397.3699999</v>
      </c>
      <c r="H80" s="115" t="e">
        <f t="shared" si="32"/>
        <v>#VALUE!</v>
      </c>
      <c r="I80" s="115">
        <f t="shared" si="32"/>
        <v>0</v>
      </c>
      <c r="J80" s="115" t="e">
        <f t="shared" si="32"/>
        <v>#VALUE!</v>
      </c>
      <c r="K80" s="115">
        <f t="shared" si="32"/>
        <v>0</v>
      </c>
      <c r="L80" s="115" t="e">
        <f t="shared" si="32"/>
        <v>#VALUE!</v>
      </c>
      <c r="M80" s="115">
        <f t="shared" si="32"/>
        <v>0</v>
      </c>
      <c r="N80" s="115" t="e">
        <f t="shared" si="32"/>
        <v>#VALUE!</v>
      </c>
      <c r="O80" s="115">
        <f t="shared" si="32"/>
        <v>0</v>
      </c>
      <c r="P80" s="115" t="e">
        <f t="shared" si="32"/>
        <v>#VALUE!</v>
      </c>
      <c r="Q80" s="115">
        <f t="shared" si="32"/>
        <v>0</v>
      </c>
      <c r="R80" s="115" t="e">
        <f t="shared" si="32"/>
        <v>#VALUE!</v>
      </c>
      <c r="S80" s="115">
        <f t="shared" si="32"/>
        <v>0</v>
      </c>
      <c r="T80" s="115" t="e">
        <f t="shared" si="32"/>
        <v>#VALUE!</v>
      </c>
      <c r="U80" s="115">
        <f t="shared" si="32"/>
        <v>0</v>
      </c>
      <c r="V80" s="115" t="e">
        <f t="shared" si="32"/>
        <v>#VALUE!</v>
      </c>
      <c r="W80" s="115">
        <f t="shared" si="32"/>
        <v>0</v>
      </c>
      <c r="X80" s="115" t="e">
        <f t="shared" si="32"/>
        <v>#VALUE!</v>
      </c>
      <c r="Y80" s="115">
        <f t="shared" si="32"/>
        <v>0</v>
      </c>
      <c r="Z80" s="115" t="e">
        <f t="shared" si="32"/>
        <v>#VALUE!</v>
      </c>
      <c r="AA80" s="115">
        <f t="shared" si="32"/>
        <v>0</v>
      </c>
      <c r="AB80" s="115" t="e">
        <f t="shared" si="32"/>
        <v>#VALUE!</v>
      </c>
      <c r="AC80" s="115">
        <f t="shared" si="32"/>
        <v>0</v>
      </c>
      <c r="AD80" s="115"/>
      <c r="AE80" s="124"/>
      <c r="AF80" s="115"/>
      <c r="AG80" s="124"/>
    </row>
    <row r="81" spans="5:5" ht="24" customHeight="1"/>
    <row r="82" spans="5:5" ht="24" customHeight="1"/>
    <row r="83" spans="5:5" ht="24" customHeight="1">
      <c r="E83" s="125"/>
    </row>
    <row r="84" spans="5:5" ht="24" customHeight="1"/>
    <row r="85" spans="5:5" ht="24" customHeight="1"/>
    <row r="86" spans="5:5" ht="24" customHeight="1"/>
    <row r="87" spans="5:5" ht="24" customHeight="1"/>
    <row r="88" spans="5:5" ht="24" customHeight="1"/>
    <row r="89" spans="5:5" ht="24" customHeight="1"/>
    <row r="90" spans="5:5" ht="24" customHeight="1"/>
    <row r="91" spans="5:5" ht="24" customHeight="1"/>
    <row r="92" spans="5:5" ht="24" customHeight="1"/>
    <row r="93" spans="5:5" ht="24" customHeight="1"/>
    <row r="94" spans="5:5" ht="24" customHeight="1"/>
    <row r="95" spans="5:5" ht="24" customHeight="1"/>
    <row r="96" spans="5:5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  <row r="821" ht="24" customHeight="1"/>
    <row r="822" ht="24" customHeight="1"/>
    <row r="823" ht="24" customHeight="1"/>
    <row r="824" ht="24" customHeight="1"/>
    <row r="825" ht="24" customHeight="1"/>
    <row r="826" ht="24" customHeight="1"/>
    <row r="827" ht="24" customHeight="1"/>
    <row r="828" ht="24" customHeight="1"/>
    <row r="829" ht="24" customHeight="1"/>
    <row r="830" ht="24" customHeight="1"/>
    <row r="831" ht="24" customHeight="1"/>
    <row r="832" ht="24" customHeight="1"/>
    <row r="833" ht="24" customHeight="1"/>
    <row r="834" ht="24" customHeight="1"/>
    <row r="835" ht="24" customHeight="1"/>
    <row r="836" ht="24" customHeight="1"/>
    <row r="837" ht="24" customHeight="1"/>
    <row r="838" ht="24" customHeight="1"/>
    <row r="839" ht="24" customHeight="1"/>
    <row r="840" ht="24" customHeight="1"/>
    <row r="841" ht="24" customHeight="1"/>
    <row r="842" ht="24" customHeight="1"/>
    <row r="843" ht="24" customHeight="1"/>
    <row r="844" ht="24" customHeight="1"/>
    <row r="845" ht="24" customHeight="1"/>
    <row r="846" ht="24" customHeight="1"/>
    <row r="847" ht="24" customHeight="1"/>
    <row r="848" ht="24" customHeight="1"/>
    <row r="849" ht="24" customHeight="1"/>
    <row r="850" ht="24" customHeight="1"/>
    <row r="851" ht="24" customHeight="1"/>
    <row r="852" ht="24" customHeight="1"/>
    <row r="853" ht="24" customHeight="1"/>
    <row r="854" ht="24" customHeight="1"/>
    <row r="855" ht="24" customHeight="1"/>
    <row r="856" ht="24" customHeight="1"/>
    <row r="857" ht="24" customHeight="1"/>
    <row r="858" ht="24" customHeight="1"/>
    <row r="859" ht="24" customHeight="1"/>
    <row r="860" ht="24" customHeight="1"/>
    <row r="861" ht="24" customHeight="1"/>
    <row r="862" ht="24" customHeight="1"/>
    <row r="863" ht="24" customHeight="1"/>
    <row r="864" ht="24" customHeight="1"/>
    <row r="865" ht="24" customHeight="1"/>
    <row r="866" ht="24" customHeight="1"/>
    <row r="867" ht="24" customHeight="1"/>
    <row r="868" ht="24" customHeight="1"/>
    <row r="869" ht="24" customHeight="1"/>
    <row r="870" ht="24" customHeight="1"/>
    <row r="871" ht="24" customHeight="1"/>
    <row r="872" ht="24" customHeight="1"/>
    <row r="873" ht="24" customHeight="1"/>
    <row r="874" ht="24" customHeight="1"/>
    <row r="875" ht="24" customHeight="1"/>
    <row r="876" ht="24" customHeight="1"/>
    <row r="877" ht="24" customHeight="1"/>
    <row r="878" ht="24" customHeight="1"/>
    <row r="879" ht="24" customHeight="1"/>
    <row r="880" ht="24" customHeight="1"/>
    <row r="881" ht="24" customHeight="1"/>
    <row r="882" ht="24" customHeight="1"/>
    <row r="883" ht="24" customHeight="1"/>
    <row r="884" ht="24" customHeight="1"/>
    <row r="885" ht="24" customHeight="1"/>
    <row r="886" ht="24" customHeight="1"/>
    <row r="887" ht="24" customHeight="1"/>
    <row r="888" ht="24" customHeight="1"/>
    <row r="889" ht="24" customHeight="1"/>
    <row r="890" ht="24" customHeight="1"/>
    <row r="891" ht="24" customHeight="1"/>
    <row r="892" ht="24" customHeight="1"/>
    <row r="893" ht="24" customHeight="1"/>
    <row r="894" ht="24" customHeight="1"/>
    <row r="895" ht="24" customHeight="1"/>
    <row r="896" ht="24" customHeight="1"/>
    <row r="897" ht="24" customHeight="1"/>
    <row r="898" ht="24" customHeight="1"/>
    <row r="899" ht="24" customHeight="1"/>
    <row r="900" ht="24" customHeight="1"/>
    <row r="901" ht="24" customHeight="1"/>
    <row r="902" ht="24" customHeight="1"/>
    <row r="903" ht="24" customHeight="1"/>
    <row r="904" ht="24" customHeight="1"/>
    <row r="905" ht="24" customHeight="1"/>
    <row r="906" ht="24" customHeight="1"/>
    <row r="907" ht="24" customHeight="1"/>
    <row r="908" ht="24" customHeight="1"/>
    <row r="909" ht="24" customHeight="1"/>
    <row r="910" ht="24" customHeight="1"/>
    <row r="911" ht="24" customHeight="1"/>
    <row r="912" ht="24" customHeight="1"/>
    <row r="913" ht="24" customHeight="1"/>
    <row r="914" ht="24" customHeight="1"/>
    <row r="915" ht="24" customHeight="1"/>
    <row r="916" ht="24" customHeight="1"/>
    <row r="917" ht="24" customHeight="1"/>
    <row r="918" ht="24" customHeight="1"/>
    <row r="919" ht="24" customHeight="1"/>
    <row r="920" ht="24" customHeight="1"/>
    <row r="921" ht="24" customHeight="1"/>
    <row r="922" ht="24" customHeight="1"/>
    <row r="923" ht="24" customHeight="1"/>
    <row r="924" ht="24" customHeight="1"/>
    <row r="925" ht="24" customHeight="1"/>
    <row r="926" ht="24" customHeight="1"/>
    <row r="927" ht="24" customHeight="1"/>
    <row r="928" ht="24" customHeight="1"/>
    <row r="929" ht="24" customHeight="1"/>
    <row r="930" ht="24" customHeight="1"/>
    <row r="931" ht="24" customHeight="1"/>
    <row r="932" ht="24" customHeight="1"/>
    <row r="933" ht="24" customHeight="1"/>
    <row r="934" ht="24" customHeight="1"/>
    <row r="935" ht="24" customHeight="1"/>
    <row r="936" ht="24" customHeight="1"/>
    <row r="937" ht="24" customHeight="1"/>
    <row r="938" ht="24" customHeight="1"/>
    <row r="939" ht="24" customHeight="1"/>
    <row r="940" ht="24" customHeight="1"/>
    <row r="941" ht="24" customHeight="1"/>
    <row r="942" ht="24" customHeight="1"/>
    <row r="943" ht="24" customHeight="1"/>
    <row r="944" ht="24" customHeight="1"/>
    <row r="945" ht="24" customHeight="1"/>
    <row r="946" ht="24" customHeight="1"/>
    <row r="947" ht="24" customHeight="1"/>
    <row r="948" ht="24" customHeight="1"/>
    <row r="949" ht="24" customHeight="1"/>
    <row r="950" ht="24" customHeight="1"/>
    <row r="951" ht="24" customHeight="1"/>
    <row r="952" ht="24" customHeight="1"/>
    <row r="953" ht="24" customHeight="1"/>
    <row r="954" ht="24" customHeight="1"/>
    <row r="955" ht="24" customHeight="1"/>
    <row r="956" ht="24" customHeight="1"/>
    <row r="957" ht="24" customHeight="1"/>
    <row r="958" ht="24" customHeight="1"/>
    <row r="959" ht="24" customHeight="1"/>
    <row r="960" ht="24" customHeight="1"/>
    <row r="961" ht="24" customHeight="1"/>
    <row r="962" ht="24" customHeight="1"/>
    <row r="963" ht="24" customHeight="1"/>
    <row r="964" ht="24" customHeight="1"/>
    <row r="965" ht="24" customHeight="1"/>
    <row r="966" ht="24" customHeight="1"/>
    <row r="967" ht="24" customHeight="1"/>
    <row r="968" ht="24" customHeight="1"/>
    <row r="969" ht="24" customHeight="1"/>
    <row r="970" ht="24" customHeight="1"/>
    <row r="971" ht="24" customHeight="1"/>
    <row r="972" ht="24" customHeight="1"/>
    <row r="973" ht="24" customHeight="1"/>
    <row r="974" ht="24" customHeight="1"/>
    <row r="975" ht="24" customHeight="1"/>
    <row r="976" ht="24" customHeight="1"/>
    <row r="977" ht="24" customHeight="1"/>
    <row r="978" ht="24" customHeight="1"/>
    <row r="979" ht="24" customHeight="1"/>
    <row r="980" ht="24" customHeight="1"/>
    <row r="981" ht="24" customHeight="1"/>
    <row r="982" ht="24" customHeight="1"/>
    <row r="983" ht="24" customHeight="1"/>
    <row r="984" ht="24" customHeight="1"/>
    <row r="985" ht="24" customHeight="1"/>
    <row r="986" ht="24" customHeight="1"/>
    <row r="987" ht="24" customHeight="1"/>
    <row r="988" ht="24" customHeight="1"/>
    <row r="989" ht="24" customHeight="1"/>
    <row r="990" ht="24" customHeight="1"/>
    <row r="991" ht="24" customHeight="1"/>
    <row r="992" ht="24" customHeight="1"/>
    <row r="993" ht="24" customHeight="1"/>
    <row r="994" ht="24" customHeight="1"/>
    <row r="995" ht="24" customHeight="1"/>
    <row r="996" ht="24" customHeight="1"/>
    <row r="997" ht="24" customHeight="1"/>
    <row r="998" ht="24" customHeight="1"/>
    <row r="999" ht="24" customHeight="1"/>
    <row r="1000" ht="24" customHeight="1"/>
  </sheetData>
  <mergeCells count="35">
    <mergeCell ref="A1:AE1"/>
    <mergeCell ref="A2:AE2"/>
    <mergeCell ref="A3:AE3"/>
    <mergeCell ref="AD5:AE5"/>
    <mergeCell ref="AF5:AG5"/>
    <mergeCell ref="AF6:AG6"/>
    <mergeCell ref="AE7:AE8"/>
    <mergeCell ref="AG7:AG8"/>
    <mergeCell ref="P7:Q7"/>
    <mergeCell ref="R7:S7"/>
    <mergeCell ref="T7:U7"/>
    <mergeCell ref="V7:W7"/>
    <mergeCell ref="X7:Y7"/>
    <mergeCell ref="Z7:AA7"/>
    <mergeCell ref="AB7:AC7"/>
    <mergeCell ref="E7:E8"/>
    <mergeCell ref="F7:G7"/>
    <mergeCell ref="H7:I7"/>
    <mergeCell ref="J7:K7"/>
    <mergeCell ref="F6:AE6"/>
    <mergeCell ref="L7:M7"/>
    <mergeCell ref="N7:O7"/>
    <mergeCell ref="C74:D74"/>
    <mergeCell ref="C75:D75"/>
    <mergeCell ref="C76:D76"/>
    <mergeCell ref="B80:D80"/>
    <mergeCell ref="B6:D8"/>
    <mergeCell ref="C54:D54"/>
    <mergeCell ref="B73:AD73"/>
    <mergeCell ref="C10:D10"/>
    <mergeCell ref="C20:D20"/>
    <mergeCell ref="B28:AD28"/>
    <mergeCell ref="C29:D29"/>
    <mergeCell ref="C42:D42"/>
    <mergeCell ref="C63:D63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97</vt:i4>
      </vt:variant>
    </vt:vector>
  </HeadingPairs>
  <TitlesOfParts>
    <vt:vector size="97" baseType="lpstr">
      <vt:lpstr>คำนิยาม</vt:lpstr>
      <vt:lpstr>1.บึงกาฬ</vt:lpstr>
      <vt:lpstr>2.เซกา</vt:lpstr>
      <vt:lpstr>3.โซ่พิสัย</vt:lpstr>
      <vt:lpstr>4.บึงโขงหลง</vt:lpstr>
      <vt:lpstr>5.บุ่งคล้า</vt:lpstr>
      <vt:lpstr>6.ปากคาด</vt:lpstr>
      <vt:lpstr>7.พรเจริญ</vt:lpstr>
      <vt:lpstr>8.ศรีวิไล</vt:lpstr>
      <vt:lpstr>1.เลย</vt:lpstr>
      <vt:lpstr>2.เชียงคาน ใส่แค่ปี68มา</vt:lpstr>
      <vt:lpstr>3.ด่านซ้าย</vt:lpstr>
      <vt:lpstr>4.ท่าลี่</vt:lpstr>
      <vt:lpstr>5.นาด้วง</vt:lpstr>
      <vt:lpstr>6.นาแห้ว ส่งทุกเดือน</vt:lpstr>
      <vt:lpstr>7.ปากชม</vt:lpstr>
      <vt:lpstr>8.ผาขาว</vt:lpstr>
      <vt:lpstr>9.ภูกระดึง</vt:lpstr>
      <vt:lpstr>12.วังสะพุง</vt:lpstr>
      <vt:lpstr>10.ภูเรือ</vt:lpstr>
      <vt:lpstr>11.ภูหลวง</vt:lpstr>
      <vt:lpstr>13.หนองหิน</vt:lpstr>
      <vt:lpstr>14.เอราวัณ</vt:lpstr>
      <vt:lpstr>1.สกลนคร ใส่เดือน พย มาด้วย</vt:lpstr>
      <vt:lpstr>2.กุสุมาลย์</vt:lpstr>
      <vt:lpstr>3.กุดบาก</vt:lpstr>
      <vt:lpstr>4.พระอาจารย์ฝั้น </vt:lpstr>
      <vt:lpstr>5.พังโคน ใส่มา 12 เดือน</vt:lpstr>
      <vt:lpstr>6.วาริชภูมิ</vt:lpstr>
      <vt:lpstr>7.นิคมน้ำอูน</vt:lpstr>
      <vt:lpstr>8.วานรนิวาส</vt:lpstr>
      <vt:lpstr>9.คำตากล้า</vt:lpstr>
      <vt:lpstr>10.พระอาจารย์มั่น</vt:lpstr>
      <vt:lpstr>11.อากาศอำนวย</vt:lpstr>
      <vt:lpstr>12.พระอาจารย์วัน</vt:lpstr>
      <vt:lpstr>13.เต่างอย</vt:lpstr>
      <vt:lpstr>14.โคกศรีสุพรรณ</vt:lpstr>
      <vt:lpstr>15.เจริญศิลป์</vt:lpstr>
      <vt:lpstr>16.โพนนาแก้ว</vt:lpstr>
      <vt:lpstr>17.สว่างแดนดิน</vt:lpstr>
      <vt:lpstr>18.พระอาจารย์แบน</vt:lpstr>
      <vt:lpstr>1.อุดรธานี</vt:lpstr>
      <vt:lpstr>2.เพ็ญ</vt:lpstr>
      <vt:lpstr>3.ศรีธาตุ</vt:lpstr>
      <vt:lpstr>4.กุดจับ</vt:lpstr>
      <vt:lpstr>6.วังสามหมอ กรอกแค่ปี 69มา</vt:lpstr>
      <vt:lpstr>5.น้ำโสม กรอกมา 12 เดือน</vt:lpstr>
      <vt:lpstr>7.ไชยวาน</vt:lpstr>
      <vt:lpstr>8.ห้วยเกิ้ง กรอกแค่ปี 69มา</vt:lpstr>
      <vt:lpstr>9.ประจักษ์ศิลปาคม</vt:lpstr>
      <vt:lpstr>10.สร้างคอม กรอกแค่ปี 69มา</vt:lpstr>
      <vt:lpstr>11.ทุ่งฝน ใส่12เดือนมา</vt:lpstr>
      <vt:lpstr>12.นายูง กรอกแค่ปี 69มา</vt:lpstr>
      <vt:lpstr>13.หนองวัวซอ</vt:lpstr>
      <vt:lpstr>14.พิบูลย์รักษ์</vt:lpstr>
      <vt:lpstr>15.หนองหาน</vt:lpstr>
      <vt:lpstr>16.กุมภวาปี กรอกแค่ปี 69มา</vt:lpstr>
      <vt:lpstr>17.กู่แก้ว</vt:lpstr>
      <vt:lpstr>18.บ้านดุง กรอกแค่ปี 69มา</vt:lpstr>
      <vt:lpstr>19.หนองแสง กรอกแค่ปี 69มา</vt:lpstr>
      <vt:lpstr>20.บ้านผือ </vt:lpstr>
      <vt:lpstr>21.โนนสะอาด</vt:lpstr>
      <vt:lpstr>1.หนองคาย</vt:lpstr>
      <vt:lpstr>2.เฝ้าไร่ รด,คชจ1เดือน&gt;แผน</vt:lpstr>
      <vt:lpstr>3.โพธิ์ตาก รด,คชจ1เดือน&gt;แผน</vt:lpstr>
      <vt:lpstr>4.โพนพิสัย</vt:lpstr>
      <vt:lpstr>5.รัตนวาปี</vt:lpstr>
      <vt:lpstr>6.ศรีเชียงใหม่ รด,คชจ1เดือน&gt;แผน</vt:lpstr>
      <vt:lpstr>7.สระใคร รด,คชจ1เดือน&gt;แผน</vt:lpstr>
      <vt:lpstr>8.สังคม</vt:lpstr>
      <vt:lpstr>9.ท่าบ่อ</vt:lpstr>
      <vt:lpstr>1.หนองบัวลำภู</vt:lpstr>
      <vt:lpstr>2.โนนสัง</vt:lpstr>
      <vt:lpstr>3.ศรีบุญเรือง</vt:lpstr>
      <vt:lpstr>4.สุวรรณคูหา</vt:lpstr>
      <vt:lpstr>5.นาวัง</vt:lpstr>
      <vt:lpstr>6.นากลาง</vt:lpstr>
      <vt:lpstr>1. นครพนม กรอกตัวหนังสือมา</vt:lpstr>
      <vt:lpstr>2.ปลาปาก รด,คชจ1เดือน&gt;แผน</vt:lpstr>
      <vt:lpstr>3.ท่าอุเทน ใส่แค่ปี 68มา</vt:lpstr>
      <vt:lpstr>4.บ้านแพง ใส่แค่ปี 68มา</vt:lpstr>
      <vt:lpstr>5.นาทม</vt:lpstr>
      <vt:lpstr>6.เรณูนคร ใส่แค่ปี 68มา</vt:lpstr>
      <vt:lpstr> 7.นาแก ใส่แค่ปี 69มา</vt:lpstr>
      <vt:lpstr>8.ศรีสงคราม</vt:lpstr>
      <vt:lpstr>9.นาหว้า</vt:lpstr>
      <vt:lpstr>10.โพนสวรรค์ ใส่แค่ปี 68มา</vt:lpstr>
      <vt:lpstr>11.วังยาง</vt:lpstr>
      <vt:lpstr>12.ธาตุพนม</vt:lpstr>
      <vt:lpstr>รวม นครพนม</vt:lpstr>
      <vt:lpstr>รวม จังหวัดเลย</vt:lpstr>
      <vt:lpstr>รวม จังหวัดสกล</vt:lpstr>
      <vt:lpstr>รวม จ.บึงกาฬ</vt:lpstr>
      <vt:lpstr>รวม อุดรธานี</vt:lpstr>
      <vt:lpstr>รวม หนองคาย</vt:lpstr>
      <vt:lpstr>รวม หนองบัวลำภู</vt:lpstr>
      <vt:lpstr>ภาพรวมเขต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r8way 01</cp:lastModifiedBy>
  <dcterms:created xsi:type="dcterms:W3CDTF">2025-11-25T08:33:02Z</dcterms:created>
  <dcterms:modified xsi:type="dcterms:W3CDTF">2025-11-25T14:48:03Z</dcterms:modified>
</cp:coreProperties>
</file>